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drawings/drawing5.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drawings/drawing6.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bookViews>
    <workbookView xWindow="75" yWindow="465" windowWidth="20640" windowHeight="11760" activeTab="7"/>
  </bookViews>
  <sheets>
    <sheet name="Template guide" sheetId="8" r:id="rId1"/>
    <sheet name="pg1" sheetId="1" r:id="rId2"/>
    <sheet name="pg2" sheetId="2" r:id="rId3"/>
    <sheet name="pg3" sheetId="3" r:id="rId4"/>
    <sheet name="pg4" sheetId="4" r:id="rId5"/>
    <sheet name="pg5" sheetId="6" r:id="rId6"/>
    <sheet name="pg6" sheetId="7" r:id="rId7"/>
    <sheet name="Stats" sheetId="5" r:id="rId8"/>
  </sheets>
  <externalReferences>
    <externalReference r:id="rId9"/>
  </externalReferences>
  <definedNames>
    <definedName name="endDate">Stats!$H$7</definedName>
    <definedName name="NYTBS">Stats!$F$46:$I$60</definedName>
    <definedName name="_xlnm.Print_Area" localSheetId="1">'pg1'!$A$1:$Z$201</definedName>
    <definedName name="_xlnm.Print_Area" localSheetId="2">'pg2'!$A$1:$Z$201</definedName>
    <definedName name="_xlnm.Print_Area" localSheetId="3">'pg3'!$A$1:$Z$201</definedName>
    <definedName name="_xlnm.Print_Area" localSheetId="4">'pg4'!$A$1:$Z$201</definedName>
    <definedName name="_xlnm.Print_Area" localSheetId="5">'pg5'!$A$1:$Z$201</definedName>
    <definedName name="_xlnm.Print_Area" localSheetId="6">'pg6'!$A$1:$Z$201</definedName>
    <definedName name="_xlnm.Print_Area" localSheetId="7">Stats!$A$1:$C$44</definedName>
    <definedName name="search_box">[1]Homepage!$K$4</definedName>
    <definedName name="startDate">Stats!$F$7</definedName>
    <definedName name="startingBudget">'pg1'!$S$1</definedName>
    <definedName name="Today">'pg1'!$AK$1</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1" i="7" l="1"/>
  <c r="AB1" i="7" s="1"/>
  <c r="S1" i="7"/>
  <c r="Y1" i="6"/>
  <c r="AB1" i="6" s="1"/>
  <c r="S1" i="6"/>
  <c r="Y1" i="4"/>
  <c r="AB1" i="4" s="1"/>
  <c r="S1" i="4"/>
  <c r="Y1" i="3"/>
  <c r="AB1" i="3" s="1"/>
  <c r="S1" i="3"/>
  <c r="S1" i="2"/>
  <c r="Y1" i="2"/>
  <c r="AB1" i="2" s="1"/>
  <c r="Y1" i="1"/>
  <c r="AB1" i="1" s="1"/>
  <c r="E5" i="7" l="1"/>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4" i="7"/>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4" i="6"/>
  <c r="D5" i="6"/>
  <c r="T5" i="6"/>
  <c r="V5" i="6"/>
  <c r="W5" i="6"/>
  <c r="D6" i="6"/>
  <c r="T6" i="6"/>
  <c r="V6" i="6"/>
  <c r="W6" i="6"/>
  <c r="D7" i="6"/>
  <c r="T7" i="6"/>
  <c r="V7" i="6"/>
  <c r="W7" i="6"/>
  <c r="D8" i="6"/>
  <c r="T8" i="6"/>
  <c r="V8" i="6"/>
  <c r="W8" i="6"/>
  <c r="D9" i="6"/>
  <c r="T9" i="6"/>
  <c r="V9" i="6"/>
  <c r="W9" i="6"/>
  <c r="D10" i="6"/>
  <c r="T10" i="6"/>
  <c r="V10" i="6"/>
  <c r="W10" i="6"/>
  <c r="D11" i="6"/>
  <c r="T11" i="6"/>
  <c r="V11" i="6"/>
  <c r="W11" i="6"/>
  <c r="D12" i="6"/>
  <c r="T12" i="6"/>
  <c r="V12" i="6"/>
  <c r="W12" i="6"/>
  <c r="D13" i="6"/>
  <c r="T13" i="6"/>
  <c r="V13" i="6"/>
  <c r="W13" i="6"/>
  <c r="D14" i="6"/>
  <c r="T14" i="6"/>
  <c r="V14" i="6"/>
  <c r="W14" i="6"/>
  <c r="D15" i="6"/>
  <c r="T15" i="6"/>
  <c r="V15" i="6"/>
  <c r="W15" i="6"/>
  <c r="D16" i="6"/>
  <c r="T16" i="6"/>
  <c r="V16" i="6"/>
  <c r="W16" i="6"/>
  <c r="D17" i="6"/>
  <c r="T17" i="6"/>
  <c r="V17" i="6"/>
  <c r="W17" i="6"/>
  <c r="D18" i="6"/>
  <c r="T18" i="6"/>
  <c r="V18" i="6"/>
  <c r="W18" i="6"/>
  <c r="D19" i="6"/>
  <c r="T19" i="6"/>
  <c r="V19" i="6"/>
  <c r="W19" i="6"/>
  <c r="D20" i="6"/>
  <c r="T20" i="6"/>
  <c r="V20" i="6"/>
  <c r="W20" i="6"/>
  <c r="D21" i="6"/>
  <c r="T21" i="6"/>
  <c r="V21" i="6"/>
  <c r="W21" i="6"/>
  <c r="D22" i="6"/>
  <c r="T22" i="6"/>
  <c r="V22" i="6"/>
  <c r="W22" i="6"/>
  <c r="D23" i="6"/>
  <c r="T23" i="6"/>
  <c r="V23" i="6"/>
  <c r="W23" i="6"/>
  <c r="D24" i="6"/>
  <c r="T24" i="6"/>
  <c r="V24" i="6"/>
  <c r="W24" i="6"/>
  <c r="D25" i="6"/>
  <c r="T25" i="6"/>
  <c r="V25" i="6"/>
  <c r="W25" i="6"/>
  <c r="D26" i="6"/>
  <c r="T26" i="6"/>
  <c r="V26" i="6"/>
  <c r="W26" i="6"/>
  <c r="D27" i="6"/>
  <c r="T27" i="6"/>
  <c r="V27" i="6"/>
  <c r="W27" i="6"/>
  <c r="D28" i="6"/>
  <c r="T28" i="6"/>
  <c r="V28" i="6"/>
  <c r="W28" i="6"/>
  <c r="D29" i="6"/>
  <c r="T29" i="6"/>
  <c r="V29" i="6"/>
  <c r="W29" i="6"/>
  <c r="D30" i="6"/>
  <c r="T30" i="6"/>
  <c r="V30" i="6"/>
  <c r="W30" i="6"/>
  <c r="D31" i="6"/>
  <c r="T31" i="6"/>
  <c r="V31" i="6"/>
  <c r="W31" i="6"/>
  <c r="D32" i="6"/>
  <c r="T32" i="6"/>
  <c r="V32" i="6"/>
  <c r="W32" i="6"/>
  <c r="D33" i="6"/>
  <c r="T33" i="6"/>
  <c r="V33" i="6"/>
  <c r="W33" i="6"/>
  <c r="D34" i="6"/>
  <c r="T34" i="6"/>
  <c r="V34" i="6"/>
  <c r="W34" i="6"/>
  <c r="D35" i="6"/>
  <c r="T35" i="6"/>
  <c r="V35" i="6"/>
  <c r="W35" i="6"/>
  <c r="D36" i="6"/>
  <c r="T36" i="6"/>
  <c r="V36" i="6"/>
  <c r="W36" i="6"/>
  <c r="D37" i="6"/>
  <c r="T37" i="6"/>
  <c r="V37" i="6"/>
  <c r="W37" i="6"/>
  <c r="D38" i="6"/>
  <c r="T38" i="6"/>
  <c r="V38" i="6"/>
  <c r="W38" i="6"/>
  <c r="D39" i="6"/>
  <c r="T39" i="6"/>
  <c r="V39" i="6"/>
  <c r="W39" i="6"/>
  <c r="D40" i="6"/>
  <c r="T40" i="6"/>
  <c r="V40" i="6"/>
  <c r="W40" i="6"/>
  <c r="D41" i="6"/>
  <c r="T41" i="6"/>
  <c r="V41" i="6"/>
  <c r="W41" i="6"/>
  <c r="D42" i="6"/>
  <c r="T42" i="6"/>
  <c r="V42" i="6"/>
  <c r="W42" i="6"/>
  <c r="D43" i="6"/>
  <c r="T43" i="6"/>
  <c r="V43" i="6"/>
  <c r="W43" i="6"/>
  <c r="D44" i="6"/>
  <c r="T44" i="6"/>
  <c r="V44" i="6"/>
  <c r="W44" i="6"/>
  <c r="D45" i="6"/>
  <c r="T45" i="6"/>
  <c r="V45" i="6"/>
  <c r="W45" i="6"/>
  <c r="D46" i="6"/>
  <c r="T46" i="6"/>
  <c r="V46" i="6"/>
  <c r="W46" i="6"/>
  <c r="D47" i="6"/>
  <c r="T47" i="6"/>
  <c r="V47" i="6"/>
  <c r="W47" i="6"/>
  <c r="D48" i="6"/>
  <c r="T48" i="6"/>
  <c r="V48" i="6"/>
  <c r="W48" i="6"/>
  <c r="D49" i="6"/>
  <c r="T49" i="6"/>
  <c r="V49" i="6"/>
  <c r="W49" i="6"/>
  <c r="D50" i="6"/>
  <c r="T50" i="6"/>
  <c r="V50" i="6"/>
  <c r="W50" i="6"/>
  <c r="D51" i="6"/>
  <c r="T51" i="6"/>
  <c r="V51" i="6"/>
  <c r="W51" i="6"/>
  <c r="D52" i="6"/>
  <c r="T52" i="6"/>
  <c r="V52" i="6"/>
  <c r="W52" i="6"/>
  <c r="D53" i="6"/>
  <c r="T53" i="6"/>
  <c r="V53" i="6"/>
  <c r="W53" i="6"/>
  <c r="D54" i="6"/>
  <c r="T54" i="6"/>
  <c r="V54" i="6"/>
  <c r="W54" i="6"/>
  <c r="D55" i="6"/>
  <c r="T55" i="6"/>
  <c r="V55" i="6"/>
  <c r="W55" i="6"/>
  <c r="D56" i="6"/>
  <c r="T56" i="6"/>
  <c r="V56" i="6"/>
  <c r="W56" i="6"/>
  <c r="D57" i="6"/>
  <c r="T57" i="6"/>
  <c r="V57" i="6"/>
  <c r="W57" i="6"/>
  <c r="D58" i="6"/>
  <c r="T58" i="6"/>
  <c r="V58" i="6"/>
  <c r="W58" i="6"/>
  <c r="D59" i="6"/>
  <c r="T59" i="6"/>
  <c r="V59" i="6"/>
  <c r="W59" i="6"/>
  <c r="D60" i="6"/>
  <c r="T60" i="6"/>
  <c r="V60" i="6"/>
  <c r="W60" i="6"/>
  <c r="D61" i="6"/>
  <c r="T61" i="6"/>
  <c r="V61" i="6"/>
  <c r="W61" i="6"/>
  <c r="D62" i="6"/>
  <c r="T62" i="6"/>
  <c r="V62" i="6"/>
  <c r="W62" i="6"/>
  <c r="D63" i="6"/>
  <c r="T63" i="6"/>
  <c r="V63" i="6"/>
  <c r="W63" i="6"/>
  <c r="D64" i="6"/>
  <c r="T64" i="6"/>
  <c r="V64" i="6"/>
  <c r="W64" i="6"/>
  <c r="D65" i="6"/>
  <c r="T65" i="6"/>
  <c r="V65" i="6"/>
  <c r="W65" i="6"/>
  <c r="D66" i="6"/>
  <c r="T66" i="6"/>
  <c r="V66" i="6"/>
  <c r="W66" i="6"/>
  <c r="D67" i="6"/>
  <c r="T67" i="6"/>
  <c r="V67" i="6"/>
  <c r="W67" i="6"/>
  <c r="D68" i="6"/>
  <c r="T68" i="6"/>
  <c r="V68" i="6"/>
  <c r="W68" i="6"/>
  <c r="D69" i="6"/>
  <c r="T69" i="6"/>
  <c r="V69" i="6"/>
  <c r="W69" i="6"/>
  <c r="D70" i="6"/>
  <c r="T70" i="6"/>
  <c r="V70" i="6"/>
  <c r="W70" i="6"/>
  <c r="D71" i="6"/>
  <c r="T71" i="6"/>
  <c r="V71" i="6"/>
  <c r="W71" i="6"/>
  <c r="D72" i="6"/>
  <c r="T72" i="6"/>
  <c r="V72" i="6"/>
  <c r="W72" i="6"/>
  <c r="D73" i="6"/>
  <c r="T73" i="6"/>
  <c r="V73" i="6"/>
  <c r="W73" i="6"/>
  <c r="D74" i="6"/>
  <c r="T74" i="6"/>
  <c r="V74" i="6"/>
  <c r="W74" i="6"/>
  <c r="D75" i="6"/>
  <c r="T75" i="6"/>
  <c r="V75" i="6"/>
  <c r="W75" i="6"/>
  <c r="D76" i="6"/>
  <c r="T76" i="6"/>
  <c r="V76" i="6"/>
  <c r="W76" i="6"/>
  <c r="D77" i="6"/>
  <c r="T77" i="6"/>
  <c r="V77" i="6"/>
  <c r="W77" i="6"/>
  <c r="D78" i="6"/>
  <c r="T78" i="6"/>
  <c r="V78" i="6"/>
  <c r="W78" i="6"/>
  <c r="D79" i="6"/>
  <c r="T79" i="6"/>
  <c r="V79" i="6"/>
  <c r="W79" i="6"/>
  <c r="D80" i="6"/>
  <c r="T80" i="6"/>
  <c r="V80" i="6"/>
  <c r="W80" i="6"/>
  <c r="D81" i="6"/>
  <c r="T81" i="6"/>
  <c r="V81" i="6"/>
  <c r="W81" i="6"/>
  <c r="D82" i="6"/>
  <c r="T82" i="6"/>
  <c r="V82" i="6"/>
  <c r="W82" i="6"/>
  <c r="D83" i="6"/>
  <c r="T83" i="6"/>
  <c r="V83" i="6"/>
  <c r="W83" i="6"/>
  <c r="D84" i="6"/>
  <c r="T84" i="6"/>
  <c r="V84" i="6"/>
  <c r="W84" i="6"/>
  <c r="D85" i="6"/>
  <c r="T85" i="6"/>
  <c r="V85" i="6"/>
  <c r="W85" i="6"/>
  <c r="D86" i="6"/>
  <c r="T86" i="6"/>
  <c r="V86" i="6"/>
  <c r="W86" i="6"/>
  <c r="D87" i="6"/>
  <c r="T87" i="6"/>
  <c r="V87" i="6"/>
  <c r="W87" i="6"/>
  <c r="D88" i="6"/>
  <c r="T88" i="6"/>
  <c r="V88" i="6"/>
  <c r="W88" i="6"/>
  <c r="D89" i="6"/>
  <c r="T89" i="6"/>
  <c r="V89" i="6"/>
  <c r="W89" i="6"/>
  <c r="D90" i="6"/>
  <c r="T90" i="6"/>
  <c r="V90" i="6"/>
  <c r="W90" i="6"/>
  <c r="D91" i="6"/>
  <c r="T91" i="6"/>
  <c r="V91" i="6"/>
  <c r="W91" i="6"/>
  <c r="D92" i="6"/>
  <c r="T92" i="6"/>
  <c r="V92" i="6"/>
  <c r="W92" i="6"/>
  <c r="D93" i="6"/>
  <c r="T93" i="6"/>
  <c r="V93" i="6"/>
  <c r="W93" i="6"/>
  <c r="D94" i="6"/>
  <c r="T94" i="6"/>
  <c r="V94" i="6"/>
  <c r="W94" i="6"/>
  <c r="D95" i="6"/>
  <c r="T95" i="6"/>
  <c r="V95" i="6"/>
  <c r="W95" i="6"/>
  <c r="D96" i="6"/>
  <c r="T96" i="6"/>
  <c r="V96" i="6"/>
  <c r="W96" i="6"/>
  <c r="D97" i="6"/>
  <c r="T97" i="6"/>
  <c r="V97" i="6"/>
  <c r="W97" i="6"/>
  <c r="D98" i="6"/>
  <c r="T98" i="6"/>
  <c r="V98" i="6"/>
  <c r="W98" i="6"/>
  <c r="D99" i="6"/>
  <c r="T99" i="6"/>
  <c r="V99" i="6"/>
  <c r="W99" i="6"/>
  <c r="D100" i="6"/>
  <c r="T100" i="6"/>
  <c r="V100" i="6"/>
  <c r="W100" i="6"/>
  <c r="D101" i="6"/>
  <c r="T101" i="6"/>
  <c r="V101" i="6"/>
  <c r="W101" i="6"/>
  <c r="D102" i="6"/>
  <c r="T102" i="6"/>
  <c r="V102" i="6"/>
  <c r="W102" i="6"/>
  <c r="D103" i="6"/>
  <c r="T103" i="6"/>
  <c r="V103" i="6"/>
  <c r="W103" i="6"/>
  <c r="D104" i="6"/>
  <c r="T104" i="6"/>
  <c r="V104" i="6"/>
  <c r="W104" i="6"/>
  <c r="D105" i="6"/>
  <c r="T105" i="6"/>
  <c r="V105" i="6"/>
  <c r="W105" i="6"/>
  <c r="D106" i="6"/>
  <c r="T106" i="6"/>
  <c r="V106" i="6"/>
  <c r="W106" i="6"/>
  <c r="D107" i="6"/>
  <c r="T107" i="6"/>
  <c r="V107" i="6"/>
  <c r="W107" i="6"/>
  <c r="D108" i="6"/>
  <c r="T108" i="6"/>
  <c r="V108" i="6"/>
  <c r="W108" i="6"/>
  <c r="D109" i="6"/>
  <c r="T109" i="6"/>
  <c r="V109" i="6"/>
  <c r="W109" i="6"/>
  <c r="D110" i="6"/>
  <c r="T110" i="6"/>
  <c r="V110" i="6"/>
  <c r="W110" i="6"/>
  <c r="D111" i="6"/>
  <c r="T111" i="6"/>
  <c r="V111" i="6"/>
  <c r="W111" i="6"/>
  <c r="D112" i="6"/>
  <c r="T112" i="6"/>
  <c r="V112" i="6"/>
  <c r="W112" i="6"/>
  <c r="D113" i="6"/>
  <c r="T113" i="6"/>
  <c r="V113" i="6"/>
  <c r="W113" i="6"/>
  <c r="D114" i="6"/>
  <c r="T114" i="6"/>
  <c r="V114" i="6"/>
  <c r="W114" i="6"/>
  <c r="D115" i="6"/>
  <c r="T115" i="6"/>
  <c r="V115" i="6"/>
  <c r="W115" i="6"/>
  <c r="D116" i="6"/>
  <c r="T116" i="6"/>
  <c r="V116" i="6"/>
  <c r="W116" i="6"/>
  <c r="D117" i="6"/>
  <c r="T117" i="6"/>
  <c r="V117" i="6"/>
  <c r="W117" i="6"/>
  <c r="D118" i="6"/>
  <c r="T118" i="6"/>
  <c r="V118" i="6"/>
  <c r="W118" i="6"/>
  <c r="D119" i="6"/>
  <c r="T119" i="6"/>
  <c r="V119" i="6"/>
  <c r="W119" i="6"/>
  <c r="D120" i="6"/>
  <c r="T120" i="6"/>
  <c r="V120" i="6"/>
  <c r="W120" i="6"/>
  <c r="D121" i="6"/>
  <c r="T121" i="6"/>
  <c r="V121" i="6"/>
  <c r="W121" i="6"/>
  <c r="D122" i="6"/>
  <c r="T122" i="6"/>
  <c r="V122" i="6"/>
  <c r="W122" i="6"/>
  <c r="D123" i="6"/>
  <c r="T123" i="6"/>
  <c r="V123" i="6"/>
  <c r="W123" i="6"/>
  <c r="D124" i="6"/>
  <c r="T124" i="6"/>
  <c r="V124" i="6"/>
  <c r="W124" i="6"/>
  <c r="D125" i="6"/>
  <c r="T125" i="6"/>
  <c r="V125" i="6"/>
  <c r="W125" i="6"/>
  <c r="D126" i="6"/>
  <c r="T126" i="6"/>
  <c r="V126" i="6"/>
  <c r="W126" i="6"/>
  <c r="D127" i="6"/>
  <c r="T127" i="6"/>
  <c r="V127" i="6"/>
  <c r="W127" i="6"/>
  <c r="D128" i="6"/>
  <c r="T128" i="6"/>
  <c r="V128" i="6"/>
  <c r="W128" i="6"/>
  <c r="D129" i="6"/>
  <c r="T129" i="6"/>
  <c r="V129" i="6"/>
  <c r="W129" i="6"/>
  <c r="D130" i="6"/>
  <c r="T130" i="6"/>
  <c r="V130" i="6"/>
  <c r="W130" i="6"/>
  <c r="D131" i="6"/>
  <c r="T131" i="6"/>
  <c r="V131" i="6"/>
  <c r="W131" i="6"/>
  <c r="D132" i="6"/>
  <c r="T132" i="6"/>
  <c r="V132" i="6"/>
  <c r="W132" i="6"/>
  <c r="D133" i="6"/>
  <c r="T133" i="6"/>
  <c r="V133" i="6"/>
  <c r="W133" i="6"/>
  <c r="D134" i="6"/>
  <c r="T134" i="6"/>
  <c r="V134" i="6"/>
  <c r="W134" i="6"/>
  <c r="D135" i="6"/>
  <c r="T135" i="6"/>
  <c r="V135" i="6"/>
  <c r="W135" i="6"/>
  <c r="D136" i="6"/>
  <c r="T136" i="6"/>
  <c r="V136" i="6"/>
  <c r="W136" i="6"/>
  <c r="D137" i="6"/>
  <c r="T137" i="6"/>
  <c r="V137" i="6"/>
  <c r="W137" i="6"/>
  <c r="D138" i="6"/>
  <c r="T138" i="6"/>
  <c r="V138" i="6"/>
  <c r="W138" i="6"/>
  <c r="D139" i="6"/>
  <c r="T139" i="6"/>
  <c r="V139" i="6"/>
  <c r="W139" i="6"/>
  <c r="D140" i="6"/>
  <c r="T140" i="6"/>
  <c r="V140" i="6"/>
  <c r="W140" i="6"/>
  <c r="D141" i="6"/>
  <c r="T141" i="6"/>
  <c r="V141" i="6"/>
  <c r="W141" i="6"/>
  <c r="D142" i="6"/>
  <c r="T142" i="6"/>
  <c r="V142" i="6"/>
  <c r="W142" i="6"/>
  <c r="D143" i="6"/>
  <c r="T143" i="6"/>
  <c r="V143" i="6"/>
  <c r="W143" i="6"/>
  <c r="D144" i="6"/>
  <c r="T144" i="6"/>
  <c r="V144" i="6"/>
  <c r="W144" i="6"/>
  <c r="D145" i="6"/>
  <c r="T145" i="6"/>
  <c r="V145" i="6"/>
  <c r="W145" i="6"/>
  <c r="D146" i="6"/>
  <c r="T146" i="6"/>
  <c r="V146" i="6"/>
  <c r="W146" i="6"/>
  <c r="D147" i="6"/>
  <c r="T147" i="6"/>
  <c r="V147" i="6"/>
  <c r="W147" i="6"/>
  <c r="D148" i="6"/>
  <c r="T148" i="6"/>
  <c r="V148" i="6"/>
  <c r="W148" i="6"/>
  <c r="D149" i="6"/>
  <c r="T149" i="6"/>
  <c r="V149" i="6"/>
  <c r="W149" i="6"/>
  <c r="D150" i="6"/>
  <c r="T150" i="6"/>
  <c r="V150" i="6"/>
  <c r="W150" i="6"/>
  <c r="D151" i="6"/>
  <c r="T151" i="6"/>
  <c r="V151" i="6"/>
  <c r="W151" i="6"/>
  <c r="D152" i="6"/>
  <c r="T152" i="6"/>
  <c r="V152" i="6"/>
  <c r="W152" i="6"/>
  <c r="D153" i="6"/>
  <c r="T153" i="6"/>
  <c r="V153" i="6"/>
  <c r="W153" i="6"/>
  <c r="D154" i="6"/>
  <c r="T154" i="6"/>
  <c r="V154" i="6"/>
  <c r="W154" i="6"/>
  <c r="D155" i="6"/>
  <c r="T155" i="6"/>
  <c r="V155" i="6"/>
  <c r="W155" i="6"/>
  <c r="D156" i="6"/>
  <c r="T156" i="6"/>
  <c r="V156" i="6"/>
  <c r="W156" i="6"/>
  <c r="D157" i="6"/>
  <c r="T157" i="6"/>
  <c r="V157" i="6"/>
  <c r="W157" i="6"/>
  <c r="D158" i="6"/>
  <c r="T158" i="6"/>
  <c r="V158" i="6"/>
  <c r="W158" i="6"/>
  <c r="D159" i="6"/>
  <c r="T159" i="6"/>
  <c r="V159" i="6"/>
  <c r="W159" i="6"/>
  <c r="D160" i="6"/>
  <c r="T160" i="6"/>
  <c r="V160" i="6"/>
  <c r="W160" i="6"/>
  <c r="D161" i="6"/>
  <c r="T161" i="6"/>
  <c r="V161" i="6"/>
  <c r="W161" i="6"/>
  <c r="D162" i="6"/>
  <c r="T162" i="6"/>
  <c r="V162" i="6"/>
  <c r="W162" i="6"/>
  <c r="D163" i="6"/>
  <c r="T163" i="6"/>
  <c r="V163" i="6"/>
  <c r="W163" i="6"/>
  <c r="D164" i="6"/>
  <c r="T164" i="6"/>
  <c r="V164" i="6"/>
  <c r="W164" i="6"/>
  <c r="D165" i="6"/>
  <c r="T165" i="6"/>
  <c r="V165" i="6"/>
  <c r="W165" i="6"/>
  <c r="D166" i="6"/>
  <c r="T166" i="6"/>
  <c r="V166" i="6"/>
  <c r="W166" i="6"/>
  <c r="D167" i="6"/>
  <c r="T167" i="6"/>
  <c r="V167" i="6"/>
  <c r="W167" i="6"/>
  <c r="D168" i="6"/>
  <c r="T168" i="6"/>
  <c r="V168" i="6"/>
  <c r="W168" i="6"/>
  <c r="D169" i="6"/>
  <c r="T169" i="6"/>
  <c r="V169" i="6"/>
  <c r="W169" i="6"/>
  <c r="D170" i="6"/>
  <c r="T170" i="6"/>
  <c r="V170" i="6"/>
  <c r="W170" i="6"/>
  <c r="D171" i="6"/>
  <c r="T171" i="6"/>
  <c r="V171" i="6"/>
  <c r="W171" i="6"/>
  <c r="D172" i="6"/>
  <c r="T172" i="6"/>
  <c r="V172" i="6"/>
  <c r="W172" i="6"/>
  <c r="D173" i="6"/>
  <c r="T173" i="6"/>
  <c r="V173" i="6"/>
  <c r="W173" i="6"/>
  <c r="D174" i="6"/>
  <c r="T174" i="6"/>
  <c r="V174" i="6"/>
  <c r="W174" i="6"/>
  <c r="D175" i="6"/>
  <c r="T175" i="6"/>
  <c r="V175" i="6"/>
  <c r="W175" i="6"/>
  <c r="D176" i="6"/>
  <c r="T176" i="6"/>
  <c r="V176" i="6"/>
  <c r="W176" i="6"/>
  <c r="D177" i="6"/>
  <c r="T177" i="6"/>
  <c r="V177" i="6"/>
  <c r="W177" i="6"/>
  <c r="D178" i="6"/>
  <c r="T178" i="6"/>
  <c r="V178" i="6"/>
  <c r="W178" i="6"/>
  <c r="D179" i="6"/>
  <c r="T179" i="6"/>
  <c r="V179" i="6"/>
  <c r="W179" i="6"/>
  <c r="D180" i="6"/>
  <c r="T180" i="6"/>
  <c r="V180" i="6"/>
  <c r="W180" i="6"/>
  <c r="D181" i="6"/>
  <c r="T181" i="6"/>
  <c r="V181" i="6"/>
  <c r="W181" i="6"/>
  <c r="D182" i="6"/>
  <c r="T182" i="6"/>
  <c r="V182" i="6"/>
  <c r="W182" i="6"/>
  <c r="D183" i="6"/>
  <c r="T183" i="6"/>
  <c r="V183" i="6"/>
  <c r="W183" i="6"/>
  <c r="D184" i="6"/>
  <c r="T184" i="6"/>
  <c r="V184" i="6"/>
  <c r="W184" i="6"/>
  <c r="D185" i="6"/>
  <c r="T185" i="6"/>
  <c r="V185" i="6"/>
  <c r="W185" i="6"/>
  <c r="D186" i="6"/>
  <c r="T186" i="6"/>
  <c r="V186" i="6"/>
  <c r="W186" i="6"/>
  <c r="D187" i="6"/>
  <c r="T187" i="6"/>
  <c r="V187" i="6"/>
  <c r="W187" i="6"/>
  <c r="D188" i="6"/>
  <c r="T188" i="6"/>
  <c r="V188" i="6"/>
  <c r="W188" i="6"/>
  <c r="D189" i="6"/>
  <c r="T189" i="6"/>
  <c r="V189" i="6"/>
  <c r="W189" i="6"/>
  <c r="D190" i="6"/>
  <c r="T190" i="6"/>
  <c r="V190" i="6"/>
  <c r="W190" i="6"/>
  <c r="D191" i="6"/>
  <c r="T191" i="6"/>
  <c r="V191" i="6"/>
  <c r="W191" i="6"/>
  <c r="D192" i="6"/>
  <c r="T192" i="6"/>
  <c r="V192" i="6"/>
  <c r="W192" i="6"/>
  <c r="D193" i="6"/>
  <c r="T193" i="6"/>
  <c r="V193" i="6"/>
  <c r="W193" i="6"/>
  <c r="D194" i="6"/>
  <c r="T194" i="6"/>
  <c r="V194" i="6"/>
  <c r="W194" i="6"/>
  <c r="D195" i="6"/>
  <c r="T195" i="6"/>
  <c r="V195" i="6"/>
  <c r="W195" i="6"/>
  <c r="D196" i="6"/>
  <c r="T196" i="6"/>
  <c r="V196" i="6"/>
  <c r="W196" i="6"/>
  <c r="D197" i="6"/>
  <c r="T197" i="6"/>
  <c r="V197" i="6"/>
  <c r="W197" i="6"/>
  <c r="D198" i="6"/>
  <c r="T198" i="6"/>
  <c r="V198" i="6"/>
  <c r="W198" i="6"/>
  <c r="D199" i="6"/>
  <c r="T199" i="6"/>
  <c r="V199" i="6"/>
  <c r="W199" i="6"/>
  <c r="D200" i="6"/>
  <c r="T200" i="6"/>
  <c r="V200" i="6"/>
  <c r="W200" i="6"/>
  <c r="D201" i="6"/>
  <c r="T201" i="6"/>
  <c r="V201" i="6"/>
  <c r="W201" i="6"/>
  <c r="D202" i="6"/>
  <c r="T202" i="6"/>
  <c r="V202" i="6"/>
  <c r="W202" i="6"/>
  <c r="D203" i="6"/>
  <c r="T203" i="6"/>
  <c r="V203" i="6"/>
  <c r="W203" i="6"/>
  <c r="D204" i="6"/>
  <c r="T204" i="6"/>
  <c r="V204" i="6"/>
  <c r="W204" i="6"/>
  <c r="D205" i="6"/>
  <c r="T205" i="6"/>
  <c r="V205" i="6"/>
  <c r="W205" i="6"/>
  <c r="D206" i="6"/>
  <c r="T206" i="6"/>
  <c r="V206" i="6"/>
  <c r="W206" i="6"/>
  <c r="D207" i="6"/>
  <c r="T207" i="6"/>
  <c r="V207" i="6"/>
  <c r="W207" i="6"/>
  <c r="D208" i="6"/>
  <c r="T208" i="6"/>
  <c r="V208" i="6"/>
  <c r="W208" i="6"/>
  <c r="D209" i="6"/>
  <c r="T209" i="6"/>
  <c r="V209" i="6"/>
  <c r="W209" i="6"/>
  <c r="D210" i="6"/>
  <c r="T210" i="6"/>
  <c r="V210" i="6"/>
  <c r="W210" i="6"/>
  <c r="D211" i="6"/>
  <c r="T211" i="6"/>
  <c r="V211" i="6"/>
  <c r="W211" i="6"/>
  <c r="D212" i="6"/>
  <c r="T212" i="6"/>
  <c r="V212" i="6"/>
  <c r="W212" i="6"/>
  <c r="D213" i="6"/>
  <c r="T213" i="6"/>
  <c r="V213" i="6"/>
  <c r="W213" i="6"/>
  <c r="D214" i="6"/>
  <c r="T214" i="6"/>
  <c r="V214" i="6"/>
  <c r="W214" i="6"/>
  <c r="D215" i="6"/>
  <c r="T215" i="6"/>
  <c r="V215" i="6"/>
  <c r="W215" i="6"/>
  <c r="D216" i="6"/>
  <c r="T216" i="6"/>
  <c r="V216" i="6"/>
  <c r="W216" i="6"/>
  <c r="D217" i="6"/>
  <c r="T217" i="6"/>
  <c r="V217" i="6"/>
  <c r="W217" i="6"/>
  <c r="D218" i="6"/>
  <c r="T218" i="6"/>
  <c r="V218" i="6"/>
  <c r="W218" i="6"/>
  <c r="D219" i="6"/>
  <c r="T219" i="6"/>
  <c r="V219" i="6"/>
  <c r="W219" i="6"/>
  <c r="D220" i="6"/>
  <c r="T220" i="6"/>
  <c r="V220" i="6"/>
  <c r="W220" i="6"/>
  <c r="D221" i="6"/>
  <c r="T221" i="6"/>
  <c r="V221" i="6"/>
  <c r="W221" i="6"/>
  <c r="D222" i="6"/>
  <c r="T222" i="6"/>
  <c r="V222" i="6"/>
  <c r="W222" i="6"/>
  <c r="D223" i="6"/>
  <c r="T223" i="6"/>
  <c r="V223" i="6"/>
  <c r="W223" i="6"/>
  <c r="D224" i="6"/>
  <c r="T224" i="6"/>
  <c r="V224" i="6"/>
  <c r="W224" i="6"/>
  <c r="D225" i="6"/>
  <c r="T225" i="6"/>
  <c r="V225" i="6"/>
  <c r="W225" i="6"/>
  <c r="D226" i="6"/>
  <c r="T226" i="6"/>
  <c r="V226" i="6"/>
  <c r="W226" i="6"/>
  <c r="D227" i="6"/>
  <c r="T227" i="6"/>
  <c r="V227" i="6"/>
  <c r="W227" i="6"/>
  <c r="D228" i="6"/>
  <c r="T228" i="6"/>
  <c r="V228" i="6"/>
  <c r="W228" i="6"/>
  <c r="D229" i="6"/>
  <c r="T229" i="6"/>
  <c r="V229" i="6"/>
  <c r="W229" i="6"/>
  <c r="D230" i="6"/>
  <c r="T230" i="6"/>
  <c r="V230" i="6"/>
  <c r="W230" i="6"/>
  <c r="D231" i="6"/>
  <c r="T231" i="6"/>
  <c r="V231" i="6"/>
  <c r="W231" i="6"/>
  <c r="D232" i="6"/>
  <c r="T232" i="6"/>
  <c r="V232" i="6"/>
  <c r="W232" i="6"/>
  <c r="D233" i="6"/>
  <c r="T233" i="6"/>
  <c r="V233" i="6"/>
  <c r="W233" i="6"/>
  <c r="D234" i="6"/>
  <c r="T234" i="6"/>
  <c r="V234" i="6"/>
  <c r="W234" i="6"/>
  <c r="D235" i="6"/>
  <c r="T235" i="6"/>
  <c r="V235" i="6"/>
  <c r="W235" i="6"/>
  <c r="D236" i="6"/>
  <c r="T236" i="6"/>
  <c r="V236" i="6"/>
  <c r="W236" i="6"/>
  <c r="D237" i="6"/>
  <c r="T237" i="6"/>
  <c r="V237" i="6"/>
  <c r="W237" i="6"/>
  <c r="D238" i="6"/>
  <c r="T238" i="6"/>
  <c r="V238" i="6"/>
  <c r="W238" i="6"/>
  <c r="D239" i="6"/>
  <c r="T239" i="6"/>
  <c r="V239" i="6"/>
  <c r="W239" i="6"/>
  <c r="D240" i="6"/>
  <c r="T240" i="6"/>
  <c r="V240" i="6"/>
  <c r="W240" i="6"/>
  <c r="D241" i="6"/>
  <c r="T241" i="6"/>
  <c r="V241" i="6"/>
  <c r="W241" i="6"/>
  <c r="D242" i="6"/>
  <c r="T242" i="6"/>
  <c r="V242" i="6"/>
  <c r="W242" i="6"/>
  <c r="D243" i="6"/>
  <c r="T243" i="6"/>
  <c r="V243" i="6"/>
  <c r="W243" i="6"/>
  <c r="D244" i="6"/>
  <c r="T244" i="6"/>
  <c r="V244" i="6"/>
  <c r="W244" i="6"/>
  <c r="D245" i="6"/>
  <c r="T245" i="6"/>
  <c r="V245" i="6"/>
  <c r="W245" i="6"/>
  <c r="D246" i="6"/>
  <c r="T246" i="6"/>
  <c r="V246" i="6"/>
  <c r="W246" i="6"/>
  <c r="D247" i="6"/>
  <c r="T247" i="6"/>
  <c r="V247" i="6"/>
  <c r="W247" i="6"/>
  <c r="D248" i="6"/>
  <c r="T248" i="6"/>
  <c r="V248" i="6"/>
  <c r="W248" i="6"/>
  <c r="D249" i="6"/>
  <c r="T249" i="6"/>
  <c r="V249" i="6"/>
  <c r="W249" i="6"/>
  <c r="D250" i="6"/>
  <c r="T250" i="6"/>
  <c r="V250" i="6"/>
  <c r="W250" i="6"/>
  <c r="D251" i="6"/>
  <c r="T251" i="6"/>
  <c r="V251" i="6"/>
  <c r="W251" i="6"/>
  <c r="D252" i="6"/>
  <c r="T252" i="6"/>
  <c r="V252" i="6"/>
  <c r="W252" i="6"/>
  <c r="D253" i="6"/>
  <c r="T253" i="6"/>
  <c r="V253" i="6"/>
  <c r="W253" i="6"/>
  <c r="D254" i="6"/>
  <c r="T254" i="6"/>
  <c r="V254" i="6"/>
  <c r="W254" i="6"/>
  <c r="D255" i="6"/>
  <c r="T255" i="6"/>
  <c r="V255" i="6"/>
  <c r="W255" i="6"/>
  <c r="D256" i="6"/>
  <c r="T256" i="6"/>
  <c r="V256" i="6"/>
  <c r="W256" i="6"/>
  <c r="D257" i="6"/>
  <c r="T257" i="6"/>
  <c r="V257" i="6"/>
  <c r="W257" i="6"/>
  <c r="D258" i="6"/>
  <c r="T258" i="6"/>
  <c r="V258" i="6"/>
  <c r="W258" i="6"/>
  <c r="D259" i="6"/>
  <c r="T259" i="6"/>
  <c r="V259" i="6"/>
  <c r="W259" i="6"/>
  <c r="D260" i="6"/>
  <c r="T260" i="6"/>
  <c r="V260" i="6"/>
  <c r="W260" i="6"/>
  <c r="D261" i="6"/>
  <c r="T261" i="6"/>
  <c r="V261" i="6"/>
  <c r="W261" i="6"/>
  <c r="D262" i="6"/>
  <c r="T262" i="6"/>
  <c r="V262" i="6"/>
  <c r="W262" i="6"/>
  <c r="D263" i="6"/>
  <c r="T263" i="6"/>
  <c r="V263" i="6"/>
  <c r="W263" i="6"/>
  <c r="D264" i="6"/>
  <c r="T264" i="6"/>
  <c r="V264" i="6"/>
  <c r="W264" i="6"/>
  <c r="D265" i="6"/>
  <c r="T265" i="6"/>
  <c r="V265" i="6"/>
  <c r="W265" i="6"/>
  <c r="D266" i="6"/>
  <c r="T266" i="6"/>
  <c r="V266" i="6"/>
  <c r="W266" i="6"/>
  <c r="D267" i="6"/>
  <c r="T267" i="6"/>
  <c r="V267" i="6"/>
  <c r="W267" i="6"/>
  <c r="D268" i="6"/>
  <c r="T268" i="6"/>
  <c r="V268" i="6"/>
  <c r="W268" i="6"/>
  <c r="D269" i="6"/>
  <c r="T269" i="6"/>
  <c r="V269" i="6"/>
  <c r="W269" i="6"/>
  <c r="D270" i="6"/>
  <c r="T270" i="6"/>
  <c r="V270" i="6"/>
  <c r="W270" i="6"/>
  <c r="D271" i="6"/>
  <c r="T271" i="6"/>
  <c r="V271" i="6"/>
  <c r="W271" i="6"/>
  <c r="D272" i="6"/>
  <c r="T272" i="6"/>
  <c r="V272" i="6"/>
  <c r="W272" i="6"/>
  <c r="D273" i="6"/>
  <c r="T273" i="6"/>
  <c r="V273" i="6"/>
  <c r="W273" i="6"/>
  <c r="D274" i="6"/>
  <c r="T274" i="6"/>
  <c r="V274" i="6"/>
  <c r="W274" i="6"/>
  <c r="D275" i="6"/>
  <c r="T275" i="6"/>
  <c r="V275" i="6"/>
  <c r="W275" i="6"/>
  <c r="D276" i="6"/>
  <c r="T276" i="6"/>
  <c r="V276" i="6"/>
  <c r="W276" i="6"/>
  <c r="D277" i="6"/>
  <c r="T277" i="6"/>
  <c r="V277" i="6"/>
  <c r="W277" i="6"/>
  <c r="D278" i="6"/>
  <c r="T278" i="6"/>
  <c r="V278" i="6"/>
  <c r="W278" i="6"/>
  <c r="D279" i="6"/>
  <c r="T279" i="6"/>
  <c r="V279" i="6"/>
  <c r="W279" i="6"/>
  <c r="D280" i="6"/>
  <c r="T280" i="6"/>
  <c r="V280" i="6"/>
  <c r="W280" i="6"/>
  <c r="D281" i="6"/>
  <c r="T281" i="6"/>
  <c r="V281" i="6"/>
  <c r="W281" i="6"/>
  <c r="D282" i="6"/>
  <c r="T282" i="6"/>
  <c r="V282" i="6"/>
  <c r="W282" i="6"/>
  <c r="D283" i="6"/>
  <c r="T283" i="6"/>
  <c r="V283" i="6"/>
  <c r="W283" i="6"/>
  <c r="D284" i="6"/>
  <c r="T284" i="6"/>
  <c r="V284" i="6"/>
  <c r="W284" i="6"/>
  <c r="D285" i="6"/>
  <c r="T285" i="6"/>
  <c r="V285" i="6"/>
  <c r="W285" i="6"/>
  <c r="D286" i="6"/>
  <c r="T286" i="6"/>
  <c r="V286" i="6"/>
  <c r="W286" i="6"/>
  <c r="D287" i="6"/>
  <c r="T287" i="6"/>
  <c r="V287" i="6"/>
  <c r="W287" i="6"/>
  <c r="D288" i="6"/>
  <c r="T288" i="6"/>
  <c r="V288" i="6"/>
  <c r="W288" i="6"/>
  <c r="D289" i="6"/>
  <c r="T289" i="6"/>
  <c r="V289" i="6"/>
  <c r="W289" i="6"/>
  <c r="D290" i="6"/>
  <c r="T290" i="6"/>
  <c r="V290" i="6"/>
  <c r="W290" i="6"/>
  <c r="D291" i="6"/>
  <c r="T291" i="6"/>
  <c r="V291" i="6"/>
  <c r="W291" i="6"/>
  <c r="D292" i="6"/>
  <c r="T292" i="6"/>
  <c r="V292" i="6"/>
  <c r="W292" i="6"/>
  <c r="D293" i="6"/>
  <c r="T293" i="6"/>
  <c r="V293" i="6"/>
  <c r="W293" i="6"/>
  <c r="D294" i="6"/>
  <c r="T294" i="6"/>
  <c r="V294" i="6"/>
  <c r="W294" i="6"/>
  <c r="D295" i="6"/>
  <c r="T295" i="6"/>
  <c r="V295" i="6"/>
  <c r="W295" i="6"/>
  <c r="D296" i="6"/>
  <c r="T296" i="6"/>
  <c r="V296" i="6"/>
  <c r="W296" i="6"/>
  <c r="D297" i="6"/>
  <c r="T297" i="6"/>
  <c r="V297" i="6"/>
  <c r="W297" i="6"/>
  <c r="D298" i="6"/>
  <c r="T298" i="6"/>
  <c r="V298" i="6"/>
  <c r="W298" i="6"/>
  <c r="D299" i="6"/>
  <c r="T299" i="6"/>
  <c r="V299" i="6"/>
  <c r="W299" i="6"/>
  <c r="D300" i="6"/>
  <c r="T300" i="6"/>
  <c r="V300" i="6"/>
  <c r="W300" i="6"/>
  <c r="D301" i="6"/>
  <c r="T301" i="6"/>
  <c r="V301" i="6"/>
  <c r="W301" i="6"/>
  <c r="D302" i="6"/>
  <c r="T302" i="6"/>
  <c r="V302" i="6"/>
  <c r="W302" i="6"/>
  <c r="D303" i="6"/>
  <c r="T303" i="6"/>
  <c r="V303" i="6"/>
  <c r="W303" i="6"/>
  <c r="D304" i="6"/>
  <c r="T304" i="6"/>
  <c r="V304" i="6"/>
  <c r="W304" i="6"/>
  <c r="D305" i="6"/>
  <c r="T305" i="6"/>
  <c r="V305" i="6"/>
  <c r="W305" i="6"/>
  <c r="D306" i="6"/>
  <c r="T306" i="6"/>
  <c r="V306" i="6"/>
  <c r="W306" i="6"/>
  <c r="D307" i="6"/>
  <c r="T307" i="6"/>
  <c r="V307" i="6"/>
  <c r="W307" i="6"/>
  <c r="D308" i="6"/>
  <c r="T308" i="6"/>
  <c r="V308" i="6"/>
  <c r="W308" i="6"/>
  <c r="D309" i="6"/>
  <c r="T309" i="6"/>
  <c r="V309" i="6"/>
  <c r="W309" i="6"/>
  <c r="D310" i="6"/>
  <c r="T310" i="6"/>
  <c r="V310" i="6"/>
  <c r="W310" i="6"/>
  <c r="D311" i="6"/>
  <c r="T311" i="6"/>
  <c r="V311" i="6"/>
  <c r="W311" i="6"/>
  <c r="D312" i="6"/>
  <c r="T312" i="6"/>
  <c r="V312" i="6"/>
  <c r="W312" i="6"/>
  <c r="D313" i="6"/>
  <c r="T313" i="6"/>
  <c r="V313" i="6"/>
  <c r="W313" i="6"/>
  <c r="D314" i="6"/>
  <c r="T314" i="6"/>
  <c r="V314" i="6"/>
  <c r="W314" i="6"/>
  <c r="D315" i="6"/>
  <c r="T315" i="6"/>
  <c r="V315" i="6"/>
  <c r="W315" i="6"/>
  <c r="D316" i="6"/>
  <c r="T316" i="6"/>
  <c r="V316" i="6"/>
  <c r="W316" i="6"/>
  <c r="D317" i="6"/>
  <c r="T317" i="6"/>
  <c r="V317" i="6"/>
  <c r="W317" i="6"/>
  <c r="D318" i="6"/>
  <c r="T318" i="6"/>
  <c r="V318" i="6"/>
  <c r="W318" i="6"/>
  <c r="D319" i="6"/>
  <c r="T319" i="6"/>
  <c r="V319" i="6"/>
  <c r="W319" i="6"/>
  <c r="D320" i="6"/>
  <c r="T320" i="6"/>
  <c r="V320" i="6"/>
  <c r="W320" i="6"/>
  <c r="D321" i="6"/>
  <c r="T321" i="6"/>
  <c r="V321" i="6"/>
  <c r="W321" i="6"/>
  <c r="D322" i="6"/>
  <c r="T322" i="6"/>
  <c r="V322" i="6"/>
  <c r="W322" i="6"/>
  <c r="D323" i="6"/>
  <c r="T323" i="6"/>
  <c r="V323" i="6"/>
  <c r="W323" i="6"/>
  <c r="D324" i="6"/>
  <c r="T324" i="6"/>
  <c r="V324" i="6"/>
  <c r="W324" i="6"/>
  <c r="D325" i="6"/>
  <c r="T325" i="6"/>
  <c r="V325" i="6"/>
  <c r="W325" i="6"/>
  <c r="D326" i="6"/>
  <c r="T326" i="6"/>
  <c r="V326" i="6"/>
  <c r="W326" i="6"/>
  <c r="D327" i="6"/>
  <c r="T327" i="6"/>
  <c r="V327" i="6"/>
  <c r="W327" i="6"/>
  <c r="D328" i="6"/>
  <c r="T328" i="6"/>
  <c r="V328" i="6"/>
  <c r="W328" i="6"/>
  <c r="D329" i="6"/>
  <c r="T329" i="6"/>
  <c r="V329" i="6"/>
  <c r="W329" i="6"/>
  <c r="D330" i="6"/>
  <c r="T330" i="6"/>
  <c r="V330" i="6"/>
  <c r="W330" i="6"/>
  <c r="D331" i="6"/>
  <c r="T331" i="6"/>
  <c r="V331" i="6"/>
  <c r="W331" i="6"/>
  <c r="D332" i="6"/>
  <c r="T332" i="6"/>
  <c r="V332" i="6"/>
  <c r="W332" i="6"/>
  <c r="D333" i="6"/>
  <c r="T333" i="6"/>
  <c r="V333" i="6"/>
  <c r="W333" i="6"/>
  <c r="D334" i="6"/>
  <c r="T334" i="6"/>
  <c r="V334" i="6"/>
  <c r="W334" i="6"/>
  <c r="D335" i="6"/>
  <c r="T335" i="6"/>
  <c r="V335" i="6"/>
  <c r="W335" i="6"/>
  <c r="D336" i="6"/>
  <c r="T336" i="6"/>
  <c r="V336" i="6"/>
  <c r="W336" i="6"/>
  <c r="D337" i="6"/>
  <c r="T337" i="6"/>
  <c r="V337" i="6"/>
  <c r="W337" i="6"/>
  <c r="D338" i="6"/>
  <c r="T338" i="6"/>
  <c r="V338" i="6"/>
  <c r="W338" i="6"/>
  <c r="D339" i="6"/>
  <c r="T339" i="6"/>
  <c r="V339" i="6"/>
  <c r="W339" i="6"/>
  <c r="D340" i="6"/>
  <c r="T340" i="6"/>
  <c r="V340" i="6"/>
  <c r="W340" i="6"/>
  <c r="D341" i="6"/>
  <c r="T341" i="6"/>
  <c r="V341" i="6"/>
  <c r="W341" i="6"/>
  <c r="D342" i="6"/>
  <c r="T342" i="6"/>
  <c r="V342" i="6"/>
  <c r="W342" i="6"/>
  <c r="D343" i="6"/>
  <c r="T343" i="6"/>
  <c r="V343" i="6"/>
  <c r="W343" i="6"/>
  <c r="D344" i="6"/>
  <c r="T344" i="6"/>
  <c r="V344" i="6"/>
  <c r="W344" i="6"/>
  <c r="D345" i="6"/>
  <c r="T345" i="6"/>
  <c r="V345" i="6"/>
  <c r="W345" i="6"/>
  <c r="D346" i="6"/>
  <c r="T346" i="6"/>
  <c r="V346" i="6"/>
  <c r="W346" i="6"/>
  <c r="D347" i="6"/>
  <c r="T347" i="6"/>
  <c r="V347" i="6"/>
  <c r="W347" i="6"/>
  <c r="D348" i="6"/>
  <c r="T348" i="6"/>
  <c r="V348" i="6"/>
  <c r="W348" i="6"/>
  <c r="D349" i="6"/>
  <c r="T349" i="6"/>
  <c r="V349" i="6"/>
  <c r="W349" i="6"/>
  <c r="D350" i="6"/>
  <c r="T350" i="6"/>
  <c r="V350" i="6"/>
  <c r="W350" i="6"/>
  <c r="D351" i="6"/>
  <c r="T351" i="6"/>
  <c r="V351" i="6"/>
  <c r="W351" i="6"/>
  <c r="D352" i="6"/>
  <c r="T352" i="6"/>
  <c r="V352" i="6"/>
  <c r="W352" i="6"/>
  <c r="D353" i="6"/>
  <c r="T353" i="6"/>
  <c r="V353" i="6"/>
  <c r="W353" i="6"/>
  <c r="D354" i="6"/>
  <c r="T354" i="6"/>
  <c r="V354" i="6"/>
  <c r="W354" i="6"/>
  <c r="D355" i="6"/>
  <c r="T355" i="6"/>
  <c r="V355" i="6"/>
  <c r="W355" i="6"/>
  <c r="D356" i="6"/>
  <c r="T356" i="6"/>
  <c r="V356" i="6"/>
  <c r="W356" i="6"/>
  <c r="D357" i="6"/>
  <c r="T357" i="6"/>
  <c r="V357" i="6"/>
  <c r="W357" i="6"/>
  <c r="D358" i="6"/>
  <c r="T358" i="6"/>
  <c r="V358" i="6"/>
  <c r="W358" i="6"/>
  <c r="D359" i="6"/>
  <c r="T359" i="6"/>
  <c r="V359" i="6"/>
  <c r="W359" i="6"/>
  <c r="D360" i="6"/>
  <c r="T360" i="6"/>
  <c r="V360" i="6"/>
  <c r="W360" i="6"/>
  <c r="D361" i="6"/>
  <c r="T361" i="6"/>
  <c r="V361" i="6"/>
  <c r="W361" i="6"/>
  <c r="D362" i="6"/>
  <c r="T362" i="6"/>
  <c r="V362" i="6"/>
  <c r="W362" i="6"/>
  <c r="D363" i="6"/>
  <c r="T363" i="6"/>
  <c r="V363" i="6"/>
  <c r="W363" i="6"/>
  <c r="D364" i="6"/>
  <c r="T364" i="6"/>
  <c r="V364" i="6"/>
  <c r="W364" i="6"/>
  <c r="D365" i="6"/>
  <c r="T365" i="6"/>
  <c r="V365" i="6"/>
  <c r="W365" i="6"/>
  <c r="D366" i="6"/>
  <c r="T366" i="6"/>
  <c r="V366" i="6"/>
  <c r="W366" i="6"/>
  <c r="D367" i="6"/>
  <c r="T367" i="6"/>
  <c r="V367" i="6"/>
  <c r="W367" i="6"/>
  <c r="D368" i="6"/>
  <c r="T368" i="6"/>
  <c r="V368" i="6"/>
  <c r="W368" i="6"/>
  <c r="D369" i="6"/>
  <c r="T369" i="6"/>
  <c r="V369" i="6"/>
  <c r="W369" i="6"/>
  <c r="D370" i="6"/>
  <c r="T370" i="6"/>
  <c r="V370" i="6"/>
  <c r="W370" i="6"/>
  <c r="D371" i="6"/>
  <c r="T371" i="6"/>
  <c r="V371" i="6"/>
  <c r="W371" i="6"/>
  <c r="D372" i="6"/>
  <c r="T372" i="6"/>
  <c r="V372" i="6"/>
  <c r="W372" i="6"/>
  <c r="D373" i="6"/>
  <c r="T373" i="6"/>
  <c r="V373" i="6"/>
  <c r="W373" i="6"/>
  <c r="D374" i="6"/>
  <c r="T374" i="6"/>
  <c r="V374" i="6"/>
  <c r="W374" i="6"/>
  <c r="D375" i="6"/>
  <c r="T375" i="6"/>
  <c r="V375" i="6"/>
  <c r="W375" i="6"/>
  <c r="D376" i="6"/>
  <c r="T376" i="6"/>
  <c r="V376" i="6"/>
  <c r="W376" i="6"/>
  <c r="D377" i="6"/>
  <c r="T377" i="6"/>
  <c r="V377" i="6"/>
  <c r="W377" i="6"/>
  <c r="D378" i="6"/>
  <c r="T378" i="6"/>
  <c r="V378" i="6"/>
  <c r="W378" i="6"/>
  <c r="D379" i="6"/>
  <c r="T379" i="6"/>
  <c r="V379" i="6"/>
  <c r="W379" i="6"/>
  <c r="D380" i="6"/>
  <c r="T380" i="6"/>
  <c r="V380" i="6"/>
  <c r="W380" i="6"/>
  <c r="D381" i="6"/>
  <c r="T381" i="6"/>
  <c r="V381" i="6"/>
  <c r="W381" i="6"/>
  <c r="D382" i="6"/>
  <c r="T382" i="6"/>
  <c r="V382" i="6"/>
  <c r="W382" i="6"/>
  <c r="D383" i="6"/>
  <c r="T383" i="6"/>
  <c r="V383" i="6"/>
  <c r="W383" i="6"/>
  <c r="D384" i="6"/>
  <c r="T384" i="6"/>
  <c r="V384" i="6"/>
  <c r="W384" i="6"/>
  <c r="D385" i="6"/>
  <c r="T385" i="6"/>
  <c r="V385" i="6"/>
  <c r="W385" i="6"/>
  <c r="D386" i="6"/>
  <c r="T386" i="6"/>
  <c r="V386" i="6"/>
  <c r="W386" i="6"/>
  <c r="D387" i="6"/>
  <c r="T387" i="6"/>
  <c r="V387" i="6"/>
  <c r="W387" i="6"/>
  <c r="D388" i="6"/>
  <c r="T388" i="6"/>
  <c r="V388" i="6"/>
  <c r="W388" i="6"/>
  <c r="D389" i="6"/>
  <c r="T389" i="6"/>
  <c r="V389" i="6"/>
  <c r="W389" i="6"/>
  <c r="D390" i="6"/>
  <c r="T390" i="6"/>
  <c r="V390" i="6"/>
  <c r="W390" i="6"/>
  <c r="D391" i="6"/>
  <c r="T391" i="6"/>
  <c r="V391" i="6"/>
  <c r="W391" i="6"/>
  <c r="D392" i="6"/>
  <c r="T392" i="6"/>
  <c r="V392" i="6"/>
  <c r="W392" i="6"/>
  <c r="D393" i="6"/>
  <c r="T393" i="6"/>
  <c r="V393" i="6"/>
  <c r="W393" i="6"/>
  <c r="D394" i="6"/>
  <c r="T394" i="6"/>
  <c r="V394" i="6"/>
  <c r="W394" i="6"/>
  <c r="D395" i="6"/>
  <c r="T395" i="6"/>
  <c r="V395" i="6"/>
  <c r="W395" i="6"/>
  <c r="D396" i="6"/>
  <c r="T396" i="6"/>
  <c r="V396" i="6"/>
  <c r="W396" i="6"/>
  <c r="D397" i="6"/>
  <c r="T397" i="6"/>
  <c r="V397" i="6"/>
  <c r="W397" i="6"/>
  <c r="D398" i="6"/>
  <c r="T398" i="6"/>
  <c r="V398" i="6"/>
  <c r="W398" i="6"/>
  <c r="D399" i="6"/>
  <c r="T399" i="6"/>
  <c r="V399" i="6"/>
  <c r="W399" i="6"/>
  <c r="D400" i="6"/>
  <c r="T400" i="6"/>
  <c r="V400" i="6"/>
  <c r="W400" i="6"/>
  <c r="D401" i="6"/>
  <c r="T401" i="6"/>
  <c r="V401" i="6"/>
  <c r="W401" i="6"/>
  <c r="D402" i="6"/>
  <c r="T402" i="6"/>
  <c r="V402" i="6"/>
  <c r="W402" i="6"/>
  <c r="D403" i="6"/>
  <c r="T403" i="6"/>
  <c r="V403" i="6"/>
  <c r="W403" i="6"/>
  <c r="D404" i="6"/>
  <c r="T404" i="6"/>
  <c r="V404" i="6"/>
  <c r="W404" i="6"/>
  <c r="D405" i="6"/>
  <c r="T405" i="6"/>
  <c r="V405" i="6"/>
  <c r="W405" i="6"/>
  <c r="D406" i="6"/>
  <c r="T406" i="6"/>
  <c r="V406" i="6"/>
  <c r="W406" i="6"/>
  <c r="D407" i="6"/>
  <c r="T407" i="6"/>
  <c r="V407" i="6"/>
  <c r="W407" i="6"/>
  <c r="D408" i="6"/>
  <c r="T408" i="6"/>
  <c r="V408" i="6"/>
  <c r="W408" i="6"/>
  <c r="D409" i="6"/>
  <c r="T409" i="6"/>
  <c r="V409" i="6"/>
  <c r="W409" i="6"/>
  <c r="D410" i="6"/>
  <c r="T410" i="6"/>
  <c r="V410" i="6"/>
  <c r="W410" i="6"/>
  <c r="D411" i="6"/>
  <c r="T411" i="6"/>
  <c r="V411" i="6"/>
  <c r="W411" i="6"/>
  <c r="D412" i="6"/>
  <c r="T412" i="6"/>
  <c r="V412" i="6"/>
  <c r="W412" i="6"/>
  <c r="D413" i="6"/>
  <c r="T413" i="6"/>
  <c r="V413" i="6"/>
  <c r="W413" i="6"/>
  <c r="D414" i="6"/>
  <c r="T414" i="6"/>
  <c r="V414" i="6"/>
  <c r="W414" i="6"/>
  <c r="D415" i="6"/>
  <c r="T415" i="6"/>
  <c r="V415" i="6"/>
  <c r="W415" i="6"/>
  <c r="D416" i="6"/>
  <c r="T416" i="6"/>
  <c r="V416" i="6"/>
  <c r="W416" i="6"/>
  <c r="D417" i="6"/>
  <c r="T417" i="6"/>
  <c r="V417" i="6"/>
  <c r="W417" i="6"/>
  <c r="D418" i="6"/>
  <c r="T418" i="6"/>
  <c r="V418" i="6"/>
  <c r="W418" i="6"/>
  <c r="D419" i="6"/>
  <c r="T419" i="6"/>
  <c r="V419" i="6"/>
  <c r="W419" i="6"/>
  <c r="D420" i="6"/>
  <c r="T420" i="6"/>
  <c r="V420" i="6"/>
  <c r="W420" i="6"/>
  <c r="D421" i="6"/>
  <c r="T421" i="6"/>
  <c r="V421" i="6"/>
  <c r="W421" i="6"/>
  <c r="D422" i="6"/>
  <c r="T422" i="6"/>
  <c r="V422" i="6"/>
  <c r="W422" i="6"/>
  <c r="D423" i="6"/>
  <c r="T423" i="6"/>
  <c r="V423" i="6"/>
  <c r="W423" i="6"/>
  <c r="D424" i="6"/>
  <c r="T424" i="6"/>
  <c r="V424" i="6"/>
  <c r="W424" i="6"/>
  <c r="D425" i="6"/>
  <c r="T425" i="6"/>
  <c r="V425" i="6"/>
  <c r="W425" i="6"/>
  <c r="D426" i="6"/>
  <c r="T426" i="6"/>
  <c r="V426" i="6"/>
  <c r="W426" i="6"/>
  <c r="D427" i="6"/>
  <c r="T427" i="6"/>
  <c r="V427" i="6"/>
  <c r="W427" i="6"/>
  <c r="D428" i="6"/>
  <c r="T428" i="6"/>
  <c r="V428" i="6"/>
  <c r="W428" i="6"/>
  <c r="D429" i="6"/>
  <c r="T429" i="6"/>
  <c r="V429" i="6"/>
  <c r="W429" i="6"/>
  <c r="D430" i="6"/>
  <c r="T430" i="6"/>
  <c r="V430" i="6"/>
  <c r="W430" i="6"/>
  <c r="D431" i="6"/>
  <c r="T431" i="6"/>
  <c r="V431" i="6"/>
  <c r="W431" i="6"/>
  <c r="D432" i="6"/>
  <c r="T432" i="6"/>
  <c r="V432" i="6"/>
  <c r="W432" i="6"/>
  <c r="D433" i="6"/>
  <c r="T433" i="6"/>
  <c r="V433" i="6"/>
  <c r="W433" i="6"/>
  <c r="D434" i="6"/>
  <c r="T434" i="6"/>
  <c r="V434" i="6"/>
  <c r="W434" i="6"/>
  <c r="D435" i="6"/>
  <c r="T435" i="6"/>
  <c r="V435" i="6"/>
  <c r="W435" i="6"/>
  <c r="D436" i="6"/>
  <c r="T436" i="6"/>
  <c r="V436" i="6"/>
  <c r="W436" i="6"/>
  <c r="D437" i="6"/>
  <c r="T437" i="6"/>
  <c r="V437" i="6"/>
  <c r="W437" i="6"/>
  <c r="D438" i="6"/>
  <c r="T438" i="6"/>
  <c r="V438" i="6"/>
  <c r="W438" i="6"/>
  <c r="D439" i="6"/>
  <c r="T439" i="6"/>
  <c r="V439" i="6"/>
  <c r="W439" i="6"/>
  <c r="D440" i="6"/>
  <c r="T440" i="6"/>
  <c r="V440" i="6"/>
  <c r="W440" i="6"/>
  <c r="D441" i="6"/>
  <c r="T441" i="6"/>
  <c r="V441" i="6"/>
  <c r="W441" i="6"/>
  <c r="D442" i="6"/>
  <c r="T442" i="6"/>
  <c r="V442" i="6"/>
  <c r="W442" i="6"/>
  <c r="D443" i="6"/>
  <c r="T443" i="6"/>
  <c r="V443" i="6"/>
  <c r="W443" i="6"/>
  <c r="D444" i="6"/>
  <c r="T444" i="6"/>
  <c r="V444" i="6"/>
  <c r="W444" i="6"/>
  <c r="D445" i="6"/>
  <c r="T445" i="6"/>
  <c r="V445" i="6"/>
  <c r="W445" i="6"/>
  <c r="D446" i="6"/>
  <c r="T446" i="6"/>
  <c r="V446" i="6"/>
  <c r="W446" i="6"/>
  <c r="D447" i="6"/>
  <c r="T447" i="6"/>
  <c r="V447" i="6"/>
  <c r="W447" i="6"/>
  <c r="D448" i="6"/>
  <c r="T448" i="6"/>
  <c r="V448" i="6"/>
  <c r="W448" i="6"/>
  <c r="D449" i="6"/>
  <c r="T449" i="6"/>
  <c r="V449" i="6"/>
  <c r="W449" i="6"/>
  <c r="D450" i="6"/>
  <c r="T450" i="6"/>
  <c r="V450" i="6"/>
  <c r="W450" i="6"/>
  <c r="D451" i="6"/>
  <c r="T451" i="6"/>
  <c r="V451" i="6"/>
  <c r="W451" i="6"/>
  <c r="D452" i="6"/>
  <c r="T452" i="6"/>
  <c r="V452" i="6"/>
  <c r="W452" i="6"/>
  <c r="D453" i="6"/>
  <c r="T453" i="6"/>
  <c r="V453" i="6"/>
  <c r="W453" i="6"/>
  <c r="D454" i="6"/>
  <c r="T454" i="6"/>
  <c r="V454" i="6"/>
  <c r="W454" i="6"/>
  <c r="D455" i="6"/>
  <c r="T455" i="6"/>
  <c r="V455" i="6"/>
  <c r="W455" i="6"/>
  <c r="D456" i="6"/>
  <c r="T456" i="6"/>
  <c r="V456" i="6"/>
  <c r="W456" i="6"/>
  <c r="D457" i="6"/>
  <c r="T457" i="6"/>
  <c r="V457" i="6"/>
  <c r="W457" i="6"/>
  <c r="D458" i="6"/>
  <c r="T458" i="6"/>
  <c r="V458" i="6"/>
  <c r="W458" i="6"/>
  <c r="D459" i="6"/>
  <c r="T459" i="6"/>
  <c r="V459" i="6"/>
  <c r="W459" i="6"/>
  <c r="D460" i="6"/>
  <c r="T460" i="6"/>
  <c r="V460" i="6"/>
  <c r="W460" i="6"/>
  <c r="D461" i="6"/>
  <c r="T461" i="6"/>
  <c r="V461" i="6"/>
  <c r="W461" i="6"/>
  <c r="D462" i="6"/>
  <c r="T462" i="6"/>
  <c r="V462" i="6"/>
  <c r="W462" i="6"/>
  <c r="D463" i="6"/>
  <c r="T463" i="6"/>
  <c r="V463" i="6"/>
  <c r="W463" i="6"/>
  <c r="D464" i="6"/>
  <c r="T464" i="6"/>
  <c r="V464" i="6"/>
  <c r="W464" i="6"/>
  <c r="D465" i="6"/>
  <c r="T465" i="6"/>
  <c r="V465" i="6"/>
  <c r="W465" i="6"/>
  <c r="D466" i="6"/>
  <c r="T466" i="6"/>
  <c r="V466" i="6"/>
  <c r="W466" i="6"/>
  <c r="D467" i="6"/>
  <c r="T467" i="6"/>
  <c r="V467" i="6"/>
  <c r="W467" i="6"/>
  <c r="D468" i="6"/>
  <c r="T468" i="6"/>
  <c r="V468" i="6"/>
  <c r="W468" i="6"/>
  <c r="D469" i="6"/>
  <c r="T469" i="6"/>
  <c r="V469" i="6"/>
  <c r="W469" i="6"/>
  <c r="D470" i="6"/>
  <c r="T470" i="6"/>
  <c r="V470" i="6"/>
  <c r="W470" i="6"/>
  <c r="D471" i="6"/>
  <c r="T471" i="6"/>
  <c r="V471" i="6"/>
  <c r="W471" i="6"/>
  <c r="D472" i="6"/>
  <c r="T472" i="6"/>
  <c r="V472" i="6"/>
  <c r="W472" i="6"/>
  <c r="D473" i="6"/>
  <c r="T473" i="6"/>
  <c r="V473" i="6"/>
  <c r="W473" i="6"/>
  <c r="D474" i="6"/>
  <c r="T474" i="6"/>
  <c r="V474" i="6"/>
  <c r="W474" i="6"/>
  <c r="D475" i="6"/>
  <c r="T475" i="6"/>
  <c r="V475" i="6"/>
  <c r="W475" i="6"/>
  <c r="D476" i="6"/>
  <c r="T476" i="6"/>
  <c r="V476" i="6"/>
  <c r="W476" i="6"/>
  <c r="D477" i="6"/>
  <c r="T477" i="6"/>
  <c r="V477" i="6"/>
  <c r="W477" i="6"/>
  <c r="D478" i="6"/>
  <c r="T478" i="6"/>
  <c r="V478" i="6"/>
  <c r="W478" i="6"/>
  <c r="D479" i="6"/>
  <c r="T479" i="6"/>
  <c r="V479" i="6"/>
  <c r="W479" i="6"/>
  <c r="D480" i="6"/>
  <c r="T480" i="6"/>
  <c r="V480" i="6"/>
  <c r="W480" i="6"/>
  <c r="D481" i="6"/>
  <c r="T481" i="6"/>
  <c r="V481" i="6"/>
  <c r="W481" i="6"/>
  <c r="D482" i="6"/>
  <c r="T482" i="6"/>
  <c r="V482" i="6"/>
  <c r="W482" i="6"/>
  <c r="D483" i="6"/>
  <c r="T483" i="6"/>
  <c r="V483" i="6"/>
  <c r="W483" i="6"/>
  <c r="D484" i="6"/>
  <c r="T484" i="6"/>
  <c r="V484" i="6"/>
  <c r="W484" i="6"/>
  <c r="D485" i="6"/>
  <c r="T485" i="6"/>
  <c r="V485" i="6"/>
  <c r="W485" i="6"/>
  <c r="D486" i="6"/>
  <c r="T486" i="6"/>
  <c r="V486" i="6"/>
  <c r="W486" i="6"/>
  <c r="D487" i="6"/>
  <c r="T487" i="6"/>
  <c r="V487" i="6"/>
  <c r="W487" i="6"/>
  <c r="D488" i="6"/>
  <c r="T488" i="6"/>
  <c r="V488" i="6"/>
  <c r="W488" i="6"/>
  <c r="D489" i="6"/>
  <c r="T489" i="6"/>
  <c r="V489" i="6"/>
  <c r="W489" i="6"/>
  <c r="D490" i="6"/>
  <c r="T490" i="6"/>
  <c r="V490" i="6"/>
  <c r="W490" i="6"/>
  <c r="D491" i="6"/>
  <c r="T491" i="6"/>
  <c r="V491" i="6"/>
  <c r="W491" i="6"/>
  <c r="D492" i="6"/>
  <c r="T492" i="6"/>
  <c r="V492" i="6"/>
  <c r="W492" i="6"/>
  <c r="D493" i="6"/>
  <c r="T493" i="6"/>
  <c r="V493" i="6"/>
  <c r="W493" i="6"/>
  <c r="D494" i="6"/>
  <c r="T494" i="6"/>
  <c r="V494" i="6"/>
  <c r="W494" i="6"/>
  <c r="D495" i="6"/>
  <c r="T495" i="6"/>
  <c r="V495" i="6"/>
  <c r="W495" i="6"/>
  <c r="D496" i="6"/>
  <c r="T496" i="6"/>
  <c r="V496" i="6"/>
  <c r="W496" i="6"/>
  <c r="D497" i="6"/>
  <c r="T497" i="6"/>
  <c r="V497" i="6"/>
  <c r="W497" i="6"/>
  <c r="D498" i="6"/>
  <c r="T498" i="6"/>
  <c r="V498" i="6"/>
  <c r="W498" i="6"/>
  <c r="D499" i="6"/>
  <c r="T499" i="6"/>
  <c r="V499" i="6"/>
  <c r="W499" i="6"/>
  <c r="D500" i="6"/>
  <c r="T500" i="6"/>
  <c r="V500" i="6"/>
  <c r="W500" i="6"/>
  <c r="D501" i="6"/>
  <c r="T501" i="6"/>
  <c r="V501" i="6"/>
  <c r="W501" i="6"/>
  <c r="D502" i="6"/>
  <c r="T502" i="6"/>
  <c r="V502" i="6"/>
  <c r="W502" i="6"/>
  <c r="D503" i="6"/>
  <c r="T503" i="6"/>
  <c r="V503" i="6"/>
  <c r="W503" i="6"/>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4" i="4"/>
  <c r="E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4" i="3"/>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D5" i="7"/>
  <c r="T5" i="7"/>
  <c r="V5" i="7"/>
  <c r="W5" i="7"/>
  <c r="D6" i="7"/>
  <c r="T6" i="7"/>
  <c r="V6" i="7"/>
  <c r="W6" i="7"/>
  <c r="D7" i="7"/>
  <c r="T7" i="7"/>
  <c r="V7" i="7"/>
  <c r="W7" i="7"/>
  <c r="D8" i="7"/>
  <c r="T8" i="7"/>
  <c r="V8" i="7"/>
  <c r="W8" i="7"/>
  <c r="D9" i="7"/>
  <c r="T9" i="7"/>
  <c r="V9" i="7"/>
  <c r="W9" i="7"/>
  <c r="D10" i="7"/>
  <c r="T10" i="7"/>
  <c r="V10" i="7"/>
  <c r="W10" i="7"/>
  <c r="D11" i="7"/>
  <c r="T11" i="7"/>
  <c r="V11" i="7"/>
  <c r="W11" i="7"/>
  <c r="D12" i="7"/>
  <c r="T12" i="7"/>
  <c r="V12" i="7"/>
  <c r="W12" i="7"/>
  <c r="D13" i="7"/>
  <c r="T13" i="7"/>
  <c r="V13" i="7"/>
  <c r="W13" i="7"/>
  <c r="D14" i="7"/>
  <c r="T14" i="7"/>
  <c r="V14" i="7"/>
  <c r="W14" i="7"/>
  <c r="D15" i="7"/>
  <c r="T15" i="7"/>
  <c r="V15" i="7"/>
  <c r="W15" i="7"/>
  <c r="D16" i="7"/>
  <c r="T16" i="7"/>
  <c r="V16" i="7"/>
  <c r="W16" i="7"/>
  <c r="D17" i="7"/>
  <c r="T17" i="7"/>
  <c r="V17" i="7"/>
  <c r="W17" i="7"/>
  <c r="D18" i="7"/>
  <c r="T18" i="7"/>
  <c r="V18" i="7"/>
  <c r="W18" i="7"/>
  <c r="D19" i="7"/>
  <c r="T19" i="7"/>
  <c r="V19" i="7"/>
  <c r="W19" i="7"/>
  <c r="D20" i="7"/>
  <c r="T20" i="7"/>
  <c r="V20" i="7"/>
  <c r="W20" i="7"/>
  <c r="D21" i="7"/>
  <c r="T21" i="7"/>
  <c r="V21" i="7"/>
  <c r="W21" i="7"/>
  <c r="D22" i="7"/>
  <c r="T22" i="7"/>
  <c r="V22" i="7"/>
  <c r="W22" i="7"/>
  <c r="D23" i="7"/>
  <c r="T23" i="7"/>
  <c r="V23" i="7"/>
  <c r="W23" i="7"/>
  <c r="D24" i="7"/>
  <c r="T24" i="7"/>
  <c r="V24" i="7"/>
  <c r="W24" i="7"/>
  <c r="D25" i="7"/>
  <c r="T25" i="7"/>
  <c r="V25" i="7"/>
  <c r="W25" i="7"/>
  <c r="D26" i="7"/>
  <c r="T26" i="7"/>
  <c r="V26" i="7"/>
  <c r="W26" i="7"/>
  <c r="D27" i="7"/>
  <c r="T27" i="7"/>
  <c r="V27" i="7"/>
  <c r="W27" i="7"/>
  <c r="D28" i="7"/>
  <c r="T28" i="7"/>
  <c r="V28" i="7"/>
  <c r="W28" i="7"/>
  <c r="D29" i="7"/>
  <c r="T29" i="7"/>
  <c r="V29" i="7"/>
  <c r="W29" i="7"/>
  <c r="D30" i="7"/>
  <c r="T30" i="7"/>
  <c r="V30" i="7"/>
  <c r="W30" i="7"/>
  <c r="D31" i="7"/>
  <c r="T31" i="7"/>
  <c r="V31" i="7"/>
  <c r="W31" i="7"/>
  <c r="D32" i="7"/>
  <c r="T32" i="7"/>
  <c r="V32" i="7"/>
  <c r="W32" i="7"/>
  <c r="D33" i="7"/>
  <c r="T33" i="7"/>
  <c r="V33" i="7"/>
  <c r="W33" i="7"/>
  <c r="D34" i="7"/>
  <c r="T34" i="7"/>
  <c r="V34" i="7"/>
  <c r="W34" i="7"/>
  <c r="D35" i="7"/>
  <c r="T35" i="7"/>
  <c r="V35" i="7"/>
  <c r="W35" i="7"/>
  <c r="D36" i="7"/>
  <c r="T36" i="7"/>
  <c r="V36" i="7"/>
  <c r="W36" i="7"/>
  <c r="D37" i="7"/>
  <c r="T37" i="7"/>
  <c r="V37" i="7"/>
  <c r="W37" i="7"/>
  <c r="D38" i="7"/>
  <c r="T38" i="7"/>
  <c r="V38" i="7"/>
  <c r="W38" i="7"/>
  <c r="D39" i="7"/>
  <c r="T39" i="7"/>
  <c r="V39" i="7"/>
  <c r="W39" i="7"/>
  <c r="D40" i="7"/>
  <c r="T40" i="7"/>
  <c r="V40" i="7"/>
  <c r="W40" i="7"/>
  <c r="D41" i="7"/>
  <c r="T41" i="7"/>
  <c r="V41" i="7"/>
  <c r="W41" i="7"/>
  <c r="D42" i="7"/>
  <c r="T42" i="7"/>
  <c r="V42" i="7"/>
  <c r="W42" i="7"/>
  <c r="D43" i="7"/>
  <c r="T43" i="7"/>
  <c r="V43" i="7"/>
  <c r="W43" i="7"/>
  <c r="D44" i="7"/>
  <c r="T44" i="7"/>
  <c r="V44" i="7"/>
  <c r="W44" i="7"/>
  <c r="D45" i="7"/>
  <c r="T45" i="7"/>
  <c r="V45" i="7"/>
  <c r="W45" i="7"/>
  <c r="D46" i="7"/>
  <c r="T46" i="7"/>
  <c r="V46" i="7"/>
  <c r="W46" i="7"/>
  <c r="D47" i="7"/>
  <c r="T47" i="7"/>
  <c r="V47" i="7"/>
  <c r="W47" i="7"/>
  <c r="D48" i="7"/>
  <c r="T48" i="7"/>
  <c r="V48" i="7"/>
  <c r="W48" i="7"/>
  <c r="D49" i="7"/>
  <c r="T49" i="7"/>
  <c r="V49" i="7"/>
  <c r="W49" i="7"/>
  <c r="D50" i="7"/>
  <c r="T50" i="7"/>
  <c r="V50" i="7"/>
  <c r="W50" i="7"/>
  <c r="D51" i="7"/>
  <c r="T51" i="7"/>
  <c r="V51" i="7"/>
  <c r="W51" i="7"/>
  <c r="D52" i="7"/>
  <c r="T52" i="7"/>
  <c r="V52" i="7"/>
  <c r="W52" i="7"/>
  <c r="D53" i="7"/>
  <c r="T53" i="7"/>
  <c r="V53" i="7"/>
  <c r="W53" i="7"/>
  <c r="D54" i="7"/>
  <c r="T54" i="7"/>
  <c r="V54" i="7"/>
  <c r="W54" i="7"/>
  <c r="D55" i="7"/>
  <c r="T55" i="7"/>
  <c r="V55" i="7"/>
  <c r="W55" i="7"/>
  <c r="D56" i="7"/>
  <c r="T56" i="7"/>
  <c r="V56" i="7"/>
  <c r="W56" i="7"/>
  <c r="D57" i="7"/>
  <c r="T57" i="7"/>
  <c r="V57" i="7"/>
  <c r="W57" i="7"/>
  <c r="D58" i="7"/>
  <c r="T58" i="7"/>
  <c r="V58" i="7"/>
  <c r="W58" i="7"/>
  <c r="D59" i="7"/>
  <c r="T59" i="7"/>
  <c r="V59" i="7"/>
  <c r="W59" i="7"/>
  <c r="D60" i="7"/>
  <c r="T60" i="7"/>
  <c r="V60" i="7"/>
  <c r="W60" i="7"/>
  <c r="D61" i="7"/>
  <c r="T61" i="7"/>
  <c r="V61" i="7"/>
  <c r="W61" i="7"/>
  <c r="D62" i="7"/>
  <c r="T62" i="7"/>
  <c r="V62" i="7"/>
  <c r="W62" i="7"/>
  <c r="D63" i="7"/>
  <c r="T63" i="7"/>
  <c r="V63" i="7"/>
  <c r="W63" i="7"/>
  <c r="D64" i="7"/>
  <c r="T64" i="7"/>
  <c r="V64" i="7"/>
  <c r="W64" i="7"/>
  <c r="D65" i="7"/>
  <c r="T65" i="7"/>
  <c r="V65" i="7"/>
  <c r="W65" i="7"/>
  <c r="D66" i="7"/>
  <c r="T66" i="7"/>
  <c r="V66" i="7"/>
  <c r="W66" i="7"/>
  <c r="D67" i="7"/>
  <c r="T67" i="7"/>
  <c r="V67" i="7"/>
  <c r="W67" i="7"/>
  <c r="D68" i="7"/>
  <c r="T68" i="7"/>
  <c r="V68" i="7"/>
  <c r="W68" i="7"/>
  <c r="D69" i="7"/>
  <c r="T69" i="7"/>
  <c r="V69" i="7"/>
  <c r="W69" i="7"/>
  <c r="D70" i="7"/>
  <c r="T70" i="7"/>
  <c r="V70" i="7"/>
  <c r="W70" i="7"/>
  <c r="D71" i="7"/>
  <c r="T71" i="7"/>
  <c r="V71" i="7"/>
  <c r="W71" i="7"/>
  <c r="D72" i="7"/>
  <c r="T72" i="7"/>
  <c r="V72" i="7"/>
  <c r="W72" i="7"/>
  <c r="D73" i="7"/>
  <c r="T73" i="7"/>
  <c r="V73" i="7"/>
  <c r="W73" i="7"/>
  <c r="D74" i="7"/>
  <c r="T74" i="7"/>
  <c r="V74" i="7"/>
  <c r="W74" i="7"/>
  <c r="D75" i="7"/>
  <c r="T75" i="7"/>
  <c r="V75" i="7"/>
  <c r="W75" i="7"/>
  <c r="D76" i="7"/>
  <c r="T76" i="7"/>
  <c r="V76" i="7"/>
  <c r="W76" i="7"/>
  <c r="D77" i="7"/>
  <c r="T77" i="7"/>
  <c r="V77" i="7"/>
  <c r="W77" i="7"/>
  <c r="D78" i="7"/>
  <c r="T78" i="7"/>
  <c r="V78" i="7"/>
  <c r="W78" i="7"/>
  <c r="D79" i="7"/>
  <c r="T79" i="7"/>
  <c r="V79" i="7"/>
  <c r="W79" i="7"/>
  <c r="D80" i="7"/>
  <c r="T80" i="7"/>
  <c r="V80" i="7"/>
  <c r="W80" i="7"/>
  <c r="D81" i="7"/>
  <c r="T81" i="7"/>
  <c r="V81" i="7"/>
  <c r="W81" i="7"/>
  <c r="D82" i="7"/>
  <c r="T82" i="7"/>
  <c r="V82" i="7"/>
  <c r="W82" i="7"/>
  <c r="D83" i="7"/>
  <c r="T83" i="7"/>
  <c r="V83" i="7"/>
  <c r="W83" i="7"/>
  <c r="D84" i="7"/>
  <c r="T84" i="7"/>
  <c r="V84" i="7"/>
  <c r="W84" i="7"/>
  <c r="D85" i="7"/>
  <c r="T85" i="7"/>
  <c r="V85" i="7"/>
  <c r="W85" i="7"/>
  <c r="D86" i="7"/>
  <c r="T86" i="7"/>
  <c r="V86" i="7"/>
  <c r="W86" i="7"/>
  <c r="D87" i="7"/>
  <c r="T87" i="7"/>
  <c r="V87" i="7"/>
  <c r="W87" i="7"/>
  <c r="D88" i="7"/>
  <c r="T88" i="7"/>
  <c r="V88" i="7"/>
  <c r="W88" i="7"/>
  <c r="D89" i="7"/>
  <c r="T89" i="7"/>
  <c r="V89" i="7"/>
  <c r="W89" i="7"/>
  <c r="D90" i="7"/>
  <c r="T90" i="7"/>
  <c r="V90" i="7"/>
  <c r="W90" i="7"/>
  <c r="D91" i="7"/>
  <c r="T91" i="7"/>
  <c r="V91" i="7"/>
  <c r="W91" i="7"/>
  <c r="D92" i="7"/>
  <c r="T92" i="7"/>
  <c r="V92" i="7"/>
  <c r="W92" i="7"/>
  <c r="D93" i="7"/>
  <c r="T93" i="7"/>
  <c r="V93" i="7"/>
  <c r="W93" i="7"/>
  <c r="D94" i="7"/>
  <c r="T94" i="7"/>
  <c r="V94" i="7"/>
  <c r="W94" i="7"/>
  <c r="D95" i="7"/>
  <c r="T95" i="7"/>
  <c r="V95" i="7"/>
  <c r="W95" i="7"/>
  <c r="D96" i="7"/>
  <c r="T96" i="7"/>
  <c r="V96" i="7"/>
  <c r="W96" i="7"/>
  <c r="D97" i="7"/>
  <c r="T97" i="7"/>
  <c r="V97" i="7"/>
  <c r="W97" i="7"/>
  <c r="D98" i="7"/>
  <c r="T98" i="7"/>
  <c r="V98" i="7"/>
  <c r="W98" i="7"/>
  <c r="D99" i="7"/>
  <c r="T99" i="7"/>
  <c r="V99" i="7"/>
  <c r="W99" i="7"/>
  <c r="D100" i="7"/>
  <c r="T100" i="7"/>
  <c r="V100" i="7"/>
  <c r="W100" i="7"/>
  <c r="D101" i="7"/>
  <c r="T101" i="7"/>
  <c r="V101" i="7"/>
  <c r="W101" i="7"/>
  <c r="D102" i="7"/>
  <c r="T102" i="7"/>
  <c r="V102" i="7"/>
  <c r="W102" i="7"/>
  <c r="D103" i="7"/>
  <c r="T103" i="7"/>
  <c r="V103" i="7"/>
  <c r="W103" i="7"/>
  <c r="D104" i="7"/>
  <c r="T104" i="7"/>
  <c r="V104" i="7"/>
  <c r="W104" i="7"/>
  <c r="D105" i="7"/>
  <c r="T105" i="7"/>
  <c r="V105" i="7"/>
  <c r="W105" i="7"/>
  <c r="D106" i="7"/>
  <c r="T106" i="7"/>
  <c r="V106" i="7"/>
  <c r="W106" i="7"/>
  <c r="D107" i="7"/>
  <c r="T107" i="7"/>
  <c r="V107" i="7"/>
  <c r="W107" i="7"/>
  <c r="D108" i="7"/>
  <c r="T108" i="7"/>
  <c r="V108" i="7"/>
  <c r="W108" i="7"/>
  <c r="D109" i="7"/>
  <c r="T109" i="7"/>
  <c r="V109" i="7"/>
  <c r="W109" i="7"/>
  <c r="D110" i="7"/>
  <c r="T110" i="7"/>
  <c r="V110" i="7"/>
  <c r="W110" i="7"/>
  <c r="D111" i="7"/>
  <c r="T111" i="7"/>
  <c r="V111" i="7"/>
  <c r="W111" i="7"/>
  <c r="D112" i="7"/>
  <c r="T112" i="7"/>
  <c r="V112" i="7"/>
  <c r="W112" i="7"/>
  <c r="D113" i="7"/>
  <c r="T113" i="7"/>
  <c r="V113" i="7"/>
  <c r="W113" i="7"/>
  <c r="D114" i="7"/>
  <c r="T114" i="7"/>
  <c r="V114" i="7"/>
  <c r="W114" i="7"/>
  <c r="D115" i="7"/>
  <c r="T115" i="7"/>
  <c r="V115" i="7"/>
  <c r="W115" i="7"/>
  <c r="D116" i="7"/>
  <c r="T116" i="7"/>
  <c r="V116" i="7"/>
  <c r="W116" i="7"/>
  <c r="D117" i="7"/>
  <c r="T117" i="7"/>
  <c r="V117" i="7"/>
  <c r="W117" i="7"/>
  <c r="D118" i="7"/>
  <c r="T118" i="7"/>
  <c r="V118" i="7"/>
  <c r="W118" i="7"/>
  <c r="D119" i="7"/>
  <c r="T119" i="7"/>
  <c r="V119" i="7"/>
  <c r="W119" i="7"/>
  <c r="D120" i="7"/>
  <c r="T120" i="7"/>
  <c r="V120" i="7"/>
  <c r="W120" i="7"/>
  <c r="D121" i="7"/>
  <c r="T121" i="7"/>
  <c r="V121" i="7"/>
  <c r="W121" i="7"/>
  <c r="D122" i="7"/>
  <c r="T122" i="7"/>
  <c r="V122" i="7"/>
  <c r="W122" i="7"/>
  <c r="D123" i="7"/>
  <c r="T123" i="7"/>
  <c r="V123" i="7"/>
  <c r="W123" i="7"/>
  <c r="D124" i="7"/>
  <c r="T124" i="7"/>
  <c r="V124" i="7"/>
  <c r="W124" i="7"/>
  <c r="D125" i="7"/>
  <c r="T125" i="7"/>
  <c r="V125" i="7"/>
  <c r="W125" i="7"/>
  <c r="D126" i="7"/>
  <c r="T126" i="7"/>
  <c r="V126" i="7"/>
  <c r="W126" i="7"/>
  <c r="D127" i="7"/>
  <c r="T127" i="7"/>
  <c r="V127" i="7"/>
  <c r="W127" i="7"/>
  <c r="D128" i="7"/>
  <c r="T128" i="7"/>
  <c r="V128" i="7"/>
  <c r="W128" i="7"/>
  <c r="D129" i="7"/>
  <c r="T129" i="7"/>
  <c r="V129" i="7"/>
  <c r="W129" i="7"/>
  <c r="D130" i="7"/>
  <c r="T130" i="7"/>
  <c r="V130" i="7"/>
  <c r="W130" i="7"/>
  <c r="D131" i="7"/>
  <c r="T131" i="7"/>
  <c r="V131" i="7"/>
  <c r="W131" i="7"/>
  <c r="D132" i="7"/>
  <c r="T132" i="7"/>
  <c r="V132" i="7"/>
  <c r="W132" i="7"/>
  <c r="D133" i="7"/>
  <c r="T133" i="7"/>
  <c r="V133" i="7"/>
  <c r="W133" i="7"/>
  <c r="D134" i="7"/>
  <c r="T134" i="7"/>
  <c r="V134" i="7"/>
  <c r="W134" i="7"/>
  <c r="D135" i="7"/>
  <c r="T135" i="7"/>
  <c r="V135" i="7"/>
  <c r="W135" i="7"/>
  <c r="D136" i="7"/>
  <c r="T136" i="7"/>
  <c r="V136" i="7"/>
  <c r="W136" i="7"/>
  <c r="D137" i="7"/>
  <c r="T137" i="7"/>
  <c r="V137" i="7"/>
  <c r="W137" i="7"/>
  <c r="D138" i="7"/>
  <c r="T138" i="7"/>
  <c r="V138" i="7"/>
  <c r="W138" i="7"/>
  <c r="D139" i="7"/>
  <c r="T139" i="7"/>
  <c r="V139" i="7"/>
  <c r="W139" i="7"/>
  <c r="D140" i="7"/>
  <c r="T140" i="7"/>
  <c r="V140" i="7"/>
  <c r="W140" i="7"/>
  <c r="D141" i="7"/>
  <c r="T141" i="7"/>
  <c r="V141" i="7"/>
  <c r="W141" i="7"/>
  <c r="D142" i="7"/>
  <c r="T142" i="7"/>
  <c r="V142" i="7"/>
  <c r="W142" i="7"/>
  <c r="D143" i="7"/>
  <c r="T143" i="7"/>
  <c r="V143" i="7"/>
  <c r="W143" i="7"/>
  <c r="D144" i="7"/>
  <c r="T144" i="7"/>
  <c r="V144" i="7"/>
  <c r="W144" i="7"/>
  <c r="D145" i="7"/>
  <c r="T145" i="7"/>
  <c r="V145" i="7"/>
  <c r="W145" i="7"/>
  <c r="D146" i="7"/>
  <c r="T146" i="7"/>
  <c r="V146" i="7"/>
  <c r="W146" i="7"/>
  <c r="D147" i="7"/>
  <c r="T147" i="7"/>
  <c r="V147" i="7"/>
  <c r="W147" i="7"/>
  <c r="D148" i="7"/>
  <c r="T148" i="7"/>
  <c r="V148" i="7"/>
  <c r="W148" i="7"/>
  <c r="D149" i="7"/>
  <c r="T149" i="7"/>
  <c r="V149" i="7"/>
  <c r="W149" i="7"/>
  <c r="D150" i="7"/>
  <c r="T150" i="7"/>
  <c r="V150" i="7"/>
  <c r="W150" i="7"/>
  <c r="D151" i="7"/>
  <c r="T151" i="7"/>
  <c r="V151" i="7"/>
  <c r="W151" i="7"/>
  <c r="D152" i="7"/>
  <c r="T152" i="7"/>
  <c r="V152" i="7"/>
  <c r="W152" i="7"/>
  <c r="D153" i="7"/>
  <c r="T153" i="7"/>
  <c r="V153" i="7"/>
  <c r="W153" i="7"/>
  <c r="D154" i="7"/>
  <c r="T154" i="7"/>
  <c r="V154" i="7"/>
  <c r="W154" i="7"/>
  <c r="D155" i="7"/>
  <c r="T155" i="7"/>
  <c r="V155" i="7"/>
  <c r="W155" i="7"/>
  <c r="D156" i="7"/>
  <c r="T156" i="7"/>
  <c r="V156" i="7"/>
  <c r="W156" i="7"/>
  <c r="D157" i="7"/>
  <c r="T157" i="7"/>
  <c r="V157" i="7"/>
  <c r="W157" i="7"/>
  <c r="D158" i="7"/>
  <c r="T158" i="7"/>
  <c r="V158" i="7"/>
  <c r="W158" i="7"/>
  <c r="D159" i="7"/>
  <c r="T159" i="7"/>
  <c r="V159" i="7"/>
  <c r="W159" i="7"/>
  <c r="D160" i="7"/>
  <c r="T160" i="7"/>
  <c r="V160" i="7"/>
  <c r="W160" i="7"/>
  <c r="D161" i="7"/>
  <c r="T161" i="7"/>
  <c r="V161" i="7"/>
  <c r="W161" i="7"/>
  <c r="D162" i="7"/>
  <c r="T162" i="7"/>
  <c r="V162" i="7"/>
  <c r="W162" i="7"/>
  <c r="D163" i="7"/>
  <c r="T163" i="7"/>
  <c r="V163" i="7"/>
  <c r="W163" i="7"/>
  <c r="D164" i="7"/>
  <c r="T164" i="7"/>
  <c r="V164" i="7"/>
  <c r="W164" i="7"/>
  <c r="D165" i="7"/>
  <c r="T165" i="7"/>
  <c r="V165" i="7"/>
  <c r="W165" i="7"/>
  <c r="D166" i="7"/>
  <c r="T166" i="7"/>
  <c r="V166" i="7"/>
  <c r="W166" i="7"/>
  <c r="D167" i="7"/>
  <c r="T167" i="7"/>
  <c r="V167" i="7"/>
  <c r="W167" i="7"/>
  <c r="D168" i="7"/>
  <c r="T168" i="7"/>
  <c r="V168" i="7"/>
  <c r="W168" i="7"/>
  <c r="D169" i="7"/>
  <c r="T169" i="7"/>
  <c r="V169" i="7"/>
  <c r="W169" i="7"/>
  <c r="D170" i="7"/>
  <c r="T170" i="7"/>
  <c r="V170" i="7"/>
  <c r="W170" i="7"/>
  <c r="D171" i="7"/>
  <c r="T171" i="7"/>
  <c r="V171" i="7"/>
  <c r="W171" i="7"/>
  <c r="D172" i="7"/>
  <c r="T172" i="7"/>
  <c r="V172" i="7"/>
  <c r="W172" i="7"/>
  <c r="D173" i="7"/>
  <c r="T173" i="7"/>
  <c r="V173" i="7"/>
  <c r="W173" i="7"/>
  <c r="D174" i="7"/>
  <c r="T174" i="7"/>
  <c r="V174" i="7"/>
  <c r="W174" i="7"/>
  <c r="D175" i="7"/>
  <c r="T175" i="7"/>
  <c r="V175" i="7"/>
  <c r="W175" i="7"/>
  <c r="D176" i="7"/>
  <c r="T176" i="7"/>
  <c r="V176" i="7"/>
  <c r="W176" i="7"/>
  <c r="D177" i="7"/>
  <c r="T177" i="7"/>
  <c r="V177" i="7"/>
  <c r="W177" i="7"/>
  <c r="D178" i="7"/>
  <c r="T178" i="7"/>
  <c r="V178" i="7"/>
  <c r="W178" i="7"/>
  <c r="D179" i="7"/>
  <c r="T179" i="7"/>
  <c r="V179" i="7"/>
  <c r="W179" i="7"/>
  <c r="D180" i="7"/>
  <c r="T180" i="7"/>
  <c r="V180" i="7"/>
  <c r="W180" i="7"/>
  <c r="D181" i="7"/>
  <c r="T181" i="7"/>
  <c r="V181" i="7"/>
  <c r="W181" i="7"/>
  <c r="D182" i="7"/>
  <c r="T182" i="7"/>
  <c r="V182" i="7"/>
  <c r="W182" i="7"/>
  <c r="D183" i="7"/>
  <c r="T183" i="7"/>
  <c r="V183" i="7"/>
  <c r="W183" i="7"/>
  <c r="D184" i="7"/>
  <c r="T184" i="7"/>
  <c r="V184" i="7"/>
  <c r="W184" i="7"/>
  <c r="D185" i="7"/>
  <c r="T185" i="7"/>
  <c r="V185" i="7"/>
  <c r="W185" i="7"/>
  <c r="D186" i="7"/>
  <c r="T186" i="7"/>
  <c r="V186" i="7"/>
  <c r="W186" i="7"/>
  <c r="D187" i="7"/>
  <c r="T187" i="7"/>
  <c r="V187" i="7"/>
  <c r="W187" i="7"/>
  <c r="D188" i="7"/>
  <c r="T188" i="7"/>
  <c r="V188" i="7"/>
  <c r="W188" i="7"/>
  <c r="D189" i="7"/>
  <c r="T189" i="7"/>
  <c r="V189" i="7"/>
  <c r="W189" i="7"/>
  <c r="D190" i="7"/>
  <c r="T190" i="7"/>
  <c r="V190" i="7"/>
  <c r="W190" i="7"/>
  <c r="D191" i="7"/>
  <c r="T191" i="7"/>
  <c r="V191" i="7"/>
  <c r="W191" i="7"/>
  <c r="D192" i="7"/>
  <c r="T192" i="7"/>
  <c r="V192" i="7"/>
  <c r="W192" i="7"/>
  <c r="D193" i="7"/>
  <c r="T193" i="7"/>
  <c r="V193" i="7"/>
  <c r="W193" i="7"/>
  <c r="D194" i="7"/>
  <c r="T194" i="7"/>
  <c r="V194" i="7"/>
  <c r="W194" i="7"/>
  <c r="D195" i="7"/>
  <c r="T195" i="7"/>
  <c r="V195" i="7"/>
  <c r="W195" i="7"/>
  <c r="D196" i="7"/>
  <c r="T196" i="7"/>
  <c r="V196" i="7"/>
  <c r="W196" i="7"/>
  <c r="D197" i="7"/>
  <c r="T197" i="7"/>
  <c r="V197" i="7"/>
  <c r="W197" i="7"/>
  <c r="D198" i="7"/>
  <c r="T198" i="7"/>
  <c r="V198" i="7"/>
  <c r="W198" i="7"/>
  <c r="D199" i="7"/>
  <c r="T199" i="7"/>
  <c r="V199" i="7"/>
  <c r="W199" i="7"/>
  <c r="D200" i="7"/>
  <c r="T200" i="7"/>
  <c r="V200" i="7"/>
  <c r="W200" i="7"/>
  <c r="D201" i="7"/>
  <c r="T201" i="7"/>
  <c r="V201" i="7"/>
  <c r="W201" i="7"/>
  <c r="D202" i="7"/>
  <c r="T202" i="7"/>
  <c r="V202" i="7"/>
  <c r="W202" i="7"/>
  <c r="D203" i="7"/>
  <c r="T203" i="7"/>
  <c r="V203" i="7"/>
  <c r="W203" i="7"/>
  <c r="D204" i="7"/>
  <c r="T204" i="7"/>
  <c r="V204" i="7"/>
  <c r="W204" i="7"/>
  <c r="D205" i="7"/>
  <c r="T205" i="7"/>
  <c r="V205" i="7"/>
  <c r="W205" i="7"/>
  <c r="D206" i="7"/>
  <c r="T206" i="7"/>
  <c r="V206" i="7"/>
  <c r="W206" i="7"/>
  <c r="D207" i="7"/>
  <c r="T207" i="7"/>
  <c r="V207" i="7"/>
  <c r="W207" i="7"/>
  <c r="D208" i="7"/>
  <c r="T208" i="7"/>
  <c r="V208" i="7"/>
  <c r="W208" i="7"/>
  <c r="D209" i="7"/>
  <c r="T209" i="7"/>
  <c r="V209" i="7"/>
  <c r="W209" i="7"/>
  <c r="D210" i="7"/>
  <c r="T210" i="7"/>
  <c r="V210" i="7"/>
  <c r="W210" i="7"/>
  <c r="D211" i="7"/>
  <c r="T211" i="7"/>
  <c r="V211" i="7"/>
  <c r="W211" i="7"/>
  <c r="D212" i="7"/>
  <c r="T212" i="7"/>
  <c r="V212" i="7"/>
  <c r="W212" i="7"/>
  <c r="D213" i="7"/>
  <c r="T213" i="7"/>
  <c r="V213" i="7"/>
  <c r="W213" i="7"/>
  <c r="D214" i="7"/>
  <c r="T214" i="7"/>
  <c r="V214" i="7"/>
  <c r="W214" i="7"/>
  <c r="D215" i="7"/>
  <c r="T215" i="7"/>
  <c r="V215" i="7"/>
  <c r="W215" i="7"/>
  <c r="D216" i="7"/>
  <c r="T216" i="7"/>
  <c r="V216" i="7"/>
  <c r="W216" i="7"/>
  <c r="D217" i="7"/>
  <c r="T217" i="7"/>
  <c r="V217" i="7"/>
  <c r="W217" i="7"/>
  <c r="D218" i="7"/>
  <c r="T218" i="7"/>
  <c r="V218" i="7"/>
  <c r="W218" i="7"/>
  <c r="D219" i="7"/>
  <c r="T219" i="7"/>
  <c r="V219" i="7"/>
  <c r="W219" i="7"/>
  <c r="D220" i="7"/>
  <c r="T220" i="7"/>
  <c r="V220" i="7"/>
  <c r="W220" i="7"/>
  <c r="D221" i="7"/>
  <c r="T221" i="7"/>
  <c r="V221" i="7"/>
  <c r="W221" i="7"/>
  <c r="D222" i="7"/>
  <c r="T222" i="7"/>
  <c r="V222" i="7"/>
  <c r="W222" i="7"/>
  <c r="D223" i="7"/>
  <c r="T223" i="7"/>
  <c r="V223" i="7"/>
  <c r="W223" i="7"/>
  <c r="D224" i="7"/>
  <c r="T224" i="7"/>
  <c r="V224" i="7"/>
  <c r="W224" i="7"/>
  <c r="D225" i="7"/>
  <c r="T225" i="7"/>
  <c r="V225" i="7"/>
  <c r="W225" i="7"/>
  <c r="D226" i="7"/>
  <c r="T226" i="7"/>
  <c r="V226" i="7"/>
  <c r="W226" i="7"/>
  <c r="D227" i="7"/>
  <c r="T227" i="7"/>
  <c r="V227" i="7"/>
  <c r="W227" i="7"/>
  <c r="D228" i="7"/>
  <c r="T228" i="7"/>
  <c r="V228" i="7"/>
  <c r="W228" i="7"/>
  <c r="D229" i="7"/>
  <c r="T229" i="7"/>
  <c r="V229" i="7"/>
  <c r="W229" i="7"/>
  <c r="D230" i="7"/>
  <c r="T230" i="7"/>
  <c r="V230" i="7"/>
  <c r="W230" i="7"/>
  <c r="D231" i="7"/>
  <c r="T231" i="7"/>
  <c r="V231" i="7"/>
  <c r="W231" i="7"/>
  <c r="D232" i="7"/>
  <c r="T232" i="7"/>
  <c r="V232" i="7"/>
  <c r="W232" i="7"/>
  <c r="D233" i="7"/>
  <c r="T233" i="7"/>
  <c r="V233" i="7"/>
  <c r="W233" i="7"/>
  <c r="D234" i="7"/>
  <c r="T234" i="7"/>
  <c r="V234" i="7"/>
  <c r="W234" i="7"/>
  <c r="D235" i="7"/>
  <c r="T235" i="7"/>
  <c r="V235" i="7"/>
  <c r="W235" i="7"/>
  <c r="D236" i="7"/>
  <c r="T236" i="7"/>
  <c r="V236" i="7"/>
  <c r="W236" i="7"/>
  <c r="D237" i="7"/>
  <c r="T237" i="7"/>
  <c r="V237" i="7"/>
  <c r="W237" i="7"/>
  <c r="D238" i="7"/>
  <c r="T238" i="7"/>
  <c r="V238" i="7"/>
  <c r="W238" i="7"/>
  <c r="D239" i="7"/>
  <c r="T239" i="7"/>
  <c r="V239" i="7"/>
  <c r="W239" i="7"/>
  <c r="D240" i="7"/>
  <c r="T240" i="7"/>
  <c r="V240" i="7"/>
  <c r="W240" i="7"/>
  <c r="D241" i="7"/>
  <c r="T241" i="7"/>
  <c r="V241" i="7"/>
  <c r="W241" i="7"/>
  <c r="D242" i="7"/>
  <c r="T242" i="7"/>
  <c r="V242" i="7"/>
  <c r="W242" i="7"/>
  <c r="D243" i="7"/>
  <c r="T243" i="7"/>
  <c r="V243" i="7"/>
  <c r="W243" i="7"/>
  <c r="D244" i="7"/>
  <c r="T244" i="7"/>
  <c r="V244" i="7"/>
  <c r="W244" i="7"/>
  <c r="D245" i="7"/>
  <c r="T245" i="7"/>
  <c r="V245" i="7"/>
  <c r="W245" i="7"/>
  <c r="D246" i="7"/>
  <c r="T246" i="7"/>
  <c r="V246" i="7"/>
  <c r="W246" i="7"/>
  <c r="D247" i="7"/>
  <c r="T247" i="7"/>
  <c r="V247" i="7"/>
  <c r="W247" i="7"/>
  <c r="D248" i="7"/>
  <c r="T248" i="7"/>
  <c r="V248" i="7"/>
  <c r="W248" i="7"/>
  <c r="D249" i="7"/>
  <c r="T249" i="7"/>
  <c r="V249" i="7"/>
  <c r="W249" i="7"/>
  <c r="D250" i="7"/>
  <c r="T250" i="7"/>
  <c r="V250" i="7"/>
  <c r="W250" i="7"/>
  <c r="D251" i="7"/>
  <c r="T251" i="7"/>
  <c r="V251" i="7"/>
  <c r="W251" i="7"/>
  <c r="D252" i="7"/>
  <c r="T252" i="7"/>
  <c r="V252" i="7"/>
  <c r="W252" i="7"/>
  <c r="D253" i="7"/>
  <c r="T253" i="7"/>
  <c r="V253" i="7"/>
  <c r="W253" i="7"/>
  <c r="D254" i="7"/>
  <c r="T254" i="7"/>
  <c r="V254" i="7"/>
  <c r="W254" i="7"/>
  <c r="D255" i="7"/>
  <c r="T255" i="7"/>
  <c r="V255" i="7"/>
  <c r="W255" i="7"/>
  <c r="D256" i="7"/>
  <c r="T256" i="7"/>
  <c r="V256" i="7"/>
  <c r="W256" i="7"/>
  <c r="D257" i="7"/>
  <c r="T257" i="7"/>
  <c r="V257" i="7"/>
  <c r="W257" i="7"/>
  <c r="D258" i="7"/>
  <c r="T258" i="7"/>
  <c r="V258" i="7"/>
  <c r="W258" i="7"/>
  <c r="D259" i="7"/>
  <c r="T259" i="7"/>
  <c r="V259" i="7"/>
  <c r="W259" i="7"/>
  <c r="D260" i="7"/>
  <c r="T260" i="7"/>
  <c r="V260" i="7"/>
  <c r="W260" i="7"/>
  <c r="D261" i="7"/>
  <c r="T261" i="7"/>
  <c r="V261" i="7"/>
  <c r="W261" i="7"/>
  <c r="D262" i="7"/>
  <c r="T262" i="7"/>
  <c r="V262" i="7"/>
  <c r="W262" i="7"/>
  <c r="D263" i="7"/>
  <c r="T263" i="7"/>
  <c r="V263" i="7"/>
  <c r="W263" i="7"/>
  <c r="D264" i="7"/>
  <c r="T264" i="7"/>
  <c r="V264" i="7"/>
  <c r="W264" i="7"/>
  <c r="D265" i="7"/>
  <c r="T265" i="7"/>
  <c r="V265" i="7"/>
  <c r="W265" i="7"/>
  <c r="D266" i="7"/>
  <c r="T266" i="7"/>
  <c r="V266" i="7"/>
  <c r="W266" i="7"/>
  <c r="D267" i="7"/>
  <c r="T267" i="7"/>
  <c r="V267" i="7"/>
  <c r="W267" i="7"/>
  <c r="D268" i="7"/>
  <c r="T268" i="7"/>
  <c r="V268" i="7"/>
  <c r="W268" i="7"/>
  <c r="D269" i="7"/>
  <c r="T269" i="7"/>
  <c r="V269" i="7"/>
  <c r="W269" i="7"/>
  <c r="D270" i="7"/>
  <c r="T270" i="7"/>
  <c r="V270" i="7"/>
  <c r="W270" i="7"/>
  <c r="D271" i="7"/>
  <c r="T271" i="7"/>
  <c r="V271" i="7"/>
  <c r="W271" i="7"/>
  <c r="D272" i="7"/>
  <c r="T272" i="7"/>
  <c r="V272" i="7"/>
  <c r="W272" i="7"/>
  <c r="D273" i="7"/>
  <c r="T273" i="7"/>
  <c r="V273" i="7"/>
  <c r="W273" i="7"/>
  <c r="D274" i="7"/>
  <c r="T274" i="7"/>
  <c r="V274" i="7"/>
  <c r="W274" i="7"/>
  <c r="D275" i="7"/>
  <c r="T275" i="7"/>
  <c r="V275" i="7"/>
  <c r="W275" i="7"/>
  <c r="D276" i="7"/>
  <c r="T276" i="7"/>
  <c r="V276" i="7"/>
  <c r="W276" i="7"/>
  <c r="D277" i="7"/>
  <c r="T277" i="7"/>
  <c r="V277" i="7"/>
  <c r="W277" i="7"/>
  <c r="D278" i="7"/>
  <c r="T278" i="7"/>
  <c r="V278" i="7"/>
  <c r="W278" i="7"/>
  <c r="D279" i="7"/>
  <c r="T279" i="7"/>
  <c r="V279" i="7"/>
  <c r="W279" i="7"/>
  <c r="D280" i="7"/>
  <c r="T280" i="7"/>
  <c r="V280" i="7"/>
  <c r="W280" i="7"/>
  <c r="D281" i="7"/>
  <c r="T281" i="7"/>
  <c r="V281" i="7"/>
  <c r="W281" i="7"/>
  <c r="D282" i="7"/>
  <c r="T282" i="7"/>
  <c r="V282" i="7"/>
  <c r="W282" i="7"/>
  <c r="D283" i="7"/>
  <c r="T283" i="7"/>
  <c r="V283" i="7"/>
  <c r="W283" i="7"/>
  <c r="D284" i="7"/>
  <c r="T284" i="7"/>
  <c r="V284" i="7"/>
  <c r="W284" i="7"/>
  <c r="D285" i="7"/>
  <c r="T285" i="7"/>
  <c r="V285" i="7"/>
  <c r="W285" i="7"/>
  <c r="D286" i="7"/>
  <c r="T286" i="7"/>
  <c r="V286" i="7"/>
  <c r="W286" i="7"/>
  <c r="D287" i="7"/>
  <c r="T287" i="7"/>
  <c r="V287" i="7"/>
  <c r="W287" i="7"/>
  <c r="D288" i="7"/>
  <c r="T288" i="7"/>
  <c r="V288" i="7"/>
  <c r="W288" i="7"/>
  <c r="D289" i="7"/>
  <c r="T289" i="7"/>
  <c r="V289" i="7"/>
  <c r="W289" i="7"/>
  <c r="D290" i="7"/>
  <c r="T290" i="7"/>
  <c r="V290" i="7"/>
  <c r="W290" i="7"/>
  <c r="D291" i="7"/>
  <c r="T291" i="7"/>
  <c r="V291" i="7"/>
  <c r="W291" i="7"/>
  <c r="D292" i="7"/>
  <c r="T292" i="7"/>
  <c r="V292" i="7"/>
  <c r="W292" i="7"/>
  <c r="D293" i="7"/>
  <c r="T293" i="7"/>
  <c r="V293" i="7"/>
  <c r="W293" i="7"/>
  <c r="D294" i="7"/>
  <c r="T294" i="7"/>
  <c r="V294" i="7"/>
  <c r="W294" i="7"/>
  <c r="D295" i="7"/>
  <c r="T295" i="7"/>
  <c r="V295" i="7"/>
  <c r="W295" i="7"/>
  <c r="D296" i="7"/>
  <c r="T296" i="7"/>
  <c r="V296" i="7"/>
  <c r="W296" i="7"/>
  <c r="D297" i="7"/>
  <c r="T297" i="7"/>
  <c r="V297" i="7"/>
  <c r="W297" i="7"/>
  <c r="D298" i="7"/>
  <c r="T298" i="7"/>
  <c r="V298" i="7"/>
  <c r="W298" i="7"/>
  <c r="D299" i="7"/>
  <c r="T299" i="7"/>
  <c r="V299" i="7"/>
  <c r="W299" i="7"/>
  <c r="D300" i="7"/>
  <c r="T300" i="7"/>
  <c r="V300" i="7"/>
  <c r="W300" i="7"/>
  <c r="D301" i="7"/>
  <c r="T301" i="7"/>
  <c r="V301" i="7"/>
  <c r="W301" i="7"/>
  <c r="D302" i="7"/>
  <c r="T302" i="7"/>
  <c r="V302" i="7"/>
  <c r="W302" i="7"/>
  <c r="D303" i="7"/>
  <c r="T303" i="7"/>
  <c r="V303" i="7"/>
  <c r="W303" i="7"/>
  <c r="D304" i="7"/>
  <c r="T304" i="7"/>
  <c r="V304" i="7"/>
  <c r="W304" i="7"/>
  <c r="D305" i="7"/>
  <c r="T305" i="7"/>
  <c r="V305" i="7"/>
  <c r="W305" i="7"/>
  <c r="D306" i="7"/>
  <c r="T306" i="7"/>
  <c r="V306" i="7"/>
  <c r="W306" i="7"/>
  <c r="D307" i="7"/>
  <c r="T307" i="7"/>
  <c r="V307" i="7"/>
  <c r="W307" i="7"/>
  <c r="D308" i="7"/>
  <c r="T308" i="7"/>
  <c r="V308" i="7"/>
  <c r="W308" i="7"/>
  <c r="D309" i="7"/>
  <c r="T309" i="7"/>
  <c r="V309" i="7"/>
  <c r="W309" i="7"/>
  <c r="D310" i="7"/>
  <c r="T310" i="7"/>
  <c r="V310" i="7"/>
  <c r="W310" i="7"/>
  <c r="D311" i="7"/>
  <c r="T311" i="7"/>
  <c r="V311" i="7"/>
  <c r="W311" i="7"/>
  <c r="D312" i="7"/>
  <c r="T312" i="7"/>
  <c r="V312" i="7"/>
  <c r="W312" i="7"/>
  <c r="D313" i="7"/>
  <c r="T313" i="7"/>
  <c r="V313" i="7"/>
  <c r="W313" i="7"/>
  <c r="D314" i="7"/>
  <c r="T314" i="7"/>
  <c r="V314" i="7"/>
  <c r="W314" i="7"/>
  <c r="D315" i="7"/>
  <c r="T315" i="7"/>
  <c r="V315" i="7"/>
  <c r="W315" i="7"/>
  <c r="D316" i="7"/>
  <c r="T316" i="7"/>
  <c r="V316" i="7"/>
  <c r="W316" i="7"/>
  <c r="D317" i="7"/>
  <c r="T317" i="7"/>
  <c r="V317" i="7"/>
  <c r="W317" i="7"/>
  <c r="D318" i="7"/>
  <c r="T318" i="7"/>
  <c r="V318" i="7"/>
  <c r="W318" i="7"/>
  <c r="D319" i="7"/>
  <c r="T319" i="7"/>
  <c r="V319" i="7"/>
  <c r="W319" i="7"/>
  <c r="D320" i="7"/>
  <c r="T320" i="7"/>
  <c r="V320" i="7"/>
  <c r="W320" i="7"/>
  <c r="D321" i="7"/>
  <c r="T321" i="7"/>
  <c r="V321" i="7"/>
  <c r="W321" i="7"/>
  <c r="D322" i="7"/>
  <c r="T322" i="7"/>
  <c r="V322" i="7"/>
  <c r="W322" i="7"/>
  <c r="D323" i="7"/>
  <c r="T323" i="7"/>
  <c r="V323" i="7"/>
  <c r="W323" i="7"/>
  <c r="D324" i="7"/>
  <c r="T324" i="7"/>
  <c r="V324" i="7"/>
  <c r="W324" i="7"/>
  <c r="D325" i="7"/>
  <c r="T325" i="7"/>
  <c r="V325" i="7"/>
  <c r="W325" i="7"/>
  <c r="D326" i="7"/>
  <c r="T326" i="7"/>
  <c r="V326" i="7"/>
  <c r="W326" i="7"/>
  <c r="D327" i="7"/>
  <c r="T327" i="7"/>
  <c r="V327" i="7"/>
  <c r="W327" i="7"/>
  <c r="D328" i="7"/>
  <c r="T328" i="7"/>
  <c r="V328" i="7"/>
  <c r="W328" i="7"/>
  <c r="D329" i="7"/>
  <c r="T329" i="7"/>
  <c r="V329" i="7"/>
  <c r="W329" i="7"/>
  <c r="D330" i="7"/>
  <c r="T330" i="7"/>
  <c r="V330" i="7"/>
  <c r="W330" i="7"/>
  <c r="D331" i="7"/>
  <c r="T331" i="7"/>
  <c r="V331" i="7"/>
  <c r="W331" i="7"/>
  <c r="D332" i="7"/>
  <c r="T332" i="7"/>
  <c r="V332" i="7"/>
  <c r="W332" i="7"/>
  <c r="D333" i="7"/>
  <c r="T333" i="7"/>
  <c r="V333" i="7"/>
  <c r="W333" i="7"/>
  <c r="D334" i="7"/>
  <c r="T334" i="7"/>
  <c r="V334" i="7"/>
  <c r="W334" i="7"/>
  <c r="D335" i="7"/>
  <c r="T335" i="7"/>
  <c r="V335" i="7"/>
  <c r="W335" i="7"/>
  <c r="D336" i="7"/>
  <c r="T336" i="7"/>
  <c r="V336" i="7"/>
  <c r="W336" i="7"/>
  <c r="D337" i="7"/>
  <c r="T337" i="7"/>
  <c r="V337" i="7"/>
  <c r="W337" i="7"/>
  <c r="D338" i="7"/>
  <c r="T338" i="7"/>
  <c r="V338" i="7"/>
  <c r="W338" i="7"/>
  <c r="D339" i="7"/>
  <c r="T339" i="7"/>
  <c r="V339" i="7"/>
  <c r="W339" i="7"/>
  <c r="D340" i="7"/>
  <c r="T340" i="7"/>
  <c r="V340" i="7"/>
  <c r="W340" i="7"/>
  <c r="D341" i="7"/>
  <c r="T341" i="7"/>
  <c r="V341" i="7"/>
  <c r="W341" i="7"/>
  <c r="D342" i="7"/>
  <c r="T342" i="7"/>
  <c r="V342" i="7"/>
  <c r="W342" i="7"/>
  <c r="D343" i="7"/>
  <c r="T343" i="7"/>
  <c r="V343" i="7"/>
  <c r="W343" i="7"/>
  <c r="D344" i="7"/>
  <c r="T344" i="7"/>
  <c r="V344" i="7"/>
  <c r="W344" i="7"/>
  <c r="D345" i="7"/>
  <c r="T345" i="7"/>
  <c r="V345" i="7"/>
  <c r="W345" i="7"/>
  <c r="D346" i="7"/>
  <c r="T346" i="7"/>
  <c r="V346" i="7"/>
  <c r="W346" i="7"/>
  <c r="D347" i="7"/>
  <c r="T347" i="7"/>
  <c r="V347" i="7"/>
  <c r="W347" i="7"/>
  <c r="D348" i="7"/>
  <c r="T348" i="7"/>
  <c r="V348" i="7"/>
  <c r="W348" i="7"/>
  <c r="D349" i="7"/>
  <c r="T349" i="7"/>
  <c r="V349" i="7"/>
  <c r="W349" i="7"/>
  <c r="D350" i="7"/>
  <c r="T350" i="7"/>
  <c r="V350" i="7"/>
  <c r="W350" i="7"/>
  <c r="D351" i="7"/>
  <c r="T351" i="7"/>
  <c r="V351" i="7"/>
  <c r="W351" i="7"/>
  <c r="D352" i="7"/>
  <c r="T352" i="7"/>
  <c r="V352" i="7"/>
  <c r="W352" i="7"/>
  <c r="D353" i="7"/>
  <c r="T353" i="7"/>
  <c r="V353" i="7"/>
  <c r="W353" i="7"/>
  <c r="D354" i="7"/>
  <c r="T354" i="7"/>
  <c r="V354" i="7"/>
  <c r="W354" i="7"/>
  <c r="D355" i="7"/>
  <c r="T355" i="7"/>
  <c r="V355" i="7"/>
  <c r="W355" i="7"/>
  <c r="D356" i="7"/>
  <c r="T356" i="7"/>
  <c r="V356" i="7"/>
  <c r="W356" i="7"/>
  <c r="D357" i="7"/>
  <c r="T357" i="7"/>
  <c r="V357" i="7"/>
  <c r="W357" i="7"/>
  <c r="D358" i="7"/>
  <c r="T358" i="7"/>
  <c r="V358" i="7"/>
  <c r="W358" i="7"/>
  <c r="D359" i="7"/>
  <c r="T359" i="7"/>
  <c r="V359" i="7"/>
  <c r="W359" i="7"/>
  <c r="D360" i="7"/>
  <c r="T360" i="7"/>
  <c r="V360" i="7"/>
  <c r="W360" i="7"/>
  <c r="D361" i="7"/>
  <c r="T361" i="7"/>
  <c r="V361" i="7"/>
  <c r="W361" i="7"/>
  <c r="D362" i="7"/>
  <c r="T362" i="7"/>
  <c r="V362" i="7"/>
  <c r="W362" i="7"/>
  <c r="D363" i="7"/>
  <c r="T363" i="7"/>
  <c r="V363" i="7"/>
  <c r="W363" i="7"/>
  <c r="D364" i="7"/>
  <c r="T364" i="7"/>
  <c r="V364" i="7"/>
  <c r="W364" i="7"/>
  <c r="D365" i="7"/>
  <c r="T365" i="7"/>
  <c r="V365" i="7"/>
  <c r="W365" i="7"/>
  <c r="D366" i="7"/>
  <c r="T366" i="7"/>
  <c r="V366" i="7"/>
  <c r="W366" i="7"/>
  <c r="D367" i="7"/>
  <c r="T367" i="7"/>
  <c r="V367" i="7"/>
  <c r="W367" i="7"/>
  <c r="D368" i="7"/>
  <c r="T368" i="7"/>
  <c r="V368" i="7"/>
  <c r="W368" i="7"/>
  <c r="D369" i="7"/>
  <c r="T369" i="7"/>
  <c r="V369" i="7"/>
  <c r="W369" i="7"/>
  <c r="D370" i="7"/>
  <c r="T370" i="7"/>
  <c r="V370" i="7"/>
  <c r="W370" i="7"/>
  <c r="D371" i="7"/>
  <c r="T371" i="7"/>
  <c r="V371" i="7"/>
  <c r="W371" i="7"/>
  <c r="D372" i="7"/>
  <c r="T372" i="7"/>
  <c r="V372" i="7"/>
  <c r="W372" i="7"/>
  <c r="D373" i="7"/>
  <c r="T373" i="7"/>
  <c r="V373" i="7"/>
  <c r="W373" i="7"/>
  <c r="D374" i="7"/>
  <c r="T374" i="7"/>
  <c r="V374" i="7"/>
  <c r="W374" i="7"/>
  <c r="D375" i="7"/>
  <c r="T375" i="7"/>
  <c r="V375" i="7"/>
  <c r="W375" i="7"/>
  <c r="D376" i="7"/>
  <c r="T376" i="7"/>
  <c r="V376" i="7"/>
  <c r="W376" i="7"/>
  <c r="D377" i="7"/>
  <c r="T377" i="7"/>
  <c r="V377" i="7"/>
  <c r="W377" i="7"/>
  <c r="D378" i="7"/>
  <c r="T378" i="7"/>
  <c r="V378" i="7"/>
  <c r="W378" i="7"/>
  <c r="D379" i="7"/>
  <c r="T379" i="7"/>
  <c r="V379" i="7"/>
  <c r="W379" i="7"/>
  <c r="D380" i="7"/>
  <c r="T380" i="7"/>
  <c r="V380" i="7"/>
  <c r="W380" i="7"/>
  <c r="D381" i="7"/>
  <c r="T381" i="7"/>
  <c r="V381" i="7"/>
  <c r="W381" i="7"/>
  <c r="D382" i="7"/>
  <c r="T382" i="7"/>
  <c r="V382" i="7"/>
  <c r="W382" i="7"/>
  <c r="D383" i="7"/>
  <c r="T383" i="7"/>
  <c r="V383" i="7"/>
  <c r="W383" i="7"/>
  <c r="D384" i="7"/>
  <c r="T384" i="7"/>
  <c r="V384" i="7"/>
  <c r="W384" i="7"/>
  <c r="D385" i="7"/>
  <c r="T385" i="7"/>
  <c r="V385" i="7"/>
  <c r="W385" i="7"/>
  <c r="D386" i="7"/>
  <c r="T386" i="7"/>
  <c r="V386" i="7"/>
  <c r="W386" i="7"/>
  <c r="D387" i="7"/>
  <c r="T387" i="7"/>
  <c r="V387" i="7"/>
  <c r="W387" i="7"/>
  <c r="D388" i="7"/>
  <c r="T388" i="7"/>
  <c r="V388" i="7"/>
  <c r="W388" i="7"/>
  <c r="D389" i="7"/>
  <c r="T389" i="7"/>
  <c r="V389" i="7"/>
  <c r="W389" i="7"/>
  <c r="D390" i="7"/>
  <c r="T390" i="7"/>
  <c r="V390" i="7"/>
  <c r="W390" i="7"/>
  <c r="D391" i="7"/>
  <c r="T391" i="7"/>
  <c r="V391" i="7"/>
  <c r="W391" i="7"/>
  <c r="D392" i="7"/>
  <c r="T392" i="7"/>
  <c r="V392" i="7"/>
  <c r="W392" i="7"/>
  <c r="D393" i="7"/>
  <c r="T393" i="7"/>
  <c r="V393" i="7"/>
  <c r="W393" i="7"/>
  <c r="D394" i="7"/>
  <c r="T394" i="7"/>
  <c r="V394" i="7"/>
  <c r="W394" i="7"/>
  <c r="D395" i="7"/>
  <c r="T395" i="7"/>
  <c r="V395" i="7"/>
  <c r="W395" i="7"/>
  <c r="D396" i="7"/>
  <c r="T396" i="7"/>
  <c r="V396" i="7"/>
  <c r="W396" i="7"/>
  <c r="D397" i="7"/>
  <c r="T397" i="7"/>
  <c r="V397" i="7"/>
  <c r="W397" i="7"/>
  <c r="D398" i="7"/>
  <c r="T398" i="7"/>
  <c r="V398" i="7"/>
  <c r="W398" i="7"/>
  <c r="D399" i="7"/>
  <c r="T399" i="7"/>
  <c r="V399" i="7"/>
  <c r="W399" i="7"/>
  <c r="D400" i="7"/>
  <c r="T400" i="7"/>
  <c r="V400" i="7"/>
  <c r="W400" i="7"/>
  <c r="D401" i="7"/>
  <c r="T401" i="7"/>
  <c r="V401" i="7"/>
  <c r="W401" i="7"/>
  <c r="D402" i="7"/>
  <c r="T402" i="7"/>
  <c r="V402" i="7"/>
  <c r="W402" i="7"/>
  <c r="D403" i="7"/>
  <c r="T403" i="7"/>
  <c r="V403" i="7"/>
  <c r="W403" i="7"/>
  <c r="D404" i="7"/>
  <c r="T404" i="7"/>
  <c r="V404" i="7"/>
  <c r="W404" i="7"/>
  <c r="D405" i="7"/>
  <c r="T405" i="7"/>
  <c r="V405" i="7"/>
  <c r="W405" i="7"/>
  <c r="D406" i="7"/>
  <c r="T406" i="7"/>
  <c r="V406" i="7"/>
  <c r="W406" i="7"/>
  <c r="D407" i="7"/>
  <c r="T407" i="7"/>
  <c r="V407" i="7"/>
  <c r="W407" i="7"/>
  <c r="D408" i="7"/>
  <c r="T408" i="7"/>
  <c r="V408" i="7"/>
  <c r="W408" i="7"/>
  <c r="D409" i="7"/>
  <c r="T409" i="7"/>
  <c r="V409" i="7"/>
  <c r="W409" i="7"/>
  <c r="D410" i="7"/>
  <c r="T410" i="7"/>
  <c r="V410" i="7"/>
  <c r="W410" i="7"/>
  <c r="D411" i="7"/>
  <c r="T411" i="7"/>
  <c r="V411" i="7"/>
  <c r="W411" i="7"/>
  <c r="D412" i="7"/>
  <c r="T412" i="7"/>
  <c r="V412" i="7"/>
  <c r="W412" i="7"/>
  <c r="D413" i="7"/>
  <c r="T413" i="7"/>
  <c r="V413" i="7"/>
  <c r="W413" i="7"/>
  <c r="D414" i="7"/>
  <c r="T414" i="7"/>
  <c r="V414" i="7"/>
  <c r="W414" i="7"/>
  <c r="D415" i="7"/>
  <c r="T415" i="7"/>
  <c r="V415" i="7"/>
  <c r="W415" i="7"/>
  <c r="D416" i="7"/>
  <c r="T416" i="7"/>
  <c r="V416" i="7"/>
  <c r="W416" i="7"/>
  <c r="D417" i="7"/>
  <c r="T417" i="7"/>
  <c r="V417" i="7"/>
  <c r="W417" i="7"/>
  <c r="D418" i="7"/>
  <c r="T418" i="7"/>
  <c r="V418" i="7"/>
  <c r="W418" i="7"/>
  <c r="D419" i="7"/>
  <c r="T419" i="7"/>
  <c r="V419" i="7"/>
  <c r="W419" i="7"/>
  <c r="D420" i="7"/>
  <c r="T420" i="7"/>
  <c r="V420" i="7"/>
  <c r="W420" i="7"/>
  <c r="D421" i="7"/>
  <c r="T421" i="7"/>
  <c r="V421" i="7"/>
  <c r="W421" i="7"/>
  <c r="D422" i="7"/>
  <c r="T422" i="7"/>
  <c r="V422" i="7"/>
  <c r="W422" i="7"/>
  <c r="D423" i="7"/>
  <c r="T423" i="7"/>
  <c r="V423" i="7"/>
  <c r="W423" i="7"/>
  <c r="D424" i="7"/>
  <c r="T424" i="7"/>
  <c r="V424" i="7"/>
  <c r="W424" i="7"/>
  <c r="D425" i="7"/>
  <c r="T425" i="7"/>
  <c r="V425" i="7"/>
  <c r="W425" i="7"/>
  <c r="D426" i="7"/>
  <c r="T426" i="7"/>
  <c r="V426" i="7"/>
  <c r="W426" i="7"/>
  <c r="D427" i="7"/>
  <c r="T427" i="7"/>
  <c r="V427" i="7"/>
  <c r="W427" i="7"/>
  <c r="D428" i="7"/>
  <c r="T428" i="7"/>
  <c r="V428" i="7"/>
  <c r="W428" i="7"/>
  <c r="D429" i="7"/>
  <c r="T429" i="7"/>
  <c r="V429" i="7"/>
  <c r="W429" i="7"/>
  <c r="D430" i="7"/>
  <c r="T430" i="7"/>
  <c r="V430" i="7"/>
  <c r="W430" i="7"/>
  <c r="D431" i="7"/>
  <c r="T431" i="7"/>
  <c r="V431" i="7"/>
  <c r="W431" i="7"/>
  <c r="D432" i="7"/>
  <c r="T432" i="7"/>
  <c r="V432" i="7"/>
  <c r="W432" i="7"/>
  <c r="D433" i="7"/>
  <c r="T433" i="7"/>
  <c r="V433" i="7"/>
  <c r="W433" i="7"/>
  <c r="D434" i="7"/>
  <c r="T434" i="7"/>
  <c r="V434" i="7"/>
  <c r="W434" i="7"/>
  <c r="D435" i="7"/>
  <c r="T435" i="7"/>
  <c r="V435" i="7"/>
  <c r="W435" i="7"/>
  <c r="D436" i="7"/>
  <c r="T436" i="7"/>
  <c r="V436" i="7"/>
  <c r="W436" i="7"/>
  <c r="D437" i="7"/>
  <c r="T437" i="7"/>
  <c r="V437" i="7"/>
  <c r="W437" i="7"/>
  <c r="D438" i="7"/>
  <c r="T438" i="7"/>
  <c r="V438" i="7"/>
  <c r="W438" i="7"/>
  <c r="D439" i="7"/>
  <c r="T439" i="7"/>
  <c r="V439" i="7"/>
  <c r="W439" i="7"/>
  <c r="D440" i="7"/>
  <c r="T440" i="7"/>
  <c r="V440" i="7"/>
  <c r="W440" i="7"/>
  <c r="D441" i="7"/>
  <c r="T441" i="7"/>
  <c r="V441" i="7"/>
  <c r="W441" i="7"/>
  <c r="D442" i="7"/>
  <c r="T442" i="7"/>
  <c r="V442" i="7"/>
  <c r="W442" i="7"/>
  <c r="D443" i="7"/>
  <c r="T443" i="7"/>
  <c r="V443" i="7"/>
  <c r="W443" i="7"/>
  <c r="D444" i="7"/>
  <c r="T444" i="7"/>
  <c r="V444" i="7"/>
  <c r="W444" i="7"/>
  <c r="D445" i="7"/>
  <c r="T445" i="7"/>
  <c r="V445" i="7"/>
  <c r="W445" i="7"/>
  <c r="D446" i="7"/>
  <c r="T446" i="7"/>
  <c r="V446" i="7"/>
  <c r="W446" i="7"/>
  <c r="D447" i="7"/>
  <c r="T447" i="7"/>
  <c r="V447" i="7"/>
  <c r="W447" i="7"/>
  <c r="D448" i="7"/>
  <c r="T448" i="7"/>
  <c r="V448" i="7"/>
  <c r="W448" i="7"/>
  <c r="D449" i="7"/>
  <c r="T449" i="7"/>
  <c r="V449" i="7"/>
  <c r="W449" i="7"/>
  <c r="D450" i="7"/>
  <c r="T450" i="7"/>
  <c r="V450" i="7"/>
  <c r="W450" i="7"/>
  <c r="D451" i="7"/>
  <c r="T451" i="7"/>
  <c r="V451" i="7"/>
  <c r="W451" i="7"/>
  <c r="D452" i="7"/>
  <c r="T452" i="7"/>
  <c r="V452" i="7"/>
  <c r="W452" i="7"/>
  <c r="D453" i="7"/>
  <c r="T453" i="7"/>
  <c r="V453" i="7"/>
  <c r="W453" i="7"/>
  <c r="D454" i="7"/>
  <c r="T454" i="7"/>
  <c r="V454" i="7"/>
  <c r="W454" i="7"/>
  <c r="D455" i="7"/>
  <c r="T455" i="7"/>
  <c r="V455" i="7"/>
  <c r="W455" i="7"/>
  <c r="D456" i="7"/>
  <c r="T456" i="7"/>
  <c r="V456" i="7"/>
  <c r="W456" i="7"/>
  <c r="D457" i="7"/>
  <c r="T457" i="7"/>
  <c r="V457" i="7"/>
  <c r="W457" i="7"/>
  <c r="D458" i="7"/>
  <c r="T458" i="7"/>
  <c r="V458" i="7"/>
  <c r="W458" i="7"/>
  <c r="D459" i="7"/>
  <c r="T459" i="7"/>
  <c r="V459" i="7"/>
  <c r="W459" i="7"/>
  <c r="D460" i="7"/>
  <c r="T460" i="7"/>
  <c r="V460" i="7"/>
  <c r="W460" i="7"/>
  <c r="D461" i="7"/>
  <c r="T461" i="7"/>
  <c r="V461" i="7"/>
  <c r="W461" i="7"/>
  <c r="D462" i="7"/>
  <c r="T462" i="7"/>
  <c r="V462" i="7"/>
  <c r="W462" i="7"/>
  <c r="D463" i="7"/>
  <c r="T463" i="7"/>
  <c r="V463" i="7"/>
  <c r="W463" i="7"/>
  <c r="D464" i="7"/>
  <c r="T464" i="7"/>
  <c r="V464" i="7"/>
  <c r="W464" i="7"/>
  <c r="D465" i="7"/>
  <c r="T465" i="7"/>
  <c r="V465" i="7"/>
  <c r="W465" i="7"/>
  <c r="D466" i="7"/>
  <c r="T466" i="7"/>
  <c r="V466" i="7"/>
  <c r="W466" i="7"/>
  <c r="D467" i="7"/>
  <c r="T467" i="7"/>
  <c r="V467" i="7"/>
  <c r="W467" i="7"/>
  <c r="D468" i="7"/>
  <c r="T468" i="7"/>
  <c r="V468" i="7"/>
  <c r="W468" i="7"/>
  <c r="D469" i="7"/>
  <c r="T469" i="7"/>
  <c r="V469" i="7"/>
  <c r="W469" i="7"/>
  <c r="D470" i="7"/>
  <c r="T470" i="7"/>
  <c r="V470" i="7"/>
  <c r="W470" i="7"/>
  <c r="D471" i="7"/>
  <c r="T471" i="7"/>
  <c r="V471" i="7"/>
  <c r="W471" i="7"/>
  <c r="D472" i="7"/>
  <c r="T472" i="7"/>
  <c r="V472" i="7"/>
  <c r="W472" i="7"/>
  <c r="D473" i="7"/>
  <c r="T473" i="7"/>
  <c r="V473" i="7"/>
  <c r="W473" i="7"/>
  <c r="D474" i="7"/>
  <c r="T474" i="7"/>
  <c r="V474" i="7"/>
  <c r="W474" i="7"/>
  <c r="D475" i="7"/>
  <c r="T475" i="7"/>
  <c r="V475" i="7"/>
  <c r="W475" i="7"/>
  <c r="D476" i="7"/>
  <c r="T476" i="7"/>
  <c r="V476" i="7"/>
  <c r="W476" i="7"/>
  <c r="D477" i="7"/>
  <c r="T477" i="7"/>
  <c r="V477" i="7"/>
  <c r="W477" i="7"/>
  <c r="D478" i="7"/>
  <c r="T478" i="7"/>
  <c r="V478" i="7"/>
  <c r="W478" i="7"/>
  <c r="D479" i="7"/>
  <c r="T479" i="7"/>
  <c r="V479" i="7"/>
  <c r="W479" i="7"/>
  <c r="D480" i="7"/>
  <c r="T480" i="7"/>
  <c r="V480" i="7"/>
  <c r="W480" i="7"/>
  <c r="D481" i="7"/>
  <c r="T481" i="7"/>
  <c r="V481" i="7"/>
  <c r="W481" i="7"/>
  <c r="D482" i="7"/>
  <c r="T482" i="7"/>
  <c r="V482" i="7"/>
  <c r="W482" i="7"/>
  <c r="D483" i="7"/>
  <c r="T483" i="7"/>
  <c r="V483" i="7"/>
  <c r="W483" i="7"/>
  <c r="D484" i="7"/>
  <c r="T484" i="7"/>
  <c r="V484" i="7"/>
  <c r="W484" i="7"/>
  <c r="D485" i="7"/>
  <c r="T485" i="7"/>
  <c r="V485" i="7"/>
  <c r="W485" i="7"/>
  <c r="D486" i="7"/>
  <c r="T486" i="7"/>
  <c r="V486" i="7"/>
  <c r="W486" i="7"/>
  <c r="D487" i="7"/>
  <c r="T487" i="7"/>
  <c r="V487" i="7"/>
  <c r="W487" i="7"/>
  <c r="D488" i="7"/>
  <c r="T488" i="7"/>
  <c r="V488" i="7"/>
  <c r="W488" i="7"/>
  <c r="D489" i="7"/>
  <c r="T489" i="7"/>
  <c r="V489" i="7"/>
  <c r="W489" i="7"/>
  <c r="D490" i="7"/>
  <c r="T490" i="7"/>
  <c r="V490" i="7"/>
  <c r="W490" i="7"/>
  <c r="D491" i="7"/>
  <c r="T491" i="7"/>
  <c r="V491" i="7"/>
  <c r="W491" i="7"/>
  <c r="D492" i="7"/>
  <c r="T492" i="7"/>
  <c r="V492" i="7"/>
  <c r="W492" i="7"/>
  <c r="D493" i="7"/>
  <c r="T493" i="7"/>
  <c r="V493" i="7"/>
  <c r="W493" i="7"/>
  <c r="D494" i="7"/>
  <c r="T494" i="7"/>
  <c r="V494" i="7"/>
  <c r="W494" i="7"/>
  <c r="D495" i="7"/>
  <c r="T495" i="7"/>
  <c r="V495" i="7"/>
  <c r="W495" i="7"/>
  <c r="D496" i="7"/>
  <c r="T496" i="7"/>
  <c r="V496" i="7"/>
  <c r="W496" i="7"/>
  <c r="D497" i="7"/>
  <c r="T497" i="7"/>
  <c r="V497" i="7"/>
  <c r="W497" i="7"/>
  <c r="D498" i="7"/>
  <c r="T498" i="7"/>
  <c r="V498" i="7"/>
  <c r="W498" i="7"/>
  <c r="D499" i="7"/>
  <c r="T499" i="7"/>
  <c r="V499" i="7"/>
  <c r="W499" i="7"/>
  <c r="D500" i="7"/>
  <c r="T500" i="7"/>
  <c r="V500" i="7"/>
  <c r="W500" i="7"/>
  <c r="D501" i="7"/>
  <c r="T501" i="7"/>
  <c r="V501" i="7"/>
  <c r="W501" i="7"/>
  <c r="D502" i="7"/>
  <c r="T502" i="7"/>
  <c r="V502" i="7"/>
  <c r="W502" i="7"/>
  <c r="D503" i="7"/>
  <c r="T503" i="7"/>
  <c r="V503" i="7"/>
  <c r="W503" i="7"/>
  <c r="D5" i="4"/>
  <c r="T5" i="4"/>
  <c r="V5" i="4"/>
  <c r="W5" i="4"/>
  <c r="D6" i="4"/>
  <c r="T6" i="4"/>
  <c r="V6" i="4"/>
  <c r="W6" i="4"/>
  <c r="D7" i="4"/>
  <c r="T7" i="4"/>
  <c r="V7" i="4"/>
  <c r="W7" i="4"/>
  <c r="D8" i="4"/>
  <c r="T8" i="4"/>
  <c r="V8" i="4"/>
  <c r="W8" i="4"/>
  <c r="D9" i="4"/>
  <c r="T9" i="4"/>
  <c r="V9" i="4"/>
  <c r="W9" i="4"/>
  <c r="D10" i="4"/>
  <c r="T10" i="4"/>
  <c r="V10" i="4"/>
  <c r="W10" i="4"/>
  <c r="D11" i="4"/>
  <c r="T11" i="4"/>
  <c r="V11" i="4"/>
  <c r="W11" i="4"/>
  <c r="D12" i="4"/>
  <c r="T12" i="4"/>
  <c r="V12" i="4"/>
  <c r="W12" i="4"/>
  <c r="D13" i="4"/>
  <c r="T13" i="4"/>
  <c r="V13" i="4"/>
  <c r="W13" i="4"/>
  <c r="D14" i="4"/>
  <c r="T14" i="4"/>
  <c r="V14" i="4"/>
  <c r="W14" i="4"/>
  <c r="D15" i="4"/>
  <c r="T15" i="4"/>
  <c r="V15" i="4"/>
  <c r="W15" i="4"/>
  <c r="D16" i="4"/>
  <c r="T16" i="4"/>
  <c r="V16" i="4"/>
  <c r="W16" i="4"/>
  <c r="D17" i="4"/>
  <c r="T17" i="4"/>
  <c r="V17" i="4"/>
  <c r="W17" i="4"/>
  <c r="D18" i="4"/>
  <c r="T18" i="4"/>
  <c r="V18" i="4"/>
  <c r="W18" i="4"/>
  <c r="D19" i="4"/>
  <c r="T19" i="4"/>
  <c r="V19" i="4"/>
  <c r="W19" i="4"/>
  <c r="D20" i="4"/>
  <c r="T20" i="4"/>
  <c r="V20" i="4"/>
  <c r="W20" i="4"/>
  <c r="D21" i="4"/>
  <c r="T21" i="4"/>
  <c r="V21" i="4"/>
  <c r="W21" i="4"/>
  <c r="D22" i="4"/>
  <c r="T22" i="4"/>
  <c r="V22" i="4"/>
  <c r="W22" i="4"/>
  <c r="D23" i="4"/>
  <c r="T23" i="4"/>
  <c r="V23" i="4"/>
  <c r="W23" i="4"/>
  <c r="D24" i="4"/>
  <c r="T24" i="4"/>
  <c r="V24" i="4"/>
  <c r="W24" i="4"/>
  <c r="D25" i="4"/>
  <c r="T25" i="4"/>
  <c r="V25" i="4"/>
  <c r="W25" i="4"/>
  <c r="D26" i="4"/>
  <c r="T26" i="4"/>
  <c r="V26" i="4"/>
  <c r="W26" i="4"/>
  <c r="D27" i="4"/>
  <c r="T27" i="4"/>
  <c r="V27" i="4"/>
  <c r="W27" i="4"/>
  <c r="D28" i="4"/>
  <c r="T28" i="4"/>
  <c r="V28" i="4"/>
  <c r="W28" i="4"/>
  <c r="D29" i="4"/>
  <c r="T29" i="4"/>
  <c r="V29" i="4"/>
  <c r="W29" i="4"/>
  <c r="D30" i="4"/>
  <c r="T30" i="4"/>
  <c r="V30" i="4"/>
  <c r="W30" i="4"/>
  <c r="D31" i="4"/>
  <c r="T31" i="4"/>
  <c r="V31" i="4"/>
  <c r="W31" i="4"/>
  <c r="D32" i="4"/>
  <c r="T32" i="4"/>
  <c r="V32" i="4"/>
  <c r="W32" i="4"/>
  <c r="D33" i="4"/>
  <c r="T33" i="4"/>
  <c r="V33" i="4"/>
  <c r="W33" i="4"/>
  <c r="D34" i="4"/>
  <c r="T34" i="4"/>
  <c r="V34" i="4"/>
  <c r="W34" i="4"/>
  <c r="D35" i="4"/>
  <c r="T35" i="4"/>
  <c r="V35" i="4"/>
  <c r="W35" i="4"/>
  <c r="D36" i="4"/>
  <c r="T36" i="4"/>
  <c r="V36" i="4"/>
  <c r="W36" i="4"/>
  <c r="D37" i="4"/>
  <c r="T37" i="4"/>
  <c r="V37" i="4"/>
  <c r="W37" i="4"/>
  <c r="D38" i="4"/>
  <c r="T38" i="4"/>
  <c r="V38" i="4"/>
  <c r="W38" i="4"/>
  <c r="D39" i="4"/>
  <c r="T39" i="4"/>
  <c r="V39" i="4"/>
  <c r="W39" i="4"/>
  <c r="D40" i="4"/>
  <c r="T40" i="4"/>
  <c r="V40" i="4"/>
  <c r="W40" i="4"/>
  <c r="D41" i="4"/>
  <c r="T41" i="4"/>
  <c r="V41" i="4"/>
  <c r="W41" i="4"/>
  <c r="D42" i="4"/>
  <c r="T42" i="4"/>
  <c r="V42" i="4"/>
  <c r="W42" i="4"/>
  <c r="D43" i="4"/>
  <c r="T43" i="4"/>
  <c r="V43" i="4"/>
  <c r="W43" i="4"/>
  <c r="D44" i="4"/>
  <c r="T44" i="4"/>
  <c r="V44" i="4"/>
  <c r="W44" i="4"/>
  <c r="D45" i="4"/>
  <c r="T45" i="4"/>
  <c r="V45" i="4"/>
  <c r="W45" i="4"/>
  <c r="D46" i="4"/>
  <c r="T46" i="4"/>
  <c r="V46" i="4"/>
  <c r="W46" i="4"/>
  <c r="D47" i="4"/>
  <c r="T47" i="4"/>
  <c r="V47" i="4"/>
  <c r="W47" i="4"/>
  <c r="D48" i="4"/>
  <c r="T48" i="4"/>
  <c r="V48" i="4"/>
  <c r="W48" i="4"/>
  <c r="D49" i="4"/>
  <c r="T49" i="4"/>
  <c r="V49" i="4"/>
  <c r="W49" i="4"/>
  <c r="D50" i="4"/>
  <c r="T50" i="4"/>
  <c r="V50" i="4"/>
  <c r="W50" i="4"/>
  <c r="D51" i="4"/>
  <c r="T51" i="4"/>
  <c r="V51" i="4"/>
  <c r="W51" i="4"/>
  <c r="D52" i="4"/>
  <c r="T52" i="4"/>
  <c r="V52" i="4"/>
  <c r="W52" i="4"/>
  <c r="D53" i="4"/>
  <c r="T53" i="4"/>
  <c r="V53" i="4"/>
  <c r="W53" i="4"/>
  <c r="D54" i="4"/>
  <c r="T54" i="4"/>
  <c r="V54" i="4"/>
  <c r="W54" i="4"/>
  <c r="D55" i="4"/>
  <c r="T55" i="4"/>
  <c r="V55" i="4"/>
  <c r="W55" i="4"/>
  <c r="D56" i="4"/>
  <c r="T56" i="4"/>
  <c r="V56" i="4"/>
  <c r="W56" i="4"/>
  <c r="D57" i="4"/>
  <c r="T57" i="4"/>
  <c r="V57" i="4"/>
  <c r="W57" i="4"/>
  <c r="D58" i="4"/>
  <c r="T58" i="4"/>
  <c r="V58" i="4"/>
  <c r="W58" i="4"/>
  <c r="D59" i="4"/>
  <c r="T59" i="4"/>
  <c r="V59" i="4"/>
  <c r="W59" i="4"/>
  <c r="D60" i="4"/>
  <c r="T60" i="4"/>
  <c r="V60" i="4"/>
  <c r="W60" i="4"/>
  <c r="D61" i="4"/>
  <c r="T61" i="4"/>
  <c r="V61" i="4"/>
  <c r="W61" i="4"/>
  <c r="D62" i="4"/>
  <c r="T62" i="4"/>
  <c r="V62" i="4"/>
  <c r="W62" i="4"/>
  <c r="D63" i="4"/>
  <c r="T63" i="4"/>
  <c r="V63" i="4"/>
  <c r="W63" i="4"/>
  <c r="D64" i="4"/>
  <c r="T64" i="4"/>
  <c r="V64" i="4"/>
  <c r="W64" i="4"/>
  <c r="D65" i="4"/>
  <c r="T65" i="4"/>
  <c r="V65" i="4"/>
  <c r="W65" i="4"/>
  <c r="D66" i="4"/>
  <c r="T66" i="4"/>
  <c r="V66" i="4"/>
  <c r="W66" i="4"/>
  <c r="D67" i="4"/>
  <c r="T67" i="4"/>
  <c r="V67" i="4"/>
  <c r="W67" i="4"/>
  <c r="D68" i="4"/>
  <c r="T68" i="4"/>
  <c r="V68" i="4"/>
  <c r="W68" i="4"/>
  <c r="D69" i="4"/>
  <c r="T69" i="4"/>
  <c r="V69" i="4"/>
  <c r="W69" i="4"/>
  <c r="D70" i="4"/>
  <c r="T70" i="4"/>
  <c r="V70" i="4"/>
  <c r="W70" i="4"/>
  <c r="D71" i="4"/>
  <c r="T71" i="4"/>
  <c r="V71" i="4"/>
  <c r="W71" i="4"/>
  <c r="D72" i="4"/>
  <c r="T72" i="4"/>
  <c r="V72" i="4"/>
  <c r="W72" i="4"/>
  <c r="D73" i="4"/>
  <c r="T73" i="4"/>
  <c r="V73" i="4"/>
  <c r="W73" i="4"/>
  <c r="D74" i="4"/>
  <c r="T74" i="4"/>
  <c r="V74" i="4"/>
  <c r="W74" i="4"/>
  <c r="D75" i="4"/>
  <c r="T75" i="4"/>
  <c r="V75" i="4"/>
  <c r="W75" i="4"/>
  <c r="D76" i="4"/>
  <c r="T76" i="4"/>
  <c r="V76" i="4"/>
  <c r="W76" i="4"/>
  <c r="D77" i="4"/>
  <c r="T77" i="4"/>
  <c r="V77" i="4"/>
  <c r="W77" i="4"/>
  <c r="D78" i="4"/>
  <c r="T78" i="4"/>
  <c r="V78" i="4"/>
  <c r="W78" i="4"/>
  <c r="D79" i="4"/>
  <c r="T79" i="4"/>
  <c r="V79" i="4"/>
  <c r="W79" i="4"/>
  <c r="D80" i="4"/>
  <c r="T80" i="4"/>
  <c r="V80" i="4"/>
  <c r="W80" i="4"/>
  <c r="D81" i="4"/>
  <c r="T81" i="4"/>
  <c r="V81" i="4"/>
  <c r="W81" i="4"/>
  <c r="D82" i="4"/>
  <c r="T82" i="4"/>
  <c r="V82" i="4"/>
  <c r="W82" i="4"/>
  <c r="D83" i="4"/>
  <c r="T83" i="4"/>
  <c r="V83" i="4"/>
  <c r="W83" i="4"/>
  <c r="D84" i="4"/>
  <c r="T84" i="4"/>
  <c r="V84" i="4"/>
  <c r="W84" i="4"/>
  <c r="D85" i="4"/>
  <c r="T85" i="4"/>
  <c r="V85" i="4"/>
  <c r="W85" i="4"/>
  <c r="D86" i="4"/>
  <c r="T86" i="4"/>
  <c r="V86" i="4"/>
  <c r="W86" i="4"/>
  <c r="D87" i="4"/>
  <c r="T87" i="4"/>
  <c r="V87" i="4"/>
  <c r="W87" i="4"/>
  <c r="D88" i="4"/>
  <c r="T88" i="4"/>
  <c r="V88" i="4"/>
  <c r="W88" i="4"/>
  <c r="D89" i="4"/>
  <c r="T89" i="4"/>
  <c r="V89" i="4"/>
  <c r="W89" i="4"/>
  <c r="D90" i="4"/>
  <c r="T90" i="4"/>
  <c r="V90" i="4"/>
  <c r="W90" i="4"/>
  <c r="D91" i="4"/>
  <c r="T91" i="4"/>
  <c r="V91" i="4"/>
  <c r="W91" i="4"/>
  <c r="D92" i="4"/>
  <c r="T92" i="4"/>
  <c r="V92" i="4"/>
  <c r="W92" i="4"/>
  <c r="D93" i="4"/>
  <c r="T93" i="4"/>
  <c r="V93" i="4"/>
  <c r="W93" i="4"/>
  <c r="D94" i="4"/>
  <c r="T94" i="4"/>
  <c r="V94" i="4"/>
  <c r="W94" i="4"/>
  <c r="D95" i="4"/>
  <c r="T95" i="4"/>
  <c r="V95" i="4"/>
  <c r="W95" i="4"/>
  <c r="D96" i="4"/>
  <c r="T96" i="4"/>
  <c r="V96" i="4"/>
  <c r="W96" i="4"/>
  <c r="D97" i="4"/>
  <c r="T97" i="4"/>
  <c r="V97" i="4"/>
  <c r="W97" i="4"/>
  <c r="D98" i="4"/>
  <c r="T98" i="4"/>
  <c r="V98" i="4"/>
  <c r="W98" i="4"/>
  <c r="D99" i="4"/>
  <c r="T99" i="4"/>
  <c r="V99" i="4"/>
  <c r="W99" i="4"/>
  <c r="D100" i="4"/>
  <c r="T100" i="4"/>
  <c r="V100" i="4"/>
  <c r="W100" i="4"/>
  <c r="D101" i="4"/>
  <c r="T101" i="4"/>
  <c r="V101" i="4"/>
  <c r="W101" i="4"/>
  <c r="D102" i="4"/>
  <c r="T102" i="4"/>
  <c r="V102" i="4"/>
  <c r="W102" i="4"/>
  <c r="D103" i="4"/>
  <c r="T103" i="4"/>
  <c r="V103" i="4"/>
  <c r="W103" i="4"/>
  <c r="D104" i="4"/>
  <c r="T104" i="4"/>
  <c r="V104" i="4"/>
  <c r="W104" i="4"/>
  <c r="D105" i="4"/>
  <c r="T105" i="4"/>
  <c r="V105" i="4"/>
  <c r="W105" i="4"/>
  <c r="D106" i="4"/>
  <c r="T106" i="4"/>
  <c r="V106" i="4"/>
  <c r="W106" i="4"/>
  <c r="D107" i="4"/>
  <c r="T107" i="4"/>
  <c r="V107" i="4"/>
  <c r="W107" i="4"/>
  <c r="D108" i="4"/>
  <c r="T108" i="4"/>
  <c r="V108" i="4"/>
  <c r="W108" i="4"/>
  <c r="D109" i="4"/>
  <c r="T109" i="4"/>
  <c r="V109" i="4"/>
  <c r="W109" i="4"/>
  <c r="D110" i="4"/>
  <c r="T110" i="4"/>
  <c r="V110" i="4"/>
  <c r="W110" i="4"/>
  <c r="D111" i="4"/>
  <c r="T111" i="4"/>
  <c r="V111" i="4"/>
  <c r="W111" i="4"/>
  <c r="D112" i="4"/>
  <c r="T112" i="4"/>
  <c r="V112" i="4"/>
  <c r="W112" i="4"/>
  <c r="D113" i="4"/>
  <c r="T113" i="4"/>
  <c r="V113" i="4"/>
  <c r="W113" i="4"/>
  <c r="D114" i="4"/>
  <c r="T114" i="4"/>
  <c r="V114" i="4"/>
  <c r="W114" i="4"/>
  <c r="D115" i="4"/>
  <c r="T115" i="4"/>
  <c r="V115" i="4"/>
  <c r="W115" i="4"/>
  <c r="D116" i="4"/>
  <c r="T116" i="4"/>
  <c r="V116" i="4"/>
  <c r="W116" i="4"/>
  <c r="D117" i="4"/>
  <c r="T117" i="4"/>
  <c r="V117" i="4"/>
  <c r="W117" i="4"/>
  <c r="D118" i="4"/>
  <c r="T118" i="4"/>
  <c r="V118" i="4"/>
  <c r="W118" i="4"/>
  <c r="D119" i="4"/>
  <c r="T119" i="4"/>
  <c r="V119" i="4"/>
  <c r="W119" i="4"/>
  <c r="D120" i="4"/>
  <c r="T120" i="4"/>
  <c r="V120" i="4"/>
  <c r="W120" i="4"/>
  <c r="D121" i="4"/>
  <c r="T121" i="4"/>
  <c r="V121" i="4"/>
  <c r="W121" i="4"/>
  <c r="D122" i="4"/>
  <c r="T122" i="4"/>
  <c r="V122" i="4"/>
  <c r="W122" i="4"/>
  <c r="D123" i="4"/>
  <c r="T123" i="4"/>
  <c r="V123" i="4"/>
  <c r="W123" i="4"/>
  <c r="D124" i="4"/>
  <c r="T124" i="4"/>
  <c r="V124" i="4"/>
  <c r="W124" i="4"/>
  <c r="D125" i="4"/>
  <c r="T125" i="4"/>
  <c r="V125" i="4"/>
  <c r="W125" i="4"/>
  <c r="D126" i="4"/>
  <c r="T126" i="4"/>
  <c r="V126" i="4"/>
  <c r="W126" i="4"/>
  <c r="D127" i="4"/>
  <c r="T127" i="4"/>
  <c r="V127" i="4"/>
  <c r="W127" i="4"/>
  <c r="D128" i="4"/>
  <c r="T128" i="4"/>
  <c r="V128" i="4"/>
  <c r="W128" i="4"/>
  <c r="D129" i="4"/>
  <c r="T129" i="4"/>
  <c r="V129" i="4"/>
  <c r="W129" i="4"/>
  <c r="D130" i="4"/>
  <c r="T130" i="4"/>
  <c r="V130" i="4"/>
  <c r="W130" i="4"/>
  <c r="D131" i="4"/>
  <c r="T131" i="4"/>
  <c r="V131" i="4"/>
  <c r="W131" i="4"/>
  <c r="D132" i="4"/>
  <c r="T132" i="4"/>
  <c r="V132" i="4"/>
  <c r="W132" i="4"/>
  <c r="D133" i="4"/>
  <c r="T133" i="4"/>
  <c r="V133" i="4"/>
  <c r="W133" i="4"/>
  <c r="D134" i="4"/>
  <c r="T134" i="4"/>
  <c r="V134" i="4"/>
  <c r="W134" i="4"/>
  <c r="D135" i="4"/>
  <c r="T135" i="4"/>
  <c r="V135" i="4"/>
  <c r="W135" i="4"/>
  <c r="D136" i="4"/>
  <c r="T136" i="4"/>
  <c r="V136" i="4"/>
  <c r="W136" i="4"/>
  <c r="D137" i="4"/>
  <c r="T137" i="4"/>
  <c r="V137" i="4"/>
  <c r="W137" i="4"/>
  <c r="D138" i="4"/>
  <c r="T138" i="4"/>
  <c r="V138" i="4"/>
  <c r="W138" i="4"/>
  <c r="D139" i="4"/>
  <c r="T139" i="4"/>
  <c r="V139" i="4"/>
  <c r="W139" i="4"/>
  <c r="D140" i="4"/>
  <c r="T140" i="4"/>
  <c r="V140" i="4"/>
  <c r="W140" i="4"/>
  <c r="D141" i="4"/>
  <c r="T141" i="4"/>
  <c r="V141" i="4"/>
  <c r="W141" i="4"/>
  <c r="D142" i="4"/>
  <c r="T142" i="4"/>
  <c r="V142" i="4"/>
  <c r="W142" i="4"/>
  <c r="D143" i="4"/>
  <c r="T143" i="4"/>
  <c r="V143" i="4"/>
  <c r="W143" i="4"/>
  <c r="D144" i="4"/>
  <c r="T144" i="4"/>
  <c r="V144" i="4"/>
  <c r="W144" i="4"/>
  <c r="D145" i="4"/>
  <c r="T145" i="4"/>
  <c r="V145" i="4"/>
  <c r="W145" i="4"/>
  <c r="D146" i="4"/>
  <c r="T146" i="4"/>
  <c r="V146" i="4"/>
  <c r="W146" i="4"/>
  <c r="D147" i="4"/>
  <c r="T147" i="4"/>
  <c r="V147" i="4"/>
  <c r="W147" i="4"/>
  <c r="D148" i="4"/>
  <c r="T148" i="4"/>
  <c r="V148" i="4"/>
  <c r="W148" i="4"/>
  <c r="D149" i="4"/>
  <c r="T149" i="4"/>
  <c r="V149" i="4"/>
  <c r="W149" i="4"/>
  <c r="D150" i="4"/>
  <c r="T150" i="4"/>
  <c r="V150" i="4"/>
  <c r="W150" i="4"/>
  <c r="D151" i="4"/>
  <c r="T151" i="4"/>
  <c r="V151" i="4"/>
  <c r="W151" i="4"/>
  <c r="D152" i="4"/>
  <c r="T152" i="4"/>
  <c r="V152" i="4"/>
  <c r="W152" i="4"/>
  <c r="D153" i="4"/>
  <c r="T153" i="4"/>
  <c r="V153" i="4"/>
  <c r="W153" i="4"/>
  <c r="D154" i="4"/>
  <c r="T154" i="4"/>
  <c r="V154" i="4"/>
  <c r="W154" i="4"/>
  <c r="D155" i="4"/>
  <c r="T155" i="4"/>
  <c r="V155" i="4"/>
  <c r="W155" i="4"/>
  <c r="D156" i="4"/>
  <c r="T156" i="4"/>
  <c r="V156" i="4"/>
  <c r="W156" i="4"/>
  <c r="D157" i="4"/>
  <c r="T157" i="4"/>
  <c r="V157" i="4"/>
  <c r="W157" i="4"/>
  <c r="D158" i="4"/>
  <c r="T158" i="4"/>
  <c r="V158" i="4"/>
  <c r="W158" i="4"/>
  <c r="D159" i="4"/>
  <c r="T159" i="4"/>
  <c r="V159" i="4"/>
  <c r="W159" i="4"/>
  <c r="D160" i="4"/>
  <c r="T160" i="4"/>
  <c r="V160" i="4"/>
  <c r="W160" i="4"/>
  <c r="D161" i="4"/>
  <c r="T161" i="4"/>
  <c r="V161" i="4"/>
  <c r="W161" i="4"/>
  <c r="D162" i="4"/>
  <c r="T162" i="4"/>
  <c r="V162" i="4"/>
  <c r="W162" i="4"/>
  <c r="D163" i="4"/>
  <c r="T163" i="4"/>
  <c r="V163" i="4"/>
  <c r="W163" i="4"/>
  <c r="D164" i="4"/>
  <c r="T164" i="4"/>
  <c r="V164" i="4"/>
  <c r="W164" i="4"/>
  <c r="D165" i="4"/>
  <c r="T165" i="4"/>
  <c r="V165" i="4"/>
  <c r="W165" i="4"/>
  <c r="D166" i="4"/>
  <c r="T166" i="4"/>
  <c r="V166" i="4"/>
  <c r="W166" i="4"/>
  <c r="D167" i="4"/>
  <c r="T167" i="4"/>
  <c r="V167" i="4"/>
  <c r="W167" i="4"/>
  <c r="D168" i="4"/>
  <c r="T168" i="4"/>
  <c r="V168" i="4"/>
  <c r="W168" i="4"/>
  <c r="D169" i="4"/>
  <c r="T169" i="4"/>
  <c r="V169" i="4"/>
  <c r="W169" i="4"/>
  <c r="D170" i="4"/>
  <c r="T170" i="4"/>
  <c r="V170" i="4"/>
  <c r="W170" i="4"/>
  <c r="D171" i="4"/>
  <c r="T171" i="4"/>
  <c r="V171" i="4"/>
  <c r="W171" i="4"/>
  <c r="D172" i="4"/>
  <c r="T172" i="4"/>
  <c r="V172" i="4"/>
  <c r="W172" i="4"/>
  <c r="D173" i="4"/>
  <c r="T173" i="4"/>
  <c r="V173" i="4"/>
  <c r="W173" i="4"/>
  <c r="D174" i="4"/>
  <c r="T174" i="4"/>
  <c r="V174" i="4"/>
  <c r="W174" i="4"/>
  <c r="D175" i="4"/>
  <c r="T175" i="4"/>
  <c r="V175" i="4"/>
  <c r="W175" i="4"/>
  <c r="D176" i="4"/>
  <c r="T176" i="4"/>
  <c r="V176" i="4"/>
  <c r="W176" i="4"/>
  <c r="D177" i="4"/>
  <c r="T177" i="4"/>
  <c r="V177" i="4"/>
  <c r="W177" i="4"/>
  <c r="D178" i="4"/>
  <c r="T178" i="4"/>
  <c r="V178" i="4"/>
  <c r="W178" i="4"/>
  <c r="D179" i="4"/>
  <c r="T179" i="4"/>
  <c r="V179" i="4"/>
  <c r="W179" i="4"/>
  <c r="D180" i="4"/>
  <c r="T180" i="4"/>
  <c r="V180" i="4"/>
  <c r="W180" i="4"/>
  <c r="D181" i="4"/>
  <c r="T181" i="4"/>
  <c r="V181" i="4"/>
  <c r="W181" i="4"/>
  <c r="D182" i="4"/>
  <c r="T182" i="4"/>
  <c r="V182" i="4"/>
  <c r="W182" i="4"/>
  <c r="D183" i="4"/>
  <c r="T183" i="4"/>
  <c r="V183" i="4"/>
  <c r="W183" i="4"/>
  <c r="D184" i="4"/>
  <c r="T184" i="4"/>
  <c r="V184" i="4"/>
  <c r="W184" i="4"/>
  <c r="D185" i="4"/>
  <c r="T185" i="4"/>
  <c r="V185" i="4"/>
  <c r="W185" i="4"/>
  <c r="D186" i="4"/>
  <c r="T186" i="4"/>
  <c r="V186" i="4"/>
  <c r="W186" i="4"/>
  <c r="D187" i="4"/>
  <c r="T187" i="4"/>
  <c r="V187" i="4"/>
  <c r="W187" i="4"/>
  <c r="D188" i="4"/>
  <c r="T188" i="4"/>
  <c r="V188" i="4"/>
  <c r="W188" i="4"/>
  <c r="D189" i="4"/>
  <c r="T189" i="4"/>
  <c r="V189" i="4"/>
  <c r="W189" i="4"/>
  <c r="D190" i="4"/>
  <c r="T190" i="4"/>
  <c r="V190" i="4"/>
  <c r="W190" i="4"/>
  <c r="D191" i="4"/>
  <c r="T191" i="4"/>
  <c r="V191" i="4"/>
  <c r="W191" i="4"/>
  <c r="D192" i="4"/>
  <c r="T192" i="4"/>
  <c r="V192" i="4"/>
  <c r="W192" i="4"/>
  <c r="D193" i="4"/>
  <c r="T193" i="4"/>
  <c r="V193" i="4"/>
  <c r="W193" i="4"/>
  <c r="D194" i="4"/>
  <c r="T194" i="4"/>
  <c r="V194" i="4"/>
  <c r="W194" i="4"/>
  <c r="D195" i="4"/>
  <c r="T195" i="4"/>
  <c r="V195" i="4"/>
  <c r="W195" i="4"/>
  <c r="D196" i="4"/>
  <c r="T196" i="4"/>
  <c r="V196" i="4"/>
  <c r="W196" i="4"/>
  <c r="D197" i="4"/>
  <c r="T197" i="4"/>
  <c r="V197" i="4"/>
  <c r="W197" i="4"/>
  <c r="D198" i="4"/>
  <c r="T198" i="4"/>
  <c r="V198" i="4"/>
  <c r="W198" i="4"/>
  <c r="D199" i="4"/>
  <c r="T199" i="4"/>
  <c r="V199" i="4"/>
  <c r="W199" i="4"/>
  <c r="D200" i="4"/>
  <c r="T200" i="4"/>
  <c r="V200" i="4"/>
  <c r="W200" i="4"/>
  <c r="D201" i="4"/>
  <c r="T201" i="4"/>
  <c r="V201" i="4"/>
  <c r="W201" i="4"/>
  <c r="D202" i="4"/>
  <c r="T202" i="4"/>
  <c r="V202" i="4"/>
  <c r="W202" i="4"/>
  <c r="D203" i="4"/>
  <c r="T203" i="4"/>
  <c r="V203" i="4"/>
  <c r="W203" i="4"/>
  <c r="D204" i="4"/>
  <c r="T204" i="4"/>
  <c r="V204" i="4"/>
  <c r="W204" i="4"/>
  <c r="D205" i="4"/>
  <c r="T205" i="4"/>
  <c r="V205" i="4"/>
  <c r="W205" i="4"/>
  <c r="D206" i="4"/>
  <c r="T206" i="4"/>
  <c r="V206" i="4"/>
  <c r="W206" i="4"/>
  <c r="D207" i="4"/>
  <c r="T207" i="4"/>
  <c r="V207" i="4"/>
  <c r="W207" i="4"/>
  <c r="D208" i="4"/>
  <c r="T208" i="4"/>
  <c r="V208" i="4"/>
  <c r="W208" i="4"/>
  <c r="D209" i="4"/>
  <c r="T209" i="4"/>
  <c r="V209" i="4"/>
  <c r="W209" i="4"/>
  <c r="D210" i="4"/>
  <c r="T210" i="4"/>
  <c r="V210" i="4"/>
  <c r="W210" i="4"/>
  <c r="D211" i="4"/>
  <c r="T211" i="4"/>
  <c r="V211" i="4"/>
  <c r="W211" i="4"/>
  <c r="D212" i="4"/>
  <c r="T212" i="4"/>
  <c r="V212" i="4"/>
  <c r="W212" i="4"/>
  <c r="D213" i="4"/>
  <c r="T213" i="4"/>
  <c r="V213" i="4"/>
  <c r="W213" i="4"/>
  <c r="D214" i="4"/>
  <c r="T214" i="4"/>
  <c r="V214" i="4"/>
  <c r="W214" i="4"/>
  <c r="D215" i="4"/>
  <c r="T215" i="4"/>
  <c r="V215" i="4"/>
  <c r="W215" i="4"/>
  <c r="D216" i="4"/>
  <c r="T216" i="4"/>
  <c r="V216" i="4"/>
  <c r="W216" i="4"/>
  <c r="D217" i="4"/>
  <c r="T217" i="4"/>
  <c r="V217" i="4"/>
  <c r="W217" i="4"/>
  <c r="D218" i="4"/>
  <c r="T218" i="4"/>
  <c r="V218" i="4"/>
  <c r="W218" i="4"/>
  <c r="D219" i="4"/>
  <c r="T219" i="4"/>
  <c r="V219" i="4"/>
  <c r="W219" i="4"/>
  <c r="D220" i="4"/>
  <c r="T220" i="4"/>
  <c r="V220" i="4"/>
  <c r="W220" i="4"/>
  <c r="D221" i="4"/>
  <c r="T221" i="4"/>
  <c r="V221" i="4"/>
  <c r="W221" i="4"/>
  <c r="D222" i="4"/>
  <c r="T222" i="4"/>
  <c r="V222" i="4"/>
  <c r="W222" i="4"/>
  <c r="D223" i="4"/>
  <c r="T223" i="4"/>
  <c r="V223" i="4"/>
  <c r="W223" i="4"/>
  <c r="D224" i="4"/>
  <c r="T224" i="4"/>
  <c r="V224" i="4"/>
  <c r="W224" i="4"/>
  <c r="D225" i="4"/>
  <c r="T225" i="4"/>
  <c r="V225" i="4"/>
  <c r="W225" i="4"/>
  <c r="D226" i="4"/>
  <c r="T226" i="4"/>
  <c r="V226" i="4"/>
  <c r="W226" i="4"/>
  <c r="D227" i="4"/>
  <c r="T227" i="4"/>
  <c r="V227" i="4"/>
  <c r="W227" i="4"/>
  <c r="D228" i="4"/>
  <c r="T228" i="4"/>
  <c r="V228" i="4"/>
  <c r="W228" i="4"/>
  <c r="D229" i="4"/>
  <c r="T229" i="4"/>
  <c r="V229" i="4"/>
  <c r="W229" i="4"/>
  <c r="D230" i="4"/>
  <c r="T230" i="4"/>
  <c r="V230" i="4"/>
  <c r="W230" i="4"/>
  <c r="D231" i="4"/>
  <c r="T231" i="4"/>
  <c r="V231" i="4"/>
  <c r="W231" i="4"/>
  <c r="D232" i="4"/>
  <c r="T232" i="4"/>
  <c r="V232" i="4"/>
  <c r="W232" i="4"/>
  <c r="D233" i="4"/>
  <c r="T233" i="4"/>
  <c r="V233" i="4"/>
  <c r="W233" i="4"/>
  <c r="D234" i="4"/>
  <c r="T234" i="4"/>
  <c r="V234" i="4"/>
  <c r="W234" i="4"/>
  <c r="D235" i="4"/>
  <c r="T235" i="4"/>
  <c r="V235" i="4"/>
  <c r="W235" i="4"/>
  <c r="D236" i="4"/>
  <c r="T236" i="4"/>
  <c r="V236" i="4"/>
  <c r="W236" i="4"/>
  <c r="D237" i="4"/>
  <c r="T237" i="4"/>
  <c r="V237" i="4"/>
  <c r="W237" i="4"/>
  <c r="D238" i="4"/>
  <c r="T238" i="4"/>
  <c r="V238" i="4"/>
  <c r="W238" i="4"/>
  <c r="D239" i="4"/>
  <c r="T239" i="4"/>
  <c r="V239" i="4"/>
  <c r="W239" i="4"/>
  <c r="D240" i="4"/>
  <c r="T240" i="4"/>
  <c r="V240" i="4"/>
  <c r="W240" i="4"/>
  <c r="D241" i="4"/>
  <c r="T241" i="4"/>
  <c r="V241" i="4"/>
  <c r="W241" i="4"/>
  <c r="D242" i="4"/>
  <c r="T242" i="4"/>
  <c r="V242" i="4"/>
  <c r="W242" i="4"/>
  <c r="D243" i="4"/>
  <c r="T243" i="4"/>
  <c r="V243" i="4"/>
  <c r="W243" i="4"/>
  <c r="D244" i="4"/>
  <c r="T244" i="4"/>
  <c r="V244" i="4"/>
  <c r="W244" i="4"/>
  <c r="D245" i="4"/>
  <c r="T245" i="4"/>
  <c r="V245" i="4"/>
  <c r="W245" i="4"/>
  <c r="D246" i="4"/>
  <c r="T246" i="4"/>
  <c r="V246" i="4"/>
  <c r="W246" i="4"/>
  <c r="D247" i="4"/>
  <c r="T247" i="4"/>
  <c r="V247" i="4"/>
  <c r="W247" i="4"/>
  <c r="D248" i="4"/>
  <c r="T248" i="4"/>
  <c r="V248" i="4"/>
  <c r="W248" i="4"/>
  <c r="D249" i="4"/>
  <c r="T249" i="4"/>
  <c r="V249" i="4"/>
  <c r="W249" i="4"/>
  <c r="D250" i="4"/>
  <c r="T250" i="4"/>
  <c r="V250" i="4"/>
  <c r="W250" i="4"/>
  <c r="D251" i="4"/>
  <c r="T251" i="4"/>
  <c r="V251" i="4"/>
  <c r="W251" i="4"/>
  <c r="D252" i="4"/>
  <c r="T252" i="4"/>
  <c r="V252" i="4"/>
  <c r="W252" i="4"/>
  <c r="D253" i="4"/>
  <c r="T253" i="4"/>
  <c r="V253" i="4"/>
  <c r="W253" i="4"/>
  <c r="D254" i="4"/>
  <c r="T254" i="4"/>
  <c r="V254" i="4"/>
  <c r="W254" i="4"/>
  <c r="D255" i="4"/>
  <c r="T255" i="4"/>
  <c r="V255" i="4"/>
  <c r="W255" i="4"/>
  <c r="D256" i="4"/>
  <c r="T256" i="4"/>
  <c r="V256" i="4"/>
  <c r="W256" i="4"/>
  <c r="D257" i="4"/>
  <c r="T257" i="4"/>
  <c r="V257" i="4"/>
  <c r="W257" i="4"/>
  <c r="D258" i="4"/>
  <c r="T258" i="4"/>
  <c r="V258" i="4"/>
  <c r="W258" i="4"/>
  <c r="D259" i="4"/>
  <c r="T259" i="4"/>
  <c r="V259" i="4"/>
  <c r="W259" i="4"/>
  <c r="D260" i="4"/>
  <c r="T260" i="4"/>
  <c r="V260" i="4"/>
  <c r="W260" i="4"/>
  <c r="D261" i="4"/>
  <c r="T261" i="4"/>
  <c r="V261" i="4"/>
  <c r="W261" i="4"/>
  <c r="D262" i="4"/>
  <c r="T262" i="4"/>
  <c r="V262" i="4"/>
  <c r="W262" i="4"/>
  <c r="D263" i="4"/>
  <c r="T263" i="4"/>
  <c r="V263" i="4"/>
  <c r="W263" i="4"/>
  <c r="D264" i="4"/>
  <c r="T264" i="4"/>
  <c r="V264" i="4"/>
  <c r="W264" i="4"/>
  <c r="D265" i="4"/>
  <c r="T265" i="4"/>
  <c r="V265" i="4"/>
  <c r="W265" i="4"/>
  <c r="D266" i="4"/>
  <c r="T266" i="4"/>
  <c r="V266" i="4"/>
  <c r="W266" i="4"/>
  <c r="D267" i="4"/>
  <c r="T267" i="4"/>
  <c r="V267" i="4"/>
  <c r="W267" i="4"/>
  <c r="D268" i="4"/>
  <c r="T268" i="4"/>
  <c r="V268" i="4"/>
  <c r="W268" i="4"/>
  <c r="D269" i="4"/>
  <c r="T269" i="4"/>
  <c r="V269" i="4"/>
  <c r="W269" i="4"/>
  <c r="D270" i="4"/>
  <c r="T270" i="4"/>
  <c r="V270" i="4"/>
  <c r="W270" i="4"/>
  <c r="D271" i="4"/>
  <c r="T271" i="4"/>
  <c r="V271" i="4"/>
  <c r="W271" i="4"/>
  <c r="D272" i="4"/>
  <c r="T272" i="4"/>
  <c r="V272" i="4"/>
  <c r="W272" i="4"/>
  <c r="D273" i="4"/>
  <c r="T273" i="4"/>
  <c r="V273" i="4"/>
  <c r="W273" i="4"/>
  <c r="D274" i="4"/>
  <c r="T274" i="4"/>
  <c r="V274" i="4"/>
  <c r="W274" i="4"/>
  <c r="D275" i="4"/>
  <c r="T275" i="4"/>
  <c r="V275" i="4"/>
  <c r="W275" i="4"/>
  <c r="D276" i="4"/>
  <c r="T276" i="4"/>
  <c r="V276" i="4"/>
  <c r="W276" i="4"/>
  <c r="D277" i="4"/>
  <c r="T277" i="4"/>
  <c r="V277" i="4"/>
  <c r="W277" i="4"/>
  <c r="D278" i="4"/>
  <c r="T278" i="4"/>
  <c r="V278" i="4"/>
  <c r="W278" i="4"/>
  <c r="D279" i="4"/>
  <c r="T279" i="4"/>
  <c r="V279" i="4"/>
  <c r="W279" i="4"/>
  <c r="D280" i="4"/>
  <c r="T280" i="4"/>
  <c r="V280" i="4"/>
  <c r="W280" i="4"/>
  <c r="D281" i="4"/>
  <c r="T281" i="4"/>
  <c r="V281" i="4"/>
  <c r="W281" i="4"/>
  <c r="D282" i="4"/>
  <c r="T282" i="4"/>
  <c r="V282" i="4"/>
  <c r="W282" i="4"/>
  <c r="D283" i="4"/>
  <c r="T283" i="4"/>
  <c r="V283" i="4"/>
  <c r="W283" i="4"/>
  <c r="D284" i="4"/>
  <c r="T284" i="4"/>
  <c r="V284" i="4"/>
  <c r="W284" i="4"/>
  <c r="D285" i="4"/>
  <c r="T285" i="4"/>
  <c r="V285" i="4"/>
  <c r="W285" i="4"/>
  <c r="D286" i="4"/>
  <c r="T286" i="4"/>
  <c r="V286" i="4"/>
  <c r="W286" i="4"/>
  <c r="D287" i="4"/>
  <c r="T287" i="4"/>
  <c r="V287" i="4"/>
  <c r="W287" i="4"/>
  <c r="D288" i="4"/>
  <c r="T288" i="4"/>
  <c r="V288" i="4"/>
  <c r="W288" i="4"/>
  <c r="D289" i="4"/>
  <c r="T289" i="4"/>
  <c r="V289" i="4"/>
  <c r="W289" i="4"/>
  <c r="D290" i="4"/>
  <c r="T290" i="4"/>
  <c r="V290" i="4"/>
  <c r="W290" i="4"/>
  <c r="D291" i="4"/>
  <c r="T291" i="4"/>
  <c r="V291" i="4"/>
  <c r="W291" i="4"/>
  <c r="D292" i="4"/>
  <c r="T292" i="4"/>
  <c r="V292" i="4"/>
  <c r="W292" i="4"/>
  <c r="D293" i="4"/>
  <c r="T293" i="4"/>
  <c r="V293" i="4"/>
  <c r="W293" i="4"/>
  <c r="D294" i="4"/>
  <c r="T294" i="4"/>
  <c r="V294" i="4"/>
  <c r="W294" i="4"/>
  <c r="D295" i="4"/>
  <c r="T295" i="4"/>
  <c r="V295" i="4"/>
  <c r="W295" i="4"/>
  <c r="D296" i="4"/>
  <c r="T296" i="4"/>
  <c r="V296" i="4"/>
  <c r="W296" i="4"/>
  <c r="D297" i="4"/>
  <c r="T297" i="4"/>
  <c r="V297" i="4"/>
  <c r="W297" i="4"/>
  <c r="D298" i="4"/>
  <c r="T298" i="4"/>
  <c r="V298" i="4"/>
  <c r="W298" i="4"/>
  <c r="D299" i="4"/>
  <c r="T299" i="4"/>
  <c r="V299" i="4"/>
  <c r="W299" i="4"/>
  <c r="D300" i="4"/>
  <c r="T300" i="4"/>
  <c r="V300" i="4"/>
  <c r="W300" i="4"/>
  <c r="D301" i="4"/>
  <c r="T301" i="4"/>
  <c r="V301" i="4"/>
  <c r="W301" i="4"/>
  <c r="D302" i="4"/>
  <c r="T302" i="4"/>
  <c r="V302" i="4"/>
  <c r="W302" i="4"/>
  <c r="D303" i="4"/>
  <c r="T303" i="4"/>
  <c r="V303" i="4"/>
  <c r="W303" i="4"/>
  <c r="D304" i="4"/>
  <c r="T304" i="4"/>
  <c r="V304" i="4"/>
  <c r="W304" i="4"/>
  <c r="D305" i="4"/>
  <c r="T305" i="4"/>
  <c r="V305" i="4"/>
  <c r="W305" i="4"/>
  <c r="D306" i="4"/>
  <c r="T306" i="4"/>
  <c r="V306" i="4"/>
  <c r="W306" i="4"/>
  <c r="D307" i="4"/>
  <c r="T307" i="4"/>
  <c r="V307" i="4"/>
  <c r="W307" i="4"/>
  <c r="D308" i="4"/>
  <c r="T308" i="4"/>
  <c r="V308" i="4"/>
  <c r="W308" i="4"/>
  <c r="D309" i="4"/>
  <c r="T309" i="4"/>
  <c r="V309" i="4"/>
  <c r="W309" i="4"/>
  <c r="D310" i="4"/>
  <c r="T310" i="4"/>
  <c r="V310" i="4"/>
  <c r="W310" i="4"/>
  <c r="D311" i="4"/>
  <c r="T311" i="4"/>
  <c r="V311" i="4"/>
  <c r="W311" i="4"/>
  <c r="D312" i="4"/>
  <c r="T312" i="4"/>
  <c r="V312" i="4"/>
  <c r="W312" i="4"/>
  <c r="D313" i="4"/>
  <c r="T313" i="4"/>
  <c r="V313" i="4"/>
  <c r="W313" i="4"/>
  <c r="D314" i="4"/>
  <c r="T314" i="4"/>
  <c r="V314" i="4"/>
  <c r="W314" i="4"/>
  <c r="D315" i="4"/>
  <c r="T315" i="4"/>
  <c r="V315" i="4"/>
  <c r="W315" i="4"/>
  <c r="D316" i="4"/>
  <c r="T316" i="4"/>
  <c r="V316" i="4"/>
  <c r="W316" i="4"/>
  <c r="D317" i="4"/>
  <c r="T317" i="4"/>
  <c r="V317" i="4"/>
  <c r="W317" i="4"/>
  <c r="D318" i="4"/>
  <c r="T318" i="4"/>
  <c r="V318" i="4"/>
  <c r="W318" i="4"/>
  <c r="D319" i="4"/>
  <c r="T319" i="4"/>
  <c r="V319" i="4"/>
  <c r="W319" i="4"/>
  <c r="D320" i="4"/>
  <c r="T320" i="4"/>
  <c r="V320" i="4"/>
  <c r="W320" i="4"/>
  <c r="D321" i="4"/>
  <c r="T321" i="4"/>
  <c r="V321" i="4"/>
  <c r="W321" i="4"/>
  <c r="D322" i="4"/>
  <c r="T322" i="4"/>
  <c r="V322" i="4"/>
  <c r="W322" i="4"/>
  <c r="D323" i="4"/>
  <c r="T323" i="4"/>
  <c r="V323" i="4"/>
  <c r="W323" i="4"/>
  <c r="D324" i="4"/>
  <c r="T324" i="4"/>
  <c r="V324" i="4"/>
  <c r="W324" i="4"/>
  <c r="D325" i="4"/>
  <c r="T325" i="4"/>
  <c r="V325" i="4"/>
  <c r="W325" i="4"/>
  <c r="D326" i="4"/>
  <c r="T326" i="4"/>
  <c r="V326" i="4"/>
  <c r="W326" i="4"/>
  <c r="D327" i="4"/>
  <c r="T327" i="4"/>
  <c r="V327" i="4"/>
  <c r="W327" i="4"/>
  <c r="D328" i="4"/>
  <c r="T328" i="4"/>
  <c r="V328" i="4"/>
  <c r="W328" i="4"/>
  <c r="D329" i="4"/>
  <c r="T329" i="4"/>
  <c r="V329" i="4"/>
  <c r="W329" i="4"/>
  <c r="D330" i="4"/>
  <c r="T330" i="4"/>
  <c r="V330" i="4"/>
  <c r="W330" i="4"/>
  <c r="D331" i="4"/>
  <c r="T331" i="4"/>
  <c r="V331" i="4"/>
  <c r="W331" i="4"/>
  <c r="D332" i="4"/>
  <c r="T332" i="4"/>
  <c r="V332" i="4"/>
  <c r="W332" i="4"/>
  <c r="D333" i="4"/>
  <c r="T333" i="4"/>
  <c r="V333" i="4"/>
  <c r="W333" i="4"/>
  <c r="D334" i="4"/>
  <c r="T334" i="4"/>
  <c r="V334" i="4"/>
  <c r="W334" i="4"/>
  <c r="D335" i="4"/>
  <c r="T335" i="4"/>
  <c r="V335" i="4"/>
  <c r="W335" i="4"/>
  <c r="D336" i="4"/>
  <c r="T336" i="4"/>
  <c r="V336" i="4"/>
  <c r="W336" i="4"/>
  <c r="D337" i="4"/>
  <c r="T337" i="4"/>
  <c r="V337" i="4"/>
  <c r="W337" i="4"/>
  <c r="D338" i="4"/>
  <c r="T338" i="4"/>
  <c r="V338" i="4"/>
  <c r="W338" i="4"/>
  <c r="D339" i="4"/>
  <c r="T339" i="4"/>
  <c r="V339" i="4"/>
  <c r="W339" i="4"/>
  <c r="D340" i="4"/>
  <c r="T340" i="4"/>
  <c r="V340" i="4"/>
  <c r="W340" i="4"/>
  <c r="D341" i="4"/>
  <c r="T341" i="4"/>
  <c r="V341" i="4"/>
  <c r="W341" i="4"/>
  <c r="D342" i="4"/>
  <c r="T342" i="4"/>
  <c r="V342" i="4"/>
  <c r="W342" i="4"/>
  <c r="D343" i="4"/>
  <c r="T343" i="4"/>
  <c r="V343" i="4"/>
  <c r="W343" i="4"/>
  <c r="D344" i="4"/>
  <c r="T344" i="4"/>
  <c r="V344" i="4"/>
  <c r="W344" i="4"/>
  <c r="D345" i="4"/>
  <c r="T345" i="4"/>
  <c r="V345" i="4"/>
  <c r="W345" i="4"/>
  <c r="D346" i="4"/>
  <c r="T346" i="4"/>
  <c r="V346" i="4"/>
  <c r="W346" i="4"/>
  <c r="D347" i="4"/>
  <c r="T347" i="4"/>
  <c r="V347" i="4"/>
  <c r="W347" i="4"/>
  <c r="D348" i="4"/>
  <c r="T348" i="4"/>
  <c r="V348" i="4"/>
  <c r="W348" i="4"/>
  <c r="D349" i="4"/>
  <c r="T349" i="4"/>
  <c r="V349" i="4"/>
  <c r="W349" i="4"/>
  <c r="D350" i="4"/>
  <c r="T350" i="4"/>
  <c r="V350" i="4"/>
  <c r="W350" i="4"/>
  <c r="D351" i="4"/>
  <c r="T351" i="4"/>
  <c r="V351" i="4"/>
  <c r="W351" i="4"/>
  <c r="D352" i="4"/>
  <c r="T352" i="4"/>
  <c r="V352" i="4"/>
  <c r="W352" i="4"/>
  <c r="D353" i="4"/>
  <c r="T353" i="4"/>
  <c r="V353" i="4"/>
  <c r="W353" i="4"/>
  <c r="D354" i="4"/>
  <c r="T354" i="4"/>
  <c r="V354" i="4"/>
  <c r="W354" i="4"/>
  <c r="D355" i="4"/>
  <c r="T355" i="4"/>
  <c r="V355" i="4"/>
  <c r="W355" i="4"/>
  <c r="D356" i="4"/>
  <c r="T356" i="4"/>
  <c r="V356" i="4"/>
  <c r="W356" i="4"/>
  <c r="D357" i="4"/>
  <c r="T357" i="4"/>
  <c r="V357" i="4"/>
  <c r="W357" i="4"/>
  <c r="D358" i="4"/>
  <c r="T358" i="4"/>
  <c r="V358" i="4"/>
  <c r="W358" i="4"/>
  <c r="D359" i="4"/>
  <c r="T359" i="4"/>
  <c r="V359" i="4"/>
  <c r="W359" i="4"/>
  <c r="D360" i="4"/>
  <c r="T360" i="4"/>
  <c r="V360" i="4"/>
  <c r="W360" i="4"/>
  <c r="D361" i="4"/>
  <c r="T361" i="4"/>
  <c r="V361" i="4"/>
  <c r="W361" i="4"/>
  <c r="D362" i="4"/>
  <c r="T362" i="4"/>
  <c r="V362" i="4"/>
  <c r="W362" i="4"/>
  <c r="D363" i="4"/>
  <c r="T363" i="4"/>
  <c r="V363" i="4"/>
  <c r="W363" i="4"/>
  <c r="D364" i="4"/>
  <c r="T364" i="4"/>
  <c r="V364" i="4"/>
  <c r="W364" i="4"/>
  <c r="D365" i="4"/>
  <c r="T365" i="4"/>
  <c r="V365" i="4"/>
  <c r="W365" i="4"/>
  <c r="D366" i="4"/>
  <c r="T366" i="4"/>
  <c r="V366" i="4"/>
  <c r="W366" i="4"/>
  <c r="D367" i="4"/>
  <c r="T367" i="4"/>
  <c r="V367" i="4"/>
  <c r="W367" i="4"/>
  <c r="D368" i="4"/>
  <c r="T368" i="4"/>
  <c r="V368" i="4"/>
  <c r="W368" i="4"/>
  <c r="D369" i="4"/>
  <c r="T369" i="4"/>
  <c r="V369" i="4"/>
  <c r="W369" i="4"/>
  <c r="D370" i="4"/>
  <c r="T370" i="4"/>
  <c r="V370" i="4"/>
  <c r="W370" i="4"/>
  <c r="D371" i="4"/>
  <c r="T371" i="4"/>
  <c r="V371" i="4"/>
  <c r="W371" i="4"/>
  <c r="D372" i="4"/>
  <c r="T372" i="4"/>
  <c r="V372" i="4"/>
  <c r="W372" i="4"/>
  <c r="D373" i="4"/>
  <c r="T373" i="4"/>
  <c r="V373" i="4"/>
  <c r="W373" i="4"/>
  <c r="D374" i="4"/>
  <c r="T374" i="4"/>
  <c r="V374" i="4"/>
  <c r="W374" i="4"/>
  <c r="D375" i="4"/>
  <c r="T375" i="4"/>
  <c r="V375" i="4"/>
  <c r="W375" i="4"/>
  <c r="D376" i="4"/>
  <c r="T376" i="4"/>
  <c r="V376" i="4"/>
  <c r="W376" i="4"/>
  <c r="D377" i="4"/>
  <c r="T377" i="4"/>
  <c r="V377" i="4"/>
  <c r="W377" i="4"/>
  <c r="D378" i="4"/>
  <c r="T378" i="4"/>
  <c r="V378" i="4"/>
  <c r="W378" i="4"/>
  <c r="D379" i="4"/>
  <c r="T379" i="4"/>
  <c r="V379" i="4"/>
  <c r="W379" i="4"/>
  <c r="D380" i="4"/>
  <c r="T380" i="4"/>
  <c r="V380" i="4"/>
  <c r="W380" i="4"/>
  <c r="D381" i="4"/>
  <c r="T381" i="4"/>
  <c r="V381" i="4"/>
  <c r="W381" i="4"/>
  <c r="D382" i="4"/>
  <c r="T382" i="4"/>
  <c r="V382" i="4"/>
  <c r="W382" i="4"/>
  <c r="D383" i="4"/>
  <c r="T383" i="4"/>
  <c r="V383" i="4"/>
  <c r="W383" i="4"/>
  <c r="D384" i="4"/>
  <c r="T384" i="4"/>
  <c r="V384" i="4"/>
  <c r="W384" i="4"/>
  <c r="D385" i="4"/>
  <c r="T385" i="4"/>
  <c r="V385" i="4"/>
  <c r="W385" i="4"/>
  <c r="D386" i="4"/>
  <c r="T386" i="4"/>
  <c r="V386" i="4"/>
  <c r="W386" i="4"/>
  <c r="D387" i="4"/>
  <c r="T387" i="4"/>
  <c r="V387" i="4"/>
  <c r="W387" i="4"/>
  <c r="D388" i="4"/>
  <c r="T388" i="4"/>
  <c r="V388" i="4"/>
  <c r="W388" i="4"/>
  <c r="D389" i="4"/>
  <c r="T389" i="4"/>
  <c r="V389" i="4"/>
  <c r="W389" i="4"/>
  <c r="D390" i="4"/>
  <c r="T390" i="4"/>
  <c r="V390" i="4"/>
  <c r="W390" i="4"/>
  <c r="D391" i="4"/>
  <c r="T391" i="4"/>
  <c r="V391" i="4"/>
  <c r="W391" i="4"/>
  <c r="D392" i="4"/>
  <c r="T392" i="4"/>
  <c r="V392" i="4"/>
  <c r="W392" i="4"/>
  <c r="D393" i="4"/>
  <c r="T393" i="4"/>
  <c r="V393" i="4"/>
  <c r="W393" i="4"/>
  <c r="D394" i="4"/>
  <c r="T394" i="4"/>
  <c r="V394" i="4"/>
  <c r="W394" i="4"/>
  <c r="D395" i="4"/>
  <c r="T395" i="4"/>
  <c r="V395" i="4"/>
  <c r="W395" i="4"/>
  <c r="D396" i="4"/>
  <c r="T396" i="4"/>
  <c r="V396" i="4"/>
  <c r="W396" i="4"/>
  <c r="D397" i="4"/>
  <c r="T397" i="4"/>
  <c r="V397" i="4"/>
  <c r="W397" i="4"/>
  <c r="D398" i="4"/>
  <c r="T398" i="4"/>
  <c r="V398" i="4"/>
  <c r="W398" i="4"/>
  <c r="D399" i="4"/>
  <c r="T399" i="4"/>
  <c r="V399" i="4"/>
  <c r="W399" i="4"/>
  <c r="D400" i="4"/>
  <c r="T400" i="4"/>
  <c r="V400" i="4"/>
  <c r="W400" i="4"/>
  <c r="D401" i="4"/>
  <c r="T401" i="4"/>
  <c r="V401" i="4"/>
  <c r="W401" i="4"/>
  <c r="D402" i="4"/>
  <c r="T402" i="4"/>
  <c r="V402" i="4"/>
  <c r="W402" i="4"/>
  <c r="D403" i="4"/>
  <c r="T403" i="4"/>
  <c r="V403" i="4"/>
  <c r="W403" i="4"/>
  <c r="D404" i="4"/>
  <c r="T404" i="4"/>
  <c r="V404" i="4"/>
  <c r="W404" i="4"/>
  <c r="D405" i="4"/>
  <c r="T405" i="4"/>
  <c r="V405" i="4"/>
  <c r="W405" i="4"/>
  <c r="D406" i="4"/>
  <c r="T406" i="4"/>
  <c r="V406" i="4"/>
  <c r="W406" i="4"/>
  <c r="D407" i="4"/>
  <c r="T407" i="4"/>
  <c r="V407" i="4"/>
  <c r="W407" i="4"/>
  <c r="D408" i="4"/>
  <c r="T408" i="4"/>
  <c r="V408" i="4"/>
  <c r="W408" i="4"/>
  <c r="D409" i="4"/>
  <c r="T409" i="4"/>
  <c r="V409" i="4"/>
  <c r="W409" i="4"/>
  <c r="D410" i="4"/>
  <c r="T410" i="4"/>
  <c r="V410" i="4"/>
  <c r="W410" i="4"/>
  <c r="D411" i="4"/>
  <c r="T411" i="4"/>
  <c r="V411" i="4"/>
  <c r="W411" i="4"/>
  <c r="D412" i="4"/>
  <c r="T412" i="4"/>
  <c r="V412" i="4"/>
  <c r="W412" i="4"/>
  <c r="D413" i="4"/>
  <c r="T413" i="4"/>
  <c r="V413" i="4"/>
  <c r="W413" i="4"/>
  <c r="D414" i="4"/>
  <c r="T414" i="4"/>
  <c r="V414" i="4"/>
  <c r="W414" i="4"/>
  <c r="D415" i="4"/>
  <c r="T415" i="4"/>
  <c r="V415" i="4"/>
  <c r="W415" i="4"/>
  <c r="D416" i="4"/>
  <c r="T416" i="4"/>
  <c r="V416" i="4"/>
  <c r="W416" i="4"/>
  <c r="D417" i="4"/>
  <c r="T417" i="4"/>
  <c r="V417" i="4"/>
  <c r="W417" i="4"/>
  <c r="D418" i="4"/>
  <c r="T418" i="4"/>
  <c r="V418" i="4"/>
  <c r="W418" i="4"/>
  <c r="D419" i="4"/>
  <c r="T419" i="4"/>
  <c r="V419" i="4"/>
  <c r="W419" i="4"/>
  <c r="D420" i="4"/>
  <c r="T420" i="4"/>
  <c r="V420" i="4"/>
  <c r="W420" i="4"/>
  <c r="D421" i="4"/>
  <c r="T421" i="4"/>
  <c r="V421" i="4"/>
  <c r="W421" i="4"/>
  <c r="D422" i="4"/>
  <c r="T422" i="4"/>
  <c r="V422" i="4"/>
  <c r="W422" i="4"/>
  <c r="D423" i="4"/>
  <c r="T423" i="4"/>
  <c r="V423" i="4"/>
  <c r="W423" i="4"/>
  <c r="D424" i="4"/>
  <c r="T424" i="4"/>
  <c r="V424" i="4"/>
  <c r="W424" i="4"/>
  <c r="D425" i="4"/>
  <c r="T425" i="4"/>
  <c r="V425" i="4"/>
  <c r="W425" i="4"/>
  <c r="D426" i="4"/>
  <c r="T426" i="4"/>
  <c r="V426" i="4"/>
  <c r="W426" i="4"/>
  <c r="D427" i="4"/>
  <c r="T427" i="4"/>
  <c r="V427" i="4"/>
  <c r="W427" i="4"/>
  <c r="D428" i="4"/>
  <c r="T428" i="4"/>
  <c r="V428" i="4"/>
  <c r="W428" i="4"/>
  <c r="D429" i="4"/>
  <c r="T429" i="4"/>
  <c r="V429" i="4"/>
  <c r="W429" i="4"/>
  <c r="D430" i="4"/>
  <c r="T430" i="4"/>
  <c r="V430" i="4"/>
  <c r="W430" i="4"/>
  <c r="D431" i="4"/>
  <c r="T431" i="4"/>
  <c r="V431" i="4"/>
  <c r="W431" i="4"/>
  <c r="D432" i="4"/>
  <c r="T432" i="4"/>
  <c r="V432" i="4"/>
  <c r="W432" i="4"/>
  <c r="D433" i="4"/>
  <c r="T433" i="4"/>
  <c r="V433" i="4"/>
  <c r="W433" i="4"/>
  <c r="D434" i="4"/>
  <c r="T434" i="4"/>
  <c r="V434" i="4"/>
  <c r="W434" i="4"/>
  <c r="D435" i="4"/>
  <c r="T435" i="4"/>
  <c r="V435" i="4"/>
  <c r="W435" i="4"/>
  <c r="D436" i="4"/>
  <c r="T436" i="4"/>
  <c r="V436" i="4"/>
  <c r="W436" i="4"/>
  <c r="D437" i="4"/>
  <c r="T437" i="4"/>
  <c r="V437" i="4"/>
  <c r="W437" i="4"/>
  <c r="D438" i="4"/>
  <c r="T438" i="4"/>
  <c r="V438" i="4"/>
  <c r="W438" i="4"/>
  <c r="D439" i="4"/>
  <c r="T439" i="4"/>
  <c r="V439" i="4"/>
  <c r="W439" i="4"/>
  <c r="D440" i="4"/>
  <c r="T440" i="4"/>
  <c r="V440" i="4"/>
  <c r="W440" i="4"/>
  <c r="D441" i="4"/>
  <c r="T441" i="4"/>
  <c r="V441" i="4"/>
  <c r="W441" i="4"/>
  <c r="D442" i="4"/>
  <c r="T442" i="4"/>
  <c r="V442" i="4"/>
  <c r="W442" i="4"/>
  <c r="D443" i="4"/>
  <c r="T443" i="4"/>
  <c r="V443" i="4"/>
  <c r="W443" i="4"/>
  <c r="D444" i="4"/>
  <c r="T444" i="4"/>
  <c r="V444" i="4"/>
  <c r="W444" i="4"/>
  <c r="D445" i="4"/>
  <c r="T445" i="4"/>
  <c r="V445" i="4"/>
  <c r="W445" i="4"/>
  <c r="D446" i="4"/>
  <c r="T446" i="4"/>
  <c r="V446" i="4"/>
  <c r="W446" i="4"/>
  <c r="D447" i="4"/>
  <c r="T447" i="4"/>
  <c r="V447" i="4"/>
  <c r="W447" i="4"/>
  <c r="D448" i="4"/>
  <c r="T448" i="4"/>
  <c r="V448" i="4"/>
  <c r="W448" i="4"/>
  <c r="D449" i="4"/>
  <c r="T449" i="4"/>
  <c r="V449" i="4"/>
  <c r="W449" i="4"/>
  <c r="D450" i="4"/>
  <c r="T450" i="4"/>
  <c r="V450" i="4"/>
  <c r="W450" i="4"/>
  <c r="D451" i="4"/>
  <c r="T451" i="4"/>
  <c r="V451" i="4"/>
  <c r="W451" i="4"/>
  <c r="D452" i="4"/>
  <c r="T452" i="4"/>
  <c r="V452" i="4"/>
  <c r="W452" i="4"/>
  <c r="D453" i="4"/>
  <c r="T453" i="4"/>
  <c r="V453" i="4"/>
  <c r="W453" i="4"/>
  <c r="D454" i="4"/>
  <c r="T454" i="4"/>
  <c r="V454" i="4"/>
  <c r="W454" i="4"/>
  <c r="D455" i="4"/>
  <c r="T455" i="4"/>
  <c r="V455" i="4"/>
  <c r="W455" i="4"/>
  <c r="D456" i="4"/>
  <c r="T456" i="4"/>
  <c r="V456" i="4"/>
  <c r="W456" i="4"/>
  <c r="D457" i="4"/>
  <c r="T457" i="4"/>
  <c r="V457" i="4"/>
  <c r="W457" i="4"/>
  <c r="D458" i="4"/>
  <c r="T458" i="4"/>
  <c r="V458" i="4"/>
  <c r="W458" i="4"/>
  <c r="D459" i="4"/>
  <c r="T459" i="4"/>
  <c r="V459" i="4"/>
  <c r="W459" i="4"/>
  <c r="D460" i="4"/>
  <c r="T460" i="4"/>
  <c r="V460" i="4"/>
  <c r="W460" i="4"/>
  <c r="D461" i="4"/>
  <c r="T461" i="4"/>
  <c r="V461" i="4"/>
  <c r="W461" i="4"/>
  <c r="D462" i="4"/>
  <c r="T462" i="4"/>
  <c r="V462" i="4"/>
  <c r="W462" i="4"/>
  <c r="D463" i="4"/>
  <c r="T463" i="4"/>
  <c r="V463" i="4"/>
  <c r="W463" i="4"/>
  <c r="D464" i="4"/>
  <c r="T464" i="4"/>
  <c r="V464" i="4"/>
  <c r="W464" i="4"/>
  <c r="D465" i="4"/>
  <c r="T465" i="4"/>
  <c r="V465" i="4"/>
  <c r="W465" i="4"/>
  <c r="D466" i="4"/>
  <c r="T466" i="4"/>
  <c r="V466" i="4"/>
  <c r="W466" i="4"/>
  <c r="D467" i="4"/>
  <c r="T467" i="4"/>
  <c r="V467" i="4"/>
  <c r="W467" i="4"/>
  <c r="D468" i="4"/>
  <c r="T468" i="4"/>
  <c r="V468" i="4"/>
  <c r="W468" i="4"/>
  <c r="D469" i="4"/>
  <c r="T469" i="4"/>
  <c r="V469" i="4"/>
  <c r="W469" i="4"/>
  <c r="D470" i="4"/>
  <c r="T470" i="4"/>
  <c r="V470" i="4"/>
  <c r="W470" i="4"/>
  <c r="D471" i="4"/>
  <c r="T471" i="4"/>
  <c r="V471" i="4"/>
  <c r="W471" i="4"/>
  <c r="D472" i="4"/>
  <c r="T472" i="4"/>
  <c r="V472" i="4"/>
  <c r="W472" i="4"/>
  <c r="D473" i="4"/>
  <c r="T473" i="4"/>
  <c r="V473" i="4"/>
  <c r="W473" i="4"/>
  <c r="D474" i="4"/>
  <c r="T474" i="4"/>
  <c r="V474" i="4"/>
  <c r="W474" i="4"/>
  <c r="D475" i="4"/>
  <c r="T475" i="4"/>
  <c r="V475" i="4"/>
  <c r="W475" i="4"/>
  <c r="D476" i="4"/>
  <c r="T476" i="4"/>
  <c r="V476" i="4"/>
  <c r="W476" i="4"/>
  <c r="D477" i="4"/>
  <c r="T477" i="4"/>
  <c r="V477" i="4"/>
  <c r="W477" i="4"/>
  <c r="D478" i="4"/>
  <c r="T478" i="4"/>
  <c r="V478" i="4"/>
  <c r="W478" i="4"/>
  <c r="D479" i="4"/>
  <c r="T479" i="4"/>
  <c r="V479" i="4"/>
  <c r="W479" i="4"/>
  <c r="D480" i="4"/>
  <c r="T480" i="4"/>
  <c r="V480" i="4"/>
  <c r="W480" i="4"/>
  <c r="D481" i="4"/>
  <c r="T481" i="4"/>
  <c r="V481" i="4"/>
  <c r="W481" i="4"/>
  <c r="D482" i="4"/>
  <c r="T482" i="4"/>
  <c r="V482" i="4"/>
  <c r="W482" i="4"/>
  <c r="D483" i="4"/>
  <c r="T483" i="4"/>
  <c r="V483" i="4"/>
  <c r="W483" i="4"/>
  <c r="D484" i="4"/>
  <c r="T484" i="4"/>
  <c r="V484" i="4"/>
  <c r="W484" i="4"/>
  <c r="D485" i="4"/>
  <c r="T485" i="4"/>
  <c r="V485" i="4"/>
  <c r="W485" i="4"/>
  <c r="D486" i="4"/>
  <c r="T486" i="4"/>
  <c r="V486" i="4"/>
  <c r="W486" i="4"/>
  <c r="D487" i="4"/>
  <c r="T487" i="4"/>
  <c r="V487" i="4"/>
  <c r="W487" i="4"/>
  <c r="D488" i="4"/>
  <c r="T488" i="4"/>
  <c r="V488" i="4"/>
  <c r="W488" i="4"/>
  <c r="D489" i="4"/>
  <c r="T489" i="4"/>
  <c r="V489" i="4"/>
  <c r="W489" i="4"/>
  <c r="D490" i="4"/>
  <c r="T490" i="4"/>
  <c r="V490" i="4"/>
  <c r="W490" i="4"/>
  <c r="D491" i="4"/>
  <c r="T491" i="4"/>
  <c r="V491" i="4"/>
  <c r="W491" i="4"/>
  <c r="D492" i="4"/>
  <c r="T492" i="4"/>
  <c r="V492" i="4"/>
  <c r="W492" i="4"/>
  <c r="D493" i="4"/>
  <c r="T493" i="4"/>
  <c r="V493" i="4"/>
  <c r="W493" i="4"/>
  <c r="D494" i="4"/>
  <c r="T494" i="4"/>
  <c r="V494" i="4"/>
  <c r="W494" i="4"/>
  <c r="D495" i="4"/>
  <c r="T495" i="4"/>
  <c r="V495" i="4"/>
  <c r="W495" i="4"/>
  <c r="D496" i="4"/>
  <c r="T496" i="4"/>
  <c r="V496" i="4"/>
  <c r="W496" i="4"/>
  <c r="D497" i="4"/>
  <c r="T497" i="4"/>
  <c r="V497" i="4"/>
  <c r="W497" i="4"/>
  <c r="D498" i="4"/>
  <c r="T498" i="4"/>
  <c r="V498" i="4"/>
  <c r="W498" i="4"/>
  <c r="D499" i="4"/>
  <c r="T499" i="4"/>
  <c r="V499" i="4"/>
  <c r="W499" i="4"/>
  <c r="D500" i="4"/>
  <c r="T500" i="4"/>
  <c r="V500" i="4"/>
  <c r="W500" i="4"/>
  <c r="D501" i="4"/>
  <c r="T501" i="4"/>
  <c r="V501" i="4"/>
  <c r="W501" i="4"/>
  <c r="D502" i="4"/>
  <c r="T502" i="4"/>
  <c r="V502" i="4"/>
  <c r="W502" i="4"/>
  <c r="D503" i="4"/>
  <c r="T503" i="4"/>
  <c r="V503" i="4"/>
  <c r="W503" i="4"/>
  <c r="D5" i="3"/>
  <c r="T5" i="3"/>
  <c r="V5" i="3"/>
  <c r="W5" i="3"/>
  <c r="D6" i="3"/>
  <c r="T6" i="3"/>
  <c r="V6" i="3"/>
  <c r="W6" i="3"/>
  <c r="D7" i="3"/>
  <c r="T7" i="3"/>
  <c r="V7" i="3"/>
  <c r="W7" i="3"/>
  <c r="D8" i="3"/>
  <c r="T8" i="3"/>
  <c r="V8" i="3"/>
  <c r="W8" i="3"/>
  <c r="D9" i="3"/>
  <c r="T9" i="3"/>
  <c r="V9" i="3"/>
  <c r="W9" i="3"/>
  <c r="D10" i="3"/>
  <c r="T10" i="3"/>
  <c r="V10" i="3"/>
  <c r="W10" i="3"/>
  <c r="D11" i="3"/>
  <c r="T11" i="3"/>
  <c r="V11" i="3"/>
  <c r="W11" i="3"/>
  <c r="D12" i="3"/>
  <c r="T12" i="3"/>
  <c r="V12" i="3"/>
  <c r="W12" i="3"/>
  <c r="D13" i="3"/>
  <c r="T13" i="3"/>
  <c r="V13" i="3"/>
  <c r="W13" i="3"/>
  <c r="D14" i="3"/>
  <c r="T14" i="3"/>
  <c r="V14" i="3"/>
  <c r="W14" i="3"/>
  <c r="D15" i="3"/>
  <c r="T15" i="3"/>
  <c r="V15" i="3"/>
  <c r="W15" i="3"/>
  <c r="D16" i="3"/>
  <c r="T16" i="3"/>
  <c r="V16" i="3"/>
  <c r="W16" i="3"/>
  <c r="D17" i="3"/>
  <c r="T17" i="3"/>
  <c r="V17" i="3"/>
  <c r="W17" i="3"/>
  <c r="D18" i="3"/>
  <c r="T18" i="3"/>
  <c r="V18" i="3"/>
  <c r="W18" i="3"/>
  <c r="D19" i="3"/>
  <c r="T19" i="3"/>
  <c r="V19" i="3"/>
  <c r="W19" i="3"/>
  <c r="D20" i="3"/>
  <c r="T20" i="3"/>
  <c r="V20" i="3"/>
  <c r="W20" i="3"/>
  <c r="D21" i="3"/>
  <c r="T21" i="3"/>
  <c r="V21" i="3"/>
  <c r="W21" i="3"/>
  <c r="D22" i="3"/>
  <c r="T22" i="3"/>
  <c r="V22" i="3"/>
  <c r="W22" i="3"/>
  <c r="D23" i="3"/>
  <c r="T23" i="3"/>
  <c r="V23" i="3"/>
  <c r="W23" i="3"/>
  <c r="D24" i="3"/>
  <c r="T24" i="3"/>
  <c r="V24" i="3"/>
  <c r="W24" i="3"/>
  <c r="D25" i="3"/>
  <c r="T25" i="3"/>
  <c r="V25" i="3"/>
  <c r="W25" i="3"/>
  <c r="D26" i="3"/>
  <c r="T26" i="3"/>
  <c r="V26" i="3"/>
  <c r="W26" i="3"/>
  <c r="D27" i="3"/>
  <c r="T27" i="3"/>
  <c r="V27" i="3"/>
  <c r="W27" i="3"/>
  <c r="D28" i="3"/>
  <c r="T28" i="3"/>
  <c r="V28" i="3"/>
  <c r="W28" i="3"/>
  <c r="D29" i="3"/>
  <c r="T29" i="3"/>
  <c r="V29" i="3"/>
  <c r="W29" i="3"/>
  <c r="D30" i="3"/>
  <c r="T30" i="3"/>
  <c r="V30" i="3"/>
  <c r="W30" i="3"/>
  <c r="D31" i="3"/>
  <c r="T31" i="3"/>
  <c r="V31" i="3"/>
  <c r="W31" i="3"/>
  <c r="D32" i="3"/>
  <c r="T32" i="3"/>
  <c r="V32" i="3"/>
  <c r="W32" i="3"/>
  <c r="D33" i="3"/>
  <c r="T33" i="3"/>
  <c r="V33" i="3"/>
  <c r="W33" i="3"/>
  <c r="D34" i="3"/>
  <c r="T34" i="3"/>
  <c r="V34" i="3"/>
  <c r="W34" i="3"/>
  <c r="D35" i="3"/>
  <c r="T35" i="3"/>
  <c r="V35" i="3"/>
  <c r="W35" i="3"/>
  <c r="D36" i="3"/>
  <c r="T36" i="3"/>
  <c r="V36" i="3"/>
  <c r="W36" i="3"/>
  <c r="D37" i="3"/>
  <c r="T37" i="3"/>
  <c r="V37" i="3"/>
  <c r="W37" i="3"/>
  <c r="D38" i="3"/>
  <c r="T38" i="3"/>
  <c r="V38" i="3"/>
  <c r="W38" i="3"/>
  <c r="D39" i="3"/>
  <c r="T39" i="3"/>
  <c r="V39" i="3"/>
  <c r="W39" i="3"/>
  <c r="D40" i="3"/>
  <c r="T40" i="3"/>
  <c r="V40" i="3"/>
  <c r="W40" i="3"/>
  <c r="D41" i="3"/>
  <c r="T41" i="3"/>
  <c r="V41" i="3"/>
  <c r="W41" i="3"/>
  <c r="D42" i="3"/>
  <c r="T42" i="3"/>
  <c r="V42" i="3"/>
  <c r="W42" i="3"/>
  <c r="D43" i="3"/>
  <c r="T43" i="3"/>
  <c r="V43" i="3"/>
  <c r="W43" i="3"/>
  <c r="D44" i="3"/>
  <c r="T44" i="3"/>
  <c r="V44" i="3"/>
  <c r="W44" i="3"/>
  <c r="D45" i="3"/>
  <c r="T45" i="3"/>
  <c r="V45" i="3"/>
  <c r="W45" i="3"/>
  <c r="D46" i="3"/>
  <c r="T46" i="3"/>
  <c r="V46" i="3"/>
  <c r="W46" i="3"/>
  <c r="D47" i="3"/>
  <c r="T47" i="3"/>
  <c r="V47" i="3"/>
  <c r="W47" i="3"/>
  <c r="D48" i="3"/>
  <c r="T48" i="3"/>
  <c r="V48" i="3"/>
  <c r="W48" i="3"/>
  <c r="D49" i="3"/>
  <c r="T49" i="3"/>
  <c r="V49" i="3"/>
  <c r="W49" i="3"/>
  <c r="D50" i="3"/>
  <c r="T50" i="3"/>
  <c r="V50" i="3"/>
  <c r="W50" i="3"/>
  <c r="D51" i="3"/>
  <c r="T51" i="3"/>
  <c r="V51" i="3"/>
  <c r="W51" i="3"/>
  <c r="D52" i="3"/>
  <c r="T52" i="3"/>
  <c r="V52" i="3"/>
  <c r="W52" i="3"/>
  <c r="D53" i="3"/>
  <c r="T53" i="3"/>
  <c r="V53" i="3"/>
  <c r="W53" i="3"/>
  <c r="D54" i="3"/>
  <c r="T54" i="3"/>
  <c r="V54" i="3"/>
  <c r="W54" i="3"/>
  <c r="D55" i="3"/>
  <c r="T55" i="3"/>
  <c r="V55" i="3"/>
  <c r="W55" i="3"/>
  <c r="D56" i="3"/>
  <c r="T56" i="3"/>
  <c r="V56" i="3"/>
  <c r="W56" i="3"/>
  <c r="D57" i="3"/>
  <c r="T57" i="3"/>
  <c r="V57" i="3"/>
  <c r="W57" i="3"/>
  <c r="D58" i="3"/>
  <c r="T58" i="3"/>
  <c r="V58" i="3"/>
  <c r="W58" i="3"/>
  <c r="D59" i="3"/>
  <c r="T59" i="3"/>
  <c r="V59" i="3"/>
  <c r="W59" i="3"/>
  <c r="D60" i="3"/>
  <c r="T60" i="3"/>
  <c r="V60" i="3"/>
  <c r="W60" i="3"/>
  <c r="D61" i="3"/>
  <c r="T61" i="3"/>
  <c r="V61" i="3"/>
  <c r="W61" i="3"/>
  <c r="D62" i="3"/>
  <c r="T62" i="3"/>
  <c r="V62" i="3"/>
  <c r="W62" i="3"/>
  <c r="D63" i="3"/>
  <c r="T63" i="3"/>
  <c r="V63" i="3"/>
  <c r="W63" i="3"/>
  <c r="D64" i="3"/>
  <c r="T64" i="3"/>
  <c r="V64" i="3"/>
  <c r="W64" i="3"/>
  <c r="D65" i="3"/>
  <c r="T65" i="3"/>
  <c r="V65" i="3"/>
  <c r="W65" i="3"/>
  <c r="D66" i="3"/>
  <c r="T66" i="3"/>
  <c r="V66" i="3"/>
  <c r="W66" i="3"/>
  <c r="D67" i="3"/>
  <c r="T67" i="3"/>
  <c r="V67" i="3"/>
  <c r="W67" i="3"/>
  <c r="D68" i="3"/>
  <c r="T68" i="3"/>
  <c r="V68" i="3"/>
  <c r="W68" i="3"/>
  <c r="D69" i="3"/>
  <c r="T69" i="3"/>
  <c r="V69" i="3"/>
  <c r="W69" i="3"/>
  <c r="D70" i="3"/>
  <c r="T70" i="3"/>
  <c r="V70" i="3"/>
  <c r="W70" i="3"/>
  <c r="D71" i="3"/>
  <c r="T71" i="3"/>
  <c r="V71" i="3"/>
  <c r="W71" i="3"/>
  <c r="D72" i="3"/>
  <c r="T72" i="3"/>
  <c r="V72" i="3"/>
  <c r="W72" i="3"/>
  <c r="D73" i="3"/>
  <c r="T73" i="3"/>
  <c r="V73" i="3"/>
  <c r="W73" i="3"/>
  <c r="D74" i="3"/>
  <c r="T74" i="3"/>
  <c r="V74" i="3"/>
  <c r="W74" i="3"/>
  <c r="D75" i="3"/>
  <c r="T75" i="3"/>
  <c r="V75" i="3"/>
  <c r="W75" i="3"/>
  <c r="D76" i="3"/>
  <c r="T76" i="3"/>
  <c r="V76" i="3"/>
  <c r="W76" i="3"/>
  <c r="D77" i="3"/>
  <c r="T77" i="3"/>
  <c r="V77" i="3"/>
  <c r="W77" i="3"/>
  <c r="D78" i="3"/>
  <c r="T78" i="3"/>
  <c r="V78" i="3"/>
  <c r="W78" i="3"/>
  <c r="D79" i="3"/>
  <c r="T79" i="3"/>
  <c r="V79" i="3"/>
  <c r="W79" i="3"/>
  <c r="D80" i="3"/>
  <c r="T80" i="3"/>
  <c r="V80" i="3"/>
  <c r="W80" i="3"/>
  <c r="D81" i="3"/>
  <c r="T81" i="3"/>
  <c r="V81" i="3"/>
  <c r="W81" i="3"/>
  <c r="D82" i="3"/>
  <c r="T82" i="3"/>
  <c r="V82" i="3"/>
  <c r="W82" i="3"/>
  <c r="D83" i="3"/>
  <c r="T83" i="3"/>
  <c r="V83" i="3"/>
  <c r="W83" i="3"/>
  <c r="D84" i="3"/>
  <c r="T84" i="3"/>
  <c r="V84" i="3"/>
  <c r="W84" i="3"/>
  <c r="D85" i="3"/>
  <c r="T85" i="3"/>
  <c r="V85" i="3"/>
  <c r="W85" i="3"/>
  <c r="D86" i="3"/>
  <c r="T86" i="3"/>
  <c r="V86" i="3"/>
  <c r="W86" i="3"/>
  <c r="D87" i="3"/>
  <c r="T87" i="3"/>
  <c r="V87" i="3"/>
  <c r="W87" i="3"/>
  <c r="D88" i="3"/>
  <c r="T88" i="3"/>
  <c r="V88" i="3"/>
  <c r="W88" i="3"/>
  <c r="D89" i="3"/>
  <c r="T89" i="3"/>
  <c r="V89" i="3"/>
  <c r="W89" i="3"/>
  <c r="D90" i="3"/>
  <c r="T90" i="3"/>
  <c r="V90" i="3"/>
  <c r="W90" i="3"/>
  <c r="D91" i="3"/>
  <c r="T91" i="3"/>
  <c r="V91" i="3"/>
  <c r="W91" i="3"/>
  <c r="D92" i="3"/>
  <c r="T92" i="3"/>
  <c r="V92" i="3"/>
  <c r="W92" i="3"/>
  <c r="D93" i="3"/>
  <c r="T93" i="3"/>
  <c r="V93" i="3"/>
  <c r="W93" i="3"/>
  <c r="D94" i="3"/>
  <c r="T94" i="3"/>
  <c r="V94" i="3"/>
  <c r="W94" i="3"/>
  <c r="D95" i="3"/>
  <c r="T95" i="3"/>
  <c r="V95" i="3"/>
  <c r="W95" i="3"/>
  <c r="D96" i="3"/>
  <c r="T96" i="3"/>
  <c r="V96" i="3"/>
  <c r="W96" i="3"/>
  <c r="D97" i="3"/>
  <c r="T97" i="3"/>
  <c r="V97" i="3"/>
  <c r="W97" i="3"/>
  <c r="D98" i="3"/>
  <c r="T98" i="3"/>
  <c r="V98" i="3"/>
  <c r="W98" i="3"/>
  <c r="D99" i="3"/>
  <c r="T99" i="3"/>
  <c r="V99" i="3"/>
  <c r="W99" i="3"/>
  <c r="D100" i="3"/>
  <c r="T100" i="3"/>
  <c r="V100" i="3"/>
  <c r="W100" i="3"/>
  <c r="D101" i="3"/>
  <c r="T101" i="3"/>
  <c r="V101" i="3"/>
  <c r="W101" i="3"/>
  <c r="D102" i="3"/>
  <c r="T102" i="3"/>
  <c r="V102" i="3"/>
  <c r="W102" i="3"/>
  <c r="D103" i="3"/>
  <c r="T103" i="3"/>
  <c r="V103" i="3"/>
  <c r="W103" i="3"/>
  <c r="D104" i="3"/>
  <c r="T104" i="3"/>
  <c r="V104" i="3"/>
  <c r="W104" i="3"/>
  <c r="D105" i="3"/>
  <c r="T105" i="3"/>
  <c r="V105" i="3"/>
  <c r="W105" i="3"/>
  <c r="D106" i="3"/>
  <c r="T106" i="3"/>
  <c r="V106" i="3"/>
  <c r="W106" i="3"/>
  <c r="D107" i="3"/>
  <c r="T107" i="3"/>
  <c r="V107" i="3"/>
  <c r="W107" i="3"/>
  <c r="D108" i="3"/>
  <c r="T108" i="3"/>
  <c r="V108" i="3"/>
  <c r="W108" i="3"/>
  <c r="D109" i="3"/>
  <c r="T109" i="3"/>
  <c r="V109" i="3"/>
  <c r="W109" i="3"/>
  <c r="D110" i="3"/>
  <c r="T110" i="3"/>
  <c r="V110" i="3"/>
  <c r="W110" i="3"/>
  <c r="D111" i="3"/>
  <c r="T111" i="3"/>
  <c r="V111" i="3"/>
  <c r="W111" i="3"/>
  <c r="D112" i="3"/>
  <c r="T112" i="3"/>
  <c r="V112" i="3"/>
  <c r="W112" i="3"/>
  <c r="D113" i="3"/>
  <c r="T113" i="3"/>
  <c r="V113" i="3"/>
  <c r="W113" i="3"/>
  <c r="D114" i="3"/>
  <c r="T114" i="3"/>
  <c r="V114" i="3"/>
  <c r="W114" i="3"/>
  <c r="D115" i="3"/>
  <c r="T115" i="3"/>
  <c r="V115" i="3"/>
  <c r="W115" i="3"/>
  <c r="D116" i="3"/>
  <c r="T116" i="3"/>
  <c r="V116" i="3"/>
  <c r="W116" i="3"/>
  <c r="D117" i="3"/>
  <c r="T117" i="3"/>
  <c r="V117" i="3"/>
  <c r="W117" i="3"/>
  <c r="D118" i="3"/>
  <c r="T118" i="3"/>
  <c r="V118" i="3"/>
  <c r="W118" i="3"/>
  <c r="D119" i="3"/>
  <c r="T119" i="3"/>
  <c r="V119" i="3"/>
  <c r="W119" i="3"/>
  <c r="D120" i="3"/>
  <c r="T120" i="3"/>
  <c r="V120" i="3"/>
  <c r="W120" i="3"/>
  <c r="D121" i="3"/>
  <c r="T121" i="3"/>
  <c r="V121" i="3"/>
  <c r="W121" i="3"/>
  <c r="D122" i="3"/>
  <c r="T122" i="3"/>
  <c r="V122" i="3"/>
  <c r="W122" i="3"/>
  <c r="D123" i="3"/>
  <c r="T123" i="3"/>
  <c r="V123" i="3"/>
  <c r="W123" i="3"/>
  <c r="D124" i="3"/>
  <c r="T124" i="3"/>
  <c r="V124" i="3"/>
  <c r="W124" i="3"/>
  <c r="D125" i="3"/>
  <c r="T125" i="3"/>
  <c r="V125" i="3"/>
  <c r="W125" i="3"/>
  <c r="D126" i="3"/>
  <c r="T126" i="3"/>
  <c r="V126" i="3"/>
  <c r="W126" i="3"/>
  <c r="D127" i="3"/>
  <c r="T127" i="3"/>
  <c r="V127" i="3"/>
  <c r="W127" i="3"/>
  <c r="D128" i="3"/>
  <c r="T128" i="3"/>
  <c r="V128" i="3"/>
  <c r="W128" i="3"/>
  <c r="D129" i="3"/>
  <c r="T129" i="3"/>
  <c r="V129" i="3"/>
  <c r="W129" i="3"/>
  <c r="D130" i="3"/>
  <c r="T130" i="3"/>
  <c r="V130" i="3"/>
  <c r="W130" i="3"/>
  <c r="D131" i="3"/>
  <c r="T131" i="3"/>
  <c r="V131" i="3"/>
  <c r="W131" i="3"/>
  <c r="D132" i="3"/>
  <c r="T132" i="3"/>
  <c r="V132" i="3"/>
  <c r="W132" i="3"/>
  <c r="D133" i="3"/>
  <c r="T133" i="3"/>
  <c r="V133" i="3"/>
  <c r="W133" i="3"/>
  <c r="D134" i="3"/>
  <c r="T134" i="3"/>
  <c r="V134" i="3"/>
  <c r="W134" i="3"/>
  <c r="D135" i="3"/>
  <c r="T135" i="3"/>
  <c r="V135" i="3"/>
  <c r="W135" i="3"/>
  <c r="D136" i="3"/>
  <c r="T136" i="3"/>
  <c r="V136" i="3"/>
  <c r="W136" i="3"/>
  <c r="D137" i="3"/>
  <c r="T137" i="3"/>
  <c r="V137" i="3"/>
  <c r="W137" i="3"/>
  <c r="D138" i="3"/>
  <c r="T138" i="3"/>
  <c r="V138" i="3"/>
  <c r="W138" i="3"/>
  <c r="D139" i="3"/>
  <c r="T139" i="3"/>
  <c r="V139" i="3"/>
  <c r="W139" i="3"/>
  <c r="D140" i="3"/>
  <c r="T140" i="3"/>
  <c r="V140" i="3"/>
  <c r="W140" i="3"/>
  <c r="D141" i="3"/>
  <c r="T141" i="3"/>
  <c r="V141" i="3"/>
  <c r="W141" i="3"/>
  <c r="D142" i="3"/>
  <c r="T142" i="3"/>
  <c r="V142" i="3"/>
  <c r="W142" i="3"/>
  <c r="D143" i="3"/>
  <c r="T143" i="3"/>
  <c r="V143" i="3"/>
  <c r="W143" i="3"/>
  <c r="D144" i="3"/>
  <c r="T144" i="3"/>
  <c r="V144" i="3"/>
  <c r="W144" i="3"/>
  <c r="D145" i="3"/>
  <c r="T145" i="3"/>
  <c r="V145" i="3"/>
  <c r="W145" i="3"/>
  <c r="D146" i="3"/>
  <c r="T146" i="3"/>
  <c r="V146" i="3"/>
  <c r="W146" i="3"/>
  <c r="D147" i="3"/>
  <c r="T147" i="3"/>
  <c r="V147" i="3"/>
  <c r="W147" i="3"/>
  <c r="D148" i="3"/>
  <c r="T148" i="3"/>
  <c r="V148" i="3"/>
  <c r="W148" i="3"/>
  <c r="D149" i="3"/>
  <c r="T149" i="3"/>
  <c r="V149" i="3"/>
  <c r="W149" i="3"/>
  <c r="D150" i="3"/>
  <c r="T150" i="3"/>
  <c r="V150" i="3"/>
  <c r="W150" i="3"/>
  <c r="D151" i="3"/>
  <c r="T151" i="3"/>
  <c r="V151" i="3"/>
  <c r="W151" i="3"/>
  <c r="D152" i="3"/>
  <c r="T152" i="3"/>
  <c r="V152" i="3"/>
  <c r="W152" i="3"/>
  <c r="D153" i="3"/>
  <c r="T153" i="3"/>
  <c r="V153" i="3"/>
  <c r="W153" i="3"/>
  <c r="D154" i="3"/>
  <c r="T154" i="3"/>
  <c r="V154" i="3"/>
  <c r="W154" i="3"/>
  <c r="D155" i="3"/>
  <c r="T155" i="3"/>
  <c r="V155" i="3"/>
  <c r="W155" i="3"/>
  <c r="D156" i="3"/>
  <c r="T156" i="3"/>
  <c r="V156" i="3"/>
  <c r="W156" i="3"/>
  <c r="D157" i="3"/>
  <c r="T157" i="3"/>
  <c r="V157" i="3"/>
  <c r="W157" i="3"/>
  <c r="D158" i="3"/>
  <c r="T158" i="3"/>
  <c r="V158" i="3"/>
  <c r="W158" i="3"/>
  <c r="D159" i="3"/>
  <c r="T159" i="3"/>
  <c r="V159" i="3"/>
  <c r="W159" i="3"/>
  <c r="D160" i="3"/>
  <c r="T160" i="3"/>
  <c r="V160" i="3"/>
  <c r="W160" i="3"/>
  <c r="D161" i="3"/>
  <c r="T161" i="3"/>
  <c r="V161" i="3"/>
  <c r="W161" i="3"/>
  <c r="D162" i="3"/>
  <c r="T162" i="3"/>
  <c r="V162" i="3"/>
  <c r="W162" i="3"/>
  <c r="D163" i="3"/>
  <c r="T163" i="3"/>
  <c r="V163" i="3"/>
  <c r="W163" i="3"/>
  <c r="D164" i="3"/>
  <c r="T164" i="3"/>
  <c r="V164" i="3"/>
  <c r="W164" i="3"/>
  <c r="D165" i="3"/>
  <c r="T165" i="3"/>
  <c r="V165" i="3"/>
  <c r="W165" i="3"/>
  <c r="D166" i="3"/>
  <c r="T166" i="3"/>
  <c r="V166" i="3"/>
  <c r="W166" i="3"/>
  <c r="D167" i="3"/>
  <c r="T167" i="3"/>
  <c r="V167" i="3"/>
  <c r="W167" i="3"/>
  <c r="D168" i="3"/>
  <c r="T168" i="3"/>
  <c r="V168" i="3"/>
  <c r="W168" i="3"/>
  <c r="D169" i="3"/>
  <c r="T169" i="3"/>
  <c r="V169" i="3"/>
  <c r="W169" i="3"/>
  <c r="D170" i="3"/>
  <c r="T170" i="3"/>
  <c r="V170" i="3"/>
  <c r="W170" i="3"/>
  <c r="D171" i="3"/>
  <c r="T171" i="3"/>
  <c r="V171" i="3"/>
  <c r="W171" i="3"/>
  <c r="D172" i="3"/>
  <c r="T172" i="3"/>
  <c r="V172" i="3"/>
  <c r="W172" i="3"/>
  <c r="D173" i="3"/>
  <c r="T173" i="3"/>
  <c r="V173" i="3"/>
  <c r="W173" i="3"/>
  <c r="D174" i="3"/>
  <c r="T174" i="3"/>
  <c r="V174" i="3"/>
  <c r="W174" i="3"/>
  <c r="D175" i="3"/>
  <c r="T175" i="3"/>
  <c r="V175" i="3"/>
  <c r="W175" i="3"/>
  <c r="D176" i="3"/>
  <c r="T176" i="3"/>
  <c r="V176" i="3"/>
  <c r="W176" i="3"/>
  <c r="D177" i="3"/>
  <c r="T177" i="3"/>
  <c r="V177" i="3"/>
  <c r="W177" i="3"/>
  <c r="D178" i="3"/>
  <c r="T178" i="3"/>
  <c r="V178" i="3"/>
  <c r="W178" i="3"/>
  <c r="D179" i="3"/>
  <c r="T179" i="3"/>
  <c r="V179" i="3"/>
  <c r="W179" i="3"/>
  <c r="D180" i="3"/>
  <c r="T180" i="3"/>
  <c r="V180" i="3"/>
  <c r="W180" i="3"/>
  <c r="D181" i="3"/>
  <c r="T181" i="3"/>
  <c r="V181" i="3"/>
  <c r="W181" i="3"/>
  <c r="D182" i="3"/>
  <c r="T182" i="3"/>
  <c r="V182" i="3"/>
  <c r="W182" i="3"/>
  <c r="D183" i="3"/>
  <c r="T183" i="3"/>
  <c r="V183" i="3"/>
  <c r="W183" i="3"/>
  <c r="D184" i="3"/>
  <c r="T184" i="3"/>
  <c r="V184" i="3"/>
  <c r="W184" i="3"/>
  <c r="D185" i="3"/>
  <c r="T185" i="3"/>
  <c r="V185" i="3"/>
  <c r="W185" i="3"/>
  <c r="D186" i="3"/>
  <c r="T186" i="3"/>
  <c r="V186" i="3"/>
  <c r="W186" i="3"/>
  <c r="D187" i="3"/>
  <c r="T187" i="3"/>
  <c r="V187" i="3"/>
  <c r="W187" i="3"/>
  <c r="D188" i="3"/>
  <c r="T188" i="3"/>
  <c r="V188" i="3"/>
  <c r="W188" i="3"/>
  <c r="D189" i="3"/>
  <c r="T189" i="3"/>
  <c r="V189" i="3"/>
  <c r="W189" i="3"/>
  <c r="D190" i="3"/>
  <c r="T190" i="3"/>
  <c r="V190" i="3"/>
  <c r="W190" i="3"/>
  <c r="D191" i="3"/>
  <c r="T191" i="3"/>
  <c r="V191" i="3"/>
  <c r="W191" i="3"/>
  <c r="D192" i="3"/>
  <c r="T192" i="3"/>
  <c r="V192" i="3"/>
  <c r="W192" i="3"/>
  <c r="D193" i="3"/>
  <c r="T193" i="3"/>
  <c r="V193" i="3"/>
  <c r="W193" i="3"/>
  <c r="D194" i="3"/>
  <c r="T194" i="3"/>
  <c r="V194" i="3"/>
  <c r="W194" i="3"/>
  <c r="D195" i="3"/>
  <c r="T195" i="3"/>
  <c r="V195" i="3"/>
  <c r="W195" i="3"/>
  <c r="D196" i="3"/>
  <c r="T196" i="3"/>
  <c r="V196" i="3"/>
  <c r="W196" i="3"/>
  <c r="D197" i="3"/>
  <c r="T197" i="3"/>
  <c r="V197" i="3"/>
  <c r="W197" i="3"/>
  <c r="D198" i="3"/>
  <c r="T198" i="3"/>
  <c r="V198" i="3"/>
  <c r="W198" i="3"/>
  <c r="D199" i="3"/>
  <c r="T199" i="3"/>
  <c r="V199" i="3"/>
  <c r="W199" i="3"/>
  <c r="D200" i="3"/>
  <c r="T200" i="3"/>
  <c r="V200" i="3"/>
  <c r="W200" i="3"/>
  <c r="D201" i="3"/>
  <c r="T201" i="3"/>
  <c r="V201" i="3"/>
  <c r="W201" i="3"/>
  <c r="D202" i="3"/>
  <c r="T202" i="3"/>
  <c r="V202" i="3"/>
  <c r="W202" i="3"/>
  <c r="D203" i="3"/>
  <c r="T203" i="3"/>
  <c r="V203" i="3"/>
  <c r="W203" i="3"/>
  <c r="D204" i="3"/>
  <c r="T204" i="3"/>
  <c r="V204" i="3"/>
  <c r="W204" i="3"/>
  <c r="D205" i="3"/>
  <c r="T205" i="3"/>
  <c r="V205" i="3"/>
  <c r="W205" i="3"/>
  <c r="D206" i="3"/>
  <c r="T206" i="3"/>
  <c r="V206" i="3"/>
  <c r="W206" i="3"/>
  <c r="D207" i="3"/>
  <c r="T207" i="3"/>
  <c r="V207" i="3"/>
  <c r="W207" i="3"/>
  <c r="D208" i="3"/>
  <c r="T208" i="3"/>
  <c r="V208" i="3"/>
  <c r="W208" i="3"/>
  <c r="D209" i="3"/>
  <c r="T209" i="3"/>
  <c r="V209" i="3"/>
  <c r="W209" i="3"/>
  <c r="D210" i="3"/>
  <c r="T210" i="3"/>
  <c r="V210" i="3"/>
  <c r="W210" i="3"/>
  <c r="D211" i="3"/>
  <c r="T211" i="3"/>
  <c r="V211" i="3"/>
  <c r="W211" i="3"/>
  <c r="D212" i="3"/>
  <c r="T212" i="3"/>
  <c r="V212" i="3"/>
  <c r="W212" i="3"/>
  <c r="D213" i="3"/>
  <c r="T213" i="3"/>
  <c r="V213" i="3"/>
  <c r="W213" i="3"/>
  <c r="D214" i="3"/>
  <c r="T214" i="3"/>
  <c r="V214" i="3"/>
  <c r="W214" i="3"/>
  <c r="D215" i="3"/>
  <c r="T215" i="3"/>
  <c r="V215" i="3"/>
  <c r="W215" i="3"/>
  <c r="D216" i="3"/>
  <c r="T216" i="3"/>
  <c r="V216" i="3"/>
  <c r="W216" i="3"/>
  <c r="D217" i="3"/>
  <c r="T217" i="3"/>
  <c r="V217" i="3"/>
  <c r="W217" i="3"/>
  <c r="D218" i="3"/>
  <c r="T218" i="3"/>
  <c r="V218" i="3"/>
  <c r="W218" i="3"/>
  <c r="D219" i="3"/>
  <c r="T219" i="3"/>
  <c r="V219" i="3"/>
  <c r="W219" i="3"/>
  <c r="D220" i="3"/>
  <c r="T220" i="3"/>
  <c r="V220" i="3"/>
  <c r="W220" i="3"/>
  <c r="D221" i="3"/>
  <c r="T221" i="3"/>
  <c r="V221" i="3"/>
  <c r="W221" i="3"/>
  <c r="D222" i="3"/>
  <c r="T222" i="3"/>
  <c r="V222" i="3"/>
  <c r="W222" i="3"/>
  <c r="D223" i="3"/>
  <c r="T223" i="3"/>
  <c r="V223" i="3"/>
  <c r="W223" i="3"/>
  <c r="D224" i="3"/>
  <c r="T224" i="3"/>
  <c r="V224" i="3"/>
  <c r="W224" i="3"/>
  <c r="D225" i="3"/>
  <c r="T225" i="3"/>
  <c r="V225" i="3"/>
  <c r="W225" i="3"/>
  <c r="D226" i="3"/>
  <c r="T226" i="3"/>
  <c r="V226" i="3"/>
  <c r="W226" i="3"/>
  <c r="D227" i="3"/>
  <c r="T227" i="3"/>
  <c r="V227" i="3"/>
  <c r="W227" i="3"/>
  <c r="D228" i="3"/>
  <c r="T228" i="3"/>
  <c r="V228" i="3"/>
  <c r="W228" i="3"/>
  <c r="D229" i="3"/>
  <c r="T229" i="3"/>
  <c r="V229" i="3"/>
  <c r="W229" i="3"/>
  <c r="D230" i="3"/>
  <c r="T230" i="3"/>
  <c r="V230" i="3"/>
  <c r="W230" i="3"/>
  <c r="D231" i="3"/>
  <c r="T231" i="3"/>
  <c r="V231" i="3"/>
  <c r="W231" i="3"/>
  <c r="D232" i="3"/>
  <c r="T232" i="3"/>
  <c r="V232" i="3"/>
  <c r="W232" i="3"/>
  <c r="D233" i="3"/>
  <c r="T233" i="3"/>
  <c r="V233" i="3"/>
  <c r="W233" i="3"/>
  <c r="D234" i="3"/>
  <c r="T234" i="3"/>
  <c r="V234" i="3"/>
  <c r="W234" i="3"/>
  <c r="D235" i="3"/>
  <c r="T235" i="3"/>
  <c r="V235" i="3"/>
  <c r="W235" i="3"/>
  <c r="D236" i="3"/>
  <c r="T236" i="3"/>
  <c r="V236" i="3"/>
  <c r="W236" i="3"/>
  <c r="D237" i="3"/>
  <c r="T237" i="3"/>
  <c r="V237" i="3"/>
  <c r="W237" i="3"/>
  <c r="D238" i="3"/>
  <c r="T238" i="3"/>
  <c r="V238" i="3"/>
  <c r="W238" i="3"/>
  <c r="D239" i="3"/>
  <c r="T239" i="3"/>
  <c r="V239" i="3"/>
  <c r="W239" i="3"/>
  <c r="D240" i="3"/>
  <c r="T240" i="3"/>
  <c r="V240" i="3"/>
  <c r="W240" i="3"/>
  <c r="D241" i="3"/>
  <c r="T241" i="3"/>
  <c r="V241" i="3"/>
  <c r="W241" i="3"/>
  <c r="D242" i="3"/>
  <c r="T242" i="3"/>
  <c r="V242" i="3"/>
  <c r="W242" i="3"/>
  <c r="D243" i="3"/>
  <c r="T243" i="3"/>
  <c r="V243" i="3"/>
  <c r="W243" i="3"/>
  <c r="D244" i="3"/>
  <c r="T244" i="3"/>
  <c r="V244" i="3"/>
  <c r="W244" i="3"/>
  <c r="D245" i="3"/>
  <c r="T245" i="3"/>
  <c r="V245" i="3"/>
  <c r="W245" i="3"/>
  <c r="D246" i="3"/>
  <c r="T246" i="3"/>
  <c r="V246" i="3"/>
  <c r="W246" i="3"/>
  <c r="D247" i="3"/>
  <c r="T247" i="3"/>
  <c r="V247" i="3"/>
  <c r="W247" i="3"/>
  <c r="D248" i="3"/>
  <c r="T248" i="3"/>
  <c r="V248" i="3"/>
  <c r="W248" i="3"/>
  <c r="D249" i="3"/>
  <c r="T249" i="3"/>
  <c r="V249" i="3"/>
  <c r="W249" i="3"/>
  <c r="D250" i="3"/>
  <c r="T250" i="3"/>
  <c r="V250" i="3"/>
  <c r="W250" i="3"/>
  <c r="D251" i="3"/>
  <c r="T251" i="3"/>
  <c r="V251" i="3"/>
  <c r="W251" i="3"/>
  <c r="D252" i="3"/>
  <c r="T252" i="3"/>
  <c r="V252" i="3"/>
  <c r="W252" i="3"/>
  <c r="D253" i="3"/>
  <c r="T253" i="3"/>
  <c r="V253" i="3"/>
  <c r="W253" i="3"/>
  <c r="D254" i="3"/>
  <c r="T254" i="3"/>
  <c r="V254" i="3"/>
  <c r="W254" i="3"/>
  <c r="D255" i="3"/>
  <c r="T255" i="3"/>
  <c r="V255" i="3"/>
  <c r="W255" i="3"/>
  <c r="D256" i="3"/>
  <c r="T256" i="3"/>
  <c r="V256" i="3"/>
  <c r="W256" i="3"/>
  <c r="D257" i="3"/>
  <c r="T257" i="3"/>
  <c r="V257" i="3"/>
  <c r="W257" i="3"/>
  <c r="D258" i="3"/>
  <c r="T258" i="3"/>
  <c r="V258" i="3"/>
  <c r="W258" i="3"/>
  <c r="D259" i="3"/>
  <c r="T259" i="3"/>
  <c r="V259" i="3"/>
  <c r="W259" i="3"/>
  <c r="D260" i="3"/>
  <c r="T260" i="3"/>
  <c r="V260" i="3"/>
  <c r="W260" i="3"/>
  <c r="D261" i="3"/>
  <c r="T261" i="3"/>
  <c r="V261" i="3"/>
  <c r="W261" i="3"/>
  <c r="D262" i="3"/>
  <c r="T262" i="3"/>
  <c r="V262" i="3"/>
  <c r="W262" i="3"/>
  <c r="D263" i="3"/>
  <c r="T263" i="3"/>
  <c r="V263" i="3"/>
  <c r="W263" i="3"/>
  <c r="D264" i="3"/>
  <c r="T264" i="3"/>
  <c r="V264" i="3"/>
  <c r="W264" i="3"/>
  <c r="D265" i="3"/>
  <c r="T265" i="3"/>
  <c r="V265" i="3"/>
  <c r="W265" i="3"/>
  <c r="D266" i="3"/>
  <c r="T266" i="3"/>
  <c r="V266" i="3"/>
  <c r="W266" i="3"/>
  <c r="D267" i="3"/>
  <c r="T267" i="3"/>
  <c r="V267" i="3"/>
  <c r="W267" i="3"/>
  <c r="D268" i="3"/>
  <c r="T268" i="3"/>
  <c r="V268" i="3"/>
  <c r="W268" i="3"/>
  <c r="D269" i="3"/>
  <c r="T269" i="3"/>
  <c r="V269" i="3"/>
  <c r="W269" i="3"/>
  <c r="D270" i="3"/>
  <c r="T270" i="3"/>
  <c r="V270" i="3"/>
  <c r="W270" i="3"/>
  <c r="D271" i="3"/>
  <c r="T271" i="3"/>
  <c r="V271" i="3"/>
  <c r="W271" i="3"/>
  <c r="D272" i="3"/>
  <c r="T272" i="3"/>
  <c r="V272" i="3"/>
  <c r="W272" i="3"/>
  <c r="D273" i="3"/>
  <c r="T273" i="3"/>
  <c r="V273" i="3"/>
  <c r="W273" i="3"/>
  <c r="D274" i="3"/>
  <c r="T274" i="3"/>
  <c r="V274" i="3"/>
  <c r="W274" i="3"/>
  <c r="D275" i="3"/>
  <c r="T275" i="3"/>
  <c r="V275" i="3"/>
  <c r="W275" i="3"/>
  <c r="D276" i="3"/>
  <c r="T276" i="3"/>
  <c r="V276" i="3"/>
  <c r="W276" i="3"/>
  <c r="D277" i="3"/>
  <c r="T277" i="3"/>
  <c r="V277" i="3"/>
  <c r="W277" i="3"/>
  <c r="D278" i="3"/>
  <c r="T278" i="3"/>
  <c r="V278" i="3"/>
  <c r="W278" i="3"/>
  <c r="D279" i="3"/>
  <c r="T279" i="3"/>
  <c r="V279" i="3"/>
  <c r="W279" i="3"/>
  <c r="D280" i="3"/>
  <c r="T280" i="3"/>
  <c r="V280" i="3"/>
  <c r="W280" i="3"/>
  <c r="D281" i="3"/>
  <c r="T281" i="3"/>
  <c r="V281" i="3"/>
  <c r="W281" i="3"/>
  <c r="D282" i="3"/>
  <c r="T282" i="3"/>
  <c r="V282" i="3"/>
  <c r="W282" i="3"/>
  <c r="D283" i="3"/>
  <c r="T283" i="3"/>
  <c r="V283" i="3"/>
  <c r="W283" i="3"/>
  <c r="D284" i="3"/>
  <c r="T284" i="3"/>
  <c r="V284" i="3"/>
  <c r="W284" i="3"/>
  <c r="D285" i="3"/>
  <c r="T285" i="3"/>
  <c r="V285" i="3"/>
  <c r="W285" i="3"/>
  <c r="D286" i="3"/>
  <c r="T286" i="3"/>
  <c r="V286" i="3"/>
  <c r="W286" i="3"/>
  <c r="D287" i="3"/>
  <c r="T287" i="3"/>
  <c r="V287" i="3"/>
  <c r="W287" i="3"/>
  <c r="D288" i="3"/>
  <c r="T288" i="3"/>
  <c r="V288" i="3"/>
  <c r="W288" i="3"/>
  <c r="D289" i="3"/>
  <c r="T289" i="3"/>
  <c r="V289" i="3"/>
  <c r="W289" i="3"/>
  <c r="D290" i="3"/>
  <c r="T290" i="3"/>
  <c r="V290" i="3"/>
  <c r="W290" i="3"/>
  <c r="D291" i="3"/>
  <c r="T291" i="3"/>
  <c r="V291" i="3"/>
  <c r="W291" i="3"/>
  <c r="D292" i="3"/>
  <c r="T292" i="3"/>
  <c r="V292" i="3"/>
  <c r="W292" i="3"/>
  <c r="D293" i="3"/>
  <c r="T293" i="3"/>
  <c r="V293" i="3"/>
  <c r="W293" i="3"/>
  <c r="D294" i="3"/>
  <c r="T294" i="3"/>
  <c r="V294" i="3"/>
  <c r="W294" i="3"/>
  <c r="D295" i="3"/>
  <c r="T295" i="3"/>
  <c r="V295" i="3"/>
  <c r="W295" i="3"/>
  <c r="D296" i="3"/>
  <c r="T296" i="3"/>
  <c r="V296" i="3"/>
  <c r="W296" i="3"/>
  <c r="D297" i="3"/>
  <c r="T297" i="3"/>
  <c r="V297" i="3"/>
  <c r="W297" i="3"/>
  <c r="D298" i="3"/>
  <c r="T298" i="3"/>
  <c r="V298" i="3"/>
  <c r="W298" i="3"/>
  <c r="D299" i="3"/>
  <c r="T299" i="3"/>
  <c r="V299" i="3"/>
  <c r="W299" i="3"/>
  <c r="D300" i="3"/>
  <c r="T300" i="3"/>
  <c r="V300" i="3"/>
  <c r="W300" i="3"/>
  <c r="D301" i="3"/>
  <c r="T301" i="3"/>
  <c r="V301" i="3"/>
  <c r="W301" i="3"/>
  <c r="D302" i="3"/>
  <c r="T302" i="3"/>
  <c r="V302" i="3"/>
  <c r="W302" i="3"/>
  <c r="D303" i="3"/>
  <c r="T303" i="3"/>
  <c r="V303" i="3"/>
  <c r="W303" i="3"/>
  <c r="D304" i="3"/>
  <c r="T304" i="3"/>
  <c r="V304" i="3"/>
  <c r="W304" i="3"/>
  <c r="D305" i="3"/>
  <c r="T305" i="3"/>
  <c r="V305" i="3"/>
  <c r="W305" i="3"/>
  <c r="D306" i="3"/>
  <c r="T306" i="3"/>
  <c r="V306" i="3"/>
  <c r="W306" i="3"/>
  <c r="D307" i="3"/>
  <c r="T307" i="3"/>
  <c r="V307" i="3"/>
  <c r="W307" i="3"/>
  <c r="D308" i="3"/>
  <c r="T308" i="3"/>
  <c r="V308" i="3"/>
  <c r="W308" i="3"/>
  <c r="D309" i="3"/>
  <c r="T309" i="3"/>
  <c r="V309" i="3"/>
  <c r="W309" i="3"/>
  <c r="D310" i="3"/>
  <c r="T310" i="3"/>
  <c r="V310" i="3"/>
  <c r="W310" i="3"/>
  <c r="D311" i="3"/>
  <c r="T311" i="3"/>
  <c r="V311" i="3"/>
  <c r="W311" i="3"/>
  <c r="D312" i="3"/>
  <c r="T312" i="3"/>
  <c r="V312" i="3"/>
  <c r="W312" i="3"/>
  <c r="D313" i="3"/>
  <c r="T313" i="3"/>
  <c r="V313" i="3"/>
  <c r="W313" i="3"/>
  <c r="D314" i="3"/>
  <c r="T314" i="3"/>
  <c r="V314" i="3"/>
  <c r="W314" i="3"/>
  <c r="D315" i="3"/>
  <c r="T315" i="3"/>
  <c r="V315" i="3"/>
  <c r="W315" i="3"/>
  <c r="D316" i="3"/>
  <c r="T316" i="3"/>
  <c r="V316" i="3"/>
  <c r="W316" i="3"/>
  <c r="D317" i="3"/>
  <c r="T317" i="3"/>
  <c r="V317" i="3"/>
  <c r="W317" i="3"/>
  <c r="D318" i="3"/>
  <c r="T318" i="3"/>
  <c r="V318" i="3"/>
  <c r="W318" i="3"/>
  <c r="D319" i="3"/>
  <c r="T319" i="3"/>
  <c r="V319" i="3"/>
  <c r="W319" i="3"/>
  <c r="D320" i="3"/>
  <c r="T320" i="3"/>
  <c r="V320" i="3"/>
  <c r="W320" i="3"/>
  <c r="D321" i="3"/>
  <c r="T321" i="3"/>
  <c r="V321" i="3"/>
  <c r="W321" i="3"/>
  <c r="D322" i="3"/>
  <c r="T322" i="3"/>
  <c r="V322" i="3"/>
  <c r="W322" i="3"/>
  <c r="D323" i="3"/>
  <c r="T323" i="3"/>
  <c r="V323" i="3"/>
  <c r="W323" i="3"/>
  <c r="D324" i="3"/>
  <c r="T324" i="3"/>
  <c r="V324" i="3"/>
  <c r="W324" i="3"/>
  <c r="D325" i="3"/>
  <c r="T325" i="3"/>
  <c r="V325" i="3"/>
  <c r="W325" i="3"/>
  <c r="D326" i="3"/>
  <c r="T326" i="3"/>
  <c r="V326" i="3"/>
  <c r="W326" i="3"/>
  <c r="D327" i="3"/>
  <c r="T327" i="3"/>
  <c r="V327" i="3"/>
  <c r="W327" i="3"/>
  <c r="D328" i="3"/>
  <c r="T328" i="3"/>
  <c r="V328" i="3"/>
  <c r="W328" i="3"/>
  <c r="D329" i="3"/>
  <c r="T329" i="3"/>
  <c r="V329" i="3"/>
  <c r="W329" i="3"/>
  <c r="D330" i="3"/>
  <c r="T330" i="3"/>
  <c r="V330" i="3"/>
  <c r="W330" i="3"/>
  <c r="D331" i="3"/>
  <c r="T331" i="3"/>
  <c r="V331" i="3"/>
  <c r="W331" i="3"/>
  <c r="D332" i="3"/>
  <c r="T332" i="3"/>
  <c r="V332" i="3"/>
  <c r="W332" i="3"/>
  <c r="D333" i="3"/>
  <c r="T333" i="3"/>
  <c r="V333" i="3"/>
  <c r="W333" i="3"/>
  <c r="D334" i="3"/>
  <c r="T334" i="3"/>
  <c r="V334" i="3"/>
  <c r="W334" i="3"/>
  <c r="D335" i="3"/>
  <c r="T335" i="3"/>
  <c r="V335" i="3"/>
  <c r="W335" i="3"/>
  <c r="D336" i="3"/>
  <c r="T336" i="3"/>
  <c r="V336" i="3"/>
  <c r="W336" i="3"/>
  <c r="D337" i="3"/>
  <c r="T337" i="3"/>
  <c r="V337" i="3"/>
  <c r="W337" i="3"/>
  <c r="D338" i="3"/>
  <c r="T338" i="3"/>
  <c r="V338" i="3"/>
  <c r="W338" i="3"/>
  <c r="D339" i="3"/>
  <c r="T339" i="3"/>
  <c r="V339" i="3"/>
  <c r="W339" i="3"/>
  <c r="D340" i="3"/>
  <c r="T340" i="3"/>
  <c r="V340" i="3"/>
  <c r="W340" i="3"/>
  <c r="D341" i="3"/>
  <c r="T341" i="3"/>
  <c r="V341" i="3"/>
  <c r="W341" i="3"/>
  <c r="D342" i="3"/>
  <c r="T342" i="3"/>
  <c r="V342" i="3"/>
  <c r="W342" i="3"/>
  <c r="D343" i="3"/>
  <c r="T343" i="3"/>
  <c r="V343" i="3"/>
  <c r="W343" i="3"/>
  <c r="D344" i="3"/>
  <c r="T344" i="3"/>
  <c r="V344" i="3"/>
  <c r="W344" i="3"/>
  <c r="D345" i="3"/>
  <c r="T345" i="3"/>
  <c r="V345" i="3"/>
  <c r="W345" i="3"/>
  <c r="D346" i="3"/>
  <c r="T346" i="3"/>
  <c r="V346" i="3"/>
  <c r="W346" i="3"/>
  <c r="D347" i="3"/>
  <c r="T347" i="3"/>
  <c r="V347" i="3"/>
  <c r="W347" i="3"/>
  <c r="D348" i="3"/>
  <c r="T348" i="3"/>
  <c r="V348" i="3"/>
  <c r="W348" i="3"/>
  <c r="D349" i="3"/>
  <c r="T349" i="3"/>
  <c r="V349" i="3"/>
  <c r="W349" i="3"/>
  <c r="D350" i="3"/>
  <c r="T350" i="3"/>
  <c r="V350" i="3"/>
  <c r="W350" i="3"/>
  <c r="D351" i="3"/>
  <c r="T351" i="3"/>
  <c r="V351" i="3"/>
  <c r="W351" i="3"/>
  <c r="D352" i="3"/>
  <c r="T352" i="3"/>
  <c r="V352" i="3"/>
  <c r="W352" i="3"/>
  <c r="D353" i="3"/>
  <c r="T353" i="3"/>
  <c r="V353" i="3"/>
  <c r="W353" i="3"/>
  <c r="D354" i="3"/>
  <c r="T354" i="3"/>
  <c r="V354" i="3"/>
  <c r="W354" i="3"/>
  <c r="D355" i="3"/>
  <c r="T355" i="3"/>
  <c r="V355" i="3"/>
  <c r="W355" i="3"/>
  <c r="D356" i="3"/>
  <c r="T356" i="3"/>
  <c r="V356" i="3"/>
  <c r="W356" i="3"/>
  <c r="D357" i="3"/>
  <c r="T357" i="3"/>
  <c r="V357" i="3"/>
  <c r="W357" i="3"/>
  <c r="D358" i="3"/>
  <c r="T358" i="3"/>
  <c r="V358" i="3"/>
  <c r="W358" i="3"/>
  <c r="D359" i="3"/>
  <c r="T359" i="3"/>
  <c r="V359" i="3"/>
  <c r="W359" i="3"/>
  <c r="D360" i="3"/>
  <c r="T360" i="3"/>
  <c r="V360" i="3"/>
  <c r="W360" i="3"/>
  <c r="D361" i="3"/>
  <c r="T361" i="3"/>
  <c r="V361" i="3"/>
  <c r="W361" i="3"/>
  <c r="D362" i="3"/>
  <c r="T362" i="3"/>
  <c r="V362" i="3"/>
  <c r="W362" i="3"/>
  <c r="D363" i="3"/>
  <c r="T363" i="3"/>
  <c r="V363" i="3"/>
  <c r="W363" i="3"/>
  <c r="D364" i="3"/>
  <c r="T364" i="3"/>
  <c r="V364" i="3"/>
  <c r="W364" i="3"/>
  <c r="D365" i="3"/>
  <c r="T365" i="3"/>
  <c r="V365" i="3"/>
  <c r="W365" i="3"/>
  <c r="D366" i="3"/>
  <c r="T366" i="3"/>
  <c r="V366" i="3"/>
  <c r="W366" i="3"/>
  <c r="D367" i="3"/>
  <c r="T367" i="3"/>
  <c r="V367" i="3"/>
  <c r="W367" i="3"/>
  <c r="D368" i="3"/>
  <c r="T368" i="3"/>
  <c r="V368" i="3"/>
  <c r="W368" i="3"/>
  <c r="D369" i="3"/>
  <c r="T369" i="3"/>
  <c r="V369" i="3"/>
  <c r="W369" i="3"/>
  <c r="D370" i="3"/>
  <c r="T370" i="3"/>
  <c r="V370" i="3"/>
  <c r="W370" i="3"/>
  <c r="D371" i="3"/>
  <c r="T371" i="3"/>
  <c r="V371" i="3"/>
  <c r="W371" i="3"/>
  <c r="D372" i="3"/>
  <c r="T372" i="3"/>
  <c r="V372" i="3"/>
  <c r="W372" i="3"/>
  <c r="D373" i="3"/>
  <c r="T373" i="3"/>
  <c r="V373" i="3"/>
  <c r="W373" i="3"/>
  <c r="D374" i="3"/>
  <c r="T374" i="3"/>
  <c r="V374" i="3"/>
  <c r="W374" i="3"/>
  <c r="D375" i="3"/>
  <c r="T375" i="3"/>
  <c r="V375" i="3"/>
  <c r="W375" i="3"/>
  <c r="D376" i="3"/>
  <c r="T376" i="3"/>
  <c r="V376" i="3"/>
  <c r="W376" i="3"/>
  <c r="D377" i="3"/>
  <c r="T377" i="3"/>
  <c r="V377" i="3"/>
  <c r="W377" i="3"/>
  <c r="D378" i="3"/>
  <c r="T378" i="3"/>
  <c r="V378" i="3"/>
  <c r="W378" i="3"/>
  <c r="D379" i="3"/>
  <c r="T379" i="3"/>
  <c r="V379" i="3"/>
  <c r="W379" i="3"/>
  <c r="D380" i="3"/>
  <c r="T380" i="3"/>
  <c r="V380" i="3"/>
  <c r="W380" i="3"/>
  <c r="D381" i="3"/>
  <c r="T381" i="3"/>
  <c r="V381" i="3"/>
  <c r="W381" i="3"/>
  <c r="D382" i="3"/>
  <c r="T382" i="3"/>
  <c r="V382" i="3"/>
  <c r="W382" i="3"/>
  <c r="D383" i="3"/>
  <c r="T383" i="3"/>
  <c r="V383" i="3"/>
  <c r="W383" i="3"/>
  <c r="D384" i="3"/>
  <c r="T384" i="3"/>
  <c r="V384" i="3"/>
  <c r="W384" i="3"/>
  <c r="D385" i="3"/>
  <c r="T385" i="3"/>
  <c r="V385" i="3"/>
  <c r="W385" i="3"/>
  <c r="D386" i="3"/>
  <c r="T386" i="3"/>
  <c r="V386" i="3"/>
  <c r="W386" i="3"/>
  <c r="D387" i="3"/>
  <c r="T387" i="3"/>
  <c r="V387" i="3"/>
  <c r="W387" i="3"/>
  <c r="D388" i="3"/>
  <c r="T388" i="3"/>
  <c r="V388" i="3"/>
  <c r="W388" i="3"/>
  <c r="D389" i="3"/>
  <c r="T389" i="3"/>
  <c r="V389" i="3"/>
  <c r="W389" i="3"/>
  <c r="D390" i="3"/>
  <c r="T390" i="3"/>
  <c r="V390" i="3"/>
  <c r="W390" i="3"/>
  <c r="D391" i="3"/>
  <c r="T391" i="3"/>
  <c r="V391" i="3"/>
  <c r="W391" i="3"/>
  <c r="D392" i="3"/>
  <c r="T392" i="3"/>
  <c r="V392" i="3"/>
  <c r="W392" i="3"/>
  <c r="D393" i="3"/>
  <c r="T393" i="3"/>
  <c r="V393" i="3"/>
  <c r="W393" i="3"/>
  <c r="D394" i="3"/>
  <c r="T394" i="3"/>
  <c r="V394" i="3"/>
  <c r="W394" i="3"/>
  <c r="D395" i="3"/>
  <c r="T395" i="3"/>
  <c r="V395" i="3"/>
  <c r="W395" i="3"/>
  <c r="D396" i="3"/>
  <c r="T396" i="3"/>
  <c r="V396" i="3"/>
  <c r="W396" i="3"/>
  <c r="D397" i="3"/>
  <c r="T397" i="3"/>
  <c r="V397" i="3"/>
  <c r="W397" i="3"/>
  <c r="D398" i="3"/>
  <c r="T398" i="3"/>
  <c r="V398" i="3"/>
  <c r="W398" i="3"/>
  <c r="D399" i="3"/>
  <c r="T399" i="3"/>
  <c r="V399" i="3"/>
  <c r="W399" i="3"/>
  <c r="D400" i="3"/>
  <c r="T400" i="3"/>
  <c r="V400" i="3"/>
  <c r="W400" i="3"/>
  <c r="D401" i="3"/>
  <c r="T401" i="3"/>
  <c r="V401" i="3"/>
  <c r="W401" i="3"/>
  <c r="D402" i="3"/>
  <c r="T402" i="3"/>
  <c r="V402" i="3"/>
  <c r="W402" i="3"/>
  <c r="D403" i="3"/>
  <c r="T403" i="3"/>
  <c r="V403" i="3"/>
  <c r="W403" i="3"/>
  <c r="D404" i="3"/>
  <c r="T404" i="3"/>
  <c r="V404" i="3"/>
  <c r="W404" i="3"/>
  <c r="D405" i="3"/>
  <c r="T405" i="3"/>
  <c r="V405" i="3"/>
  <c r="W405" i="3"/>
  <c r="D406" i="3"/>
  <c r="T406" i="3"/>
  <c r="V406" i="3"/>
  <c r="W406" i="3"/>
  <c r="D407" i="3"/>
  <c r="T407" i="3"/>
  <c r="V407" i="3"/>
  <c r="W407" i="3"/>
  <c r="D408" i="3"/>
  <c r="T408" i="3"/>
  <c r="V408" i="3"/>
  <c r="W408" i="3"/>
  <c r="D409" i="3"/>
  <c r="T409" i="3"/>
  <c r="V409" i="3"/>
  <c r="W409" i="3"/>
  <c r="D410" i="3"/>
  <c r="T410" i="3"/>
  <c r="V410" i="3"/>
  <c r="W410" i="3"/>
  <c r="D411" i="3"/>
  <c r="T411" i="3"/>
  <c r="V411" i="3"/>
  <c r="W411" i="3"/>
  <c r="D412" i="3"/>
  <c r="T412" i="3"/>
  <c r="V412" i="3"/>
  <c r="W412" i="3"/>
  <c r="D413" i="3"/>
  <c r="T413" i="3"/>
  <c r="V413" i="3"/>
  <c r="W413" i="3"/>
  <c r="D414" i="3"/>
  <c r="T414" i="3"/>
  <c r="V414" i="3"/>
  <c r="W414" i="3"/>
  <c r="D415" i="3"/>
  <c r="T415" i="3"/>
  <c r="V415" i="3"/>
  <c r="W415" i="3"/>
  <c r="D416" i="3"/>
  <c r="T416" i="3"/>
  <c r="V416" i="3"/>
  <c r="W416" i="3"/>
  <c r="D417" i="3"/>
  <c r="T417" i="3"/>
  <c r="V417" i="3"/>
  <c r="W417" i="3"/>
  <c r="D418" i="3"/>
  <c r="T418" i="3"/>
  <c r="V418" i="3"/>
  <c r="W418" i="3"/>
  <c r="D419" i="3"/>
  <c r="T419" i="3"/>
  <c r="V419" i="3"/>
  <c r="W419" i="3"/>
  <c r="D420" i="3"/>
  <c r="T420" i="3"/>
  <c r="V420" i="3"/>
  <c r="W420" i="3"/>
  <c r="D421" i="3"/>
  <c r="T421" i="3"/>
  <c r="V421" i="3"/>
  <c r="W421" i="3"/>
  <c r="D422" i="3"/>
  <c r="T422" i="3"/>
  <c r="V422" i="3"/>
  <c r="W422" i="3"/>
  <c r="D423" i="3"/>
  <c r="T423" i="3"/>
  <c r="V423" i="3"/>
  <c r="W423" i="3"/>
  <c r="D424" i="3"/>
  <c r="T424" i="3"/>
  <c r="V424" i="3"/>
  <c r="W424" i="3"/>
  <c r="D425" i="3"/>
  <c r="T425" i="3"/>
  <c r="V425" i="3"/>
  <c r="W425" i="3"/>
  <c r="D426" i="3"/>
  <c r="T426" i="3"/>
  <c r="V426" i="3"/>
  <c r="W426" i="3"/>
  <c r="D427" i="3"/>
  <c r="T427" i="3"/>
  <c r="V427" i="3"/>
  <c r="W427" i="3"/>
  <c r="D428" i="3"/>
  <c r="T428" i="3"/>
  <c r="V428" i="3"/>
  <c r="W428" i="3"/>
  <c r="D429" i="3"/>
  <c r="T429" i="3"/>
  <c r="V429" i="3"/>
  <c r="W429" i="3"/>
  <c r="D430" i="3"/>
  <c r="T430" i="3"/>
  <c r="V430" i="3"/>
  <c r="W430" i="3"/>
  <c r="D431" i="3"/>
  <c r="T431" i="3"/>
  <c r="V431" i="3"/>
  <c r="W431" i="3"/>
  <c r="D432" i="3"/>
  <c r="T432" i="3"/>
  <c r="V432" i="3"/>
  <c r="W432" i="3"/>
  <c r="D433" i="3"/>
  <c r="T433" i="3"/>
  <c r="V433" i="3"/>
  <c r="W433" i="3"/>
  <c r="D434" i="3"/>
  <c r="T434" i="3"/>
  <c r="V434" i="3"/>
  <c r="W434" i="3"/>
  <c r="D435" i="3"/>
  <c r="T435" i="3"/>
  <c r="V435" i="3"/>
  <c r="W435" i="3"/>
  <c r="D436" i="3"/>
  <c r="T436" i="3"/>
  <c r="V436" i="3"/>
  <c r="W436" i="3"/>
  <c r="D437" i="3"/>
  <c r="T437" i="3"/>
  <c r="V437" i="3"/>
  <c r="W437" i="3"/>
  <c r="D438" i="3"/>
  <c r="T438" i="3"/>
  <c r="V438" i="3"/>
  <c r="W438" i="3"/>
  <c r="D439" i="3"/>
  <c r="T439" i="3"/>
  <c r="V439" i="3"/>
  <c r="W439" i="3"/>
  <c r="D440" i="3"/>
  <c r="T440" i="3"/>
  <c r="V440" i="3"/>
  <c r="W440" i="3"/>
  <c r="D441" i="3"/>
  <c r="T441" i="3"/>
  <c r="V441" i="3"/>
  <c r="W441" i="3"/>
  <c r="D442" i="3"/>
  <c r="T442" i="3"/>
  <c r="V442" i="3"/>
  <c r="W442" i="3"/>
  <c r="D443" i="3"/>
  <c r="T443" i="3"/>
  <c r="V443" i="3"/>
  <c r="W443" i="3"/>
  <c r="D444" i="3"/>
  <c r="T444" i="3"/>
  <c r="V444" i="3"/>
  <c r="W444" i="3"/>
  <c r="D445" i="3"/>
  <c r="T445" i="3"/>
  <c r="V445" i="3"/>
  <c r="W445" i="3"/>
  <c r="D446" i="3"/>
  <c r="T446" i="3"/>
  <c r="V446" i="3"/>
  <c r="W446" i="3"/>
  <c r="D447" i="3"/>
  <c r="T447" i="3"/>
  <c r="V447" i="3"/>
  <c r="W447" i="3"/>
  <c r="D448" i="3"/>
  <c r="T448" i="3"/>
  <c r="V448" i="3"/>
  <c r="W448" i="3"/>
  <c r="D449" i="3"/>
  <c r="T449" i="3"/>
  <c r="V449" i="3"/>
  <c r="W449" i="3"/>
  <c r="D450" i="3"/>
  <c r="T450" i="3"/>
  <c r="V450" i="3"/>
  <c r="W450" i="3"/>
  <c r="D451" i="3"/>
  <c r="T451" i="3"/>
  <c r="V451" i="3"/>
  <c r="W451" i="3"/>
  <c r="D452" i="3"/>
  <c r="T452" i="3"/>
  <c r="V452" i="3"/>
  <c r="W452" i="3"/>
  <c r="D453" i="3"/>
  <c r="T453" i="3"/>
  <c r="V453" i="3"/>
  <c r="W453" i="3"/>
  <c r="D454" i="3"/>
  <c r="T454" i="3"/>
  <c r="V454" i="3"/>
  <c r="W454" i="3"/>
  <c r="D455" i="3"/>
  <c r="T455" i="3"/>
  <c r="V455" i="3"/>
  <c r="W455" i="3"/>
  <c r="D456" i="3"/>
  <c r="T456" i="3"/>
  <c r="V456" i="3"/>
  <c r="W456" i="3"/>
  <c r="D457" i="3"/>
  <c r="T457" i="3"/>
  <c r="V457" i="3"/>
  <c r="W457" i="3"/>
  <c r="D458" i="3"/>
  <c r="T458" i="3"/>
  <c r="V458" i="3"/>
  <c r="W458" i="3"/>
  <c r="D459" i="3"/>
  <c r="T459" i="3"/>
  <c r="V459" i="3"/>
  <c r="W459" i="3"/>
  <c r="D460" i="3"/>
  <c r="T460" i="3"/>
  <c r="V460" i="3"/>
  <c r="W460" i="3"/>
  <c r="D461" i="3"/>
  <c r="T461" i="3"/>
  <c r="V461" i="3"/>
  <c r="W461" i="3"/>
  <c r="D462" i="3"/>
  <c r="T462" i="3"/>
  <c r="V462" i="3"/>
  <c r="W462" i="3"/>
  <c r="D463" i="3"/>
  <c r="T463" i="3"/>
  <c r="V463" i="3"/>
  <c r="W463" i="3"/>
  <c r="D464" i="3"/>
  <c r="T464" i="3"/>
  <c r="V464" i="3"/>
  <c r="W464" i="3"/>
  <c r="D465" i="3"/>
  <c r="T465" i="3"/>
  <c r="V465" i="3"/>
  <c r="W465" i="3"/>
  <c r="D466" i="3"/>
  <c r="T466" i="3"/>
  <c r="V466" i="3"/>
  <c r="W466" i="3"/>
  <c r="D467" i="3"/>
  <c r="T467" i="3"/>
  <c r="V467" i="3"/>
  <c r="W467" i="3"/>
  <c r="D468" i="3"/>
  <c r="T468" i="3"/>
  <c r="V468" i="3"/>
  <c r="W468" i="3"/>
  <c r="D469" i="3"/>
  <c r="T469" i="3"/>
  <c r="V469" i="3"/>
  <c r="W469" i="3"/>
  <c r="D470" i="3"/>
  <c r="T470" i="3"/>
  <c r="V470" i="3"/>
  <c r="W470" i="3"/>
  <c r="D471" i="3"/>
  <c r="T471" i="3"/>
  <c r="V471" i="3"/>
  <c r="W471" i="3"/>
  <c r="D472" i="3"/>
  <c r="T472" i="3"/>
  <c r="V472" i="3"/>
  <c r="W472" i="3"/>
  <c r="D473" i="3"/>
  <c r="T473" i="3"/>
  <c r="V473" i="3"/>
  <c r="W473" i="3"/>
  <c r="D474" i="3"/>
  <c r="T474" i="3"/>
  <c r="V474" i="3"/>
  <c r="W474" i="3"/>
  <c r="D475" i="3"/>
  <c r="T475" i="3"/>
  <c r="V475" i="3"/>
  <c r="W475" i="3"/>
  <c r="D476" i="3"/>
  <c r="T476" i="3"/>
  <c r="V476" i="3"/>
  <c r="W476" i="3"/>
  <c r="D477" i="3"/>
  <c r="T477" i="3"/>
  <c r="V477" i="3"/>
  <c r="W477" i="3"/>
  <c r="D478" i="3"/>
  <c r="T478" i="3"/>
  <c r="V478" i="3"/>
  <c r="W478" i="3"/>
  <c r="D479" i="3"/>
  <c r="T479" i="3"/>
  <c r="V479" i="3"/>
  <c r="W479" i="3"/>
  <c r="D480" i="3"/>
  <c r="T480" i="3"/>
  <c r="V480" i="3"/>
  <c r="W480" i="3"/>
  <c r="D481" i="3"/>
  <c r="T481" i="3"/>
  <c r="V481" i="3"/>
  <c r="W481" i="3"/>
  <c r="D482" i="3"/>
  <c r="T482" i="3"/>
  <c r="V482" i="3"/>
  <c r="W482" i="3"/>
  <c r="D483" i="3"/>
  <c r="T483" i="3"/>
  <c r="V483" i="3"/>
  <c r="W483" i="3"/>
  <c r="D484" i="3"/>
  <c r="T484" i="3"/>
  <c r="V484" i="3"/>
  <c r="W484" i="3"/>
  <c r="D485" i="3"/>
  <c r="T485" i="3"/>
  <c r="V485" i="3"/>
  <c r="W485" i="3"/>
  <c r="D486" i="3"/>
  <c r="T486" i="3"/>
  <c r="V486" i="3"/>
  <c r="W486" i="3"/>
  <c r="D487" i="3"/>
  <c r="T487" i="3"/>
  <c r="V487" i="3"/>
  <c r="W487" i="3"/>
  <c r="D488" i="3"/>
  <c r="T488" i="3"/>
  <c r="V488" i="3"/>
  <c r="W488" i="3"/>
  <c r="D489" i="3"/>
  <c r="T489" i="3"/>
  <c r="V489" i="3"/>
  <c r="W489" i="3"/>
  <c r="D490" i="3"/>
  <c r="T490" i="3"/>
  <c r="V490" i="3"/>
  <c r="W490" i="3"/>
  <c r="D491" i="3"/>
  <c r="T491" i="3"/>
  <c r="V491" i="3"/>
  <c r="W491" i="3"/>
  <c r="D492" i="3"/>
  <c r="T492" i="3"/>
  <c r="V492" i="3"/>
  <c r="W492" i="3"/>
  <c r="D493" i="3"/>
  <c r="T493" i="3"/>
  <c r="V493" i="3"/>
  <c r="W493" i="3"/>
  <c r="D494" i="3"/>
  <c r="T494" i="3"/>
  <c r="V494" i="3"/>
  <c r="W494" i="3"/>
  <c r="D495" i="3"/>
  <c r="T495" i="3"/>
  <c r="V495" i="3"/>
  <c r="W495" i="3"/>
  <c r="D496" i="3"/>
  <c r="T496" i="3"/>
  <c r="V496" i="3"/>
  <c r="W496" i="3"/>
  <c r="D497" i="3"/>
  <c r="T497" i="3"/>
  <c r="V497" i="3"/>
  <c r="W497" i="3"/>
  <c r="D498" i="3"/>
  <c r="T498" i="3"/>
  <c r="V498" i="3"/>
  <c r="W498" i="3"/>
  <c r="D499" i="3"/>
  <c r="T499" i="3"/>
  <c r="V499" i="3"/>
  <c r="W499" i="3"/>
  <c r="D500" i="3"/>
  <c r="T500" i="3"/>
  <c r="V500" i="3"/>
  <c r="W500" i="3"/>
  <c r="D501" i="3"/>
  <c r="T501" i="3"/>
  <c r="V501" i="3"/>
  <c r="W501" i="3"/>
  <c r="D502" i="3"/>
  <c r="T502" i="3"/>
  <c r="V502" i="3"/>
  <c r="W502" i="3"/>
  <c r="D503" i="3"/>
  <c r="T503" i="3"/>
  <c r="V503" i="3"/>
  <c r="W503" i="3"/>
  <c r="D5" i="2"/>
  <c r="T5" i="2"/>
  <c r="V5" i="2"/>
  <c r="W5" i="2"/>
  <c r="D6" i="2"/>
  <c r="T6" i="2"/>
  <c r="V6" i="2"/>
  <c r="W6" i="2"/>
  <c r="D7" i="2"/>
  <c r="T7" i="2"/>
  <c r="V7" i="2"/>
  <c r="W7" i="2"/>
  <c r="D8" i="2"/>
  <c r="T8" i="2"/>
  <c r="V8" i="2"/>
  <c r="W8" i="2"/>
  <c r="D9" i="2"/>
  <c r="T9" i="2"/>
  <c r="V9" i="2"/>
  <c r="W9" i="2"/>
  <c r="D10" i="2"/>
  <c r="T10" i="2"/>
  <c r="V10" i="2"/>
  <c r="W10" i="2"/>
  <c r="D11" i="2"/>
  <c r="T11" i="2"/>
  <c r="V11" i="2"/>
  <c r="W11" i="2"/>
  <c r="D12" i="2"/>
  <c r="T12" i="2"/>
  <c r="V12" i="2"/>
  <c r="W12" i="2"/>
  <c r="D13" i="2"/>
  <c r="T13" i="2"/>
  <c r="V13" i="2"/>
  <c r="W13" i="2"/>
  <c r="D14" i="2"/>
  <c r="T14" i="2"/>
  <c r="V14" i="2"/>
  <c r="W14" i="2"/>
  <c r="D15" i="2"/>
  <c r="T15" i="2"/>
  <c r="V15" i="2"/>
  <c r="W15" i="2"/>
  <c r="D16" i="2"/>
  <c r="T16" i="2"/>
  <c r="V16" i="2"/>
  <c r="W16" i="2"/>
  <c r="D17" i="2"/>
  <c r="T17" i="2"/>
  <c r="V17" i="2"/>
  <c r="W17" i="2"/>
  <c r="D18" i="2"/>
  <c r="T18" i="2"/>
  <c r="V18" i="2"/>
  <c r="W18" i="2"/>
  <c r="D19" i="2"/>
  <c r="T19" i="2"/>
  <c r="V19" i="2"/>
  <c r="W19" i="2"/>
  <c r="D20" i="2"/>
  <c r="T20" i="2"/>
  <c r="V20" i="2"/>
  <c r="W20" i="2"/>
  <c r="D21" i="2"/>
  <c r="T21" i="2"/>
  <c r="V21" i="2"/>
  <c r="W21" i="2"/>
  <c r="D22" i="2"/>
  <c r="T22" i="2"/>
  <c r="V22" i="2"/>
  <c r="W22" i="2"/>
  <c r="D23" i="2"/>
  <c r="T23" i="2"/>
  <c r="V23" i="2"/>
  <c r="W23" i="2"/>
  <c r="D24" i="2"/>
  <c r="T24" i="2"/>
  <c r="V24" i="2"/>
  <c r="W24" i="2"/>
  <c r="D25" i="2"/>
  <c r="T25" i="2"/>
  <c r="V25" i="2"/>
  <c r="W25" i="2"/>
  <c r="D26" i="2"/>
  <c r="T26" i="2"/>
  <c r="V26" i="2"/>
  <c r="W26" i="2"/>
  <c r="D27" i="2"/>
  <c r="T27" i="2"/>
  <c r="V27" i="2"/>
  <c r="W27" i="2"/>
  <c r="D28" i="2"/>
  <c r="T28" i="2"/>
  <c r="V28" i="2"/>
  <c r="W28" i="2"/>
  <c r="D29" i="2"/>
  <c r="T29" i="2"/>
  <c r="V29" i="2"/>
  <c r="W29" i="2"/>
  <c r="D30" i="2"/>
  <c r="T30" i="2"/>
  <c r="V30" i="2"/>
  <c r="W30" i="2"/>
  <c r="D31" i="2"/>
  <c r="T31" i="2"/>
  <c r="V31" i="2"/>
  <c r="W31" i="2"/>
  <c r="D32" i="2"/>
  <c r="T32" i="2"/>
  <c r="V32" i="2"/>
  <c r="W32" i="2"/>
  <c r="D33" i="2"/>
  <c r="T33" i="2"/>
  <c r="V33" i="2"/>
  <c r="W33" i="2"/>
  <c r="D34" i="2"/>
  <c r="T34" i="2"/>
  <c r="V34" i="2"/>
  <c r="W34" i="2"/>
  <c r="D35" i="2"/>
  <c r="T35" i="2"/>
  <c r="V35" i="2"/>
  <c r="W35" i="2"/>
  <c r="D36" i="2"/>
  <c r="T36" i="2"/>
  <c r="V36" i="2"/>
  <c r="W36" i="2"/>
  <c r="D37" i="2"/>
  <c r="T37" i="2"/>
  <c r="V37" i="2"/>
  <c r="W37" i="2"/>
  <c r="D38" i="2"/>
  <c r="T38" i="2"/>
  <c r="V38" i="2"/>
  <c r="W38" i="2"/>
  <c r="D39" i="2"/>
  <c r="T39" i="2"/>
  <c r="V39" i="2"/>
  <c r="W39" i="2"/>
  <c r="D40" i="2"/>
  <c r="T40" i="2"/>
  <c r="V40" i="2"/>
  <c r="W40" i="2"/>
  <c r="D41" i="2"/>
  <c r="T41" i="2"/>
  <c r="V41" i="2"/>
  <c r="W41" i="2"/>
  <c r="D42" i="2"/>
  <c r="T42" i="2"/>
  <c r="V42" i="2"/>
  <c r="W42" i="2"/>
  <c r="D43" i="2"/>
  <c r="T43" i="2"/>
  <c r="V43" i="2"/>
  <c r="W43" i="2"/>
  <c r="D44" i="2"/>
  <c r="T44" i="2"/>
  <c r="V44" i="2"/>
  <c r="W44" i="2"/>
  <c r="D45" i="2"/>
  <c r="T45" i="2"/>
  <c r="V45" i="2"/>
  <c r="W45" i="2"/>
  <c r="D46" i="2"/>
  <c r="T46" i="2"/>
  <c r="V46" i="2"/>
  <c r="W46" i="2"/>
  <c r="D47" i="2"/>
  <c r="T47" i="2"/>
  <c r="V47" i="2"/>
  <c r="W47" i="2"/>
  <c r="D48" i="2"/>
  <c r="T48" i="2"/>
  <c r="V48" i="2"/>
  <c r="W48" i="2"/>
  <c r="D49" i="2"/>
  <c r="T49" i="2"/>
  <c r="V49" i="2"/>
  <c r="W49" i="2"/>
  <c r="D50" i="2"/>
  <c r="T50" i="2"/>
  <c r="V50" i="2"/>
  <c r="W50" i="2"/>
  <c r="D51" i="2"/>
  <c r="T51" i="2"/>
  <c r="V51" i="2"/>
  <c r="W51" i="2"/>
  <c r="D52" i="2"/>
  <c r="T52" i="2"/>
  <c r="V52" i="2"/>
  <c r="W52" i="2"/>
  <c r="D53" i="2"/>
  <c r="T53" i="2"/>
  <c r="V53" i="2"/>
  <c r="W53" i="2"/>
  <c r="D54" i="2"/>
  <c r="T54" i="2"/>
  <c r="V54" i="2"/>
  <c r="W54" i="2"/>
  <c r="D55" i="2"/>
  <c r="T55" i="2"/>
  <c r="V55" i="2"/>
  <c r="W55" i="2"/>
  <c r="D56" i="2"/>
  <c r="T56" i="2"/>
  <c r="V56" i="2"/>
  <c r="W56" i="2"/>
  <c r="D57" i="2"/>
  <c r="T57" i="2"/>
  <c r="V57" i="2"/>
  <c r="W57" i="2"/>
  <c r="D58" i="2"/>
  <c r="T58" i="2"/>
  <c r="V58" i="2"/>
  <c r="W58" i="2"/>
  <c r="D59" i="2"/>
  <c r="T59" i="2"/>
  <c r="V59" i="2"/>
  <c r="W59" i="2"/>
  <c r="D60" i="2"/>
  <c r="T60" i="2"/>
  <c r="V60" i="2"/>
  <c r="W60" i="2"/>
  <c r="D61" i="2"/>
  <c r="T61" i="2"/>
  <c r="V61" i="2"/>
  <c r="W61" i="2"/>
  <c r="D62" i="2"/>
  <c r="T62" i="2"/>
  <c r="V62" i="2"/>
  <c r="W62" i="2"/>
  <c r="D63" i="2"/>
  <c r="T63" i="2"/>
  <c r="V63" i="2"/>
  <c r="W63" i="2"/>
  <c r="D64" i="2"/>
  <c r="T64" i="2"/>
  <c r="V64" i="2"/>
  <c r="W64" i="2"/>
  <c r="D65" i="2"/>
  <c r="T65" i="2"/>
  <c r="V65" i="2"/>
  <c r="W65" i="2"/>
  <c r="D66" i="2"/>
  <c r="T66" i="2"/>
  <c r="V66" i="2"/>
  <c r="W66" i="2"/>
  <c r="D67" i="2"/>
  <c r="T67" i="2"/>
  <c r="V67" i="2"/>
  <c r="W67" i="2"/>
  <c r="D68" i="2"/>
  <c r="T68" i="2"/>
  <c r="V68" i="2"/>
  <c r="W68" i="2"/>
  <c r="D69" i="2"/>
  <c r="T69" i="2"/>
  <c r="V69" i="2"/>
  <c r="W69" i="2"/>
  <c r="D70" i="2"/>
  <c r="T70" i="2"/>
  <c r="V70" i="2"/>
  <c r="W70" i="2"/>
  <c r="D71" i="2"/>
  <c r="T71" i="2"/>
  <c r="V71" i="2"/>
  <c r="W71" i="2"/>
  <c r="D72" i="2"/>
  <c r="T72" i="2"/>
  <c r="V72" i="2"/>
  <c r="W72" i="2"/>
  <c r="D73" i="2"/>
  <c r="T73" i="2"/>
  <c r="V73" i="2"/>
  <c r="W73" i="2"/>
  <c r="D74" i="2"/>
  <c r="T74" i="2"/>
  <c r="V74" i="2"/>
  <c r="W74" i="2"/>
  <c r="D75" i="2"/>
  <c r="T75" i="2"/>
  <c r="V75" i="2"/>
  <c r="W75" i="2"/>
  <c r="D76" i="2"/>
  <c r="T76" i="2"/>
  <c r="V76" i="2"/>
  <c r="W76" i="2"/>
  <c r="D77" i="2"/>
  <c r="T77" i="2"/>
  <c r="V77" i="2"/>
  <c r="W77" i="2"/>
  <c r="D78" i="2"/>
  <c r="T78" i="2"/>
  <c r="V78" i="2"/>
  <c r="W78" i="2"/>
  <c r="D79" i="2"/>
  <c r="T79" i="2"/>
  <c r="V79" i="2"/>
  <c r="W79" i="2"/>
  <c r="D80" i="2"/>
  <c r="T80" i="2"/>
  <c r="V80" i="2"/>
  <c r="W80" i="2"/>
  <c r="D81" i="2"/>
  <c r="T81" i="2"/>
  <c r="V81" i="2"/>
  <c r="W81" i="2"/>
  <c r="D82" i="2"/>
  <c r="T82" i="2"/>
  <c r="V82" i="2"/>
  <c r="W82" i="2"/>
  <c r="D83" i="2"/>
  <c r="T83" i="2"/>
  <c r="V83" i="2"/>
  <c r="W83" i="2"/>
  <c r="D84" i="2"/>
  <c r="T84" i="2"/>
  <c r="V84" i="2"/>
  <c r="W84" i="2"/>
  <c r="D85" i="2"/>
  <c r="T85" i="2"/>
  <c r="V85" i="2"/>
  <c r="W85" i="2"/>
  <c r="D86" i="2"/>
  <c r="T86" i="2"/>
  <c r="V86" i="2"/>
  <c r="W86" i="2"/>
  <c r="D87" i="2"/>
  <c r="T87" i="2"/>
  <c r="V87" i="2"/>
  <c r="W87" i="2"/>
  <c r="D88" i="2"/>
  <c r="T88" i="2"/>
  <c r="V88" i="2"/>
  <c r="W88" i="2"/>
  <c r="D89" i="2"/>
  <c r="T89" i="2"/>
  <c r="V89" i="2"/>
  <c r="W89" i="2"/>
  <c r="D90" i="2"/>
  <c r="T90" i="2"/>
  <c r="V90" i="2"/>
  <c r="W90" i="2"/>
  <c r="D91" i="2"/>
  <c r="T91" i="2"/>
  <c r="V91" i="2"/>
  <c r="W91" i="2"/>
  <c r="D92" i="2"/>
  <c r="T92" i="2"/>
  <c r="V92" i="2"/>
  <c r="W92" i="2"/>
  <c r="D93" i="2"/>
  <c r="T93" i="2"/>
  <c r="V93" i="2"/>
  <c r="W93" i="2"/>
  <c r="D94" i="2"/>
  <c r="T94" i="2"/>
  <c r="V94" i="2"/>
  <c r="W94" i="2"/>
  <c r="D95" i="2"/>
  <c r="T95" i="2"/>
  <c r="V95" i="2"/>
  <c r="W95" i="2"/>
  <c r="D96" i="2"/>
  <c r="T96" i="2"/>
  <c r="V96" i="2"/>
  <c r="W96" i="2"/>
  <c r="D97" i="2"/>
  <c r="T97" i="2"/>
  <c r="V97" i="2"/>
  <c r="W97" i="2"/>
  <c r="D98" i="2"/>
  <c r="T98" i="2"/>
  <c r="V98" i="2"/>
  <c r="W98" i="2"/>
  <c r="D99" i="2"/>
  <c r="T99" i="2"/>
  <c r="V99" i="2"/>
  <c r="W99" i="2"/>
  <c r="D100" i="2"/>
  <c r="T100" i="2"/>
  <c r="V100" i="2"/>
  <c r="W100" i="2"/>
  <c r="D101" i="2"/>
  <c r="T101" i="2"/>
  <c r="V101" i="2"/>
  <c r="W101" i="2"/>
  <c r="D102" i="2"/>
  <c r="T102" i="2"/>
  <c r="V102" i="2"/>
  <c r="W102" i="2"/>
  <c r="D103" i="2"/>
  <c r="T103" i="2"/>
  <c r="V103" i="2"/>
  <c r="W103" i="2"/>
  <c r="D104" i="2"/>
  <c r="T104" i="2"/>
  <c r="V104" i="2"/>
  <c r="W104" i="2"/>
  <c r="D105" i="2"/>
  <c r="T105" i="2"/>
  <c r="V105" i="2"/>
  <c r="W105" i="2"/>
  <c r="D106" i="2"/>
  <c r="T106" i="2"/>
  <c r="V106" i="2"/>
  <c r="W106" i="2"/>
  <c r="D107" i="2"/>
  <c r="T107" i="2"/>
  <c r="V107" i="2"/>
  <c r="W107" i="2"/>
  <c r="D108" i="2"/>
  <c r="T108" i="2"/>
  <c r="V108" i="2"/>
  <c r="W108" i="2"/>
  <c r="D109" i="2"/>
  <c r="T109" i="2"/>
  <c r="V109" i="2"/>
  <c r="W109" i="2"/>
  <c r="D110" i="2"/>
  <c r="T110" i="2"/>
  <c r="V110" i="2"/>
  <c r="W110" i="2"/>
  <c r="D111" i="2"/>
  <c r="T111" i="2"/>
  <c r="V111" i="2"/>
  <c r="W111" i="2"/>
  <c r="D112" i="2"/>
  <c r="T112" i="2"/>
  <c r="V112" i="2"/>
  <c r="W112" i="2"/>
  <c r="D113" i="2"/>
  <c r="T113" i="2"/>
  <c r="V113" i="2"/>
  <c r="W113" i="2"/>
  <c r="D114" i="2"/>
  <c r="T114" i="2"/>
  <c r="V114" i="2"/>
  <c r="W114" i="2"/>
  <c r="D115" i="2"/>
  <c r="T115" i="2"/>
  <c r="V115" i="2"/>
  <c r="W115" i="2"/>
  <c r="D116" i="2"/>
  <c r="T116" i="2"/>
  <c r="V116" i="2"/>
  <c r="W116" i="2"/>
  <c r="D117" i="2"/>
  <c r="T117" i="2"/>
  <c r="V117" i="2"/>
  <c r="W117" i="2"/>
  <c r="D118" i="2"/>
  <c r="T118" i="2"/>
  <c r="V118" i="2"/>
  <c r="W118" i="2"/>
  <c r="D119" i="2"/>
  <c r="T119" i="2"/>
  <c r="V119" i="2"/>
  <c r="W119" i="2"/>
  <c r="D120" i="2"/>
  <c r="T120" i="2"/>
  <c r="V120" i="2"/>
  <c r="W120" i="2"/>
  <c r="D121" i="2"/>
  <c r="T121" i="2"/>
  <c r="V121" i="2"/>
  <c r="W121" i="2"/>
  <c r="D122" i="2"/>
  <c r="T122" i="2"/>
  <c r="V122" i="2"/>
  <c r="W122" i="2"/>
  <c r="D123" i="2"/>
  <c r="T123" i="2"/>
  <c r="V123" i="2"/>
  <c r="W123" i="2"/>
  <c r="D124" i="2"/>
  <c r="T124" i="2"/>
  <c r="V124" i="2"/>
  <c r="W124" i="2"/>
  <c r="D125" i="2"/>
  <c r="T125" i="2"/>
  <c r="V125" i="2"/>
  <c r="W125" i="2"/>
  <c r="D126" i="2"/>
  <c r="T126" i="2"/>
  <c r="V126" i="2"/>
  <c r="W126" i="2"/>
  <c r="D127" i="2"/>
  <c r="T127" i="2"/>
  <c r="V127" i="2"/>
  <c r="W127" i="2"/>
  <c r="D128" i="2"/>
  <c r="T128" i="2"/>
  <c r="V128" i="2"/>
  <c r="W128" i="2"/>
  <c r="D129" i="2"/>
  <c r="T129" i="2"/>
  <c r="V129" i="2"/>
  <c r="W129" i="2"/>
  <c r="D130" i="2"/>
  <c r="T130" i="2"/>
  <c r="V130" i="2"/>
  <c r="W130" i="2"/>
  <c r="D131" i="2"/>
  <c r="T131" i="2"/>
  <c r="V131" i="2"/>
  <c r="W131" i="2"/>
  <c r="D132" i="2"/>
  <c r="T132" i="2"/>
  <c r="V132" i="2"/>
  <c r="W132" i="2"/>
  <c r="D133" i="2"/>
  <c r="T133" i="2"/>
  <c r="V133" i="2"/>
  <c r="W133" i="2"/>
  <c r="D134" i="2"/>
  <c r="T134" i="2"/>
  <c r="V134" i="2"/>
  <c r="W134" i="2"/>
  <c r="D135" i="2"/>
  <c r="T135" i="2"/>
  <c r="V135" i="2"/>
  <c r="W135" i="2"/>
  <c r="D136" i="2"/>
  <c r="T136" i="2"/>
  <c r="V136" i="2"/>
  <c r="W136" i="2"/>
  <c r="D137" i="2"/>
  <c r="T137" i="2"/>
  <c r="V137" i="2"/>
  <c r="W137" i="2"/>
  <c r="D138" i="2"/>
  <c r="T138" i="2"/>
  <c r="V138" i="2"/>
  <c r="W138" i="2"/>
  <c r="D139" i="2"/>
  <c r="T139" i="2"/>
  <c r="V139" i="2"/>
  <c r="W139" i="2"/>
  <c r="D140" i="2"/>
  <c r="T140" i="2"/>
  <c r="V140" i="2"/>
  <c r="W140" i="2"/>
  <c r="D141" i="2"/>
  <c r="T141" i="2"/>
  <c r="V141" i="2"/>
  <c r="W141" i="2"/>
  <c r="D142" i="2"/>
  <c r="T142" i="2"/>
  <c r="V142" i="2"/>
  <c r="W142" i="2"/>
  <c r="D143" i="2"/>
  <c r="T143" i="2"/>
  <c r="V143" i="2"/>
  <c r="W143" i="2"/>
  <c r="D144" i="2"/>
  <c r="T144" i="2"/>
  <c r="V144" i="2"/>
  <c r="W144" i="2"/>
  <c r="D145" i="2"/>
  <c r="T145" i="2"/>
  <c r="V145" i="2"/>
  <c r="W145" i="2"/>
  <c r="D146" i="2"/>
  <c r="T146" i="2"/>
  <c r="V146" i="2"/>
  <c r="W146" i="2"/>
  <c r="D147" i="2"/>
  <c r="T147" i="2"/>
  <c r="V147" i="2"/>
  <c r="W147" i="2"/>
  <c r="D148" i="2"/>
  <c r="T148" i="2"/>
  <c r="V148" i="2"/>
  <c r="W148" i="2"/>
  <c r="D149" i="2"/>
  <c r="T149" i="2"/>
  <c r="V149" i="2"/>
  <c r="W149" i="2"/>
  <c r="D150" i="2"/>
  <c r="T150" i="2"/>
  <c r="V150" i="2"/>
  <c r="W150" i="2"/>
  <c r="D151" i="2"/>
  <c r="T151" i="2"/>
  <c r="V151" i="2"/>
  <c r="W151" i="2"/>
  <c r="D152" i="2"/>
  <c r="T152" i="2"/>
  <c r="V152" i="2"/>
  <c r="W152" i="2"/>
  <c r="D153" i="2"/>
  <c r="T153" i="2"/>
  <c r="V153" i="2"/>
  <c r="W153" i="2"/>
  <c r="D154" i="2"/>
  <c r="T154" i="2"/>
  <c r="V154" i="2"/>
  <c r="W154" i="2"/>
  <c r="D155" i="2"/>
  <c r="T155" i="2"/>
  <c r="V155" i="2"/>
  <c r="W155" i="2"/>
  <c r="D156" i="2"/>
  <c r="T156" i="2"/>
  <c r="V156" i="2"/>
  <c r="W156" i="2"/>
  <c r="D157" i="2"/>
  <c r="T157" i="2"/>
  <c r="V157" i="2"/>
  <c r="W157" i="2"/>
  <c r="D158" i="2"/>
  <c r="T158" i="2"/>
  <c r="V158" i="2"/>
  <c r="W158" i="2"/>
  <c r="D159" i="2"/>
  <c r="T159" i="2"/>
  <c r="V159" i="2"/>
  <c r="W159" i="2"/>
  <c r="D160" i="2"/>
  <c r="T160" i="2"/>
  <c r="V160" i="2"/>
  <c r="W160" i="2"/>
  <c r="D161" i="2"/>
  <c r="T161" i="2"/>
  <c r="V161" i="2"/>
  <c r="W161" i="2"/>
  <c r="D162" i="2"/>
  <c r="T162" i="2"/>
  <c r="V162" i="2"/>
  <c r="W162" i="2"/>
  <c r="D163" i="2"/>
  <c r="T163" i="2"/>
  <c r="V163" i="2"/>
  <c r="W163" i="2"/>
  <c r="D164" i="2"/>
  <c r="T164" i="2"/>
  <c r="V164" i="2"/>
  <c r="W164" i="2"/>
  <c r="D165" i="2"/>
  <c r="T165" i="2"/>
  <c r="V165" i="2"/>
  <c r="W165" i="2"/>
  <c r="D166" i="2"/>
  <c r="T166" i="2"/>
  <c r="V166" i="2"/>
  <c r="W166" i="2"/>
  <c r="D167" i="2"/>
  <c r="T167" i="2"/>
  <c r="V167" i="2"/>
  <c r="W167" i="2"/>
  <c r="D168" i="2"/>
  <c r="T168" i="2"/>
  <c r="V168" i="2"/>
  <c r="W168" i="2"/>
  <c r="D169" i="2"/>
  <c r="T169" i="2"/>
  <c r="V169" i="2"/>
  <c r="W169" i="2"/>
  <c r="D170" i="2"/>
  <c r="T170" i="2"/>
  <c r="V170" i="2"/>
  <c r="W170" i="2"/>
  <c r="D171" i="2"/>
  <c r="T171" i="2"/>
  <c r="V171" i="2"/>
  <c r="W171" i="2"/>
  <c r="D172" i="2"/>
  <c r="T172" i="2"/>
  <c r="V172" i="2"/>
  <c r="W172" i="2"/>
  <c r="D173" i="2"/>
  <c r="T173" i="2"/>
  <c r="V173" i="2"/>
  <c r="W173" i="2"/>
  <c r="D174" i="2"/>
  <c r="T174" i="2"/>
  <c r="V174" i="2"/>
  <c r="W174" i="2"/>
  <c r="D175" i="2"/>
  <c r="T175" i="2"/>
  <c r="V175" i="2"/>
  <c r="W175" i="2"/>
  <c r="D176" i="2"/>
  <c r="T176" i="2"/>
  <c r="V176" i="2"/>
  <c r="W176" i="2"/>
  <c r="D177" i="2"/>
  <c r="T177" i="2"/>
  <c r="V177" i="2"/>
  <c r="W177" i="2"/>
  <c r="D178" i="2"/>
  <c r="T178" i="2"/>
  <c r="V178" i="2"/>
  <c r="W178" i="2"/>
  <c r="D179" i="2"/>
  <c r="T179" i="2"/>
  <c r="V179" i="2"/>
  <c r="W179" i="2"/>
  <c r="D180" i="2"/>
  <c r="T180" i="2"/>
  <c r="V180" i="2"/>
  <c r="W180" i="2"/>
  <c r="D181" i="2"/>
  <c r="T181" i="2"/>
  <c r="V181" i="2"/>
  <c r="W181" i="2"/>
  <c r="D182" i="2"/>
  <c r="T182" i="2"/>
  <c r="V182" i="2"/>
  <c r="W182" i="2"/>
  <c r="D183" i="2"/>
  <c r="T183" i="2"/>
  <c r="V183" i="2"/>
  <c r="W183" i="2"/>
  <c r="D184" i="2"/>
  <c r="T184" i="2"/>
  <c r="V184" i="2"/>
  <c r="W184" i="2"/>
  <c r="D185" i="2"/>
  <c r="T185" i="2"/>
  <c r="V185" i="2"/>
  <c r="W185" i="2"/>
  <c r="D186" i="2"/>
  <c r="T186" i="2"/>
  <c r="V186" i="2"/>
  <c r="W186" i="2"/>
  <c r="D187" i="2"/>
  <c r="T187" i="2"/>
  <c r="V187" i="2"/>
  <c r="W187" i="2"/>
  <c r="D188" i="2"/>
  <c r="T188" i="2"/>
  <c r="V188" i="2"/>
  <c r="W188" i="2"/>
  <c r="D189" i="2"/>
  <c r="T189" i="2"/>
  <c r="V189" i="2"/>
  <c r="W189" i="2"/>
  <c r="D190" i="2"/>
  <c r="T190" i="2"/>
  <c r="V190" i="2"/>
  <c r="W190" i="2"/>
  <c r="D191" i="2"/>
  <c r="T191" i="2"/>
  <c r="V191" i="2"/>
  <c r="W191" i="2"/>
  <c r="D192" i="2"/>
  <c r="T192" i="2"/>
  <c r="V192" i="2"/>
  <c r="W192" i="2"/>
  <c r="D193" i="2"/>
  <c r="T193" i="2"/>
  <c r="V193" i="2"/>
  <c r="W193" i="2"/>
  <c r="D194" i="2"/>
  <c r="T194" i="2"/>
  <c r="V194" i="2"/>
  <c r="W194" i="2"/>
  <c r="D195" i="2"/>
  <c r="T195" i="2"/>
  <c r="V195" i="2"/>
  <c r="W195" i="2"/>
  <c r="D196" i="2"/>
  <c r="T196" i="2"/>
  <c r="V196" i="2"/>
  <c r="W196" i="2"/>
  <c r="D197" i="2"/>
  <c r="T197" i="2"/>
  <c r="V197" i="2"/>
  <c r="W197" i="2"/>
  <c r="D198" i="2"/>
  <c r="T198" i="2"/>
  <c r="V198" i="2"/>
  <c r="W198" i="2"/>
  <c r="D199" i="2"/>
  <c r="T199" i="2"/>
  <c r="V199" i="2"/>
  <c r="W199" i="2"/>
  <c r="D200" i="2"/>
  <c r="T200" i="2"/>
  <c r="V200" i="2"/>
  <c r="W200" i="2"/>
  <c r="D201" i="2"/>
  <c r="T201" i="2"/>
  <c r="V201" i="2"/>
  <c r="W201" i="2"/>
  <c r="D202" i="2"/>
  <c r="T202" i="2"/>
  <c r="V202" i="2"/>
  <c r="W202" i="2"/>
  <c r="D203" i="2"/>
  <c r="T203" i="2"/>
  <c r="V203" i="2"/>
  <c r="W203" i="2"/>
  <c r="D204" i="2"/>
  <c r="T204" i="2"/>
  <c r="V204" i="2"/>
  <c r="W204" i="2"/>
  <c r="D205" i="2"/>
  <c r="T205" i="2"/>
  <c r="V205" i="2"/>
  <c r="W205" i="2"/>
  <c r="D206" i="2"/>
  <c r="T206" i="2"/>
  <c r="V206" i="2"/>
  <c r="W206" i="2"/>
  <c r="D207" i="2"/>
  <c r="T207" i="2"/>
  <c r="V207" i="2"/>
  <c r="W207" i="2"/>
  <c r="D208" i="2"/>
  <c r="T208" i="2"/>
  <c r="V208" i="2"/>
  <c r="W208" i="2"/>
  <c r="D209" i="2"/>
  <c r="T209" i="2"/>
  <c r="V209" i="2"/>
  <c r="W209" i="2"/>
  <c r="D210" i="2"/>
  <c r="T210" i="2"/>
  <c r="V210" i="2"/>
  <c r="W210" i="2"/>
  <c r="D211" i="2"/>
  <c r="T211" i="2"/>
  <c r="V211" i="2"/>
  <c r="W211" i="2"/>
  <c r="D212" i="2"/>
  <c r="T212" i="2"/>
  <c r="V212" i="2"/>
  <c r="W212" i="2"/>
  <c r="D213" i="2"/>
  <c r="T213" i="2"/>
  <c r="V213" i="2"/>
  <c r="W213" i="2"/>
  <c r="D214" i="2"/>
  <c r="T214" i="2"/>
  <c r="V214" i="2"/>
  <c r="W214" i="2"/>
  <c r="D215" i="2"/>
  <c r="T215" i="2"/>
  <c r="V215" i="2"/>
  <c r="W215" i="2"/>
  <c r="D216" i="2"/>
  <c r="T216" i="2"/>
  <c r="V216" i="2"/>
  <c r="W216" i="2"/>
  <c r="D217" i="2"/>
  <c r="T217" i="2"/>
  <c r="V217" i="2"/>
  <c r="W217" i="2"/>
  <c r="D218" i="2"/>
  <c r="T218" i="2"/>
  <c r="V218" i="2"/>
  <c r="W218" i="2"/>
  <c r="D219" i="2"/>
  <c r="T219" i="2"/>
  <c r="V219" i="2"/>
  <c r="W219" i="2"/>
  <c r="D220" i="2"/>
  <c r="T220" i="2"/>
  <c r="V220" i="2"/>
  <c r="W220" i="2"/>
  <c r="D221" i="2"/>
  <c r="T221" i="2"/>
  <c r="V221" i="2"/>
  <c r="W221" i="2"/>
  <c r="D222" i="2"/>
  <c r="T222" i="2"/>
  <c r="V222" i="2"/>
  <c r="W222" i="2"/>
  <c r="D223" i="2"/>
  <c r="T223" i="2"/>
  <c r="V223" i="2"/>
  <c r="W223" i="2"/>
  <c r="D224" i="2"/>
  <c r="T224" i="2"/>
  <c r="V224" i="2"/>
  <c r="W224" i="2"/>
  <c r="D225" i="2"/>
  <c r="T225" i="2"/>
  <c r="V225" i="2"/>
  <c r="W225" i="2"/>
  <c r="D226" i="2"/>
  <c r="T226" i="2"/>
  <c r="V226" i="2"/>
  <c r="W226" i="2"/>
  <c r="D227" i="2"/>
  <c r="T227" i="2"/>
  <c r="V227" i="2"/>
  <c r="W227" i="2"/>
  <c r="D228" i="2"/>
  <c r="T228" i="2"/>
  <c r="V228" i="2"/>
  <c r="W228" i="2"/>
  <c r="D229" i="2"/>
  <c r="T229" i="2"/>
  <c r="V229" i="2"/>
  <c r="W229" i="2"/>
  <c r="D230" i="2"/>
  <c r="T230" i="2"/>
  <c r="V230" i="2"/>
  <c r="W230" i="2"/>
  <c r="D231" i="2"/>
  <c r="T231" i="2"/>
  <c r="V231" i="2"/>
  <c r="W231" i="2"/>
  <c r="D232" i="2"/>
  <c r="T232" i="2"/>
  <c r="V232" i="2"/>
  <c r="W232" i="2"/>
  <c r="D233" i="2"/>
  <c r="T233" i="2"/>
  <c r="V233" i="2"/>
  <c r="W233" i="2"/>
  <c r="D234" i="2"/>
  <c r="T234" i="2"/>
  <c r="V234" i="2"/>
  <c r="W234" i="2"/>
  <c r="D235" i="2"/>
  <c r="T235" i="2"/>
  <c r="V235" i="2"/>
  <c r="W235" i="2"/>
  <c r="D236" i="2"/>
  <c r="T236" i="2"/>
  <c r="V236" i="2"/>
  <c r="W236" i="2"/>
  <c r="D237" i="2"/>
  <c r="T237" i="2"/>
  <c r="V237" i="2"/>
  <c r="W237" i="2"/>
  <c r="D238" i="2"/>
  <c r="T238" i="2"/>
  <c r="V238" i="2"/>
  <c r="W238" i="2"/>
  <c r="D239" i="2"/>
  <c r="T239" i="2"/>
  <c r="V239" i="2"/>
  <c r="W239" i="2"/>
  <c r="D240" i="2"/>
  <c r="T240" i="2"/>
  <c r="V240" i="2"/>
  <c r="W240" i="2"/>
  <c r="D241" i="2"/>
  <c r="T241" i="2"/>
  <c r="V241" i="2"/>
  <c r="W241" i="2"/>
  <c r="D242" i="2"/>
  <c r="T242" i="2"/>
  <c r="V242" i="2"/>
  <c r="W242" i="2"/>
  <c r="D243" i="2"/>
  <c r="T243" i="2"/>
  <c r="V243" i="2"/>
  <c r="W243" i="2"/>
  <c r="D244" i="2"/>
  <c r="T244" i="2"/>
  <c r="V244" i="2"/>
  <c r="W244" i="2"/>
  <c r="D245" i="2"/>
  <c r="T245" i="2"/>
  <c r="V245" i="2"/>
  <c r="W245" i="2"/>
  <c r="D246" i="2"/>
  <c r="T246" i="2"/>
  <c r="V246" i="2"/>
  <c r="W246" i="2"/>
  <c r="D247" i="2"/>
  <c r="T247" i="2"/>
  <c r="V247" i="2"/>
  <c r="W247" i="2"/>
  <c r="D248" i="2"/>
  <c r="T248" i="2"/>
  <c r="V248" i="2"/>
  <c r="W248" i="2"/>
  <c r="D249" i="2"/>
  <c r="T249" i="2"/>
  <c r="V249" i="2"/>
  <c r="W249" i="2"/>
  <c r="D250" i="2"/>
  <c r="T250" i="2"/>
  <c r="V250" i="2"/>
  <c r="W250" i="2"/>
  <c r="D251" i="2"/>
  <c r="T251" i="2"/>
  <c r="V251" i="2"/>
  <c r="W251" i="2"/>
  <c r="D252" i="2"/>
  <c r="T252" i="2"/>
  <c r="V252" i="2"/>
  <c r="W252" i="2"/>
  <c r="D253" i="2"/>
  <c r="T253" i="2"/>
  <c r="V253" i="2"/>
  <c r="W253" i="2"/>
  <c r="D254" i="2"/>
  <c r="T254" i="2"/>
  <c r="V254" i="2"/>
  <c r="W254" i="2"/>
  <c r="D255" i="2"/>
  <c r="T255" i="2"/>
  <c r="V255" i="2"/>
  <c r="W255" i="2"/>
  <c r="D256" i="2"/>
  <c r="T256" i="2"/>
  <c r="V256" i="2"/>
  <c r="W256" i="2"/>
  <c r="D257" i="2"/>
  <c r="T257" i="2"/>
  <c r="V257" i="2"/>
  <c r="W257" i="2"/>
  <c r="D258" i="2"/>
  <c r="T258" i="2"/>
  <c r="V258" i="2"/>
  <c r="W258" i="2"/>
  <c r="D259" i="2"/>
  <c r="T259" i="2"/>
  <c r="V259" i="2"/>
  <c r="W259" i="2"/>
  <c r="D260" i="2"/>
  <c r="T260" i="2"/>
  <c r="V260" i="2"/>
  <c r="W260" i="2"/>
  <c r="D261" i="2"/>
  <c r="T261" i="2"/>
  <c r="V261" i="2"/>
  <c r="W261" i="2"/>
  <c r="D262" i="2"/>
  <c r="T262" i="2"/>
  <c r="V262" i="2"/>
  <c r="W262" i="2"/>
  <c r="D263" i="2"/>
  <c r="T263" i="2"/>
  <c r="V263" i="2"/>
  <c r="W263" i="2"/>
  <c r="D264" i="2"/>
  <c r="T264" i="2"/>
  <c r="V264" i="2"/>
  <c r="W264" i="2"/>
  <c r="D265" i="2"/>
  <c r="T265" i="2"/>
  <c r="V265" i="2"/>
  <c r="W265" i="2"/>
  <c r="D266" i="2"/>
  <c r="T266" i="2"/>
  <c r="V266" i="2"/>
  <c r="W266" i="2"/>
  <c r="D267" i="2"/>
  <c r="T267" i="2"/>
  <c r="V267" i="2"/>
  <c r="W267" i="2"/>
  <c r="D268" i="2"/>
  <c r="T268" i="2"/>
  <c r="V268" i="2"/>
  <c r="W268" i="2"/>
  <c r="D269" i="2"/>
  <c r="T269" i="2"/>
  <c r="V269" i="2"/>
  <c r="W269" i="2"/>
  <c r="D270" i="2"/>
  <c r="T270" i="2"/>
  <c r="V270" i="2"/>
  <c r="W270" i="2"/>
  <c r="D271" i="2"/>
  <c r="T271" i="2"/>
  <c r="V271" i="2"/>
  <c r="W271" i="2"/>
  <c r="D272" i="2"/>
  <c r="T272" i="2"/>
  <c r="V272" i="2"/>
  <c r="W272" i="2"/>
  <c r="D273" i="2"/>
  <c r="T273" i="2"/>
  <c r="V273" i="2"/>
  <c r="W273" i="2"/>
  <c r="D274" i="2"/>
  <c r="T274" i="2"/>
  <c r="V274" i="2"/>
  <c r="W274" i="2"/>
  <c r="D275" i="2"/>
  <c r="T275" i="2"/>
  <c r="V275" i="2"/>
  <c r="W275" i="2"/>
  <c r="D276" i="2"/>
  <c r="T276" i="2"/>
  <c r="V276" i="2"/>
  <c r="W276" i="2"/>
  <c r="D277" i="2"/>
  <c r="T277" i="2"/>
  <c r="V277" i="2"/>
  <c r="W277" i="2"/>
  <c r="D278" i="2"/>
  <c r="T278" i="2"/>
  <c r="V278" i="2"/>
  <c r="W278" i="2"/>
  <c r="D279" i="2"/>
  <c r="T279" i="2"/>
  <c r="V279" i="2"/>
  <c r="W279" i="2"/>
  <c r="D280" i="2"/>
  <c r="T280" i="2"/>
  <c r="V280" i="2"/>
  <c r="W280" i="2"/>
  <c r="D281" i="2"/>
  <c r="T281" i="2"/>
  <c r="V281" i="2"/>
  <c r="W281" i="2"/>
  <c r="D282" i="2"/>
  <c r="T282" i="2"/>
  <c r="V282" i="2"/>
  <c r="W282" i="2"/>
  <c r="D283" i="2"/>
  <c r="T283" i="2"/>
  <c r="V283" i="2"/>
  <c r="W283" i="2"/>
  <c r="D284" i="2"/>
  <c r="T284" i="2"/>
  <c r="V284" i="2"/>
  <c r="W284" i="2"/>
  <c r="D285" i="2"/>
  <c r="T285" i="2"/>
  <c r="V285" i="2"/>
  <c r="W285" i="2"/>
  <c r="D286" i="2"/>
  <c r="T286" i="2"/>
  <c r="V286" i="2"/>
  <c r="W286" i="2"/>
  <c r="D287" i="2"/>
  <c r="T287" i="2"/>
  <c r="V287" i="2"/>
  <c r="W287" i="2"/>
  <c r="D288" i="2"/>
  <c r="T288" i="2"/>
  <c r="V288" i="2"/>
  <c r="W288" i="2"/>
  <c r="D289" i="2"/>
  <c r="T289" i="2"/>
  <c r="V289" i="2"/>
  <c r="W289" i="2"/>
  <c r="D290" i="2"/>
  <c r="T290" i="2"/>
  <c r="V290" i="2"/>
  <c r="W290" i="2"/>
  <c r="D291" i="2"/>
  <c r="T291" i="2"/>
  <c r="V291" i="2"/>
  <c r="W291" i="2"/>
  <c r="D292" i="2"/>
  <c r="T292" i="2"/>
  <c r="V292" i="2"/>
  <c r="W292" i="2"/>
  <c r="D293" i="2"/>
  <c r="T293" i="2"/>
  <c r="V293" i="2"/>
  <c r="W293" i="2"/>
  <c r="D294" i="2"/>
  <c r="T294" i="2"/>
  <c r="V294" i="2"/>
  <c r="W294" i="2"/>
  <c r="D295" i="2"/>
  <c r="T295" i="2"/>
  <c r="V295" i="2"/>
  <c r="W295" i="2"/>
  <c r="D296" i="2"/>
  <c r="T296" i="2"/>
  <c r="V296" i="2"/>
  <c r="W296" i="2"/>
  <c r="D297" i="2"/>
  <c r="T297" i="2"/>
  <c r="V297" i="2"/>
  <c r="W297" i="2"/>
  <c r="D298" i="2"/>
  <c r="T298" i="2"/>
  <c r="V298" i="2"/>
  <c r="W298" i="2"/>
  <c r="D299" i="2"/>
  <c r="T299" i="2"/>
  <c r="V299" i="2"/>
  <c r="W299" i="2"/>
  <c r="D300" i="2"/>
  <c r="T300" i="2"/>
  <c r="V300" i="2"/>
  <c r="W300" i="2"/>
  <c r="D301" i="2"/>
  <c r="T301" i="2"/>
  <c r="V301" i="2"/>
  <c r="W301" i="2"/>
  <c r="D302" i="2"/>
  <c r="T302" i="2"/>
  <c r="V302" i="2"/>
  <c r="W302" i="2"/>
  <c r="D303" i="2"/>
  <c r="T303" i="2"/>
  <c r="V303" i="2"/>
  <c r="W303" i="2"/>
  <c r="D304" i="2"/>
  <c r="T304" i="2"/>
  <c r="V304" i="2"/>
  <c r="W304" i="2"/>
  <c r="D305" i="2"/>
  <c r="T305" i="2"/>
  <c r="V305" i="2"/>
  <c r="W305" i="2"/>
  <c r="D306" i="2"/>
  <c r="T306" i="2"/>
  <c r="V306" i="2"/>
  <c r="W306" i="2"/>
  <c r="D307" i="2"/>
  <c r="T307" i="2"/>
  <c r="V307" i="2"/>
  <c r="W307" i="2"/>
  <c r="D308" i="2"/>
  <c r="T308" i="2"/>
  <c r="V308" i="2"/>
  <c r="W308" i="2"/>
  <c r="D309" i="2"/>
  <c r="T309" i="2"/>
  <c r="V309" i="2"/>
  <c r="W309" i="2"/>
  <c r="D310" i="2"/>
  <c r="T310" i="2"/>
  <c r="V310" i="2"/>
  <c r="W310" i="2"/>
  <c r="D311" i="2"/>
  <c r="T311" i="2"/>
  <c r="V311" i="2"/>
  <c r="W311" i="2"/>
  <c r="D312" i="2"/>
  <c r="T312" i="2"/>
  <c r="V312" i="2"/>
  <c r="W312" i="2"/>
  <c r="D313" i="2"/>
  <c r="T313" i="2"/>
  <c r="V313" i="2"/>
  <c r="W313" i="2"/>
  <c r="D314" i="2"/>
  <c r="T314" i="2"/>
  <c r="V314" i="2"/>
  <c r="W314" i="2"/>
  <c r="D315" i="2"/>
  <c r="T315" i="2"/>
  <c r="V315" i="2"/>
  <c r="W315" i="2"/>
  <c r="D316" i="2"/>
  <c r="T316" i="2"/>
  <c r="V316" i="2"/>
  <c r="W316" i="2"/>
  <c r="D317" i="2"/>
  <c r="T317" i="2"/>
  <c r="V317" i="2"/>
  <c r="W317" i="2"/>
  <c r="D318" i="2"/>
  <c r="T318" i="2"/>
  <c r="V318" i="2"/>
  <c r="W318" i="2"/>
  <c r="D319" i="2"/>
  <c r="T319" i="2"/>
  <c r="V319" i="2"/>
  <c r="W319" i="2"/>
  <c r="D320" i="2"/>
  <c r="T320" i="2"/>
  <c r="V320" i="2"/>
  <c r="W320" i="2"/>
  <c r="D321" i="2"/>
  <c r="T321" i="2"/>
  <c r="V321" i="2"/>
  <c r="W321" i="2"/>
  <c r="D322" i="2"/>
  <c r="T322" i="2"/>
  <c r="V322" i="2"/>
  <c r="W322" i="2"/>
  <c r="D323" i="2"/>
  <c r="T323" i="2"/>
  <c r="V323" i="2"/>
  <c r="W323" i="2"/>
  <c r="D324" i="2"/>
  <c r="T324" i="2"/>
  <c r="V324" i="2"/>
  <c r="W324" i="2"/>
  <c r="D325" i="2"/>
  <c r="T325" i="2"/>
  <c r="V325" i="2"/>
  <c r="W325" i="2"/>
  <c r="D326" i="2"/>
  <c r="T326" i="2"/>
  <c r="V326" i="2"/>
  <c r="W326" i="2"/>
  <c r="D327" i="2"/>
  <c r="T327" i="2"/>
  <c r="V327" i="2"/>
  <c r="W327" i="2"/>
  <c r="D328" i="2"/>
  <c r="T328" i="2"/>
  <c r="V328" i="2"/>
  <c r="W328" i="2"/>
  <c r="D329" i="2"/>
  <c r="T329" i="2"/>
  <c r="V329" i="2"/>
  <c r="W329" i="2"/>
  <c r="D330" i="2"/>
  <c r="T330" i="2"/>
  <c r="V330" i="2"/>
  <c r="W330" i="2"/>
  <c r="D331" i="2"/>
  <c r="T331" i="2"/>
  <c r="V331" i="2"/>
  <c r="W331" i="2"/>
  <c r="D332" i="2"/>
  <c r="T332" i="2"/>
  <c r="V332" i="2"/>
  <c r="W332" i="2"/>
  <c r="D333" i="2"/>
  <c r="T333" i="2"/>
  <c r="V333" i="2"/>
  <c r="W333" i="2"/>
  <c r="D334" i="2"/>
  <c r="T334" i="2"/>
  <c r="V334" i="2"/>
  <c r="W334" i="2"/>
  <c r="D335" i="2"/>
  <c r="T335" i="2"/>
  <c r="V335" i="2"/>
  <c r="W335" i="2"/>
  <c r="D336" i="2"/>
  <c r="T336" i="2"/>
  <c r="V336" i="2"/>
  <c r="W336" i="2"/>
  <c r="D337" i="2"/>
  <c r="T337" i="2"/>
  <c r="V337" i="2"/>
  <c r="W337" i="2"/>
  <c r="D338" i="2"/>
  <c r="T338" i="2"/>
  <c r="V338" i="2"/>
  <c r="W338" i="2"/>
  <c r="D339" i="2"/>
  <c r="T339" i="2"/>
  <c r="V339" i="2"/>
  <c r="W339" i="2"/>
  <c r="D340" i="2"/>
  <c r="T340" i="2"/>
  <c r="V340" i="2"/>
  <c r="W340" i="2"/>
  <c r="D341" i="2"/>
  <c r="T341" i="2"/>
  <c r="V341" i="2"/>
  <c r="W341" i="2"/>
  <c r="D342" i="2"/>
  <c r="T342" i="2"/>
  <c r="V342" i="2"/>
  <c r="W342" i="2"/>
  <c r="D343" i="2"/>
  <c r="T343" i="2"/>
  <c r="V343" i="2"/>
  <c r="W343" i="2"/>
  <c r="D344" i="2"/>
  <c r="T344" i="2"/>
  <c r="V344" i="2"/>
  <c r="W344" i="2"/>
  <c r="D345" i="2"/>
  <c r="T345" i="2"/>
  <c r="V345" i="2"/>
  <c r="W345" i="2"/>
  <c r="D346" i="2"/>
  <c r="T346" i="2"/>
  <c r="V346" i="2"/>
  <c r="W346" i="2"/>
  <c r="D347" i="2"/>
  <c r="T347" i="2"/>
  <c r="V347" i="2"/>
  <c r="W347" i="2"/>
  <c r="D348" i="2"/>
  <c r="T348" i="2"/>
  <c r="V348" i="2"/>
  <c r="W348" i="2"/>
  <c r="D349" i="2"/>
  <c r="T349" i="2"/>
  <c r="V349" i="2"/>
  <c r="W349" i="2"/>
  <c r="D350" i="2"/>
  <c r="T350" i="2"/>
  <c r="V350" i="2"/>
  <c r="W350" i="2"/>
  <c r="D351" i="2"/>
  <c r="T351" i="2"/>
  <c r="V351" i="2"/>
  <c r="W351" i="2"/>
  <c r="D352" i="2"/>
  <c r="T352" i="2"/>
  <c r="V352" i="2"/>
  <c r="W352" i="2"/>
  <c r="D353" i="2"/>
  <c r="T353" i="2"/>
  <c r="V353" i="2"/>
  <c r="W353" i="2"/>
  <c r="D354" i="2"/>
  <c r="T354" i="2"/>
  <c r="V354" i="2"/>
  <c r="W354" i="2"/>
  <c r="D355" i="2"/>
  <c r="T355" i="2"/>
  <c r="V355" i="2"/>
  <c r="W355" i="2"/>
  <c r="D356" i="2"/>
  <c r="T356" i="2"/>
  <c r="V356" i="2"/>
  <c r="W356" i="2"/>
  <c r="D357" i="2"/>
  <c r="T357" i="2"/>
  <c r="V357" i="2"/>
  <c r="W357" i="2"/>
  <c r="D358" i="2"/>
  <c r="T358" i="2"/>
  <c r="V358" i="2"/>
  <c r="W358" i="2"/>
  <c r="D359" i="2"/>
  <c r="T359" i="2"/>
  <c r="V359" i="2"/>
  <c r="W359" i="2"/>
  <c r="D360" i="2"/>
  <c r="T360" i="2"/>
  <c r="V360" i="2"/>
  <c r="W360" i="2"/>
  <c r="D361" i="2"/>
  <c r="T361" i="2"/>
  <c r="V361" i="2"/>
  <c r="W361" i="2"/>
  <c r="D362" i="2"/>
  <c r="T362" i="2"/>
  <c r="V362" i="2"/>
  <c r="W362" i="2"/>
  <c r="D363" i="2"/>
  <c r="T363" i="2"/>
  <c r="V363" i="2"/>
  <c r="W363" i="2"/>
  <c r="D364" i="2"/>
  <c r="T364" i="2"/>
  <c r="V364" i="2"/>
  <c r="W364" i="2"/>
  <c r="D365" i="2"/>
  <c r="T365" i="2"/>
  <c r="V365" i="2"/>
  <c r="W365" i="2"/>
  <c r="D366" i="2"/>
  <c r="T366" i="2"/>
  <c r="V366" i="2"/>
  <c r="W366" i="2"/>
  <c r="D367" i="2"/>
  <c r="T367" i="2"/>
  <c r="V367" i="2"/>
  <c r="W367" i="2"/>
  <c r="D368" i="2"/>
  <c r="T368" i="2"/>
  <c r="V368" i="2"/>
  <c r="W368" i="2"/>
  <c r="D369" i="2"/>
  <c r="T369" i="2"/>
  <c r="V369" i="2"/>
  <c r="W369" i="2"/>
  <c r="D370" i="2"/>
  <c r="T370" i="2"/>
  <c r="V370" i="2"/>
  <c r="W370" i="2"/>
  <c r="D371" i="2"/>
  <c r="T371" i="2"/>
  <c r="V371" i="2"/>
  <c r="W371" i="2"/>
  <c r="D372" i="2"/>
  <c r="T372" i="2"/>
  <c r="V372" i="2"/>
  <c r="W372" i="2"/>
  <c r="D373" i="2"/>
  <c r="T373" i="2"/>
  <c r="V373" i="2"/>
  <c r="W373" i="2"/>
  <c r="D374" i="2"/>
  <c r="T374" i="2"/>
  <c r="V374" i="2"/>
  <c r="W374" i="2"/>
  <c r="D375" i="2"/>
  <c r="T375" i="2"/>
  <c r="V375" i="2"/>
  <c r="W375" i="2"/>
  <c r="D376" i="2"/>
  <c r="T376" i="2"/>
  <c r="V376" i="2"/>
  <c r="W376" i="2"/>
  <c r="D377" i="2"/>
  <c r="T377" i="2"/>
  <c r="V377" i="2"/>
  <c r="W377" i="2"/>
  <c r="D378" i="2"/>
  <c r="T378" i="2"/>
  <c r="V378" i="2"/>
  <c r="W378" i="2"/>
  <c r="D379" i="2"/>
  <c r="T379" i="2"/>
  <c r="V379" i="2"/>
  <c r="W379" i="2"/>
  <c r="D380" i="2"/>
  <c r="T380" i="2"/>
  <c r="V380" i="2"/>
  <c r="W380" i="2"/>
  <c r="D381" i="2"/>
  <c r="T381" i="2"/>
  <c r="V381" i="2"/>
  <c r="W381" i="2"/>
  <c r="D382" i="2"/>
  <c r="T382" i="2"/>
  <c r="V382" i="2"/>
  <c r="W382" i="2"/>
  <c r="D383" i="2"/>
  <c r="T383" i="2"/>
  <c r="V383" i="2"/>
  <c r="W383" i="2"/>
  <c r="D384" i="2"/>
  <c r="T384" i="2"/>
  <c r="V384" i="2"/>
  <c r="W384" i="2"/>
  <c r="D385" i="2"/>
  <c r="T385" i="2"/>
  <c r="V385" i="2"/>
  <c r="W385" i="2"/>
  <c r="D386" i="2"/>
  <c r="T386" i="2"/>
  <c r="V386" i="2"/>
  <c r="W386" i="2"/>
  <c r="D387" i="2"/>
  <c r="T387" i="2"/>
  <c r="V387" i="2"/>
  <c r="W387" i="2"/>
  <c r="D388" i="2"/>
  <c r="T388" i="2"/>
  <c r="V388" i="2"/>
  <c r="W388" i="2"/>
  <c r="D389" i="2"/>
  <c r="T389" i="2"/>
  <c r="V389" i="2"/>
  <c r="W389" i="2"/>
  <c r="D390" i="2"/>
  <c r="T390" i="2"/>
  <c r="V390" i="2"/>
  <c r="W390" i="2"/>
  <c r="D391" i="2"/>
  <c r="T391" i="2"/>
  <c r="V391" i="2"/>
  <c r="W391" i="2"/>
  <c r="D392" i="2"/>
  <c r="T392" i="2"/>
  <c r="V392" i="2"/>
  <c r="W392" i="2"/>
  <c r="D393" i="2"/>
  <c r="T393" i="2"/>
  <c r="V393" i="2"/>
  <c r="W393" i="2"/>
  <c r="D394" i="2"/>
  <c r="T394" i="2"/>
  <c r="V394" i="2"/>
  <c r="W394" i="2"/>
  <c r="D395" i="2"/>
  <c r="T395" i="2"/>
  <c r="V395" i="2"/>
  <c r="W395" i="2"/>
  <c r="D396" i="2"/>
  <c r="T396" i="2"/>
  <c r="V396" i="2"/>
  <c r="W396" i="2"/>
  <c r="D397" i="2"/>
  <c r="T397" i="2"/>
  <c r="V397" i="2"/>
  <c r="W397" i="2"/>
  <c r="D398" i="2"/>
  <c r="T398" i="2"/>
  <c r="V398" i="2"/>
  <c r="W398" i="2"/>
  <c r="D399" i="2"/>
  <c r="T399" i="2"/>
  <c r="V399" i="2"/>
  <c r="W399" i="2"/>
  <c r="D400" i="2"/>
  <c r="T400" i="2"/>
  <c r="V400" i="2"/>
  <c r="W400" i="2"/>
  <c r="D401" i="2"/>
  <c r="T401" i="2"/>
  <c r="V401" i="2"/>
  <c r="W401" i="2"/>
  <c r="D402" i="2"/>
  <c r="T402" i="2"/>
  <c r="V402" i="2"/>
  <c r="W402" i="2"/>
  <c r="D403" i="2"/>
  <c r="T403" i="2"/>
  <c r="V403" i="2"/>
  <c r="W403" i="2"/>
  <c r="D404" i="2"/>
  <c r="T404" i="2"/>
  <c r="V404" i="2"/>
  <c r="W404" i="2"/>
  <c r="D405" i="2"/>
  <c r="T405" i="2"/>
  <c r="V405" i="2"/>
  <c r="W405" i="2"/>
  <c r="D406" i="2"/>
  <c r="T406" i="2"/>
  <c r="V406" i="2"/>
  <c r="W406" i="2"/>
  <c r="D407" i="2"/>
  <c r="T407" i="2"/>
  <c r="V407" i="2"/>
  <c r="W407" i="2"/>
  <c r="D408" i="2"/>
  <c r="T408" i="2"/>
  <c r="V408" i="2"/>
  <c r="W408" i="2"/>
  <c r="D409" i="2"/>
  <c r="T409" i="2"/>
  <c r="V409" i="2"/>
  <c r="W409" i="2"/>
  <c r="D410" i="2"/>
  <c r="T410" i="2"/>
  <c r="V410" i="2"/>
  <c r="W410" i="2"/>
  <c r="D411" i="2"/>
  <c r="T411" i="2"/>
  <c r="V411" i="2"/>
  <c r="W411" i="2"/>
  <c r="D412" i="2"/>
  <c r="T412" i="2"/>
  <c r="V412" i="2"/>
  <c r="W412" i="2"/>
  <c r="D413" i="2"/>
  <c r="T413" i="2"/>
  <c r="V413" i="2"/>
  <c r="W413" i="2"/>
  <c r="D414" i="2"/>
  <c r="T414" i="2"/>
  <c r="V414" i="2"/>
  <c r="W414" i="2"/>
  <c r="D415" i="2"/>
  <c r="T415" i="2"/>
  <c r="V415" i="2"/>
  <c r="W415" i="2"/>
  <c r="D416" i="2"/>
  <c r="T416" i="2"/>
  <c r="V416" i="2"/>
  <c r="W416" i="2"/>
  <c r="D417" i="2"/>
  <c r="T417" i="2"/>
  <c r="V417" i="2"/>
  <c r="W417" i="2"/>
  <c r="D418" i="2"/>
  <c r="T418" i="2"/>
  <c r="V418" i="2"/>
  <c r="W418" i="2"/>
  <c r="D419" i="2"/>
  <c r="T419" i="2"/>
  <c r="V419" i="2"/>
  <c r="W419" i="2"/>
  <c r="D420" i="2"/>
  <c r="T420" i="2"/>
  <c r="V420" i="2"/>
  <c r="W420" i="2"/>
  <c r="D421" i="2"/>
  <c r="T421" i="2"/>
  <c r="V421" i="2"/>
  <c r="W421" i="2"/>
  <c r="D422" i="2"/>
  <c r="T422" i="2"/>
  <c r="V422" i="2"/>
  <c r="W422" i="2"/>
  <c r="D423" i="2"/>
  <c r="T423" i="2"/>
  <c r="V423" i="2"/>
  <c r="W423" i="2"/>
  <c r="D424" i="2"/>
  <c r="T424" i="2"/>
  <c r="V424" i="2"/>
  <c r="W424" i="2"/>
  <c r="D425" i="2"/>
  <c r="T425" i="2"/>
  <c r="V425" i="2"/>
  <c r="W425" i="2"/>
  <c r="D426" i="2"/>
  <c r="T426" i="2"/>
  <c r="V426" i="2"/>
  <c r="W426" i="2"/>
  <c r="D427" i="2"/>
  <c r="T427" i="2"/>
  <c r="V427" i="2"/>
  <c r="W427" i="2"/>
  <c r="D428" i="2"/>
  <c r="T428" i="2"/>
  <c r="V428" i="2"/>
  <c r="W428" i="2"/>
  <c r="D429" i="2"/>
  <c r="T429" i="2"/>
  <c r="V429" i="2"/>
  <c r="W429" i="2"/>
  <c r="D430" i="2"/>
  <c r="T430" i="2"/>
  <c r="V430" i="2"/>
  <c r="W430" i="2"/>
  <c r="D431" i="2"/>
  <c r="T431" i="2"/>
  <c r="V431" i="2"/>
  <c r="W431" i="2"/>
  <c r="D432" i="2"/>
  <c r="T432" i="2"/>
  <c r="V432" i="2"/>
  <c r="W432" i="2"/>
  <c r="D433" i="2"/>
  <c r="T433" i="2"/>
  <c r="V433" i="2"/>
  <c r="W433" i="2"/>
  <c r="D434" i="2"/>
  <c r="T434" i="2"/>
  <c r="V434" i="2"/>
  <c r="W434" i="2"/>
  <c r="D435" i="2"/>
  <c r="T435" i="2"/>
  <c r="V435" i="2"/>
  <c r="W435" i="2"/>
  <c r="D436" i="2"/>
  <c r="T436" i="2"/>
  <c r="V436" i="2"/>
  <c r="W436" i="2"/>
  <c r="D437" i="2"/>
  <c r="T437" i="2"/>
  <c r="V437" i="2"/>
  <c r="W437" i="2"/>
  <c r="D438" i="2"/>
  <c r="T438" i="2"/>
  <c r="V438" i="2"/>
  <c r="W438" i="2"/>
  <c r="D439" i="2"/>
  <c r="T439" i="2"/>
  <c r="V439" i="2"/>
  <c r="W439" i="2"/>
  <c r="D440" i="2"/>
  <c r="T440" i="2"/>
  <c r="V440" i="2"/>
  <c r="W440" i="2"/>
  <c r="D441" i="2"/>
  <c r="T441" i="2"/>
  <c r="V441" i="2"/>
  <c r="W441" i="2"/>
  <c r="D442" i="2"/>
  <c r="T442" i="2"/>
  <c r="V442" i="2"/>
  <c r="W442" i="2"/>
  <c r="D443" i="2"/>
  <c r="T443" i="2"/>
  <c r="V443" i="2"/>
  <c r="W443" i="2"/>
  <c r="D444" i="2"/>
  <c r="T444" i="2"/>
  <c r="V444" i="2"/>
  <c r="W444" i="2"/>
  <c r="D445" i="2"/>
  <c r="T445" i="2"/>
  <c r="V445" i="2"/>
  <c r="W445" i="2"/>
  <c r="D446" i="2"/>
  <c r="T446" i="2"/>
  <c r="V446" i="2"/>
  <c r="W446" i="2"/>
  <c r="D447" i="2"/>
  <c r="T447" i="2"/>
  <c r="V447" i="2"/>
  <c r="W447" i="2"/>
  <c r="D448" i="2"/>
  <c r="T448" i="2"/>
  <c r="V448" i="2"/>
  <c r="W448" i="2"/>
  <c r="D449" i="2"/>
  <c r="T449" i="2"/>
  <c r="V449" i="2"/>
  <c r="W449" i="2"/>
  <c r="D450" i="2"/>
  <c r="T450" i="2"/>
  <c r="V450" i="2"/>
  <c r="W450" i="2"/>
  <c r="D451" i="2"/>
  <c r="T451" i="2"/>
  <c r="V451" i="2"/>
  <c r="W451" i="2"/>
  <c r="D452" i="2"/>
  <c r="T452" i="2"/>
  <c r="V452" i="2"/>
  <c r="W452" i="2"/>
  <c r="D453" i="2"/>
  <c r="T453" i="2"/>
  <c r="V453" i="2"/>
  <c r="W453" i="2"/>
  <c r="D454" i="2"/>
  <c r="T454" i="2"/>
  <c r="V454" i="2"/>
  <c r="W454" i="2"/>
  <c r="D455" i="2"/>
  <c r="T455" i="2"/>
  <c r="V455" i="2"/>
  <c r="W455" i="2"/>
  <c r="D456" i="2"/>
  <c r="T456" i="2"/>
  <c r="V456" i="2"/>
  <c r="W456" i="2"/>
  <c r="D457" i="2"/>
  <c r="T457" i="2"/>
  <c r="V457" i="2"/>
  <c r="W457" i="2"/>
  <c r="D458" i="2"/>
  <c r="T458" i="2"/>
  <c r="V458" i="2"/>
  <c r="W458" i="2"/>
  <c r="D459" i="2"/>
  <c r="T459" i="2"/>
  <c r="V459" i="2"/>
  <c r="W459" i="2"/>
  <c r="D460" i="2"/>
  <c r="T460" i="2"/>
  <c r="V460" i="2"/>
  <c r="W460" i="2"/>
  <c r="D461" i="2"/>
  <c r="T461" i="2"/>
  <c r="V461" i="2"/>
  <c r="W461" i="2"/>
  <c r="D462" i="2"/>
  <c r="T462" i="2"/>
  <c r="V462" i="2"/>
  <c r="W462" i="2"/>
  <c r="D463" i="2"/>
  <c r="T463" i="2"/>
  <c r="V463" i="2"/>
  <c r="W463" i="2"/>
  <c r="D464" i="2"/>
  <c r="T464" i="2"/>
  <c r="V464" i="2"/>
  <c r="W464" i="2"/>
  <c r="D465" i="2"/>
  <c r="T465" i="2"/>
  <c r="V465" i="2"/>
  <c r="W465" i="2"/>
  <c r="D466" i="2"/>
  <c r="T466" i="2"/>
  <c r="V466" i="2"/>
  <c r="W466" i="2"/>
  <c r="D467" i="2"/>
  <c r="T467" i="2"/>
  <c r="V467" i="2"/>
  <c r="W467" i="2"/>
  <c r="D468" i="2"/>
  <c r="T468" i="2"/>
  <c r="V468" i="2"/>
  <c r="W468" i="2"/>
  <c r="D469" i="2"/>
  <c r="T469" i="2"/>
  <c r="V469" i="2"/>
  <c r="W469" i="2"/>
  <c r="D470" i="2"/>
  <c r="T470" i="2"/>
  <c r="V470" i="2"/>
  <c r="W470" i="2"/>
  <c r="D471" i="2"/>
  <c r="T471" i="2"/>
  <c r="V471" i="2"/>
  <c r="W471" i="2"/>
  <c r="D472" i="2"/>
  <c r="T472" i="2"/>
  <c r="V472" i="2"/>
  <c r="W472" i="2"/>
  <c r="D473" i="2"/>
  <c r="T473" i="2"/>
  <c r="V473" i="2"/>
  <c r="W473" i="2"/>
  <c r="D474" i="2"/>
  <c r="T474" i="2"/>
  <c r="V474" i="2"/>
  <c r="W474" i="2"/>
  <c r="D475" i="2"/>
  <c r="T475" i="2"/>
  <c r="V475" i="2"/>
  <c r="W475" i="2"/>
  <c r="D476" i="2"/>
  <c r="T476" i="2"/>
  <c r="V476" i="2"/>
  <c r="W476" i="2"/>
  <c r="D477" i="2"/>
  <c r="T477" i="2"/>
  <c r="V477" i="2"/>
  <c r="W477" i="2"/>
  <c r="D478" i="2"/>
  <c r="T478" i="2"/>
  <c r="V478" i="2"/>
  <c r="W478" i="2"/>
  <c r="D479" i="2"/>
  <c r="T479" i="2"/>
  <c r="V479" i="2"/>
  <c r="W479" i="2"/>
  <c r="D480" i="2"/>
  <c r="T480" i="2"/>
  <c r="V480" i="2"/>
  <c r="W480" i="2"/>
  <c r="D481" i="2"/>
  <c r="T481" i="2"/>
  <c r="V481" i="2"/>
  <c r="W481" i="2"/>
  <c r="D482" i="2"/>
  <c r="T482" i="2"/>
  <c r="V482" i="2"/>
  <c r="W482" i="2"/>
  <c r="D483" i="2"/>
  <c r="T483" i="2"/>
  <c r="V483" i="2"/>
  <c r="W483" i="2"/>
  <c r="D484" i="2"/>
  <c r="T484" i="2"/>
  <c r="V484" i="2"/>
  <c r="W484" i="2"/>
  <c r="D485" i="2"/>
  <c r="T485" i="2"/>
  <c r="V485" i="2"/>
  <c r="W485" i="2"/>
  <c r="D486" i="2"/>
  <c r="T486" i="2"/>
  <c r="V486" i="2"/>
  <c r="W486" i="2"/>
  <c r="D487" i="2"/>
  <c r="T487" i="2"/>
  <c r="V487" i="2"/>
  <c r="W487" i="2"/>
  <c r="D488" i="2"/>
  <c r="T488" i="2"/>
  <c r="V488" i="2"/>
  <c r="W488" i="2"/>
  <c r="D489" i="2"/>
  <c r="T489" i="2"/>
  <c r="V489" i="2"/>
  <c r="W489" i="2"/>
  <c r="D490" i="2"/>
  <c r="T490" i="2"/>
  <c r="V490" i="2"/>
  <c r="W490" i="2"/>
  <c r="D491" i="2"/>
  <c r="T491" i="2"/>
  <c r="V491" i="2"/>
  <c r="W491" i="2"/>
  <c r="D492" i="2"/>
  <c r="T492" i="2"/>
  <c r="V492" i="2"/>
  <c r="W492" i="2"/>
  <c r="D493" i="2"/>
  <c r="T493" i="2"/>
  <c r="V493" i="2"/>
  <c r="W493" i="2"/>
  <c r="D494" i="2"/>
  <c r="T494" i="2"/>
  <c r="V494" i="2"/>
  <c r="W494" i="2"/>
  <c r="D495" i="2"/>
  <c r="T495" i="2"/>
  <c r="V495" i="2"/>
  <c r="W495" i="2"/>
  <c r="D496" i="2"/>
  <c r="T496" i="2"/>
  <c r="V496" i="2"/>
  <c r="W496" i="2"/>
  <c r="D497" i="2"/>
  <c r="T497" i="2"/>
  <c r="V497" i="2"/>
  <c r="W497" i="2"/>
  <c r="D498" i="2"/>
  <c r="T498" i="2"/>
  <c r="V498" i="2"/>
  <c r="W498" i="2"/>
  <c r="D499" i="2"/>
  <c r="T499" i="2"/>
  <c r="V499" i="2"/>
  <c r="W499" i="2"/>
  <c r="D500" i="2"/>
  <c r="T500" i="2"/>
  <c r="V500" i="2"/>
  <c r="W500" i="2"/>
  <c r="D501" i="2"/>
  <c r="T501" i="2"/>
  <c r="V501" i="2"/>
  <c r="W501" i="2"/>
  <c r="D502" i="2"/>
  <c r="T502" i="2"/>
  <c r="V502" i="2"/>
  <c r="W502" i="2"/>
  <c r="D503" i="2"/>
  <c r="T503" i="2"/>
  <c r="V503" i="2"/>
  <c r="W503" i="2"/>
  <c r="V5" i="1"/>
  <c r="W5" i="1"/>
  <c r="V6" i="1"/>
  <c r="W6" i="1" s="1"/>
  <c r="V7" i="1"/>
  <c r="W7" i="1" s="1"/>
  <c r="V8" i="1"/>
  <c r="W8" i="1"/>
  <c r="V10" i="1"/>
  <c r="W10" i="1"/>
  <c r="D11" i="1"/>
  <c r="E11" i="1"/>
  <c r="T11" i="1"/>
  <c r="V11" i="1"/>
  <c r="W11" i="1"/>
  <c r="D12" i="1"/>
  <c r="E12" i="1"/>
  <c r="T12" i="1"/>
  <c r="V12" i="1"/>
  <c r="W12" i="1"/>
  <c r="D13" i="1"/>
  <c r="E13" i="1"/>
  <c r="T13" i="1"/>
  <c r="V13" i="1"/>
  <c r="W13" i="1"/>
  <c r="D14" i="1"/>
  <c r="E14" i="1"/>
  <c r="T14" i="1"/>
  <c r="V14" i="1"/>
  <c r="W14" i="1"/>
  <c r="D15" i="1"/>
  <c r="E15" i="1"/>
  <c r="T15" i="1"/>
  <c r="V15" i="1"/>
  <c r="W15" i="1"/>
  <c r="D16" i="1"/>
  <c r="E16" i="1"/>
  <c r="T16" i="1"/>
  <c r="V16" i="1"/>
  <c r="W16" i="1"/>
  <c r="D17" i="1"/>
  <c r="E17" i="1"/>
  <c r="T17" i="1"/>
  <c r="V17" i="1"/>
  <c r="W17" i="1"/>
  <c r="D18" i="1"/>
  <c r="E18" i="1"/>
  <c r="T18" i="1"/>
  <c r="V18" i="1"/>
  <c r="W18" i="1"/>
  <c r="D19" i="1"/>
  <c r="E19" i="1"/>
  <c r="T19" i="1"/>
  <c r="V19" i="1"/>
  <c r="W19" i="1"/>
  <c r="D20" i="1"/>
  <c r="E20" i="1"/>
  <c r="V20" i="1"/>
  <c r="W20" i="1"/>
  <c r="D21" i="1"/>
  <c r="E21" i="1"/>
  <c r="T21" i="1"/>
  <c r="V21" i="1"/>
  <c r="W21" i="1"/>
  <c r="D22" i="1"/>
  <c r="E22" i="1"/>
  <c r="T22" i="1"/>
  <c r="V22" i="1"/>
  <c r="W22" i="1"/>
  <c r="D23" i="1"/>
  <c r="E23" i="1"/>
  <c r="T23" i="1"/>
  <c r="V23" i="1"/>
  <c r="W23" i="1"/>
  <c r="D24" i="1"/>
  <c r="E24" i="1"/>
  <c r="T24" i="1"/>
  <c r="V24" i="1"/>
  <c r="W24" i="1"/>
  <c r="D25" i="1"/>
  <c r="E25" i="1"/>
  <c r="T25" i="1"/>
  <c r="V25" i="1"/>
  <c r="W25" i="1"/>
  <c r="D26" i="1"/>
  <c r="E26" i="1"/>
  <c r="T26" i="1"/>
  <c r="V26" i="1"/>
  <c r="W26" i="1"/>
  <c r="D27" i="1"/>
  <c r="E27" i="1"/>
  <c r="T27" i="1"/>
  <c r="V27" i="1"/>
  <c r="W27" i="1"/>
  <c r="D28" i="1"/>
  <c r="E28" i="1"/>
  <c r="T28" i="1"/>
  <c r="V28" i="1"/>
  <c r="W28" i="1"/>
  <c r="D29" i="1"/>
  <c r="E29" i="1"/>
  <c r="T29" i="1"/>
  <c r="V29" i="1"/>
  <c r="W29" i="1"/>
  <c r="D30" i="1"/>
  <c r="E30" i="1"/>
  <c r="T30" i="1"/>
  <c r="V30" i="1"/>
  <c r="W30" i="1"/>
  <c r="D31" i="1"/>
  <c r="E31" i="1"/>
  <c r="T31" i="1"/>
  <c r="V31" i="1"/>
  <c r="W31" i="1"/>
  <c r="D32" i="1"/>
  <c r="E32" i="1"/>
  <c r="T32" i="1"/>
  <c r="V32" i="1"/>
  <c r="W32" i="1"/>
  <c r="D33" i="1"/>
  <c r="E33" i="1"/>
  <c r="T33" i="1"/>
  <c r="V33" i="1"/>
  <c r="W33" i="1"/>
  <c r="D34" i="1"/>
  <c r="E34" i="1"/>
  <c r="T34" i="1"/>
  <c r="V34" i="1"/>
  <c r="W34" i="1"/>
  <c r="D35" i="1"/>
  <c r="E35" i="1"/>
  <c r="T35" i="1"/>
  <c r="V35" i="1"/>
  <c r="W35" i="1"/>
  <c r="D36" i="1"/>
  <c r="E36" i="1"/>
  <c r="T36" i="1"/>
  <c r="V36" i="1"/>
  <c r="W36" i="1"/>
  <c r="D37" i="1"/>
  <c r="E37" i="1"/>
  <c r="T37" i="1"/>
  <c r="V37" i="1"/>
  <c r="W37" i="1"/>
  <c r="D38" i="1"/>
  <c r="E38" i="1"/>
  <c r="T38" i="1"/>
  <c r="V38" i="1"/>
  <c r="W38" i="1"/>
  <c r="D39" i="1"/>
  <c r="E39" i="1"/>
  <c r="T39" i="1"/>
  <c r="V39" i="1"/>
  <c r="W39" i="1"/>
  <c r="D40" i="1"/>
  <c r="E40" i="1"/>
  <c r="T40" i="1"/>
  <c r="V40" i="1"/>
  <c r="W40" i="1"/>
  <c r="D41" i="1"/>
  <c r="E41" i="1"/>
  <c r="T41" i="1"/>
  <c r="V41" i="1"/>
  <c r="W41" i="1"/>
  <c r="D42" i="1"/>
  <c r="E42" i="1"/>
  <c r="T42" i="1"/>
  <c r="V42" i="1"/>
  <c r="W42" i="1"/>
  <c r="D43" i="1"/>
  <c r="E43" i="1"/>
  <c r="T43" i="1"/>
  <c r="V43" i="1"/>
  <c r="W43" i="1"/>
  <c r="D44" i="1"/>
  <c r="E44" i="1"/>
  <c r="T44" i="1"/>
  <c r="V44" i="1"/>
  <c r="W44" i="1"/>
  <c r="D45" i="1"/>
  <c r="E45" i="1"/>
  <c r="T45" i="1"/>
  <c r="V45" i="1"/>
  <c r="W45" i="1"/>
  <c r="D46" i="1"/>
  <c r="E46" i="1"/>
  <c r="T46" i="1"/>
  <c r="V46" i="1"/>
  <c r="W46" i="1"/>
  <c r="D47" i="1"/>
  <c r="E47" i="1"/>
  <c r="T47" i="1"/>
  <c r="V47" i="1"/>
  <c r="W47" i="1"/>
  <c r="D48" i="1"/>
  <c r="E48" i="1"/>
  <c r="T48" i="1"/>
  <c r="V48" i="1"/>
  <c r="W48" i="1"/>
  <c r="D49" i="1"/>
  <c r="E49" i="1"/>
  <c r="T49" i="1"/>
  <c r="V49" i="1"/>
  <c r="W49" i="1"/>
  <c r="D50" i="1"/>
  <c r="E50" i="1"/>
  <c r="T50" i="1"/>
  <c r="V50" i="1"/>
  <c r="W50" i="1"/>
  <c r="D51" i="1"/>
  <c r="E51" i="1"/>
  <c r="T51" i="1"/>
  <c r="V51" i="1"/>
  <c r="W51" i="1"/>
  <c r="D52" i="1"/>
  <c r="E52" i="1"/>
  <c r="T52" i="1"/>
  <c r="V52" i="1"/>
  <c r="W52" i="1"/>
  <c r="D53" i="1"/>
  <c r="E53" i="1"/>
  <c r="T53" i="1"/>
  <c r="V53" i="1"/>
  <c r="W53" i="1"/>
  <c r="D54" i="1"/>
  <c r="E54" i="1"/>
  <c r="T54" i="1"/>
  <c r="V54" i="1"/>
  <c r="W54" i="1"/>
  <c r="D55" i="1"/>
  <c r="E55" i="1"/>
  <c r="T55" i="1"/>
  <c r="V55" i="1"/>
  <c r="W55" i="1"/>
  <c r="D56" i="1"/>
  <c r="E56" i="1"/>
  <c r="T56" i="1"/>
  <c r="V56" i="1"/>
  <c r="W56" i="1"/>
  <c r="D57" i="1"/>
  <c r="E57" i="1"/>
  <c r="T57" i="1"/>
  <c r="V57" i="1"/>
  <c r="W57" i="1"/>
  <c r="D58" i="1"/>
  <c r="E58" i="1"/>
  <c r="T58" i="1"/>
  <c r="V58" i="1"/>
  <c r="W58" i="1"/>
  <c r="D59" i="1"/>
  <c r="E59" i="1"/>
  <c r="T59" i="1"/>
  <c r="V59" i="1"/>
  <c r="W59" i="1"/>
  <c r="D60" i="1"/>
  <c r="E60" i="1"/>
  <c r="T60" i="1"/>
  <c r="V60" i="1"/>
  <c r="W60" i="1"/>
  <c r="D61" i="1"/>
  <c r="E61" i="1"/>
  <c r="T61" i="1"/>
  <c r="V61" i="1"/>
  <c r="W61" i="1"/>
  <c r="D62" i="1"/>
  <c r="E62" i="1"/>
  <c r="T62" i="1"/>
  <c r="V62" i="1"/>
  <c r="W62" i="1"/>
  <c r="D63" i="1"/>
  <c r="E63" i="1"/>
  <c r="T63" i="1"/>
  <c r="V63" i="1"/>
  <c r="W63" i="1"/>
  <c r="D64" i="1"/>
  <c r="E64" i="1"/>
  <c r="T64" i="1"/>
  <c r="V64" i="1"/>
  <c r="W64" i="1"/>
  <c r="D65" i="1"/>
  <c r="E65" i="1"/>
  <c r="T65" i="1"/>
  <c r="V65" i="1"/>
  <c r="W65" i="1"/>
  <c r="D66" i="1"/>
  <c r="E66" i="1"/>
  <c r="T66" i="1"/>
  <c r="V66" i="1"/>
  <c r="W66" i="1"/>
  <c r="D67" i="1"/>
  <c r="E67" i="1"/>
  <c r="T67" i="1"/>
  <c r="V67" i="1"/>
  <c r="W67" i="1"/>
  <c r="D68" i="1"/>
  <c r="E68" i="1"/>
  <c r="T68" i="1"/>
  <c r="V68" i="1"/>
  <c r="W68" i="1"/>
  <c r="D69" i="1"/>
  <c r="E69" i="1"/>
  <c r="T69" i="1"/>
  <c r="V69" i="1"/>
  <c r="W69" i="1"/>
  <c r="D70" i="1"/>
  <c r="E70" i="1"/>
  <c r="T70" i="1"/>
  <c r="V70" i="1"/>
  <c r="W70" i="1"/>
  <c r="D71" i="1"/>
  <c r="E71" i="1"/>
  <c r="T71" i="1"/>
  <c r="V71" i="1"/>
  <c r="W71" i="1"/>
  <c r="D72" i="1"/>
  <c r="E72" i="1"/>
  <c r="T72" i="1"/>
  <c r="V72" i="1"/>
  <c r="W72" i="1"/>
  <c r="D73" i="1"/>
  <c r="E73" i="1"/>
  <c r="T73" i="1"/>
  <c r="V73" i="1"/>
  <c r="W73" i="1"/>
  <c r="D74" i="1"/>
  <c r="E74" i="1"/>
  <c r="T74" i="1"/>
  <c r="V74" i="1"/>
  <c r="W74" i="1"/>
  <c r="D75" i="1"/>
  <c r="E75" i="1"/>
  <c r="T75" i="1"/>
  <c r="V75" i="1"/>
  <c r="W75" i="1"/>
  <c r="D76" i="1"/>
  <c r="E76" i="1"/>
  <c r="T76" i="1"/>
  <c r="V76" i="1"/>
  <c r="W76" i="1"/>
  <c r="D77" i="1"/>
  <c r="E77" i="1"/>
  <c r="T77" i="1"/>
  <c r="V77" i="1"/>
  <c r="W77" i="1"/>
  <c r="D78" i="1"/>
  <c r="E78" i="1"/>
  <c r="T78" i="1"/>
  <c r="V78" i="1"/>
  <c r="W78" i="1"/>
  <c r="D79" i="1"/>
  <c r="E79" i="1"/>
  <c r="T79" i="1"/>
  <c r="V79" i="1"/>
  <c r="W79" i="1"/>
  <c r="D80" i="1"/>
  <c r="E80" i="1"/>
  <c r="T80" i="1"/>
  <c r="V80" i="1"/>
  <c r="W80" i="1"/>
  <c r="D81" i="1"/>
  <c r="E81" i="1"/>
  <c r="T81" i="1"/>
  <c r="V81" i="1"/>
  <c r="W81" i="1"/>
  <c r="D82" i="1"/>
  <c r="E82" i="1"/>
  <c r="T82" i="1"/>
  <c r="V82" i="1"/>
  <c r="W82" i="1"/>
  <c r="D83" i="1"/>
  <c r="E83" i="1"/>
  <c r="T83" i="1"/>
  <c r="V83" i="1"/>
  <c r="W83" i="1"/>
  <c r="D84" i="1"/>
  <c r="E84" i="1"/>
  <c r="T84" i="1"/>
  <c r="V84" i="1"/>
  <c r="W84" i="1"/>
  <c r="D85" i="1"/>
  <c r="E85" i="1"/>
  <c r="T85" i="1"/>
  <c r="V85" i="1"/>
  <c r="W85" i="1"/>
  <c r="D86" i="1"/>
  <c r="E86" i="1"/>
  <c r="T86" i="1"/>
  <c r="V86" i="1"/>
  <c r="W86" i="1"/>
  <c r="D87" i="1"/>
  <c r="E87" i="1"/>
  <c r="T87" i="1"/>
  <c r="V87" i="1"/>
  <c r="W87" i="1"/>
  <c r="D88" i="1"/>
  <c r="E88" i="1"/>
  <c r="T88" i="1"/>
  <c r="V88" i="1"/>
  <c r="W88" i="1"/>
  <c r="D89" i="1"/>
  <c r="E89" i="1"/>
  <c r="T89" i="1"/>
  <c r="V89" i="1"/>
  <c r="W89" i="1"/>
  <c r="D90" i="1"/>
  <c r="E90" i="1"/>
  <c r="T90" i="1"/>
  <c r="V90" i="1"/>
  <c r="W90" i="1"/>
  <c r="D91" i="1"/>
  <c r="E91" i="1"/>
  <c r="T91" i="1"/>
  <c r="V91" i="1"/>
  <c r="W91" i="1"/>
  <c r="D92" i="1"/>
  <c r="E92" i="1"/>
  <c r="T92" i="1"/>
  <c r="V92" i="1"/>
  <c r="W92" i="1"/>
  <c r="D93" i="1"/>
  <c r="E93" i="1"/>
  <c r="T93" i="1"/>
  <c r="V93" i="1"/>
  <c r="W93" i="1"/>
  <c r="D94" i="1"/>
  <c r="E94" i="1"/>
  <c r="T94" i="1"/>
  <c r="V94" i="1"/>
  <c r="W94" i="1"/>
  <c r="D95" i="1"/>
  <c r="E95" i="1"/>
  <c r="T95" i="1"/>
  <c r="V95" i="1"/>
  <c r="W95" i="1"/>
  <c r="D96" i="1"/>
  <c r="E96" i="1"/>
  <c r="T96" i="1"/>
  <c r="V96" i="1"/>
  <c r="W96" i="1"/>
  <c r="D97" i="1"/>
  <c r="E97" i="1"/>
  <c r="T97" i="1"/>
  <c r="V97" i="1"/>
  <c r="W97" i="1"/>
  <c r="D98" i="1"/>
  <c r="E98" i="1"/>
  <c r="T98" i="1"/>
  <c r="V98" i="1"/>
  <c r="W98" i="1"/>
  <c r="D99" i="1"/>
  <c r="E99" i="1"/>
  <c r="T99" i="1"/>
  <c r="V99" i="1"/>
  <c r="W99" i="1"/>
  <c r="D100" i="1"/>
  <c r="E100" i="1"/>
  <c r="T100" i="1"/>
  <c r="V100" i="1"/>
  <c r="W100" i="1"/>
  <c r="D101" i="1"/>
  <c r="E101" i="1"/>
  <c r="T101" i="1"/>
  <c r="V101" i="1"/>
  <c r="W101" i="1"/>
  <c r="D102" i="1"/>
  <c r="E102" i="1"/>
  <c r="T102" i="1"/>
  <c r="V102" i="1"/>
  <c r="W102" i="1"/>
  <c r="D103" i="1"/>
  <c r="E103" i="1"/>
  <c r="T103" i="1"/>
  <c r="V103" i="1"/>
  <c r="W103" i="1"/>
  <c r="D104" i="1"/>
  <c r="E104" i="1"/>
  <c r="T104" i="1"/>
  <c r="V104" i="1"/>
  <c r="W104" i="1"/>
  <c r="D105" i="1"/>
  <c r="E105" i="1"/>
  <c r="T105" i="1"/>
  <c r="V105" i="1"/>
  <c r="W105" i="1"/>
  <c r="D106" i="1"/>
  <c r="E106" i="1"/>
  <c r="T106" i="1"/>
  <c r="V106" i="1"/>
  <c r="W106" i="1"/>
  <c r="D107" i="1"/>
  <c r="E107" i="1"/>
  <c r="T107" i="1"/>
  <c r="V107" i="1"/>
  <c r="W107" i="1"/>
  <c r="D108" i="1"/>
  <c r="E108" i="1"/>
  <c r="T108" i="1"/>
  <c r="V108" i="1"/>
  <c r="W108" i="1"/>
  <c r="D109" i="1"/>
  <c r="E109" i="1"/>
  <c r="T109" i="1"/>
  <c r="V109" i="1"/>
  <c r="W109" i="1"/>
  <c r="D110" i="1"/>
  <c r="E110" i="1"/>
  <c r="T110" i="1"/>
  <c r="V110" i="1"/>
  <c r="W110" i="1"/>
  <c r="D111" i="1"/>
  <c r="E111" i="1"/>
  <c r="T111" i="1"/>
  <c r="V111" i="1"/>
  <c r="W111" i="1"/>
  <c r="D112" i="1"/>
  <c r="E112" i="1"/>
  <c r="T112" i="1"/>
  <c r="V112" i="1"/>
  <c r="W112" i="1"/>
  <c r="D113" i="1"/>
  <c r="E113" i="1"/>
  <c r="T113" i="1"/>
  <c r="V113" i="1"/>
  <c r="W113" i="1"/>
  <c r="D114" i="1"/>
  <c r="E114" i="1"/>
  <c r="T114" i="1"/>
  <c r="V114" i="1"/>
  <c r="W114" i="1"/>
  <c r="D115" i="1"/>
  <c r="E115" i="1"/>
  <c r="T115" i="1"/>
  <c r="V115" i="1"/>
  <c r="W115" i="1"/>
  <c r="D116" i="1"/>
  <c r="E116" i="1"/>
  <c r="T116" i="1"/>
  <c r="V116" i="1"/>
  <c r="W116" i="1"/>
  <c r="D117" i="1"/>
  <c r="E117" i="1"/>
  <c r="T117" i="1"/>
  <c r="V117" i="1"/>
  <c r="W117" i="1"/>
  <c r="D118" i="1"/>
  <c r="E118" i="1"/>
  <c r="T118" i="1"/>
  <c r="V118" i="1"/>
  <c r="W118" i="1"/>
  <c r="D119" i="1"/>
  <c r="E119" i="1"/>
  <c r="T119" i="1"/>
  <c r="V119" i="1"/>
  <c r="W119" i="1"/>
  <c r="D120" i="1"/>
  <c r="E120" i="1"/>
  <c r="T120" i="1"/>
  <c r="V120" i="1"/>
  <c r="W120" i="1"/>
  <c r="D121" i="1"/>
  <c r="E121" i="1"/>
  <c r="T121" i="1"/>
  <c r="V121" i="1"/>
  <c r="W121" i="1"/>
  <c r="D122" i="1"/>
  <c r="E122" i="1"/>
  <c r="T122" i="1"/>
  <c r="V122" i="1"/>
  <c r="W122" i="1"/>
  <c r="D123" i="1"/>
  <c r="E123" i="1"/>
  <c r="T123" i="1"/>
  <c r="V123" i="1"/>
  <c r="W123" i="1"/>
  <c r="D124" i="1"/>
  <c r="E124" i="1"/>
  <c r="T124" i="1"/>
  <c r="V124" i="1"/>
  <c r="W124" i="1"/>
  <c r="D125" i="1"/>
  <c r="E125" i="1"/>
  <c r="T125" i="1"/>
  <c r="V125" i="1"/>
  <c r="W125" i="1"/>
  <c r="D126" i="1"/>
  <c r="E126" i="1"/>
  <c r="T126" i="1"/>
  <c r="V126" i="1"/>
  <c r="W126" i="1"/>
  <c r="D127" i="1"/>
  <c r="E127" i="1"/>
  <c r="T127" i="1"/>
  <c r="V127" i="1"/>
  <c r="W127" i="1"/>
  <c r="D128" i="1"/>
  <c r="E128" i="1"/>
  <c r="T128" i="1"/>
  <c r="V128" i="1"/>
  <c r="W128" i="1"/>
  <c r="D129" i="1"/>
  <c r="E129" i="1"/>
  <c r="T129" i="1"/>
  <c r="V129" i="1"/>
  <c r="W129" i="1"/>
  <c r="D130" i="1"/>
  <c r="E130" i="1"/>
  <c r="T130" i="1"/>
  <c r="V130" i="1"/>
  <c r="W130" i="1"/>
  <c r="D131" i="1"/>
  <c r="E131" i="1"/>
  <c r="T131" i="1"/>
  <c r="V131" i="1"/>
  <c r="W131" i="1"/>
  <c r="D132" i="1"/>
  <c r="E132" i="1"/>
  <c r="T132" i="1"/>
  <c r="V132" i="1"/>
  <c r="W132" i="1"/>
  <c r="D133" i="1"/>
  <c r="E133" i="1"/>
  <c r="T133" i="1"/>
  <c r="V133" i="1"/>
  <c r="W133" i="1"/>
  <c r="D134" i="1"/>
  <c r="E134" i="1"/>
  <c r="T134" i="1"/>
  <c r="V134" i="1"/>
  <c r="W134" i="1"/>
  <c r="D135" i="1"/>
  <c r="E135" i="1"/>
  <c r="T135" i="1"/>
  <c r="V135" i="1"/>
  <c r="W135" i="1"/>
  <c r="D136" i="1"/>
  <c r="E136" i="1"/>
  <c r="T136" i="1"/>
  <c r="V136" i="1"/>
  <c r="W136" i="1"/>
  <c r="D137" i="1"/>
  <c r="E137" i="1"/>
  <c r="T137" i="1"/>
  <c r="V137" i="1"/>
  <c r="W137" i="1"/>
  <c r="D138" i="1"/>
  <c r="E138" i="1"/>
  <c r="T138" i="1"/>
  <c r="V138" i="1"/>
  <c r="W138" i="1"/>
  <c r="D139" i="1"/>
  <c r="E139" i="1"/>
  <c r="T139" i="1"/>
  <c r="V139" i="1"/>
  <c r="W139" i="1"/>
  <c r="D140" i="1"/>
  <c r="E140" i="1"/>
  <c r="T140" i="1"/>
  <c r="V140" i="1"/>
  <c r="W140" i="1"/>
  <c r="D141" i="1"/>
  <c r="E141" i="1"/>
  <c r="T141" i="1"/>
  <c r="V141" i="1"/>
  <c r="W141" i="1"/>
  <c r="D142" i="1"/>
  <c r="E142" i="1"/>
  <c r="T142" i="1"/>
  <c r="V142" i="1"/>
  <c r="W142" i="1"/>
  <c r="D143" i="1"/>
  <c r="E143" i="1"/>
  <c r="T143" i="1"/>
  <c r="V143" i="1"/>
  <c r="W143" i="1"/>
  <c r="D144" i="1"/>
  <c r="E144" i="1"/>
  <c r="T144" i="1"/>
  <c r="V144" i="1"/>
  <c r="W144" i="1"/>
  <c r="D145" i="1"/>
  <c r="E145" i="1"/>
  <c r="T145" i="1"/>
  <c r="V145" i="1"/>
  <c r="W145" i="1"/>
  <c r="D146" i="1"/>
  <c r="E146" i="1"/>
  <c r="T146" i="1"/>
  <c r="V146" i="1"/>
  <c r="W146" i="1"/>
  <c r="D147" i="1"/>
  <c r="E147" i="1"/>
  <c r="T147" i="1"/>
  <c r="V147" i="1"/>
  <c r="W147" i="1"/>
  <c r="D148" i="1"/>
  <c r="E148" i="1"/>
  <c r="T148" i="1"/>
  <c r="V148" i="1"/>
  <c r="W148" i="1"/>
  <c r="D149" i="1"/>
  <c r="E149" i="1"/>
  <c r="T149" i="1"/>
  <c r="V149" i="1"/>
  <c r="W149" i="1"/>
  <c r="D150" i="1"/>
  <c r="E150" i="1"/>
  <c r="T150" i="1"/>
  <c r="V150" i="1"/>
  <c r="W150" i="1"/>
  <c r="D151" i="1"/>
  <c r="E151" i="1"/>
  <c r="T151" i="1"/>
  <c r="V151" i="1"/>
  <c r="W151" i="1"/>
  <c r="D152" i="1"/>
  <c r="E152" i="1"/>
  <c r="T152" i="1"/>
  <c r="V152" i="1"/>
  <c r="W152" i="1"/>
  <c r="D153" i="1"/>
  <c r="E153" i="1"/>
  <c r="T153" i="1"/>
  <c r="V153" i="1"/>
  <c r="W153" i="1"/>
  <c r="D154" i="1"/>
  <c r="E154" i="1"/>
  <c r="T154" i="1"/>
  <c r="V154" i="1"/>
  <c r="W154" i="1"/>
  <c r="D155" i="1"/>
  <c r="E155" i="1"/>
  <c r="T155" i="1"/>
  <c r="V155" i="1"/>
  <c r="W155" i="1"/>
  <c r="D156" i="1"/>
  <c r="E156" i="1"/>
  <c r="T156" i="1"/>
  <c r="V156" i="1"/>
  <c r="W156" i="1"/>
  <c r="D157" i="1"/>
  <c r="E157" i="1"/>
  <c r="T157" i="1"/>
  <c r="V157" i="1"/>
  <c r="W157" i="1"/>
  <c r="D158" i="1"/>
  <c r="E158" i="1"/>
  <c r="T158" i="1"/>
  <c r="V158" i="1"/>
  <c r="W158" i="1"/>
  <c r="D159" i="1"/>
  <c r="E159" i="1"/>
  <c r="T159" i="1"/>
  <c r="V159" i="1"/>
  <c r="W159" i="1"/>
  <c r="D160" i="1"/>
  <c r="E160" i="1"/>
  <c r="T160" i="1"/>
  <c r="V160" i="1"/>
  <c r="W160" i="1"/>
  <c r="D161" i="1"/>
  <c r="E161" i="1"/>
  <c r="T161" i="1"/>
  <c r="V161" i="1"/>
  <c r="W161" i="1"/>
  <c r="D162" i="1"/>
  <c r="E162" i="1"/>
  <c r="T162" i="1"/>
  <c r="V162" i="1"/>
  <c r="W162" i="1"/>
  <c r="D163" i="1"/>
  <c r="E163" i="1"/>
  <c r="T163" i="1"/>
  <c r="V163" i="1"/>
  <c r="W163" i="1"/>
  <c r="D164" i="1"/>
  <c r="E164" i="1"/>
  <c r="T164" i="1"/>
  <c r="V164" i="1"/>
  <c r="W164" i="1"/>
  <c r="D165" i="1"/>
  <c r="E165" i="1"/>
  <c r="T165" i="1"/>
  <c r="V165" i="1"/>
  <c r="W165" i="1"/>
  <c r="D166" i="1"/>
  <c r="E166" i="1"/>
  <c r="T166" i="1"/>
  <c r="V166" i="1"/>
  <c r="W166" i="1"/>
  <c r="D167" i="1"/>
  <c r="E167" i="1"/>
  <c r="T167" i="1"/>
  <c r="V167" i="1"/>
  <c r="W167" i="1"/>
  <c r="D168" i="1"/>
  <c r="E168" i="1"/>
  <c r="T168" i="1"/>
  <c r="V168" i="1"/>
  <c r="W168" i="1"/>
  <c r="D169" i="1"/>
  <c r="E169" i="1"/>
  <c r="T169" i="1"/>
  <c r="V169" i="1"/>
  <c r="W169" i="1"/>
  <c r="D170" i="1"/>
  <c r="E170" i="1"/>
  <c r="T170" i="1"/>
  <c r="V170" i="1"/>
  <c r="W170" i="1"/>
  <c r="D171" i="1"/>
  <c r="E171" i="1"/>
  <c r="T171" i="1"/>
  <c r="V171" i="1"/>
  <c r="W171" i="1"/>
  <c r="D172" i="1"/>
  <c r="E172" i="1"/>
  <c r="T172" i="1"/>
  <c r="V172" i="1"/>
  <c r="W172" i="1"/>
  <c r="D173" i="1"/>
  <c r="E173" i="1"/>
  <c r="T173" i="1"/>
  <c r="V173" i="1"/>
  <c r="W173" i="1"/>
  <c r="D174" i="1"/>
  <c r="E174" i="1"/>
  <c r="T174" i="1"/>
  <c r="V174" i="1"/>
  <c r="W174" i="1"/>
  <c r="D175" i="1"/>
  <c r="E175" i="1"/>
  <c r="T175" i="1"/>
  <c r="V175" i="1"/>
  <c r="W175" i="1"/>
  <c r="D176" i="1"/>
  <c r="E176" i="1"/>
  <c r="T176" i="1"/>
  <c r="V176" i="1"/>
  <c r="W176" i="1"/>
  <c r="D177" i="1"/>
  <c r="E177" i="1"/>
  <c r="T177" i="1"/>
  <c r="V177" i="1"/>
  <c r="W177" i="1"/>
  <c r="D178" i="1"/>
  <c r="E178" i="1"/>
  <c r="T178" i="1"/>
  <c r="V178" i="1"/>
  <c r="W178" i="1"/>
  <c r="D179" i="1"/>
  <c r="E179" i="1"/>
  <c r="T179" i="1"/>
  <c r="V179" i="1"/>
  <c r="W179" i="1"/>
  <c r="D180" i="1"/>
  <c r="E180" i="1"/>
  <c r="T180" i="1"/>
  <c r="V180" i="1"/>
  <c r="W180" i="1"/>
  <c r="D181" i="1"/>
  <c r="E181" i="1"/>
  <c r="T181" i="1"/>
  <c r="V181" i="1"/>
  <c r="W181" i="1"/>
  <c r="D182" i="1"/>
  <c r="E182" i="1"/>
  <c r="T182" i="1"/>
  <c r="V182" i="1"/>
  <c r="W182" i="1"/>
  <c r="D183" i="1"/>
  <c r="E183" i="1"/>
  <c r="T183" i="1"/>
  <c r="V183" i="1"/>
  <c r="W183" i="1"/>
  <c r="D184" i="1"/>
  <c r="E184" i="1"/>
  <c r="T184" i="1"/>
  <c r="V184" i="1"/>
  <c r="W184" i="1"/>
  <c r="D185" i="1"/>
  <c r="E185" i="1"/>
  <c r="T185" i="1"/>
  <c r="V185" i="1"/>
  <c r="W185" i="1"/>
  <c r="D186" i="1"/>
  <c r="E186" i="1"/>
  <c r="T186" i="1"/>
  <c r="V186" i="1"/>
  <c r="W186" i="1"/>
  <c r="D187" i="1"/>
  <c r="E187" i="1"/>
  <c r="T187" i="1"/>
  <c r="V187" i="1"/>
  <c r="W187" i="1"/>
  <c r="D188" i="1"/>
  <c r="E188" i="1"/>
  <c r="T188" i="1"/>
  <c r="V188" i="1"/>
  <c r="W188" i="1"/>
  <c r="D189" i="1"/>
  <c r="E189" i="1"/>
  <c r="T189" i="1"/>
  <c r="V189" i="1"/>
  <c r="W189" i="1"/>
  <c r="D190" i="1"/>
  <c r="E190" i="1"/>
  <c r="T190" i="1"/>
  <c r="V190" i="1"/>
  <c r="W190" i="1"/>
  <c r="D191" i="1"/>
  <c r="E191" i="1"/>
  <c r="T191" i="1"/>
  <c r="V191" i="1"/>
  <c r="W191" i="1"/>
  <c r="D192" i="1"/>
  <c r="E192" i="1"/>
  <c r="T192" i="1"/>
  <c r="V192" i="1"/>
  <c r="W192" i="1"/>
  <c r="D193" i="1"/>
  <c r="E193" i="1"/>
  <c r="T193" i="1"/>
  <c r="V193" i="1"/>
  <c r="W193" i="1"/>
  <c r="D194" i="1"/>
  <c r="E194" i="1"/>
  <c r="T194" i="1"/>
  <c r="V194" i="1"/>
  <c r="W194" i="1"/>
  <c r="D195" i="1"/>
  <c r="E195" i="1"/>
  <c r="T195" i="1"/>
  <c r="V195" i="1"/>
  <c r="W195" i="1"/>
  <c r="D196" i="1"/>
  <c r="E196" i="1"/>
  <c r="T196" i="1"/>
  <c r="V196" i="1"/>
  <c r="W196" i="1"/>
  <c r="D197" i="1"/>
  <c r="E197" i="1"/>
  <c r="T197" i="1"/>
  <c r="V197" i="1"/>
  <c r="W197" i="1"/>
  <c r="D198" i="1"/>
  <c r="E198" i="1"/>
  <c r="T198" i="1"/>
  <c r="V198" i="1"/>
  <c r="W198" i="1"/>
  <c r="D199" i="1"/>
  <c r="E199" i="1"/>
  <c r="T199" i="1"/>
  <c r="V199" i="1"/>
  <c r="W199" i="1"/>
  <c r="D200" i="1"/>
  <c r="E200" i="1"/>
  <c r="T200" i="1"/>
  <c r="V200" i="1"/>
  <c r="W200" i="1"/>
  <c r="D201" i="1"/>
  <c r="E201" i="1"/>
  <c r="T201" i="1"/>
  <c r="V201" i="1"/>
  <c r="W201" i="1"/>
  <c r="D202" i="1"/>
  <c r="E202" i="1"/>
  <c r="T202" i="1"/>
  <c r="V202" i="1"/>
  <c r="W202" i="1"/>
  <c r="D203" i="1"/>
  <c r="E203" i="1"/>
  <c r="T203" i="1"/>
  <c r="V203" i="1"/>
  <c r="W203" i="1"/>
  <c r="D204" i="1"/>
  <c r="E204" i="1"/>
  <c r="T204" i="1"/>
  <c r="V204" i="1"/>
  <c r="W204" i="1"/>
  <c r="D205" i="1"/>
  <c r="E205" i="1"/>
  <c r="T205" i="1"/>
  <c r="V205" i="1"/>
  <c r="W205" i="1"/>
  <c r="D206" i="1"/>
  <c r="E206" i="1"/>
  <c r="T206" i="1"/>
  <c r="V206" i="1"/>
  <c r="W206" i="1"/>
  <c r="D207" i="1"/>
  <c r="E207" i="1"/>
  <c r="T207" i="1"/>
  <c r="V207" i="1"/>
  <c r="W207" i="1"/>
  <c r="D208" i="1"/>
  <c r="E208" i="1"/>
  <c r="T208" i="1"/>
  <c r="V208" i="1"/>
  <c r="W208" i="1"/>
  <c r="D209" i="1"/>
  <c r="E209" i="1"/>
  <c r="T209" i="1"/>
  <c r="V209" i="1"/>
  <c r="W209" i="1"/>
  <c r="D210" i="1"/>
  <c r="E210" i="1"/>
  <c r="T210" i="1"/>
  <c r="V210" i="1"/>
  <c r="W210" i="1"/>
  <c r="D211" i="1"/>
  <c r="E211" i="1"/>
  <c r="T211" i="1"/>
  <c r="V211" i="1"/>
  <c r="W211" i="1"/>
  <c r="D212" i="1"/>
  <c r="E212" i="1"/>
  <c r="T212" i="1"/>
  <c r="V212" i="1"/>
  <c r="W212" i="1"/>
  <c r="D213" i="1"/>
  <c r="E213" i="1"/>
  <c r="T213" i="1"/>
  <c r="V213" i="1"/>
  <c r="W213" i="1"/>
  <c r="D214" i="1"/>
  <c r="E214" i="1"/>
  <c r="T214" i="1"/>
  <c r="V214" i="1"/>
  <c r="W214" i="1"/>
  <c r="D215" i="1"/>
  <c r="E215" i="1"/>
  <c r="T215" i="1"/>
  <c r="V215" i="1"/>
  <c r="W215" i="1"/>
  <c r="D216" i="1"/>
  <c r="E216" i="1"/>
  <c r="T216" i="1"/>
  <c r="V216" i="1"/>
  <c r="W216" i="1"/>
  <c r="D217" i="1"/>
  <c r="E217" i="1"/>
  <c r="T217" i="1"/>
  <c r="V217" i="1"/>
  <c r="W217" i="1"/>
  <c r="D218" i="1"/>
  <c r="E218" i="1"/>
  <c r="T218" i="1"/>
  <c r="V218" i="1"/>
  <c r="W218" i="1"/>
  <c r="D219" i="1"/>
  <c r="E219" i="1"/>
  <c r="T219" i="1"/>
  <c r="V219" i="1"/>
  <c r="W219" i="1"/>
  <c r="D220" i="1"/>
  <c r="E220" i="1"/>
  <c r="T220" i="1"/>
  <c r="V220" i="1"/>
  <c r="W220" i="1"/>
  <c r="D221" i="1"/>
  <c r="E221" i="1"/>
  <c r="T221" i="1"/>
  <c r="V221" i="1"/>
  <c r="W221" i="1"/>
  <c r="D222" i="1"/>
  <c r="E222" i="1"/>
  <c r="T222" i="1"/>
  <c r="V222" i="1"/>
  <c r="W222" i="1"/>
  <c r="D223" i="1"/>
  <c r="E223" i="1"/>
  <c r="T223" i="1"/>
  <c r="V223" i="1"/>
  <c r="W223" i="1"/>
  <c r="D224" i="1"/>
  <c r="E224" i="1"/>
  <c r="T224" i="1"/>
  <c r="V224" i="1"/>
  <c r="W224" i="1"/>
  <c r="D225" i="1"/>
  <c r="E225" i="1"/>
  <c r="T225" i="1"/>
  <c r="V225" i="1"/>
  <c r="W225" i="1"/>
  <c r="D226" i="1"/>
  <c r="E226" i="1"/>
  <c r="T226" i="1"/>
  <c r="V226" i="1"/>
  <c r="W226" i="1"/>
  <c r="D227" i="1"/>
  <c r="E227" i="1"/>
  <c r="T227" i="1"/>
  <c r="V227" i="1"/>
  <c r="W227" i="1"/>
  <c r="D228" i="1"/>
  <c r="E228" i="1"/>
  <c r="T228" i="1"/>
  <c r="V228" i="1"/>
  <c r="W228" i="1"/>
  <c r="D229" i="1"/>
  <c r="E229" i="1"/>
  <c r="T229" i="1"/>
  <c r="V229" i="1"/>
  <c r="W229" i="1"/>
  <c r="D230" i="1"/>
  <c r="E230" i="1"/>
  <c r="T230" i="1"/>
  <c r="V230" i="1"/>
  <c r="W230" i="1"/>
  <c r="D231" i="1"/>
  <c r="E231" i="1"/>
  <c r="T231" i="1"/>
  <c r="V231" i="1"/>
  <c r="W231" i="1"/>
  <c r="D232" i="1"/>
  <c r="E232" i="1"/>
  <c r="T232" i="1"/>
  <c r="V232" i="1"/>
  <c r="W232" i="1"/>
  <c r="D233" i="1"/>
  <c r="E233" i="1"/>
  <c r="T233" i="1"/>
  <c r="V233" i="1"/>
  <c r="W233" i="1"/>
  <c r="D234" i="1"/>
  <c r="E234" i="1"/>
  <c r="T234" i="1"/>
  <c r="V234" i="1"/>
  <c r="W234" i="1"/>
  <c r="D235" i="1"/>
  <c r="E235" i="1"/>
  <c r="T235" i="1"/>
  <c r="V235" i="1"/>
  <c r="W235" i="1"/>
  <c r="D236" i="1"/>
  <c r="E236" i="1"/>
  <c r="T236" i="1"/>
  <c r="V236" i="1"/>
  <c r="W236" i="1"/>
  <c r="D237" i="1"/>
  <c r="E237" i="1"/>
  <c r="T237" i="1"/>
  <c r="V237" i="1"/>
  <c r="W237" i="1"/>
  <c r="D238" i="1"/>
  <c r="E238" i="1"/>
  <c r="T238" i="1"/>
  <c r="V238" i="1"/>
  <c r="W238" i="1"/>
  <c r="D239" i="1"/>
  <c r="E239" i="1"/>
  <c r="T239" i="1"/>
  <c r="V239" i="1"/>
  <c r="W239" i="1"/>
  <c r="D240" i="1"/>
  <c r="E240" i="1"/>
  <c r="T240" i="1"/>
  <c r="V240" i="1"/>
  <c r="W240" i="1"/>
  <c r="D241" i="1"/>
  <c r="E241" i="1"/>
  <c r="T241" i="1"/>
  <c r="V241" i="1"/>
  <c r="W241" i="1"/>
  <c r="D242" i="1"/>
  <c r="E242" i="1"/>
  <c r="T242" i="1"/>
  <c r="V242" i="1"/>
  <c r="W242" i="1"/>
  <c r="D243" i="1"/>
  <c r="E243" i="1"/>
  <c r="T243" i="1"/>
  <c r="V243" i="1"/>
  <c r="W243" i="1"/>
  <c r="D244" i="1"/>
  <c r="E244" i="1"/>
  <c r="T244" i="1"/>
  <c r="V244" i="1"/>
  <c r="W244" i="1"/>
  <c r="D245" i="1"/>
  <c r="E245" i="1"/>
  <c r="T245" i="1"/>
  <c r="V245" i="1"/>
  <c r="W245" i="1"/>
  <c r="D246" i="1"/>
  <c r="E246" i="1"/>
  <c r="T246" i="1"/>
  <c r="V246" i="1"/>
  <c r="W246" i="1"/>
  <c r="D247" i="1"/>
  <c r="E247" i="1"/>
  <c r="T247" i="1"/>
  <c r="V247" i="1"/>
  <c r="W247" i="1"/>
  <c r="D248" i="1"/>
  <c r="E248" i="1"/>
  <c r="T248" i="1"/>
  <c r="V248" i="1"/>
  <c r="W248" i="1"/>
  <c r="D249" i="1"/>
  <c r="E249" i="1"/>
  <c r="T249" i="1"/>
  <c r="V249" i="1"/>
  <c r="W249" i="1"/>
  <c r="D250" i="1"/>
  <c r="E250" i="1"/>
  <c r="T250" i="1"/>
  <c r="V250" i="1"/>
  <c r="W250" i="1"/>
  <c r="D251" i="1"/>
  <c r="E251" i="1"/>
  <c r="T251" i="1"/>
  <c r="V251" i="1"/>
  <c r="W251" i="1"/>
  <c r="D252" i="1"/>
  <c r="E252" i="1"/>
  <c r="T252" i="1"/>
  <c r="V252" i="1"/>
  <c r="W252" i="1"/>
  <c r="D253" i="1"/>
  <c r="E253" i="1"/>
  <c r="T253" i="1"/>
  <c r="V253" i="1"/>
  <c r="W253" i="1"/>
  <c r="D254" i="1"/>
  <c r="E254" i="1"/>
  <c r="T254" i="1"/>
  <c r="V254" i="1"/>
  <c r="W254" i="1"/>
  <c r="D255" i="1"/>
  <c r="E255" i="1"/>
  <c r="T255" i="1"/>
  <c r="V255" i="1"/>
  <c r="W255" i="1"/>
  <c r="D256" i="1"/>
  <c r="E256" i="1"/>
  <c r="T256" i="1"/>
  <c r="V256" i="1"/>
  <c r="W256" i="1"/>
  <c r="D257" i="1"/>
  <c r="E257" i="1"/>
  <c r="T257" i="1"/>
  <c r="V257" i="1"/>
  <c r="W257" i="1"/>
  <c r="D258" i="1"/>
  <c r="E258" i="1"/>
  <c r="T258" i="1"/>
  <c r="V258" i="1"/>
  <c r="W258" i="1"/>
  <c r="D259" i="1"/>
  <c r="E259" i="1"/>
  <c r="T259" i="1"/>
  <c r="V259" i="1"/>
  <c r="W259" i="1"/>
  <c r="D260" i="1"/>
  <c r="E260" i="1"/>
  <c r="T260" i="1"/>
  <c r="V260" i="1"/>
  <c r="W260" i="1"/>
  <c r="D261" i="1"/>
  <c r="E261" i="1"/>
  <c r="T261" i="1"/>
  <c r="V261" i="1"/>
  <c r="W261" i="1"/>
  <c r="D262" i="1"/>
  <c r="E262" i="1"/>
  <c r="T262" i="1"/>
  <c r="V262" i="1"/>
  <c r="W262" i="1"/>
  <c r="D263" i="1"/>
  <c r="E263" i="1"/>
  <c r="T263" i="1"/>
  <c r="V263" i="1"/>
  <c r="W263" i="1"/>
  <c r="D264" i="1"/>
  <c r="E264" i="1"/>
  <c r="T264" i="1"/>
  <c r="V264" i="1"/>
  <c r="W264" i="1"/>
  <c r="D265" i="1"/>
  <c r="E265" i="1"/>
  <c r="T265" i="1"/>
  <c r="V265" i="1"/>
  <c r="W265" i="1"/>
  <c r="D266" i="1"/>
  <c r="E266" i="1"/>
  <c r="T266" i="1"/>
  <c r="V266" i="1"/>
  <c r="W266" i="1"/>
  <c r="D267" i="1"/>
  <c r="E267" i="1"/>
  <c r="T267" i="1"/>
  <c r="V267" i="1"/>
  <c r="W267" i="1"/>
  <c r="D268" i="1"/>
  <c r="E268" i="1"/>
  <c r="T268" i="1"/>
  <c r="V268" i="1"/>
  <c r="W268" i="1"/>
  <c r="D269" i="1"/>
  <c r="E269" i="1"/>
  <c r="T269" i="1"/>
  <c r="V269" i="1"/>
  <c r="W269" i="1"/>
  <c r="D270" i="1"/>
  <c r="E270" i="1"/>
  <c r="T270" i="1"/>
  <c r="V270" i="1"/>
  <c r="W270" i="1"/>
  <c r="D271" i="1"/>
  <c r="E271" i="1"/>
  <c r="T271" i="1"/>
  <c r="V271" i="1"/>
  <c r="W271" i="1"/>
  <c r="D272" i="1"/>
  <c r="E272" i="1"/>
  <c r="T272" i="1"/>
  <c r="V272" i="1"/>
  <c r="W272" i="1"/>
  <c r="D273" i="1"/>
  <c r="E273" i="1"/>
  <c r="T273" i="1"/>
  <c r="V273" i="1"/>
  <c r="W273" i="1"/>
  <c r="D274" i="1"/>
  <c r="E274" i="1"/>
  <c r="T274" i="1"/>
  <c r="V274" i="1"/>
  <c r="W274" i="1"/>
  <c r="D275" i="1"/>
  <c r="E275" i="1"/>
  <c r="T275" i="1"/>
  <c r="V275" i="1"/>
  <c r="W275" i="1"/>
  <c r="D276" i="1"/>
  <c r="E276" i="1"/>
  <c r="T276" i="1"/>
  <c r="V276" i="1"/>
  <c r="W276" i="1"/>
  <c r="D277" i="1"/>
  <c r="E277" i="1"/>
  <c r="T277" i="1"/>
  <c r="V277" i="1"/>
  <c r="W277" i="1"/>
  <c r="D278" i="1"/>
  <c r="E278" i="1"/>
  <c r="T278" i="1"/>
  <c r="V278" i="1"/>
  <c r="W278" i="1"/>
  <c r="D279" i="1"/>
  <c r="E279" i="1"/>
  <c r="T279" i="1"/>
  <c r="V279" i="1"/>
  <c r="W279" i="1"/>
  <c r="D280" i="1"/>
  <c r="E280" i="1"/>
  <c r="T280" i="1"/>
  <c r="V280" i="1"/>
  <c r="W280" i="1"/>
  <c r="D281" i="1"/>
  <c r="E281" i="1"/>
  <c r="T281" i="1"/>
  <c r="V281" i="1"/>
  <c r="W281" i="1"/>
  <c r="D282" i="1"/>
  <c r="E282" i="1"/>
  <c r="T282" i="1"/>
  <c r="V282" i="1"/>
  <c r="W282" i="1"/>
  <c r="D283" i="1"/>
  <c r="E283" i="1"/>
  <c r="T283" i="1"/>
  <c r="V283" i="1"/>
  <c r="W283" i="1"/>
  <c r="D284" i="1"/>
  <c r="E284" i="1"/>
  <c r="T284" i="1"/>
  <c r="V284" i="1"/>
  <c r="W284" i="1"/>
  <c r="D285" i="1"/>
  <c r="E285" i="1"/>
  <c r="T285" i="1"/>
  <c r="V285" i="1"/>
  <c r="W285" i="1"/>
  <c r="D286" i="1"/>
  <c r="E286" i="1"/>
  <c r="T286" i="1"/>
  <c r="V286" i="1"/>
  <c r="W286" i="1"/>
  <c r="D287" i="1"/>
  <c r="E287" i="1"/>
  <c r="T287" i="1"/>
  <c r="V287" i="1"/>
  <c r="W287" i="1"/>
  <c r="D288" i="1"/>
  <c r="E288" i="1"/>
  <c r="T288" i="1"/>
  <c r="V288" i="1"/>
  <c r="W288" i="1"/>
  <c r="D289" i="1"/>
  <c r="E289" i="1"/>
  <c r="T289" i="1"/>
  <c r="V289" i="1"/>
  <c r="W289" i="1"/>
  <c r="D290" i="1"/>
  <c r="E290" i="1"/>
  <c r="T290" i="1"/>
  <c r="V290" i="1"/>
  <c r="W290" i="1"/>
  <c r="D291" i="1"/>
  <c r="E291" i="1"/>
  <c r="T291" i="1"/>
  <c r="V291" i="1"/>
  <c r="W291" i="1"/>
  <c r="D292" i="1"/>
  <c r="E292" i="1"/>
  <c r="T292" i="1"/>
  <c r="V292" i="1"/>
  <c r="W292" i="1"/>
  <c r="D293" i="1"/>
  <c r="E293" i="1"/>
  <c r="T293" i="1"/>
  <c r="V293" i="1"/>
  <c r="W293" i="1"/>
  <c r="D294" i="1"/>
  <c r="E294" i="1"/>
  <c r="T294" i="1"/>
  <c r="V294" i="1"/>
  <c r="W294" i="1"/>
  <c r="D295" i="1"/>
  <c r="E295" i="1"/>
  <c r="T295" i="1"/>
  <c r="V295" i="1"/>
  <c r="W295" i="1"/>
  <c r="D296" i="1"/>
  <c r="E296" i="1"/>
  <c r="T296" i="1"/>
  <c r="V296" i="1"/>
  <c r="W296" i="1"/>
  <c r="D297" i="1"/>
  <c r="E297" i="1"/>
  <c r="T297" i="1"/>
  <c r="V297" i="1"/>
  <c r="W297" i="1"/>
  <c r="D298" i="1"/>
  <c r="E298" i="1"/>
  <c r="T298" i="1"/>
  <c r="V298" i="1"/>
  <c r="W298" i="1"/>
  <c r="D299" i="1"/>
  <c r="E299" i="1"/>
  <c r="T299" i="1"/>
  <c r="V299" i="1"/>
  <c r="W299" i="1"/>
  <c r="D300" i="1"/>
  <c r="E300" i="1"/>
  <c r="T300" i="1"/>
  <c r="V300" i="1"/>
  <c r="W300" i="1"/>
  <c r="D301" i="1"/>
  <c r="E301" i="1"/>
  <c r="T301" i="1"/>
  <c r="V301" i="1"/>
  <c r="W301" i="1"/>
  <c r="D302" i="1"/>
  <c r="E302" i="1"/>
  <c r="T302" i="1"/>
  <c r="V302" i="1"/>
  <c r="W302" i="1"/>
  <c r="D303" i="1"/>
  <c r="E303" i="1"/>
  <c r="T303" i="1"/>
  <c r="V303" i="1"/>
  <c r="W303" i="1"/>
  <c r="D304" i="1"/>
  <c r="E304" i="1"/>
  <c r="T304" i="1"/>
  <c r="V304" i="1"/>
  <c r="W304" i="1"/>
  <c r="D305" i="1"/>
  <c r="E305" i="1"/>
  <c r="T305" i="1"/>
  <c r="V305" i="1"/>
  <c r="W305" i="1"/>
  <c r="D306" i="1"/>
  <c r="E306" i="1"/>
  <c r="T306" i="1"/>
  <c r="V306" i="1"/>
  <c r="W306" i="1"/>
  <c r="D307" i="1"/>
  <c r="E307" i="1"/>
  <c r="T307" i="1"/>
  <c r="V307" i="1"/>
  <c r="W307" i="1"/>
  <c r="D308" i="1"/>
  <c r="E308" i="1"/>
  <c r="T308" i="1"/>
  <c r="V308" i="1"/>
  <c r="W308" i="1"/>
  <c r="D309" i="1"/>
  <c r="E309" i="1"/>
  <c r="T309" i="1"/>
  <c r="V309" i="1"/>
  <c r="W309" i="1"/>
  <c r="D310" i="1"/>
  <c r="E310" i="1"/>
  <c r="T310" i="1"/>
  <c r="V310" i="1"/>
  <c r="W310" i="1"/>
  <c r="D311" i="1"/>
  <c r="E311" i="1"/>
  <c r="T311" i="1"/>
  <c r="V311" i="1"/>
  <c r="W311" i="1"/>
  <c r="D312" i="1"/>
  <c r="E312" i="1"/>
  <c r="T312" i="1"/>
  <c r="V312" i="1"/>
  <c r="W312" i="1"/>
  <c r="D313" i="1"/>
  <c r="E313" i="1"/>
  <c r="T313" i="1"/>
  <c r="V313" i="1"/>
  <c r="W313" i="1"/>
  <c r="D314" i="1"/>
  <c r="E314" i="1"/>
  <c r="T314" i="1"/>
  <c r="V314" i="1"/>
  <c r="W314" i="1"/>
  <c r="D315" i="1"/>
  <c r="E315" i="1"/>
  <c r="T315" i="1"/>
  <c r="V315" i="1"/>
  <c r="W315" i="1"/>
  <c r="D316" i="1"/>
  <c r="E316" i="1"/>
  <c r="T316" i="1"/>
  <c r="V316" i="1"/>
  <c r="W316" i="1"/>
  <c r="D317" i="1"/>
  <c r="E317" i="1"/>
  <c r="T317" i="1"/>
  <c r="V317" i="1"/>
  <c r="W317" i="1"/>
  <c r="D318" i="1"/>
  <c r="E318" i="1"/>
  <c r="T318" i="1"/>
  <c r="V318" i="1"/>
  <c r="W318" i="1"/>
  <c r="D319" i="1"/>
  <c r="E319" i="1"/>
  <c r="T319" i="1"/>
  <c r="V319" i="1"/>
  <c r="W319" i="1"/>
  <c r="D320" i="1"/>
  <c r="E320" i="1"/>
  <c r="T320" i="1"/>
  <c r="V320" i="1"/>
  <c r="W320" i="1"/>
  <c r="D321" i="1"/>
  <c r="E321" i="1"/>
  <c r="T321" i="1"/>
  <c r="V321" i="1"/>
  <c r="W321" i="1"/>
  <c r="D322" i="1"/>
  <c r="E322" i="1"/>
  <c r="T322" i="1"/>
  <c r="V322" i="1"/>
  <c r="W322" i="1"/>
  <c r="D323" i="1"/>
  <c r="E323" i="1"/>
  <c r="T323" i="1"/>
  <c r="V323" i="1"/>
  <c r="W323" i="1"/>
  <c r="D324" i="1"/>
  <c r="E324" i="1"/>
  <c r="T324" i="1"/>
  <c r="V324" i="1"/>
  <c r="W324" i="1"/>
  <c r="D325" i="1"/>
  <c r="E325" i="1"/>
  <c r="T325" i="1"/>
  <c r="V325" i="1"/>
  <c r="W325" i="1"/>
  <c r="D326" i="1"/>
  <c r="E326" i="1"/>
  <c r="T326" i="1"/>
  <c r="V326" i="1"/>
  <c r="W326" i="1"/>
  <c r="D327" i="1"/>
  <c r="E327" i="1"/>
  <c r="T327" i="1"/>
  <c r="V327" i="1"/>
  <c r="W327" i="1"/>
  <c r="D328" i="1"/>
  <c r="E328" i="1"/>
  <c r="T328" i="1"/>
  <c r="V328" i="1"/>
  <c r="W328" i="1"/>
  <c r="D329" i="1"/>
  <c r="E329" i="1"/>
  <c r="T329" i="1"/>
  <c r="V329" i="1"/>
  <c r="W329" i="1"/>
  <c r="D330" i="1"/>
  <c r="E330" i="1"/>
  <c r="T330" i="1"/>
  <c r="V330" i="1"/>
  <c r="W330" i="1"/>
  <c r="D331" i="1"/>
  <c r="E331" i="1"/>
  <c r="T331" i="1"/>
  <c r="V331" i="1"/>
  <c r="W331" i="1"/>
  <c r="D332" i="1"/>
  <c r="E332" i="1"/>
  <c r="T332" i="1"/>
  <c r="V332" i="1"/>
  <c r="W332" i="1"/>
  <c r="D333" i="1"/>
  <c r="E333" i="1"/>
  <c r="T333" i="1"/>
  <c r="V333" i="1"/>
  <c r="W333" i="1"/>
  <c r="D334" i="1"/>
  <c r="E334" i="1"/>
  <c r="T334" i="1"/>
  <c r="V334" i="1"/>
  <c r="W334" i="1"/>
  <c r="D335" i="1"/>
  <c r="E335" i="1"/>
  <c r="T335" i="1"/>
  <c r="V335" i="1"/>
  <c r="W335" i="1"/>
  <c r="D336" i="1"/>
  <c r="E336" i="1"/>
  <c r="T336" i="1"/>
  <c r="V336" i="1"/>
  <c r="W336" i="1"/>
  <c r="D337" i="1"/>
  <c r="E337" i="1"/>
  <c r="T337" i="1"/>
  <c r="V337" i="1"/>
  <c r="W337" i="1"/>
  <c r="D338" i="1"/>
  <c r="E338" i="1"/>
  <c r="T338" i="1"/>
  <c r="V338" i="1"/>
  <c r="W338" i="1"/>
  <c r="D339" i="1"/>
  <c r="E339" i="1"/>
  <c r="T339" i="1"/>
  <c r="V339" i="1"/>
  <c r="W339" i="1"/>
  <c r="D340" i="1"/>
  <c r="E340" i="1"/>
  <c r="T340" i="1"/>
  <c r="V340" i="1"/>
  <c r="W340" i="1"/>
  <c r="D341" i="1"/>
  <c r="E341" i="1"/>
  <c r="T341" i="1"/>
  <c r="V341" i="1"/>
  <c r="W341" i="1"/>
  <c r="D342" i="1"/>
  <c r="E342" i="1"/>
  <c r="T342" i="1"/>
  <c r="V342" i="1"/>
  <c r="W342" i="1"/>
  <c r="D343" i="1"/>
  <c r="E343" i="1"/>
  <c r="T343" i="1"/>
  <c r="V343" i="1"/>
  <c r="W343" i="1"/>
  <c r="D344" i="1"/>
  <c r="E344" i="1"/>
  <c r="T344" i="1"/>
  <c r="V344" i="1"/>
  <c r="W344" i="1"/>
  <c r="D345" i="1"/>
  <c r="E345" i="1"/>
  <c r="T345" i="1"/>
  <c r="V345" i="1"/>
  <c r="W345" i="1"/>
  <c r="D346" i="1"/>
  <c r="E346" i="1"/>
  <c r="T346" i="1"/>
  <c r="V346" i="1"/>
  <c r="W346" i="1"/>
  <c r="D347" i="1"/>
  <c r="E347" i="1"/>
  <c r="T347" i="1"/>
  <c r="V347" i="1"/>
  <c r="W347" i="1"/>
  <c r="D348" i="1"/>
  <c r="E348" i="1"/>
  <c r="T348" i="1"/>
  <c r="V348" i="1"/>
  <c r="W348" i="1"/>
  <c r="D349" i="1"/>
  <c r="E349" i="1"/>
  <c r="T349" i="1"/>
  <c r="V349" i="1"/>
  <c r="W349" i="1"/>
  <c r="D350" i="1"/>
  <c r="E350" i="1"/>
  <c r="T350" i="1"/>
  <c r="V350" i="1"/>
  <c r="W350" i="1"/>
  <c r="D351" i="1"/>
  <c r="E351" i="1"/>
  <c r="T351" i="1"/>
  <c r="V351" i="1"/>
  <c r="W351" i="1"/>
  <c r="D352" i="1"/>
  <c r="E352" i="1"/>
  <c r="T352" i="1"/>
  <c r="V352" i="1"/>
  <c r="W352" i="1"/>
  <c r="D353" i="1"/>
  <c r="E353" i="1"/>
  <c r="T353" i="1"/>
  <c r="V353" i="1"/>
  <c r="W353" i="1"/>
  <c r="D354" i="1"/>
  <c r="E354" i="1"/>
  <c r="T354" i="1"/>
  <c r="V354" i="1"/>
  <c r="W354" i="1"/>
  <c r="D355" i="1"/>
  <c r="E355" i="1"/>
  <c r="T355" i="1"/>
  <c r="V355" i="1"/>
  <c r="W355" i="1"/>
  <c r="D356" i="1"/>
  <c r="E356" i="1"/>
  <c r="T356" i="1"/>
  <c r="V356" i="1"/>
  <c r="W356" i="1"/>
  <c r="D357" i="1"/>
  <c r="E357" i="1"/>
  <c r="T357" i="1"/>
  <c r="V357" i="1"/>
  <c r="W357" i="1"/>
  <c r="D358" i="1"/>
  <c r="E358" i="1"/>
  <c r="T358" i="1"/>
  <c r="V358" i="1"/>
  <c r="W358" i="1"/>
  <c r="D359" i="1"/>
  <c r="E359" i="1"/>
  <c r="T359" i="1"/>
  <c r="V359" i="1"/>
  <c r="W359" i="1"/>
  <c r="D360" i="1"/>
  <c r="E360" i="1"/>
  <c r="T360" i="1"/>
  <c r="V360" i="1"/>
  <c r="W360" i="1"/>
  <c r="D361" i="1"/>
  <c r="E361" i="1"/>
  <c r="T361" i="1"/>
  <c r="V361" i="1"/>
  <c r="W361" i="1"/>
  <c r="D362" i="1"/>
  <c r="E362" i="1"/>
  <c r="T362" i="1"/>
  <c r="V362" i="1"/>
  <c r="W362" i="1"/>
  <c r="D363" i="1"/>
  <c r="E363" i="1"/>
  <c r="T363" i="1"/>
  <c r="V363" i="1"/>
  <c r="W363" i="1"/>
  <c r="D364" i="1"/>
  <c r="E364" i="1"/>
  <c r="T364" i="1"/>
  <c r="V364" i="1"/>
  <c r="W364" i="1"/>
  <c r="D365" i="1"/>
  <c r="E365" i="1"/>
  <c r="T365" i="1"/>
  <c r="V365" i="1"/>
  <c r="W365" i="1"/>
  <c r="D366" i="1"/>
  <c r="E366" i="1"/>
  <c r="T366" i="1"/>
  <c r="V366" i="1"/>
  <c r="W366" i="1"/>
  <c r="D367" i="1"/>
  <c r="E367" i="1"/>
  <c r="T367" i="1"/>
  <c r="V367" i="1"/>
  <c r="W367" i="1"/>
  <c r="D368" i="1"/>
  <c r="E368" i="1"/>
  <c r="T368" i="1"/>
  <c r="V368" i="1"/>
  <c r="W368" i="1"/>
  <c r="D369" i="1"/>
  <c r="E369" i="1"/>
  <c r="T369" i="1"/>
  <c r="V369" i="1"/>
  <c r="W369" i="1"/>
  <c r="D370" i="1"/>
  <c r="E370" i="1"/>
  <c r="T370" i="1"/>
  <c r="V370" i="1"/>
  <c r="W370" i="1"/>
  <c r="D371" i="1"/>
  <c r="E371" i="1"/>
  <c r="T371" i="1"/>
  <c r="V371" i="1"/>
  <c r="W371" i="1"/>
  <c r="D372" i="1"/>
  <c r="E372" i="1"/>
  <c r="T372" i="1"/>
  <c r="V372" i="1"/>
  <c r="W372" i="1"/>
  <c r="D373" i="1"/>
  <c r="E373" i="1"/>
  <c r="T373" i="1"/>
  <c r="V373" i="1"/>
  <c r="W373" i="1"/>
  <c r="D374" i="1"/>
  <c r="E374" i="1"/>
  <c r="T374" i="1"/>
  <c r="V374" i="1"/>
  <c r="W374" i="1"/>
  <c r="D375" i="1"/>
  <c r="E375" i="1"/>
  <c r="T375" i="1"/>
  <c r="V375" i="1"/>
  <c r="W375" i="1"/>
  <c r="D376" i="1"/>
  <c r="E376" i="1"/>
  <c r="T376" i="1"/>
  <c r="V376" i="1"/>
  <c r="W376" i="1"/>
  <c r="D377" i="1"/>
  <c r="E377" i="1"/>
  <c r="T377" i="1"/>
  <c r="V377" i="1"/>
  <c r="W377" i="1"/>
  <c r="D378" i="1"/>
  <c r="E378" i="1"/>
  <c r="T378" i="1"/>
  <c r="V378" i="1"/>
  <c r="W378" i="1"/>
  <c r="D379" i="1"/>
  <c r="E379" i="1"/>
  <c r="T379" i="1"/>
  <c r="V379" i="1"/>
  <c r="W379" i="1"/>
  <c r="D380" i="1"/>
  <c r="E380" i="1"/>
  <c r="T380" i="1"/>
  <c r="V380" i="1"/>
  <c r="W380" i="1"/>
  <c r="D381" i="1"/>
  <c r="E381" i="1"/>
  <c r="T381" i="1"/>
  <c r="V381" i="1"/>
  <c r="W381" i="1"/>
  <c r="D382" i="1"/>
  <c r="E382" i="1"/>
  <c r="T382" i="1"/>
  <c r="V382" i="1"/>
  <c r="W382" i="1"/>
  <c r="D383" i="1"/>
  <c r="E383" i="1"/>
  <c r="T383" i="1"/>
  <c r="V383" i="1"/>
  <c r="W383" i="1"/>
  <c r="D384" i="1"/>
  <c r="E384" i="1"/>
  <c r="T384" i="1"/>
  <c r="V384" i="1"/>
  <c r="W384" i="1"/>
  <c r="D385" i="1"/>
  <c r="E385" i="1"/>
  <c r="T385" i="1"/>
  <c r="V385" i="1"/>
  <c r="W385" i="1"/>
  <c r="D386" i="1"/>
  <c r="E386" i="1"/>
  <c r="T386" i="1"/>
  <c r="V386" i="1"/>
  <c r="W386" i="1"/>
  <c r="D387" i="1"/>
  <c r="E387" i="1"/>
  <c r="T387" i="1"/>
  <c r="V387" i="1"/>
  <c r="W387" i="1"/>
  <c r="D388" i="1"/>
  <c r="E388" i="1"/>
  <c r="T388" i="1"/>
  <c r="V388" i="1"/>
  <c r="W388" i="1"/>
  <c r="D389" i="1"/>
  <c r="E389" i="1"/>
  <c r="T389" i="1"/>
  <c r="V389" i="1"/>
  <c r="W389" i="1"/>
  <c r="D390" i="1"/>
  <c r="E390" i="1"/>
  <c r="T390" i="1"/>
  <c r="V390" i="1"/>
  <c r="W390" i="1"/>
  <c r="D391" i="1"/>
  <c r="E391" i="1"/>
  <c r="T391" i="1"/>
  <c r="V391" i="1"/>
  <c r="W391" i="1"/>
  <c r="D392" i="1"/>
  <c r="E392" i="1"/>
  <c r="T392" i="1"/>
  <c r="V392" i="1"/>
  <c r="W392" i="1"/>
  <c r="D393" i="1"/>
  <c r="E393" i="1"/>
  <c r="T393" i="1"/>
  <c r="V393" i="1"/>
  <c r="W393" i="1"/>
  <c r="D394" i="1"/>
  <c r="E394" i="1"/>
  <c r="T394" i="1"/>
  <c r="V394" i="1"/>
  <c r="W394" i="1"/>
  <c r="D395" i="1"/>
  <c r="E395" i="1"/>
  <c r="T395" i="1"/>
  <c r="V395" i="1"/>
  <c r="W395" i="1"/>
  <c r="D396" i="1"/>
  <c r="E396" i="1"/>
  <c r="T396" i="1"/>
  <c r="V396" i="1"/>
  <c r="W396" i="1"/>
  <c r="D397" i="1"/>
  <c r="E397" i="1"/>
  <c r="T397" i="1"/>
  <c r="V397" i="1"/>
  <c r="W397" i="1"/>
  <c r="D398" i="1"/>
  <c r="E398" i="1"/>
  <c r="T398" i="1"/>
  <c r="V398" i="1"/>
  <c r="W398" i="1"/>
  <c r="D399" i="1"/>
  <c r="E399" i="1"/>
  <c r="T399" i="1"/>
  <c r="V399" i="1"/>
  <c r="W399" i="1"/>
  <c r="D400" i="1"/>
  <c r="E400" i="1"/>
  <c r="T400" i="1"/>
  <c r="V400" i="1"/>
  <c r="W400" i="1"/>
  <c r="D401" i="1"/>
  <c r="E401" i="1"/>
  <c r="T401" i="1"/>
  <c r="V401" i="1"/>
  <c r="W401" i="1"/>
  <c r="D402" i="1"/>
  <c r="E402" i="1"/>
  <c r="T402" i="1"/>
  <c r="V402" i="1"/>
  <c r="W402" i="1"/>
  <c r="D403" i="1"/>
  <c r="E403" i="1"/>
  <c r="T403" i="1"/>
  <c r="V403" i="1"/>
  <c r="W403" i="1"/>
  <c r="D404" i="1"/>
  <c r="E404" i="1"/>
  <c r="T404" i="1"/>
  <c r="V404" i="1"/>
  <c r="W404" i="1"/>
  <c r="D405" i="1"/>
  <c r="E405" i="1"/>
  <c r="T405" i="1"/>
  <c r="V405" i="1"/>
  <c r="W405" i="1"/>
  <c r="D406" i="1"/>
  <c r="E406" i="1"/>
  <c r="T406" i="1"/>
  <c r="V406" i="1"/>
  <c r="W406" i="1"/>
  <c r="D407" i="1"/>
  <c r="E407" i="1"/>
  <c r="T407" i="1"/>
  <c r="V407" i="1"/>
  <c r="W407" i="1"/>
  <c r="D408" i="1"/>
  <c r="E408" i="1"/>
  <c r="T408" i="1"/>
  <c r="V408" i="1"/>
  <c r="W408" i="1"/>
  <c r="D409" i="1"/>
  <c r="E409" i="1"/>
  <c r="T409" i="1"/>
  <c r="V409" i="1"/>
  <c r="W409" i="1"/>
  <c r="D410" i="1"/>
  <c r="E410" i="1"/>
  <c r="T410" i="1"/>
  <c r="V410" i="1"/>
  <c r="W410" i="1"/>
  <c r="D411" i="1"/>
  <c r="E411" i="1"/>
  <c r="T411" i="1"/>
  <c r="V411" i="1"/>
  <c r="W411" i="1"/>
  <c r="D412" i="1"/>
  <c r="E412" i="1"/>
  <c r="T412" i="1"/>
  <c r="V412" i="1"/>
  <c r="W412" i="1"/>
  <c r="D413" i="1"/>
  <c r="E413" i="1"/>
  <c r="T413" i="1"/>
  <c r="V413" i="1"/>
  <c r="W413" i="1"/>
  <c r="D414" i="1"/>
  <c r="E414" i="1"/>
  <c r="T414" i="1"/>
  <c r="V414" i="1"/>
  <c r="W414" i="1"/>
  <c r="D415" i="1"/>
  <c r="E415" i="1"/>
  <c r="T415" i="1"/>
  <c r="V415" i="1"/>
  <c r="W415" i="1"/>
  <c r="D416" i="1"/>
  <c r="E416" i="1"/>
  <c r="T416" i="1"/>
  <c r="V416" i="1"/>
  <c r="W416" i="1"/>
  <c r="D417" i="1"/>
  <c r="E417" i="1"/>
  <c r="T417" i="1"/>
  <c r="V417" i="1"/>
  <c r="W417" i="1"/>
  <c r="D418" i="1"/>
  <c r="E418" i="1"/>
  <c r="T418" i="1"/>
  <c r="V418" i="1"/>
  <c r="W418" i="1"/>
  <c r="D419" i="1"/>
  <c r="E419" i="1"/>
  <c r="T419" i="1"/>
  <c r="V419" i="1"/>
  <c r="W419" i="1"/>
  <c r="D420" i="1"/>
  <c r="E420" i="1"/>
  <c r="T420" i="1"/>
  <c r="V420" i="1"/>
  <c r="W420" i="1"/>
  <c r="D421" i="1"/>
  <c r="E421" i="1"/>
  <c r="T421" i="1"/>
  <c r="V421" i="1"/>
  <c r="W421" i="1"/>
  <c r="D422" i="1"/>
  <c r="E422" i="1"/>
  <c r="T422" i="1"/>
  <c r="V422" i="1"/>
  <c r="W422" i="1"/>
  <c r="D423" i="1"/>
  <c r="E423" i="1"/>
  <c r="T423" i="1"/>
  <c r="V423" i="1"/>
  <c r="W423" i="1"/>
  <c r="D424" i="1"/>
  <c r="E424" i="1"/>
  <c r="T424" i="1"/>
  <c r="V424" i="1"/>
  <c r="W424" i="1"/>
  <c r="D425" i="1"/>
  <c r="E425" i="1"/>
  <c r="T425" i="1"/>
  <c r="V425" i="1"/>
  <c r="W425" i="1"/>
  <c r="D426" i="1"/>
  <c r="E426" i="1"/>
  <c r="T426" i="1"/>
  <c r="V426" i="1"/>
  <c r="W426" i="1"/>
  <c r="D427" i="1"/>
  <c r="E427" i="1"/>
  <c r="T427" i="1"/>
  <c r="V427" i="1"/>
  <c r="W427" i="1"/>
  <c r="D428" i="1"/>
  <c r="E428" i="1"/>
  <c r="T428" i="1"/>
  <c r="V428" i="1"/>
  <c r="W428" i="1"/>
  <c r="D429" i="1"/>
  <c r="E429" i="1"/>
  <c r="T429" i="1"/>
  <c r="V429" i="1"/>
  <c r="W429" i="1"/>
  <c r="D430" i="1"/>
  <c r="E430" i="1"/>
  <c r="T430" i="1"/>
  <c r="V430" i="1"/>
  <c r="W430" i="1"/>
  <c r="D431" i="1"/>
  <c r="E431" i="1"/>
  <c r="T431" i="1"/>
  <c r="V431" i="1"/>
  <c r="W431" i="1"/>
  <c r="D432" i="1"/>
  <c r="E432" i="1"/>
  <c r="T432" i="1"/>
  <c r="V432" i="1"/>
  <c r="W432" i="1"/>
  <c r="D433" i="1"/>
  <c r="E433" i="1"/>
  <c r="T433" i="1"/>
  <c r="V433" i="1"/>
  <c r="W433" i="1"/>
  <c r="D434" i="1"/>
  <c r="E434" i="1"/>
  <c r="T434" i="1"/>
  <c r="V434" i="1"/>
  <c r="W434" i="1"/>
  <c r="D435" i="1"/>
  <c r="E435" i="1"/>
  <c r="T435" i="1"/>
  <c r="V435" i="1"/>
  <c r="W435" i="1"/>
  <c r="D436" i="1"/>
  <c r="E436" i="1"/>
  <c r="T436" i="1"/>
  <c r="V436" i="1"/>
  <c r="W436" i="1"/>
  <c r="D437" i="1"/>
  <c r="E437" i="1"/>
  <c r="T437" i="1"/>
  <c r="V437" i="1"/>
  <c r="W437" i="1"/>
  <c r="D438" i="1"/>
  <c r="E438" i="1"/>
  <c r="T438" i="1"/>
  <c r="V438" i="1"/>
  <c r="W438" i="1"/>
  <c r="D439" i="1"/>
  <c r="E439" i="1"/>
  <c r="T439" i="1"/>
  <c r="V439" i="1"/>
  <c r="W439" i="1"/>
  <c r="D440" i="1"/>
  <c r="E440" i="1"/>
  <c r="T440" i="1"/>
  <c r="V440" i="1"/>
  <c r="W440" i="1"/>
  <c r="D441" i="1"/>
  <c r="E441" i="1"/>
  <c r="T441" i="1"/>
  <c r="V441" i="1"/>
  <c r="W441" i="1"/>
  <c r="D442" i="1"/>
  <c r="E442" i="1"/>
  <c r="T442" i="1"/>
  <c r="V442" i="1"/>
  <c r="W442" i="1"/>
  <c r="D443" i="1"/>
  <c r="E443" i="1"/>
  <c r="T443" i="1"/>
  <c r="V443" i="1"/>
  <c r="W443" i="1"/>
  <c r="D444" i="1"/>
  <c r="E444" i="1"/>
  <c r="T444" i="1"/>
  <c r="V444" i="1"/>
  <c r="W444" i="1"/>
  <c r="D445" i="1"/>
  <c r="E445" i="1"/>
  <c r="T445" i="1"/>
  <c r="V445" i="1"/>
  <c r="W445" i="1"/>
  <c r="D446" i="1"/>
  <c r="E446" i="1"/>
  <c r="T446" i="1"/>
  <c r="V446" i="1"/>
  <c r="W446" i="1"/>
  <c r="D447" i="1"/>
  <c r="E447" i="1"/>
  <c r="T447" i="1"/>
  <c r="V447" i="1"/>
  <c r="W447" i="1"/>
  <c r="D448" i="1"/>
  <c r="E448" i="1"/>
  <c r="T448" i="1"/>
  <c r="V448" i="1"/>
  <c r="W448" i="1"/>
  <c r="D449" i="1"/>
  <c r="E449" i="1"/>
  <c r="T449" i="1"/>
  <c r="V449" i="1"/>
  <c r="W449" i="1"/>
  <c r="D450" i="1"/>
  <c r="E450" i="1"/>
  <c r="T450" i="1"/>
  <c r="V450" i="1"/>
  <c r="W450" i="1"/>
  <c r="D451" i="1"/>
  <c r="E451" i="1"/>
  <c r="T451" i="1"/>
  <c r="V451" i="1"/>
  <c r="W451" i="1"/>
  <c r="D452" i="1"/>
  <c r="E452" i="1"/>
  <c r="T452" i="1"/>
  <c r="V452" i="1"/>
  <c r="W452" i="1"/>
  <c r="D453" i="1"/>
  <c r="E453" i="1"/>
  <c r="T453" i="1"/>
  <c r="V453" i="1"/>
  <c r="W453" i="1"/>
  <c r="D454" i="1"/>
  <c r="E454" i="1"/>
  <c r="T454" i="1"/>
  <c r="V454" i="1"/>
  <c r="W454" i="1"/>
  <c r="D455" i="1"/>
  <c r="E455" i="1"/>
  <c r="T455" i="1"/>
  <c r="V455" i="1"/>
  <c r="W455" i="1"/>
  <c r="D456" i="1"/>
  <c r="E456" i="1"/>
  <c r="T456" i="1"/>
  <c r="V456" i="1"/>
  <c r="W456" i="1"/>
  <c r="D457" i="1"/>
  <c r="E457" i="1"/>
  <c r="T457" i="1"/>
  <c r="V457" i="1"/>
  <c r="W457" i="1"/>
  <c r="D458" i="1"/>
  <c r="E458" i="1"/>
  <c r="T458" i="1"/>
  <c r="V458" i="1"/>
  <c r="W458" i="1"/>
  <c r="D459" i="1"/>
  <c r="E459" i="1"/>
  <c r="T459" i="1"/>
  <c r="V459" i="1"/>
  <c r="W459" i="1"/>
  <c r="D460" i="1"/>
  <c r="E460" i="1"/>
  <c r="T460" i="1"/>
  <c r="V460" i="1"/>
  <c r="W460" i="1"/>
  <c r="D461" i="1"/>
  <c r="E461" i="1"/>
  <c r="T461" i="1"/>
  <c r="V461" i="1"/>
  <c r="W461" i="1"/>
  <c r="D462" i="1"/>
  <c r="E462" i="1"/>
  <c r="T462" i="1"/>
  <c r="V462" i="1"/>
  <c r="W462" i="1"/>
  <c r="D463" i="1"/>
  <c r="E463" i="1"/>
  <c r="T463" i="1"/>
  <c r="V463" i="1"/>
  <c r="W463" i="1"/>
  <c r="D464" i="1"/>
  <c r="E464" i="1"/>
  <c r="T464" i="1"/>
  <c r="V464" i="1"/>
  <c r="W464" i="1"/>
  <c r="D465" i="1"/>
  <c r="E465" i="1"/>
  <c r="T465" i="1"/>
  <c r="V465" i="1"/>
  <c r="W465" i="1"/>
  <c r="D466" i="1"/>
  <c r="E466" i="1"/>
  <c r="T466" i="1"/>
  <c r="V466" i="1"/>
  <c r="W466" i="1"/>
  <c r="D467" i="1"/>
  <c r="E467" i="1"/>
  <c r="T467" i="1"/>
  <c r="V467" i="1"/>
  <c r="W467" i="1"/>
  <c r="D468" i="1"/>
  <c r="E468" i="1"/>
  <c r="T468" i="1"/>
  <c r="V468" i="1"/>
  <c r="W468" i="1"/>
  <c r="D469" i="1"/>
  <c r="E469" i="1"/>
  <c r="T469" i="1"/>
  <c r="V469" i="1"/>
  <c r="W469" i="1"/>
  <c r="D470" i="1"/>
  <c r="E470" i="1"/>
  <c r="T470" i="1"/>
  <c r="V470" i="1"/>
  <c r="W470" i="1"/>
  <c r="D471" i="1"/>
  <c r="E471" i="1"/>
  <c r="T471" i="1"/>
  <c r="V471" i="1"/>
  <c r="W471" i="1"/>
  <c r="D472" i="1"/>
  <c r="E472" i="1"/>
  <c r="T472" i="1"/>
  <c r="V472" i="1"/>
  <c r="W472" i="1"/>
  <c r="D473" i="1"/>
  <c r="E473" i="1"/>
  <c r="T473" i="1"/>
  <c r="V473" i="1"/>
  <c r="W473" i="1"/>
  <c r="D474" i="1"/>
  <c r="E474" i="1"/>
  <c r="T474" i="1"/>
  <c r="V474" i="1"/>
  <c r="W474" i="1"/>
  <c r="D475" i="1"/>
  <c r="E475" i="1"/>
  <c r="T475" i="1"/>
  <c r="V475" i="1"/>
  <c r="W475" i="1"/>
  <c r="D476" i="1"/>
  <c r="E476" i="1"/>
  <c r="T476" i="1"/>
  <c r="V476" i="1"/>
  <c r="W476" i="1"/>
  <c r="D477" i="1"/>
  <c r="E477" i="1"/>
  <c r="T477" i="1"/>
  <c r="V477" i="1"/>
  <c r="W477" i="1"/>
  <c r="D478" i="1"/>
  <c r="E478" i="1"/>
  <c r="T478" i="1"/>
  <c r="V478" i="1"/>
  <c r="W478" i="1"/>
  <c r="D479" i="1"/>
  <c r="E479" i="1"/>
  <c r="T479" i="1"/>
  <c r="V479" i="1"/>
  <c r="W479" i="1"/>
  <c r="D480" i="1"/>
  <c r="E480" i="1"/>
  <c r="T480" i="1"/>
  <c r="V480" i="1"/>
  <c r="W480" i="1"/>
  <c r="D481" i="1"/>
  <c r="E481" i="1"/>
  <c r="T481" i="1"/>
  <c r="V481" i="1"/>
  <c r="W481" i="1"/>
  <c r="D482" i="1"/>
  <c r="E482" i="1"/>
  <c r="T482" i="1"/>
  <c r="V482" i="1"/>
  <c r="W482" i="1"/>
  <c r="D483" i="1"/>
  <c r="E483" i="1"/>
  <c r="T483" i="1"/>
  <c r="V483" i="1"/>
  <c r="W483" i="1"/>
  <c r="D484" i="1"/>
  <c r="E484" i="1"/>
  <c r="T484" i="1"/>
  <c r="V484" i="1"/>
  <c r="W484" i="1"/>
  <c r="D485" i="1"/>
  <c r="E485" i="1"/>
  <c r="T485" i="1"/>
  <c r="V485" i="1"/>
  <c r="W485" i="1"/>
  <c r="D486" i="1"/>
  <c r="E486" i="1"/>
  <c r="T486" i="1"/>
  <c r="V486" i="1"/>
  <c r="W486" i="1"/>
  <c r="D487" i="1"/>
  <c r="E487" i="1"/>
  <c r="T487" i="1"/>
  <c r="V487" i="1"/>
  <c r="W487" i="1"/>
  <c r="D488" i="1"/>
  <c r="E488" i="1"/>
  <c r="T488" i="1"/>
  <c r="V488" i="1"/>
  <c r="W488" i="1"/>
  <c r="D489" i="1"/>
  <c r="E489" i="1"/>
  <c r="T489" i="1"/>
  <c r="V489" i="1"/>
  <c r="W489" i="1"/>
  <c r="D490" i="1"/>
  <c r="E490" i="1"/>
  <c r="T490" i="1"/>
  <c r="V490" i="1"/>
  <c r="W490" i="1"/>
  <c r="D491" i="1"/>
  <c r="E491" i="1"/>
  <c r="T491" i="1"/>
  <c r="V491" i="1"/>
  <c r="W491" i="1"/>
  <c r="D492" i="1"/>
  <c r="E492" i="1"/>
  <c r="T492" i="1"/>
  <c r="V492" i="1"/>
  <c r="W492" i="1"/>
  <c r="D493" i="1"/>
  <c r="E493" i="1"/>
  <c r="T493" i="1"/>
  <c r="V493" i="1"/>
  <c r="W493" i="1"/>
  <c r="D494" i="1"/>
  <c r="E494" i="1"/>
  <c r="T494" i="1"/>
  <c r="V494" i="1"/>
  <c r="W494" i="1"/>
  <c r="D495" i="1"/>
  <c r="E495" i="1"/>
  <c r="T495" i="1"/>
  <c r="V495" i="1"/>
  <c r="W495" i="1"/>
  <c r="D496" i="1"/>
  <c r="E496" i="1"/>
  <c r="T496" i="1"/>
  <c r="V496" i="1"/>
  <c r="W496" i="1"/>
  <c r="D497" i="1"/>
  <c r="E497" i="1"/>
  <c r="T497" i="1"/>
  <c r="V497" i="1"/>
  <c r="W497" i="1"/>
  <c r="D498" i="1"/>
  <c r="E498" i="1"/>
  <c r="T498" i="1"/>
  <c r="V498" i="1"/>
  <c r="W498" i="1"/>
  <c r="D499" i="1"/>
  <c r="E499" i="1"/>
  <c r="T499" i="1"/>
  <c r="V499" i="1"/>
  <c r="W499" i="1"/>
  <c r="D500" i="1"/>
  <c r="E500" i="1"/>
  <c r="T500" i="1"/>
  <c r="V500" i="1"/>
  <c r="W500" i="1"/>
  <c r="D501" i="1"/>
  <c r="E501" i="1"/>
  <c r="T501" i="1"/>
  <c r="V501" i="1"/>
  <c r="W501" i="1"/>
  <c r="D502" i="1"/>
  <c r="E502" i="1"/>
  <c r="T502" i="1"/>
  <c r="V502" i="1"/>
  <c r="W502" i="1"/>
  <c r="D503" i="1"/>
  <c r="E503" i="1"/>
  <c r="T503" i="1"/>
  <c r="V503" i="1"/>
  <c r="W503" i="1"/>
  <c r="AE3001" i="5" l="1"/>
  <c r="AE3000" i="5"/>
  <c r="AE2999" i="5"/>
  <c r="AE2998" i="5"/>
  <c r="AE2997" i="5"/>
  <c r="AE2996" i="5"/>
  <c r="AE2995" i="5"/>
  <c r="AE2994" i="5"/>
  <c r="AE2993" i="5"/>
  <c r="AE2992" i="5"/>
  <c r="AE2991" i="5"/>
  <c r="AE2990" i="5"/>
  <c r="AE2989" i="5"/>
  <c r="AE2988" i="5"/>
  <c r="AE2987" i="5"/>
  <c r="AE2986" i="5"/>
  <c r="AE2985" i="5"/>
  <c r="AE2984" i="5"/>
  <c r="AE2983" i="5"/>
  <c r="AE2982" i="5"/>
  <c r="AE2981" i="5"/>
  <c r="AE2980" i="5"/>
  <c r="AE2979" i="5"/>
  <c r="AE2978" i="5"/>
  <c r="AE2977" i="5"/>
  <c r="AE2976" i="5"/>
  <c r="AE2975" i="5"/>
  <c r="AE2974" i="5"/>
  <c r="AE2973" i="5"/>
  <c r="AE2972" i="5"/>
  <c r="AE2971" i="5"/>
  <c r="AE2970" i="5"/>
  <c r="AE2969" i="5"/>
  <c r="AE2968" i="5"/>
  <c r="AE2967" i="5"/>
  <c r="AE2966" i="5"/>
  <c r="AE2965" i="5"/>
  <c r="AE2964" i="5"/>
  <c r="AE2963" i="5"/>
  <c r="AE2962" i="5"/>
  <c r="AE2961" i="5"/>
  <c r="AE2960" i="5"/>
  <c r="AE2959" i="5"/>
  <c r="AE2958" i="5"/>
  <c r="AE2957" i="5"/>
  <c r="AE2956" i="5"/>
  <c r="AE2955" i="5"/>
  <c r="AE2954" i="5"/>
  <c r="AE2953" i="5"/>
  <c r="AE2952" i="5"/>
  <c r="AE2951" i="5"/>
  <c r="AE2950" i="5"/>
  <c r="AE2949" i="5"/>
  <c r="AE2948" i="5"/>
  <c r="AE2947" i="5"/>
  <c r="AE2946" i="5"/>
  <c r="AE2945" i="5"/>
  <c r="AE2944" i="5"/>
  <c r="AE2943" i="5"/>
  <c r="AE2942" i="5"/>
  <c r="AE2941" i="5"/>
  <c r="AE2940" i="5"/>
  <c r="AE2939" i="5"/>
  <c r="AE2938" i="5"/>
  <c r="AE2937" i="5"/>
  <c r="AE2936" i="5"/>
  <c r="AE2935" i="5"/>
  <c r="AE2934" i="5"/>
  <c r="AE2933" i="5"/>
  <c r="AE2932" i="5"/>
  <c r="AE2931" i="5"/>
  <c r="AE2930" i="5"/>
  <c r="AE2929" i="5"/>
  <c r="AE2928" i="5"/>
  <c r="AE2927" i="5"/>
  <c r="AE2926" i="5"/>
  <c r="AE2925" i="5"/>
  <c r="AE2924" i="5"/>
  <c r="AE2923" i="5"/>
  <c r="AE2922" i="5"/>
  <c r="AE2921" i="5"/>
  <c r="AE2920" i="5"/>
  <c r="AE2919" i="5"/>
  <c r="AE2918" i="5"/>
  <c r="AE2917" i="5"/>
  <c r="AE2916" i="5"/>
  <c r="AE2915" i="5"/>
  <c r="AE2914" i="5"/>
  <c r="AE2913" i="5"/>
  <c r="AE2912" i="5"/>
  <c r="AE2911" i="5"/>
  <c r="AE2910" i="5"/>
  <c r="AE2909" i="5"/>
  <c r="AE2908" i="5"/>
  <c r="AE2907" i="5"/>
  <c r="AE2906" i="5"/>
  <c r="AE2905" i="5"/>
  <c r="AE2904" i="5"/>
  <c r="AE2903" i="5"/>
  <c r="AE2902" i="5"/>
  <c r="AE2901" i="5"/>
  <c r="AE2900" i="5"/>
  <c r="AE2899" i="5"/>
  <c r="AE2898" i="5"/>
  <c r="AE2897" i="5"/>
  <c r="AE2896" i="5"/>
  <c r="AE2895" i="5"/>
  <c r="AE2894" i="5"/>
  <c r="AE2893" i="5"/>
  <c r="AE2892" i="5"/>
  <c r="AE2891" i="5"/>
  <c r="AE2890" i="5"/>
  <c r="AE2889" i="5"/>
  <c r="AE2888" i="5"/>
  <c r="AE2887" i="5"/>
  <c r="AE2886" i="5"/>
  <c r="AE2885" i="5"/>
  <c r="AE2884" i="5"/>
  <c r="AE2883" i="5"/>
  <c r="AE2882" i="5"/>
  <c r="AE2881" i="5"/>
  <c r="AE2880" i="5"/>
  <c r="AE2879" i="5"/>
  <c r="AE2878" i="5"/>
  <c r="AE2877" i="5"/>
  <c r="AE2876" i="5"/>
  <c r="AE2875" i="5"/>
  <c r="AE2874" i="5"/>
  <c r="AE2873" i="5"/>
  <c r="AE2872" i="5"/>
  <c r="AE2871" i="5"/>
  <c r="AE2870" i="5"/>
  <c r="AE2869" i="5"/>
  <c r="AE2868" i="5"/>
  <c r="AE2867" i="5"/>
  <c r="AE2866" i="5"/>
  <c r="AE2865" i="5"/>
  <c r="AE2864" i="5"/>
  <c r="AE2863" i="5"/>
  <c r="AE2862" i="5"/>
  <c r="AE2861" i="5"/>
  <c r="AE2860" i="5"/>
  <c r="AE2859" i="5"/>
  <c r="AE2858" i="5"/>
  <c r="AE2857" i="5"/>
  <c r="AE2856" i="5"/>
  <c r="AE2855" i="5"/>
  <c r="AE2854" i="5"/>
  <c r="AE2853" i="5"/>
  <c r="AE2852" i="5"/>
  <c r="AE2851" i="5"/>
  <c r="AE2850" i="5"/>
  <c r="AE2849" i="5"/>
  <c r="AE2848" i="5"/>
  <c r="AE2847" i="5"/>
  <c r="AE2846" i="5"/>
  <c r="AE2845" i="5"/>
  <c r="AE2844" i="5"/>
  <c r="AE2843" i="5"/>
  <c r="AE2842" i="5"/>
  <c r="AE2841" i="5"/>
  <c r="AE2840" i="5"/>
  <c r="AE2839" i="5"/>
  <c r="AE2838" i="5"/>
  <c r="AE2837" i="5"/>
  <c r="AE2836" i="5"/>
  <c r="AE2835" i="5"/>
  <c r="AE2834" i="5"/>
  <c r="AE2833" i="5"/>
  <c r="AE2832" i="5"/>
  <c r="AE2831" i="5"/>
  <c r="AE2830" i="5"/>
  <c r="AE2829" i="5"/>
  <c r="AE2828" i="5"/>
  <c r="AE2827" i="5"/>
  <c r="AE2826" i="5"/>
  <c r="AE2825" i="5"/>
  <c r="AE2824" i="5"/>
  <c r="AE2823" i="5"/>
  <c r="AE2822" i="5"/>
  <c r="AE2821" i="5"/>
  <c r="AE2820" i="5"/>
  <c r="AE2819" i="5"/>
  <c r="AE2818" i="5"/>
  <c r="AE2817" i="5"/>
  <c r="AE2816" i="5"/>
  <c r="AE2815" i="5"/>
  <c r="AE2814" i="5"/>
  <c r="AE2813" i="5"/>
  <c r="AE2812" i="5"/>
  <c r="AE2811" i="5"/>
  <c r="AE2810" i="5"/>
  <c r="AE2809" i="5"/>
  <c r="AE2808" i="5"/>
  <c r="AE2807" i="5"/>
  <c r="AE2806" i="5"/>
  <c r="AE2805" i="5"/>
  <c r="AE2804" i="5"/>
  <c r="AE2803" i="5"/>
  <c r="AE2802" i="5"/>
  <c r="AE2801" i="5"/>
  <c r="AE2800" i="5"/>
  <c r="AE2799" i="5"/>
  <c r="AE2798" i="5"/>
  <c r="AE2797" i="5"/>
  <c r="AE2796" i="5"/>
  <c r="AE2795" i="5"/>
  <c r="AE2794" i="5"/>
  <c r="AE2793" i="5"/>
  <c r="AE2792" i="5"/>
  <c r="AE2791" i="5"/>
  <c r="AE2790" i="5"/>
  <c r="AE2789" i="5"/>
  <c r="AE2788" i="5"/>
  <c r="AE2787" i="5"/>
  <c r="AE2786" i="5"/>
  <c r="AE2785" i="5"/>
  <c r="AE2784" i="5"/>
  <c r="AE2783" i="5"/>
  <c r="AE2782" i="5"/>
  <c r="AE2781" i="5"/>
  <c r="AE2780" i="5"/>
  <c r="AE2779" i="5"/>
  <c r="AE2778" i="5"/>
  <c r="AE2777" i="5"/>
  <c r="AE2776" i="5"/>
  <c r="AE2775" i="5"/>
  <c r="AE2774" i="5"/>
  <c r="AE2773" i="5"/>
  <c r="AE2772" i="5"/>
  <c r="AE2771" i="5"/>
  <c r="AE2770" i="5"/>
  <c r="AE2769" i="5"/>
  <c r="AE2768" i="5"/>
  <c r="AE2767" i="5"/>
  <c r="AE2766" i="5"/>
  <c r="AE2765" i="5"/>
  <c r="AE2764" i="5"/>
  <c r="AE2763" i="5"/>
  <c r="AE2762" i="5"/>
  <c r="AE2761" i="5"/>
  <c r="AE2760" i="5"/>
  <c r="AE2759" i="5"/>
  <c r="AE2758" i="5"/>
  <c r="AE2757" i="5"/>
  <c r="AE2756" i="5"/>
  <c r="AE2755" i="5"/>
  <c r="AE2754" i="5"/>
  <c r="AE2753" i="5"/>
  <c r="AE2752" i="5"/>
  <c r="AE2751" i="5"/>
  <c r="AE2750" i="5"/>
  <c r="AE2749" i="5"/>
  <c r="AE2748" i="5"/>
  <c r="AE2747" i="5"/>
  <c r="AE2746" i="5"/>
  <c r="AE2745" i="5"/>
  <c r="AE2744" i="5"/>
  <c r="AE2743" i="5"/>
  <c r="AE2742" i="5"/>
  <c r="AE2741" i="5"/>
  <c r="AE2740" i="5"/>
  <c r="AE2739" i="5"/>
  <c r="AE2738" i="5"/>
  <c r="AE2737" i="5"/>
  <c r="AE2736" i="5"/>
  <c r="AE2735" i="5"/>
  <c r="AE2734" i="5"/>
  <c r="AE2733" i="5"/>
  <c r="AE2732" i="5"/>
  <c r="AE2731" i="5"/>
  <c r="AE2730" i="5"/>
  <c r="AE2729" i="5"/>
  <c r="AE2728" i="5"/>
  <c r="AE2727" i="5"/>
  <c r="AE2726" i="5"/>
  <c r="AE2725" i="5"/>
  <c r="AE2724" i="5"/>
  <c r="AE2723" i="5"/>
  <c r="AE2722" i="5"/>
  <c r="AE2721" i="5"/>
  <c r="AE2720" i="5"/>
  <c r="AE2719" i="5"/>
  <c r="AE2718" i="5"/>
  <c r="AE2717" i="5"/>
  <c r="AE2716" i="5"/>
  <c r="AE2715" i="5"/>
  <c r="AE2714" i="5"/>
  <c r="AE2713" i="5"/>
  <c r="AE2712" i="5"/>
  <c r="AE2711" i="5"/>
  <c r="AE2710" i="5"/>
  <c r="AE2709" i="5"/>
  <c r="AE2708" i="5"/>
  <c r="AE2707" i="5"/>
  <c r="AE2706" i="5"/>
  <c r="AE2705" i="5"/>
  <c r="AE2704" i="5"/>
  <c r="AE2703" i="5"/>
  <c r="AE2702" i="5"/>
  <c r="AE2701" i="5"/>
  <c r="AE2700" i="5"/>
  <c r="AE2699" i="5"/>
  <c r="AE2698" i="5"/>
  <c r="AE2697" i="5"/>
  <c r="AE2696" i="5"/>
  <c r="AE2695" i="5"/>
  <c r="AE2694" i="5"/>
  <c r="AE2693" i="5"/>
  <c r="AE2692" i="5"/>
  <c r="AE2691" i="5"/>
  <c r="AE2690" i="5"/>
  <c r="AE2689" i="5"/>
  <c r="AE2688" i="5"/>
  <c r="AE2687" i="5"/>
  <c r="AE2686" i="5"/>
  <c r="AE2685" i="5"/>
  <c r="AE2684" i="5"/>
  <c r="AE2683" i="5"/>
  <c r="AE2682" i="5"/>
  <c r="AE2681" i="5"/>
  <c r="AE2680" i="5"/>
  <c r="AE2679" i="5"/>
  <c r="AE2678" i="5"/>
  <c r="AE2677" i="5"/>
  <c r="AE2676" i="5"/>
  <c r="AE2675" i="5"/>
  <c r="AE2674" i="5"/>
  <c r="AE2673" i="5"/>
  <c r="AE2672" i="5"/>
  <c r="AE2671" i="5"/>
  <c r="AE2670" i="5"/>
  <c r="AE2669" i="5"/>
  <c r="AE2668" i="5"/>
  <c r="AE2667" i="5"/>
  <c r="AE2666" i="5"/>
  <c r="AE2665" i="5"/>
  <c r="AE2664" i="5"/>
  <c r="AE2663" i="5"/>
  <c r="AE2662" i="5"/>
  <c r="AE2661" i="5"/>
  <c r="AE2660" i="5"/>
  <c r="AE2659" i="5"/>
  <c r="AE2658" i="5"/>
  <c r="AE2657" i="5"/>
  <c r="AE2656" i="5"/>
  <c r="AE2655" i="5"/>
  <c r="AE2654" i="5"/>
  <c r="AE2653" i="5"/>
  <c r="AE2652" i="5"/>
  <c r="AE2651" i="5"/>
  <c r="AE2650" i="5"/>
  <c r="AE2649" i="5"/>
  <c r="AE2648" i="5"/>
  <c r="AE2647" i="5"/>
  <c r="AE2646" i="5"/>
  <c r="AE2645" i="5"/>
  <c r="AE2644" i="5"/>
  <c r="AE2643" i="5"/>
  <c r="AE2642" i="5"/>
  <c r="AE2641" i="5"/>
  <c r="AE2640" i="5"/>
  <c r="AE2639" i="5"/>
  <c r="AE2638" i="5"/>
  <c r="AE2637" i="5"/>
  <c r="AE2636" i="5"/>
  <c r="AE2635" i="5"/>
  <c r="AE2634" i="5"/>
  <c r="AE2633" i="5"/>
  <c r="AE2632" i="5"/>
  <c r="AE2631" i="5"/>
  <c r="AE2630" i="5"/>
  <c r="AE2629" i="5"/>
  <c r="AE2628" i="5"/>
  <c r="AE2627" i="5"/>
  <c r="AE2626" i="5"/>
  <c r="AE2625" i="5"/>
  <c r="AE2624" i="5"/>
  <c r="AE2623" i="5"/>
  <c r="AE2622" i="5"/>
  <c r="AE2621" i="5"/>
  <c r="AE2620" i="5"/>
  <c r="AE2619" i="5"/>
  <c r="AE2618" i="5"/>
  <c r="AE2617" i="5"/>
  <c r="AE2616" i="5"/>
  <c r="AE2615" i="5"/>
  <c r="AE2614" i="5"/>
  <c r="AE2613" i="5"/>
  <c r="AE2612" i="5"/>
  <c r="AE2611" i="5"/>
  <c r="AE2610" i="5"/>
  <c r="AE2609" i="5"/>
  <c r="AE2608" i="5"/>
  <c r="AE2607" i="5"/>
  <c r="AE2606" i="5"/>
  <c r="AE2605" i="5"/>
  <c r="AE2604" i="5"/>
  <c r="AE2603" i="5"/>
  <c r="AE2602" i="5"/>
  <c r="AE2601" i="5"/>
  <c r="AE2600" i="5"/>
  <c r="AE2599" i="5"/>
  <c r="AE2598" i="5"/>
  <c r="AE2597" i="5"/>
  <c r="AE2596" i="5"/>
  <c r="AE2595" i="5"/>
  <c r="AE2594" i="5"/>
  <c r="AE2593" i="5"/>
  <c r="AE2592" i="5"/>
  <c r="AE2591" i="5"/>
  <c r="AE2590" i="5"/>
  <c r="AE2589" i="5"/>
  <c r="AE2588" i="5"/>
  <c r="AE2587" i="5"/>
  <c r="AE2586" i="5"/>
  <c r="AE2585" i="5"/>
  <c r="AE2584" i="5"/>
  <c r="AE2583" i="5"/>
  <c r="AE2582" i="5"/>
  <c r="AE2581" i="5"/>
  <c r="AE2580" i="5"/>
  <c r="AE2579" i="5"/>
  <c r="AE2578" i="5"/>
  <c r="AE2577" i="5"/>
  <c r="AE2576" i="5"/>
  <c r="AE2575" i="5"/>
  <c r="AE2574" i="5"/>
  <c r="AE2573" i="5"/>
  <c r="AE2572" i="5"/>
  <c r="AE2571" i="5"/>
  <c r="AE2570" i="5"/>
  <c r="AE2569" i="5"/>
  <c r="AE2568" i="5"/>
  <c r="AE2567" i="5"/>
  <c r="AE2566" i="5"/>
  <c r="AE2565" i="5"/>
  <c r="AE2564" i="5"/>
  <c r="AE2563" i="5"/>
  <c r="AE2562" i="5"/>
  <c r="AE2561" i="5"/>
  <c r="AE2560" i="5"/>
  <c r="AE2559" i="5"/>
  <c r="AE2558" i="5"/>
  <c r="AE2557" i="5"/>
  <c r="AE2556" i="5"/>
  <c r="AE2555" i="5"/>
  <c r="AE2554" i="5"/>
  <c r="AE2553" i="5"/>
  <c r="AE2552" i="5"/>
  <c r="AE2551" i="5"/>
  <c r="AE2550" i="5"/>
  <c r="AE2549" i="5"/>
  <c r="AE2548" i="5"/>
  <c r="AE2547" i="5"/>
  <c r="AE2546" i="5"/>
  <c r="AE2545" i="5"/>
  <c r="AE2544" i="5"/>
  <c r="AE2543" i="5"/>
  <c r="AE2542" i="5"/>
  <c r="AE2541" i="5"/>
  <c r="AE2540" i="5"/>
  <c r="AE2539" i="5"/>
  <c r="AE2538" i="5"/>
  <c r="AE2537" i="5"/>
  <c r="AE2536" i="5"/>
  <c r="AE2535" i="5"/>
  <c r="AE2534" i="5"/>
  <c r="AE2533" i="5"/>
  <c r="AE2532" i="5"/>
  <c r="AE2531" i="5"/>
  <c r="AE2530" i="5"/>
  <c r="AE2529" i="5"/>
  <c r="AE2528" i="5"/>
  <c r="AE2527" i="5"/>
  <c r="AE2526" i="5"/>
  <c r="AE2525" i="5"/>
  <c r="AE2524" i="5"/>
  <c r="AE2523" i="5"/>
  <c r="AE2522" i="5"/>
  <c r="AE2521" i="5"/>
  <c r="AE2520" i="5"/>
  <c r="AE2519" i="5"/>
  <c r="AE2518" i="5"/>
  <c r="AE2517" i="5"/>
  <c r="AE2516" i="5"/>
  <c r="AE2515" i="5"/>
  <c r="AE2514" i="5"/>
  <c r="AE2513" i="5"/>
  <c r="AE2512" i="5"/>
  <c r="AE2511" i="5"/>
  <c r="AE2510" i="5"/>
  <c r="AE2509" i="5"/>
  <c r="AE2508" i="5"/>
  <c r="AE2507" i="5"/>
  <c r="AE2506" i="5"/>
  <c r="AE2505" i="5"/>
  <c r="AE2504" i="5"/>
  <c r="AE2503" i="5"/>
  <c r="AE2502" i="5"/>
  <c r="AE2501" i="5"/>
  <c r="AE2500" i="5"/>
  <c r="AE2499" i="5"/>
  <c r="AE2498" i="5"/>
  <c r="AE2497" i="5"/>
  <c r="AE2496" i="5"/>
  <c r="AE2495" i="5"/>
  <c r="AE2494" i="5"/>
  <c r="AE2493" i="5"/>
  <c r="AE2492" i="5"/>
  <c r="AE2491" i="5"/>
  <c r="AE2490" i="5"/>
  <c r="AE2489" i="5"/>
  <c r="AE2488" i="5"/>
  <c r="AE2487" i="5"/>
  <c r="AE2486" i="5"/>
  <c r="AE2485" i="5"/>
  <c r="AE2484" i="5"/>
  <c r="AE2483" i="5"/>
  <c r="AE2482" i="5"/>
  <c r="AE2481" i="5"/>
  <c r="AE2480" i="5"/>
  <c r="AE2479" i="5"/>
  <c r="AE2478" i="5"/>
  <c r="AE2477" i="5"/>
  <c r="AE2476" i="5"/>
  <c r="AE2475" i="5"/>
  <c r="AE2474" i="5"/>
  <c r="AE2473" i="5"/>
  <c r="AE2472" i="5"/>
  <c r="AE2471" i="5"/>
  <c r="AE2470" i="5"/>
  <c r="AE2469" i="5"/>
  <c r="AE2468" i="5"/>
  <c r="AE2467" i="5"/>
  <c r="AE2466" i="5"/>
  <c r="AE2465" i="5"/>
  <c r="AE2464" i="5"/>
  <c r="AE2463" i="5"/>
  <c r="AE2462" i="5"/>
  <c r="AE2461" i="5"/>
  <c r="AE2460" i="5"/>
  <c r="AE2459" i="5"/>
  <c r="AE2458" i="5"/>
  <c r="AE2457" i="5"/>
  <c r="AE2456" i="5"/>
  <c r="AE2455" i="5"/>
  <c r="AE2454" i="5"/>
  <c r="AE2453" i="5"/>
  <c r="AE2452" i="5"/>
  <c r="AE2451" i="5"/>
  <c r="AE2450" i="5"/>
  <c r="AE2449" i="5"/>
  <c r="AE2448" i="5"/>
  <c r="AE2447" i="5"/>
  <c r="AE2446" i="5"/>
  <c r="AE2445" i="5"/>
  <c r="AE2444" i="5"/>
  <c r="AE2443" i="5"/>
  <c r="AE2442" i="5"/>
  <c r="AE2441" i="5"/>
  <c r="AE2440" i="5"/>
  <c r="AE2439" i="5"/>
  <c r="AE2438" i="5"/>
  <c r="AE2437" i="5"/>
  <c r="AE2436" i="5"/>
  <c r="AE2435" i="5"/>
  <c r="AE2434" i="5"/>
  <c r="AE2433" i="5"/>
  <c r="AE2432" i="5"/>
  <c r="AE2431" i="5"/>
  <c r="AE2430" i="5"/>
  <c r="AE2429" i="5"/>
  <c r="AE2428" i="5"/>
  <c r="AE2427" i="5"/>
  <c r="AE2426" i="5"/>
  <c r="AE2425" i="5"/>
  <c r="AE2424" i="5"/>
  <c r="AE2423" i="5"/>
  <c r="AE2422" i="5"/>
  <c r="AE2421" i="5"/>
  <c r="AE2420" i="5"/>
  <c r="AE2419" i="5"/>
  <c r="AE2418" i="5"/>
  <c r="AE2417" i="5"/>
  <c r="AE2416" i="5"/>
  <c r="AE2415" i="5"/>
  <c r="AE2414" i="5"/>
  <c r="AE2413" i="5"/>
  <c r="AE2412" i="5"/>
  <c r="AE2411" i="5"/>
  <c r="AE2410" i="5"/>
  <c r="AE2409" i="5"/>
  <c r="AE2408" i="5"/>
  <c r="AE2407" i="5"/>
  <c r="AE2406" i="5"/>
  <c r="AE2405" i="5"/>
  <c r="AE2404" i="5"/>
  <c r="AE2403" i="5"/>
  <c r="AE2402" i="5"/>
  <c r="AE2401" i="5"/>
  <c r="AE2400" i="5"/>
  <c r="AE2399" i="5"/>
  <c r="AE2398" i="5"/>
  <c r="AE2397" i="5"/>
  <c r="AE2396" i="5"/>
  <c r="AE2395" i="5"/>
  <c r="AE2394" i="5"/>
  <c r="AE2393" i="5"/>
  <c r="AE2392" i="5"/>
  <c r="AE2391" i="5"/>
  <c r="AE2390" i="5"/>
  <c r="AE2389" i="5"/>
  <c r="AE2388" i="5"/>
  <c r="AE2387" i="5"/>
  <c r="AE2386" i="5"/>
  <c r="AE2385" i="5"/>
  <c r="AE2384" i="5"/>
  <c r="AE2383" i="5"/>
  <c r="AE2382" i="5"/>
  <c r="AE2381" i="5"/>
  <c r="AE2380" i="5"/>
  <c r="AE2379" i="5"/>
  <c r="AE2378" i="5"/>
  <c r="AE2377" i="5"/>
  <c r="AE2376" i="5"/>
  <c r="AE2375" i="5"/>
  <c r="AE2374" i="5"/>
  <c r="AE2373" i="5"/>
  <c r="AE2372" i="5"/>
  <c r="AE2371" i="5"/>
  <c r="AE2370" i="5"/>
  <c r="AE2369" i="5"/>
  <c r="AE2368" i="5"/>
  <c r="AE2367" i="5"/>
  <c r="AE2366" i="5"/>
  <c r="AE2365" i="5"/>
  <c r="AE2364" i="5"/>
  <c r="AE2363" i="5"/>
  <c r="AE2362" i="5"/>
  <c r="AE2361" i="5"/>
  <c r="AE2360" i="5"/>
  <c r="AE2359" i="5"/>
  <c r="AE2358" i="5"/>
  <c r="AE2357" i="5"/>
  <c r="AE2356" i="5"/>
  <c r="AE2355" i="5"/>
  <c r="AE2354" i="5"/>
  <c r="AE2353" i="5"/>
  <c r="AE2352" i="5"/>
  <c r="AE2351" i="5"/>
  <c r="AE2350" i="5"/>
  <c r="AE2349" i="5"/>
  <c r="AE2348" i="5"/>
  <c r="AE2347" i="5"/>
  <c r="AE2346" i="5"/>
  <c r="AE2345" i="5"/>
  <c r="AE2344" i="5"/>
  <c r="AE2343" i="5"/>
  <c r="AE2342" i="5"/>
  <c r="AE2341" i="5"/>
  <c r="AE2340" i="5"/>
  <c r="AE2339" i="5"/>
  <c r="AE2338" i="5"/>
  <c r="AE2337" i="5"/>
  <c r="AE2336" i="5"/>
  <c r="AE2335" i="5"/>
  <c r="AE2334" i="5"/>
  <c r="AE2333" i="5"/>
  <c r="AE2332" i="5"/>
  <c r="AE2331" i="5"/>
  <c r="AE2330" i="5"/>
  <c r="AE2329" i="5"/>
  <c r="AE2328" i="5"/>
  <c r="AE2327" i="5"/>
  <c r="AE2326" i="5"/>
  <c r="AE2325" i="5"/>
  <c r="AE2324" i="5"/>
  <c r="AE2323" i="5"/>
  <c r="AE2322" i="5"/>
  <c r="AE2321" i="5"/>
  <c r="AE2320" i="5"/>
  <c r="AE2319" i="5"/>
  <c r="AE2318" i="5"/>
  <c r="AE2317" i="5"/>
  <c r="AE2316" i="5"/>
  <c r="AE2315" i="5"/>
  <c r="AE2314" i="5"/>
  <c r="AE2313" i="5"/>
  <c r="AE2312" i="5"/>
  <c r="AE2311" i="5"/>
  <c r="AE2310" i="5"/>
  <c r="AE2309" i="5"/>
  <c r="AE2308" i="5"/>
  <c r="AE2307" i="5"/>
  <c r="AE2306" i="5"/>
  <c r="AE2305" i="5"/>
  <c r="AE2304" i="5"/>
  <c r="AE2303" i="5"/>
  <c r="AE2302" i="5"/>
  <c r="AE2301" i="5"/>
  <c r="AE2300" i="5"/>
  <c r="AE2299" i="5"/>
  <c r="AE2298" i="5"/>
  <c r="AE2297" i="5"/>
  <c r="AE2296" i="5"/>
  <c r="AE2295" i="5"/>
  <c r="AE2294" i="5"/>
  <c r="AE2293" i="5"/>
  <c r="AE2292" i="5"/>
  <c r="AE2291" i="5"/>
  <c r="AE2290" i="5"/>
  <c r="AE2289" i="5"/>
  <c r="AE2288" i="5"/>
  <c r="AE2287" i="5"/>
  <c r="AE2286" i="5"/>
  <c r="AE2285" i="5"/>
  <c r="AE2284" i="5"/>
  <c r="AE2283" i="5"/>
  <c r="AE2282" i="5"/>
  <c r="AE2281" i="5"/>
  <c r="AE2280" i="5"/>
  <c r="AE2279" i="5"/>
  <c r="AE2278" i="5"/>
  <c r="AE2277" i="5"/>
  <c r="AE2276" i="5"/>
  <c r="AE2275" i="5"/>
  <c r="AE2274" i="5"/>
  <c r="AE2273" i="5"/>
  <c r="AE2272" i="5"/>
  <c r="AE2271" i="5"/>
  <c r="AE2270" i="5"/>
  <c r="AE2269" i="5"/>
  <c r="AE2268" i="5"/>
  <c r="AE2267" i="5"/>
  <c r="AE2266" i="5"/>
  <c r="AE2265" i="5"/>
  <c r="AE2264" i="5"/>
  <c r="AE2263" i="5"/>
  <c r="AE2262" i="5"/>
  <c r="AE2261" i="5"/>
  <c r="AE2260" i="5"/>
  <c r="AE2259" i="5"/>
  <c r="AE2258" i="5"/>
  <c r="AE2257" i="5"/>
  <c r="AE2256" i="5"/>
  <c r="AE2255" i="5"/>
  <c r="AE2254" i="5"/>
  <c r="AE2253" i="5"/>
  <c r="AE2252" i="5"/>
  <c r="AE2251" i="5"/>
  <c r="AE2250" i="5"/>
  <c r="AE2249" i="5"/>
  <c r="AE2248" i="5"/>
  <c r="AE2247" i="5"/>
  <c r="AE2246" i="5"/>
  <c r="AE2245" i="5"/>
  <c r="AE2244" i="5"/>
  <c r="AE2243" i="5"/>
  <c r="AE2242" i="5"/>
  <c r="AE2241" i="5"/>
  <c r="AE2240" i="5"/>
  <c r="AE2239" i="5"/>
  <c r="AE2238" i="5"/>
  <c r="AE2237" i="5"/>
  <c r="AE2236" i="5"/>
  <c r="AE2235" i="5"/>
  <c r="AE2234" i="5"/>
  <c r="AE2233" i="5"/>
  <c r="AE2232" i="5"/>
  <c r="AE2231" i="5"/>
  <c r="AE2230" i="5"/>
  <c r="AE2229" i="5"/>
  <c r="AE2228" i="5"/>
  <c r="AE2227" i="5"/>
  <c r="AE2226" i="5"/>
  <c r="AE2225" i="5"/>
  <c r="AE2224" i="5"/>
  <c r="AE2223" i="5"/>
  <c r="AE2222" i="5"/>
  <c r="AE2221" i="5"/>
  <c r="AE2220" i="5"/>
  <c r="AE2219" i="5"/>
  <c r="AE2218" i="5"/>
  <c r="AE2217" i="5"/>
  <c r="AE2216" i="5"/>
  <c r="AE2215" i="5"/>
  <c r="AE2214" i="5"/>
  <c r="AE2213" i="5"/>
  <c r="AE2212" i="5"/>
  <c r="AE2211" i="5"/>
  <c r="AE2210" i="5"/>
  <c r="AE2209" i="5"/>
  <c r="AE2208" i="5"/>
  <c r="AE2207" i="5"/>
  <c r="AE2206" i="5"/>
  <c r="AE2205" i="5"/>
  <c r="AE2204" i="5"/>
  <c r="AE2203" i="5"/>
  <c r="AE2202" i="5"/>
  <c r="AE2201" i="5"/>
  <c r="AE2200" i="5"/>
  <c r="AE2199" i="5"/>
  <c r="AE2198" i="5"/>
  <c r="AE2197" i="5"/>
  <c r="AE2196" i="5"/>
  <c r="AE2195" i="5"/>
  <c r="AE2194" i="5"/>
  <c r="AE2193" i="5"/>
  <c r="AE2192" i="5"/>
  <c r="AE2191" i="5"/>
  <c r="AE2190" i="5"/>
  <c r="AE2189" i="5"/>
  <c r="AE2188" i="5"/>
  <c r="AE2187" i="5"/>
  <c r="AE2186" i="5"/>
  <c r="AE2185" i="5"/>
  <c r="AE2184" i="5"/>
  <c r="AE2183" i="5"/>
  <c r="AE2182" i="5"/>
  <c r="AE2181" i="5"/>
  <c r="AE2180" i="5"/>
  <c r="AE2179" i="5"/>
  <c r="AE2178" i="5"/>
  <c r="AE2177" i="5"/>
  <c r="AE2176" i="5"/>
  <c r="AE2175" i="5"/>
  <c r="AE2174" i="5"/>
  <c r="AE2173" i="5"/>
  <c r="AE2172" i="5"/>
  <c r="AE2171" i="5"/>
  <c r="AE2170" i="5"/>
  <c r="AE2169" i="5"/>
  <c r="AE2168" i="5"/>
  <c r="AE2167" i="5"/>
  <c r="AE2166" i="5"/>
  <c r="AE2165" i="5"/>
  <c r="AE2164" i="5"/>
  <c r="AE2163" i="5"/>
  <c r="AE2162" i="5"/>
  <c r="AE2161" i="5"/>
  <c r="AE2160" i="5"/>
  <c r="AE2159" i="5"/>
  <c r="AE2158" i="5"/>
  <c r="AE2157" i="5"/>
  <c r="AE2156" i="5"/>
  <c r="AE2155" i="5"/>
  <c r="AE2154" i="5"/>
  <c r="AE2153" i="5"/>
  <c r="AE2152" i="5"/>
  <c r="AE2151" i="5"/>
  <c r="AE2150" i="5"/>
  <c r="AE2149" i="5"/>
  <c r="AE2148" i="5"/>
  <c r="AE2147" i="5"/>
  <c r="AE2146" i="5"/>
  <c r="AE2145" i="5"/>
  <c r="AE2144" i="5"/>
  <c r="AE2143" i="5"/>
  <c r="AE2142" i="5"/>
  <c r="AE2141" i="5"/>
  <c r="AE2140" i="5"/>
  <c r="AE2139" i="5"/>
  <c r="AE2138" i="5"/>
  <c r="AE2137" i="5"/>
  <c r="AE2136" i="5"/>
  <c r="AE2135" i="5"/>
  <c r="AE2134" i="5"/>
  <c r="AE2133" i="5"/>
  <c r="AE2132" i="5"/>
  <c r="AE2131" i="5"/>
  <c r="AE2130" i="5"/>
  <c r="AE2129" i="5"/>
  <c r="AE2128" i="5"/>
  <c r="AE2127" i="5"/>
  <c r="AE2126" i="5"/>
  <c r="AE2125" i="5"/>
  <c r="AE2124" i="5"/>
  <c r="AE2123" i="5"/>
  <c r="AE2122" i="5"/>
  <c r="AE2121" i="5"/>
  <c r="AE2120" i="5"/>
  <c r="AE2119" i="5"/>
  <c r="AE2118" i="5"/>
  <c r="AE2117" i="5"/>
  <c r="AE2116" i="5"/>
  <c r="AE2115" i="5"/>
  <c r="AE2114" i="5"/>
  <c r="AE2113" i="5"/>
  <c r="AE2112" i="5"/>
  <c r="AE2111" i="5"/>
  <c r="AE2110" i="5"/>
  <c r="AE2109" i="5"/>
  <c r="AE2108" i="5"/>
  <c r="AE2107" i="5"/>
  <c r="AE2106" i="5"/>
  <c r="AE2105" i="5"/>
  <c r="AE2104" i="5"/>
  <c r="AE2103" i="5"/>
  <c r="AE2102" i="5"/>
  <c r="AE2101" i="5"/>
  <c r="AE2100" i="5"/>
  <c r="AE2099" i="5"/>
  <c r="AE2098" i="5"/>
  <c r="AE2097" i="5"/>
  <c r="AE2096" i="5"/>
  <c r="AE2095" i="5"/>
  <c r="AE2094" i="5"/>
  <c r="AE2093" i="5"/>
  <c r="AE2092" i="5"/>
  <c r="AE2091" i="5"/>
  <c r="AE2090" i="5"/>
  <c r="AE2089" i="5"/>
  <c r="AE2088" i="5"/>
  <c r="AE2087" i="5"/>
  <c r="AE2086" i="5"/>
  <c r="AE2085" i="5"/>
  <c r="AE2084" i="5"/>
  <c r="AE2083" i="5"/>
  <c r="AE2082" i="5"/>
  <c r="AE2081" i="5"/>
  <c r="AE2080" i="5"/>
  <c r="AE2079" i="5"/>
  <c r="AE2078" i="5"/>
  <c r="AE2077" i="5"/>
  <c r="AE2076" i="5"/>
  <c r="AE2075" i="5"/>
  <c r="AE2074" i="5"/>
  <c r="AE2073" i="5"/>
  <c r="AE2072" i="5"/>
  <c r="AE2071" i="5"/>
  <c r="AE2070" i="5"/>
  <c r="AE2069" i="5"/>
  <c r="AE2068" i="5"/>
  <c r="AE2067" i="5"/>
  <c r="AE2066" i="5"/>
  <c r="AE2065" i="5"/>
  <c r="AE2064" i="5"/>
  <c r="AE2063" i="5"/>
  <c r="AE2062" i="5"/>
  <c r="AE2061" i="5"/>
  <c r="AE2060" i="5"/>
  <c r="AE2059" i="5"/>
  <c r="AE2058" i="5"/>
  <c r="AE2057" i="5"/>
  <c r="AE2056" i="5"/>
  <c r="AE2055" i="5"/>
  <c r="AE2054" i="5"/>
  <c r="AE2053" i="5"/>
  <c r="AE2052" i="5"/>
  <c r="AE2051" i="5"/>
  <c r="AE2050" i="5"/>
  <c r="AE2049" i="5"/>
  <c r="AE2048" i="5"/>
  <c r="AE2047" i="5"/>
  <c r="AE2046" i="5"/>
  <c r="AE2045" i="5"/>
  <c r="AE2044" i="5"/>
  <c r="AE2043" i="5"/>
  <c r="AE2042" i="5"/>
  <c r="AE2041" i="5"/>
  <c r="AE2040" i="5"/>
  <c r="AE2039" i="5"/>
  <c r="AE2038" i="5"/>
  <c r="AE2037" i="5"/>
  <c r="AE2036" i="5"/>
  <c r="AE2035" i="5"/>
  <c r="AE2034" i="5"/>
  <c r="AE2033" i="5"/>
  <c r="AE2032" i="5"/>
  <c r="AE2031" i="5"/>
  <c r="AE2030" i="5"/>
  <c r="AE2029" i="5"/>
  <c r="AE2028" i="5"/>
  <c r="AE2027" i="5"/>
  <c r="AE2026" i="5"/>
  <c r="AE2025" i="5"/>
  <c r="AE2024" i="5"/>
  <c r="AE2023" i="5"/>
  <c r="AE2022" i="5"/>
  <c r="AE2021" i="5"/>
  <c r="AE2020" i="5"/>
  <c r="AE2019" i="5"/>
  <c r="AE2018" i="5"/>
  <c r="AE2017" i="5"/>
  <c r="AE2016" i="5"/>
  <c r="AE2015" i="5"/>
  <c r="AE2014" i="5"/>
  <c r="AE2013" i="5"/>
  <c r="AE2012" i="5"/>
  <c r="AE2011" i="5"/>
  <c r="AE2010" i="5"/>
  <c r="AE2009" i="5"/>
  <c r="AE2008" i="5"/>
  <c r="AE2007" i="5"/>
  <c r="AE2006" i="5"/>
  <c r="AE2005" i="5"/>
  <c r="AE2004" i="5"/>
  <c r="AE2003" i="5"/>
  <c r="AE2002" i="5"/>
  <c r="AE2001" i="5"/>
  <c r="AE2000" i="5"/>
  <c r="AE1999" i="5"/>
  <c r="AE1998" i="5"/>
  <c r="AE1997" i="5"/>
  <c r="AE1996" i="5"/>
  <c r="AE1995" i="5"/>
  <c r="AE1994" i="5"/>
  <c r="AE1993" i="5"/>
  <c r="AE1992" i="5"/>
  <c r="AE1991" i="5"/>
  <c r="AE1990" i="5"/>
  <c r="AE1989" i="5"/>
  <c r="AE1988" i="5"/>
  <c r="AE1987" i="5"/>
  <c r="AE1986" i="5"/>
  <c r="AE1985" i="5"/>
  <c r="AE1984" i="5"/>
  <c r="AE1983" i="5"/>
  <c r="AE1982" i="5"/>
  <c r="AE1981" i="5"/>
  <c r="AE1980" i="5"/>
  <c r="AE1979" i="5"/>
  <c r="AE1978" i="5"/>
  <c r="AE1977" i="5"/>
  <c r="AE1976" i="5"/>
  <c r="AE1975" i="5"/>
  <c r="AE1974" i="5"/>
  <c r="AE1973" i="5"/>
  <c r="AE1972" i="5"/>
  <c r="AE1971" i="5"/>
  <c r="AE1970" i="5"/>
  <c r="AE1969" i="5"/>
  <c r="AE1968" i="5"/>
  <c r="AE1967" i="5"/>
  <c r="AE1966" i="5"/>
  <c r="AE1965" i="5"/>
  <c r="AE1964" i="5"/>
  <c r="AE1963" i="5"/>
  <c r="AE1962" i="5"/>
  <c r="AE1961" i="5"/>
  <c r="AE1960" i="5"/>
  <c r="AE1959" i="5"/>
  <c r="AE1958" i="5"/>
  <c r="AE1957" i="5"/>
  <c r="AE1956" i="5"/>
  <c r="AE1955" i="5"/>
  <c r="AE1954" i="5"/>
  <c r="AE1953" i="5"/>
  <c r="AE1952" i="5"/>
  <c r="AE1951" i="5"/>
  <c r="AE1950" i="5"/>
  <c r="AE1949" i="5"/>
  <c r="AE1948" i="5"/>
  <c r="AE1947" i="5"/>
  <c r="AE1946" i="5"/>
  <c r="AE1945" i="5"/>
  <c r="AE1944" i="5"/>
  <c r="AE1943" i="5"/>
  <c r="AE1942" i="5"/>
  <c r="AE1941" i="5"/>
  <c r="AE1940" i="5"/>
  <c r="AE1939" i="5"/>
  <c r="AE1938" i="5"/>
  <c r="AE1937" i="5"/>
  <c r="AE1936" i="5"/>
  <c r="AE1935" i="5"/>
  <c r="AE1934" i="5"/>
  <c r="AE1933" i="5"/>
  <c r="AE1932" i="5"/>
  <c r="AE1931" i="5"/>
  <c r="AE1930" i="5"/>
  <c r="AE1929" i="5"/>
  <c r="AE1928" i="5"/>
  <c r="AE1927" i="5"/>
  <c r="AE1926" i="5"/>
  <c r="AE1925" i="5"/>
  <c r="AE1924" i="5"/>
  <c r="AE1923" i="5"/>
  <c r="AE1922" i="5"/>
  <c r="AE1921" i="5"/>
  <c r="AE1920" i="5"/>
  <c r="AE1919" i="5"/>
  <c r="AE1918" i="5"/>
  <c r="AE1917" i="5"/>
  <c r="AE1916" i="5"/>
  <c r="AE1915" i="5"/>
  <c r="AE1914" i="5"/>
  <c r="AE1913" i="5"/>
  <c r="AE1912" i="5"/>
  <c r="AE1911" i="5"/>
  <c r="AE1910" i="5"/>
  <c r="AE1909" i="5"/>
  <c r="AE1908" i="5"/>
  <c r="AE1907" i="5"/>
  <c r="AE1906" i="5"/>
  <c r="AE1905" i="5"/>
  <c r="AE1904" i="5"/>
  <c r="AE1903" i="5"/>
  <c r="AE1902" i="5"/>
  <c r="AE1901" i="5"/>
  <c r="AE1900" i="5"/>
  <c r="AE1899" i="5"/>
  <c r="AE1898" i="5"/>
  <c r="AE1897" i="5"/>
  <c r="AE1896" i="5"/>
  <c r="AE1895" i="5"/>
  <c r="AE1894" i="5"/>
  <c r="AE1893" i="5"/>
  <c r="AE1892" i="5"/>
  <c r="AE1891" i="5"/>
  <c r="AE1890" i="5"/>
  <c r="AE1889" i="5"/>
  <c r="AE1888" i="5"/>
  <c r="AE1887" i="5"/>
  <c r="AE1886" i="5"/>
  <c r="AE1885" i="5"/>
  <c r="AE1884" i="5"/>
  <c r="AE1883" i="5"/>
  <c r="AE1882" i="5"/>
  <c r="AE1881" i="5"/>
  <c r="AE1880" i="5"/>
  <c r="AE1879" i="5"/>
  <c r="AE1878" i="5"/>
  <c r="AE1877" i="5"/>
  <c r="AE1876" i="5"/>
  <c r="AE1875" i="5"/>
  <c r="AE1874" i="5"/>
  <c r="AE1873" i="5"/>
  <c r="AE1872" i="5"/>
  <c r="AE1871" i="5"/>
  <c r="AE1870" i="5"/>
  <c r="AE1869" i="5"/>
  <c r="AE1868" i="5"/>
  <c r="AE1867" i="5"/>
  <c r="AE1866" i="5"/>
  <c r="AE1865" i="5"/>
  <c r="AE1864" i="5"/>
  <c r="AE1863" i="5"/>
  <c r="AE1862" i="5"/>
  <c r="AE1861" i="5"/>
  <c r="AE1860" i="5"/>
  <c r="AE1859" i="5"/>
  <c r="AE1858" i="5"/>
  <c r="AE1857" i="5"/>
  <c r="AE1856" i="5"/>
  <c r="AE1855" i="5"/>
  <c r="AE1854" i="5"/>
  <c r="AE1853" i="5"/>
  <c r="AE1852" i="5"/>
  <c r="AE1851" i="5"/>
  <c r="AE1850" i="5"/>
  <c r="AE1849" i="5"/>
  <c r="AE1848" i="5"/>
  <c r="AE1847" i="5"/>
  <c r="AE1846" i="5"/>
  <c r="AE1845" i="5"/>
  <c r="AE1844" i="5"/>
  <c r="AE1843" i="5"/>
  <c r="AE1842" i="5"/>
  <c r="AE1841" i="5"/>
  <c r="AE1840" i="5"/>
  <c r="AE1839" i="5"/>
  <c r="AE1838" i="5"/>
  <c r="AE1837" i="5"/>
  <c r="AE1836" i="5"/>
  <c r="AE1835" i="5"/>
  <c r="AE1834" i="5"/>
  <c r="AE1833" i="5"/>
  <c r="AE1832" i="5"/>
  <c r="AE1831" i="5"/>
  <c r="AE1830" i="5"/>
  <c r="AE1829" i="5"/>
  <c r="AE1828" i="5"/>
  <c r="AE1827" i="5"/>
  <c r="AE1826" i="5"/>
  <c r="AE1825" i="5"/>
  <c r="AE1824" i="5"/>
  <c r="AE1823" i="5"/>
  <c r="AE1822" i="5"/>
  <c r="AE1821" i="5"/>
  <c r="AE1820" i="5"/>
  <c r="AE1819" i="5"/>
  <c r="AE1818" i="5"/>
  <c r="AE1817" i="5"/>
  <c r="AE1816" i="5"/>
  <c r="AE1815" i="5"/>
  <c r="AE1814" i="5"/>
  <c r="AE1813" i="5"/>
  <c r="AE1812" i="5"/>
  <c r="AE1811" i="5"/>
  <c r="AE1810" i="5"/>
  <c r="AE1809" i="5"/>
  <c r="AE1808" i="5"/>
  <c r="AE1807" i="5"/>
  <c r="AE1806" i="5"/>
  <c r="AE1805" i="5"/>
  <c r="AE1804" i="5"/>
  <c r="AE1803" i="5"/>
  <c r="AE1802" i="5"/>
  <c r="AE1801" i="5"/>
  <c r="AE1800" i="5"/>
  <c r="AE1799" i="5"/>
  <c r="AE1798" i="5"/>
  <c r="AE1797" i="5"/>
  <c r="AE1796" i="5"/>
  <c r="AE1795" i="5"/>
  <c r="AE1794" i="5"/>
  <c r="AE1793" i="5"/>
  <c r="AE1792" i="5"/>
  <c r="AE1791" i="5"/>
  <c r="AE1790" i="5"/>
  <c r="AE1789" i="5"/>
  <c r="AE1788" i="5"/>
  <c r="AE1787" i="5"/>
  <c r="AE1786" i="5"/>
  <c r="AE1785" i="5"/>
  <c r="AE1784" i="5"/>
  <c r="AE1783" i="5"/>
  <c r="AE1782" i="5"/>
  <c r="AE1781" i="5"/>
  <c r="AE1780" i="5"/>
  <c r="AE1779" i="5"/>
  <c r="AE1778" i="5"/>
  <c r="AE1777" i="5"/>
  <c r="AE1776" i="5"/>
  <c r="AE1775" i="5"/>
  <c r="AE1774" i="5"/>
  <c r="AE1773" i="5"/>
  <c r="AE1772" i="5"/>
  <c r="AE1771" i="5"/>
  <c r="AE1770" i="5"/>
  <c r="AE1769" i="5"/>
  <c r="AE1768" i="5"/>
  <c r="AE1767" i="5"/>
  <c r="AE1766" i="5"/>
  <c r="AE1765" i="5"/>
  <c r="AE1764" i="5"/>
  <c r="AE1763" i="5"/>
  <c r="AE1762" i="5"/>
  <c r="AE1761" i="5"/>
  <c r="AE1760" i="5"/>
  <c r="AE1759" i="5"/>
  <c r="AE1758" i="5"/>
  <c r="AE1757" i="5"/>
  <c r="AE1756" i="5"/>
  <c r="AE1755" i="5"/>
  <c r="AE1754" i="5"/>
  <c r="AE1753" i="5"/>
  <c r="AE1752" i="5"/>
  <c r="AE1751" i="5"/>
  <c r="AE1750" i="5"/>
  <c r="AE1749" i="5"/>
  <c r="AE1748" i="5"/>
  <c r="AE1747" i="5"/>
  <c r="AE1746" i="5"/>
  <c r="AE1745" i="5"/>
  <c r="AE1744" i="5"/>
  <c r="AE1743" i="5"/>
  <c r="AE1742" i="5"/>
  <c r="AE1741" i="5"/>
  <c r="AE1740" i="5"/>
  <c r="AE1739" i="5"/>
  <c r="AE1738" i="5"/>
  <c r="AE1737" i="5"/>
  <c r="AE1736" i="5"/>
  <c r="AE1735" i="5"/>
  <c r="AE1734" i="5"/>
  <c r="AE1733" i="5"/>
  <c r="AE1732" i="5"/>
  <c r="AE1731" i="5"/>
  <c r="AE1730" i="5"/>
  <c r="AE1729" i="5"/>
  <c r="AE1728" i="5"/>
  <c r="AE1727" i="5"/>
  <c r="AE1726" i="5"/>
  <c r="AE1725" i="5"/>
  <c r="AE1724" i="5"/>
  <c r="AE1723" i="5"/>
  <c r="AE1722" i="5"/>
  <c r="AE1721" i="5"/>
  <c r="AE1720" i="5"/>
  <c r="AE1719" i="5"/>
  <c r="AE1718" i="5"/>
  <c r="AE1717" i="5"/>
  <c r="AE1716" i="5"/>
  <c r="AE1715" i="5"/>
  <c r="AE1714" i="5"/>
  <c r="AE1713" i="5"/>
  <c r="AE1712" i="5"/>
  <c r="AE1711" i="5"/>
  <c r="AE1710" i="5"/>
  <c r="AE1709" i="5"/>
  <c r="AE1708" i="5"/>
  <c r="AE1707" i="5"/>
  <c r="AE1706" i="5"/>
  <c r="AE1705" i="5"/>
  <c r="AE1704" i="5"/>
  <c r="AE1703" i="5"/>
  <c r="AE1702" i="5"/>
  <c r="AE1701" i="5"/>
  <c r="AE1700" i="5"/>
  <c r="AE1699" i="5"/>
  <c r="AE1698" i="5"/>
  <c r="AE1697" i="5"/>
  <c r="AE1696" i="5"/>
  <c r="AE1695" i="5"/>
  <c r="AE1694" i="5"/>
  <c r="AE1693" i="5"/>
  <c r="AE1692" i="5"/>
  <c r="AE1691" i="5"/>
  <c r="AE1690" i="5"/>
  <c r="AE1689" i="5"/>
  <c r="AE1688" i="5"/>
  <c r="AE1687" i="5"/>
  <c r="AE1686" i="5"/>
  <c r="AE1685" i="5"/>
  <c r="AE1684" i="5"/>
  <c r="AE1683" i="5"/>
  <c r="AE1682" i="5"/>
  <c r="AE1681" i="5"/>
  <c r="AE1680" i="5"/>
  <c r="AE1679" i="5"/>
  <c r="AE1678" i="5"/>
  <c r="AE1677" i="5"/>
  <c r="AE1676" i="5"/>
  <c r="AE1675" i="5"/>
  <c r="AE1674" i="5"/>
  <c r="AE1673" i="5"/>
  <c r="AE1672" i="5"/>
  <c r="AE1671" i="5"/>
  <c r="AE1670" i="5"/>
  <c r="AE1669" i="5"/>
  <c r="AE1668" i="5"/>
  <c r="AE1667" i="5"/>
  <c r="AE1666" i="5"/>
  <c r="AE1665" i="5"/>
  <c r="AE1664" i="5"/>
  <c r="AE1663" i="5"/>
  <c r="AE1662" i="5"/>
  <c r="AE1661" i="5"/>
  <c r="AE1660" i="5"/>
  <c r="AE1659" i="5"/>
  <c r="AE1658" i="5"/>
  <c r="AE1657" i="5"/>
  <c r="AE1656" i="5"/>
  <c r="AE1655" i="5"/>
  <c r="AE1654" i="5"/>
  <c r="AE1653" i="5"/>
  <c r="AE1652" i="5"/>
  <c r="AE1651" i="5"/>
  <c r="AE1650" i="5"/>
  <c r="AE1649" i="5"/>
  <c r="AE1648" i="5"/>
  <c r="AE1647" i="5"/>
  <c r="AE1646" i="5"/>
  <c r="AE1645" i="5"/>
  <c r="AE1644" i="5"/>
  <c r="AE1643" i="5"/>
  <c r="AE1642" i="5"/>
  <c r="AE1641" i="5"/>
  <c r="AE1640" i="5"/>
  <c r="AE1639" i="5"/>
  <c r="AE1638" i="5"/>
  <c r="AE1637" i="5"/>
  <c r="AE1636" i="5"/>
  <c r="AE1635" i="5"/>
  <c r="AE1634" i="5"/>
  <c r="AE1633" i="5"/>
  <c r="AE1632" i="5"/>
  <c r="AE1631" i="5"/>
  <c r="AE1630" i="5"/>
  <c r="AE1629" i="5"/>
  <c r="AE1628" i="5"/>
  <c r="AE1627" i="5"/>
  <c r="AE1626" i="5"/>
  <c r="AE1625" i="5"/>
  <c r="AE1624" i="5"/>
  <c r="AE1623" i="5"/>
  <c r="AE1622" i="5"/>
  <c r="AE1621" i="5"/>
  <c r="AE1620" i="5"/>
  <c r="AE1619" i="5"/>
  <c r="AE1618" i="5"/>
  <c r="AE1617" i="5"/>
  <c r="AE1616" i="5"/>
  <c r="AE1615" i="5"/>
  <c r="AE1614" i="5"/>
  <c r="AE1613" i="5"/>
  <c r="AE1612" i="5"/>
  <c r="AE1611" i="5"/>
  <c r="AE1610" i="5"/>
  <c r="AE1609" i="5"/>
  <c r="AE1608" i="5"/>
  <c r="AE1607" i="5"/>
  <c r="AE1606" i="5"/>
  <c r="AE1605" i="5"/>
  <c r="AE1604" i="5"/>
  <c r="AE1603" i="5"/>
  <c r="AE1602" i="5"/>
  <c r="AE1601" i="5"/>
  <c r="AE1600" i="5"/>
  <c r="AE1599" i="5"/>
  <c r="AE1598" i="5"/>
  <c r="AE1597" i="5"/>
  <c r="AE1596" i="5"/>
  <c r="AE1595" i="5"/>
  <c r="AE1594" i="5"/>
  <c r="AE1593" i="5"/>
  <c r="AE1592" i="5"/>
  <c r="AE1591" i="5"/>
  <c r="AE1590" i="5"/>
  <c r="AE1589" i="5"/>
  <c r="AE1588" i="5"/>
  <c r="AE1587" i="5"/>
  <c r="AE1586" i="5"/>
  <c r="AE1585" i="5"/>
  <c r="AE1584" i="5"/>
  <c r="AE1583" i="5"/>
  <c r="AE1582" i="5"/>
  <c r="AE1581" i="5"/>
  <c r="AE1580" i="5"/>
  <c r="AE1579" i="5"/>
  <c r="AE1578" i="5"/>
  <c r="AE1577" i="5"/>
  <c r="AE1576" i="5"/>
  <c r="AE1575" i="5"/>
  <c r="AE1574" i="5"/>
  <c r="AE1573" i="5"/>
  <c r="AE1572" i="5"/>
  <c r="AE1571" i="5"/>
  <c r="AE1570" i="5"/>
  <c r="AE1569" i="5"/>
  <c r="AE1568" i="5"/>
  <c r="AE1567" i="5"/>
  <c r="AE1566" i="5"/>
  <c r="AE1565" i="5"/>
  <c r="AE1564" i="5"/>
  <c r="AE1563" i="5"/>
  <c r="AE1562" i="5"/>
  <c r="AE1561" i="5"/>
  <c r="AE1560" i="5"/>
  <c r="AE1559" i="5"/>
  <c r="AE1558" i="5"/>
  <c r="AE1557" i="5"/>
  <c r="AE1556" i="5"/>
  <c r="AE1555" i="5"/>
  <c r="AE1554" i="5"/>
  <c r="AE1553" i="5"/>
  <c r="AE1552" i="5"/>
  <c r="AE1551" i="5"/>
  <c r="AE1550" i="5"/>
  <c r="AE1549" i="5"/>
  <c r="AE1548" i="5"/>
  <c r="AE1547" i="5"/>
  <c r="AE1546" i="5"/>
  <c r="AE1545" i="5"/>
  <c r="AE1544" i="5"/>
  <c r="AE1543" i="5"/>
  <c r="AE1542" i="5"/>
  <c r="AE1541" i="5"/>
  <c r="AE1540" i="5"/>
  <c r="AE1539" i="5"/>
  <c r="AE1538" i="5"/>
  <c r="AE1537" i="5"/>
  <c r="AE1536" i="5"/>
  <c r="AE1535" i="5"/>
  <c r="AE1534" i="5"/>
  <c r="AE1533" i="5"/>
  <c r="AE1532" i="5"/>
  <c r="AE1531" i="5"/>
  <c r="AE1530" i="5"/>
  <c r="AE1529" i="5"/>
  <c r="AE1528" i="5"/>
  <c r="AE1527" i="5"/>
  <c r="AE1526" i="5"/>
  <c r="AE1525" i="5"/>
  <c r="AE1524" i="5"/>
  <c r="AE1523" i="5"/>
  <c r="AE1522" i="5"/>
  <c r="AE1521" i="5"/>
  <c r="AE1520" i="5"/>
  <c r="AE1519" i="5"/>
  <c r="AE1518" i="5"/>
  <c r="AE1517" i="5"/>
  <c r="AE1516" i="5"/>
  <c r="AE1515" i="5"/>
  <c r="AE1514" i="5"/>
  <c r="AE1513" i="5"/>
  <c r="AE1512" i="5"/>
  <c r="AE1511" i="5"/>
  <c r="AE1510" i="5"/>
  <c r="AE1509" i="5"/>
  <c r="AE1508" i="5"/>
  <c r="AE1507" i="5"/>
  <c r="AE1506" i="5"/>
  <c r="AE1505" i="5"/>
  <c r="AE1504" i="5"/>
  <c r="AE1503" i="5"/>
  <c r="AE1502" i="5"/>
  <c r="AE1501" i="5"/>
  <c r="AE1500" i="5"/>
  <c r="AE1499" i="5"/>
  <c r="AE1498" i="5"/>
  <c r="AE1497" i="5"/>
  <c r="AE1496" i="5"/>
  <c r="AE1495" i="5"/>
  <c r="AE1494" i="5"/>
  <c r="AE1493" i="5"/>
  <c r="AE1492" i="5"/>
  <c r="AE1491" i="5"/>
  <c r="AE1490" i="5"/>
  <c r="AE1489" i="5"/>
  <c r="AE1488" i="5"/>
  <c r="AE1487" i="5"/>
  <c r="AE1486" i="5"/>
  <c r="AE1485" i="5"/>
  <c r="AE1484" i="5"/>
  <c r="AE1483" i="5"/>
  <c r="AE1482" i="5"/>
  <c r="AE1481" i="5"/>
  <c r="AE1480" i="5"/>
  <c r="AE1479" i="5"/>
  <c r="AE1478" i="5"/>
  <c r="AE1477" i="5"/>
  <c r="AE1476" i="5"/>
  <c r="AE1475" i="5"/>
  <c r="AE1474" i="5"/>
  <c r="AE1473" i="5"/>
  <c r="AE1472" i="5"/>
  <c r="AE1471" i="5"/>
  <c r="AE1470" i="5"/>
  <c r="AE1469" i="5"/>
  <c r="AE1468" i="5"/>
  <c r="AE1467" i="5"/>
  <c r="AE1466" i="5"/>
  <c r="AE1465" i="5"/>
  <c r="AE1464" i="5"/>
  <c r="AE1463" i="5"/>
  <c r="AE1462" i="5"/>
  <c r="AE1461" i="5"/>
  <c r="AE1460" i="5"/>
  <c r="AE1459" i="5"/>
  <c r="AE1458" i="5"/>
  <c r="AE1457" i="5"/>
  <c r="AE1456" i="5"/>
  <c r="AE1455" i="5"/>
  <c r="AE1454" i="5"/>
  <c r="AE1453" i="5"/>
  <c r="AE1452" i="5"/>
  <c r="AE1451" i="5"/>
  <c r="AE1450" i="5"/>
  <c r="AE1449" i="5"/>
  <c r="AE1448" i="5"/>
  <c r="AE1447" i="5"/>
  <c r="AE1446" i="5"/>
  <c r="AE1445" i="5"/>
  <c r="AE1444" i="5"/>
  <c r="AE1443" i="5"/>
  <c r="AE1442" i="5"/>
  <c r="AE1441" i="5"/>
  <c r="AE1440" i="5"/>
  <c r="AE1439" i="5"/>
  <c r="AE1438" i="5"/>
  <c r="AE1437" i="5"/>
  <c r="AE1436" i="5"/>
  <c r="AE1435" i="5"/>
  <c r="AE1434" i="5"/>
  <c r="AE1433" i="5"/>
  <c r="AE1432" i="5"/>
  <c r="AE1431" i="5"/>
  <c r="AE1430" i="5"/>
  <c r="AE1429" i="5"/>
  <c r="AE1428" i="5"/>
  <c r="AE1427" i="5"/>
  <c r="AE1426" i="5"/>
  <c r="AE1425" i="5"/>
  <c r="AE1424" i="5"/>
  <c r="AE1423" i="5"/>
  <c r="AE1422" i="5"/>
  <c r="AE1421" i="5"/>
  <c r="AE1420" i="5"/>
  <c r="AE1419" i="5"/>
  <c r="AE1418" i="5"/>
  <c r="AE1417" i="5"/>
  <c r="AE1416" i="5"/>
  <c r="AE1415" i="5"/>
  <c r="AE1414" i="5"/>
  <c r="AE1413" i="5"/>
  <c r="AE1412" i="5"/>
  <c r="AE1411" i="5"/>
  <c r="AE1410" i="5"/>
  <c r="AE1409" i="5"/>
  <c r="AE1408" i="5"/>
  <c r="AE1407" i="5"/>
  <c r="AE1406" i="5"/>
  <c r="AE1405" i="5"/>
  <c r="AE1404" i="5"/>
  <c r="AE1403" i="5"/>
  <c r="AE1402" i="5"/>
  <c r="AE1401" i="5"/>
  <c r="AE1400" i="5"/>
  <c r="AE1399" i="5"/>
  <c r="AE1398" i="5"/>
  <c r="AE1397" i="5"/>
  <c r="AE1396" i="5"/>
  <c r="AE1395" i="5"/>
  <c r="AE1394" i="5"/>
  <c r="AE1393" i="5"/>
  <c r="AE1392" i="5"/>
  <c r="AE1391" i="5"/>
  <c r="AE1390" i="5"/>
  <c r="AE1389" i="5"/>
  <c r="AE1388" i="5"/>
  <c r="AE1387" i="5"/>
  <c r="AE1386" i="5"/>
  <c r="AE1385" i="5"/>
  <c r="AE1384" i="5"/>
  <c r="AE1383" i="5"/>
  <c r="AE1382" i="5"/>
  <c r="AE1381" i="5"/>
  <c r="AE1380" i="5"/>
  <c r="AE1379" i="5"/>
  <c r="AE1378" i="5"/>
  <c r="AE1377" i="5"/>
  <c r="AE1376" i="5"/>
  <c r="AE1375" i="5"/>
  <c r="AE1374" i="5"/>
  <c r="AE1373" i="5"/>
  <c r="AE1372" i="5"/>
  <c r="AE1371" i="5"/>
  <c r="AE1370" i="5"/>
  <c r="AE1369" i="5"/>
  <c r="AE1368" i="5"/>
  <c r="AE1367" i="5"/>
  <c r="AE1366" i="5"/>
  <c r="AE1365" i="5"/>
  <c r="AE1364" i="5"/>
  <c r="AE1363" i="5"/>
  <c r="AE1362" i="5"/>
  <c r="AE1361" i="5"/>
  <c r="AE1360" i="5"/>
  <c r="AE1359" i="5"/>
  <c r="AE1358" i="5"/>
  <c r="AE1357" i="5"/>
  <c r="AE1356" i="5"/>
  <c r="AE1355" i="5"/>
  <c r="AE1354" i="5"/>
  <c r="AE1353" i="5"/>
  <c r="AE1352" i="5"/>
  <c r="AE1351" i="5"/>
  <c r="AE1350" i="5"/>
  <c r="AE1349" i="5"/>
  <c r="AE1348" i="5"/>
  <c r="AE1347" i="5"/>
  <c r="AE1346" i="5"/>
  <c r="AE1345" i="5"/>
  <c r="AE1344" i="5"/>
  <c r="AE1343" i="5"/>
  <c r="AE1342" i="5"/>
  <c r="AE1341" i="5"/>
  <c r="AE1340" i="5"/>
  <c r="AE1339" i="5"/>
  <c r="AE1338" i="5"/>
  <c r="AE1337" i="5"/>
  <c r="AE1336" i="5"/>
  <c r="AE1335" i="5"/>
  <c r="AE1334" i="5"/>
  <c r="AE1333" i="5"/>
  <c r="AE1332" i="5"/>
  <c r="AE1331" i="5"/>
  <c r="AE1330" i="5"/>
  <c r="AE1329" i="5"/>
  <c r="AE1328" i="5"/>
  <c r="AE1327" i="5"/>
  <c r="AE1326" i="5"/>
  <c r="AE1325" i="5"/>
  <c r="AE1324" i="5"/>
  <c r="AE1323" i="5"/>
  <c r="AE1322" i="5"/>
  <c r="AE1321" i="5"/>
  <c r="AE1320" i="5"/>
  <c r="AE1319" i="5"/>
  <c r="AE1318" i="5"/>
  <c r="AE1317" i="5"/>
  <c r="AE1316" i="5"/>
  <c r="AE1315" i="5"/>
  <c r="AE1314" i="5"/>
  <c r="AE1313" i="5"/>
  <c r="AE1312" i="5"/>
  <c r="AE1311" i="5"/>
  <c r="AE1310" i="5"/>
  <c r="AE1309" i="5"/>
  <c r="AE1308" i="5"/>
  <c r="AE1307" i="5"/>
  <c r="AE1306" i="5"/>
  <c r="AE1305" i="5"/>
  <c r="AE1304" i="5"/>
  <c r="AE1303" i="5"/>
  <c r="AE1302" i="5"/>
  <c r="AE1301" i="5"/>
  <c r="AE1300" i="5"/>
  <c r="AE1299" i="5"/>
  <c r="AE1298" i="5"/>
  <c r="AE1297" i="5"/>
  <c r="AE1296" i="5"/>
  <c r="AE1295" i="5"/>
  <c r="AE1294" i="5"/>
  <c r="AE1293" i="5"/>
  <c r="AE1292" i="5"/>
  <c r="AE1291" i="5"/>
  <c r="AE1290" i="5"/>
  <c r="AE1289" i="5"/>
  <c r="AE1288" i="5"/>
  <c r="AE1287" i="5"/>
  <c r="AE1286" i="5"/>
  <c r="AE1285" i="5"/>
  <c r="AE1284" i="5"/>
  <c r="AE1283" i="5"/>
  <c r="AE1282" i="5"/>
  <c r="AE1281" i="5"/>
  <c r="AE1280" i="5"/>
  <c r="AE1279" i="5"/>
  <c r="AE1278" i="5"/>
  <c r="AE1277" i="5"/>
  <c r="AE1276" i="5"/>
  <c r="AE1275" i="5"/>
  <c r="AE1274" i="5"/>
  <c r="AE1273" i="5"/>
  <c r="AE1272" i="5"/>
  <c r="AE1271" i="5"/>
  <c r="AE1270" i="5"/>
  <c r="AE1269" i="5"/>
  <c r="AE1268" i="5"/>
  <c r="AE1267" i="5"/>
  <c r="AE1266" i="5"/>
  <c r="AE1265" i="5"/>
  <c r="AE1264" i="5"/>
  <c r="AE1263" i="5"/>
  <c r="AE1262" i="5"/>
  <c r="AE1261" i="5"/>
  <c r="AE1260" i="5"/>
  <c r="AE1259" i="5"/>
  <c r="AE1258" i="5"/>
  <c r="AE1257" i="5"/>
  <c r="AE1256" i="5"/>
  <c r="AE1255" i="5"/>
  <c r="AE1254" i="5"/>
  <c r="AE1253" i="5"/>
  <c r="AE1252" i="5"/>
  <c r="AE1251" i="5"/>
  <c r="AE1250" i="5"/>
  <c r="AE1249" i="5"/>
  <c r="AE1248" i="5"/>
  <c r="AE1247" i="5"/>
  <c r="AE1246" i="5"/>
  <c r="AE1245" i="5"/>
  <c r="AE1244" i="5"/>
  <c r="AE1243" i="5"/>
  <c r="AE1242" i="5"/>
  <c r="AE1241" i="5"/>
  <c r="AE1240" i="5"/>
  <c r="AE1239" i="5"/>
  <c r="AE1238" i="5"/>
  <c r="AE1237" i="5"/>
  <c r="AE1236" i="5"/>
  <c r="AE1235" i="5"/>
  <c r="AE1234" i="5"/>
  <c r="AE1233" i="5"/>
  <c r="AE1232" i="5"/>
  <c r="AE1231" i="5"/>
  <c r="AE1230" i="5"/>
  <c r="AE1229" i="5"/>
  <c r="AE1228" i="5"/>
  <c r="AE1227" i="5"/>
  <c r="AE1226" i="5"/>
  <c r="AE1225" i="5"/>
  <c r="AE1224" i="5"/>
  <c r="AE1223" i="5"/>
  <c r="AE1222" i="5"/>
  <c r="AE1221" i="5"/>
  <c r="AE1220" i="5"/>
  <c r="AE1219" i="5"/>
  <c r="AE1218" i="5"/>
  <c r="AE1217" i="5"/>
  <c r="AE1216" i="5"/>
  <c r="AE1215" i="5"/>
  <c r="AE1214" i="5"/>
  <c r="AE1213" i="5"/>
  <c r="AE1212" i="5"/>
  <c r="AE1211" i="5"/>
  <c r="AE1210" i="5"/>
  <c r="AE1209" i="5"/>
  <c r="AE1208" i="5"/>
  <c r="AE1207" i="5"/>
  <c r="AE1206" i="5"/>
  <c r="AE1205" i="5"/>
  <c r="AE1204" i="5"/>
  <c r="AE1203" i="5"/>
  <c r="AE1202" i="5"/>
  <c r="AE1201" i="5"/>
  <c r="AE1200" i="5"/>
  <c r="AE1199" i="5"/>
  <c r="AE1198" i="5"/>
  <c r="AE1197" i="5"/>
  <c r="AE1196" i="5"/>
  <c r="AE1195" i="5"/>
  <c r="AE1194" i="5"/>
  <c r="AE1193" i="5"/>
  <c r="AE1192" i="5"/>
  <c r="AE1191" i="5"/>
  <c r="AE1190" i="5"/>
  <c r="AE1189" i="5"/>
  <c r="AE1188" i="5"/>
  <c r="AE1187" i="5"/>
  <c r="AE1186" i="5"/>
  <c r="AE1185" i="5"/>
  <c r="AE1184" i="5"/>
  <c r="AE1183" i="5"/>
  <c r="AE1182" i="5"/>
  <c r="AE1181" i="5"/>
  <c r="AE1180" i="5"/>
  <c r="AE1179" i="5"/>
  <c r="AE1178" i="5"/>
  <c r="AE1177" i="5"/>
  <c r="AE1176" i="5"/>
  <c r="AE1175" i="5"/>
  <c r="AE1174" i="5"/>
  <c r="AE1173" i="5"/>
  <c r="AE1172" i="5"/>
  <c r="AE1171" i="5"/>
  <c r="AE1170" i="5"/>
  <c r="AE1169" i="5"/>
  <c r="AE1168" i="5"/>
  <c r="AE1167" i="5"/>
  <c r="AE1166" i="5"/>
  <c r="AE1165" i="5"/>
  <c r="AE1164" i="5"/>
  <c r="AE1163" i="5"/>
  <c r="AE1162" i="5"/>
  <c r="AE1161" i="5"/>
  <c r="AE1160" i="5"/>
  <c r="AE1159" i="5"/>
  <c r="AE1158" i="5"/>
  <c r="AE1157" i="5"/>
  <c r="AE1156" i="5"/>
  <c r="AE1155" i="5"/>
  <c r="AE1154" i="5"/>
  <c r="AE1153" i="5"/>
  <c r="AE1152" i="5"/>
  <c r="AE1151" i="5"/>
  <c r="AE1150" i="5"/>
  <c r="AE1149" i="5"/>
  <c r="AE1148" i="5"/>
  <c r="AE1147" i="5"/>
  <c r="AE1146" i="5"/>
  <c r="AE1145" i="5"/>
  <c r="AE1144" i="5"/>
  <c r="AE1143" i="5"/>
  <c r="AE1142" i="5"/>
  <c r="AE1141" i="5"/>
  <c r="AE1140" i="5"/>
  <c r="AE1139" i="5"/>
  <c r="AE1138" i="5"/>
  <c r="AE1137" i="5"/>
  <c r="AE1136" i="5"/>
  <c r="AE1135" i="5"/>
  <c r="AE1134" i="5"/>
  <c r="AE1133" i="5"/>
  <c r="AE1132" i="5"/>
  <c r="AE1131" i="5"/>
  <c r="AE1130" i="5"/>
  <c r="AE1129" i="5"/>
  <c r="AE1128" i="5"/>
  <c r="AE1127" i="5"/>
  <c r="AE1126" i="5"/>
  <c r="AE1125" i="5"/>
  <c r="AE1124" i="5"/>
  <c r="AE1123" i="5"/>
  <c r="AE1122" i="5"/>
  <c r="AE1121" i="5"/>
  <c r="AE1120" i="5"/>
  <c r="AE1119" i="5"/>
  <c r="AE1118" i="5"/>
  <c r="AE1117" i="5"/>
  <c r="AE1116" i="5"/>
  <c r="AE1115" i="5"/>
  <c r="AE1114" i="5"/>
  <c r="AE1113" i="5"/>
  <c r="AE1112" i="5"/>
  <c r="AE1111" i="5"/>
  <c r="AE1110" i="5"/>
  <c r="AE1109" i="5"/>
  <c r="AE1108" i="5"/>
  <c r="AE1107" i="5"/>
  <c r="AE1106" i="5"/>
  <c r="AE1105" i="5"/>
  <c r="AE1104" i="5"/>
  <c r="AE1103" i="5"/>
  <c r="AE1102" i="5"/>
  <c r="AE1101" i="5"/>
  <c r="AE1100" i="5"/>
  <c r="AE1099" i="5"/>
  <c r="AE1098" i="5"/>
  <c r="AE1097" i="5"/>
  <c r="AE1096" i="5"/>
  <c r="AE1095" i="5"/>
  <c r="AE1094" i="5"/>
  <c r="AE1093" i="5"/>
  <c r="AE1092" i="5"/>
  <c r="AE1091" i="5"/>
  <c r="AE1090" i="5"/>
  <c r="AE1089" i="5"/>
  <c r="AE1088" i="5"/>
  <c r="AE1087" i="5"/>
  <c r="AE1086" i="5"/>
  <c r="AE1085" i="5"/>
  <c r="AE1084" i="5"/>
  <c r="AE1083" i="5"/>
  <c r="AE1082" i="5"/>
  <c r="AE1081" i="5"/>
  <c r="AE1080" i="5"/>
  <c r="AE1079" i="5"/>
  <c r="AE1078" i="5"/>
  <c r="AE1077" i="5"/>
  <c r="AE1076" i="5"/>
  <c r="AE1075" i="5"/>
  <c r="AE1074" i="5"/>
  <c r="AE1073" i="5"/>
  <c r="AE1072" i="5"/>
  <c r="AE1071" i="5"/>
  <c r="AE1070" i="5"/>
  <c r="AE1069" i="5"/>
  <c r="AE1068" i="5"/>
  <c r="AE1067" i="5"/>
  <c r="AE1066" i="5"/>
  <c r="AE1065" i="5"/>
  <c r="AE1064" i="5"/>
  <c r="AE1063" i="5"/>
  <c r="AE1062" i="5"/>
  <c r="AE1061" i="5"/>
  <c r="AE1060" i="5"/>
  <c r="AE1059" i="5"/>
  <c r="AE1058" i="5"/>
  <c r="AE1057" i="5"/>
  <c r="AE1056" i="5"/>
  <c r="AE1055" i="5"/>
  <c r="AE1054" i="5"/>
  <c r="AE1053" i="5"/>
  <c r="AE1052" i="5"/>
  <c r="AE1051" i="5"/>
  <c r="AE1050" i="5"/>
  <c r="AE1049" i="5"/>
  <c r="AE1048" i="5"/>
  <c r="AE1047" i="5"/>
  <c r="AE1046" i="5"/>
  <c r="AE1045" i="5"/>
  <c r="AE1044" i="5"/>
  <c r="AE1043" i="5"/>
  <c r="AE1042" i="5"/>
  <c r="AE1041" i="5"/>
  <c r="AE1040" i="5"/>
  <c r="AE1039" i="5"/>
  <c r="AE1038" i="5"/>
  <c r="AE1037" i="5"/>
  <c r="AE1036" i="5"/>
  <c r="AE1035" i="5"/>
  <c r="AE1034" i="5"/>
  <c r="AE1033" i="5"/>
  <c r="AE1032" i="5"/>
  <c r="AE1031" i="5"/>
  <c r="AE1030" i="5"/>
  <c r="AE1029" i="5"/>
  <c r="AE1028" i="5"/>
  <c r="AE1027" i="5"/>
  <c r="AE1026" i="5"/>
  <c r="AE1025" i="5"/>
  <c r="AE1024" i="5"/>
  <c r="AE1023" i="5"/>
  <c r="AE1022" i="5"/>
  <c r="AE1021" i="5"/>
  <c r="AE1020" i="5"/>
  <c r="AE1019" i="5"/>
  <c r="AE1018" i="5"/>
  <c r="AE1017" i="5"/>
  <c r="AE1016" i="5"/>
  <c r="AE1015" i="5"/>
  <c r="AE1014" i="5"/>
  <c r="AE1013" i="5"/>
  <c r="AE1012" i="5"/>
  <c r="AE1011" i="5"/>
  <c r="AE1010" i="5"/>
  <c r="AE1009" i="5"/>
  <c r="AE1008" i="5"/>
  <c r="AE1007" i="5"/>
  <c r="AE1006" i="5"/>
  <c r="AE1005" i="5"/>
  <c r="AE1004" i="5"/>
  <c r="AE1003" i="5"/>
  <c r="AE1002" i="5"/>
  <c r="AE1001" i="5"/>
  <c r="AE1000" i="5"/>
  <c r="AE999" i="5"/>
  <c r="AE998" i="5"/>
  <c r="AE997" i="5"/>
  <c r="AE996" i="5"/>
  <c r="AE995" i="5"/>
  <c r="AE994" i="5"/>
  <c r="AE993" i="5"/>
  <c r="AE992" i="5"/>
  <c r="AE991" i="5"/>
  <c r="AE990" i="5"/>
  <c r="AE989" i="5"/>
  <c r="AE988" i="5"/>
  <c r="AE987" i="5"/>
  <c r="AE986" i="5"/>
  <c r="AE985" i="5"/>
  <c r="AE984" i="5"/>
  <c r="AE983" i="5"/>
  <c r="AE982" i="5"/>
  <c r="AE981" i="5"/>
  <c r="AE980" i="5"/>
  <c r="AE979" i="5"/>
  <c r="AE978" i="5"/>
  <c r="AE977" i="5"/>
  <c r="AE976" i="5"/>
  <c r="AE975" i="5"/>
  <c r="AE974" i="5"/>
  <c r="AE973" i="5"/>
  <c r="AE972" i="5"/>
  <c r="AE971" i="5"/>
  <c r="AE970" i="5"/>
  <c r="AE969" i="5"/>
  <c r="AE968" i="5"/>
  <c r="AE967" i="5"/>
  <c r="AE966" i="5"/>
  <c r="AE965" i="5"/>
  <c r="AE964" i="5"/>
  <c r="AE963" i="5"/>
  <c r="AE962" i="5"/>
  <c r="AE961" i="5"/>
  <c r="AE960" i="5"/>
  <c r="AE959" i="5"/>
  <c r="AE958" i="5"/>
  <c r="AE957" i="5"/>
  <c r="AE956" i="5"/>
  <c r="AE955" i="5"/>
  <c r="AE954" i="5"/>
  <c r="AE953" i="5"/>
  <c r="AE952" i="5"/>
  <c r="AE951" i="5"/>
  <c r="AE950" i="5"/>
  <c r="AE949" i="5"/>
  <c r="AE948" i="5"/>
  <c r="AE947" i="5"/>
  <c r="AE946" i="5"/>
  <c r="AE945" i="5"/>
  <c r="AE944" i="5"/>
  <c r="AE943" i="5"/>
  <c r="AE942" i="5"/>
  <c r="AE941" i="5"/>
  <c r="AE940" i="5"/>
  <c r="AE939" i="5"/>
  <c r="AE938" i="5"/>
  <c r="AE937" i="5"/>
  <c r="AE936" i="5"/>
  <c r="AE935" i="5"/>
  <c r="AE934" i="5"/>
  <c r="AE933" i="5"/>
  <c r="AE932" i="5"/>
  <c r="AE931" i="5"/>
  <c r="AE930" i="5"/>
  <c r="AE929" i="5"/>
  <c r="AE928" i="5"/>
  <c r="AE927" i="5"/>
  <c r="AE926" i="5"/>
  <c r="AE925" i="5"/>
  <c r="AE924" i="5"/>
  <c r="AE923" i="5"/>
  <c r="AE922" i="5"/>
  <c r="AE921" i="5"/>
  <c r="AE920" i="5"/>
  <c r="AE919" i="5"/>
  <c r="AE918" i="5"/>
  <c r="AE917" i="5"/>
  <c r="AE916" i="5"/>
  <c r="AE915" i="5"/>
  <c r="AE914" i="5"/>
  <c r="AE913" i="5"/>
  <c r="AE912" i="5"/>
  <c r="AE911" i="5"/>
  <c r="AE910" i="5"/>
  <c r="AE909" i="5"/>
  <c r="AE908" i="5"/>
  <c r="AE907" i="5"/>
  <c r="AE906" i="5"/>
  <c r="AE905" i="5"/>
  <c r="AE904" i="5"/>
  <c r="AE903" i="5"/>
  <c r="AE902" i="5"/>
  <c r="AE901" i="5"/>
  <c r="AE900" i="5"/>
  <c r="AE899" i="5"/>
  <c r="AE898" i="5"/>
  <c r="AE897" i="5"/>
  <c r="AE896" i="5"/>
  <c r="AE895" i="5"/>
  <c r="AE894" i="5"/>
  <c r="AE893" i="5"/>
  <c r="AE892" i="5"/>
  <c r="AE891" i="5"/>
  <c r="AE890" i="5"/>
  <c r="AE889" i="5"/>
  <c r="AE888" i="5"/>
  <c r="AE887" i="5"/>
  <c r="AE886" i="5"/>
  <c r="AE885" i="5"/>
  <c r="AE884" i="5"/>
  <c r="AE883" i="5"/>
  <c r="AE882" i="5"/>
  <c r="AE881" i="5"/>
  <c r="AE880" i="5"/>
  <c r="AE879" i="5"/>
  <c r="AE878" i="5"/>
  <c r="AE877" i="5"/>
  <c r="AE876" i="5"/>
  <c r="AE875" i="5"/>
  <c r="AE874" i="5"/>
  <c r="AE873" i="5"/>
  <c r="AE872" i="5"/>
  <c r="AE871" i="5"/>
  <c r="AE870" i="5"/>
  <c r="AE869" i="5"/>
  <c r="AE868" i="5"/>
  <c r="AE867" i="5"/>
  <c r="AE866" i="5"/>
  <c r="AE865" i="5"/>
  <c r="AE864" i="5"/>
  <c r="AE863" i="5"/>
  <c r="AE862" i="5"/>
  <c r="AE861" i="5"/>
  <c r="AE860" i="5"/>
  <c r="AE859" i="5"/>
  <c r="AE858" i="5"/>
  <c r="AE857" i="5"/>
  <c r="AE856" i="5"/>
  <c r="AE855" i="5"/>
  <c r="AE854" i="5"/>
  <c r="AE853" i="5"/>
  <c r="AE852" i="5"/>
  <c r="AE851" i="5"/>
  <c r="AE850" i="5"/>
  <c r="AE849" i="5"/>
  <c r="AE848" i="5"/>
  <c r="AE847" i="5"/>
  <c r="AE846" i="5"/>
  <c r="AE845" i="5"/>
  <c r="AE844" i="5"/>
  <c r="AE843" i="5"/>
  <c r="AE842" i="5"/>
  <c r="AE841" i="5"/>
  <c r="AE840" i="5"/>
  <c r="AE839" i="5"/>
  <c r="AE838" i="5"/>
  <c r="AE837" i="5"/>
  <c r="AE836" i="5"/>
  <c r="AE835" i="5"/>
  <c r="AE834" i="5"/>
  <c r="AE833" i="5"/>
  <c r="AE832" i="5"/>
  <c r="AE831" i="5"/>
  <c r="AE830" i="5"/>
  <c r="AE829" i="5"/>
  <c r="AE828" i="5"/>
  <c r="AE827" i="5"/>
  <c r="AE826" i="5"/>
  <c r="AE825" i="5"/>
  <c r="AE824" i="5"/>
  <c r="AE823" i="5"/>
  <c r="AE822" i="5"/>
  <c r="AE821" i="5"/>
  <c r="AE820" i="5"/>
  <c r="AE819" i="5"/>
  <c r="AE818" i="5"/>
  <c r="AE817" i="5"/>
  <c r="AE816" i="5"/>
  <c r="AE815" i="5"/>
  <c r="AE814" i="5"/>
  <c r="AE813" i="5"/>
  <c r="AE812" i="5"/>
  <c r="AE811" i="5"/>
  <c r="AE810" i="5"/>
  <c r="AE809" i="5"/>
  <c r="AE808" i="5"/>
  <c r="AE807" i="5"/>
  <c r="AE806" i="5"/>
  <c r="AE805" i="5"/>
  <c r="AE804" i="5"/>
  <c r="AE803" i="5"/>
  <c r="AE802" i="5"/>
  <c r="AE801" i="5"/>
  <c r="AE800" i="5"/>
  <c r="AE799" i="5"/>
  <c r="AE798" i="5"/>
  <c r="AE797" i="5"/>
  <c r="AE796" i="5"/>
  <c r="AE795" i="5"/>
  <c r="AE794" i="5"/>
  <c r="AE793" i="5"/>
  <c r="AE792" i="5"/>
  <c r="AE791" i="5"/>
  <c r="AE790" i="5"/>
  <c r="AE789" i="5"/>
  <c r="AE788" i="5"/>
  <c r="AE787" i="5"/>
  <c r="AE786" i="5"/>
  <c r="AE785" i="5"/>
  <c r="AE784" i="5"/>
  <c r="AE783" i="5"/>
  <c r="AE782" i="5"/>
  <c r="AE781" i="5"/>
  <c r="AE780" i="5"/>
  <c r="AE779" i="5"/>
  <c r="AE778" i="5"/>
  <c r="AE777" i="5"/>
  <c r="AE776" i="5"/>
  <c r="AE775" i="5"/>
  <c r="AE774" i="5"/>
  <c r="AE773" i="5"/>
  <c r="AE772" i="5"/>
  <c r="AE771" i="5"/>
  <c r="AE770" i="5"/>
  <c r="AE769" i="5"/>
  <c r="AE768" i="5"/>
  <c r="AE767" i="5"/>
  <c r="AE766" i="5"/>
  <c r="AE765" i="5"/>
  <c r="AE764" i="5"/>
  <c r="AE763" i="5"/>
  <c r="AE762" i="5"/>
  <c r="AE761" i="5"/>
  <c r="AE760" i="5"/>
  <c r="AE759" i="5"/>
  <c r="AE758" i="5"/>
  <c r="AE757" i="5"/>
  <c r="AE756" i="5"/>
  <c r="AE755" i="5"/>
  <c r="AE754" i="5"/>
  <c r="AE753" i="5"/>
  <c r="AE752" i="5"/>
  <c r="AE751" i="5"/>
  <c r="AE750" i="5"/>
  <c r="AE749" i="5"/>
  <c r="AE748" i="5"/>
  <c r="AE747" i="5"/>
  <c r="AE746" i="5"/>
  <c r="AE745" i="5"/>
  <c r="AE744" i="5"/>
  <c r="AE743" i="5"/>
  <c r="AE742" i="5"/>
  <c r="AE741" i="5"/>
  <c r="AE740" i="5"/>
  <c r="AE739" i="5"/>
  <c r="AE738" i="5"/>
  <c r="AE737" i="5"/>
  <c r="AE736" i="5"/>
  <c r="AE735" i="5"/>
  <c r="AE734" i="5"/>
  <c r="AE733" i="5"/>
  <c r="AE732" i="5"/>
  <c r="AE731" i="5"/>
  <c r="AE730" i="5"/>
  <c r="AE729" i="5"/>
  <c r="AE728" i="5"/>
  <c r="AE727" i="5"/>
  <c r="AE726" i="5"/>
  <c r="AE725" i="5"/>
  <c r="AE724" i="5"/>
  <c r="AE723" i="5"/>
  <c r="AE722" i="5"/>
  <c r="AE721" i="5"/>
  <c r="AE720" i="5"/>
  <c r="AE719" i="5"/>
  <c r="AE718" i="5"/>
  <c r="AE717" i="5"/>
  <c r="AE716" i="5"/>
  <c r="AE715" i="5"/>
  <c r="AE714" i="5"/>
  <c r="AE713" i="5"/>
  <c r="AE712" i="5"/>
  <c r="AE711" i="5"/>
  <c r="AE710" i="5"/>
  <c r="AE709" i="5"/>
  <c r="AE708" i="5"/>
  <c r="AE707" i="5"/>
  <c r="AE706" i="5"/>
  <c r="AE705" i="5"/>
  <c r="AE704" i="5"/>
  <c r="AE703" i="5"/>
  <c r="AE702" i="5"/>
  <c r="AE701" i="5"/>
  <c r="AE700" i="5"/>
  <c r="AE699" i="5"/>
  <c r="AE698" i="5"/>
  <c r="AE697" i="5"/>
  <c r="AE696" i="5"/>
  <c r="AE695" i="5"/>
  <c r="AE694" i="5"/>
  <c r="AE693" i="5"/>
  <c r="AE692" i="5"/>
  <c r="AE691" i="5"/>
  <c r="AE690" i="5"/>
  <c r="AE689" i="5"/>
  <c r="AE688" i="5"/>
  <c r="AE687" i="5"/>
  <c r="AE686" i="5"/>
  <c r="AE685" i="5"/>
  <c r="AE684" i="5"/>
  <c r="AE683" i="5"/>
  <c r="AE682" i="5"/>
  <c r="AE681" i="5"/>
  <c r="AE680" i="5"/>
  <c r="AE679" i="5"/>
  <c r="AE678" i="5"/>
  <c r="AE677" i="5"/>
  <c r="AE676" i="5"/>
  <c r="AE675" i="5"/>
  <c r="AE674" i="5"/>
  <c r="AE673" i="5"/>
  <c r="AE672" i="5"/>
  <c r="AE671" i="5"/>
  <c r="AE670" i="5"/>
  <c r="AE669" i="5"/>
  <c r="AE668" i="5"/>
  <c r="AE667" i="5"/>
  <c r="AE666" i="5"/>
  <c r="AE665" i="5"/>
  <c r="AE664" i="5"/>
  <c r="AE663" i="5"/>
  <c r="AE662" i="5"/>
  <c r="AE661" i="5"/>
  <c r="AE660" i="5"/>
  <c r="AE659" i="5"/>
  <c r="AE658" i="5"/>
  <c r="AE657" i="5"/>
  <c r="AE656" i="5"/>
  <c r="AE655" i="5"/>
  <c r="AE654" i="5"/>
  <c r="AE653" i="5"/>
  <c r="AE652" i="5"/>
  <c r="AE651" i="5"/>
  <c r="AE650" i="5"/>
  <c r="AE649" i="5"/>
  <c r="AE648" i="5"/>
  <c r="AE647" i="5"/>
  <c r="AE646" i="5"/>
  <c r="AE645" i="5"/>
  <c r="AE644" i="5"/>
  <c r="AE643" i="5"/>
  <c r="AE642" i="5"/>
  <c r="AE641" i="5"/>
  <c r="AE640" i="5"/>
  <c r="AE639" i="5"/>
  <c r="AE638" i="5"/>
  <c r="AE637" i="5"/>
  <c r="AE636" i="5"/>
  <c r="AE635" i="5"/>
  <c r="AE634" i="5"/>
  <c r="AE633" i="5"/>
  <c r="AE632" i="5"/>
  <c r="AE631" i="5"/>
  <c r="AE630" i="5"/>
  <c r="AE629" i="5"/>
  <c r="AE628" i="5"/>
  <c r="AE627" i="5"/>
  <c r="AE626" i="5"/>
  <c r="AE625" i="5"/>
  <c r="AE624" i="5"/>
  <c r="AE623" i="5"/>
  <c r="AE622" i="5"/>
  <c r="AE621" i="5"/>
  <c r="AE620" i="5"/>
  <c r="AE619" i="5"/>
  <c r="AE618" i="5"/>
  <c r="AE617" i="5"/>
  <c r="AE616" i="5"/>
  <c r="AE615" i="5"/>
  <c r="AE614" i="5"/>
  <c r="AE613" i="5"/>
  <c r="AE612" i="5"/>
  <c r="AE611" i="5"/>
  <c r="AE610" i="5"/>
  <c r="AE609" i="5"/>
  <c r="AE608" i="5"/>
  <c r="AE607" i="5"/>
  <c r="AE606" i="5"/>
  <c r="AE605" i="5"/>
  <c r="AE604" i="5"/>
  <c r="AE603" i="5"/>
  <c r="AE602" i="5"/>
  <c r="AE601" i="5"/>
  <c r="AE600" i="5"/>
  <c r="AE599" i="5"/>
  <c r="AE598" i="5"/>
  <c r="AE597" i="5"/>
  <c r="AE596" i="5"/>
  <c r="AE595" i="5"/>
  <c r="AE594" i="5"/>
  <c r="AE593" i="5"/>
  <c r="AE592" i="5"/>
  <c r="AE591" i="5"/>
  <c r="AE590" i="5"/>
  <c r="AE589" i="5"/>
  <c r="AE588" i="5"/>
  <c r="AE587" i="5"/>
  <c r="AE586" i="5"/>
  <c r="AE585" i="5"/>
  <c r="AE584" i="5"/>
  <c r="AE583" i="5"/>
  <c r="AE582" i="5"/>
  <c r="AE581" i="5"/>
  <c r="AE580" i="5"/>
  <c r="AE579" i="5"/>
  <c r="AE578" i="5"/>
  <c r="AE577" i="5"/>
  <c r="AE576" i="5"/>
  <c r="AE575" i="5"/>
  <c r="AE574" i="5"/>
  <c r="AE573" i="5"/>
  <c r="AE572" i="5"/>
  <c r="AE571" i="5"/>
  <c r="AE570" i="5"/>
  <c r="AE569" i="5"/>
  <c r="AE568" i="5"/>
  <c r="AE567" i="5"/>
  <c r="AE566" i="5"/>
  <c r="AE565" i="5"/>
  <c r="AE564" i="5"/>
  <c r="AE563" i="5"/>
  <c r="AE562" i="5"/>
  <c r="AE561" i="5"/>
  <c r="AE560" i="5"/>
  <c r="AE559" i="5"/>
  <c r="AE558" i="5"/>
  <c r="AE557" i="5"/>
  <c r="AE556" i="5"/>
  <c r="AE555" i="5"/>
  <c r="AE554" i="5"/>
  <c r="AE553" i="5"/>
  <c r="AE552" i="5"/>
  <c r="AE551" i="5"/>
  <c r="AE550" i="5"/>
  <c r="AE549" i="5"/>
  <c r="AE548" i="5"/>
  <c r="AE547" i="5"/>
  <c r="AE546" i="5"/>
  <c r="AE545" i="5"/>
  <c r="AE544" i="5"/>
  <c r="AE543" i="5"/>
  <c r="AE542" i="5"/>
  <c r="AE541" i="5"/>
  <c r="AE540" i="5"/>
  <c r="AE539" i="5"/>
  <c r="AE538" i="5"/>
  <c r="AE537" i="5"/>
  <c r="AE536" i="5"/>
  <c r="AE535" i="5"/>
  <c r="AE534" i="5"/>
  <c r="AE533" i="5"/>
  <c r="AE532" i="5"/>
  <c r="AE531" i="5"/>
  <c r="AE530" i="5"/>
  <c r="AE529" i="5"/>
  <c r="AE528" i="5"/>
  <c r="AE527" i="5"/>
  <c r="AE526" i="5"/>
  <c r="AE525" i="5"/>
  <c r="AE524" i="5"/>
  <c r="AE523" i="5"/>
  <c r="AE522" i="5"/>
  <c r="AE521" i="5"/>
  <c r="AE520" i="5"/>
  <c r="AE519" i="5"/>
  <c r="AE518" i="5"/>
  <c r="AE517" i="5"/>
  <c r="AE516" i="5"/>
  <c r="AE515" i="5"/>
  <c r="AE514" i="5"/>
  <c r="AE513" i="5"/>
  <c r="AE512" i="5"/>
  <c r="AE511" i="5"/>
  <c r="AE510" i="5"/>
  <c r="AE509" i="5"/>
  <c r="AE508" i="5"/>
  <c r="AE507" i="5"/>
  <c r="AE506" i="5"/>
  <c r="AE505" i="5"/>
  <c r="AE504" i="5"/>
  <c r="AE503" i="5"/>
  <c r="AE501" i="5"/>
  <c r="AE500" i="5"/>
  <c r="AE499" i="5"/>
  <c r="AE498" i="5"/>
  <c r="AE497" i="5"/>
  <c r="AE496" i="5"/>
  <c r="AE495" i="5"/>
  <c r="AE494" i="5"/>
  <c r="AE493" i="5"/>
  <c r="AE492" i="5"/>
  <c r="AE491" i="5"/>
  <c r="AE490" i="5"/>
  <c r="AE489" i="5"/>
  <c r="AE488" i="5"/>
  <c r="AE487" i="5"/>
  <c r="AE486" i="5"/>
  <c r="AE485" i="5"/>
  <c r="AE484" i="5"/>
  <c r="AE483" i="5"/>
  <c r="AE482" i="5"/>
  <c r="AE481" i="5"/>
  <c r="AE480" i="5"/>
  <c r="AE479" i="5"/>
  <c r="AE478" i="5"/>
  <c r="AE477" i="5"/>
  <c r="AE476" i="5"/>
  <c r="AE475" i="5"/>
  <c r="AE474" i="5"/>
  <c r="AE473" i="5"/>
  <c r="AE472" i="5"/>
  <c r="AE471" i="5"/>
  <c r="AE470" i="5"/>
  <c r="AE469" i="5"/>
  <c r="AE468" i="5"/>
  <c r="AE467" i="5"/>
  <c r="AE466" i="5"/>
  <c r="AE465" i="5"/>
  <c r="AE464" i="5"/>
  <c r="AE463" i="5"/>
  <c r="AE462" i="5"/>
  <c r="AE461" i="5"/>
  <c r="AE460" i="5"/>
  <c r="AE459" i="5"/>
  <c r="AE458" i="5"/>
  <c r="AE457" i="5"/>
  <c r="AE456" i="5"/>
  <c r="AE455" i="5"/>
  <c r="AE454" i="5"/>
  <c r="AE453" i="5"/>
  <c r="AE452" i="5"/>
  <c r="AE451" i="5"/>
  <c r="AE450" i="5"/>
  <c r="AE449" i="5"/>
  <c r="AE448" i="5"/>
  <c r="AE447" i="5"/>
  <c r="AE446" i="5"/>
  <c r="AE445" i="5"/>
  <c r="AE444" i="5"/>
  <c r="AE443" i="5"/>
  <c r="AE442" i="5"/>
  <c r="AE441" i="5"/>
  <c r="AE440" i="5"/>
  <c r="AE439" i="5"/>
  <c r="AE438" i="5"/>
  <c r="AE437" i="5"/>
  <c r="AE436" i="5"/>
  <c r="AE435" i="5"/>
  <c r="AE434" i="5"/>
  <c r="AE433" i="5"/>
  <c r="AE432" i="5"/>
  <c r="AE431" i="5"/>
  <c r="AE430" i="5"/>
  <c r="AE429" i="5"/>
  <c r="AE428" i="5"/>
  <c r="AE427" i="5"/>
  <c r="AE426" i="5"/>
  <c r="AE425" i="5"/>
  <c r="AE424" i="5"/>
  <c r="AE423" i="5"/>
  <c r="AE422" i="5"/>
  <c r="AE421" i="5"/>
  <c r="AE420" i="5"/>
  <c r="AE419" i="5"/>
  <c r="AE418" i="5"/>
  <c r="AE417" i="5"/>
  <c r="AE416" i="5"/>
  <c r="AE415" i="5"/>
  <c r="AE414" i="5"/>
  <c r="AE413" i="5"/>
  <c r="AE412" i="5"/>
  <c r="AE411" i="5"/>
  <c r="AE410" i="5"/>
  <c r="AE409" i="5"/>
  <c r="AE408" i="5"/>
  <c r="AE407" i="5"/>
  <c r="AE406" i="5"/>
  <c r="AE405" i="5"/>
  <c r="AE404" i="5"/>
  <c r="AE403" i="5"/>
  <c r="AE402" i="5"/>
  <c r="AE401" i="5"/>
  <c r="AE400" i="5"/>
  <c r="AE399" i="5"/>
  <c r="AE398" i="5"/>
  <c r="AE397" i="5"/>
  <c r="AE396" i="5"/>
  <c r="AE395" i="5"/>
  <c r="AE394" i="5"/>
  <c r="AE393" i="5"/>
  <c r="AE392" i="5"/>
  <c r="AE391" i="5"/>
  <c r="AE390" i="5"/>
  <c r="AE389" i="5"/>
  <c r="AE388" i="5"/>
  <c r="AE387" i="5"/>
  <c r="AE386" i="5"/>
  <c r="AE385" i="5"/>
  <c r="AE384" i="5"/>
  <c r="AE383" i="5"/>
  <c r="AE382" i="5"/>
  <c r="AE381" i="5"/>
  <c r="AE380" i="5"/>
  <c r="AE379" i="5"/>
  <c r="AE378" i="5"/>
  <c r="AE377" i="5"/>
  <c r="AE376" i="5"/>
  <c r="AE375" i="5"/>
  <c r="AE374" i="5"/>
  <c r="AE373" i="5"/>
  <c r="AE372" i="5"/>
  <c r="AE371" i="5"/>
  <c r="AE370" i="5"/>
  <c r="AE369" i="5"/>
  <c r="AE368" i="5"/>
  <c r="AE367" i="5"/>
  <c r="AE366" i="5"/>
  <c r="AE365" i="5"/>
  <c r="AE364" i="5"/>
  <c r="AE363" i="5"/>
  <c r="AE362" i="5"/>
  <c r="AE361" i="5"/>
  <c r="AE360" i="5"/>
  <c r="AE359" i="5"/>
  <c r="AE358" i="5"/>
  <c r="AE357" i="5"/>
  <c r="AE356" i="5"/>
  <c r="AE355" i="5"/>
  <c r="AE354" i="5"/>
  <c r="AE353" i="5"/>
  <c r="AE352" i="5"/>
  <c r="AE351" i="5"/>
  <c r="AE350" i="5"/>
  <c r="AE349" i="5"/>
  <c r="AE348" i="5"/>
  <c r="AE347" i="5"/>
  <c r="AE346" i="5"/>
  <c r="AE345" i="5"/>
  <c r="AE344" i="5"/>
  <c r="AE343" i="5"/>
  <c r="AE342" i="5"/>
  <c r="AE341" i="5"/>
  <c r="AE340" i="5"/>
  <c r="AE339" i="5"/>
  <c r="AE338" i="5"/>
  <c r="AE337" i="5"/>
  <c r="AE336" i="5"/>
  <c r="AE335" i="5"/>
  <c r="AE334" i="5"/>
  <c r="AE333" i="5"/>
  <c r="AE332" i="5"/>
  <c r="AE331" i="5"/>
  <c r="AE330" i="5"/>
  <c r="AE329" i="5"/>
  <c r="AE328" i="5"/>
  <c r="AE327" i="5"/>
  <c r="AE326" i="5"/>
  <c r="AE325" i="5"/>
  <c r="AE324" i="5"/>
  <c r="AE323" i="5"/>
  <c r="AE322" i="5"/>
  <c r="AE321" i="5"/>
  <c r="AE320" i="5"/>
  <c r="AE319" i="5"/>
  <c r="AE318" i="5"/>
  <c r="AE317" i="5"/>
  <c r="AE316" i="5"/>
  <c r="AE315" i="5"/>
  <c r="AE314" i="5"/>
  <c r="AE313" i="5"/>
  <c r="AE312" i="5"/>
  <c r="AE311" i="5"/>
  <c r="AE310" i="5"/>
  <c r="AE309" i="5"/>
  <c r="AE308" i="5"/>
  <c r="AE307" i="5"/>
  <c r="AE306" i="5"/>
  <c r="AE305" i="5"/>
  <c r="AE304" i="5"/>
  <c r="AE303" i="5"/>
  <c r="AE302" i="5"/>
  <c r="AE301" i="5"/>
  <c r="AE300" i="5"/>
  <c r="AE299" i="5"/>
  <c r="AE298" i="5"/>
  <c r="AE297" i="5"/>
  <c r="AE296" i="5"/>
  <c r="AE295" i="5"/>
  <c r="AE294" i="5"/>
  <c r="AE293" i="5"/>
  <c r="AE292" i="5"/>
  <c r="AE291" i="5"/>
  <c r="AE290" i="5"/>
  <c r="AE289" i="5"/>
  <c r="AE288" i="5"/>
  <c r="AE287" i="5"/>
  <c r="AE286" i="5"/>
  <c r="AE285" i="5"/>
  <c r="AE284" i="5"/>
  <c r="AE283" i="5"/>
  <c r="AE282" i="5"/>
  <c r="AE281" i="5"/>
  <c r="AE280" i="5"/>
  <c r="AE279" i="5"/>
  <c r="AE278" i="5"/>
  <c r="AE277" i="5"/>
  <c r="AE276" i="5"/>
  <c r="AE275" i="5"/>
  <c r="AE274" i="5"/>
  <c r="AE273" i="5"/>
  <c r="AE272" i="5"/>
  <c r="AE271" i="5"/>
  <c r="AE270" i="5"/>
  <c r="AE269" i="5"/>
  <c r="AE268" i="5"/>
  <c r="AE267" i="5"/>
  <c r="AE266" i="5"/>
  <c r="AE265" i="5"/>
  <c r="AE264" i="5"/>
  <c r="AE263" i="5"/>
  <c r="AE262" i="5"/>
  <c r="AE261" i="5"/>
  <c r="AE260" i="5"/>
  <c r="AE259" i="5"/>
  <c r="AE258" i="5"/>
  <c r="AE257" i="5"/>
  <c r="AE256" i="5"/>
  <c r="AE255" i="5"/>
  <c r="AE254" i="5"/>
  <c r="AE253" i="5"/>
  <c r="AE252" i="5"/>
  <c r="AE251" i="5"/>
  <c r="AE250" i="5"/>
  <c r="AE249" i="5"/>
  <c r="AE248" i="5"/>
  <c r="AE247" i="5"/>
  <c r="AE246" i="5"/>
  <c r="AE245" i="5"/>
  <c r="AE244" i="5"/>
  <c r="AE243" i="5"/>
  <c r="AE242" i="5"/>
  <c r="AE241" i="5"/>
  <c r="AE240" i="5"/>
  <c r="AE239" i="5"/>
  <c r="AE238" i="5"/>
  <c r="AE237" i="5"/>
  <c r="AE236" i="5"/>
  <c r="AE235" i="5"/>
  <c r="AE234" i="5"/>
  <c r="AE233" i="5"/>
  <c r="AE232" i="5"/>
  <c r="AE231" i="5"/>
  <c r="AE230" i="5"/>
  <c r="AE229" i="5"/>
  <c r="AE228" i="5"/>
  <c r="AE227" i="5"/>
  <c r="AE226" i="5"/>
  <c r="AE225" i="5"/>
  <c r="AE224" i="5"/>
  <c r="AE223" i="5"/>
  <c r="AE222" i="5"/>
  <c r="AE221" i="5"/>
  <c r="AE220" i="5"/>
  <c r="AE219" i="5"/>
  <c r="AE218" i="5"/>
  <c r="AE217" i="5"/>
  <c r="AE216" i="5"/>
  <c r="AE215" i="5"/>
  <c r="AE214" i="5"/>
  <c r="AE213" i="5"/>
  <c r="AE212" i="5"/>
  <c r="AE211" i="5"/>
  <c r="AE210" i="5"/>
  <c r="AE209" i="5"/>
  <c r="AE208" i="5"/>
  <c r="AE207" i="5"/>
  <c r="AE206" i="5"/>
  <c r="AE205" i="5"/>
  <c r="AE204" i="5"/>
  <c r="AE203" i="5"/>
  <c r="AE202" i="5"/>
  <c r="AE201" i="5"/>
  <c r="AE200" i="5"/>
  <c r="AE199" i="5"/>
  <c r="AE198" i="5"/>
  <c r="AE197" i="5"/>
  <c r="AE196" i="5"/>
  <c r="AE195" i="5"/>
  <c r="AE194" i="5"/>
  <c r="AE193" i="5"/>
  <c r="AE192" i="5"/>
  <c r="AE191" i="5"/>
  <c r="AE190" i="5"/>
  <c r="AE189" i="5"/>
  <c r="AE188" i="5"/>
  <c r="AE187" i="5"/>
  <c r="AE186" i="5"/>
  <c r="AE185" i="5"/>
  <c r="AE184" i="5"/>
  <c r="AE183" i="5"/>
  <c r="AE182" i="5"/>
  <c r="AE181" i="5"/>
  <c r="AE180" i="5"/>
  <c r="AE179" i="5"/>
  <c r="AE178" i="5"/>
  <c r="AE177" i="5"/>
  <c r="AE176" i="5"/>
  <c r="AE175" i="5"/>
  <c r="AE174" i="5"/>
  <c r="AE173" i="5"/>
  <c r="AE172" i="5"/>
  <c r="AE171" i="5"/>
  <c r="AE170" i="5"/>
  <c r="AE169" i="5"/>
  <c r="AE168" i="5"/>
  <c r="AE167" i="5"/>
  <c r="AE166" i="5"/>
  <c r="AE165" i="5"/>
  <c r="AE164" i="5"/>
  <c r="AE163" i="5"/>
  <c r="AE162" i="5"/>
  <c r="AE161" i="5"/>
  <c r="AE160" i="5"/>
  <c r="AE159" i="5"/>
  <c r="AE158" i="5"/>
  <c r="AE157" i="5"/>
  <c r="AE156" i="5"/>
  <c r="AE155" i="5"/>
  <c r="AE154" i="5"/>
  <c r="AE153" i="5"/>
  <c r="AE152" i="5"/>
  <c r="AE151" i="5"/>
  <c r="AE150" i="5"/>
  <c r="AE149" i="5"/>
  <c r="AE148" i="5"/>
  <c r="AE147" i="5"/>
  <c r="AE146" i="5"/>
  <c r="AE145" i="5"/>
  <c r="AE144" i="5"/>
  <c r="AE143" i="5"/>
  <c r="AE142" i="5"/>
  <c r="AE141" i="5"/>
  <c r="AE140" i="5"/>
  <c r="AE139" i="5"/>
  <c r="AE138" i="5"/>
  <c r="AE137" i="5"/>
  <c r="AE136" i="5"/>
  <c r="AE135" i="5"/>
  <c r="AE134" i="5"/>
  <c r="AE133" i="5"/>
  <c r="AE132" i="5"/>
  <c r="AE131" i="5"/>
  <c r="AE130" i="5"/>
  <c r="AE129" i="5"/>
  <c r="AE128" i="5"/>
  <c r="AE127" i="5"/>
  <c r="AE126" i="5"/>
  <c r="AE125" i="5"/>
  <c r="AE124" i="5"/>
  <c r="AE123" i="5"/>
  <c r="AE122" i="5"/>
  <c r="AE121" i="5"/>
  <c r="AE120" i="5"/>
  <c r="AE119" i="5"/>
  <c r="AE118" i="5"/>
  <c r="AE117" i="5"/>
  <c r="AE116" i="5"/>
  <c r="AE115" i="5"/>
  <c r="AE114" i="5"/>
  <c r="AE113" i="5"/>
  <c r="AE112" i="5"/>
  <c r="AE111" i="5"/>
  <c r="AE110" i="5"/>
  <c r="AE109" i="5"/>
  <c r="AE108" i="5"/>
  <c r="AE107" i="5"/>
  <c r="AE106" i="5"/>
  <c r="AE105" i="5"/>
  <c r="AE104" i="5"/>
  <c r="AE103" i="5"/>
  <c r="AE102" i="5"/>
  <c r="AE101" i="5"/>
  <c r="AE100" i="5"/>
  <c r="AE99" i="5"/>
  <c r="AE98" i="5"/>
  <c r="AE97" i="5"/>
  <c r="AE96" i="5"/>
  <c r="AE95" i="5"/>
  <c r="AE94" i="5"/>
  <c r="AE93" i="5"/>
  <c r="AE92" i="5"/>
  <c r="AE91" i="5"/>
  <c r="AE90" i="5"/>
  <c r="AE89" i="5"/>
  <c r="AE88" i="5"/>
  <c r="AE87" i="5"/>
  <c r="AE86" i="5"/>
  <c r="AE85" i="5"/>
  <c r="AE84" i="5"/>
  <c r="AE83" i="5"/>
  <c r="AE82" i="5"/>
  <c r="AE81" i="5"/>
  <c r="AE80" i="5"/>
  <c r="AE79" i="5"/>
  <c r="AE78" i="5"/>
  <c r="AE77" i="5"/>
  <c r="AE76" i="5"/>
  <c r="AE75" i="5"/>
  <c r="AE74" i="5"/>
  <c r="AE73" i="5"/>
  <c r="AE72" i="5"/>
  <c r="AE71" i="5"/>
  <c r="AE70" i="5"/>
  <c r="AE69" i="5"/>
  <c r="AE68" i="5"/>
  <c r="AE67" i="5"/>
  <c r="AE66" i="5"/>
  <c r="AE65" i="5"/>
  <c r="AE64" i="5"/>
  <c r="AE63" i="5"/>
  <c r="AE62" i="5"/>
  <c r="AE61" i="5"/>
  <c r="AE60" i="5"/>
  <c r="AE59" i="5"/>
  <c r="AE58" i="5"/>
  <c r="AE57" i="5"/>
  <c r="AE56" i="5"/>
  <c r="AE55" i="5"/>
  <c r="AE54" i="5"/>
  <c r="AE53" i="5"/>
  <c r="AE52" i="5"/>
  <c r="AE51" i="5"/>
  <c r="AE50" i="5"/>
  <c r="AE49" i="5"/>
  <c r="AE48" i="5"/>
  <c r="AE47" i="5"/>
  <c r="AE46" i="5"/>
  <c r="AE45" i="5"/>
  <c r="AE44" i="5"/>
  <c r="AE43" i="5"/>
  <c r="AE42" i="5"/>
  <c r="AE41" i="5"/>
  <c r="AE40" i="5"/>
  <c r="AE39" i="5"/>
  <c r="AE38" i="5"/>
  <c r="AE37" i="5"/>
  <c r="AE36" i="5"/>
  <c r="AE35" i="5"/>
  <c r="AE34" i="5"/>
  <c r="AE33" i="5"/>
  <c r="AE32" i="5"/>
  <c r="AE31" i="5"/>
  <c r="AE30" i="5"/>
  <c r="AE29" i="5"/>
  <c r="AE28" i="5"/>
  <c r="AE27" i="5"/>
  <c r="AE26" i="5"/>
  <c r="AE25" i="5"/>
  <c r="AE24" i="5"/>
  <c r="AE23" i="5"/>
  <c r="AE22" i="5"/>
  <c r="AE21" i="5"/>
  <c r="AE20" i="5"/>
  <c r="AE19" i="5"/>
  <c r="AE18" i="5"/>
  <c r="AE17" i="5"/>
  <c r="AE16" i="5"/>
  <c r="AE15" i="5"/>
  <c r="AE14" i="5"/>
  <c r="AE13" i="5"/>
  <c r="AE12" i="5"/>
  <c r="AE11" i="5"/>
  <c r="AE10" i="5"/>
  <c r="AE9" i="5"/>
  <c r="P70" i="5"/>
  <c r="P69" i="5"/>
  <c r="AD2501" i="5"/>
  <c r="AB2501" i="5"/>
  <c r="AC2501" i="5" s="1"/>
  <c r="AG2501" i="5" s="1"/>
  <c r="AD2500" i="5"/>
  <c r="AB2500" i="5"/>
  <c r="AC2500" i="5" s="1"/>
  <c r="AG2500" i="5" s="1"/>
  <c r="AD2499" i="5"/>
  <c r="AB2499" i="5"/>
  <c r="AC2499" i="5" s="1"/>
  <c r="AG2499" i="5" s="1"/>
  <c r="AD2498" i="5"/>
  <c r="AB2498" i="5"/>
  <c r="AC2498" i="5" s="1"/>
  <c r="AG2498" i="5" s="1"/>
  <c r="AD2497" i="5"/>
  <c r="AB2497" i="5"/>
  <c r="AC2497" i="5" s="1"/>
  <c r="AG2497" i="5" s="1"/>
  <c r="AD2496" i="5"/>
  <c r="AB2496" i="5"/>
  <c r="AC2496" i="5" s="1"/>
  <c r="AG2496" i="5" s="1"/>
  <c r="AD2495" i="5"/>
  <c r="AB2495" i="5"/>
  <c r="AC2495" i="5" s="1"/>
  <c r="AG2495" i="5" s="1"/>
  <c r="AD2494" i="5"/>
  <c r="AB2494" i="5"/>
  <c r="AC2494" i="5" s="1"/>
  <c r="AG2494" i="5" s="1"/>
  <c r="AD2493" i="5"/>
  <c r="AB2493" i="5"/>
  <c r="AC2493" i="5" s="1"/>
  <c r="AG2493" i="5" s="1"/>
  <c r="AD2492" i="5"/>
  <c r="AB2492" i="5"/>
  <c r="AC2492" i="5" s="1"/>
  <c r="AG2492" i="5" s="1"/>
  <c r="AD2491" i="5"/>
  <c r="AB2491" i="5"/>
  <c r="AC2491" i="5" s="1"/>
  <c r="AG2491" i="5" s="1"/>
  <c r="AD2490" i="5"/>
  <c r="AB2490" i="5"/>
  <c r="AC2490" i="5" s="1"/>
  <c r="AG2490" i="5" s="1"/>
  <c r="AD2489" i="5"/>
  <c r="AB2489" i="5"/>
  <c r="AC2489" i="5" s="1"/>
  <c r="AG2489" i="5" s="1"/>
  <c r="AD2488" i="5"/>
  <c r="AB2488" i="5"/>
  <c r="AC2488" i="5" s="1"/>
  <c r="AG2488" i="5" s="1"/>
  <c r="AD2487" i="5"/>
  <c r="AB2487" i="5"/>
  <c r="AC2487" i="5" s="1"/>
  <c r="AG2487" i="5" s="1"/>
  <c r="AD2486" i="5"/>
  <c r="AB2486" i="5"/>
  <c r="AC2486" i="5" s="1"/>
  <c r="AG2486" i="5" s="1"/>
  <c r="AD2485" i="5"/>
  <c r="AB2485" i="5"/>
  <c r="AC2485" i="5" s="1"/>
  <c r="AG2485" i="5" s="1"/>
  <c r="AD2484" i="5"/>
  <c r="AB2484" i="5"/>
  <c r="AC2484" i="5" s="1"/>
  <c r="AG2484" i="5" s="1"/>
  <c r="AD2483" i="5"/>
  <c r="AB2483" i="5"/>
  <c r="AC2483" i="5" s="1"/>
  <c r="AG2483" i="5" s="1"/>
  <c r="AD2482" i="5"/>
  <c r="AB2482" i="5"/>
  <c r="AC2482" i="5" s="1"/>
  <c r="AG2482" i="5" s="1"/>
  <c r="AD2481" i="5"/>
  <c r="AB2481" i="5"/>
  <c r="AC2481" i="5" s="1"/>
  <c r="AG2481" i="5" s="1"/>
  <c r="AD2480" i="5"/>
  <c r="AB2480" i="5"/>
  <c r="AC2480" i="5" s="1"/>
  <c r="AG2480" i="5" s="1"/>
  <c r="AD2479" i="5"/>
  <c r="AB2479" i="5"/>
  <c r="AC2479" i="5" s="1"/>
  <c r="AG2479" i="5" s="1"/>
  <c r="AD2478" i="5"/>
  <c r="AB2478" i="5"/>
  <c r="AC2478" i="5" s="1"/>
  <c r="AG2478" i="5" s="1"/>
  <c r="AD2477" i="5"/>
  <c r="AB2477" i="5"/>
  <c r="AC2477" i="5" s="1"/>
  <c r="AG2477" i="5" s="1"/>
  <c r="AD2476" i="5"/>
  <c r="AB2476" i="5"/>
  <c r="AC2476" i="5" s="1"/>
  <c r="AG2476" i="5" s="1"/>
  <c r="AD2475" i="5"/>
  <c r="AB2475" i="5"/>
  <c r="AC2475" i="5" s="1"/>
  <c r="AG2475" i="5" s="1"/>
  <c r="AD2474" i="5"/>
  <c r="AB2474" i="5"/>
  <c r="AC2474" i="5" s="1"/>
  <c r="AG2474" i="5" s="1"/>
  <c r="AD2473" i="5"/>
  <c r="AB2473" i="5"/>
  <c r="AC2473" i="5" s="1"/>
  <c r="AG2473" i="5" s="1"/>
  <c r="AD2472" i="5"/>
  <c r="AB2472" i="5"/>
  <c r="AC2472" i="5" s="1"/>
  <c r="AG2472" i="5" s="1"/>
  <c r="AD2471" i="5"/>
  <c r="AB2471" i="5"/>
  <c r="AC2471" i="5" s="1"/>
  <c r="AG2471" i="5" s="1"/>
  <c r="AD2470" i="5"/>
  <c r="AB2470" i="5"/>
  <c r="AC2470" i="5" s="1"/>
  <c r="AG2470" i="5" s="1"/>
  <c r="AD2469" i="5"/>
  <c r="AB2469" i="5"/>
  <c r="AC2469" i="5" s="1"/>
  <c r="AG2469" i="5" s="1"/>
  <c r="AD2468" i="5"/>
  <c r="AB2468" i="5"/>
  <c r="AC2468" i="5" s="1"/>
  <c r="AG2468" i="5" s="1"/>
  <c r="AD2467" i="5"/>
  <c r="AB2467" i="5"/>
  <c r="AC2467" i="5" s="1"/>
  <c r="AG2467" i="5" s="1"/>
  <c r="AD2466" i="5"/>
  <c r="AB2466" i="5"/>
  <c r="AC2466" i="5" s="1"/>
  <c r="AG2466" i="5" s="1"/>
  <c r="AD2465" i="5"/>
  <c r="AB2465" i="5"/>
  <c r="AC2465" i="5" s="1"/>
  <c r="AG2465" i="5" s="1"/>
  <c r="AD2464" i="5"/>
  <c r="AB2464" i="5"/>
  <c r="AC2464" i="5" s="1"/>
  <c r="AG2464" i="5" s="1"/>
  <c r="AD2463" i="5"/>
  <c r="AB2463" i="5"/>
  <c r="AC2463" i="5" s="1"/>
  <c r="AG2463" i="5" s="1"/>
  <c r="AD2462" i="5"/>
  <c r="AB2462" i="5"/>
  <c r="AC2462" i="5" s="1"/>
  <c r="AG2462" i="5" s="1"/>
  <c r="AD2461" i="5"/>
  <c r="AB2461" i="5"/>
  <c r="AC2461" i="5" s="1"/>
  <c r="AG2461" i="5" s="1"/>
  <c r="AD2460" i="5"/>
  <c r="AB2460" i="5"/>
  <c r="AC2460" i="5" s="1"/>
  <c r="AG2460" i="5" s="1"/>
  <c r="AD2459" i="5"/>
  <c r="AB2459" i="5"/>
  <c r="AC2459" i="5" s="1"/>
  <c r="AG2459" i="5" s="1"/>
  <c r="AD2458" i="5"/>
  <c r="AB2458" i="5"/>
  <c r="AC2458" i="5" s="1"/>
  <c r="AG2458" i="5" s="1"/>
  <c r="AD2457" i="5"/>
  <c r="AB2457" i="5"/>
  <c r="AC2457" i="5" s="1"/>
  <c r="AG2457" i="5" s="1"/>
  <c r="AD2456" i="5"/>
  <c r="AB2456" i="5"/>
  <c r="AC2456" i="5" s="1"/>
  <c r="AG2456" i="5" s="1"/>
  <c r="AD2455" i="5"/>
  <c r="AB2455" i="5"/>
  <c r="AC2455" i="5" s="1"/>
  <c r="AG2455" i="5" s="1"/>
  <c r="AD2454" i="5"/>
  <c r="AB2454" i="5"/>
  <c r="AC2454" i="5" s="1"/>
  <c r="AG2454" i="5" s="1"/>
  <c r="AD2453" i="5"/>
  <c r="AB2453" i="5"/>
  <c r="AC2453" i="5" s="1"/>
  <c r="AG2453" i="5" s="1"/>
  <c r="AD2452" i="5"/>
  <c r="AB2452" i="5"/>
  <c r="AC2452" i="5" s="1"/>
  <c r="AG2452" i="5" s="1"/>
  <c r="AD2451" i="5"/>
  <c r="AB2451" i="5"/>
  <c r="AC2451" i="5" s="1"/>
  <c r="AG2451" i="5" s="1"/>
  <c r="AD2450" i="5"/>
  <c r="AB2450" i="5"/>
  <c r="AC2450" i="5" s="1"/>
  <c r="AG2450" i="5" s="1"/>
  <c r="AD2449" i="5"/>
  <c r="AB2449" i="5"/>
  <c r="AC2449" i="5" s="1"/>
  <c r="AG2449" i="5" s="1"/>
  <c r="AD2448" i="5"/>
  <c r="AB2448" i="5"/>
  <c r="AC2448" i="5" s="1"/>
  <c r="AG2448" i="5" s="1"/>
  <c r="AD2447" i="5"/>
  <c r="AB2447" i="5"/>
  <c r="AC2447" i="5" s="1"/>
  <c r="AG2447" i="5" s="1"/>
  <c r="AD2446" i="5"/>
  <c r="AB2446" i="5"/>
  <c r="AC2446" i="5" s="1"/>
  <c r="AG2446" i="5" s="1"/>
  <c r="AD2445" i="5"/>
  <c r="AB2445" i="5"/>
  <c r="AC2445" i="5" s="1"/>
  <c r="AG2445" i="5" s="1"/>
  <c r="AD2444" i="5"/>
  <c r="AB2444" i="5"/>
  <c r="AC2444" i="5" s="1"/>
  <c r="AG2444" i="5" s="1"/>
  <c r="AD2443" i="5"/>
  <c r="AB2443" i="5"/>
  <c r="AC2443" i="5" s="1"/>
  <c r="AG2443" i="5" s="1"/>
  <c r="AD2442" i="5"/>
  <c r="AB2442" i="5"/>
  <c r="AC2442" i="5" s="1"/>
  <c r="AG2442" i="5" s="1"/>
  <c r="AD2441" i="5"/>
  <c r="AB2441" i="5"/>
  <c r="AC2441" i="5" s="1"/>
  <c r="AG2441" i="5" s="1"/>
  <c r="AD2440" i="5"/>
  <c r="AB2440" i="5"/>
  <c r="AC2440" i="5" s="1"/>
  <c r="AG2440" i="5" s="1"/>
  <c r="AD2439" i="5"/>
  <c r="AB2439" i="5"/>
  <c r="AC2439" i="5" s="1"/>
  <c r="AG2439" i="5" s="1"/>
  <c r="AD2438" i="5"/>
  <c r="AB2438" i="5"/>
  <c r="AC2438" i="5" s="1"/>
  <c r="AG2438" i="5" s="1"/>
  <c r="AD2437" i="5"/>
  <c r="AB2437" i="5"/>
  <c r="AC2437" i="5" s="1"/>
  <c r="AG2437" i="5" s="1"/>
  <c r="AD2436" i="5"/>
  <c r="AB2436" i="5"/>
  <c r="AC2436" i="5" s="1"/>
  <c r="AG2436" i="5" s="1"/>
  <c r="AD2435" i="5"/>
  <c r="AB2435" i="5"/>
  <c r="AC2435" i="5" s="1"/>
  <c r="AG2435" i="5" s="1"/>
  <c r="AD2434" i="5"/>
  <c r="AB2434" i="5"/>
  <c r="AC2434" i="5" s="1"/>
  <c r="AG2434" i="5" s="1"/>
  <c r="AD2433" i="5"/>
  <c r="AB2433" i="5"/>
  <c r="AC2433" i="5" s="1"/>
  <c r="AG2433" i="5" s="1"/>
  <c r="AD2432" i="5"/>
  <c r="AB2432" i="5"/>
  <c r="AC2432" i="5" s="1"/>
  <c r="AG2432" i="5" s="1"/>
  <c r="AD2431" i="5"/>
  <c r="AB2431" i="5"/>
  <c r="AC2431" i="5" s="1"/>
  <c r="AG2431" i="5" s="1"/>
  <c r="AD2430" i="5"/>
  <c r="AB2430" i="5"/>
  <c r="AC2430" i="5" s="1"/>
  <c r="AG2430" i="5" s="1"/>
  <c r="AD2429" i="5"/>
  <c r="AB2429" i="5"/>
  <c r="AC2429" i="5" s="1"/>
  <c r="AG2429" i="5" s="1"/>
  <c r="AD2428" i="5"/>
  <c r="AB2428" i="5"/>
  <c r="AC2428" i="5" s="1"/>
  <c r="AG2428" i="5" s="1"/>
  <c r="AD2427" i="5"/>
  <c r="AB2427" i="5"/>
  <c r="AC2427" i="5" s="1"/>
  <c r="AG2427" i="5" s="1"/>
  <c r="AD2426" i="5"/>
  <c r="AB2426" i="5"/>
  <c r="AC2426" i="5" s="1"/>
  <c r="AG2426" i="5" s="1"/>
  <c r="AD2425" i="5"/>
  <c r="AB2425" i="5"/>
  <c r="AC2425" i="5" s="1"/>
  <c r="AG2425" i="5" s="1"/>
  <c r="AD2424" i="5"/>
  <c r="AB2424" i="5"/>
  <c r="AC2424" i="5" s="1"/>
  <c r="AG2424" i="5" s="1"/>
  <c r="AD2423" i="5"/>
  <c r="AB2423" i="5"/>
  <c r="AC2423" i="5" s="1"/>
  <c r="AG2423" i="5" s="1"/>
  <c r="AD2422" i="5"/>
  <c r="AB2422" i="5"/>
  <c r="AC2422" i="5" s="1"/>
  <c r="AG2422" i="5" s="1"/>
  <c r="AD2421" i="5"/>
  <c r="AB2421" i="5"/>
  <c r="AC2421" i="5" s="1"/>
  <c r="AG2421" i="5" s="1"/>
  <c r="AD2420" i="5"/>
  <c r="AB2420" i="5"/>
  <c r="AC2420" i="5" s="1"/>
  <c r="AG2420" i="5" s="1"/>
  <c r="AD2419" i="5"/>
  <c r="AB2419" i="5"/>
  <c r="AC2419" i="5" s="1"/>
  <c r="AG2419" i="5" s="1"/>
  <c r="AD2418" i="5"/>
  <c r="AB2418" i="5"/>
  <c r="AC2418" i="5" s="1"/>
  <c r="AG2418" i="5" s="1"/>
  <c r="AD2417" i="5"/>
  <c r="AB2417" i="5"/>
  <c r="AC2417" i="5" s="1"/>
  <c r="AG2417" i="5" s="1"/>
  <c r="AD2416" i="5"/>
  <c r="AB2416" i="5"/>
  <c r="AC2416" i="5" s="1"/>
  <c r="AG2416" i="5" s="1"/>
  <c r="AD2415" i="5"/>
  <c r="AB2415" i="5"/>
  <c r="AC2415" i="5" s="1"/>
  <c r="AG2415" i="5" s="1"/>
  <c r="AD2414" i="5"/>
  <c r="AB2414" i="5"/>
  <c r="AC2414" i="5" s="1"/>
  <c r="AG2414" i="5" s="1"/>
  <c r="AD2413" i="5"/>
  <c r="AB2413" i="5"/>
  <c r="AC2413" i="5" s="1"/>
  <c r="AG2413" i="5" s="1"/>
  <c r="AD2412" i="5"/>
  <c r="AB2412" i="5"/>
  <c r="AC2412" i="5" s="1"/>
  <c r="AG2412" i="5" s="1"/>
  <c r="AD2411" i="5"/>
  <c r="AB2411" i="5"/>
  <c r="AC2411" i="5" s="1"/>
  <c r="AG2411" i="5" s="1"/>
  <c r="AD2410" i="5"/>
  <c r="AB2410" i="5"/>
  <c r="AC2410" i="5" s="1"/>
  <c r="AG2410" i="5" s="1"/>
  <c r="AD2409" i="5"/>
  <c r="AB2409" i="5"/>
  <c r="AC2409" i="5" s="1"/>
  <c r="AG2409" i="5" s="1"/>
  <c r="AD2408" i="5"/>
  <c r="AB2408" i="5"/>
  <c r="AC2408" i="5" s="1"/>
  <c r="AG2408" i="5" s="1"/>
  <c r="AD2407" i="5"/>
  <c r="AB2407" i="5"/>
  <c r="AC2407" i="5" s="1"/>
  <c r="AG2407" i="5" s="1"/>
  <c r="AD2406" i="5"/>
  <c r="AB2406" i="5"/>
  <c r="AC2406" i="5" s="1"/>
  <c r="AG2406" i="5" s="1"/>
  <c r="AD2405" i="5"/>
  <c r="AB2405" i="5"/>
  <c r="AC2405" i="5" s="1"/>
  <c r="AG2405" i="5" s="1"/>
  <c r="AD2404" i="5"/>
  <c r="AB2404" i="5"/>
  <c r="AC2404" i="5" s="1"/>
  <c r="AG2404" i="5" s="1"/>
  <c r="AD2403" i="5"/>
  <c r="AB2403" i="5"/>
  <c r="AC2403" i="5" s="1"/>
  <c r="AG2403" i="5" s="1"/>
  <c r="AD2402" i="5"/>
  <c r="AB2402" i="5"/>
  <c r="AC2402" i="5" s="1"/>
  <c r="AG2402" i="5" s="1"/>
  <c r="AD2401" i="5"/>
  <c r="AB2401" i="5"/>
  <c r="AC2401" i="5" s="1"/>
  <c r="AG2401" i="5" s="1"/>
  <c r="AD2400" i="5"/>
  <c r="AB2400" i="5"/>
  <c r="AC2400" i="5" s="1"/>
  <c r="AG2400" i="5" s="1"/>
  <c r="AD2399" i="5"/>
  <c r="AB2399" i="5"/>
  <c r="AC2399" i="5" s="1"/>
  <c r="AG2399" i="5" s="1"/>
  <c r="AD2398" i="5"/>
  <c r="AB2398" i="5"/>
  <c r="AC2398" i="5" s="1"/>
  <c r="AG2398" i="5" s="1"/>
  <c r="AD2397" i="5"/>
  <c r="AB2397" i="5"/>
  <c r="AC2397" i="5" s="1"/>
  <c r="AG2397" i="5" s="1"/>
  <c r="AD2396" i="5"/>
  <c r="AB2396" i="5"/>
  <c r="AC2396" i="5" s="1"/>
  <c r="AG2396" i="5" s="1"/>
  <c r="AD2395" i="5"/>
  <c r="AB2395" i="5"/>
  <c r="AC2395" i="5" s="1"/>
  <c r="AG2395" i="5" s="1"/>
  <c r="AD2394" i="5"/>
  <c r="AB2394" i="5"/>
  <c r="AC2394" i="5" s="1"/>
  <c r="AG2394" i="5" s="1"/>
  <c r="AD2393" i="5"/>
  <c r="AB2393" i="5"/>
  <c r="AC2393" i="5" s="1"/>
  <c r="AG2393" i="5" s="1"/>
  <c r="AD2392" i="5"/>
  <c r="AB2392" i="5"/>
  <c r="AC2392" i="5" s="1"/>
  <c r="AG2392" i="5" s="1"/>
  <c r="AD2391" i="5"/>
  <c r="AB2391" i="5"/>
  <c r="AC2391" i="5" s="1"/>
  <c r="AG2391" i="5" s="1"/>
  <c r="AD2390" i="5"/>
  <c r="AB2390" i="5"/>
  <c r="AC2390" i="5" s="1"/>
  <c r="AG2390" i="5" s="1"/>
  <c r="AD2389" i="5"/>
  <c r="AB2389" i="5"/>
  <c r="AC2389" i="5" s="1"/>
  <c r="AG2389" i="5" s="1"/>
  <c r="AD2388" i="5"/>
  <c r="AB2388" i="5"/>
  <c r="AC2388" i="5" s="1"/>
  <c r="AG2388" i="5" s="1"/>
  <c r="AD2387" i="5"/>
  <c r="AC2387" i="5"/>
  <c r="AG2387" i="5" s="1"/>
  <c r="AB2387" i="5"/>
  <c r="AD2386" i="5"/>
  <c r="AB2386" i="5"/>
  <c r="AC2386" i="5" s="1"/>
  <c r="AG2386" i="5" s="1"/>
  <c r="AD2385" i="5"/>
  <c r="AB2385" i="5"/>
  <c r="AC2385" i="5" s="1"/>
  <c r="AG2385" i="5" s="1"/>
  <c r="AD2384" i="5"/>
  <c r="AB2384" i="5"/>
  <c r="AC2384" i="5" s="1"/>
  <c r="AG2384" i="5" s="1"/>
  <c r="AD2383" i="5"/>
  <c r="AB2383" i="5"/>
  <c r="AC2383" i="5" s="1"/>
  <c r="AG2383" i="5" s="1"/>
  <c r="AD2382" i="5"/>
  <c r="AB2382" i="5"/>
  <c r="AC2382" i="5" s="1"/>
  <c r="AG2382" i="5" s="1"/>
  <c r="AD2381" i="5"/>
  <c r="AB2381" i="5"/>
  <c r="AC2381" i="5" s="1"/>
  <c r="AG2381" i="5" s="1"/>
  <c r="AD2380" i="5"/>
  <c r="AB2380" i="5"/>
  <c r="AC2380" i="5" s="1"/>
  <c r="AG2380" i="5" s="1"/>
  <c r="AD2379" i="5"/>
  <c r="AB2379" i="5"/>
  <c r="AC2379" i="5" s="1"/>
  <c r="AG2379" i="5" s="1"/>
  <c r="AD2378" i="5"/>
  <c r="AB2378" i="5"/>
  <c r="AC2378" i="5" s="1"/>
  <c r="AG2378" i="5" s="1"/>
  <c r="AD2377" i="5"/>
  <c r="AB2377" i="5"/>
  <c r="AC2377" i="5" s="1"/>
  <c r="AG2377" i="5" s="1"/>
  <c r="AD2376" i="5"/>
  <c r="AB2376" i="5"/>
  <c r="AC2376" i="5" s="1"/>
  <c r="AG2376" i="5" s="1"/>
  <c r="AD2375" i="5"/>
  <c r="AB2375" i="5"/>
  <c r="AC2375" i="5" s="1"/>
  <c r="AG2375" i="5" s="1"/>
  <c r="AD2374" i="5"/>
  <c r="AB2374" i="5"/>
  <c r="AC2374" i="5" s="1"/>
  <c r="AG2374" i="5" s="1"/>
  <c r="AD2373" i="5"/>
  <c r="AB2373" i="5"/>
  <c r="AC2373" i="5" s="1"/>
  <c r="AG2373" i="5" s="1"/>
  <c r="AD2372" i="5"/>
  <c r="AB2372" i="5"/>
  <c r="AC2372" i="5" s="1"/>
  <c r="AG2372" i="5" s="1"/>
  <c r="AD2371" i="5"/>
  <c r="AB2371" i="5"/>
  <c r="AC2371" i="5" s="1"/>
  <c r="AG2371" i="5" s="1"/>
  <c r="AD2370" i="5"/>
  <c r="AB2370" i="5"/>
  <c r="AC2370" i="5" s="1"/>
  <c r="AG2370" i="5" s="1"/>
  <c r="AD2369" i="5"/>
  <c r="AB2369" i="5"/>
  <c r="AC2369" i="5" s="1"/>
  <c r="AG2369" i="5" s="1"/>
  <c r="AD2368" i="5"/>
  <c r="AB2368" i="5"/>
  <c r="AC2368" i="5" s="1"/>
  <c r="AG2368" i="5" s="1"/>
  <c r="AD2367" i="5"/>
  <c r="AB2367" i="5"/>
  <c r="AC2367" i="5" s="1"/>
  <c r="AG2367" i="5" s="1"/>
  <c r="AD2366" i="5"/>
  <c r="AB2366" i="5"/>
  <c r="AC2366" i="5" s="1"/>
  <c r="AG2366" i="5" s="1"/>
  <c r="AD2365" i="5"/>
  <c r="AB2365" i="5"/>
  <c r="AC2365" i="5" s="1"/>
  <c r="AG2365" i="5" s="1"/>
  <c r="AD2364" i="5"/>
  <c r="AB2364" i="5"/>
  <c r="AC2364" i="5" s="1"/>
  <c r="AG2364" i="5" s="1"/>
  <c r="AD2363" i="5"/>
  <c r="AB2363" i="5"/>
  <c r="AC2363" i="5" s="1"/>
  <c r="AG2363" i="5" s="1"/>
  <c r="AD2362" i="5"/>
  <c r="AB2362" i="5"/>
  <c r="AC2362" i="5" s="1"/>
  <c r="AG2362" i="5" s="1"/>
  <c r="AD2361" i="5"/>
  <c r="AB2361" i="5"/>
  <c r="AC2361" i="5" s="1"/>
  <c r="AG2361" i="5" s="1"/>
  <c r="AD2360" i="5"/>
  <c r="AB2360" i="5"/>
  <c r="AC2360" i="5" s="1"/>
  <c r="AG2360" i="5" s="1"/>
  <c r="AD2359" i="5"/>
  <c r="AB2359" i="5"/>
  <c r="AC2359" i="5" s="1"/>
  <c r="AG2359" i="5" s="1"/>
  <c r="AD2358" i="5"/>
  <c r="AB2358" i="5"/>
  <c r="AC2358" i="5" s="1"/>
  <c r="AG2358" i="5" s="1"/>
  <c r="AD2357" i="5"/>
  <c r="AB2357" i="5"/>
  <c r="AC2357" i="5" s="1"/>
  <c r="AG2357" i="5" s="1"/>
  <c r="AD2356" i="5"/>
  <c r="AB2356" i="5"/>
  <c r="AC2356" i="5" s="1"/>
  <c r="AG2356" i="5" s="1"/>
  <c r="AD2355" i="5"/>
  <c r="AC2355" i="5"/>
  <c r="AG2355" i="5" s="1"/>
  <c r="AB2355" i="5"/>
  <c r="AD2354" i="5"/>
  <c r="AB2354" i="5"/>
  <c r="AC2354" i="5" s="1"/>
  <c r="AG2354" i="5" s="1"/>
  <c r="AD2353" i="5"/>
  <c r="AB2353" i="5"/>
  <c r="AC2353" i="5" s="1"/>
  <c r="AG2353" i="5" s="1"/>
  <c r="AD2352" i="5"/>
  <c r="AB2352" i="5"/>
  <c r="AC2352" i="5" s="1"/>
  <c r="AG2352" i="5" s="1"/>
  <c r="AD2351" i="5"/>
  <c r="AB2351" i="5"/>
  <c r="AC2351" i="5" s="1"/>
  <c r="AG2351" i="5" s="1"/>
  <c r="AD2350" i="5"/>
  <c r="AB2350" i="5"/>
  <c r="AC2350" i="5" s="1"/>
  <c r="AG2350" i="5" s="1"/>
  <c r="AD2349" i="5"/>
  <c r="AB2349" i="5"/>
  <c r="AC2349" i="5" s="1"/>
  <c r="AG2349" i="5" s="1"/>
  <c r="AD2348" i="5"/>
  <c r="AB2348" i="5"/>
  <c r="AC2348" i="5" s="1"/>
  <c r="AG2348" i="5" s="1"/>
  <c r="AD2347" i="5"/>
  <c r="AB2347" i="5"/>
  <c r="AC2347" i="5" s="1"/>
  <c r="AG2347" i="5" s="1"/>
  <c r="AD2346" i="5"/>
  <c r="AB2346" i="5"/>
  <c r="AC2346" i="5" s="1"/>
  <c r="AG2346" i="5" s="1"/>
  <c r="AD2345" i="5"/>
  <c r="AB2345" i="5"/>
  <c r="AC2345" i="5" s="1"/>
  <c r="AG2345" i="5" s="1"/>
  <c r="AD2344" i="5"/>
  <c r="AB2344" i="5"/>
  <c r="AC2344" i="5" s="1"/>
  <c r="AG2344" i="5" s="1"/>
  <c r="AD2343" i="5"/>
  <c r="AB2343" i="5"/>
  <c r="AC2343" i="5" s="1"/>
  <c r="AG2343" i="5" s="1"/>
  <c r="AD2342" i="5"/>
  <c r="AB2342" i="5"/>
  <c r="AC2342" i="5" s="1"/>
  <c r="AG2342" i="5" s="1"/>
  <c r="AD2341" i="5"/>
  <c r="AB2341" i="5"/>
  <c r="AC2341" i="5" s="1"/>
  <c r="AG2341" i="5" s="1"/>
  <c r="AD2340" i="5"/>
  <c r="AB2340" i="5"/>
  <c r="AC2340" i="5" s="1"/>
  <c r="AG2340" i="5" s="1"/>
  <c r="AD2339" i="5"/>
  <c r="AB2339" i="5"/>
  <c r="AC2339" i="5" s="1"/>
  <c r="AG2339" i="5" s="1"/>
  <c r="AD2338" i="5"/>
  <c r="AB2338" i="5"/>
  <c r="AC2338" i="5" s="1"/>
  <c r="AG2338" i="5" s="1"/>
  <c r="AD2337" i="5"/>
  <c r="AB2337" i="5"/>
  <c r="AC2337" i="5" s="1"/>
  <c r="AG2337" i="5" s="1"/>
  <c r="AD2336" i="5"/>
  <c r="AB2336" i="5"/>
  <c r="AC2336" i="5" s="1"/>
  <c r="AG2336" i="5" s="1"/>
  <c r="AD2335" i="5"/>
  <c r="AB2335" i="5"/>
  <c r="AC2335" i="5" s="1"/>
  <c r="AG2335" i="5" s="1"/>
  <c r="AD2334" i="5"/>
  <c r="AB2334" i="5"/>
  <c r="AC2334" i="5" s="1"/>
  <c r="AG2334" i="5" s="1"/>
  <c r="AD2333" i="5"/>
  <c r="AB2333" i="5"/>
  <c r="AC2333" i="5" s="1"/>
  <c r="AG2333" i="5" s="1"/>
  <c r="AD2332" i="5"/>
  <c r="AB2332" i="5"/>
  <c r="AC2332" i="5" s="1"/>
  <c r="AG2332" i="5" s="1"/>
  <c r="AD2331" i="5"/>
  <c r="AB2331" i="5"/>
  <c r="AC2331" i="5" s="1"/>
  <c r="AG2331" i="5" s="1"/>
  <c r="AD2330" i="5"/>
  <c r="AB2330" i="5"/>
  <c r="AC2330" i="5" s="1"/>
  <c r="AG2330" i="5" s="1"/>
  <c r="AD2329" i="5"/>
  <c r="AB2329" i="5"/>
  <c r="AC2329" i="5" s="1"/>
  <c r="AG2329" i="5" s="1"/>
  <c r="AD2328" i="5"/>
  <c r="AB2328" i="5"/>
  <c r="AC2328" i="5" s="1"/>
  <c r="AG2328" i="5" s="1"/>
  <c r="AD2327" i="5"/>
  <c r="AB2327" i="5"/>
  <c r="AC2327" i="5" s="1"/>
  <c r="AG2327" i="5" s="1"/>
  <c r="AD2326" i="5"/>
  <c r="AB2326" i="5"/>
  <c r="AC2326" i="5" s="1"/>
  <c r="AG2326" i="5" s="1"/>
  <c r="AD2325" i="5"/>
  <c r="AB2325" i="5"/>
  <c r="AC2325" i="5" s="1"/>
  <c r="AG2325" i="5" s="1"/>
  <c r="AD2324" i="5"/>
  <c r="AC2324" i="5"/>
  <c r="AG2324" i="5" s="1"/>
  <c r="AB2324" i="5"/>
  <c r="AD2323" i="5"/>
  <c r="AB2323" i="5"/>
  <c r="AC2323" i="5" s="1"/>
  <c r="AG2323" i="5" s="1"/>
  <c r="AD2322" i="5"/>
  <c r="AB2322" i="5"/>
  <c r="AC2322" i="5" s="1"/>
  <c r="AG2322" i="5" s="1"/>
  <c r="AD2321" i="5"/>
  <c r="AB2321" i="5"/>
  <c r="AC2321" i="5" s="1"/>
  <c r="AG2321" i="5" s="1"/>
  <c r="AD2320" i="5"/>
  <c r="AB2320" i="5"/>
  <c r="AC2320" i="5" s="1"/>
  <c r="AG2320" i="5" s="1"/>
  <c r="AD2319" i="5"/>
  <c r="AB2319" i="5"/>
  <c r="AC2319" i="5" s="1"/>
  <c r="AG2319" i="5" s="1"/>
  <c r="AD2318" i="5"/>
  <c r="AB2318" i="5"/>
  <c r="AC2318" i="5" s="1"/>
  <c r="AG2318" i="5" s="1"/>
  <c r="AD2317" i="5"/>
  <c r="AB2317" i="5"/>
  <c r="AC2317" i="5" s="1"/>
  <c r="AG2317" i="5" s="1"/>
  <c r="AD2316" i="5"/>
  <c r="AB2316" i="5"/>
  <c r="AC2316" i="5" s="1"/>
  <c r="AG2316" i="5" s="1"/>
  <c r="AD2315" i="5"/>
  <c r="AB2315" i="5"/>
  <c r="AC2315" i="5" s="1"/>
  <c r="AG2315" i="5" s="1"/>
  <c r="AD2314" i="5"/>
  <c r="AB2314" i="5"/>
  <c r="AC2314" i="5" s="1"/>
  <c r="AG2314" i="5" s="1"/>
  <c r="AD2313" i="5"/>
  <c r="AB2313" i="5"/>
  <c r="AC2313" i="5" s="1"/>
  <c r="AG2313" i="5" s="1"/>
  <c r="AD2312" i="5"/>
  <c r="AB2312" i="5"/>
  <c r="AC2312" i="5" s="1"/>
  <c r="AG2312" i="5" s="1"/>
  <c r="AD2311" i="5"/>
  <c r="AB2311" i="5"/>
  <c r="AC2311" i="5" s="1"/>
  <c r="AG2311" i="5" s="1"/>
  <c r="AD2310" i="5"/>
  <c r="AB2310" i="5"/>
  <c r="AC2310" i="5" s="1"/>
  <c r="AG2310" i="5" s="1"/>
  <c r="AD2309" i="5"/>
  <c r="AB2309" i="5"/>
  <c r="AC2309" i="5" s="1"/>
  <c r="AG2309" i="5" s="1"/>
  <c r="AD2308" i="5"/>
  <c r="AB2308" i="5"/>
  <c r="AC2308" i="5" s="1"/>
  <c r="AG2308" i="5" s="1"/>
  <c r="AD2307" i="5"/>
  <c r="AB2307" i="5"/>
  <c r="AC2307" i="5" s="1"/>
  <c r="AG2307" i="5" s="1"/>
  <c r="AD2306" i="5"/>
  <c r="AB2306" i="5"/>
  <c r="AC2306" i="5" s="1"/>
  <c r="AG2306" i="5" s="1"/>
  <c r="AD2305" i="5"/>
  <c r="AB2305" i="5"/>
  <c r="AC2305" i="5" s="1"/>
  <c r="AG2305" i="5" s="1"/>
  <c r="AD2304" i="5"/>
  <c r="AB2304" i="5"/>
  <c r="AC2304" i="5" s="1"/>
  <c r="AG2304" i="5" s="1"/>
  <c r="AD2303" i="5"/>
  <c r="AB2303" i="5"/>
  <c r="AC2303" i="5" s="1"/>
  <c r="AG2303" i="5" s="1"/>
  <c r="AD2302" i="5"/>
  <c r="AB2302" i="5"/>
  <c r="AC2302" i="5" s="1"/>
  <c r="AG2302" i="5" s="1"/>
  <c r="AD2301" i="5"/>
  <c r="AB2301" i="5"/>
  <c r="AC2301" i="5" s="1"/>
  <c r="AG2301" i="5" s="1"/>
  <c r="AD2300" i="5"/>
  <c r="AB2300" i="5"/>
  <c r="AC2300" i="5" s="1"/>
  <c r="AG2300" i="5" s="1"/>
  <c r="AD2299" i="5"/>
  <c r="AB2299" i="5"/>
  <c r="AC2299" i="5" s="1"/>
  <c r="AG2299" i="5" s="1"/>
  <c r="AD2298" i="5"/>
  <c r="AB2298" i="5"/>
  <c r="AC2298" i="5" s="1"/>
  <c r="AG2298" i="5" s="1"/>
  <c r="AD2297" i="5"/>
  <c r="AB2297" i="5"/>
  <c r="AC2297" i="5" s="1"/>
  <c r="AG2297" i="5" s="1"/>
  <c r="AD2296" i="5"/>
  <c r="AB2296" i="5"/>
  <c r="AC2296" i="5" s="1"/>
  <c r="AG2296" i="5" s="1"/>
  <c r="AD2295" i="5"/>
  <c r="AB2295" i="5"/>
  <c r="AC2295" i="5" s="1"/>
  <c r="AG2295" i="5" s="1"/>
  <c r="AD2294" i="5"/>
  <c r="AB2294" i="5"/>
  <c r="AC2294" i="5" s="1"/>
  <c r="AG2294" i="5" s="1"/>
  <c r="AD2293" i="5"/>
  <c r="AB2293" i="5"/>
  <c r="AC2293" i="5" s="1"/>
  <c r="AG2293" i="5" s="1"/>
  <c r="AD2292" i="5"/>
  <c r="AB2292" i="5"/>
  <c r="AC2292" i="5" s="1"/>
  <c r="AG2292" i="5" s="1"/>
  <c r="AD2291" i="5"/>
  <c r="AB2291" i="5"/>
  <c r="AC2291" i="5" s="1"/>
  <c r="AG2291" i="5" s="1"/>
  <c r="AD2290" i="5"/>
  <c r="AB2290" i="5"/>
  <c r="AC2290" i="5" s="1"/>
  <c r="AG2290" i="5" s="1"/>
  <c r="AD2289" i="5"/>
  <c r="AB2289" i="5"/>
  <c r="AC2289" i="5" s="1"/>
  <c r="AG2289" i="5" s="1"/>
  <c r="AD2288" i="5"/>
  <c r="AB2288" i="5"/>
  <c r="AC2288" i="5" s="1"/>
  <c r="AG2288" i="5" s="1"/>
  <c r="AD2287" i="5"/>
  <c r="AB2287" i="5"/>
  <c r="AC2287" i="5" s="1"/>
  <c r="AG2287" i="5" s="1"/>
  <c r="AD2286" i="5"/>
  <c r="AB2286" i="5"/>
  <c r="AC2286" i="5" s="1"/>
  <c r="AG2286" i="5" s="1"/>
  <c r="AD2285" i="5"/>
  <c r="AB2285" i="5"/>
  <c r="AC2285" i="5" s="1"/>
  <c r="AG2285" i="5" s="1"/>
  <c r="AD2284" i="5"/>
  <c r="AC2284" i="5"/>
  <c r="AG2284" i="5" s="1"/>
  <c r="AB2284" i="5"/>
  <c r="AD2283" i="5"/>
  <c r="AB2283" i="5"/>
  <c r="AC2283" i="5" s="1"/>
  <c r="AG2283" i="5" s="1"/>
  <c r="AD2282" i="5"/>
  <c r="AB2282" i="5"/>
  <c r="AC2282" i="5" s="1"/>
  <c r="AG2282" i="5" s="1"/>
  <c r="AD2281" i="5"/>
  <c r="AB2281" i="5"/>
  <c r="AC2281" i="5" s="1"/>
  <c r="AG2281" i="5" s="1"/>
  <c r="AD2280" i="5"/>
  <c r="AB2280" i="5"/>
  <c r="AC2280" i="5" s="1"/>
  <c r="AG2280" i="5" s="1"/>
  <c r="AD2279" i="5"/>
  <c r="AB2279" i="5"/>
  <c r="AC2279" i="5" s="1"/>
  <c r="AG2279" i="5" s="1"/>
  <c r="AD2278" i="5"/>
  <c r="AB2278" i="5"/>
  <c r="AC2278" i="5" s="1"/>
  <c r="AG2278" i="5" s="1"/>
  <c r="AD2277" i="5"/>
  <c r="AB2277" i="5"/>
  <c r="AC2277" i="5" s="1"/>
  <c r="AG2277" i="5" s="1"/>
  <c r="AD2276" i="5"/>
  <c r="AB2276" i="5"/>
  <c r="AC2276" i="5" s="1"/>
  <c r="AG2276" i="5" s="1"/>
  <c r="AD2275" i="5"/>
  <c r="AB2275" i="5"/>
  <c r="AC2275" i="5" s="1"/>
  <c r="AG2275" i="5" s="1"/>
  <c r="AD2274" i="5"/>
  <c r="AB2274" i="5"/>
  <c r="AC2274" i="5" s="1"/>
  <c r="AG2274" i="5" s="1"/>
  <c r="AD2273" i="5"/>
  <c r="AB2273" i="5"/>
  <c r="AC2273" i="5" s="1"/>
  <c r="AG2273" i="5" s="1"/>
  <c r="AD2272" i="5"/>
  <c r="AB2272" i="5"/>
  <c r="AC2272" i="5" s="1"/>
  <c r="AG2272" i="5" s="1"/>
  <c r="AD2271" i="5"/>
  <c r="AB2271" i="5"/>
  <c r="AC2271" i="5" s="1"/>
  <c r="AG2271" i="5" s="1"/>
  <c r="AD2270" i="5"/>
  <c r="AB2270" i="5"/>
  <c r="AC2270" i="5" s="1"/>
  <c r="AG2270" i="5" s="1"/>
  <c r="AD2269" i="5"/>
  <c r="AB2269" i="5"/>
  <c r="AC2269" i="5" s="1"/>
  <c r="AG2269" i="5" s="1"/>
  <c r="AD2268" i="5"/>
  <c r="AB2268" i="5"/>
  <c r="AC2268" i="5" s="1"/>
  <c r="AG2268" i="5" s="1"/>
  <c r="AD2267" i="5"/>
  <c r="AB2267" i="5"/>
  <c r="AC2267" i="5" s="1"/>
  <c r="AG2267" i="5" s="1"/>
  <c r="AD2266" i="5"/>
  <c r="AB2266" i="5"/>
  <c r="AC2266" i="5" s="1"/>
  <c r="AG2266" i="5" s="1"/>
  <c r="AD2265" i="5"/>
  <c r="AB2265" i="5"/>
  <c r="AC2265" i="5" s="1"/>
  <c r="AG2265" i="5" s="1"/>
  <c r="AD2264" i="5"/>
  <c r="AB2264" i="5"/>
  <c r="AC2264" i="5" s="1"/>
  <c r="AG2264" i="5" s="1"/>
  <c r="AD2263" i="5"/>
  <c r="AB2263" i="5"/>
  <c r="AC2263" i="5" s="1"/>
  <c r="AG2263" i="5" s="1"/>
  <c r="AD2262" i="5"/>
  <c r="AB2262" i="5"/>
  <c r="AC2262" i="5" s="1"/>
  <c r="AG2262" i="5" s="1"/>
  <c r="AD2261" i="5"/>
  <c r="AC2261" i="5"/>
  <c r="AG2261" i="5" s="1"/>
  <c r="AB2261" i="5"/>
  <c r="AD2260" i="5"/>
  <c r="AB2260" i="5"/>
  <c r="AC2260" i="5" s="1"/>
  <c r="AG2260" i="5" s="1"/>
  <c r="AD2259" i="5"/>
  <c r="AB2259" i="5"/>
  <c r="AC2259" i="5" s="1"/>
  <c r="AG2259" i="5" s="1"/>
  <c r="AD2258" i="5"/>
  <c r="AB2258" i="5"/>
  <c r="AC2258" i="5" s="1"/>
  <c r="AG2258" i="5" s="1"/>
  <c r="AD2257" i="5"/>
  <c r="AB2257" i="5"/>
  <c r="AC2257" i="5" s="1"/>
  <c r="AG2257" i="5" s="1"/>
  <c r="AD2256" i="5"/>
  <c r="AB2256" i="5"/>
  <c r="AC2256" i="5" s="1"/>
  <c r="AG2256" i="5" s="1"/>
  <c r="AD2255" i="5"/>
  <c r="AB2255" i="5"/>
  <c r="AC2255" i="5" s="1"/>
  <c r="AG2255" i="5" s="1"/>
  <c r="AD2254" i="5"/>
  <c r="AB2254" i="5"/>
  <c r="AC2254" i="5" s="1"/>
  <c r="AG2254" i="5" s="1"/>
  <c r="AD2253" i="5"/>
  <c r="AB2253" i="5"/>
  <c r="AC2253" i="5" s="1"/>
  <c r="AG2253" i="5" s="1"/>
  <c r="AD2252" i="5"/>
  <c r="AB2252" i="5"/>
  <c r="AC2252" i="5" s="1"/>
  <c r="AG2252" i="5" s="1"/>
  <c r="AD2251" i="5"/>
  <c r="AB2251" i="5"/>
  <c r="AC2251" i="5" s="1"/>
  <c r="AG2251" i="5" s="1"/>
  <c r="AD2250" i="5"/>
  <c r="AB2250" i="5"/>
  <c r="AC2250" i="5" s="1"/>
  <c r="AG2250" i="5" s="1"/>
  <c r="AD2249" i="5"/>
  <c r="AB2249" i="5"/>
  <c r="AC2249" i="5" s="1"/>
  <c r="AG2249" i="5" s="1"/>
  <c r="AD2248" i="5"/>
  <c r="AB2248" i="5"/>
  <c r="AC2248" i="5" s="1"/>
  <c r="AG2248" i="5" s="1"/>
  <c r="AD2247" i="5"/>
  <c r="AB2247" i="5"/>
  <c r="AC2247" i="5" s="1"/>
  <c r="AG2247" i="5" s="1"/>
  <c r="AD2246" i="5"/>
  <c r="AB2246" i="5"/>
  <c r="AC2246" i="5" s="1"/>
  <c r="AG2246" i="5" s="1"/>
  <c r="AD2245" i="5"/>
  <c r="AB2245" i="5"/>
  <c r="AC2245" i="5" s="1"/>
  <c r="AG2245" i="5" s="1"/>
  <c r="AD2244" i="5"/>
  <c r="AB2244" i="5"/>
  <c r="AC2244" i="5" s="1"/>
  <c r="AG2244" i="5" s="1"/>
  <c r="AD2243" i="5"/>
  <c r="AB2243" i="5"/>
  <c r="AC2243" i="5" s="1"/>
  <c r="AG2243" i="5" s="1"/>
  <c r="AD2242" i="5"/>
  <c r="AB2242" i="5"/>
  <c r="AC2242" i="5" s="1"/>
  <c r="AG2242" i="5" s="1"/>
  <c r="AD2241" i="5"/>
  <c r="AB2241" i="5"/>
  <c r="AC2241" i="5" s="1"/>
  <c r="AG2241" i="5" s="1"/>
  <c r="AD2240" i="5"/>
  <c r="AC2240" i="5"/>
  <c r="AG2240" i="5" s="1"/>
  <c r="AB2240" i="5"/>
  <c r="AD2239" i="5"/>
  <c r="AB2239" i="5"/>
  <c r="AC2239" i="5" s="1"/>
  <c r="AG2239" i="5" s="1"/>
  <c r="AD2238" i="5"/>
  <c r="AB2238" i="5"/>
  <c r="AC2238" i="5" s="1"/>
  <c r="AG2238" i="5" s="1"/>
  <c r="AD2237" i="5"/>
  <c r="AB2237" i="5"/>
  <c r="AC2237" i="5" s="1"/>
  <c r="AG2237" i="5" s="1"/>
  <c r="AD2236" i="5"/>
  <c r="AB2236" i="5"/>
  <c r="AC2236" i="5" s="1"/>
  <c r="AG2236" i="5" s="1"/>
  <c r="AD2235" i="5"/>
  <c r="AB2235" i="5"/>
  <c r="AC2235" i="5" s="1"/>
  <c r="AG2235" i="5" s="1"/>
  <c r="AD2234" i="5"/>
  <c r="AB2234" i="5"/>
  <c r="AC2234" i="5" s="1"/>
  <c r="AG2234" i="5" s="1"/>
  <c r="AD2233" i="5"/>
  <c r="AB2233" i="5"/>
  <c r="AC2233" i="5" s="1"/>
  <c r="AG2233" i="5" s="1"/>
  <c r="AD2232" i="5"/>
  <c r="AB2232" i="5"/>
  <c r="AC2232" i="5" s="1"/>
  <c r="AG2232" i="5" s="1"/>
  <c r="AD2231" i="5"/>
  <c r="AB2231" i="5"/>
  <c r="AC2231" i="5" s="1"/>
  <c r="AG2231" i="5" s="1"/>
  <c r="AD2230" i="5"/>
  <c r="AB2230" i="5"/>
  <c r="AC2230" i="5" s="1"/>
  <c r="AG2230" i="5" s="1"/>
  <c r="AD2229" i="5"/>
  <c r="AB2229" i="5"/>
  <c r="AC2229" i="5" s="1"/>
  <c r="AG2229" i="5" s="1"/>
  <c r="AD2228" i="5"/>
  <c r="AB2228" i="5"/>
  <c r="AC2228" i="5" s="1"/>
  <c r="AG2228" i="5" s="1"/>
  <c r="AD2227" i="5"/>
  <c r="AB2227" i="5"/>
  <c r="AC2227" i="5" s="1"/>
  <c r="AG2227" i="5" s="1"/>
  <c r="AD2226" i="5"/>
  <c r="AB2226" i="5"/>
  <c r="AC2226" i="5" s="1"/>
  <c r="AG2226" i="5" s="1"/>
  <c r="AD2225" i="5"/>
  <c r="AB2225" i="5"/>
  <c r="AC2225" i="5" s="1"/>
  <c r="AG2225" i="5" s="1"/>
  <c r="AD2224" i="5"/>
  <c r="AB2224" i="5"/>
  <c r="AC2224" i="5" s="1"/>
  <c r="AG2224" i="5" s="1"/>
  <c r="AD2223" i="5"/>
  <c r="AB2223" i="5"/>
  <c r="AC2223" i="5" s="1"/>
  <c r="AG2223" i="5" s="1"/>
  <c r="AD2222" i="5"/>
  <c r="AB2222" i="5"/>
  <c r="AC2222" i="5" s="1"/>
  <c r="AG2222" i="5" s="1"/>
  <c r="AD2221" i="5"/>
  <c r="AB2221" i="5"/>
  <c r="AC2221" i="5" s="1"/>
  <c r="AG2221" i="5" s="1"/>
  <c r="AD2220" i="5"/>
  <c r="AB2220" i="5"/>
  <c r="AC2220" i="5" s="1"/>
  <c r="AG2220" i="5" s="1"/>
  <c r="AD2219" i="5"/>
  <c r="AB2219" i="5"/>
  <c r="AC2219" i="5" s="1"/>
  <c r="AG2219" i="5" s="1"/>
  <c r="AD2218" i="5"/>
  <c r="AB2218" i="5"/>
  <c r="AC2218" i="5" s="1"/>
  <c r="AG2218" i="5" s="1"/>
  <c r="AD2217" i="5"/>
  <c r="AB2217" i="5"/>
  <c r="AC2217" i="5" s="1"/>
  <c r="AG2217" i="5" s="1"/>
  <c r="AD2216" i="5"/>
  <c r="AB2216" i="5"/>
  <c r="AC2216" i="5" s="1"/>
  <c r="AG2216" i="5" s="1"/>
  <c r="AD2215" i="5"/>
  <c r="AB2215" i="5"/>
  <c r="AC2215" i="5" s="1"/>
  <c r="AG2215" i="5" s="1"/>
  <c r="AD2214" i="5"/>
  <c r="AB2214" i="5"/>
  <c r="AC2214" i="5" s="1"/>
  <c r="AG2214" i="5" s="1"/>
  <c r="AD2213" i="5"/>
  <c r="AB2213" i="5"/>
  <c r="AC2213" i="5" s="1"/>
  <c r="AG2213" i="5" s="1"/>
  <c r="AD2212" i="5"/>
  <c r="AB2212" i="5"/>
  <c r="AC2212" i="5" s="1"/>
  <c r="AG2212" i="5" s="1"/>
  <c r="AD2211" i="5"/>
  <c r="AB2211" i="5"/>
  <c r="AC2211" i="5" s="1"/>
  <c r="AG2211" i="5" s="1"/>
  <c r="AD2210" i="5"/>
  <c r="AB2210" i="5"/>
  <c r="AC2210" i="5" s="1"/>
  <c r="AG2210" i="5" s="1"/>
  <c r="AD2209" i="5"/>
  <c r="AB2209" i="5"/>
  <c r="AC2209" i="5" s="1"/>
  <c r="AG2209" i="5" s="1"/>
  <c r="AD2208" i="5"/>
  <c r="AB2208" i="5"/>
  <c r="AC2208" i="5" s="1"/>
  <c r="AG2208" i="5" s="1"/>
  <c r="AD2207" i="5"/>
  <c r="AB2207" i="5"/>
  <c r="AC2207" i="5" s="1"/>
  <c r="AG2207" i="5" s="1"/>
  <c r="AD2206" i="5"/>
  <c r="AB2206" i="5"/>
  <c r="AC2206" i="5" s="1"/>
  <c r="AG2206" i="5" s="1"/>
  <c r="AD2205" i="5"/>
  <c r="AB2205" i="5"/>
  <c r="AC2205" i="5" s="1"/>
  <c r="AG2205" i="5" s="1"/>
  <c r="AD2204" i="5"/>
  <c r="AB2204" i="5"/>
  <c r="AC2204" i="5" s="1"/>
  <c r="AG2204" i="5" s="1"/>
  <c r="AD2203" i="5"/>
  <c r="AB2203" i="5"/>
  <c r="AC2203" i="5" s="1"/>
  <c r="AG2203" i="5" s="1"/>
  <c r="AD2202" i="5"/>
  <c r="AB2202" i="5"/>
  <c r="AC2202" i="5" s="1"/>
  <c r="AG2202" i="5" s="1"/>
  <c r="AD2201" i="5"/>
  <c r="AB2201" i="5"/>
  <c r="AC2201" i="5" s="1"/>
  <c r="AG2201" i="5" s="1"/>
  <c r="AD2200" i="5"/>
  <c r="AB2200" i="5"/>
  <c r="AC2200" i="5" s="1"/>
  <c r="AG2200" i="5" s="1"/>
  <c r="AD2199" i="5"/>
  <c r="AB2199" i="5"/>
  <c r="AC2199" i="5" s="1"/>
  <c r="AG2199" i="5" s="1"/>
  <c r="AD2198" i="5"/>
  <c r="AB2198" i="5"/>
  <c r="AC2198" i="5" s="1"/>
  <c r="AG2198" i="5" s="1"/>
  <c r="AD2197" i="5"/>
  <c r="AB2197" i="5"/>
  <c r="AC2197" i="5" s="1"/>
  <c r="AG2197" i="5" s="1"/>
  <c r="AD2196" i="5"/>
  <c r="AB2196" i="5"/>
  <c r="AC2196" i="5" s="1"/>
  <c r="AG2196" i="5" s="1"/>
  <c r="AD2195" i="5"/>
  <c r="AB2195" i="5"/>
  <c r="AC2195" i="5" s="1"/>
  <c r="AG2195" i="5" s="1"/>
  <c r="AD2194" i="5"/>
  <c r="AB2194" i="5"/>
  <c r="AC2194" i="5" s="1"/>
  <c r="AG2194" i="5" s="1"/>
  <c r="AD2193" i="5"/>
  <c r="AB2193" i="5"/>
  <c r="AC2193" i="5" s="1"/>
  <c r="AG2193" i="5" s="1"/>
  <c r="AD2192" i="5"/>
  <c r="AB2192" i="5"/>
  <c r="AC2192" i="5" s="1"/>
  <c r="AG2192" i="5" s="1"/>
  <c r="AD2191" i="5"/>
  <c r="AB2191" i="5"/>
  <c r="AC2191" i="5" s="1"/>
  <c r="AG2191" i="5" s="1"/>
  <c r="AD2190" i="5"/>
  <c r="AB2190" i="5"/>
  <c r="AC2190" i="5" s="1"/>
  <c r="AG2190" i="5" s="1"/>
  <c r="AD2189" i="5"/>
  <c r="AB2189" i="5"/>
  <c r="AC2189" i="5" s="1"/>
  <c r="AG2189" i="5" s="1"/>
  <c r="AD2188" i="5"/>
  <c r="AB2188" i="5"/>
  <c r="AC2188" i="5" s="1"/>
  <c r="AG2188" i="5" s="1"/>
  <c r="AD2187" i="5"/>
  <c r="AB2187" i="5"/>
  <c r="AC2187" i="5" s="1"/>
  <c r="AG2187" i="5" s="1"/>
  <c r="AD2186" i="5"/>
  <c r="AB2186" i="5"/>
  <c r="AC2186" i="5" s="1"/>
  <c r="AG2186" i="5" s="1"/>
  <c r="AD2185" i="5"/>
  <c r="AB2185" i="5"/>
  <c r="AC2185" i="5" s="1"/>
  <c r="AG2185" i="5" s="1"/>
  <c r="AD2184" i="5"/>
  <c r="AB2184" i="5"/>
  <c r="AC2184" i="5" s="1"/>
  <c r="AG2184" i="5" s="1"/>
  <c r="AD2183" i="5"/>
  <c r="AB2183" i="5"/>
  <c r="AC2183" i="5" s="1"/>
  <c r="AG2183" i="5" s="1"/>
  <c r="AD2182" i="5"/>
  <c r="AB2182" i="5"/>
  <c r="AC2182" i="5" s="1"/>
  <c r="AG2182" i="5" s="1"/>
  <c r="AD2181" i="5"/>
  <c r="AB2181" i="5"/>
  <c r="AC2181" i="5" s="1"/>
  <c r="AG2181" i="5" s="1"/>
  <c r="AD2180" i="5"/>
  <c r="AB2180" i="5"/>
  <c r="AC2180" i="5" s="1"/>
  <c r="AG2180" i="5" s="1"/>
  <c r="AD2179" i="5"/>
  <c r="AB2179" i="5"/>
  <c r="AC2179" i="5" s="1"/>
  <c r="AG2179" i="5" s="1"/>
  <c r="AD2178" i="5"/>
  <c r="AB2178" i="5"/>
  <c r="AC2178" i="5" s="1"/>
  <c r="AG2178" i="5" s="1"/>
  <c r="AD2177" i="5"/>
  <c r="AB2177" i="5"/>
  <c r="AC2177" i="5" s="1"/>
  <c r="AG2177" i="5" s="1"/>
  <c r="AD2176" i="5"/>
  <c r="AB2176" i="5"/>
  <c r="AC2176" i="5" s="1"/>
  <c r="AG2176" i="5" s="1"/>
  <c r="AD2175" i="5"/>
  <c r="AB2175" i="5"/>
  <c r="AC2175" i="5" s="1"/>
  <c r="AG2175" i="5" s="1"/>
  <c r="AD2174" i="5"/>
  <c r="AB2174" i="5"/>
  <c r="AC2174" i="5" s="1"/>
  <c r="AG2174" i="5" s="1"/>
  <c r="AD2173" i="5"/>
  <c r="AB2173" i="5"/>
  <c r="AC2173" i="5" s="1"/>
  <c r="AG2173" i="5" s="1"/>
  <c r="AD2172" i="5"/>
  <c r="AB2172" i="5"/>
  <c r="AC2172" i="5" s="1"/>
  <c r="AG2172" i="5" s="1"/>
  <c r="AD2171" i="5"/>
  <c r="AB2171" i="5"/>
  <c r="AC2171" i="5" s="1"/>
  <c r="AG2171" i="5" s="1"/>
  <c r="AD2170" i="5"/>
  <c r="AB2170" i="5"/>
  <c r="AC2170" i="5" s="1"/>
  <c r="AG2170" i="5" s="1"/>
  <c r="AD2169" i="5"/>
  <c r="AB2169" i="5"/>
  <c r="AC2169" i="5" s="1"/>
  <c r="AG2169" i="5" s="1"/>
  <c r="AD2168" i="5"/>
  <c r="AB2168" i="5"/>
  <c r="AC2168" i="5" s="1"/>
  <c r="AG2168" i="5" s="1"/>
  <c r="AD2167" i="5"/>
  <c r="AB2167" i="5"/>
  <c r="AC2167" i="5" s="1"/>
  <c r="AG2167" i="5" s="1"/>
  <c r="AD2166" i="5"/>
  <c r="AB2166" i="5"/>
  <c r="AC2166" i="5" s="1"/>
  <c r="AG2166" i="5" s="1"/>
  <c r="AD2165" i="5"/>
  <c r="AB2165" i="5"/>
  <c r="AC2165" i="5" s="1"/>
  <c r="AG2165" i="5" s="1"/>
  <c r="AD2164" i="5"/>
  <c r="AB2164" i="5"/>
  <c r="AC2164" i="5" s="1"/>
  <c r="AG2164" i="5" s="1"/>
  <c r="AD2163" i="5"/>
  <c r="AB2163" i="5"/>
  <c r="AC2163" i="5" s="1"/>
  <c r="AG2163" i="5" s="1"/>
  <c r="AD2162" i="5"/>
  <c r="AB2162" i="5"/>
  <c r="AC2162" i="5" s="1"/>
  <c r="AG2162" i="5" s="1"/>
  <c r="AD2161" i="5"/>
  <c r="AB2161" i="5"/>
  <c r="AC2161" i="5" s="1"/>
  <c r="AG2161" i="5" s="1"/>
  <c r="AD2160" i="5"/>
  <c r="AB2160" i="5"/>
  <c r="AC2160" i="5" s="1"/>
  <c r="AG2160" i="5" s="1"/>
  <c r="AD2159" i="5"/>
  <c r="AB2159" i="5"/>
  <c r="AC2159" i="5" s="1"/>
  <c r="AG2159" i="5" s="1"/>
  <c r="AD2158" i="5"/>
  <c r="AB2158" i="5"/>
  <c r="AC2158" i="5" s="1"/>
  <c r="AG2158" i="5" s="1"/>
  <c r="AD2157" i="5"/>
  <c r="AB2157" i="5"/>
  <c r="AC2157" i="5" s="1"/>
  <c r="AG2157" i="5" s="1"/>
  <c r="AD2156" i="5"/>
  <c r="AB2156" i="5"/>
  <c r="AC2156" i="5" s="1"/>
  <c r="AG2156" i="5" s="1"/>
  <c r="AD2155" i="5"/>
  <c r="AB2155" i="5"/>
  <c r="AC2155" i="5" s="1"/>
  <c r="AG2155" i="5" s="1"/>
  <c r="AD2154" i="5"/>
  <c r="AB2154" i="5"/>
  <c r="AC2154" i="5" s="1"/>
  <c r="AG2154" i="5" s="1"/>
  <c r="AD2153" i="5"/>
  <c r="AB2153" i="5"/>
  <c r="AC2153" i="5" s="1"/>
  <c r="AG2153" i="5" s="1"/>
  <c r="AD2152" i="5"/>
  <c r="AB2152" i="5"/>
  <c r="AC2152" i="5" s="1"/>
  <c r="AG2152" i="5" s="1"/>
  <c r="AD2151" i="5"/>
  <c r="AB2151" i="5"/>
  <c r="AC2151" i="5" s="1"/>
  <c r="AG2151" i="5" s="1"/>
  <c r="AD2150" i="5"/>
  <c r="AB2150" i="5"/>
  <c r="AC2150" i="5" s="1"/>
  <c r="AG2150" i="5" s="1"/>
  <c r="AD2149" i="5"/>
  <c r="AB2149" i="5"/>
  <c r="AC2149" i="5" s="1"/>
  <c r="AG2149" i="5" s="1"/>
  <c r="AD2148" i="5"/>
  <c r="AB2148" i="5"/>
  <c r="AC2148" i="5" s="1"/>
  <c r="AG2148" i="5" s="1"/>
  <c r="AD2147" i="5"/>
  <c r="AB2147" i="5"/>
  <c r="AC2147" i="5" s="1"/>
  <c r="AG2147" i="5" s="1"/>
  <c r="AD2146" i="5"/>
  <c r="AB2146" i="5"/>
  <c r="AC2146" i="5" s="1"/>
  <c r="AG2146" i="5" s="1"/>
  <c r="AD2145" i="5"/>
  <c r="AB2145" i="5"/>
  <c r="AC2145" i="5" s="1"/>
  <c r="AG2145" i="5" s="1"/>
  <c r="AD2144" i="5"/>
  <c r="AB2144" i="5"/>
  <c r="AC2144" i="5" s="1"/>
  <c r="AG2144" i="5" s="1"/>
  <c r="AD2143" i="5"/>
  <c r="AB2143" i="5"/>
  <c r="AC2143" i="5" s="1"/>
  <c r="AG2143" i="5" s="1"/>
  <c r="AD2142" i="5"/>
  <c r="AB2142" i="5"/>
  <c r="AC2142" i="5" s="1"/>
  <c r="AG2142" i="5" s="1"/>
  <c r="AD2141" i="5"/>
  <c r="AB2141" i="5"/>
  <c r="AC2141" i="5" s="1"/>
  <c r="AG2141" i="5" s="1"/>
  <c r="AD2140" i="5"/>
  <c r="AB2140" i="5"/>
  <c r="AC2140" i="5" s="1"/>
  <c r="AG2140" i="5" s="1"/>
  <c r="AD2139" i="5"/>
  <c r="AB2139" i="5"/>
  <c r="AC2139" i="5" s="1"/>
  <c r="AG2139" i="5" s="1"/>
  <c r="AD2138" i="5"/>
  <c r="AB2138" i="5"/>
  <c r="AC2138" i="5" s="1"/>
  <c r="AG2138" i="5" s="1"/>
  <c r="AD2137" i="5"/>
  <c r="AB2137" i="5"/>
  <c r="AC2137" i="5" s="1"/>
  <c r="AG2137" i="5" s="1"/>
  <c r="AD2136" i="5"/>
  <c r="AB2136" i="5"/>
  <c r="AC2136" i="5" s="1"/>
  <c r="AG2136" i="5" s="1"/>
  <c r="AD2135" i="5"/>
  <c r="AB2135" i="5"/>
  <c r="AC2135" i="5" s="1"/>
  <c r="AG2135" i="5" s="1"/>
  <c r="AD2134" i="5"/>
  <c r="AB2134" i="5"/>
  <c r="AC2134" i="5" s="1"/>
  <c r="AG2134" i="5" s="1"/>
  <c r="AD2133" i="5"/>
  <c r="AB2133" i="5"/>
  <c r="AC2133" i="5" s="1"/>
  <c r="AG2133" i="5" s="1"/>
  <c r="AD2132" i="5"/>
  <c r="AB2132" i="5"/>
  <c r="AC2132" i="5" s="1"/>
  <c r="AG2132" i="5" s="1"/>
  <c r="AD2131" i="5"/>
  <c r="AB2131" i="5"/>
  <c r="AC2131" i="5" s="1"/>
  <c r="AG2131" i="5" s="1"/>
  <c r="AD2130" i="5"/>
  <c r="AB2130" i="5"/>
  <c r="AC2130" i="5" s="1"/>
  <c r="AG2130" i="5" s="1"/>
  <c r="AD2129" i="5"/>
  <c r="AB2129" i="5"/>
  <c r="AC2129" i="5" s="1"/>
  <c r="AG2129" i="5" s="1"/>
  <c r="AD2128" i="5"/>
  <c r="AB2128" i="5"/>
  <c r="AC2128" i="5" s="1"/>
  <c r="AG2128" i="5" s="1"/>
  <c r="AD2127" i="5"/>
  <c r="AB2127" i="5"/>
  <c r="AC2127" i="5" s="1"/>
  <c r="AG2127" i="5" s="1"/>
  <c r="AD2126" i="5"/>
  <c r="AB2126" i="5"/>
  <c r="AC2126" i="5" s="1"/>
  <c r="AG2126" i="5" s="1"/>
  <c r="AD2125" i="5"/>
  <c r="AB2125" i="5"/>
  <c r="AC2125" i="5" s="1"/>
  <c r="AG2125" i="5" s="1"/>
  <c r="AD2124" i="5"/>
  <c r="AB2124" i="5"/>
  <c r="AC2124" i="5" s="1"/>
  <c r="AG2124" i="5" s="1"/>
  <c r="AD2123" i="5"/>
  <c r="AB2123" i="5"/>
  <c r="AC2123" i="5" s="1"/>
  <c r="AG2123" i="5" s="1"/>
  <c r="AD2122" i="5"/>
  <c r="AB2122" i="5"/>
  <c r="AC2122" i="5" s="1"/>
  <c r="AG2122" i="5" s="1"/>
  <c r="AD2121" i="5"/>
  <c r="AB2121" i="5"/>
  <c r="AC2121" i="5" s="1"/>
  <c r="AG2121" i="5" s="1"/>
  <c r="AD2120" i="5"/>
  <c r="AB2120" i="5"/>
  <c r="AC2120" i="5" s="1"/>
  <c r="AG2120" i="5" s="1"/>
  <c r="AD2119" i="5"/>
  <c r="AB2119" i="5"/>
  <c r="AC2119" i="5" s="1"/>
  <c r="AG2119" i="5" s="1"/>
  <c r="AD2118" i="5"/>
  <c r="AC2118" i="5"/>
  <c r="AG2118" i="5" s="1"/>
  <c r="AB2118" i="5"/>
  <c r="AD2117" i="5"/>
  <c r="AB2117" i="5"/>
  <c r="AC2117" i="5" s="1"/>
  <c r="AG2117" i="5" s="1"/>
  <c r="AD2116" i="5"/>
  <c r="AB2116" i="5"/>
  <c r="AC2116" i="5" s="1"/>
  <c r="AG2116" i="5" s="1"/>
  <c r="AD2115" i="5"/>
  <c r="AB2115" i="5"/>
  <c r="AC2115" i="5" s="1"/>
  <c r="AG2115" i="5" s="1"/>
  <c r="AD2114" i="5"/>
  <c r="AB2114" i="5"/>
  <c r="AC2114" i="5" s="1"/>
  <c r="AG2114" i="5" s="1"/>
  <c r="AD2113" i="5"/>
  <c r="AB2113" i="5"/>
  <c r="AC2113" i="5" s="1"/>
  <c r="AG2113" i="5" s="1"/>
  <c r="AD2112" i="5"/>
  <c r="AB2112" i="5"/>
  <c r="AC2112" i="5" s="1"/>
  <c r="AG2112" i="5" s="1"/>
  <c r="AD2111" i="5"/>
  <c r="AB2111" i="5"/>
  <c r="AC2111" i="5" s="1"/>
  <c r="AG2111" i="5" s="1"/>
  <c r="AD2110" i="5"/>
  <c r="AB2110" i="5"/>
  <c r="AC2110" i="5" s="1"/>
  <c r="AG2110" i="5" s="1"/>
  <c r="AD2109" i="5"/>
  <c r="AB2109" i="5"/>
  <c r="AC2109" i="5" s="1"/>
  <c r="AG2109" i="5" s="1"/>
  <c r="AD2108" i="5"/>
  <c r="AB2108" i="5"/>
  <c r="AC2108" i="5" s="1"/>
  <c r="AG2108" i="5" s="1"/>
  <c r="AD2107" i="5"/>
  <c r="AB2107" i="5"/>
  <c r="AC2107" i="5" s="1"/>
  <c r="AG2107" i="5" s="1"/>
  <c r="AD2106" i="5"/>
  <c r="AB2106" i="5"/>
  <c r="AC2106" i="5" s="1"/>
  <c r="AG2106" i="5" s="1"/>
  <c r="AD2105" i="5"/>
  <c r="AB2105" i="5"/>
  <c r="AC2105" i="5" s="1"/>
  <c r="AG2105" i="5" s="1"/>
  <c r="AD2104" i="5"/>
  <c r="AB2104" i="5"/>
  <c r="AC2104" i="5" s="1"/>
  <c r="AG2104" i="5" s="1"/>
  <c r="AD2103" i="5"/>
  <c r="AB2103" i="5"/>
  <c r="AC2103" i="5" s="1"/>
  <c r="AG2103" i="5" s="1"/>
  <c r="AD2102" i="5"/>
  <c r="AB2102" i="5"/>
  <c r="AC2102" i="5" s="1"/>
  <c r="AG2102" i="5" s="1"/>
  <c r="AD2101" i="5"/>
  <c r="AB2101" i="5"/>
  <c r="AC2101" i="5" s="1"/>
  <c r="AG2101" i="5" s="1"/>
  <c r="AD2100" i="5"/>
  <c r="AB2100" i="5"/>
  <c r="AC2100" i="5" s="1"/>
  <c r="AG2100" i="5" s="1"/>
  <c r="AD2099" i="5"/>
  <c r="AB2099" i="5"/>
  <c r="AC2099" i="5" s="1"/>
  <c r="AG2099" i="5" s="1"/>
  <c r="AD2098" i="5"/>
  <c r="AB2098" i="5"/>
  <c r="AC2098" i="5" s="1"/>
  <c r="AG2098" i="5" s="1"/>
  <c r="AD2097" i="5"/>
  <c r="AB2097" i="5"/>
  <c r="AC2097" i="5" s="1"/>
  <c r="AG2097" i="5" s="1"/>
  <c r="AD2096" i="5"/>
  <c r="AB2096" i="5"/>
  <c r="AC2096" i="5" s="1"/>
  <c r="AG2096" i="5" s="1"/>
  <c r="AD2095" i="5"/>
  <c r="AB2095" i="5"/>
  <c r="AC2095" i="5" s="1"/>
  <c r="AG2095" i="5" s="1"/>
  <c r="AD2094" i="5"/>
  <c r="AB2094" i="5"/>
  <c r="AC2094" i="5" s="1"/>
  <c r="AG2094" i="5" s="1"/>
  <c r="AD2093" i="5"/>
  <c r="AB2093" i="5"/>
  <c r="AC2093" i="5" s="1"/>
  <c r="AG2093" i="5" s="1"/>
  <c r="AD2092" i="5"/>
  <c r="AB2092" i="5"/>
  <c r="AC2092" i="5" s="1"/>
  <c r="AG2092" i="5" s="1"/>
  <c r="AD2091" i="5"/>
  <c r="AB2091" i="5"/>
  <c r="AC2091" i="5" s="1"/>
  <c r="AG2091" i="5" s="1"/>
  <c r="AD2090" i="5"/>
  <c r="AC2090" i="5"/>
  <c r="AG2090" i="5" s="1"/>
  <c r="AB2090" i="5"/>
  <c r="AD2089" i="5"/>
  <c r="AB2089" i="5"/>
  <c r="AC2089" i="5" s="1"/>
  <c r="AG2089" i="5" s="1"/>
  <c r="AD2088" i="5"/>
  <c r="AB2088" i="5"/>
  <c r="AC2088" i="5" s="1"/>
  <c r="AG2088" i="5" s="1"/>
  <c r="AD2087" i="5"/>
  <c r="AB2087" i="5"/>
  <c r="AC2087" i="5" s="1"/>
  <c r="AG2087" i="5" s="1"/>
  <c r="AD2086" i="5"/>
  <c r="AB2086" i="5"/>
  <c r="AC2086" i="5" s="1"/>
  <c r="AG2086" i="5" s="1"/>
  <c r="AD2085" i="5"/>
  <c r="AB2085" i="5"/>
  <c r="AC2085" i="5" s="1"/>
  <c r="AG2085" i="5" s="1"/>
  <c r="AD2084" i="5"/>
  <c r="AB2084" i="5"/>
  <c r="AC2084" i="5" s="1"/>
  <c r="AG2084" i="5" s="1"/>
  <c r="AD2083" i="5"/>
  <c r="AB2083" i="5"/>
  <c r="AC2083" i="5" s="1"/>
  <c r="AG2083" i="5" s="1"/>
  <c r="AD2082" i="5"/>
  <c r="AB2082" i="5"/>
  <c r="AC2082" i="5" s="1"/>
  <c r="AG2082" i="5" s="1"/>
  <c r="AD2081" i="5"/>
  <c r="AB2081" i="5"/>
  <c r="AC2081" i="5" s="1"/>
  <c r="AG2081" i="5" s="1"/>
  <c r="AD2080" i="5"/>
  <c r="AB2080" i="5"/>
  <c r="AC2080" i="5" s="1"/>
  <c r="AG2080" i="5" s="1"/>
  <c r="AD2079" i="5"/>
  <c r="AB2079" i="5"/>
  <c r="AC2079" i="5" s="1"/>
  <c r="AG2079" i="5" s="1"/>
  <c r="AD2078" i="5"/>
  <c r="AB2078" i="5"/>
  <c r="AC2078" i="5" s="1"/>
  <c r="AG2078" i="5" s="1"/>
  <c r="AD2077" i="5"/>
  <c r="AB2077" i="5"/>
  <c r="AC2077" i="5" s="1"/>
  <c r="AG2077" i="5" s="1"/>
  <c r="AD2076" i="5"/>
  <c r="AB2076" i="5"/>
  <c r="AC2076" i="5" s="1"/>
  <c r="AG2076" i="5" s="1"/>
  <c r="AD2075" i="5"/>
  <c r="AB2075" i="5"/>
  <c r="AC2075" i="5" s="1"/>
  <c r="AG2075" i="5" s="1"/>
  <c r="AD2074" i="5"/>
  <c r="AB2074" i="5"/>
  <c r="AC2074" i="5" s="1"/>
  <c r="AG2074" i="5" s="1"/>
  <c r="AD2073" i="5"/>
  <c r="AB2073" i="5"/>
  <c r="AC2073" i="5" s="1"/>
  <c r="AG2073" i="5" s="1"/>
  <c r="AD2072" i="5"/>
  <c r="AB2072" i="5"/>
  <c r="AC2072" i="5" s="1"/>
  <c r="AG2072" i="5" s="1"/>
  <c r="AD2071" i="5"/>
  <c r="AB2071" i="5"/>
  <c r="AC2071" i="5" s="1"/>
  <c r="AG2071" i="5" s="1"/>
  <c r="AD2070" i="5"/>
  <c r="AB2070" i="5"/>
  <c r="AC2070" i="5" s="1"/>
  <c r="AG2070" i="5" s="1"/>
  <c r="AD2069" i="5"/>
  <c r="AB2069" i="5"/>
  <c r="AC2069" i="5" s="1"/>
  <c r="AG2069" i="5" s="1"/>
  <c r="AD2068" i="5"/>
  <c r="AB2068" i="5"/>
  <c r="AC2068" i="5" s="1"/>
  <c r="AG2068" i="5" s="1"/>
  <c r="AD2067" i="5"/>
  <c r="AB2067" i="5"/>
  <c r="AC2067" i="5" s="1"/>
  <c r="AG2067" i="5" s="1"/>
  <c r="AD2066" i="5"/>
  <c r="AB2066" i="5"/>
  <c r="AC2066" i="5" s="1"/>
  <c r="AG2066" i="5" s="1"/>
  <c r="AD2065" i="5"/>
  <c r="AB2065" i="5"/>
  <c r="AC2065" i="5" s="1"/>
  <c r="AG2065" i="5" s="1"/>
  <c r="AD2064" i="5"/>
  <c r="AB2064" i="5"/>
  <c r="AC2064" i="5" s="1"/>
  <c r="AG2064" i="5" s="1"/>
  <c r="AD2063" i="5"/>
  <c r="AB2063" i="5"/>
  <c r="AC2063" i="5" s="1"/>
  <c r="AG2063" i="5" s="1"/>
  <c r="AD2062" i="5"/>
  <c r="AB2062" i="5"/>
  <c r="AC2062" i="5" s="1"/>
  <c r="AG2062" i="5" s="1"/>
  <c r="AD2061" i="5"/>
  <c r="AB2061" i="5"/>
  <c r="AC2061" i="5" s="1"/>
  <c r="AG2061" i="5" s="1"/>
  <c r="AD2060" i="5"/>
  <c r="AB2060" i="5"/>
  <c r="AC2060" i="5" s="1"/>
  <c r="AG2060" i="5" s="1"/>
  <c r="AD2059" i="5"/>
  <c r="AB2059" i="5"/>
  <c r="AC2059" i="5" s="1"/>
  <c r="AG2059" i="5" s="1"/>
  <c r="AD2058" i="5"/>
  <c r="AB2058" i="5"/>
  <c r="AC2058" i="5" s="1"/>
  <c r="AG2058" i="5" s="1"/>
  <c r="AD2057" i="5"/>
  <c r="AB2057" i="5"/>
  <c r="AC2057" i="5" s="1"/>
  <c r="AG2057" i="5" s="1"/>
  <c r="AD2056" i="5"/>
  <c r="AB2056" i="5"/>
  <c r="AC2056" i="5" s="1"/>
  <c r="AG2056" i="5" s="1"/>
  <c r="AD2055" i="5"/>
  <c r="AB2055" i="5"/>
  <c r="AC2055" i="5" s="1"/>
  <c r="AG2055" i="5" s="1"/>
  <c r="AD2054" i="5"/>
  <c r="AB2054" i="5"/>
  <c r="AC2054" i="5" s="1"/>
  <c r="AG2054" i="5" s="1"/>
  <c r="AD2053" i="5"/>
  <c r="AB2053" i="5"/>
  <c r="AC2053" i="5" s="1"/>
  <c r="AG2053" i="5" s="1"/>
  <c r="AD2052" i="5"/>
  <c r="AB2052" i="5"/>
  <c r="AC2052" i="5" s="1"/>
  <c r="AG2052" i="5" s="1"/>
  <c r="AD2051" i="5"/>
  <c r="AB2051" i="5"/>
  <c r="AC2051" i="5" s="1"/>
  <c r="AG2051" i="5" s="1"/>
  <c r="AD2050" i="5"/>
  <c r="AB2050" i="5"/>
  <c r="AC2050" i="5" s="1"/>
  <c r="AG2050" i="5" s="1"/>
  <c r="AD2049" i="5"/>
  <c r="AB2049" i="5"/>
  <c r="AC2049" i="5" s="1"/>
  <c r="AG2049" i="5" s="1"/>
  <c r="AD2048" i="5"/>
  <c r="AB2048" i="5"/>
  <c r="AC2048" i="5" s="1"/>
  <c r="AG2048" i="5" s="1"/>
  <c r="AD2047" i="5"/>
  <c r="AB2047" i="5"/>
  <c r="AC2047" i="5" s="1"/>
  <c r="AG2047" i="5" s="1"/>
  <c r="AD2046" i="5"/>
  <c r="AB2046" i="5"/>
  <c r="AC2046" i="5" s="1"/>
  <c r="AG2046" i="5" s="1"/>
  <c r="AD2045" i="5"/>
  <c r="AB2045" i="5"/>
  <c r="AC2045" i="5" s="1"/>
  <c r="AG2045" i="5" s="1"/>
  <c r="AD2044" i="5"/>
  <c r="AB2044" i="5"/>
  <c r="AC2044" i="5" s="1"/>
  <c r="AG2044" i="5" s="1"/>
  <c r="AD2043" i="5"/>
  <c r="AB2043" i="5"/>
  <c r="AC2043" i="5" s="1"/>
  <c r="AG2043" i="5" s="1"/>
  <c r="AD2042" i="5"/>
  <c r="AB2042" i="5"/>
  <c r="AC2042" i="5" s="1"/>
  <c r="AG2042" i="5" s="1"/>
  <c r="AD2041" i="5"/>
  <c r="AB2041" i="5"/>
  <c r="AC2041" i="5" s="1"/>
  <c r="AG2041" i="5" s="1"/>
  <c r="AD2040" i="5"/>
  <c r="AB2040" i="5"/>
  <c r="AC2040" i="5" s="1"/>
  <c r="AG2040" i="5" s="1"/>
  <c r="AD2039" i="5"/>
  <c r="AB2039" i="5"/>
  <c r="AC2039" i="5" s="1"/>
  <c r="AG2039" i="5" s="1"/>
  <c r="AD2038" i="5"/>
  <c r="AB2038" i="5"/>
  <c r="AC2038" i="5" s="1"/>
  <c r="AG2038" i="5" s="1"/>
  <c r="AD2037" i="5"/>
  <c r="AB2037" i="5"/>
  <c r="AC2037" i="5" s="1"/>
  <c r="AG2037" i="5" s="1"/>
  <c r="AD2036" i="5"/>
  <c r="AB2036" i="5"/>
  <c r="AC2036" i="5" s="1"/>
  <c r="AG2036" i="5" s="1"/>
  <c r="AD2035" i="5"/>
  <c r="AB2035" i="5"/>
  <c r="AC2035" i="5" s="1"/>
  <c r="AG2035" i="5" s="1"/>
  <c r="AD2034" i="5"/>
  <c r="AB2034" i="5"/>
  <c r="AC2034" i="5" s="1"/>
  <c r="AG2034" i="5" s="1"/>
  <c r="AD2033" i="5"/>
  <c r="AB2033" i="5"/>
  <c r="AC2033" i="5" s="1"/>
  <c r="AG2033" i="5" s="1"/>
  <c r="AD2032" i="5"/>
  <c r="AB2032" i="5"/>
  <c r="AC2032" i="5" s="1"/>
  <c r="AG2032" i="5" s="1"/>
  <c r="AD2031" i="5"/>
  <c r="AB2031" i="5"/>
  <c r="AC2031" i="5" s="1"/>
  <c r="AG2031" i="5" s="1"/>
  <c r="AD2030" i="5"/>
  <c r="AB2030" i="5"/>
  <c r="AC2030" i="5" s="1"/>
  <c r="AG2030" i="5" s="1"/>
  <c r="AD2029" i="5"/>
  <c r="AB2029" i="5"/>
  <c r="AC2029" i="5" s="1"/>
  <c r="AG2029" i="5" s="1"/>
  <c r="AD2028" i="5"/>
  <c r="AB2028" i="5"/>
  <c r="AC2028" i="5" s="1"/>
  <c r="AG2028" i="5" s="1"/>
  <c r="AD2027" i="5"/>
  <c r="AB2027" i="5"/>
  <c r="AC2027" i="5" s="1"/>
  <c r="AG2027" i="5" s="1"/>
  <c r="AD2026" i="5"/>
  <c r="AB2026" i="5"/>
  <c r="AC2026" i="5" s="1"/>
  <c r="AG2026" i="5" s="1"/>
  <c r="AD2025" i="5"/>
  <c r="AB2025" i="5"/>
  <c r="AC2025" i="5" s="1"/>
  <c r="AG2025" i="5" s="1"/>
  <c r="AD2024" i="5"/>
  <c r="AB2024" i="5"/>
  <c r="AC2024" i="5" s="1"/>
  <c r="AG2024" i="5" s="1"/>
  <c r="AD2023" i="5"/>
  <c r="AB2023" i="5"/>
  <c r="AC2023" i="5" s="1"/>
  <c r="AG2023" i="5" s="1"/>
  <c r="AD2022" i="5"/>
  <c r="AB2022" i="5"/>
  <c r="AC2022" i="5" s="1"/>
  <c r="AG2022" i="5" s="1"/>
  <c r="AD2021" i="5"/>
  <c r="AB2021" i="5"/>
  <c r="AC2021" i="5" s="1"/>
  <c r="AG2021" i="5" s="1"/>
  <c r="AD2020" i="5"/>
  <c r="AC2020" i="5"/>
  <c r="AG2020" i="5" s="1"/>
  <c r="AB2020" i="5"/>
  <c r="AD2019" i="5"/>
  <c r="AB2019" i="5"/>
  <c r="AC2019" i="5" s="1"/>
  <c r="AG2019" i="5" s="1"/>
  <c r="AD2018" i="5"/>
  <c r="AB2018" i="5"/>
  <c r="AC2018" i="5" s="1"/>
  <c r="AG2018" i="5" s="1"/>
  <c r="AD2017" i="5"/>
  <c r="AB2017" i="5"/>
  <c r="AC2017" i="5" s="1"/>
  <c r="AG2017" i="5" s="1"/>
  <c r="AD2016" i="5"/>
  <c r="AB2016" i="5"/>
  <c r="AC2016" i="5" s="1"/>
  <c r="AG2016" i="5" s="1"/>
  <c r="AD2015" i="5"/>
  <c r="AB2015" i="5"/>
  <c r="AC2015" i="5" s="1"/>
  <c r="AG2015" i="5" s="1"/>
  <c r="AD2014" i="5"/>
  <c r="AB2014" i="5"/>
  <c r="AC2014" i="5" s="1"/>
  <c r="AG2014" i="5" s="1"/>
  <c r="AD2013" i="5"/>
  <c r="AB2013" i="5"/>
  <c r="AC2013" i="5" s="1"/>
  <c r="AG2013" i="5" s="1"/>
  <c r="AD2012" i="5"/>
  <c r="AB2012" i="5"/>
  <c r="AC2012" i="5" s="1"/>
  <c r="AG2012" i="5" s="1"/>
  <c r="AD2011" i="5"/>
  <c r="AB2011" i="5"/>
  <c r="AC2011" i="5" s="1"/>
  <c r="AG2011" i="5" s="1"/>
  <c r="AD2010" i="5"/>
  <c r="AB2010" i="5"/>
  <c r="AC2010" i="5" s="1"/>
  <c r="AG2010" i="5" s="1"/>
  <c r="AD2009" i="5"/>
  <c r="AB2009" i="5"/>
  <c r="AC2009" i="5" s="1"/>
  <c r="AG2009" i="5" s="1"/>
  <c r="AD2008" i="5"/>
  <c r="AB2008" i="5"/>
  <c r="AC2008" i="5" s="1"/>
  <c r="AG2008" i="5" s="1"/>
  <c r="AD2007" i="5"/>
  <c r="AB2007" i="5"/>
  <c r="AC2007" i="5" s="1"/>
  <c r="AG2007" i="5" s="1"/>
  <c r="AD2006" i="5"/>
  <c r="AB2006" i="5"/>
  <c r="AC2006" i="5" s="1"/>
  <c r="AG2006" i="5" s="1"/>
  <c r="AD2005" i="5"/>
  <c r="AB2005" i="5"/>
  <c r="AC2005" i="5" s="1"/>
  <c r="AG2005" i="5" s="1"/>
  <c r="AD2004" i="5"/>
  <c r="AB2004" i="5"/>
  <c r="AC2004" i="5" s="1"/>
  <c r="AG2004" i="5" s="1"/>
  <c r="AD2003" i="5"/>
  <c r="AB2003" i="5"/>
  <c r="AC2003" i="5" s="1"/>
  <c r="AG2003" i="5" s="1"/>
  <c r="AD2002" i="5"/>
  <c r="AB2002" i="5"/>
  <c r="AC2002" i="5" s="1"/>
  <c r="AB2504" i="5"/>
  <c r="AC2504" i="5" s="1"/>
  <c r="AG2504" i="5" s="1"/>
  <c r="AD2504" i="5"/>
  <c r="AB2505" i="5"/>
  <c r="AC2505" i="5" s="1"/>
  <c r="AG2505" i="5" s="1"/>
  <c r="AD2505" i="5"/>
  <c r="AB2506" i="5"/>
  <c r="AC2506" i="5" s="1"/>
  <c r="AG2506" i="5" s="1"/>
  <c r="AD2506" i="5"/>
  <c r="AB2507" i="5"/>
  <c r="AC2507" i="5" s="1"/>
  <c r="AG2507" i="5" s="1"/>
  <c r="AD2507" i="5"/>
  <c r="AB2508" i="5"/>
  <c r="AC2508" i="5" s="1"/>
  <c r="AG2508" i="5" s="1"/>
  <c r="AD2508" i="5"/>
  <c r="AB2509" i="5"/>
  <c r="AC2509" i="5" s="1"/>
  <c r="AG2509" i="5" s="1"/>
  <c r="AD2509" i="5"/>
  <c r="AB2510" i="5"/>
  <c r="AC2510" i="5" s="1"/>
  <c r="AG2510" i="5" s="1"/>
  <c r="AD2510" i="5"/>
  <c r="AB2511" i="5"/>
  <c r="AC2511" i="5" s="1"/>
  <c r="AG2511" i="5" s="1"/>
  <c r="AD2511" i="5"/>
  <c r="AB2512" i="5"/>
  <c r="AC2512" i="5" s="1"/>
  <c r="AG2512" i="5" s="1"/>
  <c r="AD2512" i="5"/>
  <c r="AB2513" i="5"/>
  <c r="AC2513" i="5" s="1"/>
  <c r="AG2513" i="5" s="1"/>
  <c r="AD2513" i="5"/>
  <c r="AB2514" i="5"/>
  <c r="AC2514" i="5" s="1"/>
  <c r="AG2514" i="5" s="1"/>
  <c r="AD2514" i="5"/>
  <c r="AB2515" i="5"/>
  <c r="AC2515" i="5" s="1"/>
  <c r="AG2515" i="5" s="1"/>
  <c r="AD2515" i="5"/>
  <c r="AB2516" i="5"/>
  <c r="AC2516" i="5" s="1"/>
  <c r="AG2516" i="5" s="1"/>
  <c r="AD2516" i="5"/>
  <c r="AB2517" i="5"/>
  <c r="AC2517" i="5" s="1"/>
  <c r="AG2517" i="5" s="1"/>
  <c r="AD2517" i="5"/>
  <c r="AB2518" i="5"/>
  <c r="AC2518" i="5" s="1"/>
  <c r="AG2518" i="5" s="1"/>
  <c r="AD2518" i="5"/>
  <c r="AB2519" i="5"/>
  <c r="AC2519" i="5" s="1"/>
  <c r="AG2519" i="5" s="1"/>
  <c r="AD2519" i="5"/>
  <c r="AB2520" i="5"/>
  <c r="AC2520" i="5" s="1"/>
  <c r="AG2520" i="5" s="1"/>
  <c r="AD2520" i="5"/>
  <c r="AB2521" i="5"/>
  <c r="AC2521" i="5" s="1"/>
  <c r="AG2521" i="5" s="1"/>
  <c r="AD2521" i="5"/>
  <c r="AB2522" i="5"/>
  <c r="AC2522" i="5" s="1"/>
  <c r="AG2522" i="5" s="1"/>
  <c r="AD2522" i="5"/>
  <c r="AB2523" i="5"/>
  <c r="AC2523" i="5" s="1"/>
  <c r="AG2523" i="5" s="1"/>
  <c r="AD2523" i="5"/>
  <c r="AB2524" i="5"/>
  <c r="AC2524" i="5" s="1"/>
  <c r="AG2524" i="5" s="1"/>
  <c r="AD2524" i="5"/>
  <c r="AB2525" i="5"/>
  <c r="AC2525" i="5" s="1"/>
  <c r="AG2525" i="5" s="1"/>
  <c r="AD2525" i="5"/>
  <c r="AB2526" i="5"/>
  <c r="AC2526" i="5" s="1"/>
  <c r="AG2526" i="5" s="1"/>
  <c r="AD2526" i="5"/>
  <c r="AB2527" i="5"/>
  <c r="AC2527" i="5" s="1"/>
  <c r="AG2527" i="5" s="1"/>
  <c r="AD2527" i="5"/>
  <c r="AB2528" i="5"/>
  <c r="AC2528" i="5" s="1"/>
  <c r="AG2528" i="5" s="1"/>
  <c r="AD2528" i="5"/>
  <c r="AB2529" i="5"/>
  <c r="AC2529" i="5" s="1"/>
  <c r="AG2529" i="5" s="1"/>
  <c r="AD2529" i="5"/>
  <c r="AB2530" i="5"/>
  <c r="AC2530" i="5" s="1"/>
  <c r="AG2530" i="5" s="1"/>
  <c r="AD2530" i="5"/>
  <c r="AB2531" i="5"/>
  <c r="AC2531" i="5" s="1"/>
  <c r="AG2531" i="5" s="1"/>
  <c r="AD2531" i="5"/>
  <c r="AB2532" i="5"/>
  <c r="AC2532" i="5" s="1"/>
  <c r="AG2532" i="5" s="1"/>
  <c r="AD2532" i="5"/>
  <c r="AB2533" i="5"/>
  <c r="AC2533" i="5" s="1"/>
  <c r="AG2533" i="5" s="1"/>
  <c r="AD2533" i="5"/>
  <c r="AB2534" i="5"/>
  <c r="AC2534" i="5" s="1"/>
  <c r="AG2534" i="5" s="1"/>
  <c r="AD2534" i="5"/>
  <c r="AB2535" i="5"/>
  <c r="AC2535" i="5" s="1"/>
  <c r="AG2535" i="5" s="1"/>
  <c r="AD2535" i="5"/>
  <c r="AB2536" i="5"/>
  <c r="AC2536" i="5" s="1"/>
  <c r="AG2536" i="5" s="1"/>
  <c r="AD2536" i="5"/>
  <c r="AB2537" i="5"/>
  <c r="AC2537" i="5" s="1"/>
  <c r="AG2537" i="5" s="1"/>
  <c r="AD2537" i="5"/>
  <c r="AB2538" i="5"/>
  <c r="AC2538" i="5" s="1"/>
  <c r="AG2538" i="5" s="1"/>
  <c r="AD2538" i="5"/>
  <c r="AB2539" i="5"/>
  <c r="AC2539" i="5" s="1"/>
  <c r="AG2539" i="5" s="1"/>
  <c r="AD2539" i="5"/>
  <c r="AB2540" i="5"/>
  <c r="AC2540" i="5" s="1"/>
  <c r="AG2540" i="5" s="1"/>
  <c r="AD2540" i="5"/>
  <c r="AB2541" i="5"/>
  <c r="AC2541" i="5" s="1"/>
  <c r="AG2541" i="5" s="1"/>
  <c r="AD2541" i="5"/>
  <c r="AB2542" i="5"/>
  <c r="AC2542" i="5" s="1"/>
  <c r="AG2542" i="5" s="1"/>
  <c r="AD2542" i="5"/>
  <c r="AB2543" i="5"/>
  <c r="AC2543" i="5" s="1"/>
  <c r="AG2543" i="5" s="1"/>
  <c r="AD2543" i="5"/>
  <c r="AB2544" i="5"/>
  <c r="AC2544" i="5" s="1"/>
  <c r="AG2544" i="5" s="1"/>
  <c r="AD2544" i="5"/>
  <c r="AB2545" i="5"/>
  <c r="AC2545" i="5" s="1"/>
  <c r="AG2545" i="5" s="1"/>
  <c r="AD2545" i="5"/>
  <c r="AB2546" i="5"/>
  <c r="AC2546" i="5" s="1"/>
  <c r="AG2546" i="5" s="1"/>
  <c r="AD2546" i="5"/>
  <c r="AB2547" i="5"/>
  <c r="AC2547" i="5" s="1"/>
  <c r="AG2547" i="5" s="1"/>
  <c r="AD2547" i="5"/>
  <c r="AB2548" i="5"/>
  <c r="AC2548" i="5" s="1"/>
  <c r="AG2548" i="5" s="1"/>
  <c r="AD2548" i="5"/>
  <c r="AB2549" i="5"/>
  <c r="AC2549" i="5" s="1"/>
  <c r="AG2549" i="5" s="1"/>
  <c r="AD2549" i="5"/>
  <c r="AB2550" i="5"/>
  <c r="AC2550" i="5" s="1"/>
  <c r="AG2550" i="5" s="1"/>
  <c r="AD2550" i="5"/>
  <c r="AB2551" i="5"/>
  <c r="AC2551" i="5" s="1"/>
  <c r="AG2551" i="5" s="1"/>
  <c r="AD2551" i="5"/>
  <c r="AB2552" i="5"/>
  <c r="AC2552" i="5" s="1"/>
  <c r="AG2552" i="5" s="1"/>
  <c r="AD2552" i="5"/>
  <c r="AB2553" i="5"/>
  <c r="AC2553" i="5" s="1"/>
  <c r="AG2553" i="5" s="1"/>
  <c r="AD2553" i="5"/>
  <c r="AB2554" i="5"/>
  <c r="AC2554" i="5" s="1"/>
  <c r="AG2554" i="5" s="1"/>
  <c r="AD2554" i="5"/>
  <c r="AB2555" i="5"/>
  <c r="AC2555" i="5" s="1"/>
  <c r="AG2555" i="5" s="1"/>
  <c r="AD2555" i="5"/>
  <c r="AB2556" i="5"/>
  <c r="AC2556" i="5" s="1"/>
  <c r="AG2556" i="5" s="1"/>
  <c r="AD2556" i="5"/>
  <c r="AB2557" i="5"/>
  <c r="AC2557" i="5" s="1"/>
  <c r="AG2557" i="5" s="1"/>
  <c r="AD2557" i="5"/>
  <c r="AB2558" i="5"/>
  <c r="AC2558" i="5" s="1"/>
  <c r="AG2558" i="5" s="1"/>
  <c r="AD2558" i="5"/>
  <c r="AB2559" i="5"/>
  <c r="AC2559" i="5" s="1"/>
  <c r="AG2559" i="5" s="1"/>
  <c r="AD2559" i="5"/>
  <c r="AB2560" i="5"/>
  <c r="AC2560" i="5" s="1"/>
  <c r="AG2560" i="5" s="1"/>
  <c r="AD2560" i="5"/>
  <c r="AB2561" i="5"/>
  <c r="AC2561" i="5" s="1"/>
  <c r="AG2561" i="5" s="1"/>
  <c r="AD2561" i="5"/>
  <c r="AB2562" i="5"/>
  <c r="AC2562" i="5" s="1"/>
  <c r="AG2562" i="5" s="1"/>
  <c r="AD2562" i="5"/>
  <c r="AB2563" i="5"/>
  <c r="AC2563" i="5" s="1"/>
  <c r="AG2563" i="5" s="1"/>
  <c r="AD2563" i="5"/>
  <c r="AB2564" i="5"/>
  <c r="AC2564" i="5" s="1"/>
  <c r="AG2564" i="5" s="1"/>
  <c r="AD2564" i="5"/>
  <c r="AB2565" i="5"/>
  <c r="AC2565" i="5" s="1"/>
  <c r="AG2565" i="5" s="1"/>
  <c r="AD2565" i="5"/>
  <c r="AB2566" i="5"/>
  <c r="AC2566" i="5" s="1"/>
  <c r="AG2566" i="5" s="1"/>
  <c r="AD2566" i="5"/>
  <c r="AB2567" i="5"/>
  <c r="AC2567" i="5" s="1"/>
  <c r="AG2567" i="5" s="1"/>
  <c r="AD2567" i="5"/>
  <c r="AB2568" i="5"/>
  <c r="AC2568" i="5" s="1"/>
  <c r="AG2568" i="5" s="1"/>
  <c r="AD2568" i="5"/>
  <c r="AB2569" i="5"/>
  <c r="AC2569" i="5" s="1"/>
  <c r="AG2569" i="5" s="1"/>
  <c r="AD2569" i="5"/>
  <c r="AB2570" i="5"/>
  <c r="AC2570" i="5" s="1"/>
  <c r="AG2570" i="5" s="1"/>
  <c r="AD2570" i="5"/>
  <c r="AB2571" i="5"/>
  <c r="AC2571" i="5" s="1"/>
  <c r="AG2571" i="5" s="1"/>
  <c r="AD2571" i="5"/>
  <c r="AB2572" i="5"/>
  <c r="AC2572" i="5" s="1"/>
  <c r="AG2572" i="5" s="1"/>
  <c r="AD2572" i="5"/>
  <c r="AB2573" i="5"/>
  <c r="AC2573" i="5" s="1"/>
  <c r="AG2573" i="5" s="1"/>
  <c r="AD2573" i="5"/>
  <c r="AB2574" i="5"/>
  <c r="AC2574" i="5" s="1"/>
  <c r="AG2574" i="5" s="1"/>
  <c r="AD2574" i="5"/>
  <c r="AB2575" i="5"/>
  <c r="AC2575" i="5" s="1"/>
  <c r="AG2575" i="5" s="1"/>
  <c r="AD2575" i="5"/>
  <c r="AB2576" i="5"/>
  <c r="AC2576" i="5" s="1"/>
  <c r="AG2576" i="5" s="1"/>
  <c r="AD2576" i="5"/>
  <c r="AB2577" i="5"/>
  <c r="AC2577" i="5" s="1"/>
  <c r="AG2577" i="5" s="1"/>
  <c r="AD2577" i="5"/>
  <c r="AB2578" i="5"/>
  <c r="AC2578" i="5" s="1"/>
  <c r="AG2578" i="5" s="1"/>
  <c r="AD2578" i="5"/>
  <c r="AB2579" i="5"/>
  <c r="AC2579" i="5" s="1"/>
  <c r="AG2579" i="5" s="1"/>
  <c r="AD2579" i="5"/>
  <c r="AB2580" i="5"/>
  <c r="AC2580" i="5" s="1"/>
  <c r="AG2580" i="5" s="1"/>
  <c r="AD2580" i="5"/>
  <c r="AB2581" i="5"/>
  <c r="AC2581" i="5" s="1"/>
  <c r="AG2581" i="5" s="1"/>
  <c r="AD2581" i="5"/>
  <c r="AB2582" i="5"/>
  <c r="AC2582" i="5" s="1"/>
  <c r="AG2582" i="5" s="1"/>
  <c r="AD2582" i="5"/>
  <c r="AB2583" i="5"/>
  <c r="AC2583" i="5" s="1"/>
  <c r="AG2583" i="5" s="1"/>
  <c r="AD2583" i="5"/>
  <c r="AB2584" i="5"/>
  <c r="AC2584" i="5" s="1"/>
  <c r="AG2584" i="5" s="1"/>
  <c r="AD2584" i="5"/>
  <c r="AB2585" i="5"/>
  <c r="AC2585" i="5" s="1"/>
  <c r="AG2585" i="5" s="1"/>
  <c r="AD2585" i="5"/>
  <c r="AB2586" i="5"/>
  <c r="AC2586" i="5" s="1"/>
  <c r="AG2586" i="5" s="1"/>
  <c r="AD2586" i="5"/>
  <c r="AB2587" i="5"/>
  <c r="AC2587" i="5" s="1"/>
  <c r="AG2587" i="5" s="1"/>
  <c r="AD2587" i="5"/>
  <c r="AB2588" i="5"/>
  <c r="AC2588" i="5" s="1"/>
  <c r="AG2588" i="5" s="1"/>
  <c r="AD2588" i="5"/>
  <c r="AB2589" i="5"/>
  <c r="AC2589" i="5" s="1"/>
  <c r="AG2589" i="5" s="1"/>
  <c r="AD2589" i="5"/>
  <c r="AB2590" i="5"/>
  <c r="AC2590" i="5" s="1"/>
  <c r="AG2590" i="5" s="1"/>
  <c r="AD2590" i="5"/>
  <c r="AB2591" i="5"/>
  <c r="AC2591" i="5" s="1"/>
  <c r="AG2591" i="5" s="1"/>
  <c r="AD2591" i="5"/>
  <c r="AB2592" i="5"/>
  <c r="AC2592" i="5" s="1"/>
  <c r="AG2592" i="5" s="1"/>
  <c r="AD2592" i="5"/>
  <c r="AB2593" i="5"/>
  <c r="AC2593" i="5" s="1"/>
  <c r="AG2593" i="5" s="1"/>
  <c r="AD2593" i="5"/>
  <c r="AB2594" i="5"/>
  <c r="AC2594" i="5" s="1"/>
  <c r="AG2594" i="5" s="1"/>
  <c r="AD2594" i="5"/>
  <c r="AB2595" i="5"/>
  <c r="AC2595" i="5" s="1"/>
  <c r="AG2595" i="5" s="1"/>
  <c r="AD2595" i="5"/>
  <c r="AB2596" i="5"/>
  <c r="AC2596" i="5" s="1"/>
  <c r="AG2596" i="5" s="1"/>
  <c r="AD2596" i="5"/>
  <c r="AB2597" i="5"/>
  <c r="AC2597" i="5" s="1"/>
  <c r="AG2597" i="5" s="1"/>
  <c r="AD2597" i="5"/>
  <c r="AB2598" i="5"/>
  <c r="AC2598" i="5" s="1"/>
  <c r="AG2598" i="5" s="1"/>
  <c r="AD2598" i="5"/>
  <c r="AB2599" i="5"/>
  <c r="AC2599" i="5" s="1"/>
  <c r="AG2599" i="5" s="1"/>
  <c r="AD2599" i="5"/>
  <c r="AB2600" i="5"/>
  <c r="AC2600" i="5" s="1"/>
  <c r="AG2600" i="5" s="1"/>
  <c r="AD2600" i="5"/>
  <c r="AB2601" i="5"/>
  <c r="AC2601" i="5" s="1"/>
  <c r="AG2601" i="5" s="1"/>
  <c r="AD2601" i="5"/>
  <c r="AB2602" i="5"/>
  <c r="AC2602" i="5" s="1"/>
  <c r="AG2602" i="5" s="1"/>
  <c r="AD2602" i="5"/>
  <c r="AB2603" i="5"/>
  <c r="AC2603" i="5" s="1"/>
  <c r="AG2603" i="5" s="1"/>
  <c r="AD2603" i="5"/>
  <c r="AB2604" i="5"/>
  <c r="AC2604" i="5" s="1"/>
  <c r="AG2604" i="5" s="1"/>
  <c r="AD2604" i="5"/>
  <c r="AB2605" i="5"/>
  <c r="AC2605" i="5" s="1"/>
  <c r="AG2605" i="5" s="1"/>
  <c r="AD2605" i="5"/>
  <c r="AB2606" i="5"/>
  <c r="AC2606" i="5" s="1"/>
  <c r="AG2606" i="5" s="1"/>
  <c r="AD2606" i="5"/>
  <c r="AB2607" i="5"/>
  <c r="AC2607" i="5" s="1"/>
  <c r="AG2607" i="5" s="1"/>
  <c r="AD2607" i="5"/>
  <c r="AB2608" i="5"/>
  <c r="AC2608" i="5" s="1"/>
  <c r="AG2608" i="5" s="1"/>
  <c r="AD2608" i="5"/>
  <c r="AB2609" i="5"/>
  <c r="AC2609" i="5" s="1"/>
  <c r="AG2609" i="5" s="1"/>
  <c r="AD2609" i="5"/>
  <c r="AB2610" i="5"/>
  <c r="AC2610" i="5" s="1"/>
  <c r="AG2610" i="5" s="1"/>
  <c r="AD2610" i="5"/>
  <c r="AB2611" i="5"/>
  <c r="AC2611" i="5" s="1"/>
  <c r="AG2611" i="5" s="1"/>
  <c r="AD2611" i="5"/>
  <c r="AB2612" i="5"/>
  <c r="AC2612" i="5" s="1"/>
  <c r="AG2612" i="5" s="1"/>
  <c r="AD2612" i="5"/>
  <c r="AB2613" i="5"/>
  <c r="AC2613" i="5" s="1"/>
  <c r="AG2613" i="5" s="1"/>
  <c r="AD2613" i="5"/>
  <c r="AB2614" i="5"/>
  <c r="AC2614" i="5" s="1"/>
  <c r="AG2614" i="5" s="1"/>
  <c r="AD2614" i="5"/>
  <c r="AB2615" i="5"/>
  <c r="AC2615" i="5" s="1"/>
  <c r="AG2615" i="5" s="1"/>
  <c r="AD2615" i="5"/>
  <c r="AB2616" i="5"/>
  <c r="AC2616" i="5" s="1"/>
  <c r="AG2616" i="5" s="1"/>
  <c r="AD2616" i="5"/>
  <c r="AB2617" i="5"/>
  <c r="AC2617" i="5" s="1"/>
  <c r="AG2617" i="5" s="1"/>
  <c r="AD2617" i="5"/>
  <c r="AB2618" i="5"/>
  <c r="AC2618" i="5" s="1"/>
  <c r="AG2618" i="5" s="1"/>
  <c r="AD2618" i="5"/>
  <c r="AB2619" i="5"/>
  <c r="AC2619" i="5" s="1"/>
  <c r="AG2619" i="5" s="1"/>
  <c r="AD2619" i="5"/>
  <c r="AB2620" i="5"/>
  <c r="AC2620" i="5" s="1"/>
  <c r="AG2620" i="5" s="1"/>
  <c r="AD2620" i="5"/>
  <c r="AB2621" i="5"/>
  <c r="AC2621" i="5" s="1"/>
  <c r="AG2621" i="5" s="1"/>
  <c r="AD2621" i="5"/>
  <c r="AB2622" i="5"/>
  <c r="AC2622" i="5" s="1"/>
  <c r="AG2622" i="5" s="1"/>
  <c r="AD2622" i="5"/>
  <c r="AB2623" i="5"/>
  <c r="AC2623" i="5" s="1"/>
  <c r="AG2623" i="5" s="1"/>
  <c r="AD2623" i="5"/>
  <c r="AB2624" i="5"/>
  <c r="AC2624" i="5" s="1"/>
  <c r="AG2624" i="5" s="1"/>
  <c r="AD2624" i="5"/>
  <c r="AB2625" i="5"/>
  <c r="AC2625" i="5" s="1"/>
  <c r="AG2625" i="5" s="1"/>
  <c r="AD2625" i="5"/>
  <c r="AB2626" i="5"/>
  <c r="AC2626" i="5" s="1"/>
  <c r="AG2626" i="5" s="1"/>
  <c r="AD2626" i="5"/>
  <c r="AB2627" i="5"/>
  <c r="AC2627" i="5" s="1"/>
  <c r="AG2627" i="5" s="1"/>
  <c r="AD2627" i="5"/>
  <c r="AB2628" i="5"/>
  <c r="AC2628" i="5" s="1"/>
  <c r="AG2628" i="5" s="1"/>
  <c r="AD2628" i="5"/>
  <c r="AB2629" i="5"/>
  <c r="AC2629" i="5" s="1"/>
  <c r="AG2629" i="5" s="1"/>
  <c r="AD2629" i="5"/>
  <c r="AB2630" i="5"/>
  <c r="AC2630" i="5" s="1"/>
  <c r="AG2630" i="5" s="1"/>
  <c r="AD2630" i="5"/>
  <c r="AB2631" i="5"/>
  <c r="AC2631" i="5" s="1"/>
  <c r="AG2631" i="5" s="1"/>
  <c r="AD2631" i="5"/>
  <c r="AB2632" i="5"/>
  <c r="AC2632" i="5" s="1"/>
  <c r="AG2632" i="5" s="1"/>
  <c r="AD2632" i="5"/>
  <c r="AB2633" i="5"/>
  <c r="AC2633" i="5" s="1"/>
  <c r="AG2633" i="5" s="1"/>
  <c r="AD2633" i="5"/>
  <c r="AB2634" i="5"/>
  <c r="AC2634" i="5" s="1"/>
  <c r="AG2634" i="5" s="1"/>
  <c r="AD2634" i="5"/>
  <c r="AB2635" i="5"/>
  <c r="AC2635" i="5" s="1"/>
  <c r="AG2635" i="5" s="1"/>
  <c r="AD2635" i="5"/>
  <c r="AB2636" i="5"/>
  <c r="AC2636" i="5" s="1"/>
  <c r="AG2636" i="5" s="1"/>
  <c r="AD2636" i="5"/>
  <c r="AB2637" i="5"/>
  <c r="AC2637" i="5" s="1"/>
  <c r="AG2637" i="5" s="1"/>
  <c r="AD2637" i="5"/>
  <c r="AB2638" i="5"/>
  <c r="AC2638" i="5" s="1"/>
  <c r="AG2638" i="5" s="1"/>
  <c r="AD2638" i="5"/>
  <c r="AB2639" i="5"/>
  <c r="AC2639" i="5" s="1"/>
  <c r="AG2639" i="5" s="1"/>
  <c r="AD2639" i="5"/>
  <c r="AB2640" i="5"/>
  <c r="AC2640" i="5" s="1"/>
  <c r="AG2640" i="5" s="1"/>
  <c r="AD2640" i="5"/>
  <c r="AB2641" i="5"/>
  <c r="AC2641" i="5" s="1"/>
  <c r="AG2641" i="5" s="1"/>
  <c r="AD2641" i="5"/>
  <c r="AB2642" i="5"/>
  <c r="AC2642" i="5" s="1"/>
  <c r="AG2642" i="5" s="1"/>
  <c r="AD2642" i="5"/>
  <c r="AB2643" i="5"/>
  <c r="AC2643" i="5" s="1"/>
  <c r="AG2643" i="5" s="1"/>
  <c r="AD2643" i="5"/>
  <c r="AB2644" i="5"/>
  <c r="AC2644" i="5" s="1"/>
  <c r="AG2644" i="5" s="1"/>
  <c r="AD2644" i="5"/>
  <c r="AB2645" i="5"/>
  <c r="AC2645" i="5" s="1"/>
  <c r="AG2645" i="5" s="1"/>
  <c r="AD2645" i="5"/>
  <c r="AB2646" i="5"/>
  <c r="AC2646" i="5" s="1"/>
  <c r="AG2646" i="5" s="1"/>
  <c r="AD2646" i="5"/>
  <c r="AB2647" i="5"/>
  <c r="AC2647" i="5" s="1"/>
  <c r="AG2647" i="5" s="1"/>
  <c r="AD2647" i="5"/>
  <c r="AB2648" i="5"/>
  <c r="AC2648" i="5" s="1"/>
  <c r="AG2648" i="5" s="1"/>
  <c r="AD2648" i="5"/>
  <c r="AB2649" i="5"/>
  <c r="AC2649" i="5" s="1"/>
  <c r="AG2649" i="5" s="1"/>
  <c r="AD2649" i="5"/>
  <c r="AB2650" i="5"/>
  <c r="AC2650" i="5" s="1"/>
  <c r="AG2650" i="5" s="1"/>
  <c r="AD2650" i="5"/>
  <c r="AB2651" i="5"/>
  <c r="AC2651" i="5" s="1"/>
  <c r="AG2651" i="5" s="1"/>
  <c r="AD2651" i="5"/>
  <c r="AB2652" i="5"/>
  <c r="AC2652" i="5" s="1"/>
  <c r="AG2652" i="5" s="1"/>
  <c r="AD2652" i="5"/>
  <c r="AB2653" i="5"/>
  <c r="AC2653" i="5" s="1"/>
  <c r="AG2653" i="5" s="1"/>
  <c r="AD2653" i="5"/>
  <c r="AB2654" i="5"/>
  <c r="AC2654" i="5" s="1"/>
  <c r="AG2654" i="5" s="1"/>
  <c r="AD2654" i="5"/>
  <c r="AB2655" i="5"/>
  <c r="AC2655" i="5" s="1"/>
  <c r="AG2655" i="5" s="1"/>
  <c r="AD2655" i="5"/>
  <c r="AB2656" i="5"/>
  <c r="AC2656" i="5" s="1"/>
  <c r="AG2656" i="5" s="1"/>
  <c r="AD2656" i="5"/>
  <c r="AB2657" i="5"/>
  <c r="AC2657" i="5" s="1"/>
  <c r="AG2657" i="5" s="1"/>
  <c r="AD2657" i="5"/>
  <c r="AB2658" i="5"/>
  <c r="AC2658" i="5" s="1"/>
  <c r="AG2658" i="5" s="1"/>
  <c r="AD2658" i="5"/>
  <c r="AB2659" i="5"/>
  <c r="AC2659" i="5" s="1"/>
  <c r="AG2659" i="5" s="1"/>
  <c r="AD2659" i="5"/>
  <c r="AB2660" i="5"/>
  <c r="AC2660" i="5" s="1"/>
  <c r="AG2660" i="5" s="1"/>
  <c r="AD2660" i="5"/>
  <c r="AB2661" i="5"/>
  <c r="AC2661" i="5" s="1"/>
  <c r="AG2661" i="5" s="1"/>
  <c r="AD2661" i="5"/>
  <c r="AB2662" i="5"/>
  <c r="AC2662" i="5" s="1"/>
  <c r="AG2662" i="5" s="1"/>
  <c r="AD2662" i="5"/>
  <c r="AB2663" i="5"/>
  <c r="AC2663" i="5" s="1"/>
  <c r="AG2663" i="5" s="1"/>
  <c r="AD2663" i="5"/>
  <c r="AB2664" i="5"/>
  <c r="AC2664" i="5" s="1"/>
  <c r="AG2664" i="5" s="1"/>
  <c r="AD2664" i="5"/>
  <c r="AB2665" i="5"/>
  <c r="AC2665" i="5" s="1"/>
  <c r="AG2665" i="5" s="1"/>
  <c r="AD2665" i="5"/>
  <c r="AB2666" i="5"/>
  <c r="AC2666" i="5" s="1"/>
  <c r="AG2666" i="5" s="1"/>
  <c r="AD2666" i="5"/>
  <c r="AB2667" i="5"/>
  <c r="AC2667" i="5" s="1"/>
  <c r="AG2667" i="5" s="1"/>
  <c r="AD2667" i="5"/>
  <c r="AB2668" i="5"/>
  <c r="AC2668" i="5" s="1"/>
  <c r="AG2668" i="5" s="1"/>
  <c r="AD2668" i="5"/>
  <c r="AB2669" i="5"/>
  <c r="AC2669" i="5" s="1"/>
  <c r="AG2669" i="5" s="1"/>
  <c r="AD2669" i="5"/>
  <c r="AB2670" i="5"/>
  <c r="AC2670" i="5" s="1"/>
  <c r="AG2670" i="5" s="1"/>
  <c r="AD2670" i="5"/>
  <c r="AB2671" i="5"/>
  <c r="AC2671" i="5" s="1"/>
  <c r="AG2671" i="5" s="1"/>
  <c r="AD2671" i="5"/>
  <c r="AB2672" i="5"/>
  <c r="AC2672" i="5" s="1"/>
  <c r="AG2672" i="5" s="1"/>
  <c r="AD2672" i="5"/>
  <c r="AB2673" i="5"/>
  <c r="AC2673" i="5" s="1"/>
  <c r="AG2673" i="5" s="1"/>
  <c r="AD2673" i="5"/>
  <c r="AB2674" i="5"/>
  <c r="AC2674" i="5" s="1"/>
  <c r="AG2674" i="5" s="1"/>
  <c r="AD2674" i="5"/>
  <c r="AB2675" i="5"/>
  <c r="AC2675" i="5" s="1"/>
  <c r="AG2675" i="5" s="1"/>
  <c r="AD2675" i="5"/>
  <c r="AB2676" i="5"/>
  <c r="AC2676" i="5" s="1"/>
  <c r="AG2676" i="5" s="1"/>
  <c r="AD2676" i="5"/>
  <c r="AB2677" i="5"/>
  <c r="AC2677" i="5" s="1"/>
  <c r="AG2677" i="5" s="1"/>
  <c r="AD2677" i="5"/>
  <c r="AB2678" i="5"/>
  <c r="AC2678" i="5" s="1"/>
  <c r="AG2678" i="5" s="1"/>
  <c r="AD2678" i="5"/>
  <c r="AB2679" i="5"/>
  <c r="AC2679" i="5" s="1"/>
  <c r="AG2679" i="5" s="1"/>
  <c r="AD2679" i="5"/>
  <c r="AB2680" i="5"/>
  <c r="AC2680" i="5" s="1"/>
  <c r="AG2680" i="5" s="1"/>
  <c r="AD2680" i="5"/>
  <c r="AB2681" i="5"/>
  <c r="AC2681" i="5" s="1"/>
  <c r="AG2681" i="5" s="1"/>
  <c r="AD2681" i="5"/>
  <c r="AB2682" i="5"/>
  <c r="AC2682" i="5" s="1"/>
  <c r="AG2682" i="5" s="1"/>
  <c r="AD2682" i="5"/>
  <c r="AB2683" i="5"/>
  <c r="AC2683" i="5" s="1"/>
  <c r="AG2683" i="5" s="1"/>
  <c r="AD2683" i="5"/>
  <c r="AB2684" i="5"/>
  <c r="AC2684" i="5" s="1"/>
  <c r="AG2684" i="5" s="1"/>
  <c r="AD2684" i="5"/>
  <c r="AB2685" i="5"/>
  <c r="AC2685" i="5" s="1"/>
  <c r="AG2685" i="5" s="1"/>
  <c r="AD2685" i="5"/>
  <c r="AB2686" i="5"/>
  <c r="AC2686" i="5" s="1"/>
  <c r="AG2686" i="5" s="1"/>
  <c r="AD2686" i="5"/>
  <c r="AB2687" i="5"/>
  <c r="AC2687" i="5" s="1"/>
  <c r="AG2687" i="5" s="1"/>
  <c r="AD2687" i="5"/>
  <c r="AB2688" i="5"/>
  <c r="AC2688" i="5" s="1"/>
  <c r="AG2688" i="5" s="1"/>
  <c r="AD2688" i="5"/>
  <c r="AB2689" i="5"/>
  <c r="AC2689" i="5" s="1"/>
  <c r="AG2689" i="5" s="1"/>
  <c r="AD2689" i="5"/>
  <c r="AB2690" i="5"/>
  <c r="AC2690" i="5" s="1"/>
  <c r="AG2690" i="5" s="1"/>
  <c r="AD2690" i="5"/>
  <c r="AB2691" i="5"/>
  <c r="AC2691" i="5" s="1"/>
  <c r="AG2691" i="5" s="1"/>
  <c r="AD2691" i="5"/>
  <c r="AB2692" i="5"/>
  <c r="AC2692" i="5" s="1"/>
  <c r="AG2692" i="5" s="1"/>
  <c r="AD2692" i="5"/>
  <c r="AB2693" i="5"/>
  <c r="AC2693" i="5" s="1"/>
  <c r="AG2693" i="5" s="1"/>
  <c r="AD2693" i="5"/>
  <c r="AB2694" i="5"/>
  <c r="AC2694" i="5" s="1"/>
  <c r="AG2694" i="5" s="1"/>
  <c r="AD2694" i="5"/>
  <c r="AB2695" i="5"/>
  <c r="AC2695" i="5" s="1"/>
  <c r="AG2695" i="5" s="1"/>
  <c r="AD2695" i="5"/>
  <c r="AB2696" i="5"/>
  <c r="AC2696" i="5" s="1"/>
  <c r="AG2696" i="5" s="1"/>
  <c r="AD2696" i="5"/>
  <c r="AB2697" i="5"/>
  <c r="AC2697" i="5" s="1"/>
  <c r="AG2697" i="5" s="1"/>
  <c r="AD2697" i="5"/>
  <c r="AB2698" i="5"/>
  <c r="AC2698" i="5" s="1"/>
  <c r="AG2698" i="5" s="1"/>
  <c r="AD2698" i="5"/>
  <c r="AB2699" i="5"/>
  <c r="AC2699" i="5" s="1"/>
  <c r="AG2699" i="5" s="1"/>
  <c r="AD2699" i="5"/>
  <c r="AB2700" i="5"/>
  <c r="AC2700" i="5" s="1"/>
  <c r="AG2700" i="5" s="1"/>
  <c r="AD2700" i="5"/>
  <c r="AB2701" i="5"/>
  <c r="AC2701" i="5" s="1"/>
  <c r="AG2701" i="5" s="1"/>
  <c r="AD2701" i="5"/>
  <c r="AB2702" i="5"/>
  <c r="AC2702" i="5" s="1"/>
  <c r="AG2702" i="5" s="1"/>
  <c r="AD2702" i="5"/>
  <c r="AB2703" i="5"/>
  <c r="AC2703" i="5" s="1"/>
  <c r="AG2703" i="5" s="1"/>
  <c r="AD2703" i="5"/>
  <c r="AB2704" i="5"/>
  <c r="AC2704" i="5" s="1"/>
  <c r="AG2704" i="5" s="1"/>
  <c r="AD2704" i="5"/>
  <c r="AB2705" i="5"/>
  <c r="AC2705" i="5" s="1"/>
  <c r="AG2705" i="5" s="1"/>
  <c r="AD2705" i="5"/>
  <c r="AB2706" i="5"/>
  <c r="AC2706" i="5" s="1"/>
  <c r="AG2706" i="5" s="1"/>
  <c r="AD2706" i="5"/>
  <c r="AB2707" i="5"/>
  <c r="AC2707" i="5" s="1"/>
  <c r="AG2707" i="5" s="1"/>
  <c r="AD2707" i="5"/>
  <c r="AB2708" i="5"/>
  <c r="AC2708" i="5" s="1"/>
  <c r="AG2708" i="5" s="1"/>
  <c r="AD2708" i="5"/>
  <c r="AB2709" i="5"/>
  <c r="AC2709" i="5" s="1"/>
  <c r="AG2709" i="5" s="1"/>
  <c r="AD2709" i="5"/>
  <c r="AB2710" i="5"/>
  <c r="AC2710" i="5" s="1"/>
  <c r="AG2710" i="5" s="1"/>
  <c r="AD2710" i="5"/>
  <c r="AB2711" i="5"/>
  <c r="AC2711" i="5" s="1"/>
  <c r="AG2711" i="5" s="1"/>
  <c r="AD2711" i="5"/>
  <c r="AB2712" i="5"/>
  <c r="AC2712" i="5" s="1"/>
  <c r="AG2712" i="5" s="1"/>
  <c r="AD2712" i="5"/>
  <c r="AB2713" i="5"/>
  <c r="AC2713" i="5" s="1"/>
  <c r="AG2713" i="5" s="1"/>
  <c r="AD2713" i="5"/>
  <c r="AB2714" i="5"/>
  <c r="AC2714" i="5" s="1"/>
  <c r="AG2714" i="5" s="1"/>
  <c r="AD2714" i="5"/>
  <c r="AB2715" i="5"/>
  <c r="AC2715" i="5" s="1"/>
  <c r="AG2715" i="5" s="1"/>
  <c r="AD2715" i="5"/>
  <c r="AB2716" i="5"/>
  <c r="AC2716" i="5" s="1"/>
  <c r="AG2716" i="5" s="1"/>
  <c r="AD2716" i="5"/>
  <c r="AB2717" i="5"/>
  <c r="AC2717" i="5" s="1"/>
  <c r="AG2717" i="5" s="1"/>
  <c r="AD2717" i="5"/>
  <c r="AB2718" i="5"/>
  <c r="AC2718" i="5" s="1"/>
  <c r="AG2718" i="5" s="1"/>
  <c r="AD2718" i="5"/>
  <c r="AB2719" i="5"/>
  <c r="AC2719" i="5" s="1"/>
  <c r="AG2719" i="5" s="1"/>
  <c r="AD2719" i="5"/>
  <c r="AB2720" i="5"/>
  <c r="AC2720" i="5" s="1"/>
  <c r="AG2720" i="5" s="1"/>
  <c r="AD2720" i="5"/>
  <c r="AB2721" i="5"/>
  <c r="AC2721" i="5" s="1"/>
  <c r="AG2721" i="5" s="1"/>
  <c r="AD2721" i="5"/>
  <c r="AB2722" i="5"/>
  <c r="AC2722" i="5" s="1"/>
  <c r="AG2722" i="5" s="1"/>
  <c r="AD2722" i="5"/>
  <c r="AB2723" i="5"/>
  <c r="AC2723" i="5" s="1"/>
  <c r="AG2723" i="5" s="1"/>
  <c r="AD2723" i="5"/>
  <c r="AB2724" i="5"/>
  <c r="AC2724" i="5" s="1"/>
  <c r="AG2724" i="5" s="1"/>
  <c r="AD2724" i="5"/>
  <c r="AB2725" i="5"/>
  <c r="AC2725" i="5" s="1"/>
  <c r="AG2725" i="5" s="1"/>
  <c r="AD2725" i="5"/>
  <c r="AB2726" i="5"/>
  <c r="AC2726" i="5" s="1"/>
  <c r="AG2726" i="5" s="1"/>
  <c r="AD2726" i="5"/>
  <c r="AB2727" i="5"/>
  <c r="AC2727" i="5" s="1"/>
  <c r="AG2727" i="5" s="1"/>
  <c r="AD2727" i="5"/>
  <c r="AB2728" i="5"/>
  <c r="AC2728" i="5" s="1"/>
  <c r="AG2728" i="5" s="1"/>
  <c r="AD2728" i="5"/>
  <c r="AB2729" i="5"/>
  <c r="AC2729" i="5" s="1"/>
  <c r="AG2729" i="5" s="1"/>
  <c r="AD2729" i="5"/>
  <c r="AB2730" i="5"/>
  <c r="AC2730" i="5" s="1"/>
  <c r="AG2730" i="5" s="1"/>
  <c r="AD2730" i="5"/>
  <c r="AB2731" i="5"/>
  <c r="AC2731" i="5" s="1"/>
  <c r="AG2731" i="5" s="1"/>
  <c r="AD2731" i="5"/>
  <c r="AB2732" i="5"/>
  <c r="AC2732" i="5" s="1"/>
  <c r="AG2732" i="5" s="1"/>
  <c r="AD2732" i="5"/>
  <c r="AB2733" i="5"/>
  <c r="AC2733" i="5" s="1"/>
  <c r="AG2733" i="5" s="1"/>
  <c r="AD2733" i="5"/>
  <c r="AB2734" i="5"/>
  <c r="AC2734" i="5" s="1"/>
  <c r="AG2734" i="5" s="1"/>
  <c r="AD2734" i="5"/>
  <c r="AB2735" i="5"/>
  <c r="AC2735" i="5" s="1"/>
  <c r="AG2735" i="5" s="1"/>
  <c r="AD2735" i="5"/>
  <c r="AB2736" i="5"/>
  <c r="AC2736" i="5" s="1"/>
  <c r="AG2736" i="5" s="1"/>
  <c r="AD2736" i="5"/>
  <c r="AB2737" i="5"/>
  <c r="AC2737" i="5" s="1"/>
  <c r="AG2737" i="5" s="1"/>
  <c r="AD2737" i="5"/>
  <c r="AB2738" i="5"/>
  <c r="AC2738" i="5" s="1"/>
  <c r="AG2738" i="5" s="1"/>
  <c r="AD2738" i="5"/>
  <c r="AB2739" i="5"/>
  <c r="AC2739" i="5" s="1"/>
  <c r="AG2739" i="5" s="1"/>
  <c r="AD2739" i="5"/>
  <c r="AB2740" i="5"/>
  <c r="AC2740" i="5" s="1"/>
  <c r="AG2740" i="5" s="1"/>
  <c r="AD2740" i="5"/>
  <c r="AB2741" i="5"/>
  <c r="AC2741" i="5" s="1"/>
  <c r="AG2741" i="5" s="1"/>
  <c r="AD2741" i="5"/>
  <c r="AB2742" i="5"/>
  <c r="AC2742" i="5" s="1"/>
  <c r="AG2742" i="5" s="1"/>
  <c r="AD2742" i="5"/>
  <c r="AB2743" i="5"/>
  <c r="AC2743" i="5" s="1"/>
  <c r="AG2743" i="5" s="1"/>
  <c r="AD2743" i="5"/>
  <c r="AB2744" i="5"/>
  <c r="AC2744" i="5" s="1"/>
  <c r="AG2744" i="5" s="1"/>
  <c r="AD2744" i="5"/>
  <c r="AB2745" i="5"/>
  <c r="AC2745" i="5" s="1"/>
  <c r="AG2745" i="5" s="1"/>
  <c r="AD2745" i="5"/>
  <c r="AB2746" i="5"/>
  <c r="AC2746" i="5"/>
  <c r="AG2746" i="5" s="1"/>
  <c r="AD2746" i="5"/>
  <c r="AB2747" i="5"/>
  <c r="AC2747" i="5" s="1"/>
  <c r="AG2747" i="5" s="1"/>
  <c r="AD2747" i="5"/>
  <c r="AB2748" i="5"/>
  <c r="AC2748" i="5" s="1"/>
  <c r="AG2748" i="5" s="1"/>
  <c r="AD2748" i="5"/>
  <c r="AB2749" i="5"/>
  <c r="AC2749" i="5" s="1"/>
  <c r="AG2749" i="5" s="1"/>
  <c r="AD2749" i="5"/>
  <c r="AB2750" i="5"/>
  <c r="AC2750" i="5" s="1"/>
  <c r="AG2750" i="5" s="1"/>
  <c r="AD2750" i="5"/>
  <c r="AB2751" i="5"/>
  <c r="AC2751" i="5" s="1"/>
  <c r="AG2751" i="5" s="1"/>
  <c r="AD2751" i="5"/>
  <c r="AB2752" i="5"/>
  <c r="AC2752" i="5" s="1"/>
  <c r="AG2752" i="5" s="1"/>
  <c r="AD2752" i="5"/>
  <c r="AB2753" i="5"/>
  <c r="AC2753" i="5" s="1"/>
  <c r="AG2753" i="5" s="1"/>
  <c r="AD2753" i="5"/>
  <c r="AB2754" i="5"/>
  <c r="AC2754" i="5" s="1"/>
  <c r="AG2754" i="5" s="1"/>
  <c r="AD2754" i="5"/>
  <c r="AB2755" i="5"/>
  <c r="AC2755" i="5" s="1"/>
  <c r="AG2755" i="5" s="1"/>
  <c r="AD2755" i="5"/>
  <c r="AB2756" i="5"/>
  <c r="AC2756" i="5" s="1"/>
  <c r="AG2756" i="5" s="1"/>
  <c r="AD2756" i="5"/>
  <c r="AB2757" i="5"/>
  <c r="AC2757" i="5" s="1"/>
  <c r="AG2757" i="5" s="1"/>
  <c r="AD2757" i="5"/>
  <c r="AB2758" i="5"/>
  <c r="AC2758" i="5" s="1"/>
  <c r="AG2758" i="5" s="1"/>
  <c r="AD2758" i="5"/>
  <c r="AB2759" i="5"/>
  <c r="AC2759" i="5" s="1"/>
  <c r="AG2759" i="5" s="1"/>
  <c r="AD2759" i="5"/>
  <c r="AB2760" i="5"/>
  <c r="AC2760" i="5" s="1"/>
  <c r="AG2760" i="5" s="1"/>
  <c r="AD2760" i="5"/>
  <c r="AB2761" i="5"/>
  <c r="AC2761" i="5" s="1"/>
  <c r="AG2761" i="5" s="1"/>
  <c r="AD2761" i="5"/>
  <c r="AB2762" i="5"/>
  <c r="AC2762" i="5" s="1"/>
  <c r="AG2762" i="5" s="1"/>
  <c r="AD2762" i="5"/>
  <c r="AB2763" i="5"/>
  <c r="AC2763" i="5" s="1"/>
  <c r="AG2763" i="5" s="1"/>
  <c r="AD2763" i="5"/>
  <c r="AB2764" i="5"/>
  <c r="AC2764" i="5" s="1"/>
  <c r="AG2764" i="5" s="1"/>
  <c r="AD2764" i="5"/>
  <c r="AB2765" i="5"/>
  <c r="AC2765" i="5" s="1"/>
  <c r="AG2765" i="5" s="1"/>
  <c r="AD2765" i="5"/>
  <c r="AB2766" i="5"/>
  <c r="AC2766" i="5" s="1"/>
  <c r="AG2766" i="5" s="1"/>
  <c r="AD2766" i="5"/>
  <c r="AB2767" i="5"/>
  <c r="AC2767" i="5" s="1"/>
  <c r="AG2767" i="5" s="1"/>
  <c r="AD2767" i="5"/>
  <c r="AB2768" i="5"/>
  <c r="AC2768" i="5" s="1"/>
  <c r="AG2768" i="5" s="1"/>
  <c r="AD2768" i="5"/>
  <c r="AB2769" i="5"/>
  <c r="AC2769" i="5" s="1"/>
  <c r="AG2769" i="5" s="1"/>
  <c r="AD2769" i="5"/>
  <c r="AB2770" i="5"/>
  <c r="AC2770" i="5" s="1"/>
  <c r="AG2770" i="5" s="1"/>
  <c r="AD2770" i="5"/>
  <c r="AB2771" i="5"/>
  <c r="AC2771" i="5" s="1"/>
  <c r="AG2771" i="5" s="1"/>
  <c r="AD2771" i="5"/>
  <c r="AB2772" i="5"/>
  <c r="AC2772" i="5" s="1"/>
  <c r="AG2772" i="5" s="1"/>
  <c r="AD2772" i="5"/>
  <c r="AB2773" i="5"/>
  <c r="AC2773" i="5" s="1"/>
  <c r="AG2773" i="5" s="1"/>
  <c r="AD2773" i="5"/>
  <c r="AB2774" i="5"/>
  <c r="AC2774" i="5" s="1"/>
  <c r="AG2774" i="5" s="1"/>
  <c r="AD2774" i="5"/>
  <c r="AB2775" i="5"/>
  <c r="AC2775" i="5" s="1"/>
  <c r="AG2775" i="5" s="1"/>
  <c r="AD2775" i="5"/>
  <c r="AB2776" i="5"/>
  <c r="AC2776" i="5" s="1"/>
  <c r="AG2776" i="5" s="1"/>
  <c r="AD2776" i="5"/>
  <c r="AB2777" i="5"/>
  <c r="AC2777" i="5" s="1"/>
  <c r="AG2777" i="5" s="1"/>
  <c r="AD2777" i="5"/>
  <c r="AB2778" i="5"/>
  <c r="AC2778" i="5" s="1"/>
  <c r="AG2778" i="5" s="1"/>
  <c r="AD2778" i="5"/>
  <c r="AB2779" i="5"/>
  <c r="AC2779" i="5" s="1"/>
  <c r="AG2779" i="5" s="1"/>
  <c r="AD2779" i="5"/>
  <c r="AB2780" i="5"/>
  <c r="AC2780" i="5" s="1"/>
  <c r="AG2780" i="5" s="1"/>
  <c r="AD2780" i="5"/>
  <c r="AB2781" i="5"/>
  <c r="AC2781" i="5" s="1"/>
  <c r="AG2781" i="5" s="1"/>
  <c r="AD2781" i="5"/>
  <c r="AB2782" i="5"/>
  <c r="AC2782" i="5" s="1"/>
  <c r="AG2782" i="5" s="1"/>
  <c r="AD2782" i="5"/>
  <c r="AB2783" i="5"/>
  <c r="AC2783" i="5" s="1"/>
  <c r="AG2783" i="5" s="1"/>
  <c r="AD2783" i="5"/>
  <c r="AB2784" i="5"/>
  <c r="AC2784" i="5" s="1"/>
  <c r="AG2784" i="5" s="1"/>
  <c r="AD2784" i="5"/>
  <c r="AB2785" i="5"/>
  <c r="AC2785" i="5" s="1"/>
  <c r="AG2785" i="5" s="1"/>
  <c r="AD2785" i="5"/>
  <c r="AB2786" i="5"/>
  <c r="AC2786" i="5" s="1"/>
  <c r="AG2786" i="5" s="1"/>
  <c r="AD2786" i="5"/>
  <c r="AB2787" i="5"/>
  <c r="AC2787" i="5" s="1"/>
  <c r="AG2787" i="5" s="1"/>
  <c r="AD2787" i="5"/>
  <c r="AB2788" i="5"/>
  <c r="AC2788" i="5" s="1"/>
  <c r="AG2788" i="5" s="1"/>
  <c r="AD2788" i="5"/>
  <c r="AB2789" i="5"/>
  <c r="AC2789" i="5" s="1"/>
  <c r="AG2789" i="5" s="1"/>
  <c r="AD2789" i="5"/>
  <c r="AB2790" i="5"/>
  <c r="AC2790" i="5" s="1"/>
  <c r="AG2790" i="5" s="1"/>
  <c r="AD2790" i="5"/>
  <c r="AB2791" i="5"/>
  <c r="AC2791" i="5" s="1"/>
  <c r="AG2791" i="5" s="1"/>
  <c r="AD2791" i="5"/>
  <c r="AB2792" i="5"/>
  <c r="AC2792" i="5" s="1"/>
  <c r="AG2792" i="5" s="1"/>
  <c r="AD2792" i="5"/>
  <c r="AB2793" i="5"/>
  <c r="AC2793" i="5" s="1"/>
  <c r="AG2793" i="5" s="1"/>
  <c r="AD2793" i="5"/>
  <c r="AB2794" i="5"/>
  <c r="AC2794" i="5" s="1"/>
  <c r="AG2794" i="5" s="1"/>
  <c r="AD2794" i="5"/>
  <c r="AB2795" i="5"/>
  <c r="AC2795" i="5" s="1"/>
  <c r="AG2795" i="5" s="1"/>
  <c r="AD2795" i="5"/>
  <c r="AB2796" i="5"/>
  <c r="AC2796" i="5" s="1"/>
  <c r="AG2796" i="5" s="1"/>
  <c r="AD2796" i="5"/>
  <c r="AB2797" i="5"/>
  <c r="AC2797" i="5" s="1"/>
  <c r="AG2797" i="5" s="1"/>
  <c r="AD2797" i="5"/>
  <c r="AB2798" i="5"/>
  <c r="AC2798" i="5" s="1"/>
  <c r="AG2798" i="5" s="1"/>
  <c r="AD2798" i="5"/>
  <c r="AB2799" i="5"/>
  <c r="AC2799" i="5" s="1"/>
  <c r="AG2799" i="5" s="1"/>
  <c r="AD2799" i="5"/>
  <c r="AB2800" i="5"/>
  <c r="AC2800" i="5" s="1"/>
  <c r="AG2800" i="5" s="1"/>
  <c r="AD2800" i="5"/>
  <c r="AB2801" i="5"/>
  <c r="AC2801" i="5" s="1"/>
  <c r="AG2801" i="5" s="1"/>
  <c r="AD2801" i="5"/>
  <c r="AB2802" i="5"/>
  <c r="AC2802" i="5" s="1"/>
  <c r="AG2802" i="5" s="1"/>
  <c r="AD2802" i="5"/>
  <c r="AB2803" i="5"/>
  <c r="AC2803" i="5" s="1"/>
  <c r="AG2803" i="5" s="1"/>
  <c r="AD2803" i="5"/>
  <c r="AB2804" i="5"/>
  <c r="AC2804" i="5" s="1"/>
  <c r="AG2804" i="5" s="1"/>
  <c r="AD2804" i="5"/>
  <c r="AB2805" i="5"/>
  <c r="AC2805" i="5" s="1"/>
  <c r="AG2805" i="5" s="1"/>
  <c r="AD2805" i="5"/>
  <c r="AB2806" i="5"/>
  <c r="AC2806" i="5" s="1"/>
  <c r="AG2806" i="5" s="1"/>
  <c r="AD2806" i="5"/>
  <c r="AB2807" i="5"/>
  <c r="AC2807" i="5" s="1"/>
  <c r="AG2807" i="5" s="1"/>
  <c r="AD2807" i="5"/>
  <c r="AB2808" i="5"/>
  <c r="AC2808" i="5" s="1"/>
  <c r="AG2808" i="5" s="1"/>
  <c r="AD2808" i="5"/>
  <c r="AB2809" i="5"/>
  <c r="AC2809" i="5" s="1"/>
  <c r="AG2809" i="5" s="1"/>
  <c r="AD2809" i="5"/>
  <c r="AB2810" i="5"/>
  <c r="AC2810" i="5" s="1"/>
  <c r="AG2810" i="5" s="1"/>
  <c r="AD2810" i="5"/>
  <c r="AB2811" i="5"/>
  <c r="AC2811" i="5" s="1"/>
  <c r="AG2811" i="5" s="1"/>
  <c r="AD2811" i="5"/>
  <c r="AB2812" i="5"/>
  <c r="AC2812" i="5" s="1"/>
  <c r="AG2812" i="5" s="1"/>
  <c r="AD2812" i="5"/>
  <c r="AB2813" i="5"/>
  <c r="AC2813" i="5" s="1"/>
  <c r="AG2813" i="5" s="1"/>
  <c r="AD2813" i="5"/>
  <c r="AB2814" i="5"/>
  <c r="AC2814" i="5" s="1"/>
  <c r="AG2814" i="5" s="1"/>
  <c r="AD2814" i="5"/>
  <c r="AB2815" i="5"/>
  <c r="AC2815" i="5" s="1"/>
  <c r="AG2815" i="5" s="1"/>
  <c r="AD2815" i="5"/>
  <c r="AB2816" i="5"/>
  <c r="AC2816" i="5" s="1"/>
  <c r="AG2816" i="5" s="1"/>
  <c r="AD2816" i="5"/>
  <c r="AB2817" i="5"/>
  <c r="AC2817" i="5" s="1"/>
  <c r="AG2817" i="5" s="1"/>
  <c r="AD2817" i="5"/>
  <c r="AB2818" i="5"/>
  <c r="AC2818" i="5" s="1"/>
  <c r="AG2818" i="5" s="1"/>
  <c r="AD2818" i="5"/>
  <c r="AB2819" i="5"/>
  <c r="AC2819" i="5" s="1"/>
  <c r="AG2819" i="5" s="1"/>
  <c r="AD2819" i="5"/>
  <c r="AB2820" i="5"/>
  <c r="AC2820" i="5" s="1"/>
  <c r="AG2820" i="5" s="1"/>
  <c r="AD2820" i="5"/>
  <c r="AB2821" i="5"/>
  <c r="AC2821" i="5" s="1"/>
  <c r="AG2821" i="5" s="1"/>
  <c r="AD2821" i="5"/>
  <c r="AB2822" i="5"/>
  <c r="AC2822" i="5" s="1"/>
  <c r="AG2822" i="5" s="1"/>
  <c r="AD2822" i="5"/>
  <c r="AB2823" i="5"/>
  <c r="AC2823" i="5" s="1"/>
  <c r="AG2823" i="5" s="1"/>
  <c r="AD2823" i="5"/>
  <c r="AB2824" i="5"/>
  <c r="AC2824" i="5" s="1"/>
  <c r="AG2824" i="5" s="1"/>
  <c r="AD2824" i="5"/>
  <c r="AB2825" i="5"/>
  <c r="AC2825" i="5" s="1"/>
  <c r="AG2825" i="5" s="1"/>
  <c r="AD2825" i="5"/>
  <c r="AB2826" i="5"/>
  <c r="AC2826" i="5" s="1"/>
  <c r="AG2826" i="5" s="1"/>
  <c r="AD2826" i="5"/>
  <c r="AB2827" i="5"/>
  <c r="AC2827" i="5" s="1"/>
  <c r="AG2827" i="5" s="1"/>
  <c r="AD2827" i="5"/>
  <c r="AB2828" i="5"/>
  <c r="AC2828" i="5" s="1"/>
  <c r="AG2828" i="5" s="1"/>
  <c r="AD2828" i="5"/>
  <c r="AB2829" i="5"/>
  <c r="AC2829" i="5" s="1"/>
  <c r="AG2829" i="5" s="1"/>
  <c r="AD2829" i="5"/>
  <c r="AB2830" i="5"/>
  <c r="AC2830" i="5" s="1"/>
  <c r="AG2830" i="5" s="1"/>
  <c r="AD2830" i="5"/>
  <c r="AB2831" i="5"/>
  <c r="AC2831" i="5" s="1"/>
  <c r="AG2831" i="5" s="1"/>
  <c r="AD2831" i="5"/>
  <c r="AB2832" i="5"/>
  <c r="AC2832" i="5" s="1"/>
  <c r="AG2832" i="5" s="1"/>
  <c r="AD2832" i="5"/>
  <c r="AB2833" i="5"/>
  <c r="AC2833" i="5" s="1"/>
  <c r="AG2833" i="5" s="1"/>
  <c r="AD2833" i="5"/>
  <c r="AB2834" i="5"/>
  <c r="AC2834" i="5" s="1"/>
  <c r="AG2834" i="5" s="1"/>
  <c r="AD2834" i="5"/>
  <c r="AB2835" i="5"/>
  <c r="AC2835" i="5" s="1"/>
  <c r="AG2835" i="5" s="1"/>
  <c r="AD2835" i="5"/>
  <c r="AB2836" i="5"/>
  <c r="AC2836" i="5" s="1"/>
  <c r="AG2836" i="5" s="1"/>
  <c r="AD2836" i="5"/>
  <c r="AB2837" i="5"/>
  <c r="AC2837" i="5" s="1"/>
  <c r="AG2837" i="5" s="1"/>
  <c r="AD2837" i="5"/>
  <c r="AB2838" i="5"/>
  <c r="AC2838" i="5" s="1"/>
  <c r="AG2838" i="5" s="1"/>
  <c r="AD2838" i="5"/>
  <c r="AB2839" i="5"/>
  <c r="AC2839" i="5" s="1"/>
  <c r="AG2839" i="5" s="1"/>
  <c r="AD2839" i="5"/>
  <c r="AB2840" i="5"/>
  <c r="AC2840" i="5" s="1"/>
  <c r="AG2840" i="5" s="1"/>
  <c r="AD2840" i="5"/>
  <c r="AB2841" i="5"/>
  <c r="AC2841" i="5" s="1"/>
  <c r="AG2841" i="5" s="1"/>
  <c r="AD2841" i="5"/>
  <c r="AB2842" i="5"/>
  <c r="AC2842" i="5" s="1"/>
  <c r="AG2842" i="5" s="1"/>
  <c r="AD2842" i="5"/>
  <c r="AB2843" i="5"/>
  <c r="AC2843" i="5" s="1"/>
  <c r="AG2843" i="5" s="1"/>
  <c r="AD2843" i="5"/>
  <c r="AB2844" i="5"/>
  <c r="AC2844" i="5" s="1"/>
  <c r="AG2844" i="5" s="1"/>
  <c r="AD2844" i="5"/>
  <c r="AB2845" i="5"/>
  <c r="AC2845" i="5" s="1"/>
  <c r="AG2845" i="5" s="1"/>
  <c r="AD2845" i="5"/>
  <c r="AB2846" i="5"/>
  <c r="AC2846" i="5" s="1"/>
  <c r="AG2846" i="5" s="1"/>
  <c r="AD2846" i="5"/>
  <c r="AB2847" i="5"/>
  <c r="AC2847" i="5" s="1"/>
  <c r="AG2847" i="5" s="1"/>
  <c r="AD2847" i="5"/>
  <c r="AB2848" i="5"/>
  <c r="AC2848" i="5" s="1"/>
  <c r="AG2848" i="5" s="1"/>
  <c r="AD2848" i="5"/>
  <c r="AB2849" i="5"/>
  <c r="AC2849" i="5" s="1"/>
  <c r="AG2849" i="5" s="1"/>
  <c r="AD2849" i="5"/>
  <c r="AB2850" i="5"/>
  <c r="AC2850" i="5" s="1"/>
  <c r="AG2850" i="5" s="1"/>
  <c r="AD2850" i="5"/>
  <c r="AB2851" i="5"/>
  <c r="AC2851" i="5" s="1"/>
  <c r="AG2851" i="5" s="1"/>
  <c r="AD2851" i="5"/>
  <c r="AB2852" i="5"/>
  <c r="AC2852" i="5" s="1"/>
  <c r="AG2852" i="5" s="1"/>
  <c r="AD2852" i="5"/>
  <c r="AB2853" i="5"/>
  <c r="AC2853" i="5" s="1"/>
  <c r="AG2853" i="5" s="1"/>
  <c r="AD2853" i="5"/>
  <c r="AB2854" i="5"/>
  <c r="AC2854" i="5" s="1"/>
  <c r="AG2854" i="5" s="1"/>
  <c r="AD2854" i="5"/>
  <c r="AB2855" i="5"/>
  <c r="AC2855" i="5" s="1"/>
  <c r="AG2855" i="5" s="1"/>
  <c r="AD2855" i="5"/>
  <c r="AB2856" i="5"/>
  <c r="AC2856" i="5" s="1"/>
  <c r="AG2856" i="5" s="1"/>
  <c r="AD2856" i="5"/>
  <c r="AB2857" i="5"/>
  <c r="AC2857" i="5" s="1"/>
  <c r="AG2857" i="5" s="1"/>
  <c r="AD2857" i="5"/>
  <c r="AB2858" i="5"/>
  <c r="AC2858" i="5" s="1"/>
  <c r="AG2858" i="5" s="1"/>
  <c r="AD2858" i="5"/>
  <c r="AB2859" i="5"/>
  <c r="AC2859" i="5" s="1"/>
  <c r="AG2859" i="5" s="1"/>
  <c r="AD2859" i="5"/>
  <c r="AB2860" i="5"/>
  <c r="AC2860" i="5" s="1"/>
  <c r="AG2860" i="5" s="1"/>
  <c r="AD2860" i="5"/>
  <c r="AB2861" i="5"/>
  <c r="AC2861" i="5" s="1"/>
  <c r="AG2861" i="5" s="1"/>
  <c r="AD2861" i="5"/>
  <c r="AB2862" i="5"/>
  <c r="AC2862" i="5" s="1"/>
  <c r="AG2862" i="5" s="1"/>
  <c r="AD2862" i="5"/>
  <c r="AB2863" i="5"/>
  <c r="AC2863" i="5" s="1"/>
  <c r="AG2863" i="5" s="1"/>
  <c r="AD2863" i="5"/>
  <c r="AB2864" i="5"/>
  <c r="AC2864" i="5" s="1"/>
  <c r="AG2864" i="5" s="1"/>
  <c r="AD2864" i="5"/>
  <c r="AB2865" i="5"/>
  <c r="AC2865" i="5" s="1"/>
  <c r="AG2865" i="5" s="1"/>
  <c r="AD2865" i="5"/>
  <c r="AB2866" i="5"/>
  <c r="AC2866" i="5" s="1"/>
  <c r="AG2866" i="5" s="1"/>
  <c r="AD2866" i="5"/>
  <c r="AB2867" i="5"/>
  <c r="AC2867" i="5" s="1"/>
  <c r="AG2867" i="5" s="1"/>
  <c r="AD2867" i="5"/>
  <c r="AB2868" i="5"/>
  <c r="AC2868" i="5" s="1"/>
  <c r="AG2868" i="5" s="1"/>
  <c r="AD2868" i="5"/>
  <c r="AB2869" i="5"/>
  <c r="AC2869" i="5" s="1"/>
  <c r="AG2869" i="5" s="1"/>
  <c r="AD2869" i="5"/>
  <c r="AB2870" i="5"/>
  <c r="AC2870" i="5" s="1"/>
  <c r="AG2870" i="5" s="1"/>
  <c r="AD2870" i="5"/>
  <c r="AB2871" i="5"/>
  <c r="AC2871" i="5" s="1"/>
  <c r="AG2871" i="5" s="1"/>
  <c r="AD2871" i="5"/>
  <c r="AB2872" i="5"/>
  <c r="AC2872" i="5" s="1"/>
  <c r="AG2872" i="5" s="1"/>
  <c r="AD2872" i="5"/>
  <c r="AB2873" i="5"/>
  <c r="AC2873" i="5" s="1"/>
  <c r="AG2873" i="5" s="1"/>
  <c r="AD2873" i="5"/>
  <c r="AB2874" i="5"/>
  <c r="AC2874" i="5" s="1"/>
  <c r="AG2874" i="5" s="1"/>
  <c r="AD2874" i="5"/>
  <c r="AB2875" i="5"/>
  <c r="AC2875" i="5" s="1"/>
  <c r="AG2875" i="5" s="1"/>
  <c r="AD2875" i="5"/>
  <c r="AB2876" i="5"/>
  <c r="AC2876" i="5" s="1"/>
  <c r="AG2876" i="5" s="1"/>
  <c r="AD2876" i="5"/>
  <c r="AB2877" i="5"/>
  <c r="AC2877" i="5" s="1"/>
  <c r="AG2877" i="5" s="1"/>
  <c r="AD2877" i="5"/>
  <c r="AB2878" i="5"/>
  <c r="AC2878" i="5" s="1"/>
  <c r="AG2878" i="5" s="1"/>
  <c r="AD2878" i="5"/>
  <c r="AB2879" i="5"/>
  <c r="AC2879" i="5" s="1"/>
  <c r="AG2879" i="5" s="1"/>
  <c r="AD2879" i="5"/>
  <c r="AB2880" i="5"/>
  <c r="AC2880" i="5" s="1"/>
  <c r="AG2880" i="5" s="1"/>
  <c r="AD2880" i="5"/>
  <c r="AB2881" i="5"/>
  <c r="AC2881" i="5" s="1"/>
  <c r="AG2881" i="5" s="1"/>
  <c r="AD2881" i="5"/>
  <c r="AB2882" i="5"/>
  <c r="AC2882" i="5" s="1"/>
  <c r="AG2882" i="5" s="1"/>
  <c r="AD2882" i="5"/>
  <c r="AB2883" i="5"/>
  <c r="AC2883" i="5" s="1"/>
  <c r="AG2883" i="5" s="1"/>
  <c r="AD2883" i="5"/>
  <c r="AB2884" i="5"/>
  <c r="AC2884" i="5" s="1"/>
  <c r="AG2884" i="5" s="1"/>
  <c r="AD2884" i="5"/>
  <c r="AB2885" i="5"/>
  <c r="AC2885" i="5" s="1"/>
  <c r="AG2885" i="5" s="1"/>
  <c r="AD2885" i="5"/>
  <c r="AB2886" i="5"/>
  <c r="AC2886" i="5" s="1"/>
  <c r="AG2886" i="5" s="1"/>
  <c r="AD2886" i="5"/>
  <c r="AB2887" i="5"/>
  <c r="AC2887" i="5" s="1"/>
  <c r="AG2887" i="5" s="1"/>
  <c r="AD2887" i="5"/>
  <c r="AB2888" i="5"/>
  <c r="AC2888" i="5" s="1"/>
  <c r="AG2888" i="5" s="1"/>
  <c r="AD2888" i="5"/>
  <c r="AB2889" i="5"/>
  <c r="AC2889" i="5" s="1"/>
  <c r="AG2889" i="5" s="1"/>
  <c r="AD2889" i="5"/>
  <c r="AB2890" i="5"/>
  <c r="AC2890" i="5" s="1"/>
  <c r="AG2890" i="5" s="1"/>
  <c r="AD2890" i="5"/>
  <c r="AB2891" i="5"/>
  <c r="AC2891" i="5" s="1"/>
  <c r="AG2891" i="5" s="1"/>
  <c r="AD2891" i="5"/>
  <c r="AB2892" i="5"/>
  <c r="AC2892" i="5" s="1"/>
  <c r="AG2892" i="5" s="1"/>
  <c r="AD2892" i="5"/>
  <c r="AB2893" i="5"/>
  <c r="AC2893" i="5" s="1"/>
  <c r="AG2893" i="5" s="1"/>
  <c r="AD2893" i="5"/>
  <c r="AB2894" i="5"/>
  <c r="AC2894" i="5" s="1"/>
  <c r="AG2894" i="5" s="1"/>
  <c r="AD2894" i="5"/>
  <c r="AB2895" i="5"/>
  <c r="AC2895" i="5" s="1"/>
  <c r="AG2895" i="5" s="1"/>
  <c r="AD2895" i="5"/>
  <c r="AB2896" i="5"/>
  <c r="AC2896" i="5" s="1"/>
  <c r="AG2896" i="5" s="1"/>
  <c r="AD2896" i="5"/>
  <c r="AB2897" i="5"/>
  <c r="AC2897" i="5" s="1"/>
  <c r="AG2897" i="5" s="1"/>
  <c r="AD2897" i="5"/>
  <c r="AB2898" i="5"/>
  <c r="AC2898" i="5" s="1"/>
  <c r="AG2898" i="5" s="1"/>
  <c r="AD2898" i="5"/>
  <c r="AB2899" i="5"/>
  <c r="AC2899" i="5" s="1"/>
  <c r="AG2899" i="5" s="1"/>
  <c r="AD2899" i="5"/>
  <c r="AB2900" i="5"/>
  <c r="AC2900" i="5" s="1"/>
  <c r="AG2900" i="5" s="1"/>
  <c r="AD2900" i="5"/>
  <c r="AB2901" i="5"/>
  <c r="AC2901" i="5" s="1"/>
  <c r="AG2901" i="5" s="1"/>
  <c r="AD2901" i="5"/>
  <c r="AB2902" i="5"/>
  <c r="AC2902" i="5" s="1"/>
  <c r="AG2902" i="5" s="1"/>
  <c r="AD2902" i="5"/>
  <c r="AB2903" i="5"/>
  <c r="AC2903" i="5"/>
  <c r="AG2903" i="5" s="1"/>
  <c r="AD2903" i="5"/>
  <c r="AB2904" i="5"/>
  <c r="AC2904" i="5" s="1"/>
  <c r="AG2904" i="5" s="1"/>
  <c r="AD2904" i="5"/>
  <c r="AB2905" i="5"/>
  <c r="AC2905" i="5" s="1"/>
  <c r="AG2905" i="5" s="1"/>
  <c r="AD2905" i="5"/>
  <c r="AB2906" i="5"/>
  <c r="AC2906" i="5" s="1"/>
  <c r="AG2906" i="5" s="1"/>
  <c r="AD2906" i="5"/>
  <c r="AB2907" i="5"/>
  <c r="AC2907" i="5" s="1"/>
  <c r="AG2907" i="5" s="1"/>
  <c r="AD2907" i="5"/>
  <c r="AB2908" i="5"/>
  <c r="AC2908" i="5" s="1"/>
  <c r="AG2908" i="5" s="1"/>
  <c r="AD2908" i="5"/>
  <c r="AB2909" i="5"/>
  <c r="AC2909" i="5" s="1"/>
  <c r="AG2909" i="5" s="1"/>
  <c r="AD2909" i="5"/>
  <c r="AB2910" i="5"/>
  <c r="AC2910" i="5" s="1"/>
  <c r="AG2910" i="5" s="1"/>
  <c r="AD2910" i="5"/>
  <c r="AB2911" i="5"/>
  <c r="AC2911" i="5" s="1"/>
  <c r="AG2911" i="5" s="1"/>
  <c r="AD2911" i="5"/>
  <c r="AB2912" i="5"/>
  <c r="AC2912" i="5" s="1"/>
  <c r="AG2912" i="5" s="1"/>
  <c r="AD2912" i="5"/>
  <c r="AB2913" i="5"/>
  <c r="AC2913" i="5" s="1"/>
  <c r="AG2913" i="5" s="1"/>
  <c r="AD2913" i="5"/>
  <c r="AB2914" i="5"/>
  <c r="AC2914" i="5" s="1"/>
  <c r="AG2914" i="5" s="1"/>
  <c r="AD2914" i="5"/>
  <c r="AB2915" i="5"/>
  <c r="AC2915" i="5" s="1"/>
  <c r="AG2915" i="5" s="1"/>
  <c r="AD2915" i="5"/>
  <c r="AB2916" i="5"/>
  <c r="AC2916" i="5" s="1"/>
  <c r="AG2916" i="5" s="1"/>
  <c r="AD2916" i="5"/>
  <c r="AB2917" i="5"/>
  <c r="AC2917" i="5" s="1"/>
  <c r="AG2917" i="5" s="1"/>
  <c r="AD2917" i="5"/>
  <c r="AB2918" i="5"/>
  <c r="AC2918" i="5" s="1"/>
  <c r="AG2918" i="5" s="1"/>
  <c r="AD2918" i="5"/>
  <c r="AB2919" i="5"/>
  <c r="AC2919" i="5" s="1"/>
  <c r="AG2919" i="5" s="1"/>
  <c r="AD2919" i="5"/>
  <c r="AB2920" i="5"/>
  <c r="AC2920" i="5" s="1"/>
  <c r="AG2920" i="5" s="1"/>
  <c r="AD2920" i="5"/>
  <c r="AB2921" i="5"/>
  <c r="AC2921" i="5" s="1"/>
  <c r="AG2921" i="5" s="1"/>
  <c r="AD2921" i="5"/>
  <c r="AB2922" i="5"/>
  <c r="AC2922" i="5" s="1"/>
  <c r="AG2922" i="5" s="1"/>
  <c r="AD2922" i="5"/>
  <c r="AB2923" i="5"/>
  <c r="AC2923" i="5" s="1"/>
  <c r="AG2923" i="5" s="1"/>
  <c r="AD2923" i="5"/>
  <c r="AB2924" i="5"/>
  <c r="AC2924" i="5" s="1"/>
  <c r="AG2924" i="5" s="1"/>
  <c r="AD2924" i="5"/>
  <c r="AB2925" i="5"/>
  <c r="AC2925" i="5" s="1"/>
  <c r="AG2925" i="5" s="1"/>
  <c r="AD2925" i="5"/>
  <c r="AB2926" i="5"/>
  <c r="AC2926" i="5" s="1"/>
  <c r="AG2926" i="5" s="1"/>
  <c r="AD2926" i="5"/>
  <c r="AB2927" i="5"/>
  <c r="AC2927" i="5" s="1"/>
  <c r="AG2927" i="5" s="1"/>
  <c r="AD2927" i="5"/>
  <c r="AB2928" i="5"/>
  <c r="AC2928" i="5" s="1"/>
  <c r="AG2928" i="5" s="1"/>
  <c r="AD2928" i="5"/>
  <c r="AB2929" i="5"/>
  <c r="AC2929" i="5" s="1"/>
  <c r="AG2929" i="5" s="1"/>
  <c r="AD2929" i="5"/>
  <c r="AB2930" i="5"/>
  <c r="AC2930" i="5" s="1"/>
  <c r="AG2930" i="5" s="1"/>
  <c r="AD2930" i="5"/>
  <c r="AB2931" i="5"/>
  <c r="AC2931" i="5" s="1"/>
  <c r="AG2931" i="5" s="1"/>
  <c r="AD2931" i="5"/>
  <c r="AB2932" i="5"/>
  <c r="AC2932" i="5" s="1"/>
  <c r="AG2932" i="5" s="1"/>
  <c r="AD2932" i="5"/>
  <c r="AB2933" i="5"/>
  <c r="AC2933" i="5" s="1"/>
  <c r="AG2933" i="5" s="1"/>
  <c r="AD2933" i="5"/>
  <c r="AB2934" i="5"/>
  <c r="AC2934" i="5" s="1"/>
  <c r="AG2934" i="5" s="1"/>
  <c r="AD2934" i="5"/>
  <c r="AB2935" i="5"/>
  <c r="AC2935" i="5" s="1"/>
  <c r="AG2935" i="5" s="1"/>
  <c r="AD2935" i="5"/>
  <c r="AB2936" i="5"/>
  <c r="AC2936" i="5" s="1"/>
  <c r="AG2936" i="5" s="1"/>
  <c r="AD2936" i="5"/>
  <c r="AB2937" i="5"/>
  <c r="AC2937" i="5" s="1"/>
  <c r="AG2937" i="5" s="1"/>
  <c r="AD2937" i="5"/>
  <c r="AB2938" i="5"/>
  <c r="AC2938" i="5" s="1"/>
  <c r="AG2938" i="5" s="1"/>
  <c r="AD2938" i="5"/>
  <c r="AB2939" i="5"/>
  <c r="AC2939" i="5" s="1"/>
  <c r="AG2939" i="5" s="1"/>
  <c r="AD2939" i="5"/>
  <c r="AB2940" i="5"/>
  <c r="AC2940" i="5" s="1"/>
  <c r="AG2940" i="5" s="1"/>
  <c r="AD2940" i="5"/>
  <c r="AB2941" i="5"/>
  <c r="AC2941" i="5" s="1"/>
  <c r="AG2941" i="5" s="1"/>
  <c r="AD2941" i="5"/>
  <c r="AB2942" i="5"/>
  <c r="AC2942" i="5" s="1"/>
  <c r="AG2942" i="5" s="1"/>
  <c r="AD2942" i="5"/>
  <c r="AB2943" i="5"/>
  <c r="AC2943" i="5" s="1"/>
  <c r="AG2943" i="5" s="1"/>
  <c r="AD2943" i="5"/>
  <c r="AB2944" i="5"/>
  <c r="AC2944" i="5" s="1"/>
  <c r="AG2944" i="5" s="1"/>
  <c r="AD2944" i="5"/>
  <c r="AB2945" i="5"/>
  <c r="AC2945" i="5" s="1"/>
  <c r="AG2945" i="5" s="1"/>
  <c r="AD2945" i="5"/>
  <c r="AB2946" i="5"/>
  <c r="AC2946" i="5" s="1"/>
  <c r="AG2946" i="5" s="1"/>
  <c r="AD2946" i="5"/>
  <c r="AB2947" i="5"/>
  <c r="AC2947" i="5" s="1"/>
  <c r="AG2947" i="5" s="1"/>
  <c r="AD2947" i="5"/>
  <c r="AB2948" i="5"/>
  <c r="AC2948" i="5" s="1"/>
  <c r="AG2948" i="5" s="1"/>
  <c r="AD2948" i="5"/>
  <c r="AB2949" i="5"/>
  <c r="AC2949" i="5" s="1"/>
  <c r="AG2949" i="5" s="1"/>
  <c r="AD2949" i="5"/>
  <c r="AB2950" i="5"/>
  <c r="AC2950" i="5" s="1"/>
  <c r="AG2950" i="5" s="1"/>
  <c r="AD2950" i="5"/>
  <c r="AB2951" i="5"/>
  <c r="AC2951" i="5" s="1"/>
  <c r="AG2951" i="5" s="1"/>
  <c r="AD2951" i="5"/>
  <c r="AB2952" i="5"/>
  <c r="AC2952" i="5" s="1"/>
  <c r="AG2952" i="5" s="1"/>
  <c r="AD2952" i="5"/>
  <c r="AB2953" i="5"/>
  <c r="AC2953" i="5" s="1"/>
  <c r="AG2953" i="5" s="1"/>
  <c r="AD2953" i="5"/>
  <c r="AB2954" i="5"/>
  <c r="AC2954" i="5" s="1"/>
  <c r="AG2954" i="5" s="1"/>
  <c r="AD2954" i="5"/>
  <c r="AB2955" i="5"/>
  <c r="AC2955" i="5" s="1"/>
  <c r="AG2955" i="5" s="1"/>
  <c r="AD2955" i="5"/>
  <c r="AB2956" i="5"/>
  <c r="AC2956" i="5" s="1"/>
  <c r="AG2956" i="5" s="1"/>
  <c r="AD2956" i="5"/>
  <c r="AB2957" i="5"/>
  <c r="AC2957" i="5" s="1"/>
  <c r="AG2957" i="5" s="1"/>
  <c r="AD2957" i="5"/>
  <c r="AB2958" i="5"/>
  <c r="AC2958" i="5" s="1"/>
  <c r="AG2958" i="5" s="1"/>
  <c r="AD2958" i="5"/>
  <c r="AB2959" i="5"/>
  <c r="AC2959" i="5" s="1"/>
  <c r="AG2959" i="5" s="1"/>
  <c r="AD2959" i="5"/>
  <c r="AB2960" i="5"/>
  <c r="AC2960" i="5" s="1"/>
  <c r="AG2960" i="5" s="1"/>
  <c r="AD2960" i="5"/>
  <c r="AB2961" i="5"/>
  <c r="AC2961" i="5" s="1"/>
  <c r="AG2961" i="5" s="1"/>
  <c r="AD2961" i="5"/>
  <c r="AB2962" i="5"/>
  <c r="AC2962" i="5" s="1"/>
  <c r="AG2962" i="5" s="1"/>
  <c r="AD2962" i="5"/>
  <c r="AB2963" i="5"/>
  <c r="AC2963" i="5" s="1"/>
  <c r="AG2963" i="5" s="1"/>
  <c r="AD2963" i="5"/>
  <c r="AB2964" i="5"/>
  <c r="AC2964" i="5" s="1"/>
  <c r="AG2964" i="5" s="1"/>
  <c r="AD2964" i="5"/>
  <c r="AB2965" i="5"/>
  <c r="AC2965" i="5" s="1"/>
  <c r="AG2965" i="5" s="1"/>
  <c r="AD2965" i="5"/>
  <c r="AB2966" i="5"/>
  <c r="AC2966" i="5" s="1"/>
  <c r="AG2966" i="5" s="1"/>
  <c r="AD2966" i="5"/>
  <c r="AB2967" i="5"/>
  <c r="AC2967" i="5" s="1"/>
  <c r="AG2967" i="5" s="1"/>
  <c r="AD2967" i="5"/>
  <c r="AB2968" i="5"/>
  <c r="AC2968" i="5" s="1"/>
  <c r="AG2968" i="5" s="1"/>
  <c r="AD2968" i="5"/>
  <c r="AB2969" i="5"/>
  <c r="AC2969" i="5" s="1"/>
  <c r="AG2969" i="5" s="1"/>
  <c r="AD2969" i="5"/>
  <c r="AB2970" i="5"/>
  <c r="AC2970" i="5" s="1"/>
  <c r="AG2970" i="5" s="1"/>
  <c r="AD2970" i="5"/>
  <c r="AB2971" i="5"/>
  <c r="AC2971" i="5" s="1"/>
  <c r="AG2971" i="5" s="1"/>
  <c r="AD2971" i="5"/>
  <c r="AB2972" i="5"/>
  <c r="AC2972" i="5" s="1"/>
  <c r="AG2972" i="5" s="1"/>
  <c r="AD2972" i="5"/>
  <c r="AB2973" i="5"/>
  <c r="AC2973" i="5" s="1"/>
  <c r="AG2973" i="5" s="1"/>
  <c r="AD2973" i="5"/>
  <c r="AB2974" i="5"/>
  <c r="AC2974" i="5" s="1"/>
  <c r="AG2974" i="5" s="1"/>
  <c r="AD2974" i="5"/>
  <c r="AB2975" i="5"/>
  <c r="AC2975" i="5" s="1"/>
  <c r="AG2975" i="5" s="1"/>
  <c r="AD2975" i="5"/>
  <c r="AB2976" i="5"/>
  <c r="AC2976" i="5" s="1"/>
  <c r="AG2976" i="5" s="1"/>
  <c r="AD2976" i="5"/>
  <c r="AB2977" i="5"/>
  <c r="AC2977" i="5" s="1"/>
  <c r="AG2977" i="5" s="1"/>
  <c r="AD2977" i="5"/>
  <c r="AB2978" i="5"/>
  <c r="AC2978" i="5" s="1"/>
  <c r="AG2978" i="5" s="1"/>
  <c r="AD2978" i="5"/>
  <c r="AB2979" i="5"/>
  <c r="AC2979" i="5" s="1"/>
  <c r="AG2979" i="5" s="1"/>
  <c r="AD2979" i="5"/>
  <c r="AB2980" i="5"/>
  <c r="AC2980" i="5" s="1"/>
  <c r="AG2980" i="5" s="1"/>
  <c r="AD2980" i="5"/>
  <c r="AB2981" i="5"/>
  <c r="AC2981" i="5" s="1"/>
  <c r="AG2981" i="5" s="1"/>
  <c r="AD2981" i="5"/>
  <c r="AB2982" i="5"/>
  <c r="AC2982" i="5" s="1"/>
  <c r="AG2982" i="5" s="1"/>
  <c r="AD2982" i="5"/>
  <c r="AB2983" i="5"/>
  <c r="AC2983" i="5" s="1"/>
  <c r="AG2983" i="5" s="1"/>
  <c r="AD2983" i="5"/>
  <c r="AB2984" i="5"/>
  <c r="AC2984" i="5" s="1"/>
  <c r="AG2984" i="5" s="1"/>
  <c r="AD2984" i="5"/>
  <c r="AB2985" i="5"/>
  <c r="AC2985" i="5" s="1"/>
  <c r="AG2985" i="5" s="1"/>
  <c r="AD2985" i="5"/>
  <c r="AB2986" i="5"/>
  <c r="AC2986" i="5" s="1"/>
  <c r="AG2986" i="5" s="1"/>
  <c r="AD2986" i="5"/>
  <c r="AB2987" i="5"/>
  <c r="AC2987" i="5" s="1"/>
  <c r="AG2987" i="5" s="1"/>
  <c r="AD2987" i="5"/>
  <c r="AB2988" i="5"/>
  <c r="AC2988" i="5" s="1"/>
  <c r="AG2988" i="5" s="1"/>
  <c r="AD2988" i="5"/>
  <c r="AB2989" i="5"/>
  <c r="AC2989" i="5" s="1"/>
  <c r="AG2989" i="5" s="1"/>
  <c r="AD2989" i="5"/>
  <c r="AB2990" i="5"/>
  <c r="AC2990" i="5" s="1"/>
  <c r="AG2990" i="5" s="1"/>
  <c r="AD2990" i="5"/>
  <c r="AB2991" i="5"/>
  <c r="AC2991" i="5" s="1"/>
  <c r="AG2991" i="5" s="1"/>
  <c r="AD2991" i="5"/>
  <c r="AB2992" i="5"/>
  <c r="AC2992" i="5"/>
  <c r="AG2992" i="5" s="1"/>
  <c r="AD2992" i="5"/>
  <c r="AB2993" i="5"/>
  <c r="AC2993" i="5" s="1"/>
  <c r="AG2993" i="5" s="1"/>
  <c r="AD2993" i="5"/>
  <c r="AB2994" i="5"/>
  <c r="AC2994" i="5" s="1"/>
  <c r="AG2994" i="5" s="1"/>
  <c r="AD2994" i="5"/>
  <c r="AB2995" i="5"/>
  <c r="AC2995" i="5" s="1"/>
  <c r="AG2995" i="5" s="1"/>
  <c r="AD2995" i="5"/>
  <c r="AB2996" i="5"/>
  <c r="AC2996" i="5" s="1"/>
  <c r="AG2996" i="5" s="1"/>
  <c r="AD2996" i="5"/>
  <c r="AB2997" i="5"/>
  <c r="AC2997" i="5" s="1"/>
  <c r="AG2997" i="5" s="1"/>
  <c r="AD2997" i="5"/>
  <c r="AB2998" i="5"/>
  <c r="AC2998" i="5" s="1"/>
  <c r="AG2998" i="5" s="1"/>
  <c r="AD2998" i="5"/>
  <c r="AB2999" i="5"/>
  <c r="AC2999" i="5" s="1"/>
  <c r="AG2999" i="5" s="1"/>
  <c r="AD2999" i="5"/>
  <c r="AB3000" i="5"/>
  <c r="AC3000" i="5" s="1"/>
  <c r="AG3000" i="5" s="1"/>
  <c r="AD3000" i="5"/>
  <c r="AB3001" i="5"/>
  <c r="AC3001" i="5" s="1"/>
  <c r="AG3001" i="5" s="1"/>
  <c r="AD3001" i="5"/>
  <c r="AB2503" i="5"/>
  <c r="AC2503" i="5" s="1"/>
  <c r="AG2503" i="5" s="1"/>
  <c r="AD2503" i="5"/>
  <c r="AD2502" i="5"/>
  <c r="AB2502" i="5"/>
  <c r="AC2502" i="5" s="1"/>
  <c r="AG2502" i="5" s="1"/>
  <c r="S504" i="7"/>
  <c r="AH2626" i="5"/>
  <c r="AH2622" i="5"/>
  <c r="AH2618" i="5"/>
  <c r="AH2614" i="5"/>
  <c r="AH2613" i="5"/>
  <c r="AH2610" i="5"/>
  <c r="AH2609" i="5"/>
  <c r="AH2606" i="5"/>
  <c r="AH2605" i="5"/>
  <c r="AH2602" i="5"/>
  <c r="AH2601" i="5"/>
  <c r="AH2598" i="5"/>
  <c r="AH2597" i="5"/>
  <c r="AH2594" i="5"/>
  <c r="AH2593" i="5"/>
  <c r="AH2590" i="5"/>
  <c r="AH2589" i="5"/>
  <c r="AH2586" i="5"/>
  <c r="AH2585" i="5"/>
  <c r="AH2582" i="5"/>
  <c r="AH2581" i="5"/>
  <c r="AH2578" i="5"/>
  <c r="AH2577" i="5"/>
  <c r="AH2574" i="5"/>
  <c r="AH2573" i="5"/>
  <c r="AH2570" i="5"/>
  <c r="AH2569" i="5"/>
  <c r="AH2566" i="5"/>
  <c r="AH2565" i="5"/>
  <c r="AH2562" i="5"/>
  <c r="AH2561" i="5"/>
  <c r="AH2558" i="5"/>
  <c r="AH2557" i="5"/>
  <c r="AH2554" i="5"/>
  <c r="AH2553" i="5"/>
  <c r="AH2550" i="5"/>
  <c r="AH2549" i="5"/>
  <c r="AH2546" i="5"/>
  <c r="AH2545" i="5"/>
  <c r="AH2542" i="5"/>
  <c r="AH2541" i="5"/>
  <c r="AH2538" i="5"/>
  <c r="AH2537" i="5"/>
  <c r="AH2534" i="5"/>
  <c r="AH2533" i="5"/>
  <c r="AH2530" i="5"/>
  <c r="AH2529" i="5"/>
  <c r="AH2526" i="5"/>
  <c r="AH2525" i="5"/>
  <c r="AH2522" i="5"/>
  <c r="AH2521" i="5"/>
  <c r="AH2518" i="5"/>
  <c r="AH2517" i="5"/>
  <c r="AH2514" i="5"/>
  <c r="AH2513" i="5"/>
  <c r="AH2510" i="5"/>
  <c r="AH2509" i="5"/>
  <c r="AH2506" i="5"/>
  <c r="AH2505" i="5"/>
  <c r="W4" i="7"/>
  <c r="V4" i="7"/>
  <c r="T4" i="7"/>
  <c r="D4" i="7"/>
  <c r="AG2002" i="5" l="1"/>
  <c r="AH2504" i="5"/>
  <c r="AH2508" i="5"/>
  <c r="AH2512" i="5"/>
  <c r="AH2516" i="5"/>
  <c r="AH2520" i="5"/>
  <c r="AH2524" i="5"/>
  <c r="AH2528" i="5"/>
  <c r="AH2532" i="5"/>
  <c r="AH2536" i="5"/>
  <c r="AH2540" i="5"/>
  <c r="AH2544" i="5"/>
  <c r="AH2548" i="5"/>
  <c r="AH2552" i="5"/>
  <c r="AH2556" i="5"/>
  <c r="AH2560" i="5"/>
  <c r="AH2564" i="5"/>
  <c r="AH2568" i="5"/>
  <c r="AH2572" i="5"/>
  <c r="AH2576" i="5"/>
  <c r="AH2580" i="5"/>
  <c r="AH2584" i="5"/>
  <c r="AH2588" i="5"/>
  <c r="AH2592" i="5"/>
  <c r="AH2596" i="5"/>
  <c r="AH2600" i="5"/>
  <c r="AH2604" i="5"/>
  <c r="AH2608" i="5"/>
  <c r="AH2612" i="5"/>
  <c r="AH2616" i="5"/>
  <c r="AH2620" i="5"/>
  <c r="AH2624" i="5"/>
  <c r="AH2628" i="5"/>
  <c r="AH2632" i="5"/>
  <c r="AH2636" i="5"/>
  <c r="AH2640" i="5"/>
  <c r="AH2644" i="5"/>
  <c r="AH2648" i="5"/>
  <c r="AH2652" i="5"/>
  <c r="AH2656" i="5"/>
  <c r="AH2660" i="5"/>
  <c r="AH2664" i="5"/>
  <c r="AH2668" i="5"/>
  <c r="AH2672" i="5"/>
  <c r="AH2676" i="5"/>
  <c r="AH2680" i="5"/>
  <c r="AH2684" i="5"/>
  <c r="AH2688" i="5"/>
  <c r="AH2692" i="5"/>
  <c r="AH2696" i="5"/>
  <c r="AH2700" i="5"/>
  <c r="AH2704" i="5"/>
  <c r="AH2708" i="5"/>
  <c r="AH2712" i="5"/>
  <c r="AH2716" i="5"/>
  <c r="AH2720" i="5"/>
  <c r="AH2724" i="5"/>
  <c r="AH2728" i="5"/>
  <c r="AH2732" i="5"/>
  <c r="AH2736" i="5"/>
  <c r="AH2740" i="5"/>
  <c r="AH2744" i="5"/>
  <c r="AH2748" i="5"/>
  <c r="AH2752" i="5"/>
  <c r="AH2756" i="5"/>
  <c r="AH2760" i="5"/>
  <c r="AH2764" i="5"/>
  <c r="AH2768" i="5"/>
  <c r="AH2772" i="5"/>
  <c r="AH2776" i="5"/>
  <c r="AH2780" i="5"/>
  <c r="AH2784" i="5"/>
  <c r="AH2788" i="5"/>
  <c r="AH2792" i="5"/>
  <c r="AH2796" i="5"/>
  <c r="AH2800" i="5"/>
  <c r="AH2804" i="5"/>
  <c r="AH2808" i="5"/>
  <c r="AH2812" i="5"/>
  <c r="AH2816" i="5"/>
  <c r="AH2820" i="5"/>
  <c r="AH2824" i="5"/>
  <c r="AH2828" i="5"/>
  <c r="AH2832" i="5"/>
  <c r="AH2836" i="5"/>
  <c r="AH2840" i="5"/>
  <c r="AH2844" i="5"/>
  <c r="AH2848" i="5"/>
  <c r="AH2852" i="5"/>
  <c r="AH2856" i="5"/>
  <c r="AH2860" i="5"/>
  <c r="AH2864" i="5"/>
  <c r="AH2868" i="5"/>
  <c r="AH2872" i="5"/>
  <c r="AH2876" i="5"/>
  <c r="AH2880" i="5"/>
  <c r="AH2884" i="5"/>
  <c r="AH2888" i="5"/>
  <c r="AH2892" i="5"/>
  <c r="AH2896" i="5"/>
  <c r="AH2900" i="5"/>
  <c r="AH2904" i="5"/>
  <c r="AH2908" i="5"/>
  <c r="AH2912" i="5"/>
  <c r="AH2916" i="5"/>
  <c r="AH2920" i="5"/>
  <c r="AH2924" i="5"/>
  <c r="AH2928" i="5"/>
  <c r="AH2932" i="5"/>
  <c r="AH2936" i="5"/>
  <c r="AH2940" i="5"/>
  <c r="AH2944" i="5"/>
  <c r="AH2948" i="5"/>
  <c r="AH2952" i="5"/>
  <c r="AH2956" i="5"/>
  <c r="AH2960" i="5"/>
  <c r="AH2964" i="5"/>
  <c r="AH2968" i="5"/>
  <c r="AH2972" i="5"/>
  <c r="AH2976" i="5"/>
  <c r="AH2980" i="5"/>
  <c r="AH2984" i="5"/>
  <c r="AH2988" i="5"/>
  <c r="AH2992" i="5"/>
  <c r="AH2996" i="5"/>
  <c r="AH3000" i="5"/>
  <c r="AH2507" i="5"/>
  <c r="AH2511" i="5"/>
  <c r="AH2515" i="5"/>
  <c r="AH2519" i="5"/>
  <c r="AH2523" i="5"/>
  <c r="AH2527" i="5"/>
  <c r="AH2531" i="5"/>
  <c r="AH2535" i="5"/>
  <c r="AH2539" i="5"/>
  <c r="AH2543" i="5"/>
  <c r="AH2547" i="5"/>
  <c r="AH2551" i="5"/>
  <c r="AH2555" i="5"/>
  <c r="AH2559" i="5"/>
  <c r="AH2563" i="5"/>
  <c r="AH2567" i="5"/>
  <c r="AH2571" i="5"/>
  <c r="AH2575" i="5"/>
  <c r="AH2579" i="5"/>
  <c r="AH2583" i="5"/>
  <c r="AH2587" i="5"/>
  <c r="AH2591" i="5"/>
  <c r="AH2595" i="5"/>
  <c r="AH2599" i="5"/>
  <c r="AH2603" i="5"/>
  <c r="AH2607" i="5"/>
  <c r="AH2611" i="5"/>
  <c r="AH2615" i="5"/>
  <c r="AH2619" i="5"/>
  <c r="AH2623" i="5"/>
  <c r="AH2627" i="5"/>
  <c r="AH2631" i="5"/>
  <c r="AH2635" i="5"/>
  <c r="AH2639" i="5"/>
  <c r="AH2643" i="5"/>
  <c r="AH2647" i="5"/>
  <c r="AH2651" i="5"/>
  <c r="AH2655" i="5"/>
  <c r="AH2659" i="5"/>
  <c r="AH2663" i="5"/>
  <c r="AH2667" i="5"/>
  <c r="AH2671" i="5"/>
  <c r="AH2675" i="5"/>
  <c r="AH2679" i="5"/>
  <c r="AH2683" i="5"/>
  <c r="AH2687" i="5"/>
  <c r="AH2691" i="5"/>
  <c r="AH2695" i="5"/>
  <c r="AH2699" i="5"/>
  <c r="AH2703" i="5"/>
  <c r="AH2707" i="5"/>
  <c r="AH2711" i="5"/>
  <c r="AH2715" i="5"/>
  <c r="AH2719" i="5"/>
  <c r="AH2723" i="5"/>
  <c r="AH2727" i="5"/>
  <c r="AH2731" i="5"/>
  <c r="AH2735" i="5"/>
  <c r="AH2739" i="5"/>
  <c r="AH2743" i="5"/>
  <c r="AH2747" i="5"/>
  <c r="AH2751" i="5"/>
  <c r="AH2755" i="5"/>
  <c r="AH2759" i="5"/>
  <c r="AH2763" i="5"/>
  <c r="AH2767" i="5"/>
  <c r="AH2771" i="5"/>
  <c r="AH2775" i="5"/>
  <c r="AH2779" i="5"/>
  <c r="AH2783" i="5"/>
  <c r="AH2787" i="5"/>
  <c r="AH2791" i="5"/>
  <c r="AH2795" i="5"/>
  <c r="AH2799" i="5"/>
  <c r="AH2803" i="5"/>
  <c r="AH2807" i="5"/>
  <c r="AH2811" i="5"/>
  <c r="AH2815" i="5"/>
  <c r="AH2819" i="5"/>
  <c r="AH2823" i="5"/>
  <c r="AH2827" i="5"/>
  <c r="AH2831" i="5"/>
  <c r="AH2835" i="5"/>
  <c r="AH2839" i="5"/>
  <c r="AH2843" i="5"/>
  <c r="AH2847" i="5"/>
  <c r="AH2851" i="5"/>
  <c r="AH2855" i="5"/>
  <c r="AH2859" i="5"/>
  <c r="AH2863" i="5"/>
  <c r="AH2867" i="5"/>
  <c r="AH2871" i="5"/>
  <c r="AH2875" i="5"/>
  <c r="AH2879" i="5"/>
  <c r="AH2883" i="5"/>
  <c r="AH2887" i="5"/>
  <c r="AH2891" i="5"/>
  <c r="AH2895" i="5"/>
  <c r="AH2899" i="5"/>
  <c r="AH2903" i="5"/>
  <c r="AH2907" i="5"/>
  <c r="AH2911" i="5"/>
  <c r="AH2915" i="5"/>
  <c r="AH2919" i="5"/>
  <c r="AH2923" i="5"/>
  <c r="AH2927" i="5"/>
  <c r="AH2931" i="5"/>
  <c r="AH2935" i="5"/>
  <c r="AH2939" i="5"/>
  <c r="AH2943" i="5"/>
  <c r="AH2947" i="5"/>
  <c r="AH2951" i="5"/>
  <c r="AH2955" i="5"/>
  <c r="AH2959" i="5"/>
  <c r="AH2963" i="5"/>
  <c r="AH2967" i="5"/>
  <c r="AH2971" i="5"/>
  <c r="AH2975" i="5"/>
  <c r="AH2979" i="5"/>
  <c r="AH2983" i="5"/>
  <c r="AH2987" i="5"/>
  <c r="AH2991" i="5"/>
  <c r="AH2995" i="5"/>
  <c r="AH2999" i="5"/>
  <c r="AH2617" i="5"/>
  <c r="AH2621" i="5"/>
  <c r="AH2625" i="5"/>
  <c r="AH2629" i="5"/>
  <c r="AH2633" i="5"/>
  <c r="AH2637" i="5"/>
  <c r="AH2641" i="5"/>
  <c r="AH2645" i="5"/>
  <c r="AH2649" i="5"/>
  <c r="AH2653" i="5"/>
  <c r="AH2657" i="5"/>
  <c r="AH2661" i="5"/>
  <c r="AH2665" i="5"/>
  <c r="AH2669" i="5"/>
  <c r="AH2673" i="5"/>
  <c r="AH2677" i="5"/>
  <c r="AH2681" i="5"/>
  <c r="AH2685" i="5"/>
  <c r="AH2689" i="5"/>
  <c r="AH2693" i="5"/>
  <c r="AH2697" i="5"/>
  <c r="AH2701" i="5"/>
  <c r="AH2705" i="5"/>
  <c r="AH2709" i="5"/>
  <c r="AH2713" i="5"/>
  <c r="AH2717" i="5"/>
  <c r="AH2721" i="5"/>
  <c r="AH2725" i="5"/>
  <c r="AH2729" i="5"/>
  <c r="AH2733" i="5"/>
  <c r="AH2737" i="5"/>
  <c r="AH2741" i="5"/>
  <c r="AH2745" i="5"/>
  <c r="AH2749" i="5"/>
  <c r="AH2753" i="5"/>
  <c r="AH2757" i="5"/>
  <c r="AH2761" i="5"/>
  <c r="AH2765" i="5"/>
  <c r="AH2769" i="5"/>
  <c r="AH2773" i="5"/>
  <c r="AH2777" i="5"/>
  <c r="AH2781" i="5"/>
  <c r="AH2785" i="5"/>
  <c r="AH2789" i="5"/>
  <c r="AH2793" i="5"/>
  <c r="AH2797" i="5"/>
  <c r="AH2801" i="5"/>
  <c r="AH2805" i="5"/>
  <c r="AH2809" i="5"/>
  <c r="AH2813" i="5"/>
  <c r="AH2817" i="5"/>
  <c r="AH2821" i="5"/>
  <c r="AH2825" i="5"/>
  <c r="AH2829" i="5"/>
  <c r="AH2833" i="5"/>
  <c r="AH2837" i="5"/>
  <c r="AH2841" i="5"/>
  <c r="AH2845" i="5"/>
  <c r="AH2849" i="5"/>
  <c r="AH2853" i="5"/>
  <c r="AH2857" i="5"/>
  <c r="AH2861" i="5"/>
  <c r="AH2865" i="5"/>
  <c r="AH2869" i="5"/>
  <c r="AH2873" i="5"/>
  <c r="AH2877" i="5"/>
  <c r="AH2881" i="5"/>
  <c r="AH2885" i="5"/>
  <c r="AH2889" i="5"/>
  <c r="AH2893" i="5"/>
  <c r="AH2897" i="5"/>
  <c r="AH2901" i="5"/>
  <c r="AH2905" i="5"/>
  <c r="AH2909" i="5"/>
  <c r="AH2913" i="5"/>
  <c r="AH2917" i="5"/>
  <c r="AH2921" i="5"/>
  <c r="AH2925" i="5"/>
  <c r="AH2929" i="5"/>
  <c r="AH2933" i="5"/>
  <c r="AH2937" i="5"/>
  <c r="AH2941" i="5"/>
  <c r="AH2945" i="5"/>
  <c r="AH2949" i="5"/>
  <c r="AH2953" i="5"/>
  <c r="AH2957" i="5"/>
  <c r="AH2961" i="5"/>
  <c r="AH2965" i="5"/>
  <c r="AH2969" i="5"/>
  <c r="AH2973" i="5"/>
  <c r="AH2977" i="5"/>
  <c r="AH2981" i="5"/>
  <c r="AH2985" i="5"/>
  <c r="AH2989" i="5"/>
  <c r="AH2993" i="5"/>
  <c r="AH2997" i="5"/>
  <c r="AH3001" i="5"/>
  <c r="AH2630" i="5"/>
  <c r="AH2634" i="5"/>
  <c r="AH2638" i="5"/>
  <c r="AH2642" i="5"/>
  <c r="AH2646" i="5"/>
  <c r="AH2650" i="5"/>
  <c r="AH2654" i="5"/>
  <c r="AH2658" i="5"/>
  <c r="AH2662" i="5"/>
  <c r="AH2666" i="5"/>
  <c r="AH2670" i="5"/>
  <c r="AH2674" i="5"/>
  <c r="AH2678" i="5"/>
  <c r="AH2682" i="5"/>
  <c r="AH2686" i="5"/>
  <c r="AH2690" i="5"/>
  <c r="AH2694" i="5"/>
  <c r="AH2698" i="5"/>
  <c r="AH2702" i="5"/>
  <c r="AH2706" i="5"/>
  <c r="AH2710" i="5"/>
  <c r="AH2714" i="5"/>
  <c r="AH2718" i="5"/>
  <c r="AH2722" i="5"/>
  <c r="AH2726" i="5"/>
  <c r="AH2730" i="5"/>
  <c r="AH2734" i="5"/>
  <c r="AH2738" i="5"/>
  <c r="AH2742" i="5"/>
  <c r="AH2746" i="5"/>
  <c r="AH2750" i="5"/>
  <c r="AH2754" i="5"/>
  <c r="AH2758" i="5"/>
  <c r="AH2762" i="5"/>
  <c r="AH2766" i="5"/>
  <c r="AH2770" i="5"/>
  <c r="AH2774" i="5"/>
  <c r="AH2778" i="5"/>
  <c r="AH2782" i="5"/>
  <c r="AH2786" i="5"/>
  <c r="AH2790" i="5"/>
  <c r="AH2794" i="5"/>
  <c r="AH2798" i="5"/>
  <c r="AH2802" i="5"/>
  <c r="AH2806" i="5"/>
  <c r="AH2810" i="5"/>
  <c r="AH2814" i="5"/>
  <c r="AH2818" i="5"/>
  <c r="AH2822" i="5"/>
  <c r="AH2826" i="5"/>
  <c r="AH2830" i="5"/>
  <c r="AH2834" i="5"/>
  <c r="AH2838" i="5"/>
  <c r="AH2842" i="5"/>
  <c r="AH2846" i="5"/>
  <c r="AH2850" i="5"/>
  <c r="AH2854" i="5"/>
  <c r="AH2858" i="5"/>
  <c r="AH2862" i="5"/>
  <c r="AH2866" i="5"/>
  <c r="AH2870" i="5"/>
  <c r="AH2874" i="5"/>
  <c r="AH2878" i="5"/>
  <c r="AH2882" i="5"/>
  <c r="AH2886" i="5"/>
  <c r="AH2890" i="5"/>
  <c r="AH2894" i="5"/>
  <c r="AH2898" i="5"/>
  <c r="AH2902" i="5"/>
  <c r="AH2906" i="5"/>
  <c r="AH2910" i="5"/>
  <c r="AH2914" i="5"/>
  <c r="AH2918" i="5"/>
  <c r="AH2922" i="5"/>
  <c r="AH2926" i="5"/>
  <c r="AH2930" i="5"/>
  <c r="AH2934" i="5"/>
  <c r="AH2938" i="5"/>
  <c r="AH2942" i="5"/>
  <c r="AH2946" i="5"/>
  <c r="AH2950" i="5"/>
  <c r="AH2954" i="5"/>
  <c r="AH2958" i="5"/>
  <c r="AH2962" i="5"/>
  <c r="AH2966" i="5"/>
  <c r="AH2970" i="5"/>
  <c r="AH2974" i="5"/>
  <c r="AH2978" i="5"/>
  <c r="AH2982" i="5"/>
  <c r="AH2986" i="5"/>
  <c r="AH2990" i="5"/>
  <c r="AH2994" i="5"/>
  <c r="AH2998" i="5"/>
  <c r="AH2503" i="5"/>
  <c r="AH2502" i="5"/>
  <c r="D4" i="6"/>
  <c r="D4" i="4"/>
  <c r="T4" i="4"/>
  <c r="AH2007" i="5" l="1"/>
  <c r="AH2011" i="5"/>
  <c r="AH2015" i="5"/>
  <c r="AH2019" i="5"/>
  <c r="AH2023" i="5"/>
  <c r="AH2027" i="5"/>
  <c r="AH2031" i="5"/>
  <c r="AH2035" i="5"/>
  <c r="AH2039" i="5"/>
  <c r="AH2043" i="5"/>
  <c r="AH2047" i="5"/>
  <c r="AH2051" i="5"/>
  <c r="AH2055" i="5"/>
  <c r="AH2059" i="5"/>
  <c r="AH2063" i="5"/>
  <c r="AH2067" i="5"/>
  <c r="AH2071" i="5"/>
  <c r="AH2075" i="5"/>
  <c r="AH2079" i="5"/>
  <c r="AH2083" i="5"/>
  <c r="AH2087" i="5"/>
  <c r="AH2091" i="5"/>
  <c r="AH2095" i="5"/>
  <c r="AH2099" i="5"/>
  <c r="AH2103" i="5"/>
  <c r="AH2107" i="5"/>
  <c r="AH2111" i="5"/>
  <c r="AH2115" i="5"/>
  <c r="AH2119" i="5"/>
  <c r="AH2123" i="5"/>
  <c r="AH2127" i="5"/>
  <c r="AH2131" i="5"/>
  <c r="AH2135" i="5"/>
  <c r="AH2139" i="5"/>
  <c r="AH2143" i="5"/>
  <c r="AH2147" i="5"/>
  <c r="AH2151" i="5"/>
  <c r="AH2155" i="5"/>
  <c r="AH2159" i="5"/>
  <c r="AH2163" i="5"/>
  <c r="AH2167" i="5"/>
  <c r="AH2171" i="5"/>
  <c r="AH2175" i="5"/>
  <c r="AH2179" i="5"/>
  <c r="AH2183" i="5"/>
  <c r="AH2187" i="5"/>
  <c r="AH2191" i="5"/>
  <c r="AH2195" i="5"/>
  <c r="AH2199" i="5"/>
  <c r="AH2203" i="5"/>
  <c r="AH2207" i="5"/>
  <c r="AH2211" i="5"/>
  <c r="AH2215" i="5"/>
  <c r="AH2219" i="5"/>
  <c r="AH2223" i="5"/>
  <c r="AH2227" i="5"/>
  <c r="AH2231" i="5"/>
  <c r="AH2235" i="5"/>
  <c r="AH2239" i="5"/>
  <c r="AH2243" i="5"/>
  <c r="AH2247" i="5"/>
  <c r="AH2251" i="5"/>
  <c r="AH2255" i="5"/>
  <c r="AH2259" i="5"/>
  <c r="AH2263" i="5"/>
  <c r="AH2267" i="5"/>
  <c r="AH2271" i="5"/>
  <c r="AH2275" i="5"/>
  <c r="AH2279" i="5"/>
  <c r="AH2283" i="5"/>
  <c r="AH2287" i="5"/>
  <c r="AH2291" i="5"/>
  <c r="AH2295" i="5"/>
  <c r="AH2299" i="5"/>
  <c r="AH2303" i="5"/>
  <c r="AH2307" i="5"/>
  <c r="AH2311" i="5"/>
  <c r="AH2315" i="5"/>
  <c r="AH2319" i="5"/>
  <c r="AH2323" i="5"/>
  <c r="AH2327" i="5"/>
  <c r="AH2331" i="5"/>
  <c r="AH2335" i="5"/>
  <c r="AH2339" i="5"/>
  <c r="AH2343" i="5"/>
  <c r="AH2347" i="5"/>
  <c r="AH2351" i="5"/>
  <c r="AH2355" i="5"/>
  <c r="AH2359" i="5"/>
  <c r="AH2363" i="5"/>
  <c r="AH2367" i="5"/>
  <c r="AH2371" i="5"/>
  <c r="AH2375" i="5"/>
  <c r="AH2379" i="5"/>
  <c r="AH2383" i="5"/>
  <c r="AH2387" i="5"/>
  <c r="AH2391" i="5"/>
  <c r="AH2395" i="5"/>
  <c r="AH2399" i="5"/>
  <c r="AH2403" i="5"/>
  <c r="AH2407" i="5"/>
  <c r="AH2411" i="5"/>
  <c r="AH2415" i="5"/>
  <c r="AH2419" i="5"/>
  <c r="AH2423" i="5"/>
  <c r="AH2427" i="5"/>
  <c r="AH2431" i="5"/>
  <c r="AH2435" i="5"/>
  <c r="AH2439" i="5"/>
  <c r="AH2443" i="5"/>
  <c r="AH2447" i="5"/>
  <c r="AH2451" i="5"/>
  <c r="AH2455" i="5"/>
  <c r="AH2459" i="5"/>
  <c r="AH2463" i="5"/>
  <c r="AH2467" i="5"/>
  <c r="AH2471" i="5"/>
  <c r="AH2475" i="5"/>
  <c r="AH2479" i="5"/>
  <c r="AH2483" i="5"/>
  <c r="AH2487" i="5"/>
  <c r="AH2491" i="5"/>
  <c r="AH2495" i="5"/>
  <c r="AH2499" i="5"/>
  <c r="AH2008" i="5"/>
  <c r="AH2012" i="5"/>
  <c r="AH2016" i="5"/>
  <c r="AH2020" i="5"/>
  <c r="AH2024" i="5"/>
  <c r="AH2028" i="5"/>
  <c r="AH2032" i="5"/>
  <c r="AH2036" i="5"/>
  <c r="AH2040" i="5"/>
  <c r="AH2044" i="5"/>
  <c r="AH2048" i="5"/>
  <c r="AH2052" i="5"/>
  <c r="AH2056" i="5"/>
  <c r="AH2060" i="5"/>
  <c r="AH2064" i="5"/>
  <c r="AH2068" i="5"/>
  <c r="AH2072" i="5"/>
  <c r="AH2076" i="5"/>
  <c r="AH2080" i="5"/>
  <c r="AH2084" i="5"/>
  <c r="AH2088" i="5"/>
  <c r="AH2092" i="5"/>
  <c r="AH2096" i="5"/>
  <c r="AH2100" i="5"/>
  <c r="AH2104" i="5"/>
  <c r="AH2108" i="5"/>
  <c r="AH2112" i="5"/>
  <c r="AH2116" i="5"/>
  <c r="AH2120" i="5"/>
  <c r="AH2124" i="5"/>
  <c r="AH2128" i="5"/>
  <c r="AH2132" i="5"/>
  <c r="AH2136" i="5"/>
  <c r="AH2140" i="5"/>
  <c r="AH2144" i="5"/>
  <c r="AH2148" i="5"/>
  <c r="AH2152" i="5"/>
  <c r="AH2156" i="5"/>
  <c r="AH2160" i="5"/>
  <c r="AH2164" i="5"/>
  <c r="AH2168" i="5"/>
  <c r="AH2172" i="5"/>
  <c r="AH2176" i="5"/>
  <c r="AH2180" i="5"/>
  <c r="AH2184" i="5"/>
  <c r="AH2188" i="5"/>
  <c r="AH2192" i="5"/>
  <c r="AH2196" i="5"/>
  <c r="AH2200" i="5"/>
  <c r="AH2204" i="5"/>
  <c r="AH2208" i="5"/>
  <c r="AH2212" i="5"/>
  <c r="AH2216" i="5"/>
  <c r="AH2220" i="5"/>
  <c r="AH2224" i="5"/>
  <c r="AH2228" i="5"/>
  <c r="AH2232" i="5"/>
  <c r="AH2236" i="5"/>
  <c r="AH2240" i="5"/>
  <c r="AH2244" i="5"/>
  <c r="AH2248" i="5"/>
  <c r="AH2252" i="5"/>
  <c r="AH2256" i="5"/>
  <c r="AH2260" i="5"/>
  <c r="AH2264" i="5"/>
  <c r="AH2268" i="5"/>
  <c r="AH2272" i="5"/>
  <c r="AH2276" i="5"/>
  <c r="AH2280" i="5"/>
  <c r="AH2284" i="5"/>
  <c r="AH2288" i="5"/>
  <c r="AH2292" i="5"/>
  <c r="AH2296" i="5"/>
  <c r="AH2300" i="5"/>
  <c r="AH2304" i="5"/>
  <c r="AH2308" i="5"/>
  <c r="AH2312" i="5"/>
  <c r="AH2316" i="5"/>
  <c r="AH2320" i="5"/>
  <c r="AH2324" i="5"/>
  <c r="AH2328" i="5"/>
  <c r="AH2332" i="5"/>
  <c r="AH2336" i="5"/>
  <c r="AH2340" i="5"/>
  <c r="AH2344" i="5"/>
  <c r="AH2348" i="5"/>
  <c r="AH2352" i="5"/>
  <c r="AH2356" i="5"/>
  <c r="AH2360" i="5"/>
  <c r="AH2364" i="5"/>
  <c r="AH2368" i="5"/>
  <c r="AH2372" i="5"/>
  <c r="AH2376" i="5"/>
  <c r="AH2380" i="5"/>
  <c r="AH2384" i="5"/>
  <c r="AH2388" i="5"/>
  <c r="AH2392" i="5"/>
  <c r="AH2396" i="5"/>
  <c r="AH2400" i="5"/>
  <c r="AH2404" i="5"/>
  <c r="AH2408" i="5"/>
  <c r="AH2412" i="5"/>
  <c r="AH2416" i="5"/>
  <c r="AH2420" i="5"/>
  <c r="AH2424" i="5"/>
  <c r="AH2428" i="5"/>
  <c r="AH2432" i="5"/>
  <c r="AH2436" i="5"/>
  <c r="AH2440" i="5"/>
  <c r="AH2444" i="5"/>
  <c r="AH2448" i="5"/>
  <c r="AH2452" i="5"/>
  <c r="AH2456" i="5"/>
  <c r="AH2460" i="5"/>
  <c r="AH2464" i="5"/>
  <c r="AH2468" i="5"/>
  <c r="AH2472" i="5"/>
  <c r="AH2476" i="5"/>
  <c r="AH2480" i="5"/>
  <c r="AH2484" i="5"/>
  <c r="AH2488" i="5"/>
  <c r="AH2492" i="5"/>
  <c r="AH2496" i="5"/>
  <c r="AH2500" i="5"/>
  <c r="AH2005" i="5"/>
  <c r="AH2009" i="5"/>
  <c r="AH2013" i="5"/>
  <c r="AH2017" i="5"/>
  <c r="AH2021" i="5"/>
  <c r="AH2025" i="5"/>
  <c r="AH2029" i="5"/>
  <c r="AH2033" i="5"/>
  <c r="AH2037" i="5"/>
  <c r="AH2041" i="5"/>
  <c r="AH2045" i="5"/>
  <c r="AH2049" i="5"/>
  <c r="AH2053" i="5"/>
  <c r="AH2057" i="5"/>
  <c r="AH2061" i="5"/>
  <c r="AH2065" i="5"/>
  <c r="AH2069" i="5"/>
  <c r="AH2073" i="5"/>
  <c r="AH2077" i="5"/>
  <c r="AH2081" i="5"/>
  <c r="AH2085" i="5"/>
  <c r="AH2089" i="5"/>
  <c r="AH2093" i="5"/>
  <c r="AH2097" i="5"/>
  <c r="AH2101" i="5"/>
  <c r="AH2105" i="5"/>
  <c r="AH2109" i="5"/>
  <c r="AH2113" i="5"/>
  <c r="AH2117" i="5"/>
  <c r="AH2121" i="5"/>
  <c r="AH2125" i="5"/>
  <c r="AH2129" i="5"/>
  <c r="AH2133" i="5"/>
  <c r="AH2137" i="5"/>
  <c r="AH2141" i="5"/>
  <c r="AH2145" i="5"/>
  <c r="AH2149" i="5"/>
  <c r="AH2153" i="5"/>
  <c r="AH2157" i="5"/>
  <c r="AH2161" i="5"/>
  <c r="AH2165" i="5"/>
  <c r="AH2169" i="5"/>
  <c r="AH2173" i="5"/>
  <c r="AH2177" i="5"/>
  <c r="AH2181" i="5"/>
  <c r="AH2185" i="5"/>
  <c r="AH2189" i="5"/>
  <c r="AH2193" i="5"/>
  <c r="AH2197" i="5"/>
  <c r="AH2201" i="5"/>
  <c r="AH2205" i="5"/>
  <c r="AH2209" i="5"/>
  <c r="AH2213" i="5"/>
  <c r="AH2217" i="5"/>
  <c r="AH2221" i="5"/>
  <c r="AH2225" i="5"/>
  <c r="AH2229" i="5"/>
  <c r="AH2233" i="5"/>
  <c r="AH2237" i="5"/>
  <c r="AH2241" i="5"/>
  <c r="AH2245" i="5"/>
  <c r="AH2249" i="5"/>
  <c r="AH2253" i="5"/>
  <c r="AH2257" i="5"/>
  <c r="AH2261" i="5"/>
  <c r="AH2265" i="5"/>
  <c r="AH2269" i="5"/>
  <c r="AH2273" i="5"/>
  <c r="AH2277" i="5"/>
  <c r="AH2281" i="5"/>
  <c r="AH2285" i="5"/>
  <c r="AH2289" i="5"/>
  <c r="AH2293" i="5"/>
  <c r="AH2297" i="5"/>
  <c r="AH2301" i="5"/>
  <c r="AH2305" i="5"/>
  <c r="AH2309" i="5"/>
  <c r="AH2313" i="5"/>
  <c r="AH2317" i="5"/>
  <c r="AH2321" i="5"/>
  <c r="AH2325" i="5"/>
  <c r="AH2329" i="5"/>
  <c r="AH2333" i="5"/>
  <c r="AH2337" i="5"/>
  <c r="AH2341" i="5"/>
  <c r="AH2345" i="5"/>
  <c r="AH2349" i="5"/>
  <c r="AH2353" i="5"/>
  <c r="AH2357" i="5"/>
  <c r="AH2361" i="5"/>
  <c r="AH2365" i="5"/>
  <c r="AH2369" i="5"/>
  <c r="AH2373" i="5"/>
  <c r="AH2377" i="5"/>
  <c r="AH2381" i="5"/>
  <c r="AH2385" i="5"/>
  <c r="AH2389" i="5"/>
  <c r="AH2393" i="5"/>
  <c r="AH2397" i="5"/>
  <c r="AH2401" i="5"/>
  <c r="AH2405" i="5"/>
  <c r="AH2409" i="5"/>
  <c r="AH2413" i="5"/>
  <c r="AH2417" i="5"/>
  <c r="AH2421" i="5"/>
  <c r="AH2425" i="5"/>
  <c r="AH2429" i="5"/>
  <c r="AH2433" i="5"/>
  <c r="AH2437" i="5"/>
  <c r="AH2441" i="5"/>
  <c r="AH2445" i="5"/>
  <c r="AH2449" i="5"/>
  <c r="AH2453" i="5"/>
  <c r="AH2457" i="5"/>
  <c r="AH2461" i="5"/>
  <c r="AH2465" i="5"/>
  <c r="AH2469" i="5"/>
  <c r="AH2473" i="5"/>
  <c r="AH2477" i="5"/>
  <c r="AH2481" i="5"/>
  <c r="AH2485" i="5"/>
  <c r="AH2489" i="5"/>
  <c r="AH2493" i="5"/>
  <c r="AH2497" i="5"/>
  <c r="AH2501" i="5"/>
  <c r="AH2006" i="5"/>
  <c r="AH2010" i="5"/>
  <c r="AH2014" i="5"/>
  <c r="AH2018" i="5"/>
  <c r="AH2022" i="5"/>
  <c r="AH2026" i="5"/>
  <c r="AH2030" i="5"/>
  <c r="AH2034" i="5"/>
  <c r="AH2038" i="5"/>
  <c r="AH2042" i="5"/>
  <c r="AH2046" i="5"/>
  <c r="AH2050" i="5"/>
  <c r="AH2054" i="5"/>
  <c r="AH2058" i="5"/>
  <c r="AH2062" i="5"/>
  <c r="AH2066" i="5"/>
  <c r="AH2070" i="5"/>
  <c r="AH2074" i="5"/>
  <c r="AH2078" i="5"/>
  <c r="AH2082" i="5"/>
  <c r="AH2086" i="5"/>
  <c r="AH2090" i="5"/>
  <c r="AH2094" i="5"/>
  <c r="AH2098" i="5"/>
  <c r="AH2102" i="5"/>
  <c r="AH2106" i="5"/>
  <c r="AH2110" i="5"/>
  <c r="AH2114" i="5"/>
  <c r="AH2118" i="5"/>
  <c r="AH2122" i="5"/>
  <c r="AH2126" i="5"/>
  <c r="AH2130" i="5"/>
  <c r="AH2134" i="5"/>
  <c r="AH2138" i="5"/>
  <c r="AH2142" i="5"/>
  <c r="AH2146" i="5"/>
  <c r="AH2150" i="5"/>
  <c r="AH2154" i="5"/>
  <c r="AH2158" i="5"/>
  <c r="AH2162" i="5"/>
  <c r="AH2166" i="5"/>
  <c r="AH2170" i="5"/>
  <c r="AH2174" i="5"/>
  <c r="AH2178" i="5"/>
  <c r="AH2182" i="5"/>
  <c r="AH2186" i="5"/>
  <c r="AH2190" i="5"/>
  <c r="AH2194" i="5"/>
  <c r="AH2198" i="5"/>
  <c r="AH2202" i="5"/>
  <c r="AH2206" i="5"/>
  <c r="AH2210" i="5"/>
  <c r="AH2214" i="5"/>
  <c r="AH2218" i="5"/>
  <c r="AH2222" i="5"/>
  <c r="AH2226" i="5"/>
  <c r="AH2230" i="5"/>
  <c r="AH2234" i="5"/>
  <c r="AH2238" i="5"/>
  <c r="AH2242" i="5"/>
  <c r="AH2246" i="5"/>
  <c r="AH2250" i="5"/>
  <c r="AH2254" i="5"/>
  <c r="AH2258" i="5"/>
  <c r="AH2262" i="5"/>
  <c r="AH2266" i="5"/>
  <c r="AH2270" i="5"/>
  <c r="AH2274" i="5"/>
  <c r="AH2278" i="5"/>
  <c r="AH2282" i="5"/>
  <c r="AH2286" i="5"/>
  <c r="AH2290" i="5"/>
  <c r="AH2294" i="5"/>
  <c r="AH2298" i="5"/>
  <c r="AH2302" i="5"/>
  <c r="AH2306" i="5"/>
  <c r="AH2310" i="5"/>
  <c r="AH2314" i="5"/>
  <c r="AH2318" i="5"/>
  <c r="AH2322" i="5"/>
  <c r="AH2326" i="5"/>
  <c r="AH2330" i="5"/>
  <c r="AH2334" i="5"/>
  <c r="AH2338" i="5"/>
  <c r="AH2342" i="5"/>
  <c r="AH2346" i="5"/>
  <c r="AH2350" i="5"/>
  <c r="AH2354" i="5"/>
  <c r="AH2358" i="5"/>
  <c r="AH2362" i="5"/>
  <c r="AH2366" i="5"/>
  <c r="AH2370" i="5"/>
  <c r="AH2374" i="5"/>
  <c r="AH2378" i="5"/>
  <c r="AH2382" i="5"/>
  <c r="AH2386" i="5"/>
  <c r="AH2390" i="5"/>
  <c r="AH2394" i="5"/>
  <c r="AH2398" i="5"/>
  <c r="AH2402" i="5"/>
  <c r="AH2406" i="5"/>
  <c r="AH2410" i="5"/>
  <c r="AH2414" i="5"/>
  <c r="AH2418" i="5"/>
  <c r="AH2422" i="5"/>
  <c r="AH2426" i="5"/>
  <c r="AH2430" i="5"/>
  <c r="AH2434" i="5"/>
  <c r="AH2438" i="5"/>
  <c r="AH2442" i="5"/>
  <c r="AH2446" i="5"/>
  <c r="AH2450" i="5"/>
  <c r="AH2454" i="5"/>
  <c r="AH2458" i="5"/>
  <c r="AH2462" i="5"/>
  <c r="AH2466" i="5"/>
  <c r="AH2470" i="5"/>
  <c r="AH2474" i="5"/>
  <c r="AH2478" i="5"/>
  <c r="AH2482" i="5"/>
  <c r="AH2486" i="5"/>
  <c r="AH2490" i="5"/>
  <c r="AH2494" i="5"/>
  <c r="AH2498" i="5"/>
  <c r="W4" i="6"/>
  <c r="V4" i="6"/>
  <c r="W4" i="4"/>
  <c r="V4" i="4"/>
  <c r="W4" i="3"/>
  <c r="V4" i="3"/>
  <c r="W4" i="2"/>
  <c r="V4" i="2"/>
  <c r="AH9" i="5" l="1"/>
  <c r="AH10" i="5"/>
  <c r="AH19" i="5" l="1"/>
  <c r="AH20" i="5"/>
  <c r="AH21" i="5"/>
  <c r="AH22" i="5"/>
  <c r="AH23" i="5"/>
  <c r="AH24" i="5"/>
  <c r="AH25" i="5"/>
  <c r="AH26" i="5"/>
  <c r="AH27" i="5"/>
  <c r="AA2" i="5" l="1"/>
  <c r="AA3" i="5" s="1"/>
  <c r="AA4" i="5" s="1"/>
  <c r="AA5" i="5" s="1"/>
  <c r="AA6" i="5" s="1"/>
  <c r="AA7" i="5" s="1"/>
  <c r="AA8" i="5" s="1"/>
  <c r="AA9" i="5" s="1"/>
  <c r="AA10" i="5" s="1"/>
  <c r="AA11" i="5" s="1"/>
  <c r="AA12" i="5" s="1"/>
  <c r="AA13" i="5" s="1"/>
  <c r="AA14" i="5" s="1"/>
  <c r="AA15" i="5" s="1"/>
  <c r="AA16" i="5" s="1"/>
  <c r="AA17" i="5" s="1"/>
  <c r="AA18" i="5" s="1"/>
  <c r="AA19" i="5" s="1"/>
  <c r="AA20" i="5" s="1"/>
  <c r="AA21" i="5" s="1"/>
  <c r="AA22" i="5" s="1"/>
  <c r="AA23" i="5" s="1"/>
  <c r="AA24" i="5" s="1"/>
  <c r="AA25" i="5" s="1"/>
  <c r="AA26" i="5" s="1"/>
  <c r="AA27" i="5" s="1"/>
  <c r="AA28" i="5" s="1"/>
  <c r="AA29" i="5" s="1"/>
  <c r="AA30" i="5" s="1"/>
  <c r="AA31" i="5" s="1"/>
  <c r="AA32" i="5" s="1"/>
  <c r="AA33" i="5" s="1"/>
  <c r="AA34" i="5" s="1"/>
  <c r="AA35" i="5" s="1"/>
  <c r="AA36" i="5" s="1"/>
  <c r="AA37" i="5" s="1"/>
  <c r="AA38" i="5" s="1"/>
  <c r="AA39" i="5" s="1"/>
  <c r="AA40" i="5" s="1"/>
  <c r="AA41" i="5" s="1"/>
  <c r="AA42" i="5" s="1"/>
  <c r="AA43" i="5" s="1"/>
  <c r="AA44" i="5" s="1"/>
  <c r="AA45" i="5" s="1"/>
  <c r="AA46" i="5" s="1"/>
  <c r="AA47" i="5" s="1"/>
  <c r="AA48" i="5" s="1"/>
  <c r="AA49" i="5" s="1"/>
  <c r="AA50" i="5" s="1"/>
  <c r="AA51" i="5" s="1"/>
  <c r="AA52" i="5" s="1"/>
  <c r="AA53" i="5" s="1"/>
  <c r="AA54" i="5" s="1"/>
  <c r="AA55" i="5" s="1"/>
  <c r="AA56" i="5" s="1"/>
  <c r="AA57" i="5" s="1"/>
  <c r="AA58" i="5" s="1"/>
  <c r="AA59" i="5" s="1"/>
  <c r="AA60" i="5" s="1"/>
  <c r="AA61" i="5" s="1"/>
  <c r="AA62" i="5" s="1"/>
  <c r="AA63" i="5" s="1"/>
  <c r="AA64" i="5" s="1"/>
  <c r="AA65" i="5" s="1"/>
  <c r="AA66" i="5" s="1"/>
  <c r="AA67" i="5" s="1"/>
  <c r="AA68" i="5" s="1"/>
  <c r="AA69" i="5" s="1"/>
  <c r="AA70" i="5" s="1"/>
  <c r="AA71" i="5" s="1"/>
  <c r="AA72" i="5" s="1"/>
  <c r="AA73" i="5" s="1"/>
  <c r="AA74" i="5" s="1"/>
  <c r="AA75" i="5" s="1"/>
  <c r="AA76" i="5" s="1"/>
  <c r="AA77" i="5" s="1"/>
  <c r="AA78" i="5" s="1"/>
  <c r="AA79" i="5" s="1"/>
  <c r="AA80" i="5" s="1"/>
  <c r="AA81" i="5" s="1"/>
  <c r="AA82" i="5" s="1"/>
  <c r="AA83" i="5" s="1"/>
  <c r="AA84" i="5" s="1"/>
  <c r="AA85" i="5" s="1"/>
  <c r="AA86" i="5" s="1"/>
  <c r="AA87" i="5" s="1"/>
  <c r="AA88" i="5" s="1"/>
  <c r="AA89" i="5" s="1"/>
  <c r="AA90" i="5" s="1"/>
  <c r="AA91" i="5" s="1"/>
  <c r="AA92" i="5" s="1"/>
  <c r="AA93" i="5" s="1"/>
  <c r="AA94" i="5" s="1"/>
  <c r="AA95" i="5" s="1"/>
  <c r="AA96" i="5" s="1"/>
  <c r="AA97" i="5" s="1"/>
  <c r="AA98" i="5" s="1"/>
  <c r="AA99" i="5" s="1"/>
  <c r="AA100" i="5" s="1"/>
  <c r="AA101" i="5" s="1"/>
  <c r="AA102" i="5" s="1"/>
  <c r="AA103" i="5" s="1"/>
  <c r="AA104" i="5" s="1"/>
  <c r="AA105" i="5" s="1"/>
  <c r="AA106" i="5" s="1"/>
  <c r="AA107" i="5" s="1"/>
  <c r="AA108" i="5" s="1"/>
  <c r="AA109" i="5" s="1"/>
  <c r="AA110" i="5" s="1"/>
  <c r="AA111" i="5" s="1"/>
  <c r="AA112" i="5" s="1"/>
  <c r="AA113" i="5" s="1"/>
  <c r="AA114" i="5" s="1"/>
  <c r="AA115" i="5" s="1"/>
  <c r="AA116" i="5" s="1"/>
  <c r="AA117" i="5" s="1"/>
  <c r="AA118" i="5" s="1"/>
  <c r="AA119" i="5" s="1"/>
  <c r="AA120" i="5" s="1"/>
  <c r="AA121" i="5" s="1"/>
  <c r="AA122" i="5" s="1"/>
  <c r="AA123" i="5" s="1"/>
  <c r="AA124" i="5" s="1"/>
  <c r="AA125" i="5" s="1"/>
  <c r="AA126" i="5" s="1"/>
  <c r="AA127" i="5" s="1"/>
  <c r="AA128" i="5" s="1"/>
  <c r="AA129" i="5" s="1"/>
  <c r="AA130" i="5" s="1"/>
  <c r="AA131" i="5" s="1"/>
  <c r="AA132" i="5" s="1"/>
  <c r="AA133" i="5" s="1"/>
  <c r="AA134" i="5" s="1"/>
  <c r="AA135" i="5" s="1"/>
  <c r="AA136" i="5" s="1"/>
  <c r="AA137" i="5" s="1"/>
  <c r="AA138" i="5" s="1"/>
  <c r="AA139" i="5" s="1"/>
  <c r="AA140" i="5" s="1"/>
  <c r="AA141" i="5" s="1"/>
  <c r="AA142" i="5" s="1"/>
  <c r="AA143" i="5" s="1"/>
  <c r="AA144" i="5" s="1"/>
  <c r="AA145" i="5" s="1"/>
  <c r="AA146" i="5" s="1"/>
  <c r="AA147" i="5" s="1"/>
  <c r="AA148" i="5" s="1"/>
  <c r="AA149" i="5" s="1"/>
  <c r="AA150" i="5" s="1"/>
  <c r="AA151" i="5" s="1"/>
  <c r="AA152" i="5" s="1"/>
  <c r="AA153" i="5" s="1"/>
  <c r="AA154" i="5" s="1"/>
  <c r="AA155" i="5" s="1"/>
  <c r="AA156" i="5" s="1"/>
  <c r="AA157" i="5" s="1"/>
  <c r="AA158" i="5" s="1"/>
  <c r="AA159" i="5" s="1"/>
  <c r="AA160" i="5" s="1"/>
  <c r="AA161" i="5" s="1"/>
  <c r="AA162" i="5" s="1"/>
  <c r="AA163" i="5" s="1"/>
  <c r="AA164" i="5" s="1"/>
  <c r="AA165" i="5" s="1"/>
  <c r="AA166" i="5" s="1"/>
  <c r="AA167" i="5" s="1"/>
  <c r="AA168" i="5" s="1"/>
  <c r="AA169" i="5" s="1"/>
  <c r="AA170" i="5" s="1"/>
  <c r="AA171" i="5" s="1"/>
  <c r="AA172" i="5" s="1"/>
  <c r="AA173" i="5" s="1"/>
  <c r="AA174" i="5" s="1"/>
  <c r="AA175" i="5" s="1"/>
  <c r="AA176" i="5" s="1"/>
  <c r="AA177" i="5" s="1"/>
  <c r="AA178" i="5" s="1"/>
  <c r="AA179" i="5" s="1"/>
  <c r="AA180" i="5" s="1"/>
  <c r="AA181" i="5" s="1"/>
  <c r="AA182" i="5" s="1"/>
  <c r="AA183" i="5" s="1"/>
  <c r="AA184" i="5" s="1"/>
  <c r="AA185" i="5" s="1"/>
  <c r="AA186" i="5" s="1"/>
  <c r="AA187" i="5" s="1"/>
  <c r="AA188" i="5" s="1"/>
  <c r="AA189" i="5" s="1"/>
  <c r="AA190" i="5" s="1"/>
  <c r="AA191" i="5" s="1"/>
  <c r="AA192" i="5" s="1"/>
  <c r="AA193" i="5" s="1"/>
  <c r="AA194" i="5" s="1"/>
  <c r="AA195" i="5" s="1"/>
  <c r="AA196" i="5" s="1"/>
  <c r="AA197" i="5" s="1"/>
  <c r="AA198" i="5" s="1"/>
  <c r="AA199" i="5" s="1"/>
  <c r="AA200" i="5" s="1"/>
  <c r="AA201" i="5" s="1"/>
  <c r="AA202" i="5" s="1"/>
  <c r="AA203" i="5" s="1"/>
  <c r="AA204" i="5" s="1"/>
  <c r="AA205" i="5" s="1"/>
  <c r="AA206" i="5" s="1"/>
  <c r="AA207" i="5" s="1"/>
  <c r="AA208" i="5" s="1"/>
  <c r="AA209" i="5" s="1"/>
  <c r="AA210" i="5" s="1"/>
  <c r="AA211" i="5" s="1"/>
  <c r="AA212" i="5" s="1"/>
  <c r="AA213" i="5" s="1"/>
  <c r="AA214" i="5" s="1"/>
  <c r="AA215" i="5" s="1"/>
  <c r="AA216" i="5" s="1"/>
  <c r="AA217" i="5" s="1"/>
  <c r="AA218" i="5" s="1"/>
  <c r="AA219" i="5" s="1"/>
  <c r="AA220" i="5" s="1"/>
  <c r="AA221" i="5" s="1"/>
  <c r="AA222" i="5" s="1"/>
  <c r="AA223" i="5" s="1"/>
  <c r="AA224" i="5" s="1"/>
  <c r="AA225" i="5" s="1"/>
  <c r="AA226" i="5" s="1"/>
  <c r="AA227" i="5" s="1"/>
  <c r="AA228" i="5" s="1"/>
  <c r="AA229" i="5" s="1"/>
  <c r="AA230" i="5" s="1"/>
  <c r="AA231" i="5" s="1"/>
  <c r="AA232" i="5" s="1"/>
  <c r="AA233" i="5" s="1"/>
  <c r="AA234" i="5" s="1"/>
  <c r="AA235" i="5" s="1"/>
  <c r="AA236" i="5" s="1"/>
  <c r="AA237" i="5" s="1"/>
  <c r="AA238" i="5" s="1"/>
  <c r="AA239" i="5" s="1"/>
  <c r="AA240" i="5" s="1"/>
  <c r="AA241" i="5" s="1"/>
  <c r="AA242" i="5" s="1"/>
  <c r="AA243" i="5" s="1"/>
  <c r="AA244" i="5" s="1"/>
  <c r="AA245" i="5" s="1"/>
  <c r="AA246" i="5" s="1"/>
  <c r="AA247" i="5" s="1"/>
  <c r="AA248" i="5" s="1"/>
  <c r="AA249" i="5" s="1"/>
  <c r="AA250" i="5" s="1"/>
  <c r="AA251" i="5" s="1"/>
  <c r="AA252" i="5" s="1"/>
  <c r="AA253" i="5" s="1"/>
  <c r="AA254" i="5" s="1"/>
  <c r="AA255" i="5" s="1"/>
  <c r="AA256" i="5" s="1"/>
  <c r="AA257" i="5" s="1"/>
  <c r="AA258" i="5" s="1"/>
  <c r="AA259" i="5" s="1"/>
  <c r="AA260" i="5" s="1"/>
  <c r="AA261" i="5" s="1"/>
  <c r="AA262" i="5" s="1"/>
  <c r="AA263" i="5" s="1"/>
  <c r="AA264" i="5" s="1"/>
  <c r="AA265" i="5" s="1"/>
  <c r="AA266" i="5" s="1"/>
  <c r="AA267" i="5" s="1"/>
  <c r="AA268" i="5" s="1"/>
  <c r="AA269" i="5" s="1"/>
  <c r="AA270" i="5" s="1"/>
  <c r="AA271" i="5" s="1"/>
  <c r="AA272" i="5" s="1"/>
  <c r="AA273" i="5" s="1"/>
  <c r="AA274" i="5" s="1"/>
  <c r="AA275" i="5" s="1"/>
  <c r="AA276" i="5" s="1"/>
  <c r="AA277" i="5" s="1"/>
  <c r="AA278" i="5" s="1"/>
  <c r="AA279" i="5" s="1"/>
  <c r="AA280" i="5" s="1"/>
  <c r="AA281" i="5" s="1"/>
  <c r="AA282" i="5" s="1"/>
  <c r="AA283" i="5" s="1"/>
  <c r="AA284" i="5" s="1"/>
  <c r="AA285" i="5" s="1"/>
  <c r="AA286" i="5" s="1"/>
  <c r="AA287" i="5" s="1"/>
  <c r="AA288" i="5" s="1"/>
  <c r="AA289" i="5" s="1"/>
  <c r="AA290" i="5" s="1"/>
  <c r="AA291" i="5" s="1"/>
  <c r="AA292" i="5" s="1"/>
  <c r="AA293" i="5" s="1"/>
  <c r="AA294" i="5" s="1"/>
  <c r="AA295" i="5" s="1"/>
  <c r="AA296" i="5" s="1"/>
  <c r="AA297" i="5" s="1"/>
  <c r="AA298" i="5" s="1"/>
  <c r="AA299" i="5" s="1"/>
  <c r="AA300" i="5" s="1"/>
  <c r="AA301" i="5" s="1"/>
  <c r="AA302" i="5" s="1"/>
  <c r="AA303" i="5" s="1"/>
  <c r="AA304" i="5" s="1"/>
  <c r="AA305" i="5" s="1"/>
  <c r="AA306" i="5" s="1"/>
  <c r="AA307" i="5" s="1"/>
  <c r="AA308" i="5" s="1"/>
  <c r="AA309" i="5" s="1"/>
  <c r="AA310" i="5" s="1"/>
  <c r="AA311" i="5" s="1"/>
  <c r="AA312" i="5" s="1"/>
  <c r="AA313" i="5" s="1"/>
  <c r="AA314" i="5" s="1"/>
  <c r="AA315" i="5" s="1"/>
  <c r="AA316" i="5" s="1"/>
  <c r="AA317" i="5" s="1"/>
  <c r="AA318" i="5" s="1"/>
  <c r="AA319" i="5" s="1"/>
  <c r="AA320" i="5" s="1"/>
  <c r="AA321" i="5" s="1"/>
  <c r="AA322" i="5" s="1"/>
  <c r="AA323" i="5" s="1"/>
  <c r="AA324" i="5" s="1"/>
  <c r="AA325" i="5" s="1"/>
  <c r="AA326" i="5" s="1"/>
  <c r="AA327" i="5" s="1"/>
  <c r="AA328" i="5" s="1"/>
  <c r="AA329" i="5" s="1"/>
  <c r="AA330" i="5" s="1"/>
  <c r="AA331" i="5" s="1"/>
  <c r="AA332" i="5" s="1"/>
  <c r="AA333" i="5" s="1"/>
  <c r="AA334" i="5" s="1"/>
  <c r="AA335" i="5" s="1"/>
  <c r="AA336" i="5" s="1"/>
  <c r="AA337" i="5" s="1"/>
  <c r="AA338" i="5" s="1"/>
  <c r="AA339" i="5" s="1"/>
  <c r="AA340" i="5" s="1"/>
  <c r="AA341" i="5" s="1"/>
  <c r="AA342" i="5" s="1"/>
  <c r="AA343" i="5" s="1"/>
  <c r="AA344" i="5" s="1"/>
  <c r="AA345" i="5" s="1"/>
  <c r="AA346" i="5" s="1"/>
  <c r="AA347" i="5" s="1"/>
  <c r="AA348" i="5" s="1"/>
  <c r="AA349" i="5" s="1"/>
  <c r="AA350" i="5" s="1"/>
  <c r="AA351" i="5" s="1"/>
  <c r="AA352" i="5" s="1"/>
  <c r="AA353" i="5" s="1"/>
  <c r="AA354" i="5" s="1"/>
  <c r="AA355" i="5" s="1"/>
  <c r="AA356" i="5" s="1"/>
  <c r="AA357" i="5" s="1"/>
  <c r="AA358" i="5" s="1"/>
  <c r="AA359" i="5" s="1"/>
  <c r="AA360" i="5" s="1"/>
  <c r="AA361" i="5" s="1"/>
  <c r="AA362" i="5" s="1"/>
  <c r="AA363" i="5" s="1"/>
  <c r="AA364" i="5" s="1"/>
  <c r="AA365" i="5" s="1"/>
  <c r="AA366" i="5" s="1"/>
  <c r="AA367" i="5" s="1"/>
  <c r="AA368" i="5" s="1"/>
  <c r="AA369" i="5" s="1"/>
  <c r="AA370" i="5" s="1"/>
  <c r="AA371" i="5" s="1"/>
  <c r="AA372" i="5" s="1"/>
  <c r="AA373" i="5" s="1"/>
  <c r="AA374" i="5" s="1"/>
  <c r="AA375" i="5" s="1"/>
  <c r="AA376" i="5" s="1"/>
  <c r="AA377" i="5" s="1"/>
  <c r="AA378" i="5" s="1"/>
  <c r="AA379" i="5" s="1"/>
  <c r="AA380" i="5" s="1"/>
  <c r="AA381" i="5" s="1"/>
  <c r="AA382" i="5" s="1"/>
  <c r="AA383" i="5" s="1"/>
  <c r="AA384" i="5" s="1"/>
  <c r="AA385" i="5" s="1"/>
  <c r="AA386" i="5" s="1"/>
  <c r="AA387" i="5" s="1"/>
  <c r="AA388" i="5" s="1"/>
  <c r="AA389" i="5" s="1"/>
  <c r="AA390" i="5" s="1"/>
  <c r="AA391" i="5" s="1"/>
  <c r="AA392" i="5" s="1"/>
  <c r="AA393" i="5" s="1"/>
  <c r="AA394" i="5" s="1"/>
  <c r="AA395" i="5" s="1"/>
  <c r="AA396" i="5" s="1"/>
  <c r="AA397" i="5" s="1"/>
  <c r="AA398" i="5" s="1"/>
  <c r="AA399" i="5" s="1"/>
  <c r="AA400" i="5" s="1"/>
  <c r="AA401" i="5" s="1"/>
  <c r="AA402" i="5" s="1"/>
  <c r="AA403" i="5" s="1"/>
  <c r="AA404" i="5" s="1"/>
  <c r="AA405" i="5" s="1"/>
  <c r="AA406" i="5" s="1"/>
  <c r="AA407" i="5" s="1"/>
  <c r="AA408" i="5" s="1"/>
  <c r="AA409" i="5" s="1"/>
  <c r="AA410" i="5" s="1"/>
  <c r="AA411" i="5" s="1"/>
  <c r="AA412" i="5" s="1"/>
  <c r="AA413" i="5" s="1"/>
  <c r="AA414" i="5" s="1"/>
  <c r="AA415" i="5" s="1"/>
  <c r="AA416" i="5" s="1"/>
  <c r="AA417" i="5" s="1"/>
  <c r="AA418" i="5" s="1"/>
  <c r="AA419" i="5" s="1"/>
  <c r="AA420" i="5" s="1"/>
  <c r="AA421" i="5" s="1"/>
  <c r="AA422" i="5" s="1"/>
  <c r="AA423" i="5" s="1"/>
  <c r="AA424" i="5" s="1"/>
  <c r="AA425" i="5" s="1"/>
  <c r="AA426" i="5" s="1"/>
  <c r="AA427" i="5" s="1"/>
  <c r="AA428" i="5" s="1"/>
  <c r="AA429" i="5" s="1"/>
  <c r="AA430" i="5" s="1"/>
  <c r="AA431" i="5" s="1"/>
  <c r="AA432" i="5" s="1"/>
  <c r="AA433" i="5" s="1"/>
  <c r="AA434" i="5" s="1"/>
  <c r="AA435" i="5" s="1"/>
  <c r="AA436" i="5" s="1"/>
  <c r="AA437" i="5" s="1"/>
  <c r="AA438" i="5" s="1"/>
  <c r="AA439" i="5" s="1"/>
  <c r="AA440" i="5" s="1"/>
  <c r="AA441" i="5" s="1"/>
  <c r="AA442" i="5" s="1"/>
  <c r="AA443" i="5" s="1"/>
  <c r="AA444" i="5" s="1"/>
  <c r="AA445" i="5" s="1"/>
  <c r="AA446" i="5" s="1"/>
  <c r="AA447" i="5" s="1"/>
  <c r="AA448" i="5" s="1"/>
  <c r="AA449" i="5" s="1"/>
  <c r="AA450" i="5" s="1"/>
  <c r="AA451" i="5" s="1"/>
  <c r="AA452" i="5" s="1"/>
  <c r="AA453" i="5" s="1"/>
  <c r="AA454" i="5" s="1"/>
  <c r="AA455" i="5" s="1"/>
  <c r="AA456" i="5" s="1"/>
  <c r="AA457" i="5" s="1"/>
  <c r="AA458" i="5" s="1"/>
  <c r="AA459" i="5" s="1"/>
  <c r="AA460" i="5" s="1"/>
  <c r="AA461" i="5" s="1"/>
  <c r="AA462" i="5" s="1"/>
  <c r="AA463" i="5" s="1"/>
  <c r="AA464" i="5" s="1"/>
  <c r="AA465" i="5" s="1"/>
  <c r="AA466" i="5" s="1"/>
  <c r="AA467" i="5" s="1"/>
  <c r="AA468" i="5" s="1"/>
  <c r="AA469" i="5" s="1"/>
  <c r="AA470" i="5" s="1"/>
  <c r="AA471" i="5" s="1"/>
  <c r="AA472" i="5" s="1"/>
  <c r="AA473" i="5" s="1"/>
  <c r="AA474" i="5" s="1"/>
  <c r="AA475" i="5" s="1"/>
  <c r="AA476" i="5" s="1"/>
  <c r="AA477" i="5" s="1"/>
  <c r="AA478" i="5" s="1"/>
  <c r="AA479" i="5" s="1"/>
  <c r="AA480" i="5" s="1"/>
  <c r="AA481" i="5" s="1"/>
  <c r="AA482" i="5" s="1"/>
  <c r="AA483" i="5" s="1"/>
  <c r="AA484" i="5" s="1"/>
  <c r="AA485" i="5" s="1"/>
  <c r="AA486" i="5" s="1"/>
  <c r="AA487" i="5" s="1"/>
  <c r="AA488" i="5" s="1"/>
  <c r="AA489" i="5" s="1"/>
  <c r="AA490" i="5" s="1"/>
  <c r="AA491" i="5" s="1"/>
  <c r="AA492" i="5" s="1"/>
  <c r="AA493" i="5" s="1"/>
  <c r="AA494" i="5" s="1"/>
  <c r="AA495" i="5" s="1"/>
  <c r="AA496" i="5" s="1"/>
  <c r="AA497" i="5" s="1"/>
  <c r="AA498" i="5" s="1"/>
  <c r="AA499" i="5" s="1"/>
  <c r="AA500" i="5" s="1"/>
  <c r="AA501" i="5" s="1"/>
  <c r="AA502" i="5" s="1"/>
  <c r="AA503" i="5" s="1"/>
  <c r="AA504" i="5" s="1"/>
  <c r="AA505" i="5" s="1"/>
  <c r="AA506" i="5" s="1"/>
  <c r="AA507" i="5" s="1"/>
  <c r="AA508" i="5" s="1"/>
  <c r="AA509" i="5" s="1"/>
  <c r="AA510" i="5" s="1"/>
  <c r="AA511" i="5" s="1"/>
  <c r="AA512" i="5" s="1"/>
  <c r="AA513" i="5" s="1"/>
  <c r="AA514" i="5" s="1"/>
  <c r="AA515" i="5" s="1"/>
  <c r="AA516" i="5" s="1"/>
  <c r="AA517" i="5" s="1"/>
  <c r="AA518" i="5" s="1"/>
  <c r="AA519" i="5" s="1"/>
  <c r="AA520" i="5" s="1"/>
  <c r="AA521" i="5" s="1"/>
  <c r="AA522" i="5" s="1"/>
  <c r="AA523" i="5" s="1"/>
  <c r="AA524" i="5" s="1"/>
  <c r="AA525" i="5" s="1"/>
  <c r="AA526" i="5" s="1"/>
  <c r="AA527" i="5" s="1"/>
  <c r="AA528" i="5" s="1"/>
  <c r="AA529" i="5" s="1"/>
  <c r="AA530" i="5" s="1"/>
  <c r="AA531" i="5" s="1"/>
  <c r="AA532" i="5" s="1"/>
  <c r="AA533" i="5" s="1"/>
  <c r="AA534" i="5" s="1"/>
  <c r="AA535" i="5" s="1"/>
  <c r="AA536" i="5" s="1"/>
  <c r="AA537" i="5" s="1"/>
  <c r="AA538" i="5" s="1"/>
  <c r="AA539" i="5" s="1"/>
  <c r="AA540" i="5" s="1"/>
  <c r="AA541" i="5" s="1"/>
  <c r="AA542" i="5" s="1"/>
  <c r="AA543" i="5" s="1"/>
  <c r="AA544" i="5" s="1"/>
  <c r="AA545" i="5" s="1"/>
  <c r="AA546" i="5" s="1"/>
  <c r="AA547" i="5" s="1"/>
  <c r="AA548" i="5" s="1"/>
  <c r="AA549" i="5" s="1"/>
  <c r="AA550" i="5" s="1"/>
  <c r="AA551" i="5" s="1"/>
  <c r="AA552" i="5" s="1"/>
  <c r="AA553" i="5" s="1"/>
  <c r="AA554" i="5" s="1"/>
  <c r="AA555" i="5" s="1"/>
  <c r="AA556" i="5" s="1"/>
  <c r="AA557" i="5" s="1"/>
  <c r="AA558" i="5" s="1"/>
  <c r="AA559" i="5" s="1"/>
  <c r="AA560" i="5" s="1"/>
  <c r="AA561" i="5" s="1"/>
  <c r="AA562" i="5" s="1"/>
  <c r="AA563" i="5" s="1"/>
  <c r="AA564" i="5" s="1"/>
  <c r="AA565" i="5" s="1"/>
  <c r="AA566" i="5" s="1"/>
  <c r="AA567" i="5" s="1"/>
  <c r="AA568" i="5" s="1"/>
  <c r="AA569" i="5" s="1"/>
  <c r="AA570" i="5" s="1"/>
  <c r="AA571" i="5" s="1"/>
  <c r="AA572" i="5" s="1"/>
  <c r="AA573" i="5" s="1"/>
  <c r="AA574" i="5" s="1"/>
  <c r="AA575" i="5" s="1"/>
  <c r="AA576" i="5" s="1"/>
  <c r="AA577" i="5" s="1"/>
  <c r="AA578" i="5" s="1"/>
  <c r="AA579" i="5" s="1"/>
  <c r="AA580" i="5" s="1"/>
  <c r="AA581" i="5" s="1"/>
  <c r="AA582" i="5" s="1"/>
  <c r="AA583" i="5" s="1"/>
  <c r="AA584" i="5" s="1"/>
  <c r="AA585" i="5" s="1"/>
  <c r="AA586" i="5" s="1"/>
  <c r="AA587" i="5" s="1"/>
  <c r="AA588" i="5" s="1"/>
  <c r="AA589" i="5" s="1"/>
  <c r="AA590" i="5" s="1"/>
  <c r="AA591" i="5" s="1"/>
  <c r="AA592" i="5" s="1"/>
  <c r="AA593" i="5" s="1"/>
  <c r="AA594" i="5" s="1"/>
  <c r="AA595" i="5" s="1"/>
  <c r="AA596" i="5" s="1"/>
  <c r="AA597" i="5" s="1"/>
  <c r="AA598" i="5" s="1"/>
  <c r="AA599" i="5" s="1"/>
  <c r="AA600" i="5" s="1"/>
  <c r="AA601" i="5" s="1"/>
  <c r="AA602" i="5" s="1"/>
  <c r="AA603" i="5" s="1"/>
  <c r="AA604" i="5" s="1"/>
  <c r="AA605" i="5" s="1"/>
  <c r="AA606" i="5" s="1"/>
  <c r="AA607" i="5" s="1"/>
  <c r="AA608" i="5" s="1"/>
  <c r="AA609" i="5" s="1"/>
  <c r="AA610" i="5" s="1"/>
  <c r="AA611" i="5" s="1"/>
  <c r="AA612" i="5" s="1"/>
  <c r="AA613" i="5" s="1"/>
  <c r="AA614" i="5" s="1"/>
  <c r="AA615" i="5" s="1"/>
  <c r="AA616" i="5" s="1"/>
  <c r="AA617" i="5" s="1"/>
  <c r="AA618" i="5" s="1"/>
  <c r="AA619" i="5" s="1"/>
  <c r="AA620" i="5" s="1"/>
  <c r="AA621" i="5" s="1"/>
  <c r="AA622" i="5" s="1"/>
  <c r="AA623" i="5" s="1"/>
  <c r="AA624" i="5" s="1"/>
  <c r="AA625" i="5" s="1"/>
  <c r="AA626" i="5" s="1"/>
  <c r="AA627" i="5" s="1"/>
  <c r="AA628" i="5" s="1"/>
  <c r="AA629" i="5" s="1"/>
  <c r="AA630" i="5" s="1"/>
  <c r="AA631" i="5" s="1"/>
  <c r="AA632" i="5" s="1"/>
  <c r="AA633" i="5" s="1"/>
  <c r="AA634" i="5" s="1"/>
  <c r="AA635" i="5" s="1"/>
  <c r="AA636" i="5" s="1"/>
  <c r="AA637" i="5" s="1"/>
  <c r="AA638" i="5" s="1"/>
  <c r="AA639" i="5" s="1"/>
  <c r="AA640" i="5" s="1"/>
  <c r="AA641" i="5" s="1"/>
  <c r="AA642" i="5" s="1"/>
  <c r="AA643" i="5" s="1"/>
  <c r="AA644" i="5" s="1"/>
  <c r="AA645" i="5" s="1"/>
  <c r="AA646" i="5" s="1"/>
  <c r="AA647" i="5" s="1"/>
  <c r="AA648" i="5" s="1"/>
  <c r="AA649" i="5" s="1"/>
  <c r="AA650" i="5" s="1"/>
  <c r="AA651" i="5" s="1"/>
  <c r="AA652" i="5" s="1"/>
  <c r="AA653" i="5" s="1"/>
  <c r="AA654" i="5" s="1"/>
  <c r="AA655" i="5" s="1"/>
  <c r="AA656" i="5" s="1"/>
  <c r="AA657" i="5" s="1"/>
  <c r="AA658" i="5" s="1"/>
  <c r="AA659" i="5" s="1"/>
  <c r="AA660" i="5" s="1"/>
  <c r="AA661" i="5" s="1"/>
  <c r="AA662" i="5" s="1"/>
  <c r="AA663" i="5" s="1"/>
  <c r="AA664" i="5" s="1"/>
  <c r="AA665" i="5" s="1"/>
  <c r="AA666" i="5" s="1"/>
  <c r="AA667" i="5" s="1"/>
  <c r="AA668" i="5" s="1"/>
  <c r="AA669" i="5" s="1"/>
  <c r="AA670" i="5" s="1"/>
  <c r="AA671" i="5" s="1"/>
  <c r="AA672" i="5" s="1"/>
  <c r="AA673" i="5" s="1"/>
  <c r="AA674" i="5" s="1"/>
  <c r="AA675" i="5" s="1"/>
  <c r="AA676" i="5" s="1"/>
  <c r="AA677" i="5" s="1"/>
  <c r="AA678" i="5" s="1"/>
  <c r="AA679" i="5" s="1"/>
  <c r="AA680" i="5" s="1"/>
  <c r="AA681" i="5" s="1"/>
  <c r="AA682" i="5" s="1"/>
  <c r="AA683" i="5" s="1"/>
  <c r="AA684" i="5" s="1"/>
  <c r="AA685" i="5" s="1"/>
  <c r="AA686" i="5" s="1"/>
  <c r="AA687" i="5" s="1"/>
  <c r="AA688" i="5" s="1"/>
  <c r="AA689" i="5" s="1"/>
  <c r="AA690" i="5" s="1"/>
  <c r="AA691" i="5" s="1"/>
  <c r="AA692" i="5" s="1"/>
  <c r="AA693" i="5" s="1"/>
  <c r="AA694" i="5" s="1"/>
  <c r="AA695" i="5" s="1"/>
  <c r="AA696" i="5" s="1"/>
  <c r="AA697" i="5" s="1"/>
  <c r="AA698" i="5" s="1"/>
  <c r="AA699" i="5" s="1"/>
  <c r="AA700" i="5" s="1"/>
  <c r="AA701" i="5" s="1"/>
  <c r="AA702" i="5" s="1"/>
  <c r="AA703" i="5" s="1"/>
  <c r="AA704" i="5" s="1"/>
  <c r="AA705" i="5" s="1"/>
  <c r="AA706" i="5" s="1"/>
  <c r="AA707" i="5" s="1"/>
  <c r="AA708" i="5" s="1"/>
  <c r="AA709" i="5" s="1"/>
  <c r="AA710" i="5" s="1"/>
  <c r="AA711" i="5" s="1"/>
  <c r="AA712" i="5" s="1"/>
  <c r="AA713" i="5" s="1"/>
  <c r="AA714" i="5" s="1"/>
  <c r="AA715" i="5" s="1"/>
  <c r="AA716" i="5" s="1"/>
  <c r="AA717" i="5" s="1"/>
  <c r="AA718" i="5" s="1"/>
  <c r="AA719" i="5" s="1"/>
  <c r="AA720" i="5" s="1"/>
  <c r="AA721" i="5" s="1"/>
  <c r="AA722" i="5" s="1"/>
  <c r="AA723" i="5" s="1"/>
  <c r="AA724" i="5" s="1"/>
  <c r="AA725" i="5" s="1"/>
  <c r="AA726" i="5" s="1"/>
  <c r="AA727" i="5" s="1"/>
  <c r="AA728" i="5" s="1"/>
  <c r="AA729" i="5" s="1"/>
  <c r="AA730" i="5" s="1"/>
  <c r="AA731" i="5" s="1"/>
  <c r="AA732" i="5" s="1"/>
  <c r="AA733" i="5" s="1"/>
  <c r="AA734" i="5" s="1"/>
  <c r="AA735" i="5" s="1"/>
  <c r="AA736" i="5" s="1"/>
  <c r="AA737" i="5" s="1"/>
  <c r="AA738" i="5" s="1"/>
  <c r="AA739" i="5" s="1"/>
  <c r="AA740" i="5" s="1"/>
  <c r="AA741" i="5" s="1"/>
  <c r="AA742" i="5" s="1"/>
  <c r="AA743" i="5" s="1"/>
  <c r="AA744" i="5" s="1"/>
  <c r="AA745" i="5" s="1"/>
  <c r="AA746" i="5" s="1"/>
  <c r="AA747" i="5" s="1"/>
  <c r="AA748" i="5" s="1"/>
  <c r="AA749" i="5" s="1"/>
  <c r="AA750" i="5" s="1"/>
  <c r="AA751" i="5" s="1"/>
  <c r="AA752" i="5" s="1"/>
  <c r="AA753" i="5" s="1"/>
  <c r="AA754" i="5" s="1"/>
  <c r="AA755" i="5" s="1"/>
  <c r="AA756" i="5" s="1"/>
  <c r="AA757" i="5" s="1"/>
  <c r="AA758" i="5" s="1"/>
  <c r="AA759" i="5" s="1"/>
  <c r="AA760" i="5" s="1"/>
  <c r="AA761" i="5" s="1"/>
  <c r="AA762" i="5" s="1"/>
  <c r="AA763" i="5" s="1"/>
  <c r="AA764" i="5" s="1"/>
  <c r="AA765" i="5" s="1"/>
  <c r="AA766" i="5" s="1"/>
  <c r="AA767" i="5" s="1"/>
  <c r="AA768" i="5" s="1"/>
  <c r="AA769" i="5" s="1"/>
  <c r="AA770" i="5" s="1"/>
  <c r="AA771" i="5" s="1"/>
  <c r="AA772" i="5" s="1"/>
  <c r="AA773" i="5" s="1"/>
  <c r="AA774" i="5" s="1"/>
  <c r="AA775" i="5" s="1"/>
  <c r="AA776" i="5" s="1"/>
  <c r="AA777" i="5" s="1"/>
  <c r="AA778" i="5" s="1"/>
  <c r="AA779" i="5" s="1"/>
  <c r="AA780" i="5" s="1"/>
  <c r="AA781" i="5" s="1"/>
  <c r="AA782" i="5" s="1"/>
  <c r="AA783" i="5" s="1"/>
  <c r="AA784" i="5" s="1"/>
  <c r="AA785" i="5" s="1"/>
  <c r="AA786" i="5" s="1"/>
  <c r="AA787" i="5" s="1"/>
  <c r="AA788" i="5" s="1"/>
  <c r="AA789" i="5" s="1"/>
  <c r="AA790" i="5" s="1"/>
  <c r="AA791" i="5" s="1"/>
  <c r="AA792" i="5" s="1"/>
  <c r="AA793" i="5" s="1"/>
  <c r="AA794" i="5" s="1"/>
  <c r="AA795" i="5" s="1"/>
  <c r="AA796" i="5" s="1"/>
  <c r="AA797" i="5" s="1"/>
  <c r="AA798" i="5" s="1"/>
  <c r="AA799" i="5" s="1"/>
  <c r="AA800" i="5" s="1"/>
  <c r="AA801" i="5" s="1"/>
  <c r="AA802" i="5" s="1"/>
  <c r="AA803" i="5" s="1"/>
  <c r="AA804" i="5" s="1"/>
  <c r="AA805" i="5" s="1"/>
  <c r="AA806" i="5" s="1"/>
  <c r="AA807" i="5" s="1"/>
  <c r="AA808" i="5" s="1"/>
  <c r="AA809" i="5" s="1"/>
  <c r="AA810" i="5" s="1"/>
  <c r="AA811" i="5" s="1"/>
  <c r="AA812" i="5" s="1"/>
  <c r="AA813" i="5" s="1"/>
  <c r="AA814" i="5" s="1"/>
  <c r="AA815" i="5" s="1"/>
  <c r="AA816" i="5" s="1"/>
  <c r="AA817" i="5" s="1"/>
  <c r="AA818" i="5" s="1"/>
  <c r="AA819" i="5" s="1"/>
  <c r="AA820" i="5" s="1"/>
  <c r="AA821" i="5" s="1"/>
  <c r="AA822" i="5" s="1"/>
  <c r="AA823" i="5" s="1"/>
  <c r="AA824" i="5" s="1"/>
  <c r="AA825" i="5" s="1"/>
  <c r="AA826" i="5" s="1"/>
  <c r="AA827" i="5" s="1"/>
  <c r="AA828" i="5" s="1"/>
  <c r="AA829" i="5" s="1"/>
  <c r="AA830" i="5" s="1"/>
  <c r="AA831" i="5" s="1"/>
  <c r="AA832" i="5" s="1"/>
  <c r="AA833" i="5" s="1"/>
  <c r="AA834" i="5" s="1"/>
  <c r="AA835" i="5" s="1"/>
  <c r="AA836" i="5" s="1"/>
  <c r="AA837" i="5" s="1"/>
  <c r="AA838" i="5" s="1"/>
  <c r="AA839" i="5" s="1"/>
  <c r="AA840" i="5" s="1"/>
  <c r="AA841" i="5" s="1"/>
  <c r="AA842" i="5" s="1"/>
  <c r="AA843" i="5" s="1"/>
  <c r="AA844" i="5" s="1"/>
  <c r="AA845" i="5" s="1"/>
  <c r="AA846" i="5" s="1"/>
  <c r="AA847" i="5" s="1"/>
  <c r="AA848" i="5" s="1"/>
  <c r="AA849" i="5" s="1"/>
  <c r="AA850" i="5" s="1"/>
  <c r="AA851" i="5" s="1"/>
  <c r="AA852" i="5" s="1"/>
  <c r="AA853" i="5" s="1"/>
  <c r="AA854" i="5" s="1"/>
  <c r="AA855" i="5" s="1"/>
  <c r="AA856" i="5" s="1"/>
  <c r="AA857" i="5" s="1"/>
  <c r="AA858" i="5" s="1"/>
  <c r="AA859" i="5" s="1"/>
  <c r="AA860" i="5" s="1"/>
  <c r="AA861" i="5" s="1"/>
  <c r="AA862" i="5" s="1"/>
  <c r="AA863" i="5" s="1"/>
  <c r="AA864" i="5" s="1"/>
  <c r="AA865" i="5" s="1"/>
  <c r="AA866" i="5" s="1"/>
  <c r="AA867" i="5" s="1"/>
  <c r="AA868" i="5" s="1"/>
  <c r="AA869" i="5" s="1"/>
  <c r="AA870" i="5" s="1"/>
  <c r="AA871" i="5" s="1"/>
  <c r="AA872" i="5" s="1"/>
  <c r="AA873" i="5" s="1"/>
  <c r="AA874" i="5" s="1"/>
  <c r="AA875" i="5" s="1"/>
  <c r="AA876" i="5" s="1"/>
  <c r="AA877" i="5" s="1"/>
  <c r="AA878" i="5" s="1"/>
  <c r="AA879" i="5" s="1"/>
  <c r="AA880" i="5" s="1"/>
  <c r="AA881" i="5" s="1"/>
  <c r="AA882" i="5" s="1"/>
  <c r="AA883" i="5" s="1"/>
  <c r="AA884" i="5" s="1"/>
  <c r="AA885" i="5" s="1"/>
  <c r="AA886" i="5" s="1"/>
  <c r="AA887" i="5" s="1"/>
  <c r="AA888" i="5" s="1"/>
  <c r="AA889" i="5" s="1"/>
  <c r="AA890" i="5" s="1"/>
  <c r="AA891" i="5" s="1"/>
  <c r="AA892" i="5" s="1"/>
  <c r="AA893" i="5" s="1"/>
  <c r="AA894" i="5" s="1"/>
  <c r="AA895" i="5" s="1"/>
  <c r="AA896" i="5" s="1"/>
  <c r="AA897" i="5" s="1"/>
  <c r="AA898" i="5" s="1"/>
  <c r="AA899" i="5" s="1"/>
  <c r="AA900" i="5" s="1"/>
  <c r="AA901" i="5" s="1"/>
  <c r="AA902" i="5" s="1"/>
  <c r="AA903" i="5" s="1"/>
  <c r="AA904" i="5" s="1"/>
  <c r="AA905" i="5" s="1"/>
  <c r="AA906" i="5" s="1"/>
  <c r="AA907" i="5" s="1"/>
  <c r="AA908" i="5" s="1"/>
  <c r="AA909" i="5" s="1"/>
  <c r="AA910" i="5" s="1"/>
  <c r="AA911" i="5" s="1"/>
  <c r="AA912" i="5" s="1"/>
  <c r="AA913" i="5" s="1"/>
  <c r="AA914" i="5" s="1"/>
  <c r="AA915" i="5" s="1"/>
  <c r="AA916" i="5" s="1"/>
  <c r="AA917" i="5" s="1"/>
  <c r="AA918" i="5" s="1"/>
  <c r="AA919" i="5" s="1"/>
  <c r="AA920" i="5" s="1"/>
  <c r="AA921" i="5" s="1"/>
  <c r="AA922" i="5" s="1"/>
  <c r="AA923" i="5" s="1"/>
  <c r="AA924" i="5" s="1"/>
  <c r="AA925" i="5" s="1"/>
  <c r="AA926" i="5" s="1"/>
  <c r="AA927" i="5" s="1"/>
  <c r="AA928" i="5" s="1"/>
  <c r="AA929" i="5" s="1"/>
  <c r="AA930" i="5" s="1"/>
  <c r="AA931" i="5" s="1"/>
  <c r="AA932" i="5" s="1"/>
  <c r="AA933" i="5" s="1"/>
  <c r="AA934" i="5" s="1"/>
  <c r="AA935" i="5" s="1"/>
  <c r="AA936" i="5" s="1"/>
  <c r="AA937" i="5" s="1"/>
  <c r="AA938" i="5" s="1"/>
  <c r="AA939" i="5" s="1"/>
  <c r="AA940" i="5" s="1"/>
  <c r="AA941" i="5" s="1"/>
  <c r="AA942" i="5" s="1"/>
  <c r="AA943" i="5" s="1"/>
  <c r="AA944" i="5" s="1"/>
  <c r="AA945" i="5" s="1"/>
  <c r="AA946" i="5" s="1"/>
  <c r="AA947" i="5" s="1"/>
  <c r="AA948" i="5" s="1"/>
  <c r="AA949" i="5" s="1"/>
  <c r="AA950" i="5" s="1"/>
  <c r="AA951" i="5" s="1"/>
  <c r="AA952" i="5" s="1"/>
  <c r="AA953" i="5" s="1"/>
  <c r="AA954" i="5" s="1"/>
  <c r="AA955" i="5" s="1"/>
  <c r="AA956" i="5" s="1"/>
  <c r="AA957" i="5" s="1"/>
  <c r="AA958" i="5" s="1"/>
  <c r="AA959" i="5" s="1"/>
  <c r="AA960" i="5" s="1"/>
  <c r="AA961" i="5" s="1"/>
  <c r="AA962" i="5" s="1"/>
  <c r="AA963" i="5" s="1"/>
  <c r="AA964" i="5" s="1"/>
  <c r="AA965" i="5" s="1"/>
  <c r="AA966" i="5" s="1"/>
  <c r="AA967" i="5" s="1"/>
  <c r="AA968" i="5" s="1"/>
  <c r="AA969" i="5" s="1"/>
  <c r="AA970" i="5" s="1"/>
  <c r="AA971" i="5" s="1"/>
  <c r="AA972" i="5" s="1"/>
  <c r="AA973" i="5" s="1"/>
  <c r="AA974" i="5" s="1"/>
  <c r="AA975" i="5" s="1"/>
  <c r="AA976" i="5" s="1"/>
  <c r="AA977" i="5" s="1"/>
  <c r="AA978" i="5" s="1"/>
  <c r="AA979" i="5" s="1"/>
  <c r="AA980" i="5" s="1"/>
  <c r="AA981" i="5" s="1"/>
  <c r="AA982" i="5" s="1"/>
  <c r="AA983" i="5" s="1"/>
  <c r="AA984" i="5" s="1"/>
  <c r="AA985" i="5" s="1"/>
  <c r="AA986" i="5" s="1"/>
  <c r="AA987" i="5" s="1"/>
  <c r="AA988" i="5" s="1"/>
  <c r="AA989" i="5" s="1"/>
  <c r="AA990" i="5" s="1"/>
  <c r="AA991" i="5" s="1"/>
  <c r="AA992" i="5" s="1"/>
  <c r="AA993" i="5" s="1"/>
  <c r="AA994" i="5" s="1"/>
  <c r="AA995" i="5" s="1"/>
  <c r="AA996" i="5" s="1"/>
  <c r="AA997" i="5" s="1"/>
  <c r="AA998" i="5" s="1"/>
  <c r="AA999" i="5" s="1"/>
  <c r="AA1000" i="5" s="1"/>
  <c r="AA1001" i="5" s="1"/>
  <c r="AA1002" i="5" s="1"/>
  <c r="AA1003" i="5" s="1"/>
  <c r="AA1004" i="5" s="1"/>
  <c r="AA1005" i="5" s="1"/>
  <c r="AA1006" i="5" s="1"/>
  <c r="AA1007" i="5" s="1"/>
  <c r="AA1008" i="5" s="1"/>
  <c r="AA1009" i="5" s="1"/>
  <c r="AA1010" i="5" s="1"/>
  <c r="AA1011" i="5" s="1"/>
  <c r="AA1012" i="5" s="1"/>
  <c r="AA1013" i="5" s="1"/>
  <c r="AA1014" i="5" s="1"/>
  <c r="AA1015" i="5" s="1"/>
  <c r="AA1016" i="5" s="1"/>
  <c r="AA1017" i="5" s="1"/>
  <c r="AA1018" i="5" s="1"/>
  <c r="AA1019" i="5" s="1"/>
  <c r="AA1020" i="5" s="1"/>
  <c r="AA1021" i="5" s="1"/>
  <c r="AA1022" i="5" s="1"/>
  <c r="AA1023" i="5" s="1"/>
  <c r="AA1024" i="5" s="1"/>
  <c r="AA1025" i="5" s="1"/>
  <c r="AA1026" i="5" s="1"/>
  <c r="AA1027" i="5" s="1"/>
  <c r="AA1028" i="5" s="1"/>
  <c r="AA1029" i="5" s="1"/>
  <c r="AA1030" i="5" s="1"/>
  <c r="AA1031" i="5" s="1"/>
  <c r="AA1032" i="5" s="1"/>
  <c r="AA1033" i="5" s="1"/>
  <c r="AA1034" i="5" s="1"/>
  <c r="AA1035" i="5" s="1"/>
  <c r="AA1036" i="5" s="1"/>
  <c r="AA1037" i="5" s="1"/>
  <c r="AA1038" i="5" s="1"/>
  <c r="AA1039" i="5" s="1"/>
  <c r="AA1040" i="5" s="1"/>
  <c r="AA1041" i="5" s="1"/>
  <c r="AA1042" i="5" s="1"/>
  <c r="AA1043" i="5" s="1"/>
  <c r="AA1044" i="5" s="1"/>
  <c r="AA1045" i="5" s="1"/>
  <c r="AA1046" i="5" s="1"/>
  <c r="AA1047" i="5" s="1"/>
  <c r="AA1048" i="5" s="1"/>
  <c r="AA1049" i="5" s="1"/>
  <c r="AA1050" i="5" s="1"/>
  <c r="AA1051" i="5" s="1"/>
  <c r="AA1052" i="5" s="1"/>
  <c r="AA1053" i="5" s="1"/>
  <c r="AA1054" i="5" s="1"/>
  <c r="AA1055" i="5" s="1"/>
  <c r="AA1056" i="5" s="1"/>
  <c r="AA1057" i="5" s="1"/>
  <c r="AA1058" i="5" s="1"/>
  <c r="AA1059" i="5" s="1"/>
  <c r="AA1060" i="5" s="1"/>
  <c r="AA1061" i="5" s="1"/>
  <c r="AA1062" i="5" s="1"/>
  <c r="AA1063" i="5" s="1"/>
  <c r="AA1064" i="5" s="1"/>
  <c r="AA1065" i="5" s="1"/>
  <c r="AA1066" i="5" s="1"/>
  <c r="AA1067" i="5" s="1"/>
  <c r="AA1068" i="5" s="1"/>
  <c r="AA1069" i="5" s="1"/>
  <c r="AA1070" i="5" s="1"/>
  <c r="AA1071" i="5" s="1"/>
  <c r="AA1072" i="5" s="1"/>
  <c r="AA1073" i="5" s="1"/>
  <c r="AA1074" i="5" s="1"/>
  <c r="AA1075" i="5" s="1"/>
  <c r="AA1076" i="5" s="1"/>
  <c r="AA1077" i="5" s="1"/>
  <c r="AA1078" i="5" s="1"/>
  <c r="AA1079" i="5" s="1"/>
  <c r="AA1080" i="5" s="1"/>
  <c r="AA1081" i="5" s="1"/>
  <c r="AA1082" i="5" s="1"/>
  <c r="AA1083" i="5" s="1"/>
  <c r="AA1084" i="5" s="1"/>
  <c r="AA1085" i="5" s="1"/>
  <c r="AA1086" i="5" s="1"/>
  <c r="AA1087" i="5" s="1"/>
  <c r="AA1088" i="5" s="1"/>
  <c r="AA1089" i="5" s="1"/>
  <c r="AA1090" i="5" s="1"/>
  <c r="AA1091" i="5" s="1"/>
  <c r="AA1092" i="5" s="1"/>
  <c r="AA1093" i="5" s="1"/>
  <c r="AA1094" i="5" s="1"/>
  <c r="AA1095" i="5" s="1"/>
  <c r="AA1096" i="5" s="1"/>
  <c r="AA1097" i="5" s="1"/>
  <c r="AA1098" i="5" s="1"/>
  <c r="AA1099" i="5" s="1"/>
  <c r="AA1100" i="5" s="1"/>
  <c r="AA1101" i="5" s="1"/>
  <c r="AA1102" i="5" s="1"/>
  <c r="AA1103" i="5" s="1"/>
  <c r="AA1104" i="5" s="1"/>
  <c r="AA1105" i="5" s="1"/>
  <c r="AA1106" i="5" s="1"/>
  <c r="AA1107" i="5" s="1"/>
  <c r="AA1108" i="5" s="1"/>
  <c r="AA1109" i="5" s="1"/>
  <c r="AA1110" i="5" s="1"/>
  <c r="AA1111" i="5" s="1"/>
  <c r="AA1112" i="5" s="1"/>
  <c r="AA1113" i="5" s="1"/>
  <c r="AA1114" i="5" s="1"/>
  <c r="AA1115" i="5" s="1"/>
  <c r="AA1116" i="5" s="1"/>
  <c r="AA1117" i="5" s="1"/>
  <c r="AA1118" i="5" s="1"/>
  <c r="AA1119" i="5" s="1"/>
  <c r="AA1120" i="5" s="1"/>
  <c r="AA1121" i="5" s="1"/>
  <c r="AA1122" i="5" s="1"/>
  <c r="AA1123" i="5" s="1"/>
  <c r="AA1124" i="5" s="1"/>
  <c r="AA1125" i="5" s="1"/>
  <c r="AA1126" i="5" s="1"/>
  <c r="AA1127" i="5" s="1"/>
  <c r="AA1128" i="5" s="1"/>
  <c r="AA1129" i="5" s="1"/>
  <c r="AA1130" i="5" s="1"/>
  <c r="AA1131" i="5" s="1"/>
  <c r="AA1132" i="5" s="1"/>
  <c r="AA1133" i="5" s="1"/>
  <c r="AA1134" i="5" s="1"/>
  <c r="AA1135" i="5" s="1"/>
  <c r="AA1136" i="5" s="1"/>
  <c r="AA1137" i="5" s="1"/>
  <c r="AA1138" i="5" s="1"/>
  <c r="AA1139" i="5" s="1"/>
  <c r="AA1140" i="5" s="1"/>
  <c r="AA1141" i="5" s="1"/>
  <c r="AA1142" i="5" s="1"/>
  <c r="AA1143" i="5" s="1"/>
  <c r="AA1144" i="5" s="1"/>
  <c r="AA1145" i="5" s="1"/>
  <c r="AA1146" i="5" s="1"/>
  <c r="AA1147" i="5" s="1"/>
  <c r="AA1148" i="5" s="1"/>
  <c r="AA1149" i="5" s="1"/>
  <c r="AA1150" i="5" s="1"/>
  <c r="AA1151" i="5" s="1"/>
  <c r="AA1152" i="5" s="1"/>
  <c r="AA1153" i="5" s="1"/>
  <c r="AA1154" i="5" s="1"/>
  <c r="AA1155" i="5" s="1"/>
  <c r="AA1156" i="5" s="1"/>
  <c r="AA1157" i="5" s="1"/>
  <c r="AA1158" i="5" s="1"/>
  <c r="AA1159" i="5" s="1"/>
  <c r="AA1160" i="5" s="1"/>
  <c r="AA1161" i="5" s="1"/>
  <c r="AA1162" i="5" s="1"/>
  <c r="AA1163" i="5" s="1"/>
  <c r="AA1164" i="5" s="1"/>
  <c r="AA1165" i="5" s="1"/>
  <c r="AA1166" i="5" s="1"/>
  <c r="AA1167" i="5" s="1"/>
  <c r="AA1168" i="5" s="1"/>
  <c r="AA1169" i="5" s="1"/>
  <c r="AA1170" i="5" s="1"/>
  <c r="AA1171" i="5" s="1"/>
  <c r="AA1172" i="5" s="1"/>
  <c r="AA1173" i="5" s="1"/>
  <c r="AA1174" i="5" s="1"/>
  <c r="AA1175" i="5" s="1"/>
  <c r="AA1176" i="5" s="1"/>
  <c r="AA1177" i="5" s="1"/>
  <c r="AA1178" i="5" s="1"/>
  <c r="AA1179" i="5" s="1"/>
  <c r="AA1180" i="5" s="1"/>
  <c r="AA1181" i="5" s="1"/>
  <c r="AA1182" i="5" s="1"/>
  <c r="AA1183" i="5" s="1"/>
  <c r="AA1184" i="5" s="1"/>
  <c r="AA1185" i="5" s="1"/>
  <c r="AA1186" i="5" s="1"/>
  <c r="AA1187" i="5" s="1"/>
  <c r="AA1188" i="5" s="1"/>
  <c r="AA1189" i="5" s="1"/>
  <c r="AA1190" i="5" s="1"/>
  <c r="AA1191" i="5" s="1"/>
  <c r="AA1192" i="5" s="1"/>
  <c r="AA1193" i="5" s="1"/>
  <c r="AA1194" i="5" s="1"/>
  <c r="AA1195" i="5" s="1"/>
  <c r="AA1196" i="5" s="1"/>
  <c r="AA1197" i="5" s="1"/>
  <c r="AA1198" i="5" s="1"/>
  <c r="AA1199" i="5" s="1"/>
  <c r="AA1200" i="5" s="1"/>
  <c r="AA1201" i="5" s="1"/>
  <c r="AA1202" i="5" s="1"/>
  <c r="AA1203" i="5" s="1"/>
  <c r="AA1204" i="5" s="1"/>
  <c r="AA1205" i="5" s="1"/>
  <c r="AA1206" i="5" s="1"/>
  <c r="AA1207" i="5" s="1"/>
  <c r="AA1208" i="5" s="1"/>
  <c r="AA1209" i="5" s="1"/>
  <c r="AA1210" i="5" s="1"/>
  <c r="AA1211" i="5" s="1"/>
  <c r="AA1212" i="5" s="1"/>
  <c r="AA1213" i="5" s="1"/>
  <c r="AA1214" i="5" s="1"/>
  <c r="AA1215" i="5" s="1"/>
  <c r="AA1216" i="5" s="1"/>
  <c r="AA1217" i="5" s="1"/>
  <c r="AA1218" i="5" s="1"/>
  <c r="AA1219" i="5" s="1"/>
  <c r="AA1220" i="5" s="1"/>
  <c r="AA1221" i="5" s="1"/>
  <c r="AA1222" i="5" s="1"/>
  <c r="AA1223" i="5" s="1"/>
  <c r="AA1224" i="5" s="1"/>
  <c r="AA1225" i="5" s="1"/>
  <c r="AA1226" i="5" s="1"/>
  <c r="AA1227" i="5" s="1"/>
  <c r="AA1228" i="5" s="1"/>
  <c r="AA1229" i="5" s="1"/>
  <c r="AA1230" i="5" s="1"/>
  <c r="AA1231" i="5" s="1"/>
  <c r="AA1232" i="5" s="1"/>
  <c r="AA1233" i="5" s="1"/>
  <c r="AA1234" i="5" s="1"/>
  <c r="AA1235" i="5" s="1"/>
  <c r="AA1236" i="5" s="1"/>
  <c r="AA1237" i="5" s="1"/>
  <c r="AA1238" i="5" s="1"/>
  <c r="AA1239" i="5" s="1"/>
  <c r="AA1240" i="5" s="1"/>
  <c r="AA1241" i="5" s="1"/>
  <c r="AA1242" i="5" s="1"/>
  <c r="AA1243" i="5" s="1"/>
  <c r="AA1244" i="5" s="1"/>
  <c r="AA1245" i="5" s="1"/>
  <c r="AA1246" i="5" s="1"/>
  <c r="AA1247" i="5" s="1"/>
  <c r="AA1248" i="5" s="1"/>
  <c r="AA1249" i="5" s="1"/>
  <c r="AA1250" i="5" s="1"/>
  <c r="AA1251" i="5" s="1"/>
  <c r="AA1252" i="5" s="1"/>
  <c r="AA1253" i="5" s="1"/>
  <c r="AA1254" i="5" s="1"/>
  <c r="AA1255" i="5" s="1"/>
  <c r="AA1256" i="5" s="1"/>
  <c r="AA1257" i="5" s="1"/>
  <c r="AA1258" i="5" s="1"/>
  <c r="AA1259" i="5" s="1"/>
  <c r="AA1260" i="5" s="1"/>
  <c r="AA1261" i="5" s="1"/>
  <c r="AA1262" i="5" s="1"/>
  <c r="AA1263" i="5" s="1"/>
  <c r="AA1264" i="5" s="1"/>
  <c r="AA1265" i="5" s="1"/>
  <c r="AA1266" i="5" s="1"/>
  <c r="AA1267" i="5" s="1"/>
  <c r="AA1268" i="5" s="1"/>
  <c r="AA1269" i="5" s="1"/>
  <c r="AA1270" i="5" s="1"/>
  <c r="AA1271" i="5" s="1"/>
  <c r="AA1272" i="5" s="1"/>
  <c r="AA1273" i="5" s="1"/>
  <c r="AA1274" i="5" s="1"/>
  <c r="AA1275" i="5" s="1"/>
  <c r="AA1276" i="5" s="1"/>
  <c r="AA1277" i="5" s="1"/>
  <c r="AA1278" i="5" s="1"/>
  <c r="AA1279" i="5" s="1"/>
  <c r="AA1280" i="5" s="1"/>
  <c r="AA1281" i="5" s="1"/>
  <c r="AA1282" i="5" s="1"/>
  <c r="AA1283" i="5" s="1"/>
  <c r="AA1284" i="5" s="1"/>
  <c r="AA1285" i="5" s="1"/>
  <c r="AA1286" i="5" s="1"/>
  <c r="AA1287" i="5" s="1"/>
  <c r="AA1288" i="5" s="1"/>
  <c r="AA1289" i="5" s="1"/>
  <c r="AA1290" i="5" s="1"/>
  <c r="AA1291" i="5" s="1"/>
  <c r="AA1292" i="5" s="1"/>
  <c r="AA1293" i="5" s="1"/>
  <c r="AA1294" i="5" s="1"/>
  <c r="AA1295" i="5" s="1"/>
  <c r="AA1296" i="5" s="1"/>
  <c r="AA1297" i="5" s="1"/>
  <c r="AA1298" i="5" s="1"/>
  <c r="AA1299" i="5" s="1"/>
  <c r="AA1300" i="5" s="1"/>
  <c r="AA1301" i="5" s="1"/>
  <c r="AA1302" i="5" s="1"/>
  <c r="AA1303" i="5" s="1"/>
  <c r="AA1304" i="5" s="1"/>
  <c r="AA1305" i="5" s="1"/>
  <c r="AA1306" i="5" s="1"/>
  <c r="AA1307" i="5" s="1"/>
  <c r="AA1308" i="5" s="1"/>
  <c r="AA1309" i="5" s="1"/>
  <c r="AA1310" i="5" s="1"/>
  <c r="AA1311" i="5" s="1"/>
  <c r="AA1312" i="5" s="1"/>
  <c r="AA1313" i="5" s="1"/>
  <c r="AA1314" i="5" s="1"/>
  <c r="AA1315" i="5" s="1"/>
  <c r="AA1316" i="5" s="1"/>
  <c r="AA1317" i="5" s="1"/>
  <c r="AA1318" i="5" s="1"/>
  <c r="AA1319" i="5" s="1"/>
  <c r="AA1320" i="5" s="1"/>
  <c r="AA1321" i="5" s="1"/>
  <c r="AA1322" i="5" s="1"/>
  <c r="AA1323" i="5" s="1"/>
  <c r="AA1324" i="5" s="1"/>
  <c r="AA1325" i="5" s="1"/>
  <c r="AA1326" i="5" s="1"/>
  <c r="AA1327" i="5" s="1"/>
  <c r="AA1328" i="5" s="1"/>
  <c r="AA1329" i="5" s="1"/>
  <c r="AA1330" i="5" s="1"/>
  <c r="AA1331" i="5" s="1"/>
  <c r="AA1332" i="5" s="1"/>
  <c r="AA1333" i="5" s="1"/>
  <c r="AA1334" i="5" s="1"/>
  <c r="AA1335" i="5" s="1"/>
  <c r="AA1336" i="5" s="1"/>
  <c r="AA1337" i="5" s="1"/>
  <c r="AA1338" i="5" s="1"/>
  <c r="AA1339" i="5" s="1"/>
  <c r="AA1340" i="5" s="1"/>
  <c r="AA1341" i="5" s="1"/>
  <c r="AA1342" i="5" s="1"/>
  <c r="AA1343" i="5" s="1"/>
  <c r="AA1344" i="5" s="1"/>
  <c r="AA1345" i="5" s="1"/>
  <c r="AA1346" i="5" s="1"/>
  <c r="AA1347" i="5" s="1"/>
  <c r="AA1348" i="5" s="1"/>
  <c r="AA1349" i="5" s="1"/>
  <c r="AA1350" i="5" s="1"/>
  <c r="AA1351" i="5" s="1"/>
  <c r="AA1352" i="5" s="1"/>
  <c r="AA1353" i="5" s="1"/>
  <c r="AA1354" i="5" s="1"/>
  <c r="AA1355" i="5" s="1"/>
  <c r="AA1356" i="5" s="1"/>
  <c r="AA1357" i="5" s="1"/>
  <c r="AA1358" i="5" s="1"/>
  <c r="AA1359" i="5" s="1"/>
  <c r="AA1360" i="5" s="1"/>
  <c r="AA1361" i="5" s="1"/>
  <c r="AA1362" i="5" s="1"/>
  <c r="AA1363" i="5" s="1"/>
  <c r="AA1364" i="5" s="1"/>
  <c r="AA1365" i="5" s="1"/>
  <c r="AA1366" i="5" s="1"/>
  <c r="AA1367" i="5" s="1"/>
  <c r="AA1368" i="5" s="1"/>
  <c r="AA1369" i="5" s="1"/>
  <c r="AA1370" i="5" s="1"/>
  <c r="AA1371" i="5" s="1"/>
  <c r="AA1372" i="5" s="1"/>
  <c r="AA1373" i="5" s="1"/>
  <c r="AA1374" i="5" s="1"/>
  <c r="AA1375" i="5" s="1"/>
  <c r="AA1376" i="5" s="1"/>
  <c r="AA1377" i="5" s="1"/>
  <c r="AA1378" i="5" s="1"/>
  <c r="AA1379" i="5" s="1"/>
  <c r="AA1380" i="5" s="1"/>
  <c r="AA1381" i="5" s="1"/>
  <c r="AA1382" i="5" s="1"/>
  <c r="AA1383" i="5" s="1"/>
  <c r="AA1384" i="5" s="1"/>
  <c r="AA1385" i="5" s="1"/>
  <c r="AA1386" i="5" s="1"/>
  <c r="AA1387" i="5" s="1"/>
  <c r="AA1388" i="5" s="1"/>
  <c r="AA1389" i="5" s="1"/>
  <c r="AA1390" i="5" s="1"/>
  <c r="AA1391" i="5" s="1"/>
  <c r="AA1392" i="5" s="1"/>
  <c r="AA1393" i="5" s="1"/>
  <c r="AA1394" i="5" s="1"/>
  <c r="AA1395" i="5" s="1"/>
  <c r="AA1396" i="5" s="1"/>
  <c r="AA1397" i="5" s="1"/>
  <c r="AA1398" i="5" s="1"/>
  <c r="AA1399" i="5" s="1"/>
  <c r="AA1400" i="5" s="1"/>
  <c r="AA1401" i="5" s="1"/>
  <c r="AA1402" i="5" s="1"/>
  <c r="AA1403" i="5" s="1"/>
  <c r="AA1404" i="5" s="1"/>
  <c r="AA1405" i="5" s="1"/>
  <c r="AA1406" i="5" s="1"/>
  <c r="AA1407" i="5" s="1"/>
  <c r="AA1408" i="5" s="1"/>
  <c r="AA1409" i="5" s="1"/>
  <c r="AA1410" i="5" s="1"/>
  <c r="AA1411" i="5" s="1"/>
  <c r="AA1412" i="5" s="1"/>
  <c r="AA1413" i="5" s="1"/>
  <c r="AA1414" i="5" s="1"/>
  <c r="AA1415" i="5" s="1"/>
  <c r="AA1416" i="5" s="1"/>
  <c r="AA1417" i="5" s="1"/>
  <c r="AA1418" i="5" s="1"/>
  <c r="AA1419" i="5" s="1"/>
  <c r="AA1420" i="5" s="1"/>
  <c r="AA1421" i="5" s="1"/>
  <c r="AA1422" i="5" s="1"/>
  <c r="AA1423" i="5" s="1"/>
  <c r="AA1424" i="5" s="1"/>
  <c r="AA1425" i="5" s="1"/>
  <c r="AA1426" i="5" s="1"/>
  <c r="AA1427" i="5" s="1"/>
  <c r="AA1428" i="5" s="1"/>
  <c r="AA1429" i="5" s="1"/>
  <c r="AA1430" i="5" s="1"/>
  <c r="AA1431" i="5" s="1"/>
  <c r="AA1432" i="5" s="1"/>
  <c r="AA1433" i="5" s="1"/>
  <c r="AA1434" i="5" s="1"/>
  <c r="AA1435" i="5" s="1"/>
  <c r="AA1436" i="5" s="1"/>
  <c r="AA1437" i="5" s="1"/>
  <c r="AA1438" i="5" s="1"/>
  <c r="AA1439" i="5" s="1"/>
  <c r="AA1440" i="5" s="1"/>
  <c r="AA1441" i="5" s="1"/>
  <c r="AA1442" i="5" s="1"/>
  <c r="AA1443" i="5" s="1"/>
  <c r="AA1444" i="5" s="1"/>
  <c r="AA1445" i="5" s="1"/>
  <c r="AA1446" i="5" s="1"/>
  <c r="AA1447" i="5" s="1"/>
  <c r="AA1448" i="5" s="1"/>
  <c r="AA1449" i="5" s="1"/>
  <c r="AA1450" i="5" s="1"/>
  <c r="AA1451" i="5" s="1"/>
  <c r="AA1452" i="5" s="1"/>
  <c r="AA1453" i="5" s="1"/>
  <c r="AA1454" i="5" s="1"/>
  <c r="AA1455" i="5" s="1"/>
  <c r="AA1456" i="5" s="1"/>
  <c r="AA1457" i="5" s="1"/>
  <c r="AA1458" i="5" s="1"/>
  <c r="AA1459" i="5" s="1"/>
  <c r="AA1460" i="5" s="1"/>
  <c r="AA1461" i="5" s="1"/>
  <c r="AA1462" i="5" s="1"/>
  <c r="AA1463" i="5" s="1"/>
  <c r="AA1464" i="5" s="1"/>
  <c r="AA1465" i="5" s="1"/>
  <c r="AA1466" i="5" s="1"/>
  <c r="AA1467" i="5" s="1"/>
  <c r="AA1468" i="5" s="1"/>
  <c r="AA1469" i="5" s="1"/>
  <c r="AA1470" i="5" s="1"/>
  <c r="AA1471" i="5" s="1"/>
  <c r="AA1472" i="5" s="1"/>
  <c r="AA1473" i="5" s="1"/>
  <c r="AA1474" i="5" s="1"/>
  <c r="AA1475" i="5" s="1"/>
  <c r="AA1476" i="5" s="1"/>
  <c r="AA1477" i="5" s="1"/>
  <c r="AA1478" i="5" s="1"/>
  <c r="AA1479" i="5" s="1"/>
  <c r="AA1480" i="5" s="1"/>
  <c r="AA1481" i="5" s="1"/>
  <c r="AA1482" i="5" s="1"/>
  <c r="AA1483" i="5" s="1"/>
  <c r="AA1484" i="5" s="1"/>
  <c r="AA1485" i="5" s="1"/>
  <c r="AA1486" i="5" s="1"/>
  <c r="AA1487" i="5" s="1"/>
  <c r="AA1488" i="5" s="1"/>
  <c r="AA1489" i="5" s="1"/>
  <c r="AA1490" i="5" s="1"/>
  <c r="AA1491" i="5" s="1"/>
  <c r="AA1492" i="5" s="1"/>
  <c r="AA1493" i="5" s="1"/>
  <c r="AA1494" i="5" s="1"/>
  <c r="AA1495" i="5" s="1"/>
  <c r="AA1496" i="5" s="1"/>
  <c r="AA1497" i="5" s="1"/>
  <c r="AA1498" i="5" s="1"/>
  <c r="AA1499" i="5" s="1"/>
  <c r="AA1500" i="5" s="1"/>
  <c r="AA1501" i="5" s="1"/>
  <c r="AA1502" i="5" s="1"/>
  <c r="AA1503" i="5" s="1"/>
  <c r="AA1504" i="5" s="1"/>
  <c r="AA1505" i="5" s="1"/>
  <c r="AA1506" i="5" s="1"/>
  <c r="AA1507" i="5" s="1"/>
  <c r="AA1508" i="5" s="1"/>
  <c r="AA1509" i="5" s="1"/>
  <c r="AA1510" i="5" s="1"/>
  <c r="AA1511" i="5" s="1"/>
  <c r="AA1512" i="5" s="1"/>
  <c r="AA1513" i="5" s="1"/>
  <c r="AA1514" i="5" s="1"/>
  <c r="AA1515" i="5" s="1"/>
  <c r="AA1516" i="5" s="1"/>
  <c r="AA1517" i="5" s="1"/>
  <c r="AA1518" i="5" s="1"/>
  <c r="AA1519" i="5" s="1"/>
  <c r="AA1520" i="5" s="1"/>
  <c r="AA1521" i="5" s="1"/>
  <c r="AA1522" i="5" s="1"/>
  <c r="AA1523" i="5" s="1"/>
  <c r="AA1524" i="5" s="1"/>
  <c r="AA1525" i="5" s="1"/>
  <c r="AA1526" i="5" s="1"/>
  <c r="AA1527" i="5" s="1"/>
  <c r="AA1528" i="5" s="1"/>
  <c r="AA1529" i="5" s="1"/>
  <c r="AA1530" i="5" s="1"/>
  <c r="AA1531" i="5" s="1"/>
  <c r="AA1532" i="5" s="1"/>
  <c r="AA1533" i="5" s="1"/>
  <c r="AA1534" i="5" s="1"/>
  <c r="AA1535" i="5" s="1"/>
  <c r="AA1536" i="5" s="1"/>
  <c r="AA1537" i="5" s="1"/>
  <c r="AA1538" i="5" s="1"/>
  <c r="AA1539" i="5" s="1"/>
  <c r="AA1540" i="5" s="1"/>
  <c r="AA1541" i="5" s="1"/>
  <c r="AA1542" i="5" s="1"/>
  <c r="AA1543" i="5" s="1"/>
  <c r="AA1544" i="5" s="1"/>
  <c r="AA1545" i="5" s="1"/>
  <c r="AA1546" i="5" s="1"/>
  <c r="AA1547" i="5" s="1"/>
  <c r="AA1548" i="5" s="1"/>
  <c r="AA1549" i="5" s="1"/>
  <c r="AA1550" i="5" s="1"/>
  <c r="AA1551" i="5" s="1"/>
  <c r="AA1552" i="5" s="1"/>
  <c r="AA1553" i="5" s="1"/>
  <c r="AA1554" i="5" s="1"/>
  <c r="AA1555" i="5" s="1"/>
  <c r="AA1556" i="5" s="1"/>
  <c r="AA1557" i="5" s="1"/>
  <c r="AA1558" i="5" s="1"/>
  <c r="AA1559" i="5" s="1"/>
  <c r="AA1560" i="5" s="1"/>
  <c r="AA1561" i="5" s="1"/>
  <c r="AA1562" i="5" s="1"/>
  <c r="AA1563" i="5" s="1"/>
  <c r="AA1564" i="5" s="1"/>
  <c r="AA1565" i="5" s="1"/>
  <c r="AA1566" i="5" s="1"/>
  <c r="AA1567" i="5" s="1"/>
  <c r="AA1568" i="5" s="1"/>
  <c r="AA1569" i="5" s="1"/>
  <c r="AA1570" i="5" s="1"/>
  <c r="AA1571" i="5" s="1"/>
  <c r="AA1572" i="5" s="1"/>
  <c r="AA1573" i="5" s="1"/>
  <c r="AA1574" i="5" s="1"/>
  <c r="AA1575" i="5" s="1"/>
  <c r="AA1576" i="5" s="1"/>
  <c r="AA1577" i="5" s="1"/>
  <c r="AA1578" i="5" s="1"/>
  <c r="AA1579" i="5" s="1"/>
  <c r="AA1580" i="5" s="1"/>
  <c r="AA1581" i="5" s="1"/>
  <c r="AA1582" i="5" s="1"/>
  <c r="AA1583" i="5" s="1"/>
  <c r="AA1584" i="5" s="1"/>
  <c r="AA1585" i="5" s="1"/>
  <c r="AA1586" i="5" s="1"/>
  <c r="AA1587" i="5" s="1"/>
  <c r="AA1588" i="5" s="1"/>
  <c r="AA1589" i="5" s="1"/>
  <c r="AA1590" i="5" s="1"/>
  <c r="AA1591" i="5" s="1"/>
  <c r="AA1592" i="5" s="1"/>
  <c r="AA1593" i="5" s="1"/>
  <c r="AA1594" i="5" s="1"/>
  <c r="AA1595" i="5" s="1"/>
  <c r="AA1596" i="5" s="1"/>
  <c r="AA1597" i="5" s="1"/>
  <c r="AA1598" i="5" s="1"/>
  <c r="AA1599" i="5" s="1"/>
  <c r="AA1600" i="5" s="1"/>
  <c r="AA1601" i="5" s="1"/>
  <c r="AA1602" i="5" s="1"/>
  <c r="AA1603" i="5" s="1"/>
  <c r="AA1604" i="5" s="1"/>
  <c r="AA1605" i="5" s="1"/>
  <c r="AA1606" i="5" s="1"/>
  <c r="AA1607" i="5" s="1"/>
  <c r="AA1608" i="5" s="1"/>
  <c r="AA1609" i="5" s="1"/>
  <c r="AA1610" i="5" s="1"/>
  <c r="AA1611" i="5" s="1"/>
  <c r="AA1612" i="5" s="1"/>
  <c r="AA1613" i="5" s="1"/>
  <c r="AA1614" i="5" s="1"/>
  <c r="AA1615" i="5" s="1"/>
  <c r="AA1616" i="5" s="1"/>
  <c r="AA1617" i="5" s="1"/>
  <c r="AA1618" i="5" s="1"/>
  <c r="AA1619" i="5" s="1"/>
  <c r="AA1620" i="5" s="1"/>
  <c r="AA1621" i="5" s="1"/>
  <c r="AA1622" i="5" s="1"/>
  <c r="AA1623" i="5" s="1"/>
  <c r="AA1624" i="5" s="1"/>
  <c r="AA1625" i="5" s="1"/>
  <c r="AA1626" i="5" s="1"/>
  <c r="AA1627" i="5" s="1"/>
  <c r="AA1628" i="5" s="1"/>
  <c r="AA1629" i="5" s="1"/>
  <c r="AA1630" i="5" s="1"/>
  <c r="AA1631" i="5" s="1"/>
  <c r="AA1632" i="5" s="1"/>
  <c r="AA1633" i="5" s="1"/>
  <c r="AA1634" i="5" s="1"/>
  <c r="AA1635" i="5" s="1"/>
  <c r="AA1636" i="5" s="1"/>
  <c r="AA1637" i="5" s="1"/>
  <c r="AA1638" i="5" s="1"/>
  <c r="AA1639" i="5" s="1"/>
  <c r="AA1640" i="5" s="1"/>
  <c r="AA1641" i="5" s="1"/>
  <c r="AA1642" i="5" s="1"/>
  <c r="AA1643" i="5" s="1"/>
  <c r="AA1644" i="5" s="1"/>
  <c r="AA1645" i="5" s="1"/>
  <c r="AA1646" i="5" s="1"/>
  <c r="AA1647" i="5" s="1"/>
  <c r="AA1648" i="5" s="1"/>
  <c r="AA1649" i="5" s="1"/>
  <c r="AA1650" i="5" s="1"/>
  <c r="AA1651" i="5" s="1"/>
  <c r="AA1652" i="5" s="1"/>
  <c r="AA1653" i="5" s="1"/>
  <c r="AA1654" i="5" s="1"/>
  <c r="AA1655" i="5" s="1"/>
  <c r="AA1656" i="5" s="1"/>
  <c r="AA1657" i="5" s="1"/>
  <c r="AA1658" i="5" s="1"/>
  <c r="AA1659" i="5" s="1"/>
  <c r="AA1660" i="5" s="1"/>
  <c r="AA1661" i="5" s="1"/>
  <c r="AA1662" i="5" s="1"/>
  <c r="AA1663" i="5" s="1"/>
  <c r="AA1664" i="5" s="1"/>
  <c r="AA1665" i="5" s="1"/>
  <c r="AA1666" i="5" s="1"/>
  <c r="AA1667" i="5" s="1"/>
  <c r="AA1668" i="5" s="1"/>
  <c r="AA1669" i="5" s="1"/>
  <c r="AA1670" i="5" s="1"/>
  <c r="AA1671" i="5" s="1"/>
  <c r="AA1672" i="5" s="1"/>
  <c r="AA1673" i="5" s="1"/>
  <c r="AA1674" i="5" s="1"/>
  <c r="AA1675" i="5" s="1"/>
  <c r="AA1676" i="5" s="1"/>
  <c r="AA1677" i="5" s="1"/>
  <c r="AA1678" i="5" s="1"/>
  <c r="AA1679" i="5" s="1"/>
  <c r="AA1680" i="5" s="1"/>
  <c r="AA1681" i="5" s="1"/>
  <c r="AA1682" i="5" s="1"/>
  <c r="AA1683" i="5" s="1"/>
  <c r="AA1684" i="5" s="1"/>
  <c r="AA1685" i="5" s="1"/>
  <c r="AA1686" i="5" s="1"/>
  <c r="AA1687" i="5" s="1"/>
  <c r="AA1688" i="5" s="1"/>
  <c r="AA1689" i="5" s="1"/>
  <c r="AA1690" i="5" s="1"/>
  <c r="AA1691" i="5" s="1"/>
  <c r="AA1692" i="5" s="1"/>
  <c r="AA1693" i="5" s="1"/>
  <c r="AA1694" i="5" s="1"/>
  <c r="AA1695" i="5" s="1"/>
  <c r="AA1696" i="5" s="1"/>
  <c r="AA1697" i="5" s="1"/>
  <c r="AA1698" i="5" s="1"/>
  <c r="AA1699" i="5" s="1"/>
  <c r="AA1700" i="5" s="1"/>
  <c r="AA1701" i="5" s="1"/>
  <c r="AA1702" i="5" s="1"/>
  <c r="AA1703" i="5" s="1"/>
  <c r="AA1704" i="5" s="1"/>
  <c r="AA1705" i="5" s="1"/>
  <c r="AA1706" i="5" s="1"/>
  <c r="AA1707" i="5" s="1"/>
  <c r="AA1708" i="5" s="1"/>
  <c r="AA1709" i="5" s="1"/>
  <c r="AA1710" i="5" s="1"/>
  <c r="AA1711" i="5" s="1"/>
  <c r="AA1712" i="5" s="1"/>
  <c r="AA1713" i="5" s="1"/>
  <c r="AA1714" i="5" s="1"/>
  <c r="AA1715" i="5" s="1"/>
  <c r="AA1716" i="5" s="1"/>
  <c r="AA1717" i="5" s="1"/>
  <c r="AA1718" i="5" s="1"/>
  <c r="AA1719" i="5" s="1"/>
  <c r="AA1720" i="5" s="1"/>
  <c r="AA1721" i="5" s="1"/>
  <c r="AA1722" i="5" s="1"/>
  <c r="AA1723" i="5" s="1"/>
  <c r="AA1724" i="5" s="1"/>
  <c r="AA1725" i="5" s="1"/>
  <c r="AA1726" i="5" s="1"/>
  <c r="AA1727" i="5" s="1"/>
  <c r="AA1728" i="5" s="1"/>
  <c r="AA1729" i="5" s="1"/>
  <c r="AA1730" i="5" s="1"/>
  <c r="AA1731" i="5" s="1"/>
  <c r="AA1732" i="5" s="1"/>
  <c r="AA1733" i="5" s="1"/>
  <c r="AA1734" i="5" s="1"/>
  <c r="AA1735" i="5" s="1"/>
  <c r="AA1736" i="5" s="1"/>
  <c r="AA1737" i="5" s="1"/>
  <c r="AA1738" i="5" s="1"/>
  <c r="AA1739" i="5" s="1"/>
  <c r="AA1740" i="5" s="1"/>
  <c r="AA1741" i="5" s="1"/>
  <c r="AA1742" i="5" s="1"/>
  <c r="AA1743" i="5" s="1"/>
  <c r="AA1744" i="5" s="1"/>
  <c r="AA1745" i="5" s="1"/>
  <c r="AA1746" i="5" s="1"/>
  <c r="AA1747" i="5" s="1"/>
  <c r="AA1748" i="5" s="1"/>
  <c r="AA1749" i="5" s="1"/>
  <c r="AA1750" i="5" s="1"/>
  <c r="AA1751" i="5" s="1"/>
  <c r="AA1752" i="5" s="1"/>
  <c r="AA1753" i="5" s="1"/>
  <c r="AA1754" i="5" s="1"/>
  <c r="AA1755" i="5" s="1"/>
  <c r="AA1756" i="5" s="1"/>
  <c r="AA1757" i="5" s="1"/>
  <c r="AA1758" i="5" s="1"/>
  <c r="AA1759" i="5" s="1"/>
  <c r="AA1760" i="5" s="1"/>
  <c r="AA1761" i="5" s="1"/>
  <c r="AA1762" i="5" s="1"/>
  <c r="AA1763" i="5" s="1"/>
  <c r="AA1764" i="5" s="1"/>
  <c r="AA1765" i="5" s="1"/>
  <c r="AA1766" i="5" s="1"/>
  <c r="AA1767" i="5" s="1"/>
  <c r="AA1768" i="5" s="1"/>
  <c r="AA1769" i="5" s="1"/>
  <c r="AA1770" i="5" s="1"/>
  <c r="AA1771" i="5" s="1"/>
  <c r="AA1772" i="5" s="1"/>
  <c r="AA1773" i="5" s="1"/>
  <c r="AA1774" i="5" s="1"/>
  <c r="AA1775" i="5" s="1"/>
  <c r="AA1776" i="5" s="1"/>
  <c r="AA1777" i="5" s="1"/>
  <c r="AA1778" i="5" s="1"/>
  <c r="AA1779" i="5" s="1"/>
  <c r="AA1780" i="5" s="1"/>
  <c r="AA1781" i="5" s="1"/>
  <c r="AA1782" i="5" s="1"/>
  <c r="AA1783" i="5" s="1"/>
  <c r="AA1784" i="5" s="1"/>
  <c r="AA1785" i="5" s="1"/>
  <c r="AA1786" i="5" s="1"/>
  <c r="AA1787" i="5" s="1"/>
  <c r="AA1788" i="5" s="1"/>
  <c r="AA1789" i="5" s="1"/>
  <c r="AA1790" i="5" s="1"/>
  <c r="AA1791" i="5" s="1"/>
  <c r="AA1792" i="5" s="1"/>
  <c r="AA1793" i="5" s="1"/>
  <c r="AA1794" i="5" s="1"/>
  <c r="AA1795" i="5" s="1"/>
  <c r="AA1796" i="5" s="1"/>
  <c r="AA1797" i="5" s="1"/>
  <c r="AA1798" i="5" s="1"/>
  <c r="AA1799" i="5" s="1"/>
  <c r="AA1800" i="5" s="1"/>
  <c r="AA1801" i="5" s="1"/>
  <c r="AA1802" i="5" s="1"/>
  <c r="AA1803" i="5" s="1"/>
  <c r="AA1804" i="5" s="1"/>
  <c r="AA1805" i="5" s="1"/>
  <c r="AA1806" i="5" s="1"/>
  <c r="AA1807" i="5" s="1"/>
  <c r="AA1808" i="5" s="1"/>
  <c r="AA1809" i="5" s="1"/>
  <c r="AA1810" i="5" s="1"/>
  <c r="AA1811" i="5" s="1"/>
  <c r="AA1812" i="5" s="1"/>
  <c r="AA1813" i="5" s="1"/>
  <c r="AA1814" i="5" s="1"/>
  <c r="AA1815" i="5" s="1"/>
  <c r="AA1816" i="5" s="1"/>
  <c r="AA1817" i="5" s="1"/>
  <c r="AA1818" i="5" s="1"/>
  <c r="AA1819" i="5" s="1"/>
  <c r="AA1820" i="5" s="1"/>
  <c r="AA1821" i="5" s="1"/>
  <c r="AA1822" i="5" s="1"/>
  <c r="AA1823" i="5" s="1"/>
  <c r="AA1824" i="5" s="1"/>
  <c r="AA1825" i="5" s="1"/>
  <c r="AA1826" i="5" s="1"/>
  <c r="AA1827" i="5" s="1"/>
  <c r="AA1828" i="5" s="1"/>
  <c r="AA1829" i="5" s="1"/>
  <c r="AA1830" i="5" s="1"/>
  <c r="AA1831" i="5" s="1"/>
  <c r="AA1832" i="5" s="1"/>
  <c r="AA1833" i="5" s="1"/>
  <c r="AA1834" i="5" s="1"/>
  <c r="AA1835" i="5" s="1"/>
  <c r="AA1836" i="5" s="1"/>
  <c r="AA1837" i="5" s="1"/>
  <c r="AA1838" i="5" s="1"/>
  <c r="AA1839" i="5" s="1"/>
  <c r="AA1840" i="5" s="1"/>
  <c r="AA1841" i="5" s="1"/>
  <c r="AA1842" i="5" s="1"/>
  <c r="AA1843" i="5" s="1"/>
  <c r="AA1844" i="5" s="1"/>
  <c r="AA1845" i="5" s="1"/>
  <c r="AA1846" i="5" s="1"/>
  <c r="AA1847" i="5" s="1"/>
  <c r="AA1848" i="5" s="1"/>
  <c r="AA1849" i="5" s="1"/>
  <c r="AA1850" i="5" s="1"/>
  <c r="AA1851" i="5" s="1"/>
  <c r="AA1852" i="5" s="1"/>
  <c r="AA1853" i="5" s="1"/>
  <c r="AA1854" i="5" s="1"/>
  <c r="AA1855" i="5" s="1"/>
  <c r="AA1856" i="5" s="1"/>
  <c r="AA1857" i="5" s="1"/>
  <c r="AA1858" i="5" s="1"/>
  <c r="AA1859" i="5" s="1"/>
  <c r="AA1860" i="5" s="1"/>
  <c r="AA1861" i="5" s="1"/>
  <c r="AA1862" i="5" s="1"/>
  <c r="AA1863" i="5" s="1"/>
  <c r="AA1864" i="5" s="1"/>
  <c r="AA1865" i="5" s="1"/>
  <c r="AA1866" i="5" s="1"/>
  <c r="AA1867" i="5" s="1"/>
  <c r="AA1868" i="5" s="1"/>
  <c r="AA1869" i="5" s="1"/>
  <c r="AA1870" i="5" s="1"/>
  <c r="AA1871" i="5" s="1"/>
  <c r="AA1872" i="5" s="1"/>
  <c r="AA1873" i="5" s="1"/>
  <c r="AA1874" i="5" s="1"/>
  <c r="AA1875" i="5" s="1"/>
  <c r="AA1876" i="5" s="1"/>
  <c r="AA1877" i="5" s="1"/>
  <c r="AA1878" i="5" s="1"/>
  <c r="AA1879" i="5" s="1"/>
  <c r="AA1880" i="5" s="1"/>
  <c r="AA1881" i="5" s="1"/>
  <c r="AA1882" i="5" s="1"/>
  <c r="AA1883" i="5" s="1"/>
  <c r="AA1884" i="5" s="1"/>
  <c r="AA1885" i="5" s="1"/>
  <c r="AA1886" i="5" s="1"/>
  <c r="AA1887" i="5" s="1"/>
  <c r="AA1888" i="5" s="1"/>
  <c r="AA1889" i="5" s="1"/>
  <c r="AA1890" i="5" s="1"/>
  <c r="AA1891" i="5" s="1"/>
  <c r="AA1892" i="5" s="1"/>
  <c r="AA1893" i="5" s="1"/>
  <c r="AA1894" i="5" s="1"/>
  <c r="AA1895" i="5" s="1"/>
  <c r="AA1896" i="5" s="1"/>
  <c r="AA1897" i="5" s="1"/>
  <c r="AA1898" i="5" s="1"/>
  <c r="AA1899" i="5" s="1"/>
  <c r="AA1900" i="5" s="1"/>
  <c r="AA1901" i="5" s="1"/>
  <c r="AA1902" i="5" s="1"/>
  <c r="AA1903" i="5" s="1"/>
  <c r="AA1904" i="5" s="1"/>
  <c r="AA1905" i="5" s="1"/>
  <c r="AA1906" i="5" s="1"/>
  <c r="AA1907" i="5" s="1"/>
  <c r="AA1908" i="5" s="1"/>
  <c r="AA1909" i="5" s="1"/>
  <c r="AA1910" i="5" s="1"/>
  <c r="AA1911" i="5" s="1"/>
  <c r="AA1912" i="5" s="1"/>
  <c r="AA1913" i="5" s="1"/>
  <c r="AA1914" i="5" s="1"/>
  <c r="AA1915" i="5" s="1"/>
  <c r="AA1916" i="5" s="1"/>
  <c r="AA1917" i="5" s="1"/>
  <c r="AA1918" i="5" s="1"/>
  <c r="AA1919" i="5" s="1"/>
  <c r="AA1920" i="5" s="1"/>
  <c r="AA1921" i="5" s="1"/>
  <c r="AA1922" i="5" s="1"/>
  <c r="AA1923" i="5" s="1"/>
  <c r="AA1924" i="5" s="1"/>
  <c r="AA1925" i="5" s="1"/>
  <c r="AA1926" i="5" s="1"/>
  <c r="AA1927" i="5" s="1"/>
  <c r="AA1928" i="5" s="1"/>
  <c r="AA1929" i="5" s="1"/>
  <c r="AA1930" i="5" s="1"/>
  <c r="AA1931" i="5" s="1"/>
  <c r="AA1932" i="5" s="1"/>
  <c r="AA1933" i="5" s="1"/>
  <c r="AA1934" i="5" s="1"/>
  <c r="AA1935" i="5" s="1"/>
  <c r="AA1936" i="5" s="1"/>
  <c r="AA1937" i="5" s="1"/>
  <c r="AA1938" i="5" s="1"/>
  <c r="AA1939" i="5" s="1"/>
  <c r="AA1940" i="5" s="1"/>
  <c r="AA1941" i="5" s="1"/>
  <c r="AA1942" i="5" s="1"/>
  <c r="AA1943" i="5" s="1"/>
  <c r="AA1944" i="5" s="1"/>
  <c r="AA1945" i="5" s="1"/>
  <c r="AA1946" i="5" s="1"/>
  <c r="AA1947" i="5" s="1"/>
  <c r="AA1948" i="5" s="1"/>
  <c r="AA1949" i="5" s="1"/>
  <c r="AA1950" i="5" s="1"/>
  <c r="AA1951" i="5" s="1"/>
  <c r="AA1952" i="5" s="1"/>
  <c r="AA1953" i="5" s="1"/>
  <c r="AA1954" i="5" s="1"/>
  <c r="AA1955" i="5" s="1"/>
  <c r="AA1956" i="5" s="1"/>
  <c r="AA1957" i="5" s="1"/>
  <c r="AA1958" i="5" s="1"/>
  <c r="AA1959" i="5" s="1"/>
  <c r="AA1960" i="5" s="1"/>
  <c r="AA1961" i="5" s="1"/>
  <c r="AA1962" i="5" s="1"/>
  <c r="AA1963" i="5" s="1"/>
  <c r="AA1964" i="5" s="1"/>
  <c r="AA1965" i="5" s="1"/>
  <c r="AA1966" i="5" s="1"/>
  <c r="AA1967" i="5" s="1"/>
  <c r="AA1968" i="5" s="1"/>
  <c r="AA1969" i="5" s="1"/>
  <c r="AA1970" i="5" s="1"/>
  <c r="AA1971" i="5" s="1"/>
  <c r="AA1972" i="5" s="1"/>
  <c r="AA1973" i="5" s="1"/>
  <c r="AA1974" i="5" s="1"/>
  <c r="AA1975" i="5" s="1"/>
  <c r="AA1976" i="5" s="1"/>
  <c r="AA1977" i="5" s="1"/>
  <c r="AA1978" i="5" s="1"/>
  <c r="AA1979" i="5" s="1"/>
  <c r="AA1980" i="5" s="1"/>
  <c r="AA1981" i="5" s="1"/>
  <c r="AA1982" i="5" s="1"/>
  <c r="AA1983" i="5" s="1"/>
  <c r="AA1984" i="5" s="1"/>
  <c r="AA1985" i="5" s="1"/>
  <c r="AA1986" i="5" s="1"/>
  <c r="AA1987" i="5" s="1"/>
  <c r="AA1988" i="5" s="1"/>
  <c r="AA1989" i="5" s="1"/>
  <c r="AA1990" i="5" s="1"/>
  <c r="AA1991" i="5" s="1"/>
  <c r="AA1992" i="5" s="1"/>
  <c r="AA1993" i="5" s="1"/>
  <c r="AA1994" i="5" s="1"/>
  <c r="AA1995" i="5" s="1"/>
  <c r="AA1996" i="5" s="1"/>
  <c r="AA1997" i="5" s="1"/>
  <c r="AA1998" i="5" s="1"/>
  <c r="AA1999" i="5" s="1"/>
  <c r="AA2000" i="5" s="1"/>
  <c r="AA2001" i="5" s="1"/>
  <c r="AA2002" i="5" s="1"/>
  <c r="AA2003" i="5" s="1"/>
  <c r="AA2004" i="5" s="1"/>
  <c r="AA2005" i="5" s="1"/>
  <c r="AA2006" i="5" s="1"/>
  <c r="AA2007" i="5" s="1"/>
  <c r="AA2008" i="5" s="1"/>
  <c r="AA2009" i="5" s="1"/>
  <c r="AA2010" i="5" s="1"/>
  <c r="AA2011" i="5" s="1"/>
  <c r="AA2012" i="5" s="1"/>
  <c r="AA2013" i="5" s="1"/>
  <c r="AA2014" i="5" s="1"/>
  <c r="AA2015" i="5" s="1"/>
  <c r="AA2016" i="5" s="1"/>
  <c r="AA2017" i="5" s="1"/>
  <c r="AA2018" i="5" s="1"/>
  <c r="AA2019" i="5" s="1"/>
  <c r="AA2020" i="5" s="1"/>
  <c r="AA2021" i="5" s="1"/>
  <c r="AA2022" i="5" s="1"/>
  <c r="AA2023" i="5" s="1"/>
  <c r="AA2024" i="5" s="1"/>
  <c r="AA2025" i="5" s="1"/>
  <c r="AA2026" i="5" s="1"/>
  <c r="AA2027" i="5" s="1"/>
  <c r="AA2028" i="5" s="1"/>
  <c r="AA2029" i="5" s="1"/>
  <c r="AA2030" i="5" s="1"/>
  <c r="AA2031" i="5" s="1"/>
  <c r="AA2032" i="5" s="1"/>
  <c r="AA2033" i="5" s="1"/>
  <c r="AA2034" i="5" s="1"/>
  <c r="AA2035" i="5" s="1"/>
  <c r="AA2036" i="5" s="1"/>
  <c r="AA2037" i="5" s="1"/>
  <c r="AA2038" i="5" s="1"/>
  <c r="AA2039" i="5" s="1"/>
  <c r="AA2040" i="5" s="1"/>
  <c r="AA2041" i="5" s="1"/>
  <c r="AA2042" i="5" s="1"/>
  <c r="AA2043" i="5" s="1"/>
  <c r="AA2044" i="5" s="1"/>
  <c r="AA2045" i="5" s="1"/>
  <c r="AA2046" i="5" s="1"/>
  <c r="AA2047" i="5" s="1"/>
  <c r="AA2048" i="5" s="1"/>
  <c r="AA2049" i="5" s="1"/>
  <c r="AA2050" i="5" s="1"/>
  <c r="AA2051" i="5" s="1"/>
  <c r="AA2052" i="5" s="1"/>
  <c r="AA2053" i="5" s="1"/>
  <c r="AA2054" i="5" s="1"/>
  <c r="AA2055" i="5" s="1"/>
  <c r="AA2056" i="5" s="1"/>
  <c r="AA2057" i="5" s="1"/>
  <c r="AA2058" i="5" s="1"/>
  <c r="AA2059" i="5" s="1"/>
  <c r="AA2060" i="5" s="1"/>
  <c r="AA2061" i="5" s="1"/>
  <c r="AA2062" i="5" s="1"/>
  <c r="AA2063" i="5" s="1"/>
  <c r="AA2064" i="5" s="1"/>
  <c r="AA2065" i="5" s="1"/>
  <c r="AA2066" i="5" s="1"/>
  <c r="AA2067" i="5" s="1"/>
  <c r="AA2068" i="5" s="1"/>
  <c r="AA2069" i="5" s="1"/>
  <c r="AA2070" i="5" s="1"/>
  <c r="AA2071" i="5" s="1"/>
  <c r="AA2072" i="5" s="1"/>
  <c r="AA2073" i="5" s="1"/>
  <c r="AA2074" i="5" s="1"/>
  <c r="AA2075" i="5" s="1"/>
  <c r="AA2076" i="5" s="1"/>
  <c r="AA2077" i="5" s="1"/>
  <c r="AA2078" i="5" s="1"/>
  <c r="AA2079" i="5" s="1"/>
  <c r="AA2080" i="5" s="1"/>
  <c r="AA2081" i="5" s="1"/>
  <c r="AA2082" i="5" s="1"/>
  <c r="AA2083" i="5" s="1"/>
  <c r="AA2084" i="5" s="1"/>
  <c r="AA2085" i="5" s="1"/>
  <c r="AA2086" i="5" s="1"/>
  <c r="AA2087" i="5" s="1"/>
  <c r="AA2088" i="5" s="1"/>
  <c r="AA2089" i="5" s="1"/>
  <c r="AA2090" i="5" s="1"/>
  <c r="AA2091" i="5" s="1"/>
  <c r="AA2092" i="5" s="1"/>
  <c r="AA2093" i="5" s="1"/>
  <c r="AA2094" i="5" s="1"/>
  <c r="AA2095" i="5" s="1"/>
  <c r="AA2096" i="5" s="1"/>
  <c r="AA2097" i="5" s="1"/>
  <c r="AA2098" i="5" s="1"/>
  <c r="AA2099" i="5" s="1"/>
  <c r="AA2100" i="5" s="1"/>
  <c r="AA2101" i="5" s="1"/>
  <c r="AA2102" i="5" s="1"/>
  <c r="AA2103" i="5" s="1"/>
  <c r="AA2104" i="5" s="1"/>
  <c r="AA2105" i="5" s="1"/>
  <c r="AA2106" i="5" s="1"/>
  <c r="AA2107" i="5" s="1"/>
  <c r="AA2108" i="5" s="1"/>
  <c r="AA2109" i="5" s="1"/>
  <c r="AA2110" i="5" s="1"/>
  <c r="AA2111" i="5" s="1"/>
  <c r="AA2112" i="5" s="1"/>
  <c r="AA2113" i="5" s="1"/>
  <c r="AA2114" i="5" s="1"/>
  <c r="AA2115" i="5" s="1"/>
  <c r="AA2116" i="5" s="1"/>
  <c r="AA2117" i="5" s="1"/>
  <c r="AA2118" i="5" s="1"/>
  <c r="AA2119" i="5" s="1"/>
  <c r="AA2120" i="5" s="1"/>
  <c r="AA2121" i="5" s="1"/>
  <c r="AA2122" i="5" s="1"/>
  <c r="AA2123" i="5" s="1"/>
  <c r="AA2124" i="5" s="1"/>
  <c r="AA2125" i="5" s="1"/>
  <c r="AA2126" i="5" s="1"/>
  <c r="AA2127" i="5" s="1"/>
  <c r="AA2128" i="5" s="1"/>
  <c r="AA2129" i="5" s="1"/>
  <c r="AA2130" i="5" s="1"/>
  <c r="AA2131" i="5" s="1"/>
  <c r="AA2132" i="5" s="1"/>
  <c r="AA2133" i="5" s="1"/>
  <c r="AA2134" i="5" s="1"/>
  <c r="AA2135" i="5" s="1"/>
  <c r="AA2136" i="5" s="1"/>
  <c r="AA2137" i="5" s="1"/>
  <c r="AA2138" i="5" s="1"/>
  <c r="AA2139" i="5" s="1"/>
  <c r="AA2140" i="5" s="1"/>
  <c r="AA2141" i="5" s="1"/>
  <c r="AA2142" i="5" s="1"/>
  <c r="AA2143" i="5" s="1"/>
  <c r="AA2144" i="5" s="1"/>
  <c r="AA2145" i="5" s="1"/>
  <c r="AA2146" i="5" s="1"/>
  <c r="AA2147" i="5" s="1"/>
  <c r="AA2148" i="5" s="1"/>
  <c r="AA2149" i="5" s="1"/>
  <c r="AA2150" i="5" s="1"/>
  <c r="AA2151" i="5" s="1"/>
  <c r="AA2152" i="5" s="1"/>
  <c r="AA2153" i="5" s="1"/>
  <c r="AA2154" i="5" s="1"/>
  <c r="AA2155" i="5" s="1"/>
  <c r="AA2156" i="5" s="1"/>
  <c r="AA2157" i="5" s="1"/>
  <c r="AA2158" i="5" s="1"/>
  <c r="AA2159" i="5" s="1"/>
  <c r="AA2160" i="5" s="1"/>
  <c r="AA2161" i="5" s="1"/>
  <c r="AA2162" i="5" s="1"/>
  <c r="AA2163" i="5" s="1"/>
  <c r="AA2164" i="5" s="1"/>
  <c r="AA2165" i="5" s="1"/>
  <c r="AA2166" i="5" s="1"/>
  <c r="AA2167" i="5" s="1"/>
  <c r="AA2168" i="5" s="1"/>
  <c r="AA2169" i="5" s="1"/>
  <c r="AA2170" i="5" s="1"/>
  <c r="AA2171" i="5" s="1"/>
  <c r="AA2172" i="5" s="1"/>
  <c r="AA2173" i="5" s="1"/>
  <c r="AA2174" i="5" s="1"/>
  <c r="AA2175" i="5" s="1"/>
  <c r="AA2176" i="5" s="1"/>
  <c r="AA2177" i="5" s="1"/>
  <c r="AA2178" i="5" s="1"/>
  <c r="AA2179" i="5" s="1"/>
  <c r="AA2180" i="5" s="1"/>
  <c r="AA2181" i="5" s="1"/>
  <c r="AA2182" i="5" s="1"/>
  <c r="AA2183" i="5" s="1"/>
  <c r="AA2184" i="5" s="1"/>
  <c r="AA2185" i="5" s="1"/>
  <c r="AA2186" i="5" s="1"/>
  <c r="AA2187" i="5" s="1"/>
  <c r="AA2188" i="5" s="1"/>
  <c r="AA2189" i="5" s="1"/>
  <c r="AA2190" i="5" s="1"/>
  <c r="AA2191" i="5" s="1"/>
  <c r="AA2192" i="5" s="1"/>
  <c r="AA2193" i="5" s="1"/>
  <c r="AA2194" i="5" s="1"/>
  <c r="AA2195" i="5" s="1"/>
  <c r="AA2196" i="5" s="1"/>
  <c r="AA2197" i="5" s="1"/>
  <c r="AA2198" i="5" s="1"/>
  <c r="AA2199" i="5" s="1"/>
  <c r="AA2200" i="5" s="1"/>
  <c r="AA2201" i="5" s="1"/>
  <c r="AA2202" i="5" s="1"/>
  <c r="AA2203" i="5" s="1"/>
  <c r="AA2204" i="5" s="1"/>
  <c r="AA2205" i="5" s="1"/>
  <c r="AA2206" i="5" s="1"/>
  <c r="AA2207" i="5" s="1"/>
  <c r="AA2208" i="5" s="1"/>
  <c r="AA2209" i="5" s="1"/>
  <c r="AA2210" i="5" s="1"/>
  <c r="AA2211" i="5" s="1"/>
  <c r="AA2212" i="5" s="1"/>
  <c r="AA2213" i="5" s="1"/>
  <c r="AA2214" i="5" s="1"/>
  <c r="AA2215" i="5" s="1"/>
  <c r="AA2216" i="5" s="1"/>
  <c r="AA2217" i="5" s="1"/>
  <c r="AA2218" i="5" s="1"/>
  <c r="AA2219" i="5" s="1"/>
  <c r="AA2220" i="5" s="1"/>
  <c r="AA2221" i="5" s="1"/>
  <c r="AA2222" i="5" s="1"/>
  <c r="AA2223" i="5" s="1"/>
  <c r="AA2224" i="5" s="1"/>
  <c r="AA2225" i="5" s="1"/>
  <c r="AA2226" i="5" s="1"/>
  <c r="AA2227" i="5" s="1"/>
  <c r="AA2228" i="5" s="1"/>
  <c r="AA2229" i="5" s="1"/>
  <c r="AA2230" i="5" s="1"/>
  <c r="AA2231" i="5" s="1"/>
  <c r="AA2232" i="5" s="1"/>
  <c r="AA2233" i="5" s="1"/>
  <c r="AA2234" i="5" s="1"/>
  <c r="AA2235" i="5" s="1"/>
  <c r="AA2236" i="5" s="1"/>
  <c r="AA2237" i="5" s="1"/>
  <c r="AA2238" i="5" s="1"/>
  <c r="AA2239" i="5" s="1"/>
  <c r="AA2240" i="5" s="1"/>
  <c r="AA2241" i="5" s="1"/>
  <c r="AA2242" i="5" s="1"/>
  <c r="AA2243" i="5" s="1"/>
  <c r="AA2244" i="5" s="1"/>
  <c r="AA2245" i="5" s="1"/>
  <c r="AA2246" i="5" s="1"/>
  <c r="AA2247" i="5" s="1"/>
  <c r="AA2248" i="5" s="1"/>
  <c r="AA2249" i="5" s="1"/>
  <c r="AA2250" i="5" s="1"/>
  <c r="AA2251" i="5" s="1"/>
  <c r="AA2252" i="5" s="1"/>
  <c r="AA2253" i="5" s="1"/>
  <c r="AA2254" i="5" s="1"/>
  <c r="AA2255" i="5" s="1"/>
  <c r="AA2256" i="5" s="1"/>
  <c r="AA2257" i="5" s="1"/>
  <c r="AA2258" i="5" s="1"/>
  <c r="AA2259" i="5" s="1"/>
  <c r="AA2260" i="5" s="1"/>
  <c r="AA2261" i="5" s="1"/>
  <c r="AA2262" i="5" s="1"/>
  <c r="AA2263" i="5" s="1"/>
  <c r="AA2264" i="5" s="1"/>
  <c r="AA2265" i="5" s="1"/>
  <c r="AA2266" i="5" s="1"/>
  <c r="AA2267" i="5" s="1"/>
  <c r="AA2268" i="5" s="1"/>
  <c r="AA2269" i="5" s="1"/>
  <c r="AA2270" i="5" s="1"/>
  <c r="AA2271" i="5" s="1"/>
  <c r="AA2272" i="5" s="1"/>
  <c r="AA2273" i="5" s="1"/>
  <c r="AA2274" i="5" s="1"/>
  <c r="AA2275" i="5" s="1"/>
  <c r="AA2276" i="5" s="1"/>
  <c r="AA2277" i="5" s="1"/>
  <c r="AA2278" i="5" s="1"/>
  <c r="AA2279" i="5" s="1"/>
  <c r="AA2280" i="5" s="1"/>
  <c r="AA2281" i="5" s="1"/>
  <c r="AA2282" i="5" s="1"/>
  <c r="AA2283" i="5" s="1"/>
  <c r="AA2284" i="5" s="1"/>
  <c r="AA2285" i="5" s="1"/>
  <c r="AA2286" i="5" s="1"/>
  <c r="AA2287" i="5" s="1"/>
  <c r="AA2288" i="5" s="1"/>
  <c r="AA2289" i="5" s="1"/>
  <c r="AA2290" i="5" s="1"/>
  <c r="AA2291" i="5" s="1"/>
  <c r="AA2292" i="5" s="1"/>
  <c r="AA2293" i="5" s="1"/>
  <c r="AA2294" i="5" s="1"/>
  <c r="AA2295" i="5" s="1"/>
  <c r="AA2296" i="5" s="1"/>
  <c r="AA2297" i="5" s="1"/>
  <c r="AA2298" i="5" s="1"/>
  <c r="AA2299" i="5" s="1"/>
  <c r="AA2300" i="5" s="1"/>
  <c r="AA2301" i="5" s="1"/>
  <c r="AA2302" i="5" s="1"/>
  <c r="AA2303" i="5" s="1"/>
  <c r="AA2304" i="5" s="1"/>
  <c r="AA2305" i="5" s="1"/>
  <c r="AA2306" i="5" s="1"/>
  <c r="AA2307" i="5" s="1"/>
  <c r="AA2308" i="5" s="1"/>
  <c r="AA2309" i="5" s="1"/>
  <c r="AA2310" i="5" s="1"/>
  <c r="AA2311" i="5" s="1"/>
  <c r="AA2312" i="5" s="1"/>
  <c r="AA2313" i="5" s="1"/>
  <c r="AA2314" i="5" s="1"/>
  <c r="AA2315" i="5" s="1"/>
  <c r="AA2316" i="5" s="1"/>
  <c r="AA2317" i="5" s="1"/>
  <c r="AA2318" i="5" s="1"/>
  <c r="AA2319" i="5" s="1"/>
  <c r="AA2320" i="5" s="1"/>
  <c r="AA2321" i="5" s="1"/>
  <c r="AA2322" i="5" s="1"/>
  <c r="AA2323" i="5" s="1"/>
  <c r="AA2324" i="5" s="1"/>
  <c r="AA2325" i="5" s="1"/>
  <c r="AA2326" i="5" s="1"/>
  <c r="AA2327" i="5" s="1"/>
  <c r="AA2328" i="5" s="1"/>
  <c r="AA2329" i="5" s="1"/>
  <c r="AA2330" i="5" s="1"/>
  <c r="AA2331" i="5" s="1"/>
  <c r="AA2332" i="5" s="1"/>
  <c r="AA2333" i="5" s="1"/>
  <c r="AA2334" i="5" s="1"/>
  <c r="AA2335" i="5" s="1"/>
  <c r="AA2336" i="5" s="1"/>
  <c r="AA2337" i="5" s="1"/>
  <c r="AA2338" i="5" s="1"/>
  <c r="AA2339" i="5" s="1"/>
  <c r="AA2340" i="5" s="1"/>
  <c r="AA2341" i="5" s="1"/>
  <c r="AA2342" i="5" s="1"/>
  <c r="AA2343" i="5" s="1"/>
  <c r="AA2344" i="5" s="1"/>
  <c r="AA2345" i="5" s="1"/>
  <c r="AA2346" i="5" s="1"/>
  <c r="AA2347" i="5" s="1"/>
  <c r="AA2348" i="5" s="1"/>
  <c r="AA2349" i="5" s="1"/>
  <c r="AA2350" i="5" s="1"/>
  <c r="AA2351" i="5" s="1"/>
  <c r="AA2352" i="5" s="1"/>
  <c r="AA2353" i="5" s="1"/>
  <c r="AA2354" i="5" s="1"/>
  <c r="AA2355" i="5" s="1"/>
  <c r="AA2356" i="5" s="1"/>
  <c r="AA2357" i="5" s="1"/>
  <c r="AA2358" i="5" s="1"/>
  <c r="AA2359" i="5" s="1"/>
  <c r="AA2360" i="5" s="1"/>
  <c r="AA2361" i="5" s="1"/>
  <c r="AA2362" i="5" s="1"/>
  <c r="AA2363" i="5" s="1"/>
  <c r="AA2364" i="5" s="1"/>
  <c r="AA2365" i="5" s="1"/>
  <c r="AA2366" i="5" s="1"/>
  <c r="AA2367" i="5" s="1"/>
  <c r="AA2368" i="5" s="1"/>
  <c r="AA2369" i="5" s="1"/>
  <c r="AA2370" i="5" s="1"/>
  <c r="AA2371" i="5" s="1"/>
  <c r="AA2372" i="5" s="1"/>
  <c r="AA2373" i="5" s="1"/>
  <c r="AA2374" i="5" s="1"/>
  <c r="AA2375" i="5" s="1"/>
  <c r="AA2376" i="5" s="1"/>
  <c r="AA2377" i="5" s="1"/>
  <c r="AA2378" i="5" s="1"/>
  <c r="AA2379" i="5" s="1"/>
  <c r="AA2380" i="5" s="1"/>
  <c r="AA2381" i="5" s="1"/>
  <c r="AA2382" i="5" s="1"/>
  <c r="AA2383" i="5" s="1"/>
  <c r="AA2384" i="5" s="1"/>
  <c r="AA2385" i="5" s="1"/>
  <c r="AA2386" i="5" s="1"/>
  <c r="AA2387" i="5" s="1"/>
  <c r="AA2388" i="5" s="1"/>
  <c r="AA2389" i="5" s="1"/>
  <c r="AA2390" i="5" s="1"/>
  <c r="AA2391" i="5" s="1"/>
  <c r="AA2392" i="5" s="1"/>
  <c r="AA2393" i="5" s="1"/>
  <c r="AA2394" i="5" s="1"/>
  <c r="AA2395" i="5" s="1"/>
  <c r="AA2396" i="5" s="1"/>
  <c r="AA2397" i="5" s="1"/>
  <c r="AA2398" i="5" s="1"/>
  <c r="AA2399" i="5" s="1"/>
  <c r="AA2400" i="5" s="1"/>
  <c r="AA2401" i="5" s="1"/>
  <c r="AA2402" i="5" s="1"/>
  <c r="AA2403" i="5" s="1"/>
  <c r="AA2404" i="5" s="1"/>
  <c r="AA2405" i="5" s="1"/>
  <c r="AA2406" i="5" s="1"/>
  <c r="AA2407" i="5" s="1"/>
  <c r="AA2408" i="5" s="1"/>
  <c r="AA2409" i="5" s="1"/>
  <c r="AA2410" i="5" s="1"/>
  <c r="AA2411" i="5" s="1"/>
  <c r="AA2412" i="5" s="1"/>
  <c r="AA2413" i="5" s="1"/>
  <c r="AA2414" i="5" s="1"/>
  <c r="AA2415" i="5" s="1"/>
  <c r="AA2416" i="5" s="1"/>
  <c r="AA2417" i="5" s="1"/>
  <c r="AA2418" i="5" s="1"/>
  <c r="AA2419" i="5" s="1"/>
  <c r="AA2420" i="5" s="1"/>
  <c r="AA2421" i="5" s="1"/>
  <c r="AA2422" i="5" s="1"/>
  <c r="AA2423" i="5" s="1"/>
  <c r="AA2424" i="5" s="1"/>
  <c r="AA2425" i="5" s="1"/>
  <c r="AA2426" i="5" s="1"/>
  <c r="AA2427" i="5" s="1"/>
  <c r="AA2428" i="5" s="1"/>
  <c r="AA2429" i="5" s="1"/>
  <c r="AA2430" i="5" s="1"/>
  <c r="AA2431" i="5" s="1"/>
  <c r="AA2432" i="5" s="1"/>
  <c r="AA2433" i="5" s="1"/>
  <c r="AA2434" i="5" s="1"/>
  <c r="AA2435" i="5" s="1"/>
  <c r="AA2436" i="5" s="1"/>
  <c r="AA2437" i="5" s="1"/>
  <c r="AA2438" i="5" s="1"/>
  <c r="AA2439" i="5" s="1"/>
  <c r="AA2440" i="5" s="1"/>
  <c r="AA2441" i="5" s="1"/>
  <c r="AA2442" i="5" s="1"/>
  <c r="AA2443" i="5" s="1"/>
  <c r="AA2444" i="5" s="1"/>
  <c r="AA2445" i="5" s="1"/>
  <c r="AA2446" i="5" s="1"/>
  <c r="AA2447" i="5" s="1"/>
  <c r="AA2448" i="5" s="1"/>
  <c r="AA2449" i="5" s="1"/>
  <c r="AA2450" i="5" s="1"/>
  <c r="AA2451" i="5" s="1"/>
  <c r="AA2452" i="5" s="1"/>
  <c r="AA2453" i="5" s="1"/>
  <c r="AA2454" i="5" s="1"/>
  <c r="AA2455" i="5" s="1"/>
  <c r="AA2456" i="5" s="1"/>
  <c r="AA2457" i="5" s="1"/>
  <c r="AA2458" i="5" s="1"/>
  <c r="AA2459" i="5" s="1"/>
  <c r="AA2460" i="5" s="1"/>
  <c r="AA2461" i="5" s="1"/>
  <c r="AA2462" i="5" s="1"/>
  <c r="AA2463" i="5" s="1"/>
  <c r="AA2464" i="5" s="1"/>
  <c r="AA2465" i="5" s="1"/>
  <c r="AA2466" i="5" s="1"/>
  <c r="AA2467" i="5" s="1"/>
  <c r="AA2468" i="5" s="1"/>
  <c r="AA2469" i="5" s="1"/>
  <c r="AA2470" i="5" s="1"/>
  <c r="AA2471" i="5" s="1"/>
  <c r="AA2472" i="5" s="1"/>
  <c r="AA2473" i="5" s="1"/>
  <c r="AA2474" i="5" s="1"/>
  <c r="AA2475" i="5" s="1"/>
  <c r="AA2476" i="5" s="1"/>
  <c r="AA2477" i="5" s="1"/>
  <c r="AA2478" i="5" s="1"/>
  <c r="AA2479" i="5" s="1"/>
  <c r="AA2480" i="5" s="1"/>
  <c r="AA2481" i="5" s="1"/>
  <c r="AA2482" i="5" s="1"/>
  <c r="AA2483" i="5" s="1"/>
  <c r="AA2484" i="5" s="1"/>
  <c r="AA2485" i="5" s="1"/>
  <c r="AA2486" i="5" s="1"/>
  <c r="AA2487" i="5" s="1"/>
  <c r="AA2488" i="5" s="1"/>
  <c r="AA2489" i="5" s="1"/>
  <c r="AA2490" i="5" s="1"/>
  <c r="AA2491" i="5" s="1"/>
  <c r="AA2492" i="5" s="1"/>
  <c r="AA2493" i="5" s="1"/>
  <c r="AA2494" i="5" s="1"/>
  <c r="AA2495" i="5" s="1"/>
  <c r="AA2496" i="5" s="1"/>
  <c r="AA2497" i="5" s="1"/>
  <c r="AA2498" i="5" s="1"/>
  <c r="AA2499" i="5" s="1"/>
  <c r="AA2500" i="5" s="1"/>
  <c r="AA2501" i="5" s="1"/>
  <c r="AA2502" i="5" s="1"/>
  <c r="AA2503" i="5" s="1"/>
  <c r="AA2504" i="5" s="1"/>
  <c r="AA2505" i="5" s="1"/>
  <c r="AA2506" i="5" s="1"/>
  <c r="AA2507" i="5" s="1"/>
  <c r="AA2508" i="5" s="1"/>
  <c r="AA2509" i="5" s="1"/>
  <c r="AA2510" i="5" s="1"/>
  <c r="AA2511" i="5" s="1"/>
  <c r="AA2512" i="5" s="1"/>
  <c r="AA2513" i="5" s="1"/>
  <c r="AA2514" i="5" s="1"/>
  <c r="AA2515" i="5" s="1"/>
  <c r="AA2516" i="5" s="1"/>
  <c r="AA2517" i="5" s="1"/>
  <c r="AA2518" i="5" s="1"/>
  <c r="AA2519" i="5" s="1"/>
  <c r="AA2520" i="5" s="1"/>
  <c r="AA2521" i="5" s="1"/>
  <c r="AA2522" i="5" s="1"/>
  <c r="AA2523" i="5" s="1"/>
  <c r="AA2524" i="5" s="1"/>
  <c r="AA2525" i="5" s="1"/>
  <c r="AA2526" i="5" s="1"/>
  <c r="AA2527" i="5" s="1"/>
  <c r="AA2528" i="5" s="1"/>
  <c r="AA2529" i="5" s="1"/>
  <c r="AA2530" i="5" s="1"/>
  <c r="AA2531" i="5" s="1"/>
  <c r="AA2532" i="5" s="1"/>
  <c r="AA2533" i="5" s="1"/>
  <c r="AA2534" i="5" s="1"/>
  <c r="AA2535" i="5" s="1"/>
  <c r="AA2536" i="5" s="1"/>
  <c r="AA2537" i="5" s="1"/>
  <c r="AA2538" i="5" s="1"/>
  <c r="AA2539" i="5" s="1"/>
  <c r="AA2540" i="5" s="1"/>
  <c r="AA2541" i="5" s="1"/>
  <c r="AA2542" i="5" s="1"/>
  <c r="AA2543" i="5" s="1"/>
  <c r="AA2544" i="5" s="1"/>
  <c r="AA2545" i="5" s="1"/>
  <c r="AA2546" i="5" s="1"/>
  <c r="AA2547" i="5" s="1"/>
  <c r="AA2548" i="5" s="1"/>
  <c r="AA2549" i="5" s="1"/>
  <c r="AA2550" i="5" s="1"/>
  <c r="AA2551" i="5" s="1"/>
  <c r="AA2552" i="5" s="1"/>
  <c r="AA2553" i="5" s="1"/>
  <c r="AA2554" i="5" s="1"/>
  <c r="AA2555" i="5" s="1"/>
  <c r="AA2556" i="5" s="1"/>
  <c r="AA2557" i="5" s="1"/>
  <c r="AA2558" i="5" s="1"/>
  <c r="AA2559" i="5" s="1"/>
  <c r="AA2560" i="5" s="1"/>
  <c r="AA2561" i="5" s="1"/>
  <c r="AA2562" i="5" s="1"/>
  <c r="AA2563" i="5" s="1"/>
  <c r="AA2564" i="5" s="1"/>
  <c r="AA2565" i="5" s="1"/>
  <c r="AA2566" i="5" s="1"/>
  <c r="AA2567" i="5" s="1"/>
  <c r="AA2568" i="5" s="1"/>
  <c r="AA2569" i="5" s="1"/>
  <c r="AA2570" i="5" s="1"/>
  <c r="AA2571" i="5" s="1"/>
  <c r="AA2572" i="5" s="1"/>
  <c r="AA2573" i="5" s="1"/>
  <c r="AA2574" i="5" s="1"/>
  <c r="AA2575" i="5" s="1"/>
  <c r="AA2576" i="5" s="1"/>
  <c r="AA2577" i="5" s="1"/>
  <c r="AA2578" i="5" s="1"/>
  <c r="AA2579" i="5" s="1"/>
  <c r="AA2580" i="5" s="1"/>
  <c r="AA2581" i="5" s="1"/>
  <c r="AA2582" i="5" s="1"/>
  <c r="AA2583" i="5" s="1"/>
  <c r="AA2584" i="5" s="1"/>
  <c r="AA2585" i="5" s="1"/>
  <c r="AA2586" i="5" s="1"/>
  <c r="AA2587" i="5" s="1"/>
  <c r="AA2588" i="5" s="1"/>
  <c r="AA2589" i="5" s="1"/>
  <c r="AA2590" i="5" s="1"/>
  <c r="AA2591" i="5" s="1"/>
  <c r="AA2592" i="5" s="1"/>
  <c r="AA2593" i="5" s="1"/>
  <c r="AA2594" i="5" s="1"/>
  <c r="AA2595" i="5" s="1"/>
  <c r="AA2596" i="5" s="1"/>
  <c r="AA2597" i="5" s="1"/>
  <c r="AA2598" i="5" s="1"/>
  <c r="AA2599" i="5" s="1"/>
  <c r="AA2600" i="5" s="1"/>
  <c r="AA2601" i="5" s="1"/>
  <c r="AA2602" i="5" s="1"/>
  <c r="AA2603" i="5" s="1"/>
  <c r="AA2604" i="5" s="1"/>
  <c r="AA2605" i="5" s="1"/>
  <c r="AA2606" i="5" s="1"/>
  <c r="AA2607" i="5" s="1"/>
  <c r="AA2608" i="5" s="1"/>
  <c r="AA2609" i="5" s="1"/>
  <c r="AA2610" i="5" s="1"/>
  <c r="AA2611" i="5" s="1"/>
  <c r="AA2612" i="5" s="1"/>
  <c r="AA2613" i="5" s="1"/>
  <c r="AA2614" i="5" s="1"/>
  <c r="AA2615" i="5" s="1"/>
  <c r="AA2616" i="5" s="1"/>
  <c r="AA2617" i="5" s="1"/>
  <c r="AA2618" i="5" s="1"/>
  <c r="AA2619" i="5" s="1"/>
  <c r="AA2620" i="5" s="1"/>
  <c r="AA2621" i="5" s="1"/>
  <c r="AA2622" i="5" s="1"/>
  <c r="AA2623" i="5" s="1"/>
  <c r="AA2624" i="5" s="1"/>
  <c r="AA2625" i="5" s="1"/>
  <c r="AA2626" i="5" s="1"/>
  <c r="AA2627" i="5" s="1"/>
  <c r="AA2628" i="5" s="1"/>
  <c r="AA2629" i="5" s="1"/>
  <c r="AA2630" i="5" s="1"/>
  <c r="AA2631" i="5" s="1"/>
  <c r="AA2632" i="5" s="1"/>
  <c r="AA2633" i="5" s="1"/>
  <c r="AA2634" i="5" s="1"/>
  <c r="AA2635" i="5" s="1"/>
  <c r="AA2636" i="5" s="1"/>
  <c r="AA2637" i="5" s="1"/>
  <c r="AA2638" i="5" s="1"/>
  <c r="AA2639" i="5" s="1"/>
  <c r="AA2640" i="5" s="1"/>
  <c r="AA2641" i="5" s="1"/>
  <c r="AA2642" i="5" s="1"/>
  <c r="AA2643" i="5" s="1"/>
  <c r="AA2644" i="5" s="1"/>
  <c r="AA2645" i="5" s="1"/>
  <c r="AA2646" i="5" s="1"/>
  <c r="AA2647" i="5" s="1"/>
  <c r="AA2648" i="5" s="1"/>
  <c r="AA2649" i="5" s="1"/>
  <c r="AA2650" i="5" s="1"/>
  <c r="AA2651" i="5" s="1"/>
  <c r="AA2652" i="5" s="1"/>
  <c r="AA2653" i="5" s="1"/>
  <c r="AA2654" i="5" s="1"/>
  <c r="AA2655" i="5" s="1"/>
  <c r="AA2656" i="5" s="1"/>
  <c r="AA2657" i="5" s="1"/>
  <c r="AA2658" i="5" s="1"/>
  <c r="AA2659" i="5" s="1"/>
  <c r="AA2660" i="5" s="1"/>
  <c r="AA2661" i="5" s="1"/>
  <c r="AA2662" i="5" s="1"/>
  <c r="AA2663" i="5" s="1"/>
  <c r="AA2664" i="5" s="1"/>
  <c r="AA2665" i="5" s="1"/>
  <c r="AA2666" i="5" s="1"/>
  <c r="AA2667" i="5" s="1"/>
  <c r="AA2668" i="5" s="1"/>
  <c r="AA2669" i="5" s="1"/>
  <c r="AA2670" i="5" s="1"/>
  <c r="AA2671" i="5" s="1"/>
  <c r="AA2672" i="5" s="1"/>
  <c r="AA2673" i="5" s="1"/>
  <c r="AA2674" i="5" s="1"/>
  <c r="AA2675" i="5" s="1"/>
  <c r="AA2676" i="5" s="1"/>
  <c r="AA2677" i="5" s="1"/>
  <c r="AA2678" i="5" s="1"/>
  <c r="AA2679" i="5" s="1"/>
  <c r="AA2680" i="5" s="1"/>
  <c r="AA2681" i="5" s="1"/>
  <c r="AA2682" i="5" s="1"/>
  <c r="AA2683" i="5" s="1"/>
  <c r="AA2684" i="5" s="1"/>
  <c r="AA2685" i="5" s="1"/>
  <c r="AA2686" i="5" s="1"/>
  <c r="AA2687" i="5" s="1"/>
  <c r="AA2688" i="5" s="1"/>
  <c r="AA2689" i="5" s="1"/>
  <c r="AA2690" i="5" s="1"/>
  <c r="AA2691" i="5" s="1"/>
  <c r="AA2692" i="5" s="1"/>
  <c r="AA2693" i="5" s="1"/>
  <c r="AA2694" i="5" s="1"/>
  <c r="AA2695" i="5" s="1"/>
  <c r="AA2696" i="5" s="1"/>
  <c r="AA2697" i="5" s="1"/>
  <c r="AA2698" i="5" s="1"/>
  <c r="AA2699" i="5" s="1"/>
  <c r="AA2700" i="5" s="1"/>
  <c r="AA2701" i="5" s="1"/>
  <c r="AA2702" i="5" s="1"/>
  <c r="AA2703" i="5" s="1"/>
  <c r="AA2704" i="5" s="1"/>
  <c r="AA2705" i="5" s="1"/>
  <c r="AA2706" i="5" s="1"/>
  <c r="AA2707" i="5" s="1"/>
  <c r="AA2708" i="5" s="1"/>
  <c r="AA2709" i="5" s="1"/>
  <c r="AA2710" i="5" s="1"/>
  <c r="AA2711" i="5" s="1"/>
  <c r="AA2712" i="5" s="1"/>
  <c r="AA2713" i="5" s="1"/>
  <c r="AA2714" i="5" s="1"/>
  <c r="AA2715" i="5" s="1"/>
  <c r="AA2716" i="5" s="1"/>
  <c r="AA2717" i="5" s="1"/>
  <c r="AA2718" i="5" s="1"/>
  <c r="AA2719" i="5" s="1"/>
  <c r="AA2720" i="5" s="1"/>
  <c r="AA2721" i="5" s="1"/>
  <c r="AA2722" i="5" s="1"/>
  <c r="AA2723" i="5" s="1"/>
  <c r="AA2724" i="5" s="1"/>
  <c r="AA2725" i="5" s="1"/>
  <c r="AA2726" i="5" s="1"/>
  <c r="AA2727" i="5" s="1"/>
  <c r="AA2728" i="5" s="1"/>
  <c r="AA2729" i="5" s="1"/>
  <c r="AA2730" i="5" s="1"/>
  <c r="AA2731" i="5" s="1"/>
  <c r="AA2732" i="5" s="1"/>
  <c r="AA2733" i="5" s="1"/>
  <c r="AA2734" i="5" s="1"/>
  <c r="AA2735" i="5" s="1"/>
  <c r="AA2736" i="5" s="1"/>
  <c r="AA2737" i="5" s="1"/>
  <c r="AA2738" i="5" s="1"/>
  <c r="AA2739" i="5" s="1"/>
  <c r="AA2740" i="5" s="1"/>
  <c r="AA2741" i="5" s="1"/>
  <c r="AA2742" i="5" s="1"/>
  <c r="AA2743" i="5" s="1"/>
  <c r="AA2744" i="5" s="1"/>
  <c r="AA2745" i="5" s="1"/>
  <c r="AA2746" i="5" s="1"/>
  <c r="AA2747" i="5" s="1"/>
  <c r="AA2748" i="5" s="1"/>
  <c r="AA2749" i="5" s="1"/>
  <c r="AA2750" i="5" s="1"/>
  <c r="AA2751" i="5" s="1"/>
  <c r="AA2752" i="5" s="1"/>
  <c r="AA2753" i="5" s="1"/>
  <c r="AA2754" i="5" s="1"/>
  <c r="AA2755" i="5" s="1"/>
  <c r="AA2756" i="5" s="1"/>
  <c r="AA2757" i="5" s="1"/>
  <c r="AA2758" i="5" s="1"/>
  <c r="AA2759" i="5" s="1"/>
  <c r="AA2760" i="5" s="1"/>
  <c r="AA2761" i="5" s="1"/>
  <c r="AA2762" i="5" s="1"/>
  <c r="AA2763" i="5" s="1"/>
  <c r="AA2764" i="5" s="1"/>
  <c r="AA2765" i="5" s="1"/>
  <c r="AA2766" i="5" s="1"/>
  <c r="AA2767" i="5" s="1"/>
  <c r="AA2768" i="5" s="1"/>
  <c r="AA2769" i="5" s="1"/>
  <c r="AA2770" i="5" s="1"/>
  <c r="AA2771" i="5" s="1"/>
  <c r="AA2772" i="5" s="1"/>
  <c r="AA2773" i="5" s="1"/>
  <c r="AA2774" i="5" s="1"/>
  <c r="AA2775" i="5" s="1"/>
  <c r="AA2776" i="5" s="1"/>
  <c r="AA2777" i="5" s="1"/>
  <c r="AA2778" i="5" s="1"/>
  <c r="AA2779" i="5" s="1"/>
  <c r="AA2780" i="5" s="1"/>
  <c r="AA2781" i="5" s="1"/>
  <c r="AA2782" i="5" s="1"/>
  <c r="AA2783" i="5" s="1"/>
  <c r="AA2784" i="5" s="1"/>
  <c r="AA2785" i="5" s="1"/>
  <c r="AA2786" i="5" s="1"/>
  <c r="AA2787" i="5" s="1"/>
  <c r="AA2788" i="5" s="1"/>
  <c r="AA2789" i="5" s="1"/>
  <c r="AA2790" i="5" s="1"/>
  <c r="AA2791" i="5" s="1"/>
  <c r="AA2792" i="5" s="1"/>
  <c r="AA2793" i="5" s="1"/>
  <c r="AA2794" i="5" s="1"/>
  <c r="AA2795" i="5" s="1"/>
  <c r="AA2796" i="5" s="1"/>
  <c r="AA2797" i="5" s="1"/>
  <c r="AA2798" i="5" s="1"/>
  <c r="AA2799" i="5" s="1"/>
  <c r="AA2800" i="5" s="1"/>
  <c r="AA2801" i="5" s="1"/>
  <c r="AA2802" i="5" s="1"/>
  <c r="AA2803" i="5" s="1"/>
  <c r="AA2804" i="5" s="1"/>
  <c r="AA2805" i="5" s="1"/>
  <c r="AA2806" i="5" s="1"/>
  <c r="AA2807" i="5" s="1"/>
  <c r="AA2808" i="5" s="1"/>
  <c r="AA2809" i="5" s="1"/>
  <c r="AA2810" i="5" s="1"/>
  <c r="AA2811" i="5" s="1"/>
  <c r="AA2812" i="5" s="1"/>
  <c r="AA2813" i="5" s="1"/>
  <c r="AA2814" i="5" s="1"/>
  <c r="AA2815" i="5" s="1"/>
  <c r="AA2816" i="5" s="1"/>
  <c r="AA2817" i="5" s="1"/>
  <c r="AA2818" i="5" s="1"/>
  <c r="AA2819" i="5" s="1"/>
  <c r="AA2820" i="5" s="1"/>
  <c r="AA2821" i="5" s="1"/>
  <c r="AA2822" i="5" s="1"/>
  <c r="AA2823" i="5" s="1"/>
  <c r="AA2824" i="5" s="1"/>
  <c r="AA2825" i="5" s="1"/>
  <c r="AA2826" i="5" s="1"/>
  <c r="AA2827" i="5" s="1"/>
  <c r="AA2828" i="5" s="1"/>
  <c r="AA2829" i="5" s="1"/>
  <c r="AA2830" i="5" s="1"/>
  <c r="AA2831" i="5" s="1"/>
  <c r="AA2832" i="5" s="1"/>
  <c r="AA2833" i="5" s="1"/>
  <c r="AA2834" i="5" s="1"/>
  <c r="AA2835" i="5" s="1"/>
  <c r="AA2836" i="5" s="1"/>
  <c r="AA2837" i="5" s="1"/>
  <c r="AA2838" i="5" s="1"/>
  <c r="AA2839" i="5" s="1"/>
  <c r="AA2840" i="5" s="1"/>
  <c r="AA2841" i="5" s="1"/>
  <c r="AA2842" i="5" s="1"/>
  <c r="AA2843" i="5" s="1"/>
  <c r="AA2844" i="5" s="1"/>
  <c r="AA2845" i="5" s="1"/>
  <c r="AA2846" i="5" s="1"/>
  <c r="AA2847" i="5" s="1"/>
  <c r="AA2848" i="5" s="1"/>
  <c r="AA2849" i="5" s="1"/>
  <c r="AA2850" i="5" s="1"/>
  <c r="AA2851" i="5" s="1"/>
  <c r="AA2852" i="5" s="1"/>
  <c r="AA2853" i="5" s="1"/>
  <c r="AA2854" i="5" s="1"/>
  <c r="AA2855" i="5" s="1"/>
  <c r="AA2856" i="5" s="1"/>
  <c r="AA2857" i="5" s="1"/>
  <c r="AA2858" i="5" s="1"/>
  <c r="AA2859" i="5" s="1"/>
  <c r="AA2860" i="5" s="1"/>
  <c r="AA2861" i="5" s="1"/>
  <c r="AA2862" i="5" s="1"/>
  <c r="AA2863" i="5" s="1"/>
  <c r="AA2864" i="5" s="1"/>
  <c r="AA2865" i="5" s="1"/>
  <c r="AA2866" i="5" s="1"/>
  <c r="AA2867" i="5" s="1"/>
  <c r="AA2868" i="5" s="1"/>
  <c r="AA2869" i="5" s="1"/>
  <c r="AA2870" i="5" s="1"/>
  <c r="AA2871" i="5" s="1"/>
  <c r="AA2872" i="5" s="1"/>
  <c r="AA2873" i="5" s="1"/>
  <c r="AA2874" i="5" s="1"/>
  <c r="AA2875" i="5" s="1"/>
  <c r="AA2876" i="5" s="1"/>
  <c r="AA2877" i="5" s="1"/>
  <c r="AA2878" i="5" s="1"/>
  <c r="AA2879" i="5" s="1"/>
  <c r="AA2880" i="5" s="1"/>
  <c r="AA2881" i="5" s="1"/>
  <c r="AA2882" i="5" s="1"/>
  <c r="AA2883" i="5" s="1"/>
  <c r="AA2884" i="5" s="1"/>
  <c r="AA2885" i="5" s="1"/>
  <c r="AA2886" i="5" s="1"/>
  <c r="AA2887" i="5" s="1"/>
  <c r="AA2888" i="5" s="1"/>
  <c r="AA2889" i="5" s="1"/>
  <c r="AA2890" i="5" s="1"/>
  <c r="AA2891" i="5" s="1"/>
  <c r="AA2892" i="5" s="1"/>
  <c r="AA2893" i="5" s="1"/>
  <c r="AA2894" i="5" s="1"/>
  <c r="AA2895" i="5" s="1"/>
  <c r="AA2896" i="5" s="1"/>
  <c r="AA2897" i="5" s="1"/>
  <c r="AA2898" i="5" s="1"/>
  <c r="AA2899" i="5" s="1"/>
  <c r="AA2900" i="5" s="1"/>
  <c r="AA2901" i="5" s="1"/>
  <c r="AA2902" i="5" s="1"/>
  <c r="AA2903" i="5" s="1"/>
  <c r="AA2904" i="5" s="1"/>
  <c r="AA2905" i="5" s="1"/>
  <c r="AA2906" i="5" s="1"/>
  <c r="AA2907" i="5" s="1"/>
  <c r="AA2908" i="5" s="1"/>
  <c r="AA2909" i="5" s="1"/>
  <c r="AA2910" i="5" s="1"/>
  <c r="AA2911" i="5" s="1"/>
  <c r="AA2912" i="5" s="1"/>
  <c r="AA2913" i="5" s="1"/>
  <c r="AA2914" i="5" s="1"/>
  <c r="AA2915" i="5" s="1"/>
  <c r="AA2916" i="5" s="1"/>
  <c r="AA2917" i="5" s="1"/>
  <c r="AA2918" i="5" s="1"/>
  <c r="AA2919" i="5" s="1"/>
  <c r="AA2920" i="5" s="1"/>
  <c r="AA2921" i="5" s="1"/>
  <c r="AA2922" i="5" s="1"/>
  <c r="AA2923" i="5" s="1"/>
  <c r="AA2924" i="5" s="1"/>
  <c r="AA2925" i="5" s="1"/>
  <c r="AA2926" i="5" s="1"/>
  <c r="AA2927" i="5" s="1"/>
  <c r="AA2928" i="5" s="1"/>
  <c r="AA2929" i="5" s="1"/>
  <c r="AA2930" i="5" s="1"/>
  <c r="AA2931" i="5" s="1"/>
  <c r="AA2932" i="5" s="1"/>
  <c r="AA2933" i="5" s="1"/>
  <c r="AA2934" i="5" s="1"/>
  <c r="AA2935" i="5" s="1"/>
  <c r="AA2936" i="5" s="1"/>
  <c r="AA2937" i="5" s="1"/>
  <c r="AA2938" i="5" s="1"/>
  <c r="AA2939" i="5" s="1"/>
  <c r="AA2940" i="5" s="1"/>
  <c r="AA2941" i="5" s="1"/>
  <c r="AA2942" i="5" s="1"/>
  <c r="AA2943" i="5" s="1"/>
  <c r="AA2944" i="5" s="1"/>
  <c r="AA2945" i="5" s="1"/>
  <c r="AA2946" i="5" s="1"/>
  <c r="AA2947" i="5" s="1"/>
  <c r="AA2948" i="5" s="1"/>
  <c r="AA2949" i="5" s="1"/>
  <c r="AA2950" i="5" s="1"/>
  <c r="AA2951" i="5" s="1"/>
  <c r="AA2952" i="5" s="1"/>
  <c r="AA2953" i="5" s="1"/>
  <c r="AA2954" i="5" s="1"/>
  <c r="AA2955" i="5" s="1"/>
  <c r="AA2956" i="5" s="1"/>
  <c r="AA2957" i="5" s="1"/>
  <c r="AA2958" i="5" s="1"/>
  <c r="AA2959" i="5" s="1"/>
  <c r="AA2960" i="5" s="1"/>
  <c r="AA2961" i="5" s="1"/>
  <c r="AA2962" i="5" s="1"/>
  <c r="AA2963" i="5" s="1"/>
  <c r="AA2964" i="5" s="1"/>
  <c r="AA2965" i="5" s="1"/>
  <c r="AA2966" i="5" s="1"/>
  <c r="AA2967" i="5" s="1"/>
  <c r="AA2968" i="5" s="1"/>
  <c r="AA2969" i="5" s="1"/>
  <c r="AA2970" i="5" s="1"/>
  <c r="AA2971" i="5" s="1"/>
  <c r="AA2972" i="5" s="1"/>
  <c r="AA2973" i="5" s="1"/>
  <c r="AA2974" i="5" s="1"/>
  <c r="AA2975" i="5" s="1"/>
  <c r="AA2976" i="5" s="1"/>
  <c r="AA2977" i="5" s="1"/>
  <c r="AA2978" i="5" s="1"/>
  <c r="AA2979" i="5" s="1"/>
  <c r="AA2980" i="5" s="1"/>
  <c r="AA2981" i="5" s="1"/>
  <c r="AA2982" i="5" s="1"/>
  <c r="AA2983" i="5" s="1"/>
  <c r="AA2984" i="5" s="1"/>
  <c r="AA2985" i="5" s="1"/>
  <c r="AA2986" i="5" s="1"/>
  <c r="AA2987" i="5" s="1"/>
  <c r="AA2988" i="5" s="1"/>
  <c r="AA2989" i="5" s="1"/>
  <c r="AA2990" i="5" s="1"/>
  <c r="AA2991" i="5" s="1"/>
  <c r="AA2992" i="5" s="1"/>
  <c r="AA2993" i="5" s="1"/>
  <c r="AA2994" i="5" s="1"/>
  <c r="AA2995" i="5" s="1"/>
  <c r="AA2996" i="5" s="1"/>
  <c r="AA2997" i="5" s="1"/>
  <c r="AA2998" i="5" s="1"/>
  <c r="AA2999" i="5" s="1"/>
  <c r="AA3000" i="5" s="1"/>
  <c r="AA3001" i="5" s="1"/>
  <c r="A5" i="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4" i="2" s="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4" i="3" s="1"/>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4" i="4" s="1"/>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4" i="6" s="1"/>
  <c r="A5" i="6" s="1"/>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S504" i="6" l="1"/>
  <c r="AH2001" i="5" l="1"/>
  <c r="AH2000" i="5"/>
  <c r="AH1999" i="5"/>
  <c r="AH1998" i="5"/>
  <c r="AH1997" i="5"/>
  <c r="AH1996" i="5"/>
  <c r="AH1995" i="5"/>
  <c r="AH1994" i="5"/>
  <c r="AH1993" i="5"/>
  <c r="AH1992" i="5"/>
  <c r="AH1991" i="5"/>
  <c r="AH1990" i="5"/>
  <c r="AH1989" i="5"/>
  <c r="AH1988" i="5"/>
  <c r="AH1987" i="5"/>
  <c r="AH1986" i="5"/>
  <c r="AH1985" i="5"/>
  <c r="AH1984" i="5"/>
  <c r="AH1983" i="5"/>
  <c r="AH1982" i="5"/>
  <c r="AH1981" i="5"/>
  <c r="AH1980" i="5"/>
  <c r="AH1979" i="5"/>
  <c r="AH1978" i="5"/>
  <c r="AH1977" i="5"/>
  <c r="AH1976" i="5"/>
  <c r="AH1975" i="5"/>
  <c r="AH1974" i="5"/>
  <c r="AH1973" i="5"/>
  <c r="AH1972" i="5"/>
  <c r="AH1971" i="5"/>
  <c r="AH1970" i="5"/>
  <c r="AH1969" i="5"/>
  <c r="AH1968" i="5"/>
  <c r="AH1967" i="5"/>
  <c r="AH1966" i="5"/>
  <c r="AH1965" i="5"/>
  <c r="AH1964" i="5"/>
  <c r="AH1963" i="5"/>
  <c r="AH1962" i="5"/>
  <c r="AH1961" i="5"/>
  <c r="AH1960" i="5"/>
  <c r="AH1959" i="5"/>
  <c r="AH1958" i="5"/>
  <c r="AH1957" i="5"/>
  <c r="AH1956" i="5"/>
  <c r="AH1955" i="5"/>
  <c r="AH1954" i="5"/>
  <c r="AH1953" i="5"/>
  <c r="AH1952" i="5"/>
  <c r="AH1951" i="5"/>
  <c r="AH1950" i="5"/>
  <c r="AH1949" i="5"/>
  <c r="AH1948" i="5"/>
  <c r="AH1947" i="5"/>
  <c r="AH1946" i="5"/>
  <c r="AH1945" i="5"/>
  <c r="AH1944" i="5"/>
  <c r="AH1943" i="5"/>
  <c r="AH1942" i="5"/>
  <c r="AH1941" i="5"/>
  <c r="AH1940" i="5"/>
  <c r="AH1939" i="5"/>
  <c r="AH1938" i="5"/>
  <c r="AH1937" i="5"/>
  <c r="AH1936" i="5"/>
  <c r="AH1935" i="5"/>
  <c r="AH1934" i="5"/>
  <c r="AH1933" i="5"/>
  <c r="AH1932" i="5"/>
  <c r="AH1931" i="5"/>
  <c r="AH1930" i="5"/>
  <c r="AH1929" i="5"/>
  <c r="AH1928" i="5"/>
  <c r="AH1927" i="5"/>
  <c r="AH1926" i="5"/>
  <c r="AH1925" i="5"/>
  <c r="AH1924" i="5"/>
  <c r="AH1923" i="5"/>
  <c r="AH1922" i="5"/>
  <c r="AH1921" i="5"/>
  <c r="AH1920" i="5"/>
  <c r="AH1919" i="5"/>
  <c r="AH1918" i="5"/>
  <c r="AH1917" i="5"/>
  <c r="AH1916" i="5"/>
  <c r="AH1915" i="5"/>
  <c r="AH1914" i="5"/>
  <c r="AH1913" i="5"/>
  <c r="AH1912" i="5"/>
  <c r="AH1911" i="5"/>
  <c r="AH1910" i="5"/>
  <c r="AH1909" i="5"/>
  <c r="AH1908" i="5"/>
  <c r="AH1907" i="5"/>
  <c r="AH1906" i="5"/>
  <c r="AH1905" i="5"/>
  <c r="AH1904" i="5"/>
  <c r="AH1903" i="5"/>
  <c r="AH1902" i="5"/>
  <c r="AH1901" i="5"/>
  <c r="AH1900" i="5"/>
  <c r="AH1899" i="5"/>
  <c r="AH1898" i="5"/>
  <c r="AH1897" i="5"/>
  <c r="AH1896" i="5"/>
  <c r="AH1895" i="5"/>
  <c r="AH1894" i="5"/>
  <c r="AH1893" i="5"/>
  <c r="AH1892" i="5"/>
  <c r="AH1891" i="5"/>
  <c r="AH1890" i="5"/>
  <c r="AH1889" i="5"/>
  <c r="AH1888" i="5"/>
  <c r="AH1887" i="5"/>
  <c r="AH1886" i="5"/>
  <c r="AH1885" i="5"/>
  <c r="AH1884" i="5"/>
  <c r="AH1883" i="5"/>
  <c r="AH1882" i="5"/>
  <c r="AH1881" i="5"/>
  <c r="AH1880" i="5"/>
  <c r="AH1879" i="5"/>
  <c r="AH1878" i="5"/>
  <c r="AH1877" i="5"/>
  <c r="AH1876" i="5"/>
  <c r="AH1875" i="5"/>
  <c r="AH1874" i="5"/>
  <c r="AH1873" i="5"/>
  <c r="AH1872" i="5"/>
  <c r="AH1871" i="5"/>
  <c r="AH1870" i="5"/>
  <c r="AH1869" i="5"/>
  <c r="AH1868" i="5"/>
  <c r="AH1867" i="5"/>
  <c r="AH1866" i="5"/>
  <c r="AH1865" i="5"/>
  <c r="AH1864" i="5"/>
  <c r="AH1863" i="5"/>
  <c r="AH1862" i="5"/>
  <c r="AH1861" i="5"/>
  <c r="AH1860" i="5"/>
  <c r="AH1859" i="5"/>
  <c r="AH1858" i="5"/>
  <c r="AH1857" i="5"/>
  <c r="AH1856" i="5"/>
  <c r="AH1855" i="5"/>
  <c r="AH1854" i="5"/>
  <c r="AH1853" i="5"/>
  <c r="AH1852" i="5"/>
  <c r="AH1851" i="5"/>
  <c r="AH1850" i="5"/>
  <c r="AH1849" i="5"/>
  <c r="AH1848" i="5"/>
  <c r="AH1847" i="5"/>
  <c r="AH1846" i="5"/>
  <c r="AH1845" i="5"/>
  <c r="AH1844" i="5"/>
  <c r="AH1843" i="5"/>
  <c r="AH1842" i="5"/>
  <c r="AH1841" i="5"/>
  <c r="AH1840" i="5"/>
  <c r="AH1839" i="5"/>
  <c r="AH1838" i="5"/>
  <c r="AH1837" i="5"/>
  <c r="AH1836" i="5"/>
  <c r="AH1835" i="5"/>
  <c r="AH1834" i="5"/>
  <c r="AH1833" i="5"/>
  <c r="AH1832" i="5"/>
  <c r="AH1831" i="5"/>
  <c r="AH1830" i="5"/>
  <c r="AH1829" i="5"/>
  <c r="AH1828" i="5"/>
  <c r="AH1827" i="5"/>
  <c r="AH1826" i="5"/>
  <c r="AH1825" i="5"/>
  <c r="AH1824" i="5"/>
  <c r="AH1823" i="5"/>
  <c r="AH1822" i="5"/>
  <c r="AH1821" i="5"/>
  <c r="AH1820" i="5"/>
  <c r="AH1819" i="5"/>
  <c r="AH1818" i="5"/>
  <c r="AH1817" i="5"/>
  <c r="AH1816" i="5"/>
  <c r="AH1815" i="5"/>
  <c r="AH1814" i="5"/>
  <c r="AH1813" i="5"/>
  <c r="AH1812"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72" i="5"/>
  <c r="AH1771" i="5"/>
  <c r="AH1770" i="5"/>
  <c r="AH1769" i="5"/>
  <c r="AH1768" i="5"/>
  <c r="AH1767" i="5"/>
  <c r="AH1766" i="5"/>
  <c r="AH1765" i="5"/>
  <c r="AH1764" i="5"/>
  <c r="AH1763" i="5"/>
  <c r="AH1762" i="5"/>
  <c r="AH1761" i="5"/>
  <c r="AH1760" i="5"/>
  <c r="AH1759" i="5"/>
  <c r="AH1758" i="5"/>
  <c r="AH1757" i="5"/>
  <c r="AH1756" i="5"/>
  <c r="AH1755" i="5"/>
  <c r="AH1754" i="5"/>
  <c r="AH1753" i="5"/>
  <c r="AH1752" i="5"/>
  <c r="AH1751" i="5"/>
  <c r="AH1750" i="5"/>
  <c r="AH1749" i="5"/>
  <c r="AH1748" i="5"/>
  <c r="AH1747" i="5"/>
  <c r="AH1746" i="5"/>
  <c r="AH1745" i="5"/>
  <c r="AH1744" i="5"/>
  <c r="AH1743" i="5"/>
  <c r="AH1742" i="5"/>
  <c r="AH1741" i="5"/>
  <c r="AH1740" i="5"/>
  <c r="AH1739" i="5"/>
  <c r="AH1738" i="5"/>
  <c r="AH1737" i="5"/>
  <c r="AH1736" i="5"/>
  <c r="AH1735" i="5"/>
  <c r="AH1734" i="5"/>
  <c r="AH1733" i="5"/>
  <c r="AH1732" i="5"/>
  <c r="AH1731"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81" i="5"/>
  <c r="AH1680" i="5"/>
  <c r="AH1679" i="5"/>
  <c r="AH1678" i="5"/>
  <c r="AH1677" i="5"/>
  <c r="AH1676" i="5"/>
  <c r="AH1675" i="5"/>
  <c r="AH1674" i="5"/>
  <c r="AH1673" i="5"/>
  <c r="AH1672" i="5"/>
  <c r="AH1671" i="5"/>
  <c r="AH1670" i="5"/>
  <c r="AH1669" i="5"/>
  <c r="AH1668" i="5"/>
  <c r="AH1667" i="5"/>
  <c r="AH1666" i="5"/>
  <c r="AH1665"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38" i="5"/>
  <c r="AH1637" i="5"/>
  <c r="AH1636" i="5"/>
  <c r="AH1635" i="5"/>
  <c r="AH1634" i="5"/>
  <c r="AH1633" i="5"/>
  <c r="AH1632" i="5"/>
  <c r="AH1631" i="5"/>
  <c r="AH1630" i="5"/>
  <c r="AH1629" i="5"/>
  <c r="AH1628" i="5"/>
  <c r="AH1627" i="5"/>
  <c r="AH1626" i="5"/>
  <c r="AH1625" i="5"/>
  <c r="AH1624" i="5"/>
  <c r="AH1623" i="5"/>
  <c r="AH1622" i="5"/>
  <c r="AH1621" i="5"/>
  <c r="AH1620" i="5"/>
  <c r="AH1619" i="5"/>
  <c r="AH1618" i="5"/>
  <c r="AH1617" i="5"/>
  <c r="AH1616" i="5"/>
  <c r="AH1615" i="5"/>
  <c r="AH1614" i="5"/>
  <c r="AH1613" i="5"/>
  <c r="AH1612" i="5"/>
  <c r="AH1611" i="5"/>
  <c r="AH1610" i="5"/>
  <c r="AH1609" i="5"/>
  <c r="AH1608" i="5"/>
  <c r="AH1607" i="5"/>
  <c r="AH1606" i="5"/>
  <c r="AH1605" i="5"/>
  <c r="AH1604" i="5"/>
  <c r="AH1603" i="5"/>
  <c r="AH1602" i="5"/>
  <c r="AH1601" i="5"/>
  <c r="AH1600" i="5"/>
  <c r="AH1599" i="5"/>
  <c r="AH1598" i="5"/>
  <c r="AH1597" i="5"/>
  <c r="AH1596" i="5"/>
  <c r="AH1595" i="5"/>
  <c r="AH1594" i="5"/>
  <c r="AH1593" i="5"/>
  <c r="AH1592" i="5"/>
  <c r="AH1591" i="5"/>
  <c r="AH1590" i="5"/>
  <c r="AH1589" i="5"/>
  <c r="AH1588" i="5"/>
  <c r="AH1587" i="5"/>
  <c r="AH1586" i="5"/>
  <c r="AH1585" i="5"/>
  <c r="AH1584" i="5"/>
  <c r="AH1583" i="5"/>
  <c r="AH1582" i="5"/>
  <c r="AH1581" i="5"/>
  <c r="AH1580" i="5"/>
  <c r="AH1579" i="5"/>
  <c r="AH1578" i="5"/>
  <c r="AH1577" i="5"/>
  <c r="AH1576" i="5"/>
  <c r="AH1575" i="5"/>
  <c r="AH1574" i="5"/>
  <c r="AH1573" i="5"/>
  <c r="AH1572" i="5"/>
  <c r="AH1571" i="5"/>
  <c r="AH1570" i="5"/>
  <c r="AH1569" i="5"/>
  <c r="AH1568" i="5"/>
  <c r="AH1567" i="5"/>
  <c r="AH1566" i="5"/>
  <c r="AH1565" i="5"/>
  <c r="AH1564" i="5"/>
  <c r="AH1563" i="5"/>
  <c r="AH1562" i="5"/>
  <c r="AH1561" i="5"/>
  <c r="AH1560" i="5"/>
  <c r="AH1559" i="5"/>
  <c r="AH1558" i="5"/>
  <c r="AH1557" i="5"/>
  <c r="AH1556" i="5"/>
  <c r="AH1555" i="5"/>
  <c r="AH1554" i="5"/>
  <c r="AH1553" i="5"/>
  <c r="AH1552"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H1502" i="5"/>
  <c r="AH1501" i="5"/>
  <c r="AH1500" i="5"/>
  <c r="AH1499" i="5"/>
  <c r="AH1498" i="5"/>
  <c r="AH1497" i="5"/>
  <c r="AH1496" i="5"/>
  <c r="AH1495" i="5"/>
  <c r="AH1494" i="5"/>
  <c r="AH1493" i="5"/>
  <c r="AH1492" i="5"/>
  <c r="AH1491" i="5"/>
  <c r="AH1490" i="5"/>
  <c r="AH1489" i="5"/>
  <c r="AH1488" i="5"/>
  <c r="AH1487" i="5"/>
  <c r="AH1486" i="5"/>
  <c r="AH1485" i="5"/>
  <c r="AH1484" i="5"/>
  <c r="AH1483" i="5"/>
  <c r="AH1482" i="5"/>
  <c r="AH1481" i="5"/>
  <c r="AH1480" i="5"/>
  <c r="AH1479" i="5"/>
  <c r="AH1478" i="5"/>
  <c r="AH1477" i="5"/>
  <c r="AH1476" i="5"/>
  <c r="AH1475" i="5"/>
  <c r="AH1474" i="5"/>
  <c r="AH1473" i="5"/>
  <c r="AH1472" i="5"/>
  <c r="AH1471" i="5"/>
  <c r="AH1470" i="5"/>
  <c r="AH1469" i="5"/>
  <c r="AH1468" i="5"/>
  <c r="AH1467" i="5"/>
  <c r="AH1466" i="5"/>
  <c r="AH1465" i="5"/>
  <c r="AH1464" i="5"/>
  <c r="AH1463" i="5"/>
  <c r="AH1462" i="5"/>
  <c r="AH1461" i="5"/>
  <c r="AH1460" i="5"/>
  <c r="AH1459" i="5"/>
  <c r="AH1458" i="5"/>
  <c r="AH1457" i="5"/>
  <c r="AH1456" i="5"/>
  <c r="AH1455" i="5"/>
  <c r="AH1454" i="5"/>
  <c r="AH1453" i="5"/>
  <c r="AH1452" i="5"/>
  <c r="AH1451" i="5"/>
  <c r="AH1450" i="5"/>
  <c r="AH1449" i="5"/>
  <c r="AH1448" i="5"/>
  <c r="AH1447" i="5"/>
  <c r="AH1446" i="5"/>
  <c r="AH1445" i="5"/>
  <c r="AH1444" i="5"/>
  <c r="AH1443" i="5"/>
  <c r="AH1442" i="5"/>
  <c r="AH1441" i="5"/>
  <c r="AH1440" i="5"/>
  <c r="AH1439" i="5"/>
  <c r="AH1438" i="5"/>
  <c r="AH1437" i="5"/>
  <c r="AH1436" i="5"/>
  <c r="AH1435" i="5"/>
  <c r="AH1434" i="5"/>
  <c r="AH1433" i="5"/>
  <c r="AH1432" i="5"/>
  <c r="AH1431" i="5"/>
  <c r="AH1430" i="5"/>
  <c r="AH1429" i="5"/>
  <c r="AH1428" i="5"/>
  <c r="AH1427" i="5"/>
  <c r="AH1426" i="5"/>
  <c r="AH1425" i="5"/>
  <c r="AH1424" i="5"/>
  <c r="AH1423" i="5"/>
  <c r="AH1422" i="5"/>
  <c r="AH1421" i="5"/>
  <c r="AH1420" i="5"/>
  <c r="AH1419" i="5"/>
  <c r="AH1418" i="5"/>
  <c r="AH1417" i="5"/>
  <c r="AH1416" i="5"/>
  <c r="AH1415" i="5"/>
  <c r="AH1414" i="5"/>
  <c r="AH1413" i="5"/>
  <c r="AH1412" i="5"/>
  <c r="AH1411" i="5"/>
  <c r="AH1410" i="5"/>
  <c r="AH1409" i="5"/>
  <c r="AH1408" i="5"/>
  <c r="AH1407" i="5"/>
  <c r="AH1406" i="5"/>
  <c r="AH1405" i="5"/>
  <c r="AH1404" i="5"/>
  <c r="AH1403" i="5"/>
  <c r="AH1402" i="5"/>
  <c r="AH1401" i="5"/>
  <c r="AH1400" i="5"/>
  <c r="AH1399" i="5"/>
  <c r="AH1398" i="5"/>
  <c r="AH1397" i="5"/>
  <c r="AH1396" i="5"/>
  <c r="AH1395" i="5"/>
  <c r="AH1394" i="5"/>
  <c r="AH1393" i="5"/>
  <c r="AH1392" i="5"/>
  <c r="AH1391" i="5"/>
  <c r="AH1390" i="5"/>
  <c r="AH1389" i="5"/>
  <c r="AH1388" i="5"/>
  <c r="AH1387" i="5"/>
  <c r="AH1386" i="5"/>
  <c r="AH1385" i="5"/>
  <c r="AH1384" i="5"/>
  <c r="AH1383" i="5"/>
  <c r="AH1382" i="5"/>
  <c r="AH1381" i="5"/>
  <c r="AH1380" i="5"/>
  <c r="AH1379" i="5"/>
  <c r="AH1378" i="5"/>
  <c r="AH1377" i="5"/>
  <c r="AH1376" i="5"/>
  <c r="AH1375" i="5"/>
  <c r="AH1374" i="5"/>
  <c r="AH1373" i="5"/>
  <c r="AH1372" i="5"/>
  <c r="AH1371" i="5"/>
  <c r="AH1370" i="5"/>
  <c r="AH1369" i="5"/>
  <c r="AH1368" i="5"/>
  <c r="AH1367" i="5"/>
  <c r="AH1366" i="5"/>
  <c r="AH1365" i="5"/>
  <c r="AH1364" i="5"/>
  <c r="AH1363" i="5"/>
  <c r="AH1362" i="5"/>
  <c r="AH1361" i="5"/>
  <c r="AH1360" i="5"/>
  <c r="AH1359" i="5"/>
  <c r="AH1358" i="5"/>
  <c r="AH1357" i="5"/>
  <c r="AH1356" i="5"/>
  <c r="AH1355" i="5"/>
  <c r="AH1354" i="5"/>
  <c r="AH1353" i="5"/>
  <c r="AH1352" i="5"/>
  <c r="AH1351" i="5"/>
  <c r="AH1350" i="5"/>
  <c r="AH1349" i="5"/>
  <c r="AH1348" i="5"/>
  <c r="AH1347" i="5"/>
  <c r="AH1346" i="5"/>
  <c r="AH1345" i="5"/>
  <c r="AH1344" i="5"/>
  <c r="AH1343" i="5"/>
  <c r="AH1342" i="5"/>
  <c r="AH1341" i="5"/>
  <c r="AH1340" i="5"/>
  <c r="AH1339"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317" i="5"/>
  <c r="AH1316" i="5"/>
  <c r="AH1315" i="5"/>
  <c r="AH1314" i="5"/>
  <c r="AH1313" i="5"/>
  <c r="AH1312" i="5"/>
  <c r="AH1311" i="5"/>
  <c r="AH1310" i="5"/>
  <c r="AH1309" i="5"/>
  <c r="AH1308" i="5"/>
  <c r="AH1307" i="5"/>
  <c r="AH1306" i="5"/>
  <c r="AH1305" i="5"/>
  <c r="AH1304" i="5"/>
  <c r="AH1303" i="5"/>
  <c r="AH1302" i="5"/>
  <c r="AH1301" i="5"/>
  <c r="AH1300" i="5"/>
  <c r="AH1299" i="5"/>
  <c r="AH1298" i="5"/>
  <c r="AH1297" i="5"/>
  <c r="AH1296" i="5"/>
  <c r="AH1295" i="5"/>
  <c r="AH1294" i="5"/>
  <c r="AH1293" i="5"/>
  <c r="AH1292" i="5"/>
  <c r="AH1291" i="5"/>
  <c r="AH1290" i="5"/>
  <c r="AH1289" i="5"/>
  <c r="AH1288" i="5"/>
  <c r="AH1287" i="5"/>
  <c r="AH1286" i="5"/>
  <c r="AH1285" i="5"/>
  <c r="AH1284" i="5"/>
  <c r="AH1283" i="5"/>
  <c r="AH1282" i="5"/>
  <c r="AH1281" i="5"/>
  <c r="AH1280" i="5"/>
  <c r="AH1279" i="5"/>
  <c r="AH1278" i="5"/>
  <c r="AH1277" i="5"/>
  <c r="AH1276" i="5"/>
  <c r="AH1275" i="5"/>
  <c r="AH1274" i="5"/>
  <c r="AH1273" i="5"/>
  <c r="AH1272" i="5"/>
  <c r="AH1271" i="5"/>
  <c r="AH1270" i="5"/>
  <c r="AH1269" i="5"/>
  <c r="AH1268" i="5"/>
  <c r="AH1267" i="5"/>
  <c r="AH1266" i="5"/>
  <c r="AH1265" i="5"/>
  <c r="AH1264" i="5"/>
  <c r="AH1263" i="5"/>
  <c r="AH1262" i="5"/>
  <c r="AH1261" i="5"/>
  <c r="AH1260" i="5"/>
  <c r="AH1259" i="5"/>
  <c r="AH1258" i="5"/>
  <c r="AH1257" i="5"/>
  <c r="AH1256" i="5"/>
  <c r="AH1255" i="5"/>
  <c r="AH1254" i="5"/>
  <c r="AH1253" i="5"/>
  <c r="AH1252" i="5"/>
  <c r="AH1251" i="5"/>
  <c r="AH1250" i="5"/>
  <c r="AH1249" i="5"/>
  <c r="AH1248" i="5"/>
  <c r="AH1247" i="5"/>
  <c r="AH1246" i="5"/>
  <c r="AH1245" i="5"/>
  <c r="AH1244" i="5"/>
  <c r="AH1243" i="5"/>
  <c r="AH1242" i="5"/>
  <c r="AH1241" i="5"/>
  <c r="AH1240" i="5"/>
  <c r="AH1239" i="5"/>
  <c r="AH1238" i="5"/>
  <c r="AH1237" i="5"/>
  <c r="AH1236" i="5"/>
  <c r="AH1235" i="5"/>
  <c r="AH1234" i="5"/>
  <c r="AH1233" i="5"/>
  <c r="AH1232" i="5"/>
  <c r="AH1231" i="5"/>
  <c r="AH1230" i="5"/>
  <c r="AH1229" i="5"/>
  <c r="AH1228" i="5"/>
  <c r="AH1227" i="5"/>
  <c r="AH1226" i="5"/>
  <c r="AH1225" i="5"/>
  <c r="AH1224" i="5"/>
  <c r="AH1223" i="5"/>
  <c r="AH1222" i="5"/>
  <c r="AH1221" i="5"/>
  <c r="AH1220" i="5"/>
  <c r="AH1219" i="5"/>
  <c r="AH1218" i="5"/>
  <c r="AH1217" i="5"/>
  <c r="AH1216" i="5"/>
  <c r="AH1215" i="5"/>
  <c r="AH1214" i="5"/>
  <c r="AH1213" i="5"/>
  <c r="AH1212" i="5"/>
  <c r="AH1211" i="5"/>
  <c r="AH1210" i="5"/>
  <c r="AH1209" i="5"/>
  <c r="AH1208" i="5"/>
  <c r="AH1207" i="5"/>
  <c r="AH1206" i="5"/>
  <c r="AH1205" i="5"/>
  <c r="AH1204" i="5"/>
  <c r="AH1203" i="5"/>
  <c r="AH1202" i="5"/>
  <c r="AH1201" i="5"/>
  <c r="AH1200" i="5"/>
  <c r="AH1199" i="5"/>
  <c r="AH1198" i="5"/>
  <c r="AH1197" i="5"/>
  <c r="AH1196" i="5"/>
  <c r="AH1195" i="5"/>
  <c r="AH1194" i="5"/>
  <c r="AH1193" i="5"/>
  <c r="AH1192" i="5"/>
  <c r="AH1191" i="5"/>
  <c r="AH1190" i="5"/>
  <c r="AH1189" i="5"/>
  <c r="AH1188" i="5"/>
  <c r="AH1187" i="5"/>
  <c r="AH1186" i="5"/>
  <c r="AH1185" i="5"/>
  <c r="AH1184" i="5"/>
  <c r="AH1183" i="5"/>
  <c r="AH1182" i="5"/>
  <c r="AH1181" i="5"/>
  <c r="AH1180" i="5"/>
  <c r="AH1179" i="5"/>
  <c r="AH1178" i="5"/>
  <c r="AH1177" i="5"/>
  <c r="AH1176" i="5"/>
  <c r="AH1175" i="5"/>
  <c r="AH1174" i="5"/>
  <c r="AH1173" i="5"/>
  <c r="AH1172" i="5"/>
  <c r="AH1171" i="5"/>
  <c r="AH1170" i="5"/>
  <c r="AH1169" i="5"/>
  <c r="AH1168" i="5"/>
  <c r="AH1167" i="5"/>
  <c r="AH1166" i="5"/>
  <c r="AH1165" i="5"/>
  <c r="AH1164" i="5"/>
  <c r="AH1163" i="5"/>
  <c r="AH1162" i="5"/>
  <c r="AH1161" i="5"/>
  <c r="AH1160" i="5"/>
  <c r="AH1159" i="5"/>
  <c r="AH1158" i="5"/>
  <c r="AH1157" i="5"/>
  <c r="AH1156" i="5"/>
  <c r="AH1155" i="5"/>
  <c r="AH1154" i="5"/>
  <c r="AH1153" i="5"/>
  <c r="AH1152" i="5"/>
  <c r="AH1151" i="5"/>
  <c r="AH1150" i="5"/>
  <c r="AH1149" i="5"/>
  <c r="AH1148" i="5"/>
  <c r="AH1147" i="5"/>
  <c r="AH1146" i="5"/>
  <c r="AH1145" i="5"/>
  <c r="AH1144" i="5"/>
  <c r="AH1143" i="5"/>
  <c r="AH1142" i="5"/>
  <c r="AH1141" i="5"/>
  <c r="AH1140" i="5"/>
  <c r="AH1139" i="5"/>
  <c r="AH1138" i="5"/>
  <c r="AH1137" i="5"/>
  <c r="AH1136" i="5"/>
  <c r="AH1135" i="5"/>
  <c r="AH1134" i="5"/>
  <c r="AH1133" i="5"/>
  <c r="AH1132" i="5"/>
  <c r="AH1131" i="5"/>
  <c r="AH1130" i="5"/>
  <c r="AH1129" i="5"/>
  <c r="AH1128" i="5"/>
  <c r="AH1127" i="5"/>
  <c r="AH1126" i="5"/>
  <c r="AH1125" i="5"/>
  <c r="AH1124" i="5"/>
  <c r="AH1123" i="5"/>
  <c r="AH1122" i="5"/>
  <c r="AH1121" i="5"/>
  <c r="AH1120" i="5"/>
  <c r="AH1119" i="5"/>
  <c r="AH1118" i="5"/>
  <c r="AH1117" i="5"/>
  <c r="AH1116" i="5"/>
  <c r="AH1115" i="5"/>
  <c r="AH1114" i="5"/>
  <c r="AH1113" i="5"/>
  <c r="AH1112" i="5"/>
  <c r="AH1111" i="5"/>
  <c r="AH1110" i="5"/>
  <c r="AH1109" i="5"/>
  <c r="AH1108" i="5"/>
  <c r="AH1107" i="5"/>
  <c r="AH1106" i="5"/>
  <c r="AH1105" i="5"/>
  <c r="AH1104" i="5"/>
  <c r="AH1103" i="5"/>
  <c r="AH1102" i="5"/>
  <c r="AH1101" i="5"/>
  <c r="AH1100" i="5"/>
  <c r="AH1099" i="5"/>
  <c r="AH1098" i="5"/>
  <c r="AH1097" i="5"/>
  <c r="AH1096" i="5"/>
  <c r="AH1095" i="5"/>
  <c r="AH1094" i="5"/>
  <c r="AH1093" i="5"/>
  <c r="AH1092" i="5"/>
  <c r="AH1091" i="5"/>
  <c r="AH1090" i="5"/>
  <c r="AH1089" i="5"/>
  <c r="AH1088" i="5"/>
  <c r="AH1087" i="5"/>
  <c r="AH1086" i="5"/>
  <c r="AH1085" i="5"/>
  <c r="AH1084" i="5"/>
  <c r="AH1083" i="5"/>
  <c r="AH1082" i="5"/>
  <c r="AH1081" i="5"/>
  <c r="AH1080" i="5"/>
  <c r="AH1079" i="5"/>
  <c r="AH1078" i="5"/>
  <c r="AH1077" i="5"/>
  <c r="AH1076" i="5"/>
  <c r="AH1075" i="5"/>
  <c r="AH1074" i="5"/>
  <c r="AH1073" i="5"/>
  <c r="AH1072" i="5"/>
  <c r="AH1071" i="5"/>
  <c r="AH1070" i="5"/>
  <c r="AH1069" i="5"/>
  <c r="AH1068" i="5"/>
  <c r="AH1067" i="5"/>
  <c r="AH1066" i="5"/>
  <c r="AH1065" i="5"/>
  <c r="AH1064" i="5"/>
  <c r="AH1063" i="5"/>
  <c r="AH1062" i="5"/>
  <c r="AH1061" i="5"/>
  <c r="AH1060" i="5"/>
  <c r="AH1058" i="5"/>
  <c r="AH1057" i="5"/>
  <c r="AH1056" i="5"/>
  <c r="AH666" i="5"/>
  <c r="AH28"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V4" i="1" l="1"/>
  <c r="W4" i="1" s="1"/>
  <c r="B44" i="5" l="1"/>
  <c r="D20" i="5" l="1"/>
  <c r="AD1503" i="5" l="1"/>
  <c r="AD1504" i="5"/>
  <c r="AD1505" i="5"/>
  <c r="AD1506" i="5"/>
  <c r="AD1507" i="5"/>
  <c r="AD1508" i="5"/>
  <c r="AD1509" i="5"/>
  <c r="AD1510" i="5"/>
  <c r="AD1511" i="5"/>
  <c r="AD1512" i="5"/>
  <c r="AD1513" i="5"/>
  <c r="AD1514" i="5"/>
  <c r="AD1515" i="5"/>
  <c r="AD1516" i="5"/>
  <c r="AD1517" i="5"/>
  <c r="AD1518" i="5"/>
  <c r="AD1519" i="5"/>
  <c r="AD1520" i="5"/>
  <c r="AD1521" i="5"/>
  <c r="AD1522" i="5"/>
  <c r="AD1523" i="5"/>
  <c r="AD1524" i="5"/>
  <c r="AD1525" i="5"/>
  <c r="AD1526" i="5"/>
  <c r="AD1527" i="5"/>
  <c r="AD1528" i="5"/>
  <c r="AD1529" i="5"/>
  <c r="AD1530" i="5"/>
  <c r="AD1531" i="5"/>
  <c r="AD1532" i="5"/>
  <c r="AD1533" i="5"/>
  <c r="AD1534" i="5"/>
  <c r="AD1535" i="5"/>
  <c r="AD1536" i="5"/>
  <c r="AD1537" i="5"/>
  <c r="AD1538" i="5"/>
  <c r="AD1539" i="5"/>
  <c r="AD1540" i="5"/>
  <c r="AD1541" i="5"/>
  <c r="AD1542" i="5"/>
  <c r="AD1543" i="5"/>
  <c r="AD1544" i="5"/>
  <c r="AD1545" i="5"/>
  <c r="AD1546" i="5"/>
  <c r="AD1547" i="5"/>
  <c r="AD1548" i="5"/>
  <c r="AD1549" i="5"/>
  <c r="AD1550" i="5"/>
  <c r="AD1551" i="5"/>
  <c r="AD1552" i="5"/>
  <c r="AD1553" i="5"/>
  <c r="AD1554" i="5"/>
  <c r="AD1555" i="5"/>
  <c r="AD1556" i="5"/>
  <c r="AD1557" i="5"/>
  <c r="AD1558" i="5"/>
  <c r="AD1559" i="5"/>
  <c r="AD1560" i="5"/>
  <c r="AD1561" i="5"/>
  <c r="AD1562" i="5"/>
  <c r="AD1563" i="5"/>
  <c r="AD1564" i="5"/>
  <c r="AD1565" i="5"/>
  <c r="AD1566" i="5"/>
  <c r="AD1567" i="5"/>
  <c r="AD1568" i="5"/>
  <c r="AD1569" i="5"/>
  <c r="AD1570" i="5"/>
  <c r="AD1571" i="5"/>
  <c r="AD1572" i="5"/>
  <c r="AD1573" i="5"/>
  <c r="AD1574" i="5"/>
  <c r="AD1575" i="5"/>
  <c r="AD1576" i="5"/>
  <c r="AD1577" i="5"/>
  <c r="AD1578" i="5"/>
  <c r="AD1579" i="5"/>
  <c r="AD1580" i="5"/>
  <c r="AD1581" i="5"/>
  <c r="AD1582" i="5"/>
  <c r="AD1583" i="5"/>
  <c r="AD1584" i="5"/>
  <c r="AD1585" i="5"/>
  <c r="AD1586" i="5"/>
  <c r="AD1587" i="5"/>
  <c r="AD1588" i="5"/>
  <c r="AD1589" i="5"/>
  <c r="AD1590" i="5"/>
  <c r="AD1591" i="5"/>
  <c r="AD1592" i="5"/>
  <c r="AD1593" i="5"/>
  <c r="AD1594" i="5"/>
  <c r="AD1595" i="5"/>
  <c r="AD1596" i="5"/>
  <c r="AD1597" i="5"/>
  <c r="AD1598" i="5"/>
  <c r="AD1599" i="5"/>
  <c r="AD1600" i="5"/>
  <c r="AD1601" i="5"/>
  <c r="AD1602" i="5"/>
  <c r="AD1603" i="5"/>
  <c r="AD1604" i="5"/>
  <c r="AD1605" i="5"/>
  <c r="AD1606" i="5"/>
  <c r="AD1607" i="5"/>
  <c r="AD1608" i="5"/>
  <c r="AD1609" i="5"/>
  <c r="AD1610" i="5"/>
  <c r="AD1611" i="5"/>
  <c r="AD1612" i="5"/>
  <c r="AD1613" i="5"/>
  <c r="AD1614" i="5"/>
  <c r="AD1615" i="5"/>
  <c r="AD1616" i="5"/>
  <c r="AD1617" i="5"/>
  <c r="AD1618" i="5"/>
  <c r="AD1619" i="5"/>
  <c r="AD1620" i="5"/>
  <c r="AD1621" i="5"/>
  <c r="AD1622" i="5"/>
  <c r="AD1623" i="5"/>
  <c r="AD1624" i="5"/>
  <c r="AD1625" i="5"/>
  <c r="AD1626" i="5"/>
  <c r="AD1627" i="5"/>
  <c r="AD1628" i="5"/>
  <c r="AD1629" i="5"/>
  <c r="AD1630" i="5"/>
  <c r="AD1631" i="5"/>
  <c r="AD1632" i="5"/>
  <c r="AD1633" i="5"/>
  <c r="AD1634" i="5"/>
  <c r="AD1635" i="5"/>
  <c r="AD1636" i="5"/>
  <c r="AD1637" i="5"/>
  <c r="AD1638" i="5"/>
  <c r="AD1639" i="5"/>
  <c r="AD1640" i="5"/>
  <c r="AD1641" i="5"/>
  <c r="AD1642" i="5"/>
  <c r="AD1643" i="5"/>
  <c r="AD1644" i="5"/>
  <c r="AD1645" i="5"/>
  <c r="AD1646" i="5"/>
  <c r="AD1647" i="5"/>
  <c r="AD1648" i="5"/>
  <c r="AD1649" i="5"/>
  <c r="AD1650" i="5"/>
  <c r="AD1651" i="5"/>
  <c r="AD1652" i="5"/>
  <c r="AD1653" i="5"/>
  <c r="AD1654" i="5"/>
  <c r="AD1655" i="5"/>
  <c r="AD1656" i="5"/>
  <c r="AD1657" i="5"/>
  <c r="AD1658" i="5"/>
  <c r="AD1659" i="5"/>
  <c r="AD1660" i="5"/>
  <c r="AD1661" i="5"/>
  <c r="AD1662" i="5"/>
  <c r="AD1663" i="5"/>
  <c r="AD1664" i="5"/>
  <c r="AD1665" i="5"/>
  <c r="AD1666" i="5"/>
  <c r="AD1667" i="5"/>
  <c r="AD1668" i="5"/>
  <c r="AD1669" i="5"/>
  <c r="AD1670" i="5"/>
  <c r="AD1671" i="5"/>
  <c r="AD1672" i="5"/>
  <c r="AD1673" i="5"/>
  <c r="AD1674" i="5"/>
  <c r="AD1675" i="5"/>
  <c r="AD1676" i="5"/>
  <c r="AD1677" i="5"/>
  <c r="AD1678" i="5"/>
  <c r="AD1679" i="5"/>
  <c r="AD1680" i="5"/>
  <c r="AD1681" i="5"/>
  <c r="AD1682" i="5"/>
  <c r="AD1683" i="5"/>
  <c r="AD1684" i="5"/>
  <c r="AD1685" i="5"/>
  <c r="AD1686" i="5"/>
  <c r="AD1687" i="5"/>
  <c r="AD1688" i="5"/>
  <c r="AD1689" i="5"/>
  <c r="AD1690" i="5"/>
  <c r="AD1691" i="5"/>
  <c r="AD1692" i="5"/>
  <c r="AD1693" i="5"/>
  <c r="AD1694" i="5"/>
  <c r="AD1695" i="5"/>
  <c r="AD1696" i="5"/>
  <c r="AD1697" i="5"/>
  <c r="AD1698" i="5"/>
  <c r="AD1699" i="5"/>
  <c r="AD1700" i="5"/>
  <c r="AD1701" i="5"/>
  <c r="AD1702" i="5"/>
  <c r="AD1703" i="5"/>
  <c r="AD1704" i="5"/>
  <c r="AD1705" i="5"/>
  <c r="AD1706" i="5"/>
  <c r="AD1707" i="5"/>
  <c r="AD1708" i="5"/>
  <c r="AD1709" i="5"/>
  <c r="AD1710" i="5"/>
  <c r="AD1711" i="5"/>
  <c r="AD1712" i="5"/>
  <c r="AD1713" i="5"/>
  <c r="AD1714" i="5"/>
  <c r="AD1715" i="5"/>
  <c r="AD1716" i="5"/>
  <c r="AD1717" i="5"/>
  <c r="AD1718" i="5"/>
  <c r="AD1719" i="5"/>
  <c r="AD1720" i="5"/>
  <c r="AD1721" i="5"/>
  <c r="AD1722" i="5"/>
  <c r="AD1723" i="5"/>
  <c r="AD1724" i="5"/>
  <c r="AD1725" i="5"/>
  <c r="AD1726" i="5"/>
  <c r="AD1727" i="5"/>
  <c r="AD1728" i="5"/>
  <c r="AD1729" i="5"/>
  <c r="AD1730" i="5"/>
  <c r="AD1731" i="5"/>
  <c r="AD1732" i="5"/>
  <c r="AD1733" i="5"/>
  <c r="AD1734" i="5"/>
  <c r="AD1735" i="5"/>
  <c r="AD1736" i="5"/>
  <c r="AD1737" i="5"/>
  <c r="AD1738" i="5"/>
  <c r="AD1739" i="5"/>
  <c r="AD1740" i="5"/>
  <c r="AD1741" i="5"/>
  <c r="AD1742" i="5"/>
  <c r="AD1743" i="5"/>
  <c r="AD1744" i="5"/>
  <c r="AD1745" i="5"/>
  <c r="AD1746" i="5"/>
  <c r="AD1747" i="5"/>
  <c r="AD1748" i="5"/>
  <c r="AD1749" i="5"/>
  <c r="AD1750" i="5"/>
  <c r="AD1751" i="5"/>
  <c r="AD1752" i="5"/>
  <c r="AD1753" i="5"/>
  <c r="AD1754" i="5"/>
  <c r="AD1755" i="5"/>
  <c r="AD1756" i="5"/>
  <c r="AD1757" i="5"/>
  <c r="AD1758" i="5"/>
  <c r="AD1759" i="5"/>
  <c r="AD1760" i="5"/>
  <c r="AD1761" i="5"/>
  <c r="AD1762" i="5"/>
  <c r="AD1763" i="5"/>
  <c r="AD1764" i="5"/>
  <c r="AD1765" i="5"/>
  <c r="AD1766" i="5"/>
  <c r="AD1767" i="5"/>
  <c r="AD1768" i="5"/>
  <c r="AD1769" i="5"/>
  <c r="AD1770" i="5"/>
  <c r="AD1771" i="5"/>
  <c r="AD1772" i="5"/>
  <c r="AD1773" i="5"/>
  <c r="AD1774" i="5"/>
  <c r="AD1775" i="5"/>
  <c r="AD1776" i="5"/>
  <c r="AD1777" i="5"/>
  <c r="AD1778" i="5"/>
  <c r="AD1779" i="5"/>
  <c r="AD1780" i="5"/>
  <c r="AD1781" i="5"/>
  <c r="AD1782" i="5"/>
  <c r="AD1783" i="5"/>
  <c r="AD1784" i="5"/>
  <c r="AD1785" i="5"/>
  <c r="AD1786" i="5"/>
  <c r="AD1787" i="5"/>
  <c r="AD1788" i="5"/>
  <c r="AD1789" i="5"/>
  <c r="AD1790" i="5"/>
  <c r="AD1791" i="5"/>
  <c r="AD1792" i="5"/>
  <c r="AD1793" i="5"/>
  <c r="AD1794" i="5"/>
  <c r="AD1795" i="5"/>
  <c r="AD1796" i="5"/>
  <c r="AD1797" i="5"/>
  <c r="AD1798" i="5"/>
  <c r="AD1799" i="5"/>
  <c r="AD1800" i="5"/>
  <c r="AD1801" i="5"/>
  <c r="AD1802" i="5"/>
  <c r="AD1803" i="5"/>
  <c r="AD1804" i="5"/>
  <c r="AD1805" i="5"/>
  <c r="AD1806" i="5"/>
  <c r="AD1807" i="5"/>
  <c r="AD1808" i="5"/>
  <c r="AD1809" i="5"/>
  <c r="AD1810" i="5"/>
  <c r="AD1811" i="5"/>
  <c r="AD1812" i="5"/>
  <c r="AD1813" i="5"/>
  <c r="AD1814" i="5"/>
  <c r="AD1815" i="5"/>
  <c r="AD1816" i="5"/>
  <c r="AD1817" i="5"/>
  <c r="AD1818" i="5"/>
  <c r="AD1819" i="5"/>
  <c r="AD1820" i="5"/>
  <c r="AD1821" i="5"/>
  <c r="AD1822" i="5"/>
  <c r="AD1823" i="5"/>
  <c r="AD1824" i="5"/>
  <c r="AD1825" i="5"/>
  <c r="AD1826" i="5"/>
  <c r="AD1827" i="5"/>
  <c r="AD1828" i="5"/>
  <c r="AD1829" i="5"/>
  <c r="AD1830" i="5"/>
  <c r="AD1831" i="5"/>
  <c r="AD1832" i="5"/>
  <c r="AD1833" i="5"/>
  <c r="AD1834" i="5"/>
  <c r="AD1835" i="5"/>
  <c r="AD1836" i="5"/>
  <c r="AD1837" i="5"/>
  <c r="AD1838" i="5"/>
  <c r="AD1839" i="5"/>
  <c r="AD1840" i="5"/>
  <c r="AD1841" i="5"/>
  <c r="AD1842" i="5"/>
  <c r="AD1843" i="5"/>
  <c r="AD1844" i="5"/>
  <c r="AD1845" i="5"/>
  <c r="AD1846" i="5"/>
  <c r="AD1847" i="5"/>
  <c r="AD1848" i="5"/>
  <c r="AD1849" i="5"/>
  <c r="AD1850" i="5"/>
  <c r="AD1851" i="5"/>
  <c r="AD1852" i="5"/>
  <c r="AD1853" i="5"/>
  <c r="AD1854" i="5"/>
  <c r="AD1855" i="5"/>
  <c r="AD1856" i="5"/>
  <c r="AD1857" i="5"/>
  <c r="AD1858" i="5"/>
  <c r="AD1859" i="5"/>
  <c r="AD1860" i="5"/>
  <c r="AD1861" i="5"/>
  <c r="AD1862" i="5"/>
  <c r="AD1863" i="5"/>
  <c r="AD1864" i="5"/>
  <c r="AD1865" i="5"/>
  <c r="AD1866" i="5"/>
  <c r="AD1867" i="5"/>
  <c r="AD1868" i="5"/>
  <c r="AD1869" i="5"/>
  <c r="AD1870" i="5"/>
  <c r="AD1871" i="5"/>
  <c r="AD1872" i="5"/>
  <c r="AD1873" i="5"/>
  <c r="AD1874" i="5"/>
  <c r="AD1875" i="5"/>
  <c r="AD1876" i="5"/>
  <c r="AD1877" i="5"/>
  <c r="AD1878" i="5"/>
  <c r="AD1879" i="5"/>
  <c r="AD1880" i="5"/>
  <c r="AD1881" i="5"/>
  <c r="AD1882" i="5"/>
  <c r="AD1883" i="5"/>
  <c r="AD1884" i="5"/>
  <c r="AD1885" i="5"/>
  <c r="AD1886" i="5"/>
  <c r="AD1887" i="5"/>
  <c r="AD1888" i="5"/>
  <c r="AD1889" i="5"/>
  <c r="AD1890" i="5"/>
  <c r="AD1891" i="5"/>
  <c r="AD1892" i="5"/>
  <c r="AD1893" i="5"/>
  <c r="AD1894" i="5"/>
  <c r="AD1895" i="5"/>
  <c r="AD1896" i="5"/>
  <c r="AD1897" i="5"/>
  <c r="AD1898" i="5"/>
  <c r="AD1899" i="5"/>
  <c r="AD1900" i="5"/>
  <c r="AD1901" i="5"/>
  <c r="AD1902" i="5"/>
  <c r="AD1903" i="5"/>
  <c r="AD1904" i="5"/>
  <c r="AD1905" i="5"/>
  <c r="AD1906" i="5"/>
  <c r="AD1907" i="5"/>
  <c r="AD1908" i="5"/>
  <c r="AD1909" i="5"/>
  <c r="AD1910" i="5"/>
  <c r="AD1911" i="5"/>
  <c r="AD1912" i="5"/>
  <c r="AD1913" i="5"/>
  <c r="AD1914" i="5"/>
  <c r="AD1915" i="5"/>
  <c r="AD1916" i="5"/>
  <c r="AD1917" i="5"/>
  <c r="AD1918" i="5"/>
  <c r="AD1919" i="5"/>
  <c r="AD1920" i="5"/>
  <c r="AD1921" i="5"/>
  <c r="AD1922" i="5"/>
  <c r="AD1923" i="5"/>
  <c r="AD1924" i="5"/>
  <c r="AD1925" i="5"/>
  <c r="AD1926" i="5"/>
  <c r="AD1927" i="5"/>
  <c r="AD1928" i="5"/>
  <c r="AD1929" i="5"/>
  <c r="AD1930" i="5"/>
  <c r="AD1931" i="5"/>
  <c r="AD1932" i="5"/>
  <c r="AD1933" i="5"/>
  <c r="AD1934" i="5"/>
  <c r="AD1935" i="5"/>
  <c r="AD1936" i="5"/>
  <c r="AD1937" i="5"/>
  <c r="AD1938" i="5"/>
  <c r="AD1939" i="5"/>
  <c r="AD1940" i="5"/>
  <c r="AD1941" i="5"/>
  <c r="AD1942" i="5"/>
  <c r="AD1943" i="5"/>
  <c r="AD1944" i="5"/>
  <c r="AD1945" i="5"/>
  <c r="AD1946" i="5"/>
  <c r="AD1947" i="5"/>
  <c r="AD1948" i="5"/>
  <c r="AD1949" i="5"/>
  <c r="AD1950" i="5"/>
  <c r="AD1951" i="5"/>
  <c r="AD1952" i="5"/>
  <c r="AD1953" i="5"/>
  <c r="AD1954" i="5"/>
  <c r="AD1955" i="5"/>
  <c r="AD1956" i="5"/>
  <c r="AD1957" i="5"/>
  <c r="AD1958" i="5"/>
  <c r="AD1959" i="5"/>
  <c r="AD1960" i="5"/>
  <c r="AD1961" i="5"/>
  <c r="AD1962" i="5"/>
  <c r="AD1963" i="5"/>
  <c r="AD1964" i="5"/>
  <c r="AD1965" i="5"/>
  <c r="AD1966" i="5"/>
  <c r="AD1967" i="5"/>
  <c r="AD1968" i="5"/>
  <c r="AD1969" i="5"/>
  <c r="AD1970" i="5"/>
  <c r="AD1971" i="5"/>
  <c r="AD1972" i="5"/>
  <c r="AD1973" i="5"/>
  <c r="AD1974" i="5"/>
  <c r="AD1975" i="5"/>
  <c r="AD1976" i="5"/>
  <c r="AD1977" i="5"/>
  <c r="AD1978" i="5"/>
  <c r="AD1979" i="5"/>
  <c r="AD1980" i="5"/>
  <c r="AD1981" i="5"/>
  <c r="AD1982" i="5"/>
  <c r="AD1983" i="5"/>
  <c r="AD1984" i="5"/>
  <c r="AD1985" i="5"/>
  <c r="AD1986" i="5"/>
  <c r="AD1987" i="5"/>
  <c r="AD1988" i="5"/>
  <c r="AD1989" i="5"/>
  <c r="AD1990" i="5"/>
  <c r="AD1991" i="5"/>
  <c r="AD1992" i="5"/>
  <c r="AD1993" i="5"/>
  <c r="AD1994" i="5"/>
  <c r="AD1995" i="5"/>
  <c r="AD1996" i="5"/>
  <c r="AD1997" i="5"/>
  <c r="AD1998" i="5"/>
  <c r="AD1999" i="5"/>
  <c r="AD2000" i="5"/>
  <c r="AD2001" i="5"/>
  <c r="AD1502" i="5"/>
  <c r="AD1003" i="5"/>
  <c r="AD1004" i="5"/>
  <c r="AD1005" i="5"/>
  <c r="AD1006" i="5"/>
  <c r="AD1007" i="5"/>
  <c r="AD1008" i="5"/>
  <c r="AD1009" i="5"/>
  <c r="AD1010" i="5"/>
  <c r="AD1011" i="5"/>
  <c r="AD1012" i="5"/>
  <c r="AD1013" i="5"/>
  <c r="AD1014" i="5"/>
  <c r="AD1015" i="5"/>
  <c r="AD1016" i="5"/>
  <c r="AD1017" i="5"/>
  <c r="AD1018" i="5"/>
  <c r="AD1019" i="5"/>
  <c r="AD1020" i="5"/>
  <c r="AD1021" i="5"/>
  <c r="AD1022" i="5"/>
  <c r="AD1023" i="5"/>
  <c r="AD1024" i="5"/>
  <c r="AD1025" i="5"/>
  <c r="AD1026" i="5"/>
  <c r="AD1027" i="5"/>
  <c r="AD1028" i="5"/>
  <c r="AD1029" i="5"/>
  <c r="AD1030" i="5"/>
  <c r="AD1031" i="5"/>
  <c r="AD1032" i="5"/>
  <c r="AD1033" i="5"/>
  <c r="AD1034" i="5"/>
  <c r="AD1035" i="5"/>
  <c r="AD1036" i="5"/>
  <c r="AD1037" i="5"/>
  <c r="AD1038" i="5"/>
  <c r="AD1039" i="5"/>
  <c r="AD1040" i="5"/>
  <c r="AD1041" i="5"/>
  <c r="AD1042" i="5"/>
  <c r="AD1043" i="5"/>
  <c r="AD1044" i="5"/>
  <c r="AD1045" i="5"/>
  <c r="AD1046" i="5"/>
  <c r="AD1047" i="5"/>
  <c r="AD1048" i="5"/>
  <c r="AD1049" i="5"/>
  <c r="AD1050" i="5"/>
  <c r="AD1051" i="5"/>
  <c r="AD1052" i="5"/>
  <c r="AD1053" i="5"/>
  <c r="AD1054" i="5"/>
  <c r="AD1055" i="5"/>
  <c r="AD1056" i="5"/>
  <c r="AD1057" i="5"/>
  <c r="AD1058" i="5"/>
  <c r="AD1059" i="5"/>
  <c r="AD1060" i="5"/>
  <c r="AD1061" i="5"/>
  <c r="AD1062" i="5"/>
  <c r="AD1063" i="5"/>
  <c r="AD1064" i="5"/>
  <c r="AD1065" i="5"/>
  <c r="AD1066" i="5"/>
  <c r="AD1067" i="5"/>
  <c r="AD1068" i="5"/>
  <c r="AD1069" i="5"/>
  <c r="AD1070" i="5"/>
  <c r="AD1071" i="5"/>
  <c r="AD1072" i="5"/>
  <c r="AD1073" i="5"/>
  <c r="AD1074" i="5"/>
  <c r="AD1075" i="5"/>
  <c r="AD1076" i="5"/>
  <c r="AD1077" i="5"/>
  <c r="AD1078" i="5"/>
  <c r="AD1079" i="5"/>
  <c r="AD1080" i="5"/>
  <c r="AD1081" i="5"/>
  <c r="AD1082" i="5"/>
  <c r="AD1083" i="5"/>
  <c r="AD1084" i="5"/>
  <c r="AD1085" i="5"/>
  <c r="AD1086" i="5"/>
  <c r="AD1087" i="5"/>
  <c r="AD1088" i="5"/>
  <c r="AD1089" i="5"/>
  <c r="AD1090" i="5"/>
  <c r="AD1091" i="5"/>
  <c r="AD1092" i="5"/>
  <c r="AD1093" i="5"/>
  <c r="AD1094" i="5"/>
  <c r="AD1095" i="5"/>
  <c r="AD1096" i="5"/>
  <c r="AD1097" i="5"/>
  <c r="AD1098" i="5"/>
  <c r="AD1099" i="5"/>
  <c r="AD1100" i="5"/>
  <c r="AD1101" i="5"/>
  <c r="AD1102" i="5"/>
  <c r="AD1103" i="5"/>
  <c r="AD1104" i="5"/>
  <c r="AD1105" i="5"/>
  <c r="AD1106" i="5"/>
  <c r="AD1107" i="5"/>
  <c r="AD1108" i="5"/>
  <c r="AD1109" i="5"/>
  <c r="AD1110" i="5"/>
  <c r="AD1111" i="5"/>
  <c r="AD1112" i="5"/>
  <c r="AD1113" i="5"/>
  <c r="AD1114" i="5"/>
  <c r="AD1115" i="5"/>
  <c r="AD1116" i="5"/>
  <c r="AD1117" i="5"/>
  <c r="AD1118" i="5"/>
  <c r="AD1119" i="5"/>
  <c r="AD1120" i="5"/>
  <c r="AD1121" i="5"/>
  <c r="AD1122" i="5"/>
  <c r="AD1123" i="5"/>
  <c r="AD1124" i="5"/>
  <c r="AD1125" i="5"/>
  <c r="AD1126" i="5"/>
  <c r="AD1127" i="5"/>
  <c r="AD1128" i="5"/>
  <c r="AD1129" i="5"/>
  <c r="AD1130" i="5"/>
  <c r="AD1131" i="5"/>
  <c r="AD1132" i="5"/>
  <c r="AD1133" i="5"/>
  <c r="AD1134" i="5"/>
  <c r="AD1135" i="5"/>
  <c r="AD1136" i="5"/>
  <c r="AD1137" i="5"/>
  <c r="AD1138" i="5"/>
  <c r="AD1139" i="5"/>
  <c r="AD1140" i="5"/>
  <c r="AD1141" i="5"/>
  <c r="AD1142" i="5"/>
  <c r="AD1143" i="5"/>
  <c r="AD1144" i="5"/>
  <c r="AD1145" i="5"/>
  <c r="AD1146" i="5"/>
  <c r="AD1147" i="5"/>
  <c r="AD1148" i="5"/>
  <c r="AD1149" i="5"/>
  <c r="AD1150" i="5"/>
  <c r="AD1151" i="5"/>
  <c r="AD1152" i="5"/>
  <c r="AD1153" i="5"/>
  <c r="AD1154" i="5"/>
  <c r="AD1155" i="5"/>
  <c r="AD1156" i="5"/>
  <c r="AD1157" i="5"/>
  <c r="AD1158" i="5"/>
  <c r="AD1159" i="5"/>
  <c r="AD1160" i="5"/>
  <c r="AD1161" i="5"/>
  <c r="AD1162" i="5"/>
  <c r="AD1163" i="5"/>
  <c r="AD1164" i="5"/>
  <c r="AD1165" i="5"/>
  <c r="AD1166" i="5"/>
  <c r="AD1167" i="5"/>
  <c r="AD1168" i="5"/>
  <c r="AD1169" i="5"/>
  <c r="AD1170" i="5"/>
  <c r="AD1171" i="5"/>
  <c r="AD1172" i="5"/>
  <c r="AD1173" i="5"/>
  <c r="AD1174" i="5"/>
  <c r="AD1175" i="5"/>
  <c r="AD1176" i="5"/>
  <c r="AD1177" i="5"/>
  <c r="AD1178" i="5"/>
  <c r="AD1179" i="5"/>
  <c r="AD1180" i="5"/>
  <c r="AD1181" i="5"/>
  <c r="AD1182" i="5"/>
  <c r="AD1183" i="5"/>
  <c r="AD1184" i="5"/>
  <c r="AD1185" i="5"/>
  <c r="AD1186" i="5"/>
  <c r="AD1187" i="5"/>
  <c r="AD1188" i="5"/>
  <c r="AD1189" i="5"/>
  <c r="AD1190" i="5"/>
  <c r="AD1191" i="5"/>
  <c r="AD1192" i="5"/>
  <c r="AD1193" i="5"/>
  <c r="AD1194" i="5"/>
  <c r="AD1195" i="5"/>
  <c r="AD1196" i="5"/>
  <c r="AD1197" i="5"/>
  <c r="AD1198" i="5"/>
  <c r="AD1199" i="5"/>
  <c r="AD1200" i="5"/>
  <c r="AD1201" i="5"/>
  <c r="AD1202" i="5"/>
  <c r="AD1203" i="5"/>
  <c r="AD1204" i="5"/>
  <c r="AD1205" i="5"/>
  <c r="AD1206" i="5"/>
  <c r="AD1207" i="5"/>
  <c r="AD1208" i="5"/>
  <c r="AD1209" i="5"/>
  <c r="AD1210" i="5"/>
  <c r="AD1211" i="5"/>
  <c r="AD1212" i="5"/>
  <c r="AD1213" i="5"/>
  <c r="AD1214" i="5"/>
  <c r="AD1215" i="5"/>
  <c r="AD1216" i="5"/>
  <c r="AD1217" i="5"/>
  <c r="AD1218" i="5"/>
  <c r="AD1219" i="5"/>
  <c r="AD1220" i="5"/>
  <c r="AD1221" i="5"/>
  <c r="AD1222" i="5"/>
  <c r="AD1223" i="5"/>
  <c r="AD1224" i="5"/>
  <c r="AD1225" i="5"/>
  <c r="AD1226" i="5"/>
  <c r="AD1227" i="5"/>
  <c r="AD1228" i="5"/>
  <c r="AD1229" i="5"/>
  <c r="AD1230" i="5"/>
  <c r="AD1231" i="5"/>
  <c r="AD1232" i="5"/>
  <c r="AD1233" i="5"/>
  <c r="AD1234" i="5"/>
  <c r="AD1235" i="5"/>
  <c r="AD1236" i="5"/>
  <c r="AD1237" i="5"/>
  <c r="AD1238" i="5"/>
  <c r="AD1239" i="5"/>
  <c r="AD1240" i="5"/>
  <c r="AD1241" i="5"/>
  <c r="AD1242" i="5"/>
  <c r="AD1243" i="5"/>
  <c r="AD1244" i="5"/>
  <c r="AD1245" i="5"/>
  <c r="AD1246" i="5"/>
  <c r="AD1247" i="5"/>
  <c r="AD1248" i="5"/>
  <c r="AD1249" i="5"/>
  <c r="AD1250" i="5"/>
  <c r="AD1251" i="5"/>
  <c r="AD1252" i="5"/>
  <c r="AD1253" i="5"/>
  <c r="AD1254" i="5"/>
  <c r="AD1255" i="5"/>
  <c r="AD1256" i="5"/>
  <c r="AD1257" i="5"/>
  <c r="AD1258" i="5"/>
  <c r="AD1259" i="5"/>
  <c r="AD1260" i="5"/>
  <c r="AD1261" i="5"/>
  <c r="AD1262" i="5"/>
  <c r="AD1263" i="5"/>
  <c r="AD1264" i="5"/>
  <c r="AD1265" i="5"/>
  <c r="AD1266" i="5"/>
  <c r="AD1267" i="5"/>
  <c r="AD1268" i="5"/>
  <c r="AD1269" i="5"/>
  <c r="AD1270" i="5"/>
  <c r="AD1271" i="5"/>
  <c r="AD1272" i="5"/>
  <c r="AD1273" i="5"/>
  <c r="AD1274" i="5"/>
  <c r="AD1275" i="5"/>
  <c r="AD1276" i="5"/>
  <c r="AD1277" i="5"/>
  <c r="AD1278" i="5"/>
  <c r="AD1279" i="5"/>
  <c r="AD1280" i="5"/>
  <c r="AD1281" i="5"/>
  <c r="AD1282" i="5"/>
  <c r="AD1283" i="5"/>
  <c r="AD1284" i="5"/>
  <c r="AD1285" i="5"/>
  <c r="AD1286" i="5"/>
  <c r="AD1287" i="5"/>
  <c r="AD1288" i="5"/>
  <c r="AD1289" i="5"/>
  <c r="AD1290" i="5"/>
  <c r="AD1291" i="5"/>
  <c r="AD1292" i="5"/>
  <c r="AD1293" i="5"/>
  <c r="AD1294" i="5"/>
  <c r="AD1295" i="5"/>
  <c r="AD1296" i="5"/>
  <c r="AD1297" i="5"/>
  <c r="AD1298" i="5"/>
  <c r="AD1299" i="5"/>
  <c r="AD1300" i="5"/>
  <c r="AD1301" i="5"/>
  <c r="AD1302" i="5"/>
  <c r="AD1303" i="5"/>
  <c r="AD1304" i="5"/>
  <c r="AD1305" i="5"/>
  <c r="AD1306" i="5"/>
  <c r="AD1307" i="5"/>
  <c r="AD1308" i="5"/>
  <c r="AD1309" i="5"/>
  <c r="AD1310" i="5"/>
  <c r="AD1311" i="5"/>
  <c r="AD1312" i="5"/>
  <c r="AD1313" i="5"/>
  <c r="AD1314" i="5"/>
  <c r="AD1315" i="5"/>
  <c r="AD1316" i="5"/>
  <c r="AD1317" i="5"/>
  <c r="AD1318" i="5"/>
  <c r="AD1319" i="5"/>
  <c r="AD1320" i="5"/>
  <c r="AD1321" i="5"/>
  <c r="AD1322" i="5"/>
  <c r="AD1323" i="5"/>
  <c r="AD1324" i="5"/>
  <c r="AD1325" i="5"/>
  <c r="AD1326" i="5"/>
  <c r="AD1327" i="5"/>
  <c r="AD1328" i="5"/>
  <c r="AD1329" i="5"/>
  <c r="AD1330" i="5"/>
  <c r="AD1331" i="5"/>
  <c r="AD1332" i="5"/>
  <c r="AD1333" i="5"/>
  <c r="AD1334" i="5"/>
  <c r="AD1335" i="5"/>
  <c r="AD1336" i="5"/>
  <c r="AD1337" i="5"/>
  <c r="AD1338" i="5"/>
  <c r="AD1339" i="5"/>
  <c r="AD1340" i="5"/>
  <c r="AD1341" i="5"/>
  <c r="AD1342" i="5"/>
  <c r="AD1343" i="5"/>
  <c r="AD1344" i="5"/>
  <c r="AD1345" i="5"/>
  <c r="AD1346" i="5"/>
  <c r="AD1347" i="5"/>
  <c r="AD1348" i="5"/>
  <c r="AD1349" i="5"/>
  <c r="AD1350" i="5"/>
  <c r="AD1351" i="5"/>
  <c r="AD1352" i="5"/>
  <c r="AD1353" i="5"/>
  <c r="AD1354" i="5"/>
  <c r="AD1355" i="5"/>
  <c r="AD1356" i="5"/>
  <c r="AD1357" i="5"/>
  <c r="AD1358" i="5"/>
  <c r="AD1359" i="5"/>
  <c r="AD1360" i="5"/>
  <c r="AD1361" i="5"/>
  <c r="AD1362" i="5"/>
  <c r="AD1363" i="5"/>
  <c r="AD1364" i="5"/>
  <c r="AD1365" i="5"/>
  <c r="AD1366" i="5"/>
  <c r="AD1367" i="5"/>
  <c r="AD1368" i="5"/>
  <c r="AD1369" i="5"/>
  <c r="AD1370" i="5"/>
  <c r="AD1371" i="5"/>
  <c r="AD1372" i="5"/>
  <c r="AD1373" i="5"/>
  <c r="AD1374" i="5"/>
  <c r="AD1375" i="5"/>
  <c r="AD1376" i="5"/>
  <c r="AD1377" i="5"/>
  <c r="AD1378" i="5"/>
  <c r="AD1379" i="5"/>
  <c r="AD1380" i="5"/>
  <c r="AD1381" i="5"/>
  <c r="AD1382" i="5"/>
  <c r="AD1383" i="5"/>
  <c r="AD1384" i="5"/>
  <c r="AD1385" i="5"/>
  <c r="AD1386" i="5"/>
  <c r="AD1387" i="5"/>
  <c r="AD1388" i="5"/>
  <c r="AD1389" i="5"/>
  <c r="AD1390" i="5"/>
  <c r="AD1391" i="5"/>
  <c r="AD1392" i="5"/>
  <c r="AD1393" i="5"/>
  <c r="AD1394" i="5"/>
  <c r="AD1395" i="5"/>
  <c r="AD1396" i="5"/>
  <c r="AD1397" i="5"/>
  <c r="AD1398" i="5"/>
  <c r="AD1399" i="5"/>
  <c r="AD1400" i="5"/>
  <c r="AD1401" i="5"/>
  <c r="AD1402" i="5"/>
  <c r="AD1403" i="5"/>
  <c r="AD1404" i="5"/>
  <c r="AD1405" i="5"/>
  <c r="AD1406" i="5"/>
  <c r="AD1407" i="5"/>
  <c r="AD1408" i="5"/>
  <c r="AD1409" i="5"/>
  <c r="AD1410" i="5"/>
  <c r="AD1411" i="5"/>
  <c r="AD1412" i="5"/>
  <c r="AD1413" i="5"/>
  <c r="AD1414" i="5"/>
  <c r="AD1415" i="5"/>
  <c r="AD1416" i="5"/>
  <c r="AD1417" i="5"/>
  <c r="AD1418" i="5"/>
  <c r="AD1419" i="5"/>
  <c r="AD1420" i="5"/>
  <c r="AD1421" i="5"/>
  <c r="AD1422" i="5"/>
  <c r="AD1423" i="5"/>
  <c r="AD1424" i="5"/>
  <c r="AD1425" i="5"/>
  <c r="AD1426" i="5"/>
  <c r="AD1427" i="5"/>
  <c r="AD1428" i="5"/>
  <c r="AD1429" i="5"/>
  <c r="AD1430" i="5"/>
  <c r="AD1431" i="5"/>
  <c r="AD1432" i="5"/>
  <c r="AD1433" i="5"/>
  <c r="AD1434" i="5"/>
  <c r="AD1435" i="5"/>
  <c r="AD1436" i="5"/>
  <c r="AD1437" i="5"/>
  <c r="AD1438" i="5"/>
  <c r="AD1439" i="5"/>
  <c r="AD1440" i="5"/>
  <c r="AD1441" i="5"/>
  <c r="AD1442" i="5"/>
  <c r="AD1443" i="5"/>
  <c r="AD1444" i="5"/>
  <c r="AD1445" i="5"/>
  <c r="AD1446" i="5"/>
  <c r="AD1447" i="5"/>
  <c r="AD1448" i="5"/>
  <c r="AD1449" i="5"/>
  <c r="AD1450" i="5"/>
  <c r="AD1451" i="5"/>
  <c r="AD1452" i="5"/>
  <c r="AD1453" i="5"/>
  <c r="AD1454" i="5"/>
  <c r="AD1455" i="5"/>
  <c r="AD1456" i="5"/>
  <c r="AD1457" i="5"/>
  <c r="AD1458" i="5"/>
  <c r="AD1459" i="5"/>
  <c r="AD1460" i="5"/>
  <c r="AD1461" i="5"/>
  <c r="AD1462" i="5"/>
  <c r="AD1463" i="5"/>
  <c r="AD1464" i="5"/>
  <c r="AD1465" i="5"/>
  <c r="AD1466" i="5"/>
  <c r="AD1467" i="5"/>
  <c r="AD1468" i="5"/>
  <c r="AD1469" i="5"/>
  <c r="AD1470" i="5"/>
  <c r="AD1471" i="5"/>
  <c r="AD1472" i="5"/>
  <c r="AD1473" i="5"/>
  <c r="AD1474" i="5"/>
  <c r="AD1475" i="5"/>
  <c r="AD1476" i="5"/>
  <c r="AD1477" i="5"/>
  <c r="AD1478" i="5"/>
  <c r="AD1479" i="5"/>
  <c r="AD1480" i="5"/>
  <c r="AD1481" i="5"/>
  <c r="AD1482" i="5"/>
  <c r="AD1483" i="5"/>
  <c r="AD1484" i="5"/>
  <c r="AD1485" i="5"/>
  <c r="AD1486" i="5"/>
  <c r="AD1487" i="5"/>
  <c r="AD1488" i="5"/>
  <c r="AD1489" i="5"/>
  <c r="AD1490" i="5"/>
  <c r="AD1491" i="5"/>
  <c r="AD1492" i="5"/>
  <c r="AD1493" i="5"/>
  <c r="AD1494" i="5"/>
  <c r="AD1495" i="5"/>
  <c r="AD1496" i="5"/>
  <c r="AD1497" i="5"/>
  <c r="AD1498" i="5"/>
  <c r="AD1499" i="5"/>
  <c r="AD1500" i="5"/>
  <c r="AD1501" i="5"/>
  <c r="AD1002" i="5"/>
  <c r="AD503" i="5"/>
  <c r="AD504" i="5"/>
  <c r="AD505" i="5"/>
  <c r="AD506" i="5"/>
  <c r="AD507" i="5"/>
  <c r="AD508" i="5"/>
  <c r="AD509" i="5"/>
  <c r="AD510" i="5"/>
  <c r="AD511" i="5"/>
  <c r="AD512" i="5"/>
  <c r="AD513" i="5"/>
  <c r="AD514" i="5"/>
  <c r="AD515" i="5"/>
  <c r="AD516" i="5"/>
  <c r="AD517" i="5"/>
  <c r="AD518" i="5"/>
  <c r="AD519" i="5"/>
  <c r="AD520" i="5"/>
  <c r="AD521" i="5"/>
  <c r="AD522" i="5"/>
  <c r="AD523" i="5"/>
  <c r="AD524" i="5"/>
  <c r="AD525" i="5"/>
  <c r="AD526" i="5"/>
  <c r="AD527" i="5"/>
  <c r="AD528" i="5"/>
  <c r="AD529" i="5"/>
  <c r="AD530" i="5"/>
  <c r="AD531" i="5"/>
  <c r="AD532" i="5"/>
  <c r="AD533" i="5"/>
  <c r="AD534" i="5"/>
  <c r="AD535" i="5"/>
  <c r="AD536" i="5"/>
  <c r="AD537" i="5"/>
  <c r="AD538" i="5"/>
  <c r="AD539" i="5"/>
  <c r="AD540" i="5"/>
  <c r="AD541" i="5"/>
  <c r="AD542" i="5"/>
  <c r="AD543" i="5"/>
  <c r="AD544" i="5"/>
  <c r="AD545" i="5"/>
  <c r="AD546" i="5"/>
  <c r="AD547" i="5"/>
  <c r="AD548" i="5"/>
  <c r="AD549" i="5"/>
  <c r="AD550" i="5"/>
  <c r="AD551" i="5"/>
  <c r="AD552" i="5"/>
  <c r="AD553" i="5"/>
  <c r="AD554" i="5"/>
  <c r="AD555" i="5"/>
  <c r="AD556" i="5"/>
  <c r="AD557" i="5"/>
  <c r="AD558" i="5"/>
  <c r="AD559" i="5"/>
  <c r="AD560" i="5"/>
  <c r="AD561" i="5"/>
  <c r="AD562" i="5"/>
  <c r="AD563" i="5"/>
  <c r="AD564" i="5"/>
  <c r="AD565" i="5"/>
  <c r="AD566" i="5"/>
  <c r="AD567" i="5"/>
  <c r="AD568" i="5"/>
  <c r="AD569" i="5"/>
  <c r="AD570" i="5"/>
  <c r="AD571" i="5"/>
  <c r="AD572" i="5"/>
  <c r="AD573" i="5"/>
  <c r="AD574" i="5"/>
  <c r="AD575" i="5"/>
  <c r="AD576" i="5"/>
  <c r="AD577" i="5"/>
  <c r="AD578" i="5"/>
  <c r="AD579" i="5"/>
  <c r="AD580" i="5"/>
  <c r="AD581" i="5"/>
  <c r="AD582" i="5"/>
  <c r="AD583" i="5"/>
  <c r="AD584" i="5"/>
  <c r="AD585" i="5"/>
  <c r="AD586" i="5"/>
  <c r="AD587" i="5"/>
  <c r="AD588" i="5"/>
  <c r="AD589" i="5"/>
  <c r="AD590" i="5"/>
  <c r="AD591" i="5"/>
  <c r="AD592" i="5"/>
  <c r="AD593" i="5"/>
  <c r="AD594" i="5"/>
  <c r="AD595" i="5"/>
  <c r="AD596" i="5"/>
  <c r="AD597" i="5"/>
  <c r="AD598" i="5"/>
  <c r="AD599" i="5"/>
  <c r="AD600" i="5"/>
  <c r="AD601" i="5"/>
  <c r="AD602" i="5"/>
  <c r="AD603" i="5"/>
  <c r="AD604" i="5"/>
  <c r="AD605" i="5"/>
  <c r="AD606" i="5"/>
  <c r="AD607" i="5"/>
  <c r="AD608" i="5"/>
  <c r="AD609" i="5"/>
  <c r="AD610" i="5"/>
  <c r="AD611" i="5"/>
  <c r="AD612" i="5"/>
  <c r="AD613" i="5"/>
  <c r="AD614" i="5"/>
  <c r="AD615" i="5"/>
  <c r="AD616" i="5"/>
  <c r="AD617" i="5"/>
  <c r="AD618" i="5"/>
  <c r="AD619" i="5"/>
  <c r="AD620" i="5"/>
  <c r="AD621" i="5"/>
  <c r="AD622" i="5"/>
  <c r="AD623" i="5"/>
  <c r="AD624" i="5"/>
  <c r="AD625" i="5"/>
  <c r="AD626" i="5"/>
  <c r="AD627" i="5"/>
  <c r="AD628" i="5"/>
  <c r="AD629" i="5"/>
  <c r="AD630" i="5"/>
  <c r="AD631" i="5"/>
  <c r="AD632" i="5"/>
  <c r="AD633" i="5"/>
  <c r="AD634" i="5"/>
  <c r="AD635" i="5"/>
  <c r="AD636" i="5"/>
  <c r="AD637" i="5"/>
  <c r="AD638" i="5"/>
  <c r="AD639" i="5"/>
  <c r="AD640" i="5"/>
  <c r="AD641" i="5"/>
  <c r="AD642" i="5"/>
  <c r="AD643" i="5"/>
  <c r="AD644" i="5"/>
  <c r="AD645" i="5"/>
  <c r="AD646" i="5"/>
  <c r="AD647" i="5"/>
  <c r="AD648" i="5"/>
  <c r="AD649" i="5"/>
  <c r="AD650" i="5"/>
  <c r="AD651" i="5"/>
  <c r="AD652" i="5"/>
  <c r="AD653" i="5"/>
  <c r="AD654" i="5"/>
  <c r="AD655" i="5"/>
  <c r="AD656" i="5"/>
  <c r="AD657" i="5"/>
  <c r="AD658" i="5"/>
  <c r="AD659" i="5"/>
  <c r="AD660" i="5"/>
  <c r="AD661" i="5"/>
  <c r="AD662" i="5"/>
  <c r="AD663" i="5"/>
  <c r="AD664" i="5"/>
  <c r="AD665" i="5"/>
  <c r="AD666" i="5"/>
  <c r="AD667" i="5"/>
  <c r="AD668" i="5"/>
  <c r="AD669" i="5"/>
  <c r="AD670" i="5"/>
  <c r="AD671" i="5"/>
  <c r="AD672" i="5"/>
  <c r="AD673" i="5"/>
  <c r="AD674" i="5"/>
  <c r="AD675" i="5"/>
  <c r="AD676" i="5"/>
  <c r="AD677" i="5"/>
  <c r="AD678" i="5"/>
  <c r="AD679" i="5"/>
  <c r="AD680" i="5"/>
  <c r="AD681" i="5"/>
  <c r="AD682" i="5"/>
  <c r="AD683" i="5"/>
  <c r="AD684" i="5"/>
  <c r="AD685" i="5"/>
  <c r="AD686" i="5"/>
  <c r="AD687" i="5"/>
  <c r="AD688" i="5"/>
  <c r="AD689" i="5"/>
  <c r="AD690" i="5"/>
  <c r="AD691" i="5"/>
  <c r="AD692" i="5"/>
  <c r="AD693" i="5"/>
  <c r="AD694" i="5"/>
  <c r="AD695" i="5"/>
  <c r="AD696" i="5"/>
  <c r="AD697" i="5"/>
  <c r="AD698" i="5"/>
  <c r="AD699" i="5"/>
  <c r="AD700" i="5"/>
  <c r="AD701" i="5"/>
  <c r="AD702" i="5"/>
  <c r="AD703" i="5"/>
  <c r="AD704" i="5"/>
  <c r="AD705" i="5"/>
  <c r="AD706" i="5"/>
  <c r="AD707" i="5"/>
  <c r="AD708" i="5"/>
  <c r="AD709" i="5"/>
  <c r="AD710" i="5"/>
  <c r="AD711" i="5"/>
  <c r="AD712" i="5"/>
  <c r="AD713" i="5"/>
  <c r="AD714" i="5"/>
  <c r="AD715" i="5"/>
  <c r="AD716" i="5"/>
  <c r="AD717" i="5"/>
  <c r="AD718" i="5"/>
  <c r="AD719" i="5"/>
  <c r="AD720" i="5"/>
  <c r="AD721" i="5"/>
  <c r="AD722" i="5"/>
  <c r="AD723" i="5"/>
  <c r="AD724" i="5"/>
  <c r="AD725" i="5"/>
  <c r="AD726" i="5"/>
  <c r="AD727" i="5"/>
  <c r="AD728" i="5"/>
  <c r="AD729" i="5"/>
  <c r="AD730" i="5"/>
  <c r="AD731" i="5"/>
  <c r="AD732" i="5"/>
  <c r="AD733" i="5"/>
  <c r="AD734" i="5"/>
  <c r="AD735" i="5"/>
  <c r="AD736" i="5"/>
  <c r="AD737" i="5"/>
  <c r="AD738" i="5"/>
  <c r="AD739" i="5"/>
  <c r="AD740" i="5"/>
  <c r="AD741" i="5"/>
  <c r="AD742" i="5"/>
  <c r="AD743" i="5"/>
  <c r="AD744" i="5"/>
  <c r="AD745" i="5"/>
  <c r="AD746" i="5"/>
  <c r="AD747" i="5"/>
  <c r="AD748" i="5"/>
  <c r="AD749" i="5"/>
  <c r="AD750" i="5"/>
  <c r="AD751" i="5"/>
  <c r="AD752" i="5"/>
  <c r="AD753" i="5"/>
  <c r="AD754" i="5"/>
  <c r="AD755" i="5"/>
  <c r="AD756" i="5"/>
  <c r="AD757" i="5"/>
  <c r="AD758" i="5"/>
  <c r="AD759" i="5"/>
  <c r="AD760" i="5"/>
  <c r="AD761" i="5"/>
  <c r="AD762" i="5"/>
  <c r="AD763" i="5"/>
  <c r="AD764" i="5"/>
  <c r="AD765" i="5"/>
  <c r="AD766" i="5"/>
  <c r="AD767" i="5"/>
  <c r="AD768" i="5"/>
  <c r="AD769" i="5"/>
  <c r="AD770" i="5"/>
  <c r="AD771" i="5"/>
  <c r="AD772" i="5"/>
  <c r="AD773" i="5"/>
  <c r="AD774" i="5"/>
  <c r="AD775" i="5"/>
  <c r="AD776" i="5"/>
  <c r="AD777" i="5"/>
  <c r="AD778" i="5"/>
  <c r="AD779" i="5"/>
  <c r="AD780" i="5"/>
  <c r="AD781" i="5"/>
  <c r="AD782" i="5"/>
  <c r="AD783" i="5"/>
  <c r="AD784" i="5"/>
  <c r="AD785" i="5"/>
  <c r="AD786" i="5"/>
  <c r="AD787" i="5"/>
  <c r="AD788" i="5"/>
  <c r="AD789" i="5"/>
  <c r="AD790" i="5"/>
  <c r="AD791" i="5"/>
  <c r="AD792" i="5"/>
  <c r="AD793" i="5"/>
  <c r="AD794" i="5"/>
  <c r="AD795" i="5"/>
  <c r="AD796" i="5"/>
  <c r="AD797" i="5"/>
  <c r="AD798" i="5"/>
  <c r="AD799" i="5"/>
  <c r="AD800" i="5"/>
  <c r="AD801" i="5"/>
  <c r="AD802" i="5"/>
  <c r="AD803" i="5"/>
  <c r="AD804" i="5"/>
  <c r="AD805" i="5"/>
  <c r="AD806" i="5"/>
  <c r="AD807" i="5"/>
  <c r="AD808" i="5"/>
  <c r="AD809" i="5"/>
  <c r="AD810" i="5"/>
  <c r="AD811" i="5"/>
  <c r="AD812" i="5"/>
  <c r="AD813" i="5"/>
  <c r="AD814" i="5"/>
  <c r="AD815" i="5"/>
  <c r="AD816" i="5"/>
  <c r="AD817" i="5"/>
  <c r="AD818" i="5"/>
  <c r="AD819" i="5"/>
  <c r="AD820" i="5"/>
  <c r="AD821" i="5"/>
  <c r="AD822" i="5"/>
  <c r="AD823" i="5"/>
  <c r="AD824" i="5"/>
  <c r="AD825" i="5"/>
  <c r="AD826" i="5"/>
  <c r="AD827" i="5"/>
  <c r="AD828" i="5"/>
  <c r="AD829" i="5"/>
  <c r="AD830" i="5"/>
  <c r="AD831" i="5"/>
  <c r="AD832" i="5"/>
  <c r="AD833" i="5"/>
  <c r="AD834" i="5"/>
  <c r="AD835" i="5"/>
  <c r="AD836" i="5"/>
  <c r="AD837" i="5"/>
  <c r="AD838" i="5"/>
  <c r="AD839" i="5"/>
  <c r="AD840" i="5"/>
  <c r="AD841" i="5"/>
  <c r="AD842" i="5"/>
  <c r="AD843" i="5"/>
  <c r="AD844" i="5"/>
  <c r="AD845" i="5"/>
  <c r="AD846" i="5"/>
  <c r="AD847" i="5"/>
  <c r="AD848" i="5"/>
  <c r="AD849" i="5"/>
  <c r="AD850" i="5"/>
  <c r="AD851" i="5"/>
  <c r="AD852" i="5"/>
  <c r="AD853" i="5"/>
  <c r="AD854" i="5"/>
  <c r="AD855" i="5"/>
  <c r="AD856" i="5"/>
  <c r="AD857" i="5"/>
  <c r="AD858" i="5"/>
  <c r="AD859" i="5"/>
  <c r="AD860" i="5"/>
  <c r="AD861" i="5"/>
  <c r="AD862" i="5"/>
  <c r="AD863" i="5"/>
  <c r="AD864" i="5"/>
  <c r="AD865" i="5"/>
  <c r="AD866" i="5"/>
  <c r="AD867" i="5"/>
  <c r="AD868" i="5"/>
  <c r="AD869" i="5"/>
  <c r="AD870" i="5"/>
  <c r="AD871" i="5"/>
  <c r="AD872" i="5"/>
  <c r="AD873" i="5"/>
  <c r="AD874" i="5"/>
  <c r="AD875" i="5"/>
  <c r="AD876" i="5"/>
  <c r="AD877" i="5"/>
  <c r="AD878" i="5"/>
  <c r="AD879" i="5"/>
  <c r="AD880" i="5"/>
  <c r="AD881" i="5"/>
  <c r="AD882" i="5"/>
  <c r="AD883" i="5"/>
  <c r="AD884" i="5"/>
  <c r="AD885" i="5"/>
  <c r="AD886" i="5"/>
  <c r="AD887" i="5"/>
  <c r="AD888" i="5"/>
  <c r="AD889" i="5"/>
  <c r="AD890" i="5"/>
  <c r="AD891" i="5"/>
  <c r="AD892" i="5"/>
  <c r="AD893" i="5"/>
  <c r="AD894" i="5"/>
  <c r="AD895" i="5"/>
  <c r="AD896" i="5"/>
  <c r="AD897" i="5"/>
  <c r="AD898" i="5"/>
  <c r="AD899" i="5"/>
  <c r="AD900" i="5"/>
  <c r="AD901" i="5"/>
  <c r="AD902" i="5"/>
  <c r="AD903" i="5"/>
  <c r="AD904" i="5"/>
  <c r="AD905" i="5"/>
  <c r="AD906" i="5"/>
  <c r="AD907" i="5"/>
  <c r="AD908" i="5"/>
  <c r="AD909" i="5"/>
  <c r="AD910" i="5"/>
  <c r="AD911" i="5"/>
  <c r="AD912" i="5"/>
  <c r="AD913" i="5"/>
  <c r="AD914" i="5"/>
  <c r="AD915" i="5"/>
  <c r="AD916" i="5"/>
  <c r="AD917" i="5"/>
  <c r="AD918" i="5"/>
  <c r="AD919" i="5"/>
  <c r="AD920" i="5"/>
  <c r="AD921" i="5"/>
  <c r="AD922" i="5"/>
  <c r="AD923" i="5"/>
  <c r="AD924" i="5"/>
  <c r="AD925" i="5"/>
  <c r="AD926" i="5"/>
  <c r="AD927" i="5"/>
  <c r="AD928" i="5"/>
  <c r="AD929" i="5"/>
  <c r="AD930" i="5"/>
  <c r="AD931" i="5"/>
  <c r="AD932" i="5"/>
  <c r="AD933" i="5"/>
  <c r="AD934" i="5"/>
  <c r="AD935" i="5"/>
  <c r="AD936" i="5"/>
  <c r="AD937" i="5"/>
  <c r="AD938" i="5"/>
  <c r="AD939" i="5"/>
  <c r="AD940" i="5"/>
  <c r="AD941" i="5"/>
  <c r="AD942" i="5"/>
  <c r="AD943" i="5"/>
  <c r="AD944" i="5"/>
  <c r="AD945" i="5"/>
  <c r="AD946" i="5"/>
  <c r="AD947" i="5"/>
  <c r="AD948" i="5"/>
  <c r="AD949" i="5"/>
  <c r="AD950" i="5"/>
  <c r="AD951" i="5"/>
  <c r="AD952" i="5"/>
  <c r="AD953" i="5"/>
  <c r="AD954" i="5"/>
  <c r="AD955" i="5"/>
  <c r="AD956" i="5"/>
  <c r="AD957" i="5"/>
  <c r="AD958" i="5"/>
  <c r="AD959" i="5"/>
  <c r="AD960" i="5"/>
  <c r="AD961" i="5"/>
  <c r="AD962" i="5"/>
  <c r="AD963" i="5"/>
  <c r="AD964" i="5"/>
  <c r="AD965" i="5"/>
  <c r="AD966" i="5"/>
  <c r="AD967" i="5"/>
  <c r="AD968" i="5"/>
  <c r="AD969" i="5"/>
  <c r="AD970" i="5"/>
  <c r="AD971" i="5"/>
  <c r="AD972" i="5"/>
  <c r="AD973" i="5"/>
  <c r="AD974" i="5"/>
  <c r="AD975" i="5"/>
  <c r="AD976" i="5"/>
  <c r="AD977" i="5"/>
  <c r="AD978" i="5"/>
  <c r="AD979" i="5"/>
  <c r="AD980" i="5"/>
  <c r="AD981" i="5"/>
  <c r="AD982" i="5"/>
  <c r="AD983" i="5"/>
  <c r="AD984" i="5"/>
  <c r="AD985" i="5"/>
  <c r="AD986" i="5"/>
  <c r="AD987" i="5"/>
  <c r="AD988" i="5"/>
  <c r="AD989" i="5"/>
  <c r="AD990" i="5"/>
  <c r="AD991" i="5"/>
  <c r="AD992" i="5"/>
  <c r="AD993" i="5"/>
  <c r="AD994" i="5"/>
  <c r="AD995" i="5"/>
  <c r="AD996" i="5"/>
  <c r="AD997" i="5"/>
  <c r="AD998" i="5"/>
  <c r="AD999" i="5"/>
  <c r="AD1000" i="5"/>
  <c r="AD1001" i="5"/>
  <c r="AD502" i="5"/>
  <c r="AE502" i="5" s="1"/>
  <c r="AD3" i="5"/>
  <c r="AD4" i="5"/>
  <c r="AD5" i="5"/>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D100" i="5"/>
  <c r="AD101" i="5"/>
  <c r="AD102" i="5"/>
  <c r="AD103" i="5"/>
  <c r="AD104" i="5"/>
  <c r="AD105" i="5"/>
  <c r="AD106" i="5"/>
  <c r="AD107" i="5"/>
  <c r="AD108" i="5"/>
  <c r="AD109" i="5"/>
  <c r="AD110" i="5"/>
  <c r="AD111" i="5"/>
  <c r="AD112" i="5"/>
  <c r="AD113" i="5"/>
  <c r="AD114" i="5"/>
  <c r="AD115" i="5"/>
  <c r="AD116" i="5"/>
  <c r="AD117" i="5"/>
  <c r="AD118" i="5"/>
  <c r="AD119" i="5"/>
  <c r="AD120" i="5"/>
  <c r="AD121" i="5"/>
  <c r="AD122" i="5"/>
  <c r="AD123" i="5"/>
  <c r="AD124" i="5"/>
  <c r="AD125" i="5"/>
  <c r="AD126" i="5"/>
  <c r="AD127" i="5"/>
  <c r="AD128" i="5"/>
  <c r="AD129" i="5"/>
  <c r="AD130" i="5"/>
  <c r="AD131" i="5"/>
  <c r="AD132" i="5"/>
  <c r="AD133" i="5"/>
  <c r="AD134" i="5"/>
  <c r="AD135" i="5"/>
  <c r="AD136" i="5"/>
  <c r="AD137" i="5"/>
  <c r="AD138" i="5"/>
  <c r="AD139" i="5"/>
  <c r="AD140" i="5"/>
  <c r="AD141" i="5"/>
  <c r="AD142" i="5"/>
  <c r="AD143" i="5"/>
  <c r="AD144" i="5"/>
  <c r="AD145" i="5"/>
  <c r="AD146" i="5"/>
  <c r="AD147" i="5"/>
  <c r="AD148" i="5"/>
  <c r="AD149" i="5"/>
  <c r="AD150" i="5"/>
  <c r="AD151" i="5"/>
  <c r="AD152" i="5"/>
  <c r="AD153" i="5"/>
  <c r="AD154" i="5"/>
  <c r="AD155" i="5"/>
  <c r="AD156" i="5"/>
  <c r="AD157" i="5"/>
  <c r="AD158" i="5"/>
  <c r="AD159" i="5"/>
  <c r="AD160" i="5"/>
  <c r="AD161" i="5"/>
  <c r="AD162" i="5"/>
  <c r="AD163" i="5"/>
  <c r="AD164" i="5"/>
  <c r="AD165" i="5"/>
  <c r="AD166" i="5"/>
  <c r="AD167" i="5"/>
  <c r="AD168" i="5"/>
  <c r="AD169" i="5"/>
  <c r="AD170" i="5"/>
  <c r="AD171" i="5"/>
  <c r="AD172" i="5"/>
  <c r="AD173" i="5"/>
  <c r="AD174" i="5"/>
  <c r="AD175" i="5"/>
  <c r="AD176" i="5"/>
  <c r="AD177" i="5"/>
  <c r="AD178" i="5"/>
  <c r="AD179" i="5"/>
  <c r="AD180" i="5"/>
  <c r="AD181" i="5"/>
  <c r="AD182" i="5"/>
  <c r="AD183" i="5"/>
  <c r="AD184" i="5"/>
  <c r="AD185" i="5"/>
  <c r="AD186" i="5"/>
  <c r="AD187" i="5"/>
  <c r="AD188" i="5"/>
  <c r="AD189" i="5"/>
  <c r="AD190" i="5"/>
  <c r="AD191" i="5"/>
  <c r="AD192" i="5"/>
  <c r="AD193" i="5"/>
  <c r="AD194" i="5"/>
  <c r="AD195" i="5"/>
  <c r="AD196" i="5"/>
  <c r="AD197" i="5"/>
  <c r="AD198" i="5"/>
  <c r="AD199" i="5"/>
  <c r="AD200" i="5"/>
  <c r="AD201" i="5"/>
  <c r="AD202" i="5"/>
  <c r="AD203" i="5"/>
  <c r="AD204" i="5"/>
  <c r="AD205" i="5"/>
  <c r="AD206" i="5"/>
  <c r="AD207" i="5"/>
  <c r="AD208" i="5"/>
  <c r="AD209" i="5"/>
  <c r="AD210" i="5"/>
  <c r="AD211" i="5"/>
  <c r="AD212" i="5"/>
  <c r="AD213" i="5"/>
  <c r="AD214" i="5"/>
  <c r="AD215" i="5"/>
  <c r="AD216" i="5"/>
  <c r="AD217" i="5"/>
  <c r="AD218" i="5"/>
  <c r="AD219" i="5"/>
  <c r="AD220" i="5"/>
  <c r="AD221" i="5"/>
  <c r="AD222" i="5"/>
  <c r="AD223" i="5"/>
  <c r="AD224" i="5"/>
  <c r="AD225" i="5"/>
  <c r="AD226" i="5"/>
  <c r="AD227" i="5"/>
  <c r="AD228" i="5"/>
  <c r="AD229" i="5"/>
  <c r="AD230" i="5"/>
  <c r="AD231" i="5"/>
  <c r="AD232" i="5"/>
  <c r="AD233" i="5"/>
  <c r="AD234" i="5"/>
  <c r="AD235" i="5"/>
  <c r="AD236" i="5"/>
  <c r="AD237" i="5"/>
  <c r="AD238" i="5"/>
  <c r="AD239" i="5"/>
  <c r="AD240" i="5"/>
  <c r="AD241" i="5"/>
  <c r="AD242" i="5"/>
  <c r="AD243" i="5"/>
  <c r="AD244" i="5"/>
  <c r="AD245" i="5"/>
  <c r="AD246" i="5"/>
  <c r="AD247" i="5"/>
  <c r="AD248" i="5"/>
  <c r="AD249" i="5"/>
  <c r="AD250" i="5"/>
  <c r="AD251" i="5"/>
  <c r="AD252" i="5"/>
  <c r="AD253" i="5"/>
  <c r="AD254" i="5"/>
  <c r="AD255" i="5"/>
  <c r="AD256" i="5"/>
  <c r="AD257" i="5"/>
  <c r="AD258" i="5"/>
  <c r="AD259" i="5"/>
  <c r="AD260" i="5"/>
  <c r="AD261" i="5"/>
  <c r="AD262" i="5"/>
  <c r="AD263" i="5"/>
  <c r="AD264" i="5"/>
  <c r="AD265" i="5"/>
  <c r="AD266" i="5"/>
  <c r="AD267" i="5"/>
  <c r="AD268" i="5"/>
  <c r="AD269" i="5"/>
  <c r="AD270" i="5"/>
  <c r="AD271" i="5"/>
  <c r="AD272" i="5"/>
  <c r="AD273" i="5"/>
  <c r="AD274" i="5"/>
  <c r="AD275" i="5"/>
  <c r="AD276" i="5"/>
  <c r="AD277" i="5"/>
  <c r="AD278" i="5"/>
  <c r="AD279" i="5"/>
  <c r="AD280" i="5"/>
  <c r="AD281" i="5"/>
  <c r="AD282" i="5"/>
  <c r="AD283" i="5"/>
  <c r="AD284" i="5"/>
  <c r="AD285" i="5"/>
  <c r="AD286" i="5"/>
  <c r="AD287" i="5"/>
  <c r="AD288" i="5"/>
  <c r="AD289" i="5"/>
  <c r="AD290" i="5"/>
  <c r="AD291" i="5"/>
  <c r="AD292" i="5"/>
  <c r="AD293" i="5"/>
  <c r="AD294" i="5"/>
  <c r="AD295" i="5"/>
  <c r="AD296" i="5"/>
  <c r="AD297"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3" i="5"/>
  <c r="AD324" i="5"/>
  <c r="AD325" i="5"/>
  <c r="AD326" i="5"/>
  <c r="AD327" i="5"/>
  <c r="AD328" i="5"/>
  <c r="AD329" i="5"/>
  <c r="AD330" i="5"/>
  <c r="AD331" i="5"/>
  <c r="AD332" i="5"/>
  <c r="AD333" i="5"/>
  <c r="AD334" i="5"/>
  <c r="AD335" i="5"/>
  <c r="AD336" i="5"/>
  <c r="AD337" i="5"/>
  <c r="AD338" i="5"/>
  <c r="AD339" i="5"/>
  <c r="AD340" i="5"/>
  <c r="AD341" i="5"/>
  <c r="AD342" i="5"/>
  <c r="AD343" i="5"/>
  <c r="AD344" i="5"/>
  <c r="AD345" i="5"/>
  <c r="AD346" i="5"/>
  <c r="AD347" i="5"/>
  <c r="AD348" i="5"/>
  <c r="AD349" i="5"/>
  <c r="AD350" i="5"/>
  <c r="AD351" i="5"/>
  <c r="AD352" i="5"/>
  <c r="AD353" i="5"/>
  <c r="AD354" i="5"/>
  <c r="AD355" i="5"/>
  <c r="AD356" i="5"/>
  <c r="AD357" i="5"/>
  <c r="AD358" i="5"/>
  <c r="AD359" i="5"/>
  <c r="AD360" i="5"/>
  <c r="AD361" i="5"/>
  <c r="AD362" i="5"/>
  <c r="AD363" i="5"/>
  <c r="AD364" i="5"/>
  <c r="AD365" i="5"/>
  <c r="AD366" i="5"/>
  <c r="AD367" i="5"/>
  <c r="AD368" i="5"/>
  <c r="AD369" i="5"/>
  <c r="AD370" i="5"/>
  <c r="AD371" i="5"/>
  <c r="AD372" i="5"/>
  <c r="AD373" i="5"/>
  <c r="AD374" i="5"/>
  <c r="AD375" i="5"/>
  <c r="AD376" i="5"/>
  <c r="AD377" i="5"/>
  <c r="AD378" i="5"/>
  <c r="AD379" i="5"/>
  <c r="AD380" i="5"/>
  <c r="AD381" i="5"/>
  <c r="AD382" i="5"/>
  <c r="AD383" i="5"/>
  <c r="AD384" i="5"/>
  <c r="AD385" i="5"/>
  <c r="AD386" i="5"/>
  <c r="AD387" i="5"/>
  <c r="AD388" i="5"/>
  <c r="AD389" i="5"/>
  <c r="AD390" i="5"/>
  <c r="AD391" i="5"/>
  <c r="AD392" i="5"/>
  <c r="AD393" i="5"/>
  <c r="AD394" i="5"/>
  <c r="AD395" i="5"/>
  <c r="AD396" i="5"/>
  <c r="AD397" i="5"/>
  <c r="AD398" i="5"/>
  <c r="AD399" i="5"/>
  <c r="AD400" i="5"/>
  <c r="AD401" i="5"/>
  <c r="AD402" i="5"/>
  <c r="AD403" i="5"/>
  <c r="AD404" i="5"/>
  <c r="AD405" i="5"/>
  <c r="AD406" i="5"/>
  <c r="AD407" i="5"/>
  <c r="AD408" i="5"/>
  <c r="AD409" i="5"/>
  <c r="AD410" i="5"/>
  <c r="AD411" i="5"/>
  <c r="AD412" i="5"/>
  <c r="AD413" i="5"/>
  <c r="AD414" i="5"/>
  <c r="AD415" i="5"/>
  <c r="AD416" i="5"/>
  <c r="AD417" i="5"/>
  <c r="AD418" i="5"/>
  <c r="AD419" i="5"/>
  <c r="AD420" i="5"/>
  <c r="AD421" i="5"/>
  <c r="AD422" i="5"/>
  <c r="AD423" i="5"/>
  <c r="AD424" i="5"/>
  <c r="AD425" i="5"/>
  <c r="AD426" i="5"/>
  <c r="AD427" i="5"/>
  <c r="AD428" i="5"/>
  <c r="AD429" i="5"/>
  <c r="AD430" i="5"/>
  <c r="AD431" i="5"/>
  <c r="AD432" i="5"/>
  <c r="AD433" i="5"/>
  <c r="AD434" i="5"/>
  <c r="AD435" i="5"/>
  <c r="AD436" i="5"/>
  <c r="AD437" i="5"/>
  <c r="AD438" i="5"/>
  <c r="AD439" i="5"/>
  <c r="AD440" i="5"/>
  <c r="AD441" i="5"/>
  <c r="AD442" i="5"/>
  <c r="AD443" i="5"/>
  <c r="AD444" i="5"/>
  <c r="AD445" i="5"/>
  <c r="AD446" i="5"/>
  <c r="AD447" i="5"/>
  <c r="AD448" i="5"/>
  <c r="AD449" i="5"/>
  <c r="AD450" i="5"/>
  <c r="AD451" i="5"/>
  <c r="AD452" i="5"/>
  <c r="AD453" i="5"/>
  <c r="AD454" i="5"/>
  <c r="AD455" i="5"/>
  <c r="AD456" i="5"/>
  <c r="AD457" i="5"/>
  <c r="AD458" i="5"/>
  <c r="AD459" i="5"/>
  <c r="AD460" i="5"/>
  <c r="AD461" i="5"/>
  <c r="AD462" i="5"/>
  <c r="AD463" i="5"/>
  <c r="AD464" i="5"/>
  <c r="AD465" i="5"/>
  <c r="AD466" i="5"/>
  <c r="AD467" i="5"/>
  <c r="AD468" i="5"/>
  <c r="AD469" i="5"/>
  <c r="AD470" i="5"/>
  <c r="AD471" i="5"/>
  <c r="AD472" i="5"/>
  <c r="AD473" i="5"/>
  <c r="AD474" i="5"/>
  <c r="AD475" i="5"/>
  <c r="AD476" i="5"/>
  <c r="AD477" i="5"/>
  <c r="AD478" i="5"/>
  <c r="AD479" i="5"/>
  <c r="AD480" i="5"/>
  <c r="AD481" i="5"/>
  <c r="AD482" i="5"/>
  <c r="AD483" i="5"/>
  <c r="AD484" i="5"/>
  <c r="AD485" i="5"/>
  <c r="AD486" i="5"/>
  <c r="AD487" i="5"/>
  <c r="AD488" i="5"/>
  <c r="AD489" i="5"/>
  <c r="AD490" i="5"/>
  <c r="AD491" i="5"/>
  <c r="AD492" i="5"/>
  <c r="AD493" i="5"/>
  <c r="AD494" i="5"/>
  <c r="AD495" i="5"/>
  <c r="AD496" i="5"/>
  <c r="AD497" i="5"/>
  <c r="AD498" i="5"/>
  <c r="AD499" i="5"/>
  <c r="AD500" i="5"/>
  <c r="AD501" i="5"/>
  <c r="AD2" i="5"/>
  <c r="D4" i="1" s="1"/>
  <c r="D10" i="1" l="1"/>
  <c r="AE8" i="5"/>
  <c r="D9" i="1"/>
  <c r="AE7" i="5"/>
  <c r="D8" i="1"/>
  <c r="AE6" i="5"/>
  <c r="D7" i="1"/>
  <c r="AE5" i="5"/>
  <c r="D6" i="1"/>
  <c r="AE4" i="5"/>
  <c r="D5" i="1"/>
  <c r="AE3" i="5"/>
  <c r="AE2" i="5"/>
  <c r="D4" i="3"/>
  <c r="D4" i="2"/>
  <c r="AB1504" i="5" l="1"/>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1503" i="5"/>
  <c r="AB1502"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003" i="5"/>
  <c r="AB10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502" i="5"/>
  <c r="AB3" i="5"/>
  <c r="AB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2" i="5"/>
  <c r="AC498" i="5" l="1"/>
  <c r="AG498" i="5" s="1"/>
  <c r="AC494" i="5"/>
  <c r="AG494" i="5" s="1"/>
  <c r="AC490" i="5"/>
  <c r="AG490" i="5" s="1"/>
  <c r="AC486" i="5"/>
  <c r="AG486" i="5" s="1"/>
  <c r="AC482" i="5"/>
  <c r="AG482" i="5" s="1"/>
  <c r="AC478" i="5"/>
  <c r="AG478" i="5" s="1"/>
  <c r="AC474" i="5"/>
  <c r="AG474" i="5" s="1"/>
  <c r="AC470" i="5"/>
  <c r="AG470" i="5" s="1"/>
  <c r="AC466" i="5"/>
  <c r="AG466" i="5" s="1"/>
  <c r="AC462" i="5"/>
  <c r="AG462" i="5" s="1"/>
  <c r="AC458" i="5"/>
  <c r="AG458" i="5" s="1"/>
  <c r="AC454" i="5"/>
  <c r="AG454" i="5" s="1"/>
  <c r="AC450" i="5"/>
  <c r="AG450" i="5" s="1"/>
  <c r="AC446" i="5"/>
  <c r="AG446" i="5" s="1"/>
  <c r="AC442" i="5"/>
  <c r="AG442" i="5" s="1"/>
  <c r="AC438" i="5"/>
  <c r="AG438" i="5" s="1"/>
  <c r="AC434" i="5"/>
  <c r="AG434" i="5" s="1"/>
  <c r="AC430" i="5"/>
  <c r="AG430" i="5" s="1"/>
  <c r="AC426" i="5"/>
  <c r="AG426" i="5" s="1"/>
  <c r="AC422" i="5"/>
  <c r="AG422" i="5" s="1"/>
  <c r="AC418" i="5"/>
  <c r="AG418" i="5" s="1"/>
  <c r="AC414" i="5"/>
  <c r="AG414" i="5" s="1"/>
  <c r="AC410" i="5"/>
  <c r="AG410" i="5" s="1"/>
  <c r="AC406" i="5"/>
  <c r="AG406" i="5" s="1"/>
  <c r="AC402" i="5"/>
  <c r="AG402" i="5" s="1"/>
  <c r="AC398" i="5"/>
  <c r="AG398" i="5" s="1"/>
  <c r="AC394" i="5"/>
  <c r="AG394" i="5" s="1"/>
  <c r="AC390" i="5"/>
  <c r="AG390" i="5" s="1"/>
  <c r="AC386" i="5"/>
  <c r="AG386" i="5" s="1"/>
  <c r="AC382" i="5"/>
  <c r="AG382" i="5" s="1"/>
  <c r="AC378" i="5"/>
  <c r="AG378" i="5" s="1"/>
  <c r="AC374" i="5"/>
  <c r="AG374" i="5" s="1"/>
  <c r="AC370" i="5"/>
  <c r="AG370" i="5" s="1"/>
  <c r="AC366" i="5"/>
  <c r="AG366" i="5" s="1"/>
  <c r="AC362" i="5"/>
  <c r="AG362" i="5" s="1"/>
  <c r="AC358" i="5"/>
  <c r="AG358" i="5" s="1"/>
  <c r="AC354" i="5"/>
  <c r="AG354" i="5" s="1"/>
  <c r="AC350" i="5"/>
  <c r="AG350" i="5" s="1"/>
  <c r="AC346" i="5"/>
  <c r="AG346" i="5" s="1"/>
  <c r="AC342" i="5"/>
  <c r="AG342" i="5" s="1"/>
  <c r="AC338" i="5"/>
  <c r="AG338" i="5" s="1"/>
  <c r="AC334" i="5"/>
  <c r="AG334" i="5" s="1"/>
  <c r="AC330" i="5"/>
  <c r="AG330" i="5" s="1"/>
  <c r="AC326" i="5"/>
  <c r="AG326" i="5" s="1"/>
  <c r="AC322" i="5"/>
  <c r="AG322" i="5" s="1"/>
  <c r="AC318" i="5"/>
  <c r="AG318" i="5" s="1"/>
  <c r="AC314" i="5"/>
  <c r="AG314" i="5" s="1"/>
  <c r="AC310" i="5"/>
  <c r="AG310" i="5" s="1"/>
  <c r="AC306" i="5"/>
  <c r="AG306" i="5" s="1"/>
  <c r="AC302" i="5"/>
  <c r="AG302" i="5" s="1"/>
  <c r="AC298" i="5"/>
  <c r="AG298" i="5" s="1"/>
  <c r="AC294" i="5"/>
  <c r="AG294" i="5" s="1"/>
  <c r="AC290" i="5"/>
  <c r="AG290" i="5" s="1"/>
  <c r="AC286" i="5"/>
  <c r="AG286" i="5" s="1"/>
  <c r="AC282" i="5"/>
  <c r="AG282" i="5" s="1"/>
  <c r="AC278" i="5"/>
  <c r="AG278" i="5" s="1"/>
  <c r="AC274" i="5"/>
  <c r="AG274" i="5" s="1"/>
  <c r="AC270" i="5"/>
  <c r="AG270" i="5" s="1"/>
  <c r="AC266" i="5"/>
  <c r="AG266" i="5" s="1"/>
  <c r="AC262" i="5"/>
  <c r="AG262" i="5" s="1"/>
  <c r="AC258" i="5"/>
  <c r="AG258" i="5" s="1"/>
  <c r="AC254" i="5"/>
  <c r="AG254" i="5" s="1"/>
  <c r="AC250" i="5"/>
  <c r="AG250" i="5" s="1"/>
  <c r="AC246" i="5"/>
  <c r="AG246" i="5" s="1"/>
  <c r="AC242" i="5"/>
  <c r="AG242" i="5" s="1"/>
  <c r="AC238" i="5"/>
  <c r="AG238" i="5" s="1"/>
  <c r="AC234" i="5"/>
  <c r="AG234" i="5" s="1"/>
  <c r="AC230" i="5"/>
  <c r="AG230" i="5" s="1"/>
  <c r="AC226" i="5"/>
  <c r="AG226" i="5" s="1"/>
  <c r="AC222" i="5"/>
  <c r="AG222" i="5" s="1"/>
  <c r="AC218" i="5"/>
  <c r="AG218" i="5" s="1"/>
  <c r="AC214" i="5"/>
  <c r="AG214" i="5" s="1"/>
  <c r="AC210" i="5"/>
  <c r="AG210" i="5" s="1"/>
  <c r="AC206" i="5"/>
  <c r="AG206" i="5" s="1"/>
  <c r="AC202" i="5"/>
  <c r="AG202" i="5" s="1"/>
  <c r="AC198" i="5"/>
  <c r="AG198" i="5" s="1"/>
  <c r="AC194" i="5"/>
  <c r="AG194" i="5" s="1"/>
  <c r="AC190" i="5"/>
  <c r="AG190" i="5" s="1"/>
  <c r="AC186" i="5"/>
  <c r="AG186" i="5" s="1"/>
  <c r="AC182" i="5"/>
  <c r="AG182" i="5" s="1"/>
  <c r="AC178" i="5"/>
  <c r="AG178" i="5" s="1"/>
  <c r="AC174" i="5"/>
  <c r="AG174" i="5" s="1"/>
  <c r="AC170" i="5"/>
  <c r="AG170" i="5" s="1"/>
  <c r="AC166" i="5"/>
  <c r="AG166" i="5" s="1"/>
  <c r="AC162" i="5"/>
  <c r="AG162" i="5" s="1"/>
  <c r="AC158" i="5"/>
  <c r="AG158" i="5" s="1"/>
  <c r="AC154" i="5"/>
  <c r="AG154" i="5" s="1"/>
  <c r="AC150" i="5"/>
  <c r="AG150" i="5" s="1"/>
  <c r="AC146" i="5"/>
  <c r="AG146" i="5" s="1"/>
  <c r="AC142" i="5"/>
  <c r="AG142" i="5" s="1"/>
  <c r="AC138" i="5"/>
  <c r="AG138" i="5" s="1"/>
  <c r="AC134" i="5"/>
  <c r="AG134" i="5" s="1"/>
  <c r="AC130" i="5"/>
  <c r="AG130" i="5" s="1"/>
  <c r="AC126" i="5"/>
  <c r="AG126" i="5" s="1"/>
  <c r="AC122" i="5"/>
  <c r="AG122" i="5" s="1"/>
  <c r="AC118" i="5"/>
  <c r="AG118" i="5" s="1"/>
  <c r="AC114" i="5"/>
  <c r="AG114" i="5" s="1"/>
  <c r="AC110" i="5"/>
  <c r="AG110" i="5" s="1"/>
  <c r="AC106" i="5"/>
  <c r="AG106" i="5" s="1"/>
  <c r="AC102" i="5"/>
  <c r="AG102" i="5" s="1"/>
  <c r="AC98" i="5"/>
  <c r="AG98" i="5" s="1"/>
  <c r="AC94" i="5"/>
  <c r="AG94" i="5" s="1"/>
  <c r="AC90" i="5"/>
  <c r="AG90" i="5" s="1"/>
  <c r="AC86" i="5"/>
  <c r="AG86" i="5" s="1"/>
  <c r="AC82" i="5"/>
  <c r="AG82" i="5" s="1"/>
  <c r="AC78" i="5"/>
  <c r="AG78" i="5" s="1"/>
  <c r="AC74" i="5"/>
  <c r="AG74" i="5" s="1"/>
  <c r="AC70" i="5"/>
  <c r="AG70" i="5" s="1"/>
  <c r="AC66" i="5"/>
  <c r="AG66" i="5" s="1"/>
  <c r="AC62" i="5"/>
  <c r="AG62" i="5" s="1"/>
  <c r="AC58" i="5"/>
  <c r="AG58" i="5" s="1"/>
  <c r="AC54" i="5"/>
  <c r="AG54" i="5" s="1"/>
  <c r="AC50" i="5"/>
  <c r="AG50" i="5" s="1"/>
  <c r="AC46" i="5"/>
  <c r="AG46" i="5" s="1"/>
  <c r="AC42" i="5"/>
  <c r="AG42" i="5" s="1"/>
  <c r="AC38" i="5"/>
  <c r="AG38" i="5" s="1"/>
  <c r="AC34" i="5"/>
  <c r="AG34" i="5" s="1"/>
  <c r="AC30" i="5"/>
  <c r="AG30" i="5" s="1"/>
  <c r="AC26" i="5"/>
  <c r="AG26" i="5" s="1"/>
  <c r="AC22" i="5"/>
  <c r="AG22" i="5" s="1"/>
  <c r="AC18" i="5"/>
  <c r="AG18" i="5" s="1"/>
  <c r="AC14" i="5"/>
  <c r="AG14" i="5" s="1"/>
  <c r="AC10" i="5"/>
  <c r="AG10" i="5" s="1"/>
  <c r="AC6" i="5"/>
  <c r="AC502" i="5"/>
  <c r="AG502" i="5" s="1"/>
  <c r="AC998" i="5"/>
  <c r="AG998" i="5" s="1"/>
  <c r="AC994" i="5"/>
  <c r="AG994" i="5" s="1"/>
  <c r="AC986" i="5"/>
  <c r="AG986" i="5" s="1"/>
  <c r="AC982" i="5"/>
  <c r="AG982" i="5" s="1"/>
  <c r="AC978" i="5"/>
  <c r="AG978" i="5" s="1"/>
  <c r="AC974" i="5"/>
  <c r="AG974" i="5" s="1"/>
  <c r="AC970" i="5"/>
  <c r="AG970" i="5" s="1"/>
  <c r="AC966" i="5"/>
  <c r="AG966" i="5" s="1"/>
  <c r="AC962" i="5"/>
  <c r="AG962" i="5" s="1"/>
  <c r="AC958" i="5"/>
  <c r="AG958" i="5" s="1"/>
  <c r="AC954" i="5"/>
  <c r="AG954" i="5" s="1"/>
  <c r="AC950" i="5"/>
  <c r="AG950" i="5" s="1"/>
  <c r="AC946" i="5"/>
  <c r="AG946" i="5" s="1"/>
  <c r="AC942" i="5"/>
  <c r="AG942" i="5" s="1"/>
  <c r="AC938" i="5"/>
  <c r="AG938" i="5" s="1"/>
  <c r="AC934" i="5"/>
  <c r="AG934" i="5" s="1"/>
  <c r="AC930" i="5"/>
  <c r="AG930" i="5" s="1"/>
  <c r="AC926" i="5"/>
  <c r="AG926" i="5" s="1"/>
  <c r="AC922" i="5"/>
  <c r="AG922" i="5" s="1"/>
  <c r="AC918" i="5"/>
  <c r="AG918" i="5" s="1"/>
  <c r="AC914" i="5"/>
  <c r="AG914" i="5" s="1"/>
  <c r="AC910" i="5"/>
  <c r="AG910" i="5" s="1"/>
  <c r="AC906" i="5"/>
  <c r="AG906" i="5" s="1"/>
  <c r="AC902" i="5"/>
  <c r="AG902" i="5" s="1"/>
  <c r="AC898" i="5"/>
  <c r="AG898" i="5" s="1"/>
  <c r="AC894" i="5"/>
  <c r="AG894" i="5" s="1"/>
  <c r="AC890" i="5"/>
  <c r="AG890" i="5" s="1"/>
  <c r="AC886" i="5"/>
  <c r="AG886" i="5" s="1"/>
  <c r="AC882" i="5"/>
  <c r="AG882" i="5" s="1"/>
  <c r="AC878" i="5"/>
  <c r="AG878" i="5" s="1"/>
  <c r="AC874" i="5"/>
  <c r="AG874" i="5" s="1"/>
  <c r="AC870" i="5"/>
  <c r="AG870" i="5" s="1"/>
  <c r="AC866" i="5"/>
  <c r="AG866" i="5" s="1"/>
  <c r="AC862" i="5"/>
  <c r="AG862" i="5" s="1"/>
  <c r="AC858" i="5"/>
  <c r="AG858" i="5" s="1"/>
  <c r="AC854" i="5"/>
  <c r="AG854" i="5" s="1"/>
  <c r="AC850" i="5"/>
  <c r="AG850" i="5" s="1"/>
  <c r="AC846" i="5"/>
  <c r="AG846" i="5" s="1"/>
  <c r="AC842" i="5"/>
  <c r="AG842" i="5" s="1"/>
  <c r="AC838" i="5"/>
  <c r="AG838" i="5" s="1"/>
  <c r="AC834" i="5"/>
  <c r="AG834" i="5" s="1"/>
  <c r="AC830" i="5"/>
  <c r="AG830" i="5" s="1"/>
  <c r="AC826" i="5"/>
  <c r="AG826" i="5" s="1"/>
  <c r="AC822" i="5"/>
  <c r="AG822" i="5" s="1"/>
  <c r="AC818" i="5"/>
  <c r="AG818" i="5" s="1"/>
  <c r="AC814" i="5"/>
  <c r="AG814" i="5" s="1"/>
  <c r="AC810" i="5"/>
  <c r="AG810" i="5" s="1"/>
  <c r="AC806" i="5"/>
  <c r="AG806" i="5" s="1"/>
  <c r="AC802" i="5"/>
  <c r="AG802" i="5" s="1"/>
  <c r="AC798" i="5"/>
  <c r="AG798" i="5" s="1"/>
  <c r="AC794" i="5"/>
  <c r="AG794" i="5" s="1"/>
  <c r="AC790" i="5"/>
  <c r="AG790" i="5" s="1"/>
  <c r="AC786" i="5"/>
  <c r="AG786" i="5" s="1"/>
  <c r="AC782" i="5"/>
  <c r="AG782" i="5" s="1"/>
  <c r="AC778" i="5"/>
  <c r="AG778" i="5" s="1"/>
  <c r="AC774" i="5"/>
  <c r="AG774" i="5" s="1"/>
  <c r="AC770" i="5"/>
  <c r="AG770" i="5" s="1"/>
  <c r="AC766" i="5"/>
  <c r="AG766" i="5" s="1"/>
  <c r="AC762" i="5"/>
  <c r="AG762" i="5" s="1"/>
  <c r="AC758" i="5"/>
  <c r="AG758" i="5" s="1"/>
  <c r="AC754" i="5"/>
  <c r="AG754" i="5" s="1"/>
  <c r="AC750" i="5"/>
  <c r="AG750" i="5" s="1"/>
  <c r="AC746" i="5"/>
  <c r="AG746" i="5" s="1"/>
  <c r="AC742" i="5"/>
  <c r="AG742" i="5" s="1"/>
  <c r="AC738" i="5"/>
  <c r="AG738" i="5" s="1"/>
  <c r="AC734" i="5"/>
  <c r="AG734" i="5" s="1"/>
  <c r="AC730" i="5"/>
  <c r="AG730" i="5" s="1"/>
  <c r="AC726" i="5"/>
  <c r="AG726" i="5" s="1"/>
  <c r="AC722" i="5"/>
  <c r="AG722" i="5" s="1"/>
  <c r="AC718" i="5"/>
  <c r="AG718" i="5" s="1"/>
  <c r="AC714" i="5"/>
  <c r="AG714" i="5" s="1"/>
  <c r="AC710" i="5"/>
  <c r="AG710" i="5" s="1"/>
  <c r="AC706" i="5"/>
  <c r="AG706" i="5" s="1"/>
  <c r="AC702" i="5"/>
  <c r="AG702" i="5" s="1"/>
  <c r="AC698" i="5"/>
  <c r="AG698" i="5" s="1"/>
  <c r="AC694" i="5"/>
  <c r="AG694" i="5" s="1"/>
  <c r="AC690" i="5"/>
  <c r="AG690" i="5" s="1"/>
  <c r="AC686" i="5"/>
  <c r="AG686" i="5" s="1"/>
  <c r="AC682" i="5"/>
  <c r="AG682" i="5" s="1"/>
  <c r="AC678" i="5"/>
  <c r="AG678" i="5" s="1"/>
  <c r="AC674" i="5"/>
  <c r="AG674" i="5" s="1"/>
  <c r="AC670" i="5"/>
  <c r="AG670" i="5" s="1"/>
  <c r="AC666" i="5"/>
  <c r="AG666" i="5" s="1"/>
  <c r="AC662" i="5"/>
  <c r="AG662" i="5" s="1"/>
  <c r="AC658" i="5"/>
  <c r="AG658" i="5" s="1"/>
  <c r="AC654" i="5"/>
  <c r="AG654" i="5" s="1"/>
  <c r="AC650" i="5"/>
  <c r="AG650" i="5" s="1"/>
  <c r="AC646" i="5"/>
  <c r="AG646" i="5" s="1"/>
  <c r="AC642" i="5"/>
  <c r="AG642" i="5" s="1"/>
  <c r="AC638" i="5"/>
  <c r="AG638" i="5" s="1"/>
  <c r="AC634" i="5"/>
  <c r="AG634" i="5" s="1"/>
  <c r="AC630" i="5"/>
  <c r="AG630" i="5" s="1"/>
  <c r="AC626" i="5"/>
  <c r="AG626" i="5" s="1"/>
  <c r="AC622" i="5"/>
  <c r="AG622" i="5" s="1"/>
  <c r="AC618" i="5"/>
  <c r="AG618" i="5" s="1"/>
  <c r="AC614" i="5"/>
  <c r="AG614" i="5" s="1"/>
  <c r="AC610" i="5"/>
  <c r="AG610" i="5" s="1"/>
  <c r="AC606" i="5"/>
  <c r="AG606" i="5" s="1"/>
  <c r="AC602" i="5"/>
  <c r="AG602" i="5" s="1"/>
  <c r="AC598" i="5"/>
  <c r="AG598" i="5" s="1"/>
  <c r="AC594" i="5"/>
  <c r="AG594" i="5" s="1"/>
  <c r="AC590" i="5"/>
  <c r="AG590" i="5" s="1"/>
  <c r="AC586" i="5"/>
  <c r="AG586" i="5" s="1"/>
  <c r="AC582" i="5"/>
  <c r="AG582" i="5" s="1"/>
  <c r="AC578" i="5"/>
  <c r="AG578" i="5" s="1"/>
  <c r="AC574" i="5"/>
  <c r="AG574" i="5" s="1"/>
  <c r="AC570" i="5"/>
  <c r="AG570" i="5" s="1"/>
  <c r="AC566" i="5"/>
  <c r="AG566" i="5" s="1"/>
  <c r="AC562" i="5"/>
  <c r="AG562" i="5" s="1"/>
  <c r="AC558" i="5"/>
  <c r="AG558" i="5" s="1"/>
  <c r="AC554" i="5"/>
  <c r="AG554" i="5" s="1"/>
  <c r="AC550" i="5"/>
  <c r="AG550" i="5" s="1"/>
  <c r="AC546" i="5"/>
  <c r="AG546" i="5" s="1"/>
  <c r="AC542" i="5"/>
  <c r="AG542" i="5" s="1"/>
  <c r="AC538" i="5"/>
  <c r="AG538" i="5" s="1"/>
  <c r="AC534" i="5"/>
  <c r="AG534" i="5" s="1"/>
  <c r="AC530" i="5"/>
  <c r="AG530" i="5" s="1"/>
  <c r="AC526" i="5"/>
  <c r="AG526" i="5" s="1"/>
  <c r="AC522" i="5"/>
  <c r="AG522" i="5" s="1"/>
  <c r="AC501" i="5"/>
  <c r="AG501" i="5" s="1"/>
  <c r="AC497" i="5"/>
  <c r="AG497" i="5" s="1"/>
  <c r="AC493" i="5"/>
  <c r="AG493" i="5" s="1"/>
  <c r="AC489" i="5"/>
  <c r="AG489" i="5" s="1"/>
  <c r="AC485" i="5"/>
  <c r="AG485" i="5" s="1"/>
  <c r="AC481" i="5"/>
  <c r="AG481" i="5" s="1"/>
  <c r="AC477" i="5"/>
  <c r="AG477" i="5" s="1"/>
  <c r="AC473" i="5"/>
  <c r="AG473" i="5" s="1"/>
  <c r="AC469" i="5"/>
  <c r="AG469" i="5" s="1"/>
  <c r="AC465" i="5"/>
  <c r="AG465" i="5" s="1"/>
  <c r="AC461" i="5"/>
  <c r="AG461" i="5" s="1"/>
  <c r="AC457" i="5"/>
  <c r="AG457" i="5" s="1"/>
  <c r="AC453" i="5"/>
  <c r="AG453" i="5" s="1"/>
  <c r="AC449" i="5"/>
  <c r="AG449" i="5" s="1"/>
  <c r="AC445" i="5"/>
  <c r="AG445" i="5" s="1"/>
  <c r="AC441" i="5"/>
  <c r="AG441" i="5" s="1"/>
  <c r="AC437" i="5"/>
  <c r="AG437" i="5" s="1"/>
  <c r="AC433" i="5"/>
  <c r="AG433" i="5" s="1"/>
  <c r="AC429" i="5"/>
  <c r="AG429" i="5" s="1"/>
  <c r="AC425" i="5"/>
  <c r="AG425" i="5" s="1"/>
  <c r="AC421" i="5"/>
  <c r="AG421" i="5" s="1"/>
  <c r="AC417" i="5"/>
  <c r="AG417" i="5" s="1"/>
  <c r="AC413" i="5"/>
  <c r="AG413" i="5" s="1"/>
  <c r="AC409" i="5"/>
  <c r="AG409" i="5" s="1"/>
  <c r="AC405" i="5"/>
  <c r="AG405" i="5" s="1"/>
  <c r="AC401" i="5"/>
  <c r="AG401" i="5" s="1"/>
  <c r="AC397" i="5"/>
  <c r="AG397" i="5" s="1"/>
  <c r="AC393" i="5"/>
  <c r="AG393" i="5" s="1"/>
  <c r="AC389" i="5"/>
  <c r="AG389" i="5" s="1"/>
  <c r="AC385" i="5"/>
  <c r="AG385" i="5" s="1"/>
  <c r="AC381" i="5"/>
  <c r="AG381" i="5" s="1"/>
  <c r="AC377" i="5"/>
  <c r="AG377" i="5" s="1"/>
  <c r="AC373" i="5"/>
  <c r="AG373" i="5" s="1"/>
  <c r="AC369" i="5"/>
  <c r="AG369" i="5" s="1"/>
  <c r="AC365" i="5"/>
  <c r="AG365" i="5" s="1"/>
  <c r="AC361" i="5"/>
  <c r="AG361" i="5" s="1"/>
  <c r="AC357" i="5"/>
  <c r="AG357" i="5" s="1"/>
  <c r="AC353" i="5"/>
  <c r="AG353" i="5" s="1"/>
  <c r="AC349" i="5"/>
  <c r="AG349" i="5" s="1"/>
  <c r="AC345" i="5"/>
  <c r="AG345" i="5" s="1"/>
  <c r="AC341" i="5"/>
  <c r="AG341" i="5" s="1"/>
  <c r="AC337" i="5"/>
  <c r="AG337" i="5" s="1"/>
  <c r="AC333" i="5"/>
  <c r="AG333" i="5" s="1"/>
  <c r="AC329" i="5"/>
  <c r="AG329" i="5" s="1"/>
  <c r="AC325" i="5"/>
  <c r="AG325" i="5" s="1"/>
  <c r="AC321" i="5"/>
  <c r="AG321" i="5" s="1"/>
  <c r="AC317" i="5"/>
  <c r="AG317" i="5" s="1"/>
  <c r="AC313" i="5"/>
  <c r="AG313" i="5" s="1"/>
  <c r="AC309" i="5"/>
  <c r="AG309" i="5" s="1"/>
  <c r="AC305" i="5"/>
  <c r="AG305" i="5" s="1"/>
  <c r="AC301" i="5"/>
  <c r="AG301" i="5" s="1"/>
  <c r="AC297" i="5"/>
  <c r="AG297" i="5" s="1"/>
  <c r="AC293" i="5"/>
  <c r="AG293" i="5" s="1"/>
  <c r="AC289" i="5"/>
  <c r="AG289" i="5" s="1"/>
  <c r="AC285" i="5"/>
  <c r="AG285" i="5" s="1"/>
  <c r="AC281" i="5"/>
  <c r="AG281" i="5" s="1"/>
  <c r="AC277" i="5"/>
  <c r="AG277" i="5" s="1"/>
  <c r="AC273" i="5"/>
  <c r="AG273" i="5" s="1"/>
  <c r="AC269" i="5"/>
  <c r="AG269" i="5" s="1"/>
  <c r="AC265" i="5"/>
  <c r="AG265" i="5" s="1"/>
  <c r="AC261" i="5"/>
  <c r="AG261" i="5" s="1"/>
  <c r="AC257" i="5"/>
  <c r="AG257" i="5" s="1"/>
  <c r="AC253" i="5"/>
  <c r="AG253" i="5" s="1"/>
  <c r="AC249" i="5"/>
  <c r="AG249" i="5" s="1"/>
  <c r="AC245" i="5"/>
  <c r="AG245" i="5" s="1"/>
  <c r="AC241" i="5"/>
  <c r="AG241" i="5" s="1"/>
  <c r="AC237" i="5"/>
  <c r="AG237" i="5" s="1"/>
  <c r="AC233" i="5"/>
  <c r="AG233" i="5" s="1"/>
  <c r="AC229" i="5"/>
  <c r="AG229" i="5" s="1"/>
  <c r="AC225" i="5"/>
  <c r="AG225" i="5" s="1"/>
  <c r="AC221" i="5"/>
  <c r="AG221" i="5" s="1"/>
  <c r="AC217" i="5"/>
  <c r="AG217" i="5" s="1"/>
  <c r="AC213" i="5"/>
  <c r="AG213" i="5" s="1"/>
  <c r="AC209" i="5"/>
  <c r="AG209" i="5" s="1"/>
  <c r="AC205" i="5"/>
  <c r="AG205" i="5" s="1"/>
  <c r="AC201" i="5"/>
  <c r="AG201" i="5" s="1"/>
  <c r="AC197" i="5"/>
  <c r="AG197" i="5" s="1"/>
  <c r="AC193" i="5"/>
  <c r="AG193" i="5" s="1"/>
  <c r="AC189" i="5"/>
  <c r="AG189" i="5" s="1"/>
  <c r="AC185" i="5"/>
  <c r="AG185" i="5" s="1"/>
  <c r="AC181" i="5"/>
  <c r="AG181" i="5" s="1"/>
  <c r="AC177" i="5"/>
  <c r="AG177" i="5" s="1"/>
  <c r="AC173" i="5"/>
  <c r="AG173" i="5" s="1"/>
  <c r="AC169" i="5"/>
  <c r="AG169" i="5" s="1"/>
  <c r="AC165" i="5"/>
  <c r="AG165" i="5" s="1"/>
  <c r="AC161" i="5"/>
  <c r="AG161" i="5" s="1"/>
  <c r="AC157" i="5"/>
  <c r="AG157" i="5" s="1"/>
  <c r="AC153" i="5"/>
  <c r="AG153" i="5" s="1"/>
  <c r="AC149" i="5"/>
  <c r="AG149" i="5" s="1"/>
  <c r="AC145" i="5"/>
  <c r="AG145" i="5" s="1"/>
  <c r="AC141" i="5"/>
  <c r="AG141" i="5" s="1"/>
  <c r="AC137" i="5"/>
  <c r="AG137" i="5" s="1"/>
  <c r="AC133" i="5"/>
  <c r="AG133" i="5" s="1"/>
  <c r="AC129" i="5"/>
  <c r="AG129" i="5" s="1"/>
  <c r="AC125" i="5"/>
  <c r="AG125" i="5" s="1"/>
  <c r="AC121" i="5"/>
  <c r="AG121" i="5" s="1"/>
  <c r="AC117" i="5"/>
  <c r="AG117" i="5" s="1"/>
  <c r="AC113" i="5"/>
  <c r="AG113" i="5" s="1"/>
  <c r="AC109" i="5"/>
  <c r="AG109" i="5" s="1"/>
  <c r="AC105" i="5"/>
  <c r="AG105" i="5" s="1"/>
  <c r="AC101" i="5"/>
  <c r="AG101" i="5" s="1"/>
  <c r="AC97" i="5"/>
  <c r="AG97" i="5" s="1"/>
  <c r="AC93" i="5"/>
  <c r="AG93" i="5" s="1"/>
  <c r="AC89" i="5"/>
  <c r="AG89" i="5" s="1"/>
  <c r="AC85" i="5"/>
  <c r="AG85" i="5" s="1"/>
  <c r="AC81" i="5"/>
  <c r="AG81" i="5" s="1"/>
  <c r="AC77" i="5"/>
  <c r="AG77" i="5" s="1"/>
  <c r="AC73" i="5"/>
  <c r="AG73" i="5" s="1"/>
  <c r="AC69" i="5"/>
  <c r="AG69" i="5" s="1"/>
  <c r="AC65" i="5"/>
  <c r="AG65" i="5" s="1"/>
  <c r="AC61" i="5"/>
  <c r="AG61" i="5" s="1"/>
  <c r="AC57" i="5"/>
  <c r="AG57" i="5" s="1"/>
  <c r="AC53" i="5"/>
  <c r="AG53" i="5" s="1"/>
  <c r="AC49" i="5"/>
  <c r="AG49" i="5" s="1"/>
  <c r="AC45" i="5"/>
  <c r="AG45" i="5" s="1"/>
  <c r="AC41" i="5"/>
  <c r="AG41" i="5" s="1"/>
  <c r="AC37" i="5"/>
  <c r="AG37" i="5" s="1"/>
  <c r="AC33" i="5"/>
  <c r="AG33" i="5" s="1"/>
  <c r="AC29" i="5"/>
  <c r="AG29" i="5" s="1"/>
  <c r="AC25" i="5"/>
  <c r="AG25" i="5" s="1"/>
  <c r="AC21" i="5"/>
  <c r="AG21" i="5" s="1"/>
  <c r="AC17" i="5"/>
  <c r="AG17" i="5" s="1"/>
  <c r="AC13" i="5"/>
  <c r="AG13" i="5" s="1"/>
  <c r="AC9" i="5"/>
  <c r="AG9" i="5" s="1"/>
  <c r="AC5" i="5"/>
  <c r="AC1001" i="5"/>
  <c r="AG1001" i="5" s="1"/>
  <c r="AC997" i="5"/>
  <c r="AG997" i="5" s="1"/>
  <c r="AC989" i="5"/>
  <c r="AG989" i="5" s="1"/>
  <c r="AC985" i="5"/>
  <c r="AG985" i="5" s="1"/>
  <c r="AC981" i="5"/>
  <c r="AG981" i="5" s="1"/>
  <c r="AC977" i="5"/>
  <c r="AG977" i="5" s="1"/>
  <c r="AC973" i="5"/>
  <c r="AG973" i="5" s="1"/>
  <c r="AC969" i="5"/>
  <c r="AG969" i="5" s="1"/>
  <c r="AC965" i="5"/>
  <c r="AG965" i="5" s="1"/>
  <c r="AC961" i="5"/>
  <c r="AG961" i="5" s="1"/>
  <c r="AC957" i="5"/>
  <c r="AG957" i="5" s="1"/>
  <c r="AC953" i="5"/>
  <c r="AG953" i="5" s="1"/>
  <c r="AC949" i="5"/>
  <c r="AG949" i="5" s="1"/>
  <c r="AC945" i="5"/>
  <c r="AG945" i="5" s="1"/>
  <c r="AC941" i="5"/>
  <c r="AG941" i="5" s="1"/>
  <c r="AC937" i="5"/>
  <c r="AG937" i="5" s="1"/>
  <c r="AC933" i="5"/>
  <c r="AG933" i="5" s="1"/>
  <c r="AC929" i="5"/>
  <c r="AG929" i="5" s="1"/>
  <c r="AC925" i="5"/>
  <c r="AG925" i="5" s="1"/>
  <c r="AC921" i="5"/>
  <c r="AG921" i="5" s="1"/>
  <c r="AC917" i="5"/>
  <c r="AG917" i="5" s="1"/>
  <c r="AC913" i="5"/>
  <c r="AG913" i="5" s="1"/>
  <c r="AC909" i="5"/>
  <c r="AG909" i="5" s="1"/>
  <c r="AC905" i="5"/>
  <c r="AG905" i="5" s="1"/>
  <c r="AC901" i="5"/>
  <c r="AG901" i="5" s="1"/>
  <c r="AC897" i="5"/>
  <c r="AG897" i="5" s="1"/>
  <c r="AC893" i="5"/>
  <c r="AG893" i="5" s="1"/>
  <c r="AC889" i="5"/>
  <c r="AG889" i="5" s="1"/>
  <c r="AC885" i="5"/>
  <c r="AG885" i="5" s="1"/>
  <c r="AC881" i="5"/>
  <c r="AG881" i="5" s="1"/>
  <c r="AC877" i="5"/>
  <c r="AG877" i="5" s="1"/>
  <c r="AC873" i="5"/>
  <c r="AG873" i="5" s="1"/>
  <c r="AC869" i="5"/>
  <c r="AG869" i="5" s="1"/>
  <c r="AC865" i="5"/>
  <c r="AG865" i="5" s="1"/>
  <c r="AC861" i="5"/>
  <c r="AG861" i="5" s="1"/>
  <c r="AC857" i="5"/>
  <c r="AG857" i="5" s="1"/>
  <c r="AC853" i="5"/>
  <c r="AG853" i="5" s="1"/>
  <c r="AC849" i="5"/>
  <c r="AG849" i="5" s="1"/>
  <c r="AC845" i="5"/>
  <c r="AG845" i="5" s="1"/>
  <c r="AC841" i="5"/>
  <c r="AG841" i="5" s="1"/>
  <c r="AC837" i="5"/>
  <c r="AG837" i="5" s="1"/>
  <c r="AC833" i="5"/>
  <c r="AG833" i="5" s="1"/>
  <c r="AC829" i="5"/>
  <c r="AG829" i="5" s="1"/>
  <c r="AC825" i="5"/>
  <c r="AG825" i="5" s="1"/>
  <c r="AC821" i="5"/>
  <c r="AG821" i="5" s="1"/>
  <c r="AC817" i="5"/>
  <c r="AG817" i="5" s="1"/>
  <c r="AC813" i="5"/>
  <c r="AG813" i="5" s="1"/>
  <c r="AC809" i="5"/>
  <c r="AG809" i="5" s="1"/>
  <c r="AC805" i="5"/>
  <c r="AG805" i="5" s="1"/>
  <c r="AC801" i="5"/>
  <c r="AG801" i="5" s="1"/>
  <c r="AC797" i="5"/>
  <c r="AG797" i="5" s="1"/>
  <c r="AC793" i="5"/>
  <c r="AG793" i="5" s="1"/>
  <c r="AC789" i="5"/>
  <c r="AG789" i="5" s="1"/>
  <c r="AC785" i="5"/>
  <c r="AG785" i="5" s="1"/>
  <c r="AC781" i="5"/>
  <c r="AG781" i="5" s="1"/>
  <c r="AC777" i="5"/>
  <c r="AG777" i="5" s="1"/>
  <c r="AC773" i="5"/>
  <c r="AG773" i="5" s="1"/>
  <c r="AC769" i="5"/>
  <c r="AG769" i="5" s="1"/>
  <c r="AC765" i="5"/>
  <c r="AG765" i="5" s="1"/>
  <c r="AC761" i="5"/>
  <c r="AG761" i="5" s="1"/>
  <c r="AC757" i="5"/>
  <c r="AG757" i="5" s="1"/>
  <c r="AC753" i="5"/>
  <c r="AG753" i="5" s="1"/>
  <c r="AC749" i="5"/>
  <c r="AG749" i="5" s="1"/>
  <c r="AC745" i="5"/>
  <c r="AG745" i="5" s="1"/>
  <c r="AC741" i="5"/>
  <c r="AG741" i="5" s="1"/>
  <c r="AC737" i="5"/>
  <c r="AG737" i="5" s="1"/>
  <c r="AC733" i="5"/>
  <c r="AG733" i="5" s="1"/>
  <c r="AC729" i="5"/>
  <c r="AG729" i="5" s="1"/>
  <c r="AC725" i="5"/>
  <c r="AG725" i="5" s="1"/>
  <c r="AC721" i="5"/>
  <c r="AG721" i="5" s="1"/>
  <c r="AC717" i="5"/>
  <c r="AG717" i="5" s="1"/>
  <c r="AC713" i="5"/>
  <c r="AG713" i="5" s="1"/>
  <c r="AC709" i="5"/>
  <c r="AG709" i="5" s="1"/>
  <c r="AC705" i="5"/>
  <c r="AG705" i="5" s="1"/>
  <c r="AC701" i="5"/>
  <c r="AG701" i="5" s="1"/>
  <c r="AC697" i="5"/>
  <c r="AG697" i="5" s="1"/>
  <c r="AC693" i="5"/>
  <c r="AG693" i="5" s="1"/>
  <c r="AC689" i="5"/>
  <c r="AG689" i="5" s="1"/>
  <c r="AC685" i="5"/>
  <c r="AG685" i="5" s="1"/>
  <c r="AC681" i="5"/>
  <c r="AG681" i="5" s="1"/>
  <c r="AC677" i="5"/>
  <c r="AG677" i="5" s="1"/>
  <c r="AC673" i="5"/>
  <c r="AG673" i="5" s="1"/>
  <c r="AC669" i="5"/>
  <c r="AG669" i="5" s="1"/>
  <c r="AC665" i="5"/>
  <c r="AG665" i="5" s="1"/>
  <c r="AC661" i="5"/>
  <c r="AG661" i="5" s="1"/>
  <c r="AC657" i="5"/>
  <c r="AG657" i="5" s="1"/>
  <c r="AC653" i="5"/>
  <c r="AG653" i="5" s="1"/>
  <c r="AC649" i="5"/>
  <c r="AG649" i="5" s="1"/>
  <c r="AC645" i="5"/>
  <c r="AG645" i="5" s="1"/>
  <c r="AC641" i="5"/>
  <c r="AG641" i="5" s="1"/>
  <c r="AC637" i="5"/>
  <c r="AG637" i="5" s="1"/>
  <c r="AC633" i="5"/>
  <c r="AG633" i="5" s="1"/>
  <c r="AC629" i="5"/>
  <c r="AG629" i="5" s="1"/>
  <c r="AC625" i="5"/>
  <c r="AG625" i="5" s="1"/>
  <c r="AC621" i="5"/>
  <c r="AG621" i="5" s="1"/>
  <c r="AC617" i="5"/>
  <c r="AG617" i="5" s="1"/>
  <c r="AC613" i="5"/>
  <c r="AG613" i="5" s="1"/>
  <c r="AC609" i="5"/>
  <c r="AG609" i="5" s="1"/>
  <c r="AC605" i="5"/>
  <c r="AG605" i="5" s="1"/>
  <c r="AC601" i="5"/>
  <c r="AG601" i="5" s="1"/>
  <c r="AC597" i="5"/>
  <c r="AG597" i="5" s="1"/>
  <c r="AC593" i="5"/>
  <c r="AG593" i="5" s="1"/>
  <c r="AC589" i="5"/>
  <c r="AG589" i="5" s="1"/>
  <c r="AC585" i="5"/>
  <c r="AG585" i="5" s="1"/>
  <c r="AC581" i="5"/>
  <c r="AG581" i="5" s="1"/>
  <c r="AC577" i="5"/>
  <c r="AG577" i="5" s="1"/>
  <c r="AC573" i="5"/>
  <c r="AG573" i="5" s="1"/>
  <c r="AC569" i="5"/>
  <c r="AG569" i="5" s="1"/>
  <c r="AC565" i="5"/>
  <c r="AG565" i="5" s="1"/>
  <c r="AC561" i="5"/>
  <c r="AG561" i="5" s="1"/>
  <c r="AC557" i="5"/>
  <c r="AG557" i="5" s="1"/>
  <c r="AC553" i="5"/>
  <c r="AG553" i="5" s="1"/>
  <c r="AC549" i="5"/>
  <c r="AG549" i="5" s="1"/>
  <c r="AC545" i="5"/>
  <c r="AG545" i="5" s="1"/>
  <c r="AC541" i="5"/>
  <c r="AG541" i="5" s="1"/>
  <c r="AC537" i="5"/>
  <c r="AG537" i="5" s="1"/>
  <c r="AC533" i="5"/>
  <c r="AG533" i="5" s="1"/>
  <c r="AC529" i="5"/>
  <c r="AG529" i="5" s="1"/>
  <c r="AC525" i="5"/>
  <c r="AG525" i="5" s="1"/>
  <c r="AC500" i="5"/>
  <c r="AG500" i="5" s="1"/>
  <c r="AC496" i="5"/>
  <c r="AG496" i="5" s="1"/>
  <c r="AC492" i="5"/>
  <c r="AG492" i="5" s="1"/>
  <c r="AC488" i="5"/>
  <c r="AG488" i="5" s="1"/>
  <c r="AC484" i="5"/>
  <c r="AG484" i="5" s="1"/>
  <c r="AC480" i="5"/>
  <c r="AG480" i="5" s="1"/>
  <c r="AC476" i="5"/>
  <c r="AG476" i="5" s="1"/>
  <c r="AC472" i="5"/>
  <c r="AG472" i="5" s="1"/>
  <c r="AC468" i="5"/>
  <c r="AG468" i="5" s="1"/>
  <c r="AC464" i="5"/>
  <c r="AG464" i="5" s="1"/>
  <c r="AC460" i="5"/>
  <c r="AG460" i="5" s="1"/>
  <c r="AC456" i="5"/>
  <c r="AG456" i="5" s="1"/>
  <c r="AC452" i="5"/>
  <c r="AG452" i="5" s="1"/>
  <c r="AC448" i="5"/>
  <c r="AG448" i="5" s="1"/>
  <c r="AC444" i="5"/>
  <c r="AG444" i="5" s="1"/>
  <c r="AC440" i="5"/>
  <c r="AG440" i="5" s="1"/>
  <c r="AC436" i="5"/>
  <c r="AG436" i="5" s="1"/>
  <c r="AC432" i="5"/>
  <c r="AG432" i="5" s="1"/>
  <c r="AC428" i="5"/>
  <c r="AG428" i="5" s="1"/>
  <c r="AC424" i="5"/>
  <c r="AG424" i="5" s="1"/>
  <c r="AC420" i="5"/>
  <c r="AG420" i="5" s="1"/>
  <c r="AC416" i="5"/>
  <c r="AG416" i="5" s="1"/>
  <c r="AC412" i="5"/>
  <c r="AG412" i="5" s="1"/>
  <c r="AC408" i="5"/>
  <c r="AG408" i="5" s="1"/>
  <c r="AC404" i="5"/>
  <c r="AG404" i="5" s="1"/>
  <c r="AC400" i="5"/>
  <c r="AG400" i="5" s="1"/>
  <c r="AC396" i="5"/>
  <c r="AG396" i="5" s="1"/>
  <c r="AC392" i="5"/>
  <c r="AG392" i="5" s="1"/>
  <c r="AC388" i="5"/>
  <c r="AG388" i="5" s="1"/>
  <c r="AC384" i="5"/>
  <c r="AG384" i="5" s="1"/>
  <c r="AC380" i="5"/>
  <c r="AG380" i="5" s="1"/>
  <c r="AC376" i="5"/>
  <c r="AG376" i="5" s="1"/>
  <c r="AC372" i="5"/>
  <c r="AG372" i="5" s="1"/>
  <c r="AC368" i="5"/>
  <c r="AG368" i="5" s="1"/>
  <c r="AC364" i="5"/>
  <c r="AG364" i="5" s="1"/>
  <c r="AC360" i="5"/>
  <c r="AG360" i="5" s="1"/>
  <c r="AC356" i="5"/>
  <c r="AG356" i="5" s="1"/>
  <c r="AC352" i="5"/>
  <c r="AG352" i="5" s="1"/>
  <c r="AC348" i="5"/>
  <c r="AG348" i="5" s="1"/>
  <c r="AC344" i="5"/>
  <c r="AG344" i="5" s="1"/>
  <c r="AC340" i="5"/>
  <c r="AG340" i="5" s="1"/>
  <c r="AC336" i="5"/>
  <c r="AG336" i="5" s="1"/>
  <c r="AC332" i="5"/>
  <c r="AG332" i="5" s="1"/>
  <c r="AC328" i="5"/>
  <c r="AG328" i="5" s="1"/>
  <c r="AC324" i="5"/>
  <c r="AG324" i="5" s="1"/>
  <c r="AC320" i="5"/>
  <c r="AG320" i="5" s="1"/>
  <c r="AC316" i="5"/>
  <c r="AG316" i="5" s="1"/>
  <c r="AC312" i="5"/>
  <c r="AG312" i="5" s="1"/>
  <c r="AC308" i="5"/>
  <c r="AG308" i="5" s="1"/>
  <c r="AC304" i="5"/>
  <c r="AG304" i="5" s="1"/>
  <c r="AC300" i="5"/>
  <c r="AG300" i="5" s="1"/>
  <c r="AC296" i="5"/>
  <c r="AG296" i="5" s="1"/>
  <c r="AC292" i="5"/>
  <c r="AG292" i="5" s="1"/>
  <c r="AC288" i="5"/>
  <c r="AG288" i="5" s="1"/>
  <c r="AC284" i="5"/>
  <c r="AG284" i="5" s="1"/>
  <c r="AC280" i="5"/>
  <c r="AG280" i="5" s="1"/>
  <c r="AC276" i="5"/>
  <c r="AG276" i="5" s="1"/>
  <c r="AC272" i="5"/>
  <c r="AG272" i="5" s="1"/>
  <c r="AC268" i="5"/>
  <c r="AG268" i="5" s="1"/>
  <c r="AC264" i="5"/>
  <c r="AG264" i="5" s="1"/>
  <c r="AC260" i="5"/>
  <c r="AG260" i="5" s="1"/>
  <c r="AC256" i="5"/>
  <c r="AG256" i="5" s="1"/>
  <c r="AC252" i="5"/>
  <c r="AG252" i="5" s="1"/>
  <c r="AC248" i="5"/>
  <c r="AG248" i="5" s="1"/>
  <c r="AC244" i="5"/>
  <c r="AG244" i="5" s="1"/>
  <c r="AC240" i="5"/>
  <c r="AG240" i="5" s="1"/>
  <c r="AC236" i="5"/>
  <c r="AG236" i="5" s="1"/>
  <c r="AC232" i="5"/>
  <c r="AG232" i="5" s="1"/>
  <c r="AC228" i="5"/>
  <c r="AG228" i="5" s="1"/>
  <c r="AC224" i="5"/>
  <c r="AG224" i="5" s="1"/>
  <c r="AC220" i="5"/>
  <c r="AG220" i="5" s="1"/>
  <c r="AC216" i="5"/>
  <c r="AG216" i="5" s="1"/>
  <c r="AC212" i="5"/>
  <c r="AG212" i="5" s="1"/>
  <c r="AC208" i="5"/>
  <c r="AG208" i="5" s="1"/>
  <c r="AC204" i="5"/>
  <c r="AG204" i="5" s="1"/>
  <c r="AC200" i="5"/>
  <c r="AG200" i="5" s="1"/>
  <c r="AC196" i="5"/>
  <c r="AG196" i="5" s="1"/>
  <c r="AC192" i="5"/>
  <c r="AG192" i="5" s="1"/>
  <c r="AC188" i="5"/>
  <c r="AG188" i="5" s="1"/>
  <c r="AC184" i="5"/>
  <c r="AG184" i="5" s="1"/>
  <c r="AC180" i="5"/>
  <c r="AG180" i="5" s="1"/>
  <c r="AC176" i="5"/>
  <c r="AG176" i="5" s="1"/>
  <c r="AC172" i="5"/>
  <c r="AG172" i="5" s="1"/>
  <c r="AC168" i="5"/>
  <c r="AG168" i="5" s="1"/>
  <c r="AC164" i="5"/>
  <c r="AG164" i="5" s="1"/>
  <c r="AC160" i="5"/>
  <c r="AG160" i="5" s="1"/>
  <c r="AC156" i="5"/>
  <c r="AG156" i="5" s="1"/>
  <c r="AC152" i="5"/>
  <c r="AG152" i="5" s="1"/>
  <c r="AC148" i="5"/>
  <c r="AG148" i="5" s="1"/>
  <c r="AC144" i="5"/>
  <c r="AG144" i="5" s="1"/>
  <c r="AC140" i="5"/>
  <c r="AG140" i="5" s="1"/>
  <c r="AC136" i="5"/>
  <c r="AG136" i="5" s="1"/>
  <c r="AC132" i="5"/>
  <c r="AG132" i="5" s="1"/>
  <c r="AC128" i="5"/>
  <c r="AG128" i="5" s="1"/>
  <c r="AC124" i="5"/>
  <c r="AG124" i="5" s="1"/>
  <c r="AC120" i="5"/>
  <c r="AG120" i="5" s="1"/>
  <c r="AC116" i="5"/>
  <c r="AG116" i="5" s="1"/>
  <c r="AC112" i="5"/>
  <c r="AG112" i="5" s="1"/>
  <c r="AC108" i="5"/>
  <c r="AG108" i="5" s="1"/>
  <c r="AC104" i="5"/>
  <c r="AG104" i="5" s="1"/>
  <c r="AC100" i="5"/>
  <c r="AG100" i="5" s="1"/>
  <c r="AC96" i="5"/>
  <c r="AG96" i="5" s="1"/>
  <c r="AC92" i="5"/>
  <c r="AG92" i="5" s="1"/>
  <c r="AC88" i="5"/>
  <c r="AG88" i="5" s="1"/>
  <c r="AC84" i="5"/>
  <c r="AG84" i="5" s="1"/>
  <c r="AC80" i="5"/>
  <c r="AG80" i="5" s="1"/>
  <c r="AC76" i="5"/>
  <c r="AG76" i="5" s="1"/>
  <c r="AC72" i="5"/>
  <c r="AG72" i="5" s="1"/>
  <c r="AC68" i="5"/>
  <c r="AG68" i="5" s="1"/>
  <c r="AC64" i="5"/>
  <c r="AG64" i="5" s="1"/>
  <c r="AC60" i="5"/>
  <c r="AG60" i="5" s="1"/>
  <c r="AC56" i="5"/>
  <c r="AG56" i="5" s="1"/>
  <c r="AC52" i="5"/>
  <c r="AG52" i="5" s="1"/>
  <c r="AC48" i="5"/>
  <c r="AG48" i="5" s="1"/>
  <c r="AC44" i="5"/>
  <c r="AG44" i="5" s="1"/>
  <c r="AC40" i="5"/>
  <c r="AG40" i="5" s="1"/>
  <c r="AC36" i="5"/>
  <c r="AG36" i="5" s="1"/>
  <c r="AC32" i="5"/>
  <c r="AG32" i="5" s="1"/>
  <c r="AC28" i="5"/>
  <c r="AG28" i="5" s="1"/>
  <c r="AC24" i="5"/>
  <c r="AG24" i="5" s="1"/>
  <c r="AC20" i="5"/>
  <c r="AG20" i="5" s="1"/>
  <c r="AC16" i="5"/>
  <c r="AG16" i="5" s="1"/>
  <c r="AC12" i="5"/>
  <c r="AG12" i="5" s="1"/>
  <c r="AC8" i="5"/>
  <c r="AC4" i="5"/>
  <c r="AC1000" i="5"/>
  <c r="AG1000" i="5" s="1"/>
  <c r="AC996" i="5"/>
  <c r="AG996" i="5" s="1"/>
  <c r="AC988" i="5"/>
  <c r="AG988" i="5" s="1"/>
  <c r="AC984" i="5"/>
  <c r="AG984" i="5" s="1"/>
  <c r="AC980" i="5"/>
  <c r="AG980" i="5" s="1"/>
  <c r="AC976" i="5"/>
  <c r="AG976" i="5" s="1"/>
  <c r="AC972" i="5"/>
  <c r="AG972" i="5" s="1"/>
  <c r="AC968" i="5"/>
  <c r="AG968" i="5" s="1"/>
  <c r="AC964" i="5"/>
  <c r="AG964" i="5" s="1"/>
  <c r="AC960" i="5"/>
  <c r="AG960" i="5" s="1"/>
  <c r="AC956" i="5"/>
  <c r="AG956" i="5" s="1"/>
  <c r="AC952" i="5"/>
  <c r="AG952" i="5" s="1"/>
  <c r="AC948" i="5"/>
  <c r="AG948" i="5" s="1"/>
  <c r="AC944" i="5"/>
  <c r="AG944" i="5" s="1"/>
  <c r="AC940" i="5"/>
  <c r="AG940" i="5" s="1"/>
  <c r="AC936" i="5"/>
  <c r="AG936" i="5" s="1"/>
  <c r="AC932" i="5"/>
  <c r="AG932" i="5" s="1"/>
  <c r="AC928" i="5"/>
  <c r="AG928" i="5" s="1"/>
  <c r="AC924" i="5"/>
  <c r="AG924" i="5" s="1"/>
  <c r="AC920" i="5"/>
  <c r="AG920" i="5" s="1"/>
  <c r="AC916" i="5"/>
  <c r="AG916" i="5" s="1"/>
  <c r="AC912" i="5"/>
  <c r="AG912" i="5" s="1"/>
  <c r="AC908" i="5"/>
  <c r="AG908" i="5" s="1"/>
  <c r="AC904" i="5"/>
  <c r="AG904" i="5" s="1"/>
  <c r="AC900" i="5"/>
  <c r="AG900" i="5" s="1"/>
  <c r="AC896" i="5"/>
  <c r="AG896" i="5" s="1"/>
  <c r="AC892" i="5"/>
  <c r="AG892" i="5" s="1"/>
  <c r="AC888" i="5"/>
  <c r="AG888" i="5" s="1"/>
  <c r="AC884" i="5"/>
  <c r="AG884" i="5" s="1"/>
  <c r="AC880" i="5"/>
  <c r="AG880" i="5" s="1"/>
  <c r="AC876" i="5"/>
  <c r="AG876" i="5" s="1"/>
  <c r="AC872" i="5"/>
  <c r="AG872" i="5" s="1"/>
  <c r="AC868" i="5"/>
  <c r="AG868" i="5" s="1"/>
  <c r="AC864" i="5"/>
  <c r="AG864" i="5" s="1"/>
  <c r="AC860" i="5"/>
  <c r="AG860" i="5" s="1"/>
  <c r="AC856" i="5"/>
  <c r="AG856" i="5" s="1"/>
  <c r="AC852" i="5"/>
  <c r="AG852" i="5" s="1"/>
  <c r="AC848" i="5"/>
  <c r="AG848" i="5" s="1"/>
  <c r="AC844" i="5"/>
  <c r="AG844" i="5" s="1"/>
  <c r="AC840" i="5"/>
  <c r="AG840" i="5" s="1"/>
  <c r="AC836" i="5"/>
  <c r="AG836" i="5" s="1"/>
  <c r="AC832" i="5"/>
  <c r="AG832" i="5" s="1"/>
  <c r="AC828" i="5"/>
  <c r="AG828" i="5" s="1"/>
  <c r="AC824" i="5"/>
  <c r="AG824" i="5" s="1"/>
  <c r="AC820" i="5"/>
  <c r="AG820" i="5" s="1"/>
  <c r="AC816" i="5"/>
  <c r="AG816" i="5" s="1"/>
  <c r="AC812" i="5"/>
  <c r="AG812" i="5" s="1"/>
  <c r="AC808" i="5"/>
  <c r="AG808" i="5" s="1"/>
  <c r="AC804" i="5"/>
  <c r="AG804" i="5" s="1"/>
  <c r="AC800" i="5"/>
  <c r="AG800" i="5" s="1"/>
  <c r="AC796" i="5"/>
  <c r="AG796" i="5" s="1"/>
  <c r="AC792" i="5"/>
  <c r="AG792" i="5" s="1"/>
  <c r="AC788" i="5"/>
  <c r="AG788" i="5" s="1"/>
  <c r="AC784" i="5"/>
  <c r="AG784" i="5" s="1"/>
  <c r="AC780" i="5"/>
  <c r="AG780" i="5" s="1"/>
  <c r="AC776" i="5"/>
  <c r="AG776" i="5" s="1"/>
  <c r="AC772" i="5"/>
  <c r="AG772" i="5" s="1"/>
  <c r="AC768" i="5"/>
  <c r="AG768" i="5" s="1"/>
  <c r="AC764" i="5"/>
  <c r="AG764" i="5" s="1"/>
  <c r="AC760" i="5"/>
  <c r="AG760" i="5" s="1"/>
  <c r="AC756" i="5"/>
  <c r="AG756" i="5" s="1"/>
  <c r="AC752" i="5"/>
  <c r="AG752" i="5" s="1"/>
  <c r="AC748" i="5"/>
  <c r="AG748" i="5" s="1"/>
  <c r="AC744" i="5"/>
  <c r="AG744" i="5" s="1"/>
  <c r="AC740" i="5"/>
  <c r="AG740" i="5" s="1"/>
  <c r="AC736" i="5"/>
  <c r="AG736" i="5" s="1"/>
  <c r="AC732" i="5"/>
  <c r="AG732" i="5" s="1"/>
  <c r="AC728" i="5"/>
  <c r="AG728" i="5" s="1"/>
  <c r="AC724" i="5"/>
  <c r="AG724" i="5" s="1"/>
  <c r="AC720" i="5"/>
  <c r="AG720" i="5" s="1"/>
  <c r="AC716" i="5"/>
  <c r="AG716" i="5" s="1"/>
  <c r="AC712" i="5"/>
  <c r="AG712" i="5" s="1"/>
  <c r="AC708" i="5"/>
  <c r="AG708" i="5" s="1"/>
  <c r="AC704" i="5"/>
  <c r="AG704" i="5" s="1"/>
  <c r="AC700" i="5"/>
  <c r="AG700" i="5" s="1"/>
  <c r="AC696" i="5"/>
  <c r="AG696" i="5" s="1"/>
  <c r="AC692" i="5"/>
  <c r="AG692" i="5" s="1"/>
  <c r="AC688" i="5"/>
  <c r="AG688" i="5" s="1"/>
  <c r="AC684" i="5"/>
  <c r="AG684" i="5" s="1"/>
  <c r="AC680" i="5"/>
  <c r="AG680" i="5" s="1"/>
  <c r="AC676" i="5"/>
  <c r="AG676" i="5" s="1"/>
  <c r="AC672" i="5"/>
  <c r="AG672" i="5" s="1"/>
  <c r="AC668" i="5"/>
  <c r="AG668" i="5" s="1"/>
  <c r="AC664" i="5"/>
  <c r="AG664" i="5" s="1"/>
  <c r="AC660" i="5"/>
  <c r="AG660" i="5" s="1"/>
  <c r="AC656" i="5"/>
  <c r="AG656" i="5" s="1"/>
  <c r="AC652" i="5"/>
  <c r="AG652" i="5" s="1"/>
  <c r="AC648" i="5"/>
  <c r="AG648" i="5" s="1"/>
  <c r="AC644" i="5"/>
  <c r="AG644" i="5" s="1"/>
  <c r="AC640" i="5"/>
  <c r="AG640" i="5" s="1"/>
  <c r="AC636" i="5"/>
  <c r="AG636" i="5" s="1"/>
  <c r="AC632" i="5"/>
  <c r="AG632" i="5" s="1"/>
  <c r="AC628" i="5"/>
  <c r="AG628" i="5" s="1"/>
  <c r="AC624" i="5"/>
  <c r="AG624" i="5" s="1"/>
  <c r="AC620" i="5"/>
  <c r="AG620" i="5" s="1"/>
  <c r="AC616" i="5"/>
  <c r="AG616" i="5" s="1"/>
  <c r="AC612" i="5"/>
  <c r="AG612" i="5" s="1"/>
  <c r="AC608" i="5"/>
  <c r="AG608" i="5" s="1"/>
  <c r="AC604" i="5"/>
  <c r="AG604" i="5" s="1"/>
  <c r="AC600" i="5"/>
  <c r="AG600" i="5" s="1"/>
  <c r="AC596" i="5"/>
  <c r="AG596" i="5" s="1"/>
  <c r="AC592" i="5"/>
  <c r="AG592" i="5" s="1"/>
  <c r="AC588" i="5"/>
  <c r="AG588" i="5" s="1"/>
  <c r="AC584" i="5"/>
  <c r="AG584" i="5" s="1"/>
  <c r="AC580" i="5"/>
  <c r="AG580" i="5" s="1"/>
  <c r="AC576" i="5"/>
  <c r="AG576" i="5" s="1"/>
  <c r="AC572" i="5"/>
  <c r="AG572" i="5" s="1"/>
  <c r="AC568" i="5"/>
  <c r="AG568" i="5" s="1"/>
  <c r="AC564" i="5"/>
  <c r="AG564" i="5" s="1"/>
  <c r="AC560" i="5"/>
  <c r="AG560" i="5" s="1"/>
  <c r="AC556" i="5"/>
  <c r="AG556" i="5" s="1"/>
  <c r="AC552" i="5"/>
  <c r="AG552" i="5" s="1"/>
  <c r="AC548" i="5"/>
  <c r="AG548" i="5" s="1"/>
  <c r="AC544" i="5"/>
  <c r="AG544" i="5" s="1"/>
  <c r="AC540" i="5"/>
  <c r="AG540" i="5" s="1"/>
  <c r="AC536" i="5"/>
  <c r="AG536" i="5" s="1"/>
  <c r="AC532" i="5"/>
  <c r="AG532" i="5" s="1"/>
  <c r="AC528" i="5"/>
  <c r="AG528" i="5" s="1"/>
  <c r="AC524" i="5"/>
  <c r="AG524" i="5" s="1"/>
  <c r="AC2" i="5"/>
  <c r="AC499" i="5"/>
  <c r="AG499" i="5" s="1"/>
  <c r="AC495" i="5"/>
  <c r="AG495" i="5" s="1"/>
  <c r="AC491" i="5"/>
  <c r="AG491" i="5" s="1"/>
  <c r="AC487" i="5"/>
  <c r="AG487" i="5" s="1"/>
  <c r="AC483" i="5"/>
  <c r="AG483" i="5" s="1"/>
  <c r="AC479" i="5"/>
  <c r="AG479" i="5" s="1"/>
  <c r="AC475" i="5"/>
  <c r="AG475" i="5" s="1"/>
  <c r="AC471" i="5"/>
  <c r="AG471" i="5" s="1"/>
  <c r="AC467" i="5"/>
  <c r="AG467" i="5" s="1"/>
  <c r="AC463" i="5"/>
  <c r="AG463" i="5" s="1"/>
  <c r="AC459" i="5"/>
  <c r="AG459" i="5" s="1"/>
  <c r="AC455" i="5"/>
  <c r="AG455" i="5" s="1"/>
  <c r="AC451" i="5"/>
  <c r="AG451" i="5" s="1"/>
  <c r="AC447" i="5"/>
  <c r="AG447" i="5" s="1"/>
  <c r="AC443" i="5"/>
  <c r="AG443" i="5" s="1"/>
  <c r="AC439" i="5"/>
  <c r="AG439" i="5" s="1"/>
  <c r="AC435" i="5"/>
  <c r="AG435" i="5" s="1"/>
  <c r="AC431" i="5"/>
  <c r="AG431" i="5" s="1"/>
  <c r="AC427" i="5"/>
  <c r="AG427" i="5" s="1"/>
  <c r="AC423" i="5"/>
  <c r="AG423" i="5" s="1"/>
  <c r="AC419" i="5"/>
  <c r="AG419" i="5" s="1"/>
  <c r="AC415" i="5"/>
  <c r="AG415" i="5" s="1"/>
  <c r="AC411" i="5"/>
  <c r="AG411" i="5" s="1"/>
  <c r="AC407" i="5"/>
  <c r="AG407" i="5" s="1"/>
  <c r="AC403" i="5"/>
  <c r="AG403" i="5" s="1"/>
  <c r="AC399" i="5"/>
  <c r="AG399" i="5" s="1"/>
  <c r="AC395" i="5"/>
  <c r="AG395" i="5" s="1"/>
  <c r="AC391" i="5"/>
  <c r="AG391" i="5" s="1"/>
  <c r="AC387" i="5"/>
  <c r="AG387" i="5" s="1"/>
  <c r="AC383" i="5"/>
  <c r="AG383" i="5" s="1"/>
  <c r="AC379" i="5"/>
  <c r="AG379" i="5" s="1"/>
  <c r="AC375" i="5"/>
  <c r="AG375" i="5" s="1"/>
  <c r="AC371" i="5"/>
  <c r="AG371" i="5" s="1"/>
  <c r="AC367" i="5"/>
  <c r="AG367" i="5" s="1"/>
  <c r="AC363" i="5"/>
  <c r="AG363" i="5" s="1"/>
  <c r="AC359" i="5"/>
  <c r="AG359" i="5" s="1"/>
  <c r="AC355" i="5"/>
  <c r="AG355" i="5" s="1"/>
  <c r="AC351" i="5"/>
  <c r="AG351" i="5" s="1"/>
  <c r="AC347" i="5"/>
  <c r="AG347" i="5" s="1"/>
  <c r="AC343" i="5"/>
  <c r="AG343" i="5" s="1"/>
  <c r="AC339" i="5"/>
  <c r="AG339" i="5" s="1"/>
  <c r="AC335" i="5"/>
  <c r="AG335" i="5" s="1"/>
  <c r="AC331" i="5"/>
  <c r="AG331" i="5" s="1"/>
  <c r="AC327" i="5"/>
  <c r="AG327" i="5" s="1"/>
  <c r="AC323" i="5"/>
  <c r="AG323" i="5" s="1"/>
  <c r="AC319" i="5"/>
  <c r="AG319" i="5" s="1"/>
  <c r="AC315" i="5"/>
  <c r="AG315" i="5" s="1"/>
  <c r="AC311" i="5"/>
  <c r="AG311" i="5" s="1"/>
  <c r="AC307" i="5"/>
  <c r="AG307" i="5" s="1"/>
  <c r="AC303" i="5"/>
  <c r="AG303" i="5" s="1"/>
  <c r="AC299" i="5"/>
  <c r="AG299" i="5" s="1"/>
  <c r="AC295" i="5"/>
  <c r="AG295" i="5" s="1"/>
  <c r="AC291" i="5"/>
  <c r="AG291" i="5" s="1"/>
  <c r="AC287" i="5"/>
  <c r="AG287" i="5" s="1"/>
  <c r="AC283" i="5"/>
  <c r="AG283" i="5" s="1"/>
  <c r="AC279" i="5"/>
  <c r="AG279" i="5" s="1"/>
  <c r="AC275" i="5"/>
  <c r="AG275" i="5" s="1"/>
  <c r="AC271" i="5"/>
  <c r="AG271" i="5" s="1"/>
  <c r="AC267" i="5"/>
  <c r="AG267" i="5" s="1"/>
  <c r="AC263" i="5"/>
  <c r="AG263" i="5" s="1"/>
  <c r="AC259" i="5"/>
  <c r="AG259" i="5" s="1"/>
  <c r="AC255" i="5"/>
  <c r="AG255" i="5" s="1"/>
  <c r="AC251" i="5"/>
  <c r="AG251" i="5" s="1"/>
  <c r="AC247" i="5"/>
  <c r="AG247" i="5" s="1"/>
  <c r="AC243" i="5"/>
  <c r="AG243" i="5" s="1"/>
  <c r="AC239" i="5"/>
  <c r="AG239" i="5" s="1"/>
  <c r="AC235" i="5"/>
  <c r="AG235" i="5" s="1"/>
  <c r="AC231" i="5"/>
  <c r="AG231" i="5" s="1"/>
  <c r="AC227" i="5"/>
  <c r="AG227" i="5" s="1"/>
  <c r="AC223" i="5"/>
  <c r="AG223" i="5" s="1"/>
  <c r="AC219" i="5"/>
  <c r="AG219" i="5" s="1"/>
  <c r="AC215" i="5"/>
  <c r="AG215" i="5" s="1"/>
  <c r="AC211" i="5"/>
  <c r="AG211" i="5" s="1"/>
  <c r="AC207" i="5"/>
  <c r="AG207" i="5" s="1"/>
  <c r="AC203" i="5"/>
  <c r="AG203" i="5" s="1"/>
  <c r="AC199" i="5"/>
  <c r="AG199" i="5" s="1"/>
  <c r="AC195" i="5"/>
  <c r="AG195" i="5" s="1"/>
  <c r="AC191" i="5"/>
  <c r="AG191" i="5" s="1"/>
  <c r="AC187" i="5"/>
  <c r="AG187" i="5" s="1"/>
  <c r="AC183" i="5"/>
  <c r="AG183" i="5" s="1"/>
  <c r="AC179" i="5"/>
  <c r="AG179" i="5" s="1"/>
  <c r="AC175" i="5"/>
  <c r="AG175" i="5" s="1"/>
  <c r="AC171" i="5"/>
  <c r="AG171" i="5" s="1"/>
  <c r="AC167" i="5"/>
  <c r="AG167" i="5" s="1"/>
  <c r="AC163" i="5"/>
  <c r="AG163" i="5" s="1"/>
  <c r="AC159" i="5"/>
  <c r="AG159" i="5" s="1"/>
  <c r="AC155" i="5"/>
  <c r="AG155" i="5" s="1"/>
  <c r="AC151" i="5"/>
  <c r="AG151" i="5" s="1"/>
  <c r="AC147" i="5"/>
  <c r="AG147" i="5" s="1"/>
  <c r="AC143" i="5"/>
  <c r="AG143" i="5" s="1"/>
  <c r="AC139" i="5"/>
  <c r="AG139" i="5" s="1"/>
  <c r="AC135" i="5"/>
  <c r="AG135" i="5" s="1"/>
  <c r="AC131" i="5"/>
  <c r="AG131" i="5" s="1"/>
  <c r="AC127" i="5"/>
  <c r="AG127" i="5" s="1"/>
  <c r="AC123" i="5"/>
  <c r="AG123" i="5" s="1"/>
  <c r="AC119" i="5"/>
  <c r="AG119" i="5" s="1"/>
  <c r="AC115" i="5"/>
  <c r="AG115" i="5" s="1"/>
  <c r="AC111" i="5"/>
  <c r="AG111" i="5" s="1"/>
  <c r="AC107" i="5"/>
  <c r="AG107" i="5" s="1"/>
  <c r="AC103" i="5"/>
  <c r="AG103" i="5" s="1"/>
  <c r="AC99" i="5"/>
  <c r="AG99" i="5" s="1"/>
  <c r="AC95" i="5"/>
  <c r="AG95" i="5" s="1"/>
  <c r="AC91" i="5"/>
  <c r="AG91" i="5" s="1"/>
  <c r="AC87" i="5"/>
  <c r="AG87" i="5" s="1"/>
  <c r="AC83" i="5"/>
  <c r="AG83" i="5" s="1"/>
  <c r="AC79" i="5"/>
  <c r="AG79" i="5" s="1"/>
  <c r="AC75" i="5"/>
  <c r="AG75" i="5" s="1"/>
  <c r="AC71" i="5"/>
  <c r="AG71" i="5" s="1"/>
  <c r="AC67" i="5"/>
  <c r="AG67" i="5" s="1"/>
  <c r="AC63" i="5"/>
  <c r="AG63" i="5" s="1"/>
  <c r="AC59" i="5"/>
  <c r="AG59" i="5" s="1"/>
  <c r="AC55" i="5"/>
  <c r="AG55" i="5" s="1"/>
  <c r="AC51" i="5"/>
  <c r="AG51" i="5" s="1"/>
  <c r="AC47" i="5"/>
  <c r="AG47" i="5" s="1"/>
  <c r="AC43" i="5"/>
  <c r="AG43" i="5" s="1"/>
  <c r="AC39" i="5"/>
  <c r="AG39" i="5" s="1"/>
  <c r="AC35" i="5"/>
  <c r="AG35" i="5" s="1"/>
  <c r="AC31" i="5"/>
  <c r="AG31" i="5" s="1"/>
  <c r="AC27" i="5"/>
  <c r="AG27" i="5" s="1"/>
  <c r="AC23" i="5"/>
  <c r="AG23" i="5" s="1"/>
  <c r="AC19" i="5"/>
  <c r="AG19" i="5" s="1"/>
  <c r="AC15" i="5"/>
  <c r="AG15" i="5" s="1"/>
  <c r="AC11" i="5"/>
  <c r="AG11" i="5" s="1"/>
  <c r="AC7" i="5"/>
  <c r="AC3" i="5"/>
  <c r="AC999" i="5"/>
  <c r="AG999" i="5" s="1"/>
  <c r="AC995" i="5"/>
  <c r="AG995" i="5" s="1"/>
  <c r="AC987" i="5"/>
  <c r="AG987" i="5" s="1"/>
  <c r="AC983" i="5"/>
  <c r="AG983" i="5" s="1"/>
  <c r="AC979" i="5"/>
  <c r="AG979" i="5" s="1"/>
  <c r="AC975" i="5"/>
  <c r="AG975" i="5" s="1"/>
  <c r="AC971" i="5"/>
  <c r="AG971" i="5" s="1"/>
  <c r="AC967" i="5"/>
  <c r="AG967" i="5" s="1"/>
  <c r="AC963" i="5"/>
  <c r="AG963" i="5" s="1"/>
  <c r="AC959" i="5"/>
  <c r="AG959" i="5" s="1"/>
  <c r="AC955" i="5"/>
  <c r="AG955" i="5" s="1"/>
  <c r="AC951" i="5"/>
  <c r="AG951" i="5" s="1"/>
  <c r="AC947" i="5"/>
  <c r="AG947" i="5" s="1"/>
  <c r="AC943" i="5"/>
  <c r="AG943" i="5" s="1"/>
  <c r="AC939" i="5"/>
  <c r="AG939" i="5" s="1"/>
  <c r="AC935" i="5"/>
  <c r="AG935" i="5" s="1"/>
  <c r="AC931" i="5"/>
  <c r="AG931" i="5" s="1"/>
  <c r="AC927" i="5"/>
  <c r="AG927" i="5" s="1"/>
  <c r="AC923" i="5"/>
  <c r="AG923" i="5" s="1"/>
  <c r="AC919" i="5"/>
  <c r="AG919" i="5" s="1"/>
  <c r="AC915" i="5"/>
  <c r="AG915" i="5" s="1"/>
  <c r="AC911" i="5"/>
  <c r="AG911" i="5" s="1"/>
  <c r="AC907" i="5"/>
  <c r="AG907" i="5" s="1"/>
  <c r="AC903" i="5"/>
  <c r="AG903" i="5" s="1"/>
  <c r="AC899" i="5"/>
  <c r="AG899" i="5" s="1"/>
  <c r="AC895" i="5"/>
  <c r="AG895" i="5" s="1"/>
  <c r="AC891" i="5"/>
  <c r="AG891" i="5" s="1"/>
  <c r="AC887" i="5"/>
  <c r="AG887" i="5" s="1"/>
  <c r="AC883" i="5"/>
  <c r="AG883" i="5" s="1"/>
  <c r="AC879" i="5"/>
  <c r="AG879" i="5" s="1"/>
  <c r="AC875" i="5"/>
  <c r="AG875" i="5" s="1"/>
  <c r="AC871" i="5"/>
  <c r="AG871" i="5" s="1"/>
  <c r="AC867" i="5"/>
  <c r="AG867" i="5" s="1"/>
  <c r="AC863" i="5"/>
  <c r="AG863" i="5" s="1"/>
  <c r="AC859" i="5"/>
  <c r="AG859" i="5" s="1"/>
  <c r="AC855" i="5"/>
  <c r="AG855" i="5" s="1"/>
  <c r="AC851" i="5"/>
  <c r="AG851" i="5" s="1"/>
  <c r="AC847" i="5"/>
  <c r="AG847" i="5" s="1"/>
  <c r="AC843" i="5"/>
  <c r="AG843" i="5" s="1"/>
  <c r="AC839" i="5"/>
  <c r="AG839" i="5" s="1"/>
  <c r="AC835" i="5"/>
  <c r="AG835" i="5" s="1"/>
  <c r="AC831" i="5"/>
  <c r="AG831" i="5" s="1"/>
  <c r="AC827" i="5"/>
  <c r="AG827" i="5" s="1"/>
  <c r="AC823" i="5"/>
  <c r="AG823" i="5" s="1"/>
  <c r="AC819" i="5"/>
  <c r="AG819" i="5" s="1"/>
  <c r="AC815" i="5"/>
  <c r="AG815" i="5" s="1"/>
  <c r="AC811" i="5"/>
  <c r="AG811" i="5" s="1"/>
  <c r="AC807" i="5"/>
  <c r="AG807" i="5" s="1"/>
  <c r="AC803" i="5"/>
  <c r="AG803" i="5" s="1"/>
  <c r="AC799" i="5"/>
  <c r="AG799" i="5" s="1"/>
  <c r="AC795" i="5"/>
  <c r="AG795" i="5" s="1"/>
  <c r="AC791" i="5"/>
  <c r="AG791" i="5" s="1"/>
  <c r="AC787" i="5"/>
  <c r="AG787" i="5" s="1"/>
  <c r="AC783" i="5"/>
  <c r="AG783" i="5" s="1"/>
  <c r="AC779" i="5"/>
  <c r="AG779" i="5" s="1"/>
  <c r="AC775" i="5"/>
  <c r="AG775" i="5" s="1"/>
  <c r="AC771" i="5"/>
  <c r="AG771" i="5" s="1"/>
  <c r="AC767" i="5"/>
  <c r="AG767" i="5" s="1"/>
  <c r="AC763" i="5"/>
  <c r="AG763" i="5" s="1"/>
  <c r="AC759" i="5"/>
  <c r="AG759" i="5" s="1"/>
  <c r="AC755" i="5"/>
  <c r="AG755" i="5" s="1"/>
  <c r="AC751" i="5"/>
  <c r="AG751" i="5" s="1"/>
  <c r="AC747" i="5"/>
  <c r="AG747" i="5" s="1"/>
  <c r="AC743" i="5"/>
  <c r="AG743" i="5" s="1"/>
  <c r="AC739" i="5"/>
  <c r="AG739" i="5" s="1"/>
  <c r="AC735" i="5"/>
  <c r="AG735" i="5" s="1"/>
  <c r="AC731" i="5"/>
  <c r="AG731" i="5" s="1"/>
  <c r="AC727" i="5"/>
  <c r="AG727" i="5" s="1"/>
  <c r="AC723" i="5"/>
  <c r="AG723" i="5" s="1"/>
  <c r="AC719" i="5"/>
  <c r="AG719" i="5" s="1"/>
  <c r="AC715" i="5"/>
  <c r="AG715" i="5" s="1"/>
  <c r="AC711" i="5"/>
  <c r="AG711" i="5" s="1"/>
  <c r="AC707" i="5"/>
  <c r="AG707" i="5" s="1"/>
  <c r="AC703" i="5"/>
  <c r="AG703" i="5" s="1"/>
  <c r="AC699" i="5"/>
  <c r="AG699" i="5" s="1"/>
  <c r="AC695" i="5"/>
  <c r="AG695" i="5" s="1"/>
  <c r="AC691" i="5"/>
  <c r="AG691" i="5" s="1"/>
  <c r="AC687" i="5"/>
  <c r="AG687" i="5" s="1"/>
  <c r="AC683" i="5"/>
  <c r="AG683" i="5" s="1"/>
  <c r="AC679" i="5"/>
  <c r="AG679" i="5" s="1"/>
  <c r="AC675" i="5"/>
  <c r="AG675" i="5" s="1"/>
  <c r="AC671" i="5"/>
  <c r="AG671" i="5" s="1"/>
  <c r="AC667" i="5"/>
  <c r="AG667" i="5" s="1"/>
  <c r="AC663" i="5"/>
  <c r="AG663" i="5" s="1"/>
  <c r="AC659" i="5"/>
  <c r="AG659" i="5" s="1"/>
  <c r="AC655" i="5"/>
  <c r="AG655" i="5" s="1"/>
  <c r="AC651" i="5"/>
  <c r="AG651" i="5" s="1"/>
  <c r="AC647" i="5"/>
  <c r="AG647" i="5" s="1"/>
  <c r="AC643" i="5"/>
  <c r="AG643" i="5" s="1"/>
  <c r="AC639" i="5"/>
  <c r="AG639" i="5" s="1"/>
  <c r="AC635" i="5"/>
  <c r="AG635" i="5" s="1"/>
  <c r="AC631" i="5"/>
  <c r="AG631" i="5" s="1"/>
  <c r="AC627" i="5"/>
  <c r="AG627" i="5" s="1"/>
  <c r="AC623" i="5"/>
  <c r="AG623" i="5" s="1"/>
  <c r="AC619" i="5"/>
  <c r="AG619" i="5" s="1"/>
  <c r="AC615" i="5"/>
  <c r="AG615" i="5" s="1"/>
  <c r="AC611" i="5"/>
  <c r="AG611" i="5" s="1"/>
  <c r="AC607" i="5"/>
  <c r="AG607" i="5" s="1"/>
  <c r="AC603" i="5"/>
  <c r="AG603" i="5" s="1"/>
  <c r="AC599" i="5"/>
  <c r="AG599" i="5" s="1"/>
  <c r="AC595" i="5"/>
  <c r="AG595" i="5" s="1"/>
  <c r="AC591" i="5"/>
  <c r="AG591" i="5" s="1"/>
  <c r="AC587" i="5"/>
  <c r="AG587" i="5" s="1"/>
  <c r="AC583" i="5"/>
  <c r="AG583" i="5" s="1"/>
  <c r="AC579" i="5"/>
  <c r="AG579" i="5" s="1"/>
  <c r="AC575" i="5"/>
  <c r="AG575" i="5" s="1"/>
  <c r="AC571" i="5"/>
  <c r="AG571" i="5" s="1"/>
  <c r="AC567" i="5"/>
  <c r="AG567" i="5" s="1"/>
  <c r="AC563" i="5"/>
  <c r="AG563" i="5" s="1"/>
  <c r="AC559" i="5"/>
  <c r="AG559" i="5" s="1"/>
  <c r="AC555" i="5"/>
  <c r="AG555" i="5" s="1"/>
  <c r="AC551" i="5"/>
  <c r="AG551" i="5" s="1"/>
  <c r="AC547" i="5"/>
  <c r="AG547" i="5" s="1"/>
  <c r="AC543" i="5"/>
  <c r="AG543" i="5" s="1"/>
  <c r="AC539" i="5"/>
  <c r="AG539" i="5" s="1"/>
  <c r="AC535" i="5"/>
  <c r="AG535" i="5" s="1"/>
  <c r="AC531" i="5"/>
  <c r="AG531" i="5" s="1"/>
  <c r="AC527" i="5"/>
  <c r="AG527" i="5" s="1"/>
  <c r="AC523" i="5"/>
  <c r="AG523" i="5" s="1"/>
  <c r="AC518" i="5"/>
  <c r="AG518" i="5" s="1"/>
  <c r="AC514" i="5"/>
  <c r="AG514" i="5" s="1"/>
  <c r="AC510" i="5"/>
  <c r="AG510" i="5" s="1"/>
  <c r="AC506" i="5"/>
  <c r="AG506" i="5" s="1"/>
  <c r="AC1002" i="5"/>
  <c r="AG1002" i="5" s="1"/>
  <c r="AC1499" i="5"/>
  <c r="AG1499" i="5" s="1"/>
  <c r="AC1495" i="5"/>
  <c r="AG1495" i="5" s="1"/>
  <c r="AC1491" i="5"/>
  <c r="AG1491" i="5" s="1"/>
  <c r="AC1487" i="5"/>
  <c r="AG1487" i="5" s="1"/>
  <c r="AC1483" i="5"/>
  <c r="AG1483" i="5" s="1"/>
  <c r="AC1479" i="5"/>
  <c r="AG1479" i="5" s="1"/>
  <c r="AC1475" i="5"/>
  <c r="AG1475" i="5" s="1"/>
  <c r="AC1471" i="5"/>
  <c r="AG1471" i="5" s="1"/>
  <c r="AC1467" i="5"/>
  <c r="AG1467" i="5" s="1"/>
  <c r="AC1463" i="5"/>
  <c r="AG1463" i="5" s="1"/>
  <c r="AC1459" i="5"/>
  <c r="AG1459" i="5" s="1"/>
  <c r="AC1455" i="5"/>
  <c r="AG1455" i="5" s="1"/>
  <c r="AC1451" i="5"/>
  <c r="AG1451" i="5" s="1"/>
  <c r="AC1447" i="5"/>
  <c r="AG1447" i="5" s="1"/>
  <c r="AC1443" i="5"/>
  <c r="AG1443" i="5" s="1"/>
  <c r="AC1439" i="5"/>
  <c r="AG1439" i="5" s="1"/>
  <c r="AC1435" i="5"/>
  <c r="AG1435" i="5" s="1"/>
  <c r="AC1431" i="5"/>
  <c r="AG1431" i="5" s="1"/>
  <c r="AC1427" i="5"/>
  <c r="AG1427" i="5" s="1"/>
  <c r="AC1423" i="5"/>
  <c r="AG1423" i="5" s="1"/>
  <c r="AC1419" i="5"/>
  <c r="AG1419" i="5" s="1"/>
  <c r="AC1415" i="5"/>
  <c r="AG1415" i="5" s="1"/>
  <c r="AC1411" i="5"/>
  <c r="AG1411" i="5" s="1"/>
  <c r="AC1407" i="5"/>
  <c r="AG1407" i="5" s="1"/>
  <c r="AC1403" i="5"/>
  <c r="AG1403" i="5" s="1"/>
  <c r="AC1399" i="5"/>
  <c r="AG1399" i="5" s="1"/>
  <c r="AC1395" i="5"/>
  <c r="AG1395" i="5" s="1"/>
  <c r="AC1391" i="5"/>
  <c r="AG1391" i="5" s="1"/>
  <c r="AC1387" i="5"/>
  <c r="AG1387" i="5" s="1"/>
  <c r="AC1383" i="5"/>
  <c r="AG1383" i="5" s="1"/>
  <c r="AC1379" i="5"/>
  <c r="AG1379" i="5" s="1"/>
  <c r="AC1375" i="5"/>
  <c r="AG1375" i="5" s="1"/>
  <c r="AC1371" i="5"/>
  <c r="AG1371" i="5" s="1"/>
  <c r="AC1367" i="5"/>
  <c r="AG1367" i="5" s="1"/>
  <c r="AC1363" i="5"/>
  <c r="AG1363" i="5" s="1"/>
  <c r="AC1359" i="5"/>
  <c r="AG1359" i="5" s="1"/>
  <c r="AC1355" i="5"/>
  <c r="AG1355" i="5" s="1"/>
  <c r="AC1351" i="5"/>
  <c r="AG1351" i="5" s="1"/>
  <c r="AC1347" i="5"/>
  <c r="AG1347" i="5" s="1"/>
  <c r="AC1343" i="5"/>
  <c r="AG1343" i="5" s="1"/>
  <c r="AC1339" i="5"/>
  <c r="AG1339" i="5" s="1"/>
  <c r="AC1335" i="5"/>
  <c r="AG1335" i="5" s="1"/>
  <c r="AC1331" i="5"/>
  <c r="AG1331" i="5" s="1"/>
  <c r="AC1327" i="5"/>
  <c r="AG1327" i="5" s="1"/>
  <c r="AC1323" i="5"/>
  <c r="AG1323" i="5" s="1"/>
  <c r="AC1319" i="5"/>
  <c r="AG1319" i="5" s="1"/>
  <c r="AC1315" i="5"/>
  <c r="AG1315" i="5" s="1"/>
  <c r="AC1311" i="5"/>
  <c r="AG1311" i="5" s="1"/>
  <c r="AC1307" i="5"/>
  <c r="AG1307" i="5" s="1"/>
  <c r="AC1303" i="5"/>
  <c r="AG1303" i="5" s="1"/>
  <c r="AC1299" i="5"/>
  <c r="AG1299" i="5" s="1"/>
  <c r="AC1295" i="5"/>
  <c r="AG1295" i="5" s="1"/>
  <c r="AC1291" i="5"/>
  <c r="AG1291" i="5" s="1"/>
  <c r="AC1287" i="5"/>
  <c r="AG1287" i="5" s="1"/>
  <c r="AC1283" i="5"/>
  <c r="AG1283" i="5" s="1"/>
  <c r="AC1279" i="5"/>
  <c r="AG1279" i="5" s="1"/>
  <c r="AC1275" i="5"/>
  <c r="AG1275" i="5" s="1"/>
  <c r="AC1271" i="5"/>
  <c r="AG1271" i="5" s="1"/>
  <c r="AC1267" i="5"/>
  <c r="AG1267" i="5" s="1"/>
  <c r="AC1263" i="5"/>
  <c r="AG1263" i="5" s="1"/>
  <c r="AC1259" i="5"/>
  <c r="AG1259" i="5" s="1"/>
  <c r="AC1255" i="5"/>
  <c r="AG1255" i="5" s="1"/>
  <c r="AC1251" i="5"/>
  <c r="AG1251" i="5" s="1"/>
  <c r="AC1247" i="5"/>
  <c r="AG1247" i="5" s="1"/>
  <c r="AC1243" i="5"/>
  <c r="AG1243" i="5" s="1"/>
  <c r="AC1239" i="5"/>
  <c r="AG1239" i="5" s="1"/>
  <c r="AC1235" i="5"/>
  <c r="AG1235" i="5" s="1"/>
  <c r="AC1231" i="5"/>
  <c r="AG1231" i="5" s="1"/>
  <c r="AC1227" i="5"/>
  <c r="AG1227" i="5" s="1"/>
  <c r="AC1223" i="5"/>
  <c r="AG1223" i="5" s="1"/>
  <c r="AC1219" i="5"/>
  <c r="AG1219" i="5" s="1"/>
  <c r="AC1215" i="5"/>
  <c r="AG1215" i="5" s="1"/>
  <c r="AC1211" i="5"/>
  <c r="AG1211" i="5" s="1"/>
  <c r="AC1207" i="5"/>
  <c r="AG1207" i="5" s="1"/>
  <c r="AC1203" i="5"/>
  <c r="AG1203" i="5" s="1"/>
  <c r="AC1199" i="5"/>
  <c r="AG1199" i="5" s="1"/>
  <c r="AC1195" i="5"/>
  <c r="AG1195" i="5" s="1"/>
  <c r="AC1191" i="5"/>
  <c r="AG1191" i="5" s="1"/>
  <c r="AC1187" i="5"/>
  <c r="AG1187" i="5" s="1"/>
  <c r="AC1183" i="5"/>
  <c r="AG1183" i="5" s="1"/>
  <c r="AC1179" i="5"/>
  <c r="AG1179" i="5" s="1"/>
  <c r="AC1175" i="5"/>
  <c r="AG1175" i="5" s="1"/>
  <c r="AC1171" i="5"/>
  <c r="AG1171" i="5" s="1"/>
  <c r="AC1167" i="5"/>
  <c r="AG1167" i="5" s="1"/>
  <c r="AC1163" i="5"/>
  <c r="AG1163" i="5" s="1"/>
  <c r="AC1159" i="5"/>
  <c r="AG1159" i="5" s="1"/>
  <c r="AC1155" i="5"/>
  <c r="AG1155" i="5" s="1"/>
  <c r="AC1151" i="5"/>
  <c r="AG1151" i="5" s="1"/>
  <c r="AC1147" i="5"/>
  <c r="AG1147" i="5" s="1"/>
  <c r="AC1143" i="5"/>
  <c r="AG1143" i="5" s="1"/>
  <c r="AC1139" i="5"/>
  <c r="AG1139" i="5" s="1"/>
  <c r="AC1135" i="5"/>
  <c r="AG1135" i="5" s="1"/>
  <c r="AC1131" i="5"/>
  <c r="AG1131" i="5" s="1"/>
  <c r="AC1127" i="5"/>
  <c r="AG1127" i="5" s="1"/>
  <c r="AC1123" i="5"/>
  <c r="AG1123" i="5" s="1"/>
  <c r="AC1119" i="5"/>
  <c r="AG1119" i="5" s="1"/>
  <c r="AC1115" i="5"/>
  <c r="AG1115" i="5" s="1"/>
  <c r="AC1111" i="5"/>
  <c r="AG1111" i="5" s="1"/>
  <c r="AC1107" i="5"/>
  <c r="AG1107" i="5" s="1"/>
  <c r="AC1103" i="5"/>
  <c r="AG1103" i="5" s="1"/>
  <c r="AC1099" i="5"/>
  <c r="AG1099" i="5" s="1"/>
  <c r="AC1095" i="5"/>
  <c r="AG1095" i="5" s="1"/>
  <c r="AC1091" i="5"/>
  <c r="AG1091" i="5" s="1"/>
  <c r="AC1087" i="5"/>
  <c r="AG1087" i="5" s="1"/>
  <c r="AC1083" i="5"/>
  <c r="AG1083" i="5" s="1"/>
  <c r="AC1079" i="5"/>
  <c r="AG1079" i="5" s="1"/>
  <c r="AC1075" i="5"/>
  <c r="AG1075" i="5" s="1"/>
  <c r="AC1071" i="5"/>
  <c r="AG1071" i="5" s="1"/>
  <c r="AC1067" i="5"/>
  <c r="AG1067" i="5" s="1"/>
  <c r="AC1063" i="5"/>
  <c r="AG1063" i="5" s="1"/>
  <c r="AC1059" i="5"/>
  <c r="AG1059" i="5" s="1"/>
  <c r="AC1055" i="5"/>
  <c r="AG1055" i="5" s="1"/>
  <c r="AC1051" i="5"/>
  <c r="AG1051" i="5" s="1"/>
  <c r="AC1047" i="5"/>
  <c r="AG1047" i="5" s="1"/>
  <c r="AC1043" i="5"/>
  <c r="AG1043" i="5" s="1"/>
  <c r="AC1039" i="5"/>
  <c r="AG1039" i="5" s="1"/>
  <c r="AC1035" i="5"/>
  <c r="AG1035" i="5" s="1"/>
  <c r="AC1031" i="5"/>
  <c r="AG1031" i="5" s="1"/>
  <c r="AC1027" i="5"/>
  <c r="AG1027" i="5" s="1"/>
  <c r="AC1023" i="5"/>
  <c r="AG1023" i="5" s="1"/>
  <c r="AC1019" i="5"/>
  <c r="AG1019" i="5" s="1"/>
  <c r="AC1015" i="5"/>
  <c r="AG1015" i="5" s="1"/>
  <c r="AC1011" i="5"/>
  <c r="AG1011" i="5" s="1"/>
  <c r="AC1007" i="5"/>
  <c r="AG1007" i="5" s="1"/>
  <c r="AC1502" i="5"/>
  <c r="AG1502" i="5" s="1"/>
  <c r="AC1999" i="5"/>
  <c r="AG1999" i="5" s="1"/>
  <c r="AC1995" i="5"/>
  <c r="AG1995" i="5" s="1"/>
  <c r="AC1991" i="5"/>
  <c r="AG1991" i="5" s="1"/>
  <c r="AC1987" i="5"/>
  <c r="AG1987" i="5" s="1"/>
  <c r="AC1983" i="5"/>
  <c r="AG1983" i="5" s="1"/>
  <c r="AC1979" i="5"/>
  <c r="AG1979" i="5" s="1"/>
  <c r="AC1975" i="5"/>
  <c r="AG1975" i="5" s="1"/>
  <c r="AC1971" i="5"/>
  <c r="AG1971" i="5" s="1"/>
  <c r="AC1967" i="5"/>
  <c r="AG1967" i="5" s="1"/>
  <c r="AC1963" i="5"/>
  <c r="AG1963" i="5" s="1"/>
  <c r="AC1959" i="5"/>
  <c r="AG1959" i="5" s="1"/>
  <c r="AC1955" i="5"/>
  <c r="AG1955" i="5" s="1"/>
  <c r="AC1951" i="5"/>
  <c r="AG1951" i="5" s="1"/>
  <c r="AC1947" i="5"/>
  <c r="AG1947" i="5" s="1"/>
  <c r="AC1943" i="5"/>
  <c r="AG1943" i="5" s="1"/>
  <c r="AC1939" i="5"/>
  <c r="AG1939" i="5" s="1"/>
  <c r="AC1935" i="5"/>
  <c r="AG1935" i="5" s="1"/>
  <c r="AC1931" i="5"/>
  <c r="AG1931" i="5" s="1"/>
  <c r="AC1927" i="5"/>
  <c r="AG1927" i="5" s="1"/>
  <c r="AC1923" i="5"/>
  <c r="AG1923" i="5" s="1"/>
  <c r="AC1919" i="5"/>
  <c r="AG1919" i="5" s="1"/>
  <c r="AC1915" i="5"/>
  <c r="AG1915" i="5" s="1"/>
  <c r="AC1911" i="5"/>
  <c r="AG1911" i="5" s="1"/>
  <c r="AC1907" i="5"/>
  <c r="AG1907" i="5" s="1"/>
  <c r="AC1903" i="5"/>
  <c r="AG1903" i="5" s="1"/>
  <c r="AC1899" i="5"/>
  <c r="AG1899" i="5" s="1"/>
  <c r="AC1895" i="5"/>
  <c r="AG1895" i="5" s="1"/>
  <c r="AC1891" i="5"/>
  <c r="AG1891" i="5" s="1"/>
  <c r="AC1887" i="5"/>
  <c r="AG1887" i="5" s="1"/>
  <c r="AC1883" i="5"/>
  <c r="AG1883" i="5" s="1"/>
  <c r="AC1879" i="5"/>
  <c r="AG1879" i="5" s="1"/>
  <c r="AC1875" i="5"/>
  <c r="AG1875" i="5" s="1"/>
  <c r="AC1871" i="5"/>
  <c r="AG1871" i="5" s="1"/>
  <c r="AC1867" i="5"/>
  <c r="AG1867" i="5" s="1"/>
  <c r="AC1863" i="5"/>
  <c r="AG1863" i="5" s="1"/>
  <c r="AC1859" i="5"/>
  <c r="AG1859" i="5" s="1"/>
  <c r="AC1855" i="5"/>
  <c r="AG1855" i="5" s="1"/>
  <c r="AC1851" i="5"/>
  <c r="AG1851" i="5" s="1"/>
  <c r="AC1847" i="5"/>
  <c r="AG1847" i="5" s="1"/>
  <c r="AC1843" i="5"/>
  <c r="AG1843" i="5" s="1"/>
  <c r="AC1839" i="5"/>
  <c r="AG1839" i="5" s="1"/>
  <c r="AC1835" i="5"/>
  <c r="AG1835" i="5" s="1"/>
  <c r="AC1831" i="5"/>
  <c r="AG1831" i="5" s="1"/>
  <c r="AC1827" i="5"/>
  <c r="AG1827" i="5" s="1"/>
  <c r="AC1823" i="5"/>
  <c r="AG1823" i="5" s="1"/>
  <c r="AC1819" i="5"/>
  <c r="AG1819" i="5" s="1"/>
  <c r="AC1815" i="5"/>
  <c r="AG1815" i="5" s="1"/>
  <c r="AC1811" i="5"/>
  <c r="AG1811" i="5" s="1"/>
  <c r="AC1807" i="5"/>
  <c r="AG1807" i="5" s="1"/>
  <c r="AC1803" i="5"/>
  <c r="AG1803" i="5" s="1"/>
  <c r="AC1799" i="5"/>
  <c r="AG1799" i="5" s="1"/>
  <c r="AC1795" i="5"/>
  <c r="AG1795" i="5" s="1"/>
  <c r="AC1791" i="5"/>
  <c r="AG1791" i="5" s="1"/>
  <c r="AC1787" i="5"/>
  <c r="AG1787" i="5" s="1"/>
  <c r="AC1783" i="5"/>
  <c r="AG1783" i="5" s="1"/>
  <c r="AC1779" i="5"/>
  <c r="AG1779" i="5" s="1"/>
  <c r="AC1775" i="5"/>
  <c r="AG1775" i="5" s="1"/>
  <c r="AC1771" i="5"/>
  <c r="AG1771" i="5" s="1"/>
  <c r="AC1767" i="5"/>
  <c r="AG1767" i="5" s="1"/>
  <c r="AC1763" i="5"/>
  <c r="AG1763" i="5" s="1"/>
  <c r="AC1759" i="5"/>
  <c r="AG1759" i="5" s="1"/>
  <c r="AC1755" i="5"/>
  <c r="AG1755" i="5" s="1"/>
  <c r="AC1751" i="5"/>
  <c r="AG1751" i="5" s="1"/>
  <c r="AC1747" i="5"/>
  <c r="AG1747" i="5" s="1"/>
  <c r="AC1743" i="5"/>
  <c r="AG1743" i="5" s="1"/>
  <c r="AC1739" i="5"/>
  <c r="AG1739" i="5" s="1"/>
  <c r="AC1735" i="5"/>
  <c r="AG1735" i="5" s="1"/>
  <c r="AC1731" i="5"/>
  <c r="AG1731" i="5" s="1"/>
  <c r="AC1727" i="5"/>
  <c r="AG1727" i="5" s="1"/>
  <c r="AC1723" i="5"/>
  <c r="AG1723" i="5" s="1"/>
  <c r="AC1719" i="5"/>
  <c r="AG1719" i="5" s="1"/>
  <c r="AC1715" i="5"/>
  <c r="AG1715" i="5" s="1"/>
  <c r="AC1711" i="5"/>
  <c r="AG1711" i="5" s="1"/>
  <c r="AC1707" i="5"/>
  <c r="AG1707" i="5" s="1"/>
  <c r="AC1703" i="5"/>
  <c r="AG1703" i="5" s="1"/>
  <c r="AC1699" i="5"/>
  <c r="AG1699" i="5" s="1"/>
  <c r="AC1695" i="5"/>
  <c r="AG1695" i="5" s="1"/>
  <c r="AC1691" i="5"/>
  <c r="AG1691" i="5" s="1"/>
  <c r="AC1687" i="5"/>
  <c r="AG1687" i="5" s="1"/>
  <c r="AC1683" i="5"/>
  <c r="AG1683" i="5" s="1"/>
  <c r="AC1679" i="5"/>
  <c r="AG1679" i="5" s="1"/>
  <c r="AC1675" i="5"/>
  <c r="AG1675" i="5" s="1"/>
  <c r="AC1671" i="5"/>
  <c r="AG1671" i="5" s="1"/>
  <c r="AC1667" i="5"/>
  <c r="AG1667" i="5" s="1"/>
  <c r="AC1663" i="5"/>
  <c r="AG1663" i="5" s="1"/>
  <c r="AC1659" i="5"/>
  <c r="AG1659" i="5" s="1"/>
  <c r="AC1655" i="5"/>
  <c r="AG1655" i="5" s="1"/>
  <c r="AC1651" i="5"/>
  <c r="AG1651" i="5" s="1"/>
  <c r="AC1647" i="5"/>
  <c r="AG1647" i="5" s="1"/>
  <c r="AC1643" i="5"/>
  <c r="AG1643" i="5" s="1"/>
  <c r="AC1639" i="5"/>
  <c r="AG1639" i="5" s="1"/>
  <c r="AC1635" i="5"/>
  <c r="AG1635" i="5" s="1"/>
  <c r="AC1631" i="5"/>
  <c r="AG1631" i="5" s="1"/>
  <c r="AC1627" i="5"/>
  <c r="AG1627" i="5" s="1"/>
  <c r="AC1623" i="5"/>
  <c r="AG1623" i="5" s="1"/>
  <c r="AC1619" i="5"/>
  <c r="AG1619" i="5" s="1"/>
  <c r="AC1615" i="5"/>
  <c r="AG1615" i="5" s="1"/>
  <c r="AC1611" i="5"/>
  <c r="AG1611" i="5" s="1"/>
  <c r="AC1607" i="5"/>
  <c r="AG1607" i="5" s="1"/>
  <c r="AC1603" i="5"/>
  <c r="AG1603" i="5" s="1"/>
  <c r="AC1599" i="5"/>
  <c r="AG1599" i="5" s="1"/>
  <c r="AC1595" i="5"/>
  <c r="AG1595" i="5" s="1"/>
  <c r="AC1591" i="5"/>
  <c r="AG1591" i="5" s="1"/>
  <c r="AC1587" i="5"/>
  <c r="AG1587" i="5" s="1"/>
  <c r="AC1583" i="5"/>
  <c r="AG1583" i="5" s="1"/>
  <c r="AC1579" i="5"/>
  <c r="AG1579" i="5" s="1"/>
  <c r="AC1575" i="5"/>
  <c r="AG1575" i="5" s="1"/>
  <c r="AC1571" i="5"/>
  <c r="AG1571" i="5" s="1"/>
  <c r="AC1567" i="5"/>
  <c r="AG1567" i="5" s="1"/>
  <c r="AC1563" i="5"/>
  <c r="AG1563" i="5" s="1"/>
  <c r="AC1559" i="5"/>
  <c r="AG1559" i="5" s="1"/>
  <c r="AC1555" i="5"/>
  <c r="AG1555" i="5" s="1"/>
  <c r="AC1551" i="5"/>
  <c r="AG1551" i="5" s="1"/>
  <c r="AC1547" i="5"/>
  <c r="AG1547" i="5" s="1"/>
  <c r="AC1543" i="5"/>
  <c r="AG1543" i="5" s="1"/>
  <c r="AC1539" i="5"/>
  <c r="AG1539" i="5" s="1"/>
  <c r="AC1535" i="5"/>
  <c r="AG1535" i="5" s="1"/>
  <c r="AC1531" i="5"/>
  <c r="AG1531" i="5" s="1"/>
  <c r="AC1527" i="5"/>
  <c r="AG1527" i="5" s="1"/>
  <c r="AC1523" i="5"/>
  <c r="AG1523" i="5" s="1"/>
  <c r="AC1519" i="5"/>
  <c r="AG1519" i="5" s="1"/>
  <c r="AC1515" i="5"/>
  <c r="AG1515" i="5" s="1"/>
  <c r="AC1511" i="5"/>
  <c r="AG1511" i="5" s="1"/>
  <c r="AC1507" i="5"/>
  <c r="AG1507" i="5" s="1"/>
  <c r="AC521" i="5"/>
  <c r="AG521" i="5" s="1"/>
  <c r="AC517" i="5"/>
  <c r="AG517" i="5" s="1"/>
  <c r="AC513" i="5"/>
  <c r="AG513" i="5" s="1"/>
  <c r="AC509" i="5"/>
  <c r="AG509" i="5" s="1"/>
  <c r="AC505" i="5"/>
  <c r="AG505" i="5" s="1"/>
  <c r="AC1003" i="5"/>
  <c r="AG1003" i="5" s="1"/>
  <c r="AC1498" i="5"/>
  <c r="AG1498" i="5" s="1"/>
  <c r="AC1494" i="5"/>
  <c r="AG1494" i="5" s="1"/>
  <c r="AC1490" i="5"/>
  <c r="AG1490" i="5" s="1"/>
  <c r="AC1486" i="5"/>
  <c r="AG1486" i="5" s="1"/>
  <c r="AC1482" i="5"/>
  <c r="AG1482" i="5" s="1"/>
  <c r="AC1478" i="5"/>
  <c r="AG1478" i="5" s="1"/>
  <c r="AC1474" i="5"/>
  <c r="AG1474" i="5" s="1"/>
  <c r="AC1470" i="5"/>
  <c r="AG1470" i="5" s="1"/>
  <c r="AC1466" i="5"/>
  <c r="AG1466" i="5" s="1"/>
  <c r="AC1462" i="5"/>
  <c r="AG1462" i="5" s="1"/>
  <c r="AC1458" i="5"/>
  <c r="AG1458" i="5" s="1"/>
  <c r="AC1454" i="5"/>
  <c r="AG1454" i="5" s="1"/>
  <c r="AC1450" i="5"/>
  <c r="AG1450" i="5" s="1"/>
  <c r="AC1446" i="5"/>
  <c r="AG1446" i="5" s="1"/>
  <c r="AC1442" i="5"/>
  <c r="AG1442" i="5" s="1"/>
  <c r="AC1438" i="5"/>
  <c r="AG1438" i="5" s="1"/>
  <c r="AC1434" i="5"/>
  <c r="AG1434" i="5" s="1"/>
  <c r="AC1430" i="5"/>
  <c r="AG1430" i="5" s="1"/>
  <c r="AC1426" i="5"/>
  <c r="AG1426" i="5" s="1"/>
  <c r="AC1422" i="5"/>
  <c r="AG1422" i="5" s="1"/>
  <c r="AC1418" i="5"/>
  <c r="AG1418" i="5" s="1"/>
  <c r="AC1414" i="5"/>
  <c r="AG1414" i="5" s="1"/>
  <c r="AC1410" i="5"/>
  <c r="AG1410" i="5" s="1"/>
  <c r="AC1406" i="5"/>
  <c r="AG1406" i="5" s="1"/>
  <c r="AC1402" i="5"/>
  <c r="AG1402" i="5" s="1"/>
  <c r="AC1398" i="5"/>
  <c r="AG1398" i="5" s="1"/>
  <c r="AC1394" i="5"/>
  <c r="AG1394" i="5" s="1"/>
  <c r="AC1390" i="5"/>
  <c r="AG1390" i="5" s="1"/>
  <c r="AC1386" i="5"/>
  <c r="AG1386" i="5" s="1"/>
  <c r="AC1382" i="5"/>
  <c r="AG1382" i="5" s="1"/>
  <c r="AC1378" i="5"/>
  <c r="AG1378" i="5" s="1"/>
  <c r="AC1374" i="5"/>
  <c r="AG1374" i="5" s="1"/>
  <c r="AC1370" i="5"/>
  <c r="AG1370" i="5" s="1"/>
  <c r="AC1366" i="5"/>
  <c r="AG1366" i="5" s="1"/>
  <c r="AC1362" i="5"/>
  <c r="AG1362" i="5" s="1"/>
  <c r="AC1358" i="5"/>
  <c r="AG1358" i="5" s="1"/>
  <c r="AC1354" i="5"/>
  <c r="AG1354" i="5" s="1"/>
  <c r="AC1350" i="5"/>
  <c r="AG1350" i="5" s="1"/>
  <c r="AC1346" i="5"/>
  <c r="AG1346" i="5" s="1"/>
  <c r="AC1342" i="5"/>
  <c r="AG1342" i="5" s="1"/>
  <c r="AC1338" i="5"/>
  <c r="AG1338" i="5" s="1"/>
  <c r="AC1334" i="5"/>
  <c r="AG1334" i="5" s="1"/>
  <c r="AC1330" i="5"/>
  <c r="AG1330" i="5" s="1"/>
  <c r="AC1326" i="5"/>
  <c r="AG1326" i="5" s="1"/>
  <c r="AC1322" i="5"/>
  <c r="AG1322" i="5" s="1"/>
  <c r="AC1318" i="5"/>
  <c r="AG1318" i="5" s="1"/>
  <c r="AC1314" i="5"/>
  <c r="AG1314" i="5" s="1"/>
  <c r="AC1310" i="5"/>
  <c r="AG1310" i="5" s="1"/>
  <c r="AC1306" i="5"/>
  <c r="AG1306" i="5" s="1"/>
  <c r="AC1302" i="5"/>
  <c r="AG1302" i="5" s="1"/>
  <c r="AC1298" i="5"/>
  <c r="AG1298" i="5" s="1"/>
  <c r="AC1294" i="5"/>
  <c r="AG1294" i="5" s="1"/>
  <c r="AC1290" i="5"/>
  <c r="AG1290" i="5" s="1"/>
  <c r="AC1286" i="5"/>
  <c r="AG1286" i="5" s="1"/>
  <c r="AC1282" i="5"/>
  <c r="AG1282" i="5" s="1"/>
  <c r="AC1278" i="5"/>
  <c r="AG1278" i="5" s="1"/>
  <c r="AC1274" i="5"/>
  <c r="AG1274" i="5" s="1"/>
  <c r="AC1270" i="5"/>
  <c r="AG1270" i="5" s="1"/>
  <c r="AC1266" i="5"/>
  <c r="AG1266" i="5" s="1"/>
  <c r="AC1262" i="5"/>
  <c r="AG1262" i="5" s="1"/>
  <c r="AC1258" i="5"/>
  <c r="AG1258" i="5" s="1"/>
  <c r="AC1254" i="5"/>
  <c r="AG1254" i="5" s="1"/>
  <c r="AC1250" i="5"/>
  <c r="AG1250" i="5" s="1"/>
  <c r="AC1246" i="5"/>
  <c r="AG1246" i="5" s="1"/>
  <c r="AC1242" i="5"/>
  <c r="AG1242" i="5" s="1"/>
  <c r="AC1238" i="5"/>
  <c r="AG1238" i="5" s="1"/>
  <c r="AC1234" i="5"/>
  <c r="AG1234" i="5" s="1"/>
  <c r="AC1230" i="5"/>
  <c r="AG1230" i="5" s="1"/>
  <c r="AC1226" i="5"/>
  <c r="AG1226" i="5" s="1"/>
  <c r="AC1222" i="5"/>
  <c r="AG1222" i="5" s="1"/>
  <c r="AC1218" i="5"/>
  <c r="AG1218" i="5" s="1"/>
  <c r="AC1214" i="5"/>
  <c r="AG1214" i="5" s="1"/>
  <c r="AC1210" i="5"/>
  <c r="AG1210" i="5" s="1"/>
  <c r="AC1206" i="5"/>
  <c r="AG1206" i="5" s="1"/>
  <c r="AC1202" i="5"/>
  <c r="AG1202" i="5" s="1"/>
  <c r="AC1198" i="5"/>
  <c r="AG1198" i="5" s="1"/>
  <c r="AC1194" i="5"/>
  <c r="AG1194" i="5" s="1"/>
  <c r="AC1190" i="5"/>
  <c r="AG1190" i="5" s="1"/>
  <c r="AC1186" i="5"/>
  <c r="AG1186" i="5" s="1"/>
  <c r="AC1182" i="5"/>
  <c r="AG1182" i="5" s="1"/>
  <c r="AC1178" i="5"/>
  <c r="AG1178" i="5" s="1"/>
  <c r="AC1174" i="5"/>
  <c r="AG1174" i="5" s="1"/>
  <c r="AC1170" i="5"/>
  <c r="AG1170" i="5" s="1"/>
  <c r="AC1166" i="5"/>
  <c r="AG1166" i="5" s="1"/>
  <c r="AC1162" i="5"/>
  <c r="AG1162" i="5" s="1"/>
  <c r="AC1158" i="5"/>
  <c r="AG1158" i="5" s="1"/>
  <c r="AC1154" i="5"/>
  <c r="AG1154" i="5" s="1"/>
  <c r="AC1150" i="5"/>
  <c r="AG1150" i="5" s="1"/>
  <c r="AC1146" i="5"/>
  <c r="AG1146" i="5" s="1"/>
  <c r="AC1142" i="5"/>
  <c r="AG1142" i="5" s="1"/>
  <c r="AC1138" i="5"/>
  <c r="AG1138" i="5" s="1"/>
  <c r="AC1134" i="5"/>
  <c r="AG1134" i="5" s="1"/>
  <c r="AC1130" i="5"/>
  <c r="AG1130" i="5" s="1"/>
  <c r="AC1126" i="5"/>
  <c r="AG1126" i="5" s="1"/>
  <c r="AC1122" i="5"/>
  <c r="AG1122" i="5" s="1"/>
  <c r="AC1118" i="5"/>
  <c r="AG1118" i="5" s="1"/>
  <c r="AC1114" i="5"/>
  <c r="AG1114" i="5" s="1"/>
  <c r="AC1110" i="5"/>
  <c r="AG1110" i="5" s="1"/>
  <c r="AC1106" i="5"/>
  <c r="AG1106" i="5" s="1"/>
  <c r="AC1102" i="5"/>
  <c r="AG1102" i="5" s="1"/>
  <c r="AC1098" i="5"/>
  <c r="AG1098" i="5" s="1"/>
  <c r="AC1094" i="5"/>
  <c r="AG1094" i="5" s="1"/>
  <c r="AC1090" i="5"/>
  <c r="AG1090" i="5" s="1"/>
  <c r="AC1086" i="5"/>
  <c r="AG1086" i="5" s="1"/>
  <c r="AC1082" i="5"/>
  <c r="AG1082" i="5" s="1"/>
  <c r="AC1078" i="5"/>
  <c r="AG1078" i="5" s="1"/>
  <c r="AC1074" i="5"/>
  <c r="AG1074" i="5" s="1"/>
  <c r="AC1070" i="5"/>
  <c r="AG1070" i="5" s="1"/>
  <c r="AC1066" i="5"/>
  <c r="AG1066" i="5" s="1"/>
  <c r="AC1062" i="5"/>
  <c r="AG1062" i="5" s="1"/>
  <c r="AC1058" i="5"/>
  <c r="AG1058" i="5" s="1"/>
  <c r="AC1054" i="5"/>
  <c r="AG1054" i="5" s="1"/>
  <c r="AC1050" i="5"/>
  <c r="AG1050" i="5" s="1"/>
  <c r="AC1046" i="5"/>
  <c r="AG1046" i="5" s="1"/>
  <c r="AC1042" i="5"/>
  <c r="AG1042" i="5" s="1"/>
  <c r="AC1038" i="5"/>
  <c r="AG1038" i="5" s="1"/>
  <c r="AC1034" i="5"/>
  <c r="AG1034" i="5" s="1"/>
  <c r="AC1030" i="5"/>
  <c r="AG1030" i="5" s="1"/>
  <c r="AC1026" i="5"/>
  <c r="AG1026" i="5" s="1"/>
  <c r="AC1022" i="5"/>
  <c r="AG1022" i="5" s="1"/>
  <c r="AC1018" i="5"/>
  <c r="AG1018" i="5" s="1"/>
  <c r="AC1014" i="5"/>
  <c r="AG1014" i="5" s="1"/>
  <c r="AC1010" i="5"/>
  <c r="AG1010" i="5" s="1"/>
  <c r="AC1006" i="5"/>
  <c r="AG1006" i="5" s="1"/>
  <c r="AC1503" i="5"/>
  <c r="AG1503" i="5" s="1"/>
  <c r="AC1998" i="5"/>
  <c r="AG1998" i="5" s="1"/>
  <c r="AC1994" i="5"/>
  <c r="AG1994" i="5" s="1"/>
  <c r="AC1990" i="5"/>
  <c r="AG1990" i="5" s="1"/>
  <c r="AC1986" i="5"/>
  <c r="AG1986" i="5" s="1"/>
  <c r="AC1982" i="5"/>
  <c r="AG1982" i="5" s="1"/>
  <c r="AC1978" i="5"/>
  <c r="AG1978" i="5" s="1"/>
  <c r="AC1974" i="5"/>
  <c r="AG1974" i="5" s="1"/>
  <c r="AC1970" i="5"/>
  <c r="AG1970" i="5" s="1"/>
  <c r="AC1966" i="5"/>
  <c r="AG1966" i="5" s="1"/>
  <c r="AC1962" i="5"/>
  <c r="AG1962" i="5" s="1"/>
  <c r="AC1958" i="5"/>
  <c r="AG1958" i="5" s="1"/>
  <c r="AC1954" i="5"/>
  <c r="AG1954" i="5" s="1"/>
  <c r="AC1950" i="5"/>
  <c r="AG1950" i="5" s="1"/>
  <c r="AC1946" i="5"/>
  <c r="AG1946" i="5" s="1"/>
  <c r="AC1942" i="5"/>
  <c r="AG1942" i="5" s="1"/>
  <c r="AC1938" i="5"/>
  <c r="AG1938" i="5" s="1"/>
  <c r="AC1934" i="5"/>
  <c r="AG1934" i="5" s="1"/>
  <c r="AC1930" i="5"/>
  <c r="AG1930" i="5" s="1"/>
  <c r="AC1926" i="5"/>
  <c r="AG1926" i="5" s="1"/>
  <c r="AC1922" i="5"/>
  <c r="AG1922" i="5" s="1"/>
  <c r="AC1918" i="5"/>
  <c r="AG1918" i="5" s="1"/>
  <c r="AC1914" i="5"/>
  <c r="AG1914" i="5" s="1"/>
  <c r="AC1910" i="5"/>
  <c r="AG1910" i="5" s="1"/>
  <c r="AC1906" i="5"/>
  <c r="AG1906" i="5" s="1"/>
  <c r="AC1902" i="5"/>
  <c r="AG1902" i="5" s="1"/>
  <c r="AC1898" i="5"/>
  <c r="AG1898" i="5" s="1"/>
  <c r="AC1894" i="5"/>
  <c r="AG1894" i="5" s="1"/>
  <c r="AC1890" i="5"/>
  <c r="AG1890" i="5" s="1"/>
  <c r="AC1886" i="5"/>
  <c r="AG1886" i="5" s="1"/>
  <c r="AC1882" i="5"/>
  <c r="AG1882" i="5" s="1"/>
  <c r="AC1878" i="5"/>
  <c r="AG1878" i="5" s="1"/>
  <c r="AC1874" i="5"/>
  <c r="AG1874" i="5" s="1"/>
  <c r="AC1870" i="5"/>
  <c r="AG1870" i="5" s="1"/>
  <c r="AC1866" i="5"/>
  <c r="AG1866" i="5" s="1"/>
  <c r="AC1862" i="5"/>
  <c r="AG1862" i="5" s="1"/>
  <c r="AC1858" i="5"/>
  <c r="AG1858" i="5" s="1"/>
  <c r="AC1854" i="5"/>
  <c r="AG1854" i="5" s="1"/>
  <c r="AC1850" i="5"/>
  <c r="AG1850" i="5" s="1"/>
  <c r="AC1846" i="5"/>
  <c r="AG1846" i="5" s="1"/>
  <c r="AC1842" i="5"/>
  <c r="AG1842" i="5" s="1"/>
  <c r="AC1838" i="5"/>
  <c r="AG1838" i="5" s="1"/>
  <c r="AC1834" i="5"/>
  <c r="AG1834" i="5" s="1"/>
  <c r="AC1830" i="5"/>
  <c r="AG1830" i="5" s="1"/>
  <c r="AC1826" i="5"/>
  <c r="AG1826" i="5" s="1"/>
  <c r="AC1822" i="5"/>
  <c r="AG1822" i="5" s="1"/>
  <c r="AC1818" i="5"/>
  <c r="AG1818" i="5" s="1"/>
  <c r="AC1814" i="5"/>
  <c r="AG1814" i="5" s="1"/>
  <c r="AC1810" i="5"/>
  <c r="AG1810" i="5" s="1"/>
  <c r="AC1806" i="5"/>
  <c r="AG1806" i="5" s="1"/>
  <c r="AC1802" i="5"/>
  <c r="AG1802" i="5" s="1"/>
  <c r="AC1798" i="5"/>
  <c r="AG1798" i="5" s="1"/>
  <c r="AC1794" i="5"/>
  <c r="AG1794" i="5" s="1"/>
  <c r="AC1790" i="5"/>
  <c r="AG1790" i="5" s="1"/>
  <c r="AC1786" i="5"/>
  <c r="AG1786" i="5" s="1"/>
  <c r="AC1782" i="5"/>
  <c r="AG1782" i="5" s="1"/>
  <c r="AC1778" i="5"/>
  <c r="AG1778" i="5" s="1"/>
  <c r="AC1774" i="5"/>
  <c r="AG1774" i="5" s="1"/>
  <c r="AC1770" i="5"/>
  <c r="AG1770" i="5" s="1"/>
  <c r="AC1766" i="5"/>
  <c r="AG1766" i="5" s="1"/>
  <c r="AC1762" i="5"/>
  <c r="AG1762" i="5" s="1"/>
  <c r="AC1758" i="5"/>
  <c r="AG1758" i="5" s="1"/>
  <c r="AC1754" i="5"/>
  <c r="AG1754" i="5" s="1"/>
  <c r="AC1750" i="5"/>
  <c r="AG1750" i="5" s="1"/>
  <c r="AC1746" i="5"/>
  <c r="AG1746" i="5" s="1"/>
  <c r="AC1742" i="5"/>
  <c r="AG1742" i="5" s="1"/>
  <c r="AC1738" i="5"/>
  <c r="AG1738" i="5" s="1"/>
  <c r="AC1734" i="5"/>
  <c r="AG1734" i="5" s="1"/>
  <c r="AC1730" i="5"/>
  <c r="AG1730" i="5" s="1"/>
  <c r="AC1726" i="5"/>
  <c r="AG1726" i="5" s="1"/>
  <c r="AC1722" i="5"/>
  <c r="AG1722" i="5" s="1"/>
  <c r="AC1718" i="5"/>
  <c r="AG1718" i="5" s="1"/>
  <c r="AC1714" i="5"/>
  <c r="AG1714" i="5" s="1"/>
  <c r="AC1710" i="5"/>
  <c r="AG1710" i="5" s="1"/>
  <c r="AC1706" i="5"/>
  <c r="AG1706" i="5" s="1"/>
  <c r="AC1702" i="5"/>
  <c r="AG1702" i="5" s="1"/>
  <c r="AC1698" i="5"/>
  <c r="AG1698" i="5" s="1"/>
  <c r="AC1694" i="5"/>
  <c r="AG1694" i="5" s="1"/>
  <c r="AC1690" i="5"/>
  <c r="AG1690" i="5" s="1"/>
  <c r="AC1686" i="5"/>
  <c r="AG1686" i="5" s="1"/>
  <c r="AC1682" i="5"/>
  <c r="AG1682" i="5" s="1"/>
  <c r="AC1678" i="5"/>
  <c r="AG1678" i="5" s="1"/>
  <c r="AC1674" i="5"/>
  <c r="AG1674" i="5" s="1"/>
  <c r="AC1670" i="5"/>
  <c r="AG1670" i="5" s="1"/>
  <c r="AC1666" i="5"/>
  <c r="AG1666" i="5" s="1"/>
  <c r="AC1662" i="5"/>
  <c r="AG1662" i="5" s="1"/>
  <c r="AC1658" i="5"/>
  <c r="AG1658" i="5" s="1"/>
  <c r="AC1654" i="5"/>
  <c r="AG1654" i="5" s="1"/>
  <c r="AC1650" i="5"/>
  <c r="AG1650" i="5" s="1"/>
  <c r="AC1646" i="5"/>
  <c r="AG1646" i="5" s="1"/>
  <c r="AC1642" i="5"/>
  <c r="AG1642" i="5" s="1"/>
  <c r="AC1638" i="5"/>
  <c r="AG1638" i="5" s="1"/>
  <c r="AC1634" i="5"/>
  <c r="AG1634" i="5" s="1"/>
  <c r="AC1630" i="5"/>
  <c r="AG1630" i="5" s="1"/>
  <c r="AC1626" i="5"/>
  <c r="AG1626" i="5" s="1"/>
  <c r="AC1622" i="5"/>
  <c r="AG1622" i="5" s="1"/>
  <c r="AC1618" i="5"/>
  <c r="AG1618" i="5" s="1"/>
  <c r="AC1614" i="5"/>
  <c r="AG1614" i="5" s="1"/>
  <c r="AC1610" i="5"/>
  <c r="AG1610" i="5" s="1"/>
  <c r="AC1606" i="5"/>
  <c r="AG1606" i="5" s="1"/>
  <c r="AC1602" i="5"/>
  <c r="AG1602" i="5" s="1"/>
  <c r="AC1598" i="5"/>
  <c r="AG1598" i="5" s="1"/>
  <c r="AC1594" i="5"/>
  <c r="AG1594" i="5" s="1"/>
  <c r="AC1590" i="5"/>
  <c r="AG1590" i="5" s="1"/>
  <c r="AC1586" i="5"/>
  <c r="AG1586" i="5" s="1"/>
  <c r="AC1582" i="5"/>
  <c r="AG1582" i="5" s="1"/>
  <c r="AC1578" i="5"/>
  <c r="AG1578" i="5" s="1"/>
  <c r="AC1574" i="5"/>
  <c r="AG1574" i="5" s="1"/>
  <c r="AC1570" i="5"/>
  <c r="AG1570" i="5" s="1"/>
  <c r="AC1566" i="5"/>
  <c r="AG1566" i="5" s="1"/>
  <c r="AC1562" i="5"/>
  <c r="AG1562" i="5" s="1"/>
  <c r="AC1558" i="5"/>
  <c r="AG1558" i="5" s="1"/>
  <c r="AC1554" i="5"/>
  <c r="AG1554" i="5" s="1"/>
  <c r="AC1550" i="5"/>
  <c r="AG1550" i="5" s="1"/>
  <c r="AC1546" i="5"/>
  <c r="AG1546" i="5" s="1"/>
  <c r="AC1542" i="5"/>
  <c r="AG1542" i="5" s="1"/>
  <c r="AC1538" i="5"/>
  <c r="AG1538" i="5" s="1"/>
  <c r="AC1534" i="5"/>
  <c r="AG1534" i="5" s="1"/>
  <c r="AC1530" i="5"/>
  <c r="AG1530" i="5" s="1"/>
  <c r="AC1526" i="5"/>
  <c r="AG1526" i="5" s="1"/>
  <c r="AC1522" i="5"/>
  <c r="AG1522" i="5" s="1"/>
  <c r="AC1518" i="5"/>
  <c r="AG1518" i="5" s="1"/>
  <c r="AC1514" i="5"/>
  <c r="AG1514" i="5" s="1"/>
  <c r="AC1510" i="5"/>
  <c r="AG1510" i="5" s="1"/>
  <c r="AC1506" i="5"/>
  <c r="AG1506" i="5" s="1"/>
  <c r="AC520" i="5"/>
  <c r="AG520" i="5" s="1"/>
  <c r="AC516" i="5"/>
  <c r="AG516" i="5" s="1"/>
  <c r="AC512" i="5"/>
  <c r="AG512" i="5" s="1"/>
  <c r="AC508" i="5"/>
  <c r="AG508" i="5" s="1"/>
  <c r="AC504" i="5"/>
  <c r="AG504" i="5" s="1"/>
  <c r="AC1501" i="5"/>
  <c r="AG1501" i="5" s="1"/>
  <c r="AC1497" i="5"/>
  <c r="AG1497" i="5" s="1"/>
  <c r="AC1493" i="5"/>
  <c r="AG1493" i="5" s="1"/>
  <c r="AC1489" i="5"/>
  <c r="AG1489" i="5" s="1"/>
  <c r="AC1485" i="5"/>
  <c r="AG1485" i="5" s="1"/>
  <c r="AC1481" i="5"/>
  <c r="AG1481" i="5" s="1"/>
  <c r="AC1477" i="5"/>
  <c r="AG1477" i="5" s="1"/>
  <c r="AC1473" i="5"/>
  <c r="AG1473" i="5" s="1"/>
  <c r="AC1469" i="5"/>
  <c r="AG1469" i="5" s="1"/>
  <c r="AC1465" i="5"/>
  <c r="AG1465" i="5" s="1"/>
  <c r="AC1461" i="5"/>
  <c r="AG1461" i="5" s="1"/>
  <c r="AC1457" i="5"/>
  <c r="AG1457" i="5" s="1"/>
  <c r="AC1453" i="5"/>
  <c r="AG1453" i="5" s="1"/>
  <c r="AC1449" i="5"/>
  <c r="AG1449" i="5" s="1"/>
  <c r="AC1445" i="5"/>
  <c r="AG1445" i="5" s="1"/>
  <c r="AC1441" i="5"/>
  <c r="AG1441" i="5" s="1"/>
  <c r="AC1437" i="5"/>
  <c r="AG1437" i="5" s="1"/>
  <c r="AC1433" i="5"/>
  <c r="AG1433" i="5" s="1"/>
  <c r="AC1429" i="5"/>
  <c r="AG1429" i="5" s="1"/>
  <c r="AC1425" i="5"/>
  <c r="AG1425" i="5" s="1"/>
  <c r="AC1421" i="5"/>
  <c r="AG1421" i="5" s="1"/>
  <c r="AC1417" i="5"/>
  <c r="AG1417" i="5" s="1"/>
  <c r="AC1413" i="5"/>
  <c r="AG1413" i="5" s="1"/>
  <c r="AC1409" i="5"/>
  <c r="AG1409" i="5" s="1"/>
  <c r="AC1405" i="5"/>
  <c r="AG1405" i="5" s="1"/>
  <c r="AC1401" i="5"/>
  <c r="AG1401" i="5" s="1"/>
  <c r="AC1397" i="5"/>
  <c r="AG1397" i="5" s="1"/>
  <c r="AC1393" i="5"/>
  <c r="AG1393" i="5" s="1"/>
  <c r="AC1389" i="5"/>
  <c r="AG1389" i="5" s="1"/>
  <c r="AC1385" i="5"/>
  <c r="AG1385" i="5" s="1"/>
  <c r="AC1381" i="5"/>
  <c r="AG1381" i="5" s="1"/>
  <c r="AC1377" i="5"/>
  <c r="AG1377" i="5" s="1"/>
  <c r="AC1373" i="5"/>
  <c r="AG1373" i="5" s="1"/>
  <c r="AC1369" i="5"/>
  <c r="AG1369" i="5" s="1"/>
  <c r="AC1365" i="5"/>
  <c r="AG1365" i="5" s="1"/>
  <c r="AC1361" i="5"/>
  <c r="AG1361" i="5" s="1"/>
  <c r="AC1357" i="5"/>
  <c r="AG1357" i="5" s="1"/>
  <c r="AC1353" i="5"/>
  <c r="AG1353" i="5" s="1"/>
  <c r="AC1349" i="5"/>
  <c r="AG1349" i="5" s="1"/>
  <c r="AC1345" i="5"/>
  <c r="AG1345" i="5" s="1"/>
  <c r="AC1341" i="5"/>
  <c r="AG1341" i="5" s="1"/>
  <c r="AC1337" i="5"/>
  <c r="AG1337" i="5" s="1"/>
  <c r="AC1333" i="5"/>
  <c r="AG1333" i="5" s="1"/>
  <c r="AC1329" i="5"/>
  <c r="AG1329" i="5" s="1"/>
  <c r="AC1325" i="5"/>
  <c r="AG1325" i="5" s="1"/>
  <c r="AC1321" i="5"/>
  <c r="AG1321" i="5" s="1"/>
  <c r="AC1317" i="5"/>
  <c r="AG1317" i="5" s="1"/>
  <c r="AC1313" i="5"/>
  <c r="AG1313" i="5" s="1"/>
  <c r="AC1309" i="5"/>
  <c r="AG1309" i="5" s="1"/>
  <c r="AC1305" i="5"/>
  <c r="AG1305" i="5" s="1"/>
  <c r="AC1301" i="5"/>
  <c r="AG1301" i="5" s="1"/>
  <c r="AC1297" i="5"/>
  <c r="AG1297" i="5" s="1"/>
  <c r="AC1293" i="5"/>
  <c r="AG1293" i="5" s="1"/>
  <c r="AC1289" i="5"/>
  <c r="AG1289" i="5" s="1"/>
  <c r="AC1285" i="5"/>
  <c r="AG1285" i="5" s="1"/>
  <c r="AC1281" i="5"/>
  <c r="AG1281" i="5" s="1"/>
  <c r="AC1277" i="5"/>
  <c r="AG1277" i="5" s="1"/>
  <c r="AC1273" i="5"/>
  <c r="AG1273" i="5" s="1"/>
  <c r="AC1269" i="5"/>
  <c r="AG1269" i="5" s="1"/>
  <c r="AC1265" i="5"/>
  <c r="AG1265" i="5" s="1"/>
  <c r="AC1261" i="5"/>
  <c r="AG1261" i="5" s="1"/>
  <c r="AC1257" i="5"/>
  <c r="AG1257" i="5" s="1"/>
  <c r="AC1253" i="5"/>
  <c r="AG1253" i="5" s="1"/>
  <c r="AC1249" i="5"/>
  <c r="AG1249" i="5" s="1"/>
  <c r="AC1245" i="5"/>
  <c r="AG1245" i="5" s="1"/>
  <c r="AC1241" i="5"/>
  <c r="AG1241" i="5" s="1"/>
  <c r="AC1237" i="5"/>
  <c r="AG1237" i="5" s="1"/>
  <c r="AC1233" i="5"/>
  <c r="AG1233" i="5" s="1"/>
  <c r="AC1229" i="5"/>
  <c r="AG1229" i="5" s="1"/>
  <c r="AC1225" i="5"/>
  <c r="AG1225" i="5" s="1"/>
  <c r="AC1221" i="5"/>
  <c r="AG1221" i="5" s="1"/>
  <c r="AC1217" i="5"/>
  <c r="AG1217" i="5" s="1"/>
  <c r="AC1213" i="5"/>
  <c r="AG1213" i="5" s="1"/>
  <c r="AC1209" i="5"/>
  <c r="AG1209" i="5" s="1"/>
  <c r="AC1205" i="5"/>
  <c r="AG1205" i="5" s="1"/>
  <c r="AC1201" i="5"/>
  <c r="AG1201" i="5" s="1"/>
  <c r="AC1197" i="5"/>
  <c r="AG1197" i="5" s="1"/>
  <c r="AC1193" i="5"/>
  <c r="AG1193" i="5" s="1"/>
  <c r="AC1189" i="5"/>
  <c r="AG1189" i="5" s="1"/>
  <c r="AC1185" i="5"/>
  <c r="AG1185" i="5" s="1"/>
  <c r="AC1181" i="5"/>
  <c r="AG1181" i="5" s="1"/>
  <c r="AC1177" i="5"/>
  <c r="AG1177" i="5" s="1"/>
  <c r="AC1173" i="5"/>
  <c r="AG1173" i="5" s="1"/>
  <c r="AC1169" i="5"/>
  <c r="AG1169" i="5" s="1"/>
  <c r="AC1165" i="5"/>
  <c r="AG1165" i="5" s="1"/>
  <c r="AC1161" i="5"/>
  <c r="AG1161" i="5" s="1"/>
  <c r="AC1157" i="5"/>
  <c r="AG1157" i="5" s="1"/>
  <c r="AC1153" i="5"/>
  <c r="AG1153" i="5" s="1"/>
  <c r="AC1149" i="5"/>
  <c r="AG1149" i="5" s="1"/>
  <c r="AC1145" i="5"/>
  <c r="AG1145" i="5" s="1"/>
  <c r="AC1141" i="5"/>
  <c r="AG1141" i="5" s="1"/>
  <c r="AC1137" i="5"/>
  <c r="AG1137" i="5" s="1"/>
  <c r="AC1133" i="5"/>
  <c r="AG1133" i="5" s="1"/>
  <c r="AC1129" i="5"/>
  <c r="AG1129" i="5" s="1"/>
  <c r="AC1125" i="5"/>
  <c r="AG1125" i="5" s="1"/>
  <c r="AC1121" i="5"/>
  <c r="AG1121" i="5" s="1"/>
  <c r="AC1117" i="5"/>
  <c r="AG1117" i="5" s="1"/>
  <c r="AC1113" i="5"/>
  <c r="AG1113" i="5" s="1"/>
  <c r="AC1109" i="5"/>
  <c r="AG1109" i="5" s="1"/>
  <c r="AC1105" i="5"/>
  <c r="AG1105" i="5" s="1"/>
  <c r="AC1101" i="5"/>
  <c r="AG1101" i="5" s="1"/>
  <c r="AC1097" i="5"/>
  <c r="AG1097" i="5" s="1"/>
  <c r="AC1093" i="5"/>
  <c r="AG1093" i="5" s="1"/>
  <c r="AC1089" i="5"/>
  <c r="AG1089" i="5" s="1"/>
  <c r="AC1085" i="5"/>
  <c r="AG1085" i="5" s="1"/>
  <c r="AC1081" i="5"/>
  <c r="AG1081" i="5" s="1"/>
  <c r="AC1077" i="5"/>
  <c r="AG1077" i="5" s="1"/>
  <c r="AC1073" i="5"/>
  <c r="AG1073" i="5" s="1"/>
  <c r="AC1069" i="5"/>
  <c r="AG1069" i="5" s="1"/>
  <c r="AC1065" i="5"/>
  <c r="AG1065" i="5" s="1"/>
  <c r="AC1061" i="5"/>
  <c r="AG1061" i="5" s="1"/>
  <c r="AC1057" i="5"/>
  <c r="AG1057" i="5" s="1"/>
  <c r="AC1053" i="5"/>
  <c r="AG1053" i="5" s="1"/>
  <c r="AC1049" i="5"/>
  <c r="AG1049" i="5" s="1"/>
  <c r="AC1045" i="5"/>
  <c r="AG1045" i="5" s="1"/>
  <c r="AC1041" i="5"/>
  <c r="AG1041" i="5" s="1"/>
  <c r="AC1037" i="5"/>
  <c r="AG1037" i="5" s="1"/>
  <c r="AC1033" i="5"/>
  <c r="AG1033" i="5" s="1"/>
  <c r="AC1029" i="5"/>
  <c r="AG1029" i="5" s="1"/>
  <c r="AC1025" i="5"/>
  <c r="AG1025" i="5" s="1"/>
  <c r="AC1021" i="5"/>
  <c r="AG1021" i="5" s="1"/>
  <c r="AC1017" i="5"/>
  <c r="AG1017" i="5" s="1"/>
  <c r="AC1013" i="5"/>
  <c r="AG1013" i="5" s="1"/>
  <c r="AC1009" i="5"/>
  <c r="AG1009" i="5" s="1"/>
  <c r="AC1005" i="5"/>
  <c r="AG1005" i="5" s="1"/>
  <c r="AC2001" i="5"/>
  <c r="AG2001" i="5" s="1"/>
  <c r="AC1997" i="5"/>
  <c r="AG1997" i="5" s="1"/>
  <c r="AC1993" i="5"/>
  <c r="AG1993" i="5" s="1"/>
  <c r="AC1989" i="5"/>
  <c r="AG1989" i="5" s="1"/>
  <c r="AC1985" i="5"/>
  <c r="AG1985" i="5" s="1"/>
  <c r="AC1981" i="5"/>
  <c r="AG1981" i="5" s="1"/>
  <c r="AC1977" i="5"/>
  <c r="AG1977" i="5" s="1"/>
  <c r="AC1973" i="5"/>
  <c r="AG1973" i="5" s="1"/>
  <c r="AC1969" i="5"/>
  <c r="AG1969" i="5" s="1"/>
  <c r="AC1965" i="5"/>
  <c r="AG1965" i="5" s="1"/>
  <c r="AC1961" i="5"/>
  <c r="AG1961" i="5" s="1"/>
  <c r="AC1957" i="5"/>
  <c r="AG1957" i="5" s="1"/>
  <c r="AC1953" i="5"/>
  <c r="AG1953" i="5" s="1"/>
  <c r="AC1949" i="5"/>
  <c r="AG1949" i="5" s="1"/>
  <c r="AC1945" i="5"/>
  <c r="AG1945" i="5" s="1"/>
  <c r="AC1941" i="5"/>
  <c r="AG1941" i="5" s="1"/>
  <c r="AC1937" i="5"/>
  <c r="AG1937" i="5" s="1"/>
  <c r="AC1933" i="5"/>
  <c r="AG1933" i="5" s="1"/>
  <c r="AC1929" i="5"/>
  <c r="AG1929" i="5" s="1"/>
  <c r="AC1925" i="5"/>
  <c r="AG1925" i="5" s="1"/>
  <c r="AC1921" i="5"/>
  <c r="AG1921" i="5" s="1"/>
  <c r="AC1917" i="5"/>
  <c r="AG1917" i="5" s="1"/>
  <c r="AC1913" i="5"/>
  <c r="AG1913" i="5" s="1"/>
  <c r="AC1909" i="5"/>
  <c r="AG1909" i="5" s="1"/>
  <c r="AC1905" i="5"/>
  <c r="AG1905" i="5" s="1"/>
  <c r="AC1901" i="5"/>
  <c r="AG1901" i="5" s="1"/>
  <c r="AC1897" i="5"/>
  <c r="AG1897" i="5" s="1"/>
  <c r="AC1893" i="5"/>
  <c r="AG1893" i="5" s="1"/>
  <c r="AC1889" i="5"/>
  <c r="AG1889" i="5" s="1"/>
  <c r="AC1885" i="5"/>
  <c r="AG1885" i="5" s="1"/>
  <c r="AC1881" i="5"/>
  <c r="AG1881" i="5" s="1"/>
  <c r="AC1877" i="5"/>
  <c r="AG1877" i="5" s="1"/>
  <c r="AC1873" i="5"/>
  <c r="AG1873" i="5" s="1"/>
  <c r="AC1869" i="5"/>
  <c r="AG1869" i="5" s="1"/>
  <c r="AC1865" i="5"/>
  <c r="AG1865" i="5" s="1"/>
  <c r="AC1861" i="5"/>
  <c r="AG1861" i="5" s="1"/>
  <c r="AC1857" i="5"/>
  <c r="AG1857" i="5" s="1"/>
  <c r="AC1853" i="5"/>
  <c r="AG1853" i="5" s="1"/>
  <c r="AC1849" i="5"/>
  <c r="AG1849" i="5" s="1"/>
  <c r="AC1845" i="5"/>
  <c r="AG1845" i="5" s="1"/>
  <c r="AC1841" i="5"/>
  <c r="AG1841" i="5" s="1"/>
  <c r="AC1837" i="5"/>
  <c r="AG1837" i="5" s="1"/>
  <c r="AC1833" i="5"/>
  <c r="AG1833" i="5" s="1"/>
  <c r="AC1829" i="5"/>
  <c r="AG1829" i="5" s="1"/>
  <c r="AC1825" i="5"/>
  <c r="AG1825" i="5" s="1"/>
  <c r="AC1821" i="5"/>
  <c r="AG1821" i="5" s="1"/>
  <c r="AC1817" i="5"/>
  <c r="AG1817" i="5" s="1"/>
  <c r="AC1813" i="5"/>
  <c r="AG1813" i="5" s="1"/>
  <c r="AC1809" i="5"/>
  <c r="AG1809" i="5" s="1"/>
  <c r="AC1805" i="5"/>
  <c r="AG1805" i="5" s="1"/>
  <c r="AC1801" i="5"/>
  <c r="AG1801" i="5" s="1"/>
  <c r="AC1797" i="5"/>
  <c r="AG1797" i="5" s="1"/>
  <c r="AC1793" i="5"/>
  <c r="AG1793" i="5" s="1"/>
  <c r="AC1789" i="5"/>
  <c r="AG1789" i="5" s="1"/>
  <c r="AC1785" i="5"/>
  <c r="AG1785" i="5" s="1"/>
  <c r="AC1781" i="5"/>
  <c r="AG1781" i="5" s="1"/>
  <c r="AC1777" i="5"/>
  <c r="AG1777" i="5" s="1"/>
  <c r="AC1773" i="5"/>
  <c r="AG1773" i="5" s="1"/>
  <c r="AC1769" i="5"/>
  <c r="AG1769" i="5" s="1"/>
  <c r="AC1765" i="5"/>
  <c r="AG1765" i="5" s="1"/>
  <c r="AC1761" i="5"/>
  <c r="AG1761" i="5" s="1"/>
  <c r="AC1757" i="5"/>
  <c r="AG1757" i="5" s="1"/>
  <c r="AC1753" i="5"/>
  <c r="AG1753" i="5" s="1"/>
  <c r="AC1749" i="5"/>
  <c r="AG1749" i="5" s="1"/>
  <c r="AC1745" i="5"/>
  <c r="AG1745" i="5" s="1"/>
  <c r="AC1741" i="5"/>
  <c r="AG1741" i="5" s="1"/>
  <c r="AC1737" i="5"/>
  <c r="AG1737" i="5" s="1"/>
  <c r="AC1733" i="5"/>
  <c r="AG1733" i="5" s="1"/>
  <c r="AC1729" i="5"/>
  <c r="AG1729" i="5" s="1"/>
  <c r="AC1725" i="5"/>
  <c r="AG1725" i="5" s="1"/>
  <c r="AC1721" i="5"/>
  <c r="AG1721" i="5" s="1"/>
  <c r="AC1717" i="5"/>
  <c r="AG1717" i="5" s="1"/>
  <c r="AC1713" i="5"/>
  <c r="AG1713" i="5" s="1"/>
  <c r="AC1709" i="5"/>
  <c r="AG1709" i="5" s="1"/>
  <c r="AC1705" i="5"/>
  <c r="AG1705" i="5" s="1"/>
  <c r="AC1701" i="5"/>
  <c r="AG1701" i="5" s="1"/>
  <c r="AC1697" i="5"/>
  <c r="AG1697" i="5" s="1"/>
  <c r="AC1693" i="5"/>
  <c r="AG1693" i="5" s="1"/>
  <c r="AC1689" i="5"/>
  <c r="AG1689" i="5" s="1"/>
  <c r="AC1685" i="5"/>
  <c r="AG1685" i="5" s="1"/>
  <c r="AC1681" i="5"/>
  <c r="AG1681" i="5" s="1"/>
  <c r="AC1677" i="5"/>
  <c r="AG1677" i="5" s="1"/>
  <c r="AC1673" i="5"/>
  <c r="AG1673" i="5" s="1"/>
  <c r="AC1669" i="5"/>
  <c r="AG1669" i="5" s="1"/>
  <c r="AC1665" i="5"/>
  <c r="AG1665" i="5" s="1"/>
  <c r="AC1661" i="5"/>
  <c r="AG1661" i="5" s="1"/>
  <c r="AC1657" i="5"/>
  <c r="AG1657" i="5" s="1"/>
  <c r="AC1653" i="5"/>
  <c r="AG1653" i="5" s="1"/>
  <c r="AC1649" i="5"/>
  <c r="AG1649" i="5" s="1"/>
  <c r="AC1645" i="5"/>
  <c r="AG1645" i="5" s="1"/>
  <c r="AC1641" i="5"/>
  <c r="AG1641" i="5" s="1"/>
  <c r="AC1637" i="5"/>
  <c r="AG1637" i="5" s="1"/>
  <c r="AC1633" i="5"/>
  <c r="AG1633" i="5" s="1"/>
  <c r="AC1629" i="5"/>
  <c r="AG1629" i="5" s="1"/>
  <c r="AC1625" i="5"/>
  <c r="AG1625" i="5" s="1"/>
  <c r="AC1621" i="5"/>
  <c r="AG1621" i="5" s="1"/>
  <c r="AC1617" i="5"/>
  <c r="AG1617" i="5" s="1"/>
  <c r="AC1613" i="5"/>
  <c r="AG1613" i="5" s="1"/>
  <c r="AC1609" i="5"/>
  <c r="AG1609" i="5" s="1"/>
  <c r="AC1605" i="5"/>
  <c r="AG1605" i="5" s="1"/>
  <c r="AC1601" i="5"/>
  <c r="AG1601" i="5" s="1"/>
  <c r="AC1597" i="5"/>
  <c r="AG1597" i="5" s="1"/>
  <c r="AC1593" i="5"/>
  <c r="AG1593" i="5" s="1"/>
  <c r="AC1589" i="5"/>
  <c r="AG1589" i="5" s="1"/>
  <c r="AC1585" i="5"/>
  <c r="AG1585" i="5" s="1"/>
  <c r="AC1581" i="5"/>
  <c r="AG1581" i="5" s="1"/>
  <c r="AC1577" i="5"/>
  <c r="AG1577" i="5" s="1"/>
  <c r="AC1573" i="5"/>
  <c r="AG1573" i="5" s="1"/>
  <c r="AC1569" i="5"/>
  <c r="AG1569" i="5" s="1"/>
  <c r="AC1565" i="5"/>
  <c r="AG1565" i="5" s="1"/>
  <c r="AC1561" i="5"/>
  <c r="AG1561" i="5" s="1"/>
  <c r="AC1557" i="5"/>
  <c r="AG1557" i="5" s="1"/>
  <c r="AC1553" i="5"/>
  <c r="AG1553" i="5" s="1"/>
  <c r="AC1549" i="5"/>
  <c r="AG1549" i="5" s="1"/>
  <c r="AC1545" i="5"/>
  <c r="AG1545" i="5" s="1"/>
  <c r="AC1541" i="5"/>
  <c r="AG1541" i="5" s="1"/>
  <c r="AC1537" i="5"/>
  <c r="AG1537" i="5" s="1"/>
  <c r="AC1533" i="5"/>
  <c r="AG1533" i="5" s="1"/>
  <c r="AC1529" i="5"/>
  <c r="AG1529" i="5" s="1"/>
  <c r="AC1525" i="5"/>
  <c r="AG1525" i="5" s="1"/>
  <c r="AC1521" i="5"/>
  <c r="AG1521" i="5" s="1"/>
  <c r="AC1517" i="5"/>
  <c r="AG1517" i="5" s="1"/>
  <c r="AC1513" i="5"/>
  <c r="AG1513" i="5" s="1"/>
  <c r="AC1509" i="5"/>
  <c r="AG1509" i="5" s="1"/>
  <c r="AC1505" i="5"/>
  <c r="AG1505" i="5" s="1"/>
  <c r="AC519" i="5"/>
  <c r="AG519" i="5" s="1"/>
  <c r="AC515" i="5"/>
  <c r="AG515" i="5" s="1"/>
  <c r="AC511" i="5"/>
  <c r="AG511" i="5" s="1"/>
  <c r="AC507" i="5"/>
  <c r="AG507" i="5" s="1"/>
  <c r="AC503" i="5"/>
  <c r="AG503" i="5" s="1"/>
  <c r="AC1500" i="5"/>
  <c r="AG1500" i="5" s="1"/>
  <c r="AC1496" i="5"/>
  <c r="AG1496" i="5" s="1"/>
  <c r="AC1492" i="5"/>
  <c r="AG1492" i="5" s="1"/>
  <c r="AC1488" i="5"/>
  <c r="AG1488" i="5" s="1"/>
  <c r="AC1484" i="5"/>
  <c r="AG1484" i="5" s="1"/>
  <c r="AC1480" i="5"/>
  <c r="AG1480" i="5" s="1"/>
  <c r="AC1476" i="5"/>
  <c r="AG1476" i="5" s="1"/>
  <c r="AC1472" i="5"/>
  <c r="AG1472" i="5" s="1"/>
  <c r="AC1468" i="5"/>
  <c r="AG1468" i="5" s="1"/>
  <c r="AC1464" i="5"/>
  <c r="AG1464" i="5" s="1"/>
  <c r="AC1460" i="5"/>
  <c r="AG1460" i="5" s="1"/>
  <c r="AC1456" i="5"/>
  <c r="AG1456" i="5" s="1"/>
  <c r="AC1452" i="5"/>
  <c r="AG1452" i="5" s="1"/>
  <c r="AC1448" i="5"/>
  <c r="AG1448" i="5" s="1"/>
  <c r="AC1444" i="5"/>
  <c r="AG1444" i="5" s="1"/>
  <c r="AC1440" i="5"/>
  <c r="AG1440" i="5" s="1"/>
  <c r="AC1436" i="5"/>
  <c r="AG1436" i="5" s="1"/>
  <c r="AC1432" i="5"/>
  <c r="AG1432" i="5" s="1"/>
  <c r="AC1428" i="5"/>
  <c r="AG1428" i="5" s="1"/>
  <c r="AC1424" i="5"/>
  <c r="AG1424" i="5" s="1"/>
  <c r="AC1420" i="5"/>
  <c r="AG1420" i="5" s="1"/>
  <c r="AC1416" i="5"/>
  <c r="AG1416" i="5" s="1"/>
  <c r="AC1412" i="5"/>
  <c r="AG1412" i="5" s="1"/>
  <c r="AC1408" i="5"/>
  <c r="AG1408" i="5" s="1"/>
  <c r="AC1404" i="5"/>
  <c r="AG1404" i="5" s="1"/>
  <c r="AC1400" i="5"/>
  <c r="AG1400" i="5" s="1"/>
  <c r="AC1396" i="5"/>
  <c r="AG1396" i="5" s="1"/>
  <c r="AC1392" i="5"/>
  <c r="AG1392" i="5" s="1"/>
  <c r="AC1388" i="5"/>
  <c r="AG1388" i="5" s="1"/>
  <c r="AC1384" i="5"/>
  <c r="AG1384" i="5" s="1"/>
  <c r="AC1380" i="5"/>
  <c r="AG1380" i="5" s="1"/>
  <c r="AC1376" i="5"/>
  <c r="AG1376" i="5" s="1"/>
  <c r="AC1372" i="5"/>
  <c r="AG1372" i="5" s="1"/>
  <c r="AC1368" i="5"/>
  <c r="AG1368" i="5" s="1"/>
  <c r="AC1364" i="5"/>
  <c r="AG1364" i="5" s="1"/>
  <c r="AC1360" i="5"/>
  <c r="AG1360" i="5" s="1"/>
  <c r="AC1356" i="5"/>
  <c r="AG1356" i="5" s="1"/>
  <c r="AC1352" i="5"/>
  <c r="AG1352" i="5" s="1"/>
  <c r="AC1348" i="5"/>
  <c r="AG1348" i="5" s="1"/>
  <c r="AC1344" i="5"/>
  <c r="AG1344" i="5" s="1"/>
  <c r="AC1340" i="5"/>
  <c r="AG1340" i="5" s="1"/>
  <c r="AC1336" i="5"/>
  <c r="AG1336" i="5" s="1"/>
  <c r="AC1332" i="5"/>
  <c r="AG1332" i="5" s="1"/>
  <c r="AC1328" i="5"/>
  <c r="AG1328" i="5" s="1"/>
  <c r="AC1324" i="5"/>
  <c r="AG1324" i="5" s="1"/>
  <c r="AC1320" i="5"/>
  <c r="AG1320" i="5" s="1"/>
  <c r="AC1316" i="5"/>
  <c r="AG1316" i="5" s="1"/>
  <c r="AC1312" i="5"/>
  <c r="AG1312" i="5" s="1"/>
  <c r="AC1308" i="5"/>
  <c r="AG1308" i="5" s="1"/>
  <c r="AC1304" i="5"/>
  <c r="AG1304" i="5" s="1"/>
  <c r="AC1300" i="5"/>
  <c r="AG1300" i="5" s="1"/>
  <c r="AC1296" i="5"/>
  <c r="AG1296" i="5" s="1"/>
  <c r="AC1292" i="5"/>
  <c r="AG1292" i="5" s="1"/>
  <c r="AC1288" i="5"/>
  <c r="AG1288" i="5" s="1"/>
  <c r="AC1284" i="5"/>
  <c r="AG1284" i="5" s="1"/>
  <c r="AC1280" i="5"/>
  <c r="AG1280" i="5" s="1"/>
  <c r="AC1276" i="5"/>
  <c r="AG1276" i="5" s="1"/>
  <c r="AC1272" i="5"/>
  <c r="AG1272" i="5" s="1"/>
  <c r="AC1268" i="5"/>
  <c r="AG1268" i="5" s="1"/>
  <c r="AC1264" i="5"/>
  <c r="AG1264" i="5" s="1"/>
  <c r="AC1260" i="5"/>
  <c r="AG1260" i="5" s="1"/>
  <c r="AC1256" i="5"/>
  <c r="AG1256" i="5" s="1"/>
  <c r="AC1252" i="5"/>
  <c r="AG1252" i="5" s="1"/>
  <c r="AC1248" i="5"/>
  <c r="AG1248" i="5" s="1"/>
  <c r="AC1244" i="5"/>
  <c r="AG1244" i="5" s="1"/>
  <c r="AC1240" i="5"/>
  <c r="AG1240" i="5" s="1"/>
  <c r="AC1236" i="5"/>
  <c r="AG1236" i="5" s="1"/>
  <c r="AC1232" i="5"/>
  <c r="AG1232" i="5" s="1"/>
  <c r="AC1228" i="5"/>
  <c r="AG1228" i="5" s="1"/>
  <c r="AC1224" i="5"/>
  <c r="AG1224" i="5" s="1"/>
  <c r="AC1220" i="5"/>
  <c r="AG1220" i="5" s="1"/>
  <c r="AC1216" i="5"/>
  <c r="AG1216" i="5" s="1"/>
  <c r="AC1212" i="5"/>
  <c r="AG1212" i="5" s="1"/>
  <c r="AC1208" i="5"/>
  <c r="AG1208" i="5" s="1"/>
  <c r="AC1204" i="5"/>
  <c r="AG1204" i="5" s="1"/>
  <c r="AC1200" i="5"/>
  <c r="AG1200" i="5" s="1"/>
  <c r="AC1196" i="5"/>
  <c r="AG1196" i="5" s="1"/>
  <c r="AC1192" i="5"/>
  <c r="AG1192" i="5" s="1"/>
  <c r="AC1188" i="5"/>
  <c r="AG1188" i="5" s="1"/>
  <c r="AC1184" i="5"/>
  <c r="AG1184" i="5" s="1"/>
  <c r="AC1180" i="5"/>
  <c r="AG1180" i="5" s="1"/>
  <c r="AC1176" i="5"/>
  <c r="AG1176" i="5" s="1"/>
  <c r="AC1172" i="5"/>
  <c r="AG1172" i="5" s="1"/>
  <c r="AC1168" i="5"/>
  <c r="AG1168" i="5" s="1"/>
  <c r="AC1164" i="5"/>
  <c r="AG1164" i="5" s="1"/>
  <c r="AC1160" i="5"/>
  <c r="AG1160" i="5" s="1"/>
  <c r="AC1156" i="5"/>
  <c r="AG1156" i="5" s="1"/>
  <c r="AC1152" i="5"/>
  <c r="AG1152" i="5" s="1"/>
  <c r="AC1148" i="5"/>
  <c r="AG1148" i="5" s="1"/>
  <c r="AC1144" i="5"/>
  <c r="AG1144" i="5" s="1"/>
  <c r="AC1140" i="5"/>
  <c r="AG1140" i="5" s="1"/>
  <c r="AC1136" i="5"/>
  <c r="AG1136" i="5" s="1"/>
  <c r="AC1132" i="5"/>
  <c r="AG1132" i="5" s="1"/>
  <c r="AC1128" i="5"/>
  <c r="AG1128" i="5" s="1"/>
  <c r="AC1124" i="5"/>
  <c r="AG1124" i="5" s="1"/>
  <c r="AC1120" i="5"/>
  <c r="AG1120" i="5" s="1"/>
  <c r="AC1116" i="5"/>
  <c r="AG1116" i="5" s="1"/>
  <c r="AC1112" i="5"/>
  <c r="AG1112" i="5" s="1"/>
  <c r="AC1108" i="5"/>
  <c r="AG1108" i="5" s="1"/>
  <c r="AC1104" i="5"/>
  <c r="AG1104" i="5" s="1"/>
  <c r="AC1100" i="5"/>
  <c r="AG1100" i="5" s="1"/>
  <c r="AC1096" i="5"/>
  <c r="AG1096" i="5" s="1"/>
  <c r="AC1092" i="5"/>
  <c r="AG1092" i="5" s="1"/>
  <c r="AC1088" i="5"/>
  <c r="AG1088" i="5" s="1"/>
  <c r="AC1084" i="5"/>
  <c r="AG1084" i="5" s="1"/>
  <c r="AC1080" i="5"/>
  <c r="AG1080" i="5" s="1"/>
  <c r="AC1076" i="5"/>
  <c r="AG1076" i="5" s="1"/>
  <c r="AC1072" i="5"/>
  <c r="AG1072" i="5" s="1"/>
  <c r="AC1068" i="5"/>
  <c r="AG1068" i="5" s="1"/>
  <c r="AC1064" i="5"/>
  <c r="AG1064" i="5" s="1"/>
  <c r="AC1060" i="5"/>
  <c r="AG1060" i="5" s="1"/>
  <c r="AC1056" i="5"/>
  <c r="AG1056" i="5" s="1"/>
  <c r="AC1052" i="5"/>
  <c r="AG1052" i="5" s="1"/>
  <c r="AC1048" i="5"/>
  <c r="AG1048" i="5" s="1"/>
  <c r="AC1044" i="5"/>
  <c r="AG1044" i="5" s="1"/>
  <c r="AC1040" i="5"/>
  <c r="AG1040" i="5" s="1"/>
  <c r="AC1036" i="5"/>
  <c r="AG1036" i="5" s="1"/>
  <c r="AC1032" i="5"/>
  <c r="AG1032" i="5" s="1"/>
  <c r="AC1028" i="5"/>
  <c r="AG1028" i="5" s="1"/>
  <c r="AC1024" i="5"/>
  <c r="AG1024" i="5" s="1"/>
  <c r="AC1020" i="5"/>
  <c r="AG1020" i="5" s="1"/>
  <c r="AC1016" i="5"/>
  <c r="AG1016" i="5" s="1"/>
  <c r="AC1012" i="5"/>
  <c r="AG1012" i="5" s="1"/>
  <c r="AC1008" i="5"/>
  <c r="AG1008" i="5" s="1"/>
  <c r="AC1004" i="5"/>
  <c r="AG1004" i="5" s="1"/>
  <c r="AC2000" i="5"/>
  <c r="AG2000" i="5" s="1"/>
  <c r="AC1996" i="5"/>
  <c r="AG1996" i="5" s="1"/>
  <c r="AC1992" i="5"/>
  <c r="AG1992" i="5" s="1"/>
  <c r="AC1988" i="5"/>
  <c r="AG1988" i="5" s="1"/>
  <c r="AC1984" i="5"/>
  <c r="AG1984" i="5" s="1"/>
  <c r="AC1980" i="5"/>
  <c r="AG1980" i="5" s="1"/>
  <c r="AC1976" i="5"/>
  <c r="AG1976" i="5" s="1"/>
  <c r="AC1972" i="5"/>
  <c r="AG1972" i="5" s="1"/>
  <c r="AC1968" i="5"/>
  <c r="AG1968" i="5" s="1"/>
  <c r="AC1964" i="5"/>
  <c r="AG1964" i="5" s="1"/>
  <c r="AC1960" i="5"/>
  <c r="AG1960" i="5" s="1"/>
  <c r="AC1956" i="5"/>
  <c r="AG1956" i="5" s="1"/>
  <c r="AC1952" i="5"/>
  <c r="AG1952" i="5" s="1"/>
  <c r="AC1948" i="5"/>
  <c r="AG1948" i="5" s="1"/>
  <c r="AC1944" i="5"/>
  <c r="AG1944" i="5" s="1"/>
  <c r="AC1940" i="5"/>
  <c r="AG1940" i="5" s="1"/>
  <c r="AC1936" i="5"/>
  <c r="AG1936" i="5" s="1"/>
  <c r="AC1932" i="5"/>
  <c r="AG1932" i="5" s="1"/>
  <c r="AC1928" i="5"/>
  <c r="AG1928" i="5" s="1"/>
  <c r="AC1924" i="5"/>
  <c r="AG1924" i="5" s="1"/>
  <c r="AC1920" i="5"/>
  <c r="AG1920" i="5" s="1"/>
  <c r="AC1916" i="5"/>
  <c r="AG1916" i="5" s="1"/>
  <c r="AC1912" i="5"/>
  <c r="AG1912" i="5" s="1"/>
  <c r="AC1908" i="5"/>
  <c r="AG1908" i="5" s="1"/>
  <c r="AC1904" i="5"/>
  <c r="AG1904" i="5" s="1"/>
  <c r="AC1900" i="5"/>
  <c r="AG1900" i="5" s="1"/>
  <c r="AC1896" i="5"/>
  <c r="AG1896" i="5" s="1"/>
  <c r="AC1892" i="5"/>
  <c r="AG1892" i="5" s="1"/>
  <c r="AC1888" i="5"/>
  <c r="AG1888" i="5" s="1"/>
  <c r="AC1884" i="5"/>
  <c r="AG1884" i="5" s="1"/>
  <c r="AC1880" i="5"/>
  <c r="AG1880" i="5" s="1"/>
  <c r="AC1876" i="5"/>
  <c r="AG1876" i="5" s="1"/>
  <c r="AC1872" i="5"/>
  <c r="AG1872" i="5" s="1"/>
  <c r="AC1868" i="5"/>
  <c r="AG1868" i="5" s="1"/>
  <c r="AC1864" i="5"/>
  <c r="AG1864" i="5" s="1"/>
  <c r="AC1860" i="5"/>
  <c r="AG1860" i="5" s="1"/>
  <c r="AC1856" i="5"/>
  <c r="AG1856" i="5" s="1"/>
  <c r="AC1852" i="5"/>
  <c r="AG1852" i="5" s="1"/>
  <c r="AC1848" i="5"/>
  <c r="AG1848" i="5" s="1"/>
  <c r="AC1844" i="5"/>
  <c r="AG1844" i="5" s="1"/>
  <c r="AC1840" i="5"/>
  <c r="AG1840" i="5" s="1"/>
  <c r="AC1836" i="5"/>
  <c r="AG1836" i="5" s="1"/>
  <c r="AC1832" i="5"/>
  <c r="AG1832" i="5" s="1"/>
  <c r="AC1828" i="5"/>
  <c r="AG1828" i="5" s="1"/>
  <c r="AC1824" i="5"/>
  <c r="AG1824" i="5" s="1"/>
  <c r="AC1820" i="5"/>
  <c r="AG1820" i="5" s="1"/>
  <c r="AC1816" i="5"/>
  <c r="AG1816" i="5" s="1"/>
  <c r="AC1812" i="5"/>
  <c r="AG1812" i="5" s="1"/>
  <c r="AC1808" i="5"/>
  <c r="AG1808" i="5" s="1"/>
  <c r="AC1804" i="5"/>
  <c r="AG1804" i="5" s="1"/>
  <c r="AC1800" i="5"/>
  <c r="AG1800" i="5" s="1"/>
  <c r="AC1796" i="5"/>
  <c r="AG1796" i="5" s="1"/>
  <c r="AC1792" i="5"/>
  <c r="AG1792" i="5" s="1"/>
  <c r="AC1788" i="5"/>
  <c r="AG1788" i="5" s="1"/>
  <c r="AC1784" i="5"/>
  <c r="AG1784" i="5" s="1"/>
  <c r="AC1780" i="5"/>
  <c r="AG1780" i="5" s="1"/>
  <c r="AC1776" i="5"/>
  <c r="AG1776" i="5" s="1"/>
  <c r="AC1772" i="5"/>
  <c r="AG1772" i="5" s="1"/>
  <c r="AC1768" i="5"/>
  <c r="AG1768" i="5" s="1"/>
  <c r="AC1764" i="5"/>
  <c r="AG1764" i="5" s="1"/>
  <c r="AC1760" i="5"/>
  <c r="AG1760" i="5" s="1"/>
  <c r="AC1756" i="5"/>
  <c r="AG1756" i="5" s="1"/>
  <c r="AC1752" i="5"/>
  <c r="AG1752" i="5" s="1"/>
  <c r="AC1748" i="5"/>
  <c r="AG1748" i="5" s="1"/>
  <c r="AC1744" i="5"/>
  <c r="AG1744" i="5" s="1"/>
  <c r="AC1740" i="5"/>
  <c r="AG1740" i="5" s="1"/>
  <c r="AC1736" i="5"/>
  <c r="AG1736" i="5" s="1"/>
  <c r="AC1732" i="5"/>
  <c r="AG1732" i="5" s="1"/>
  <c r="AC1728" i="5"/>
  <c r="AG1728" i="5" s="1"/>
  <c r="AC1724" i="5"/>
  <c r="AG1724" i="5" s="1"/>
  <c r="AC1720" i="5"/>
  <c r="AG1720" i="5" s="1"/>
  <c r="AC1716" i="5"/>
  <c r="AG1716" i="5" s="1"/>
  <c r="AC1712" i="5"/>
  <c r="AG1712" i="5" s="1"/>
  <c r="AC1708" i="5"/>
  <c r="AG1708" i="5" s="1"/>
  <c r="AC1704" i="5"/>
  <c r="AG1704" i="5" s="1"/>
  <c r="AC1700" i="5"/>
  <c r="AG1700" i="5" s="1"/>
  <c r="AC1696" i="5"/>
  <c r="AG1696" i="5" s="1"/>
  <c r="AC1692" i="5"/>
  <c r="AG1692" i="5" s="1"/>
  <c r="AC1688" i="5"/>
  <c r="AG1688" i="5" s="1"/>
  <c r="AC1684" i="5"/>
  <c r="AG1684" i="5" s="1"/>
  <c r="AC1680" i="5"/>
  <c r="AG1680" i="5" s="1"/>
  <c r="AC1676" i="5"/>
  <c r="AG1676" i="5" s="1"/>
  <c r="AC1672" i="5"/>
  <c r="AG1672" i="5" s="1"/>
  <c r="AC1668" i="5"/>
  <c r="AG1668" i="5" s="1"/>
  <c r="AC1664" i="5"/>
  <c r="AG1664" i="5" s="1"/>
  <c r="AC1660" i="5"/>
  <c r="AG1660" i="5" s="1"/>
  <c r="AC1656" i="5"/>
  <c r="AG1656" i="5" s="1"/>
  <c r="AC1652" i="5"/>
  <c r="AG1652" i="5" s="1"/>
  <c r="AC1648" i="5"/>
  <c r="AG1648" i="5" s="1"/>
  <c r="AC1644" i="5"/>
  <c r="AG1644" i="5" s="1"/>
  <c r="AC1640" i="5"/>
  <c r="AG1640" i="5" s="1"/>
  <c r="AC1636" i="5"/>
  <c r="AG1636" i="5" s="1"/>
  <c r="AC1632" i="5"/>
  <c r="AG1632" i="5" s="1"/>
  <c r="AC1628" i="5"/>
  <c r="AG1628" i="5" s="1"/>
  <c r="AC1624" i="5"/>
  <c r="AG1624" i="5" s="1"/>
  <c r="AC1620" i="5"/>
  <c r="AG1620" i="5" s="1"/>
  <c r="AC1616" i="5"/>
  <c r="AG1616" i="5" s="1"/>
  <c r="AC1612" i="5"/>
  <c r="AG1612" i="5" s="1"/>
  <c r="AC1608" i="5"/>
  <c r="AG1608" i="5" s="1"/>
  <c r="AC1604" i="5"/>
  <c r="AG1604" i="5" s="1"/>
  <c r="AC1600" i="5"/>
  <c r="AG1600" i="5" s="1"/>
  <c r="AC1596" i="5"/>
  <c r="AG1596" i="5" s="1"/>
  <c r="AC1592" i="5"/>
  <c r="AG1592" i="5" s="1"/>
  <c r="AC1588" i="5"/>
  <c r="AG1588" i="5" s="1"/>
  <c r="AC1584" i="5"/>
  <c r="AG1584" i="5" s="1"/>
  <c r="AC1580" i="5"/>
  <c r="AG1580" i="5" s="1"/>
  <c r="AC1576" i="5"/>
  <c r="AG1576" i="5" s="1"/>
  <c r="AC1572" i="5"/>
  <c r="AG1572" i="5" s="1"/>
  <c r="AC1568" i="5"/>
  <c r="AG1568" i="5" s="1"/>
  <c r="AC1564" i="5"/>
  <c r="AG1564" i="5" s="1"/>
  <c r="AC1560" i="5"/>
  <c r="AG1560" i="5" s="1"/>
  <c r="AC1556" i="5"/>
  <c r="AG1556" i="5" s="1"/>
  <c r="AC1552" i="5"/>
  <c r="AG1552" i="5" s="1"/>
  <c r="AC1548" i="5"/>
  <c r="AG1548" i="5" s="1"/>
  <c r="AC1544" i="5"/>
  <c r="AG1544" i="5" s="1"/>
  <c r="AC1540" i="5"/>
  <c r="AG1540" i="5" s="1"/>
  <c r="AC1536" i="5"/>
  <c r="AG1536" i="5" s="1"/>
  <c r="AC1532" i="5"/>
  <c r="AG1532" i="5" s="1"/>
  <c r="AC1528" i="5"/>
  <c r="AG1528" i="5" s="1"/>
  <c r="AC1524" i="5"/>
  <c r="AG1524" i="5" s="1"/>
  <c r="AC1520" i="5"/>
  <c r="AG1520" i="5" s="1"/>
  <c r="AC1516" i="5"/>
  <c r="AG1516" i="5" s="1"/>
  <c r="AC1512" i="5"/>
  <c r="AG1512" i="5" s="1"/>
  <c r="AC1508" i="5"/>
  <c r="AG1508" i="5" s="1"/>
  <c r="AC1504" i="5"/>
  <c r="AG1504" i="5" s="1"/>
  <c r="AC993" i="5"/>
  <c r="AG993" i="5" s="1"/>
  <c r="AC992" i="5"/>
  <c r="AG992" i="5" s="1"/>
  <c r="AC990" i="5"/>
  <c r="AG990" i="5" s="1"/>
  <c r="AC991" i="5"/>
  <c r="AG991" i="5" s="1"/>
  <c r="AG8" i="5" l="1"/>
  <c r="AG6" i="5"/>
  <c r="AG7" i="5"/>
  <c r="AG4" i="5"/>
  <c r="AG5" i="5"/>
  <c r="AG3" i="5"/>
  <c r="AG2" i="5"/>
  <c r="M1" i="5"/>
  <c r="D4" i="5" s="1"/>
  <c r="H7" i="5" l="1"/>
  <c r="F7" i="5"/>
  <c r="V55" i="5" l="1"/>
  <c r="V42" i="5"/>
  <c r="V61" i="5"/>
  <c r="V60" i="5"/>
  <c r="V49" i="5"/>
  <c r="V48" i="5"/>
  <c r="V43" i="5"/>
  <c r="V54" i="5"/>
  <c r="V25" i="5"/>
  <c r="S49" i="5"/>
  <c r="V37" i="5"/>
  <c r="S19" i="5"/>
  <c r="M51" i="5"/>
  <c r="M33" i="5"/>
  <c r="P37" i="5"/>
  <c r="P55" i="5"/>
  <c r="V19" i="5"/>
  <c r="S61" i="5"/>
  <c r="S37" i="5"/>
  <c r="S25" i="5"/>
  <c r="M57" i="5"/>
  <c r="S79" i="5"/>
  <c r="P49" i="5"/>
  <c r="P67" i="5"/>
  <c r="P19" i="5"/>
  <c r="V7" i="5"/>
  <c r="S73" i="5"/>
  <c r="S55" i="5"/>
  <c r="S31" i="5"/>
  <c r="S13" i="5"/>
  <c r="M45" i="5"/>
  <c r="S7" i="5"/>
  <c r="P7" i="5"/>
  <c r="P25" i="5"/>
  <c r="P43" i="5"/>
  <c r="V13" i="5"/>
  <c r="S67" i="5"/>
  <c r="S43" i="5"/>
  <c r="V31" i="5"/>
  <c r="M63" i="5"/>
  <c r="M39" i="5"/>
  <c r="P61" i="5"/>
  <c r="P13" i="5"/>
  <c r="P31" i="5"/>
  <c r="AF2211" i="5"/>
  <c r="AF2219" i="5"/>
  <c r="AF2227" i="5"/>
  <c r="AF2235" i="5"/>
  <c r="AF2243" i="5"/>
  <c r="AF2251" i="5"/>
  <c r="AF2259" i="5"/>
  <c r="AF2267" i="5"/>
  <c r="AF2275" i="5"/>
  <c r="AF2283" i="5"/>
  <c r="AF2291" i="5"/>
  <c r="AF2299" i="5"/>
  <c r="AF2307" i="5"/>
  <c r="AF2315" i="5"/>
  <c r="AF2323" i="5"/>
  <c r="AF2331" i="5"/>
  <c r="AF2355" i="5"/>
  <c r="AF2363" i="5"/>
  <c r="AF2371" i="5"/>
  <c r="AF2379" i="5"/>
  <c r="AF2387" i="5"/>
  <c r="AF2395" i="5"/>
  <c r="AF2403" i="5"/>
  <c r="AF2411" i="5"/>
  <c r="AF2007" i="5"/>
  <c r="AF2015" i="5"/>
  <c r="AF2023" i="5"/>
  <c r="AF2031" i="5"/>
  <c r="AF2039" i="5"/>
  <c r="AF2047" i="5"/>
  <c r="AF2055" i="5"/>
  <c r="AF2063" i="5"/>
  <c r="AF2071" i="5"/>
  <c r="AF2079" i="5"/>
  <c r="AF2087" i="5"/>
  <c r="AF2095" i="5"/>
  <c r="AF2103" i="5"/>
  <c r="AF2111" i="5"/>
  <c r="AF2119" i="5"/>
  <c r="AF2127" i="5"/>
  <c r="AF2135" i="5"/>
  <c r="AF2143" i="5"/>
  <c r="AF2151" i="5"/>
  <c r="AF2159" i="5"/>
  <c r="AF2167" i="5"/>
  <c r="AF2175" i="5"/>
  <c r="AF2183" i="5"/>
  <c r="AF2191" i="5"/>
  <c r="AF2199" i="5"/>
  <c r="AF2207" i="5"/>
  <c r="AF2335" i="5"/>
  <c r="AF2343" i="5"/>
  <c r="AF2215" i="5"/>
  <c r="AF2223" i="5"/>
  <c r="AF2231" i="5"/>
  <c r="AF2239" i="5"/>
  <c r="AF2247" i="5"/>
  <c r="AF2255" i="5"/>
  <c r="AF2263" i="5"/>
  <c r="AF2271" i="5"/>
  <c r="AF2279" i="5"/>
  <c r="AF2287" i="5"/>
  <c r="AF2295" i="5"/>
  <c r="AF2303" i="5"/>
  <c r="AF2311" i="5"/>
  <c r="AF2319" i="5"/>
  <c r="AF2327" i="5"/>
  <c r="AF2351" i="5"/>
  <c r="AF2359" i="5"/>
  <c r="AF2367" i="5"/>
  <c r="AF2375" i="5"/>
  <c r="AF2383" i="5"/>
  <c r="AF2391" i="5"/>
  <c r="AF2399" i="5"/>
  <c r="AF2407" i="5"/>
  <c r="AF2415" i="5"/>
  <c r="AF2035" i="5"/>
  <c r="AF2067" i="5"/>
  <c r="AF2099" i="5"/>
  <c r="AF2131" i="5"/>
  <c r="AF2163" i="5"/>
  <c r="AF2195" i="5"/>
  <c r="AF2419" i="5"/>
  <c r="AF2427" i="5"/>
  <c r="AF2435" i="5"/>
  <c r="AF2443" i="5"/>
  <c r="AF2451" i="5"/>
  <c r="AF2459" i="5"/>
  <c r="AF2467" i="5"/>
  <c r="AF2475" i="5"/>
  <c r="AF2483" i="5"/>
  <c r="AF2491" i="5"/>
  <c r="AF2499" i="5"/>
  <c r="AF2196" i="5"/>
  <c r="AF2204" i="5"/>
  <c r="AF2212" i="5"/>
  <c r="AF2220" i="5"/>
  <c r="AF2228" i="5"/>
  <c r="AF2236" i="5"/>
  <c r="AF2244" i="5"/>
  <c r="AF2252" i="5"/>
  <c r="AF2260" i="5"/>
  <c r="AF2268" i="5"/>
  <c r="AF2276" i="5"/>
  <c r="AF2284" i="5"/>
  <c r="AF2292" i="5"/>
  <c r="AF2300" i="5"/>
  <c r="AF2308" i="5"/>
  <c r="AF2316" i="5"/>
  <c r="AF2324" i="5"/>
  <c r="AF2350" i="5"/>
  <c r="AF2358" i="5"/>
  <c r="AF2366" i="5"/>
  <c r="AF2374" i="5"/>
  <c r="AF2382" i="5"/>
  <c r="AF2390" i="5"/>
  <c r="AF2398" i="5"/>
  <c r="AF2406" i="5"/>
  <c r="AF2414" i="5"/>
  <c r="P65" i="5"/>
  <c r="P47" i="5"/>
  <c r="P29" i="5"/>
  <c r="AF2027" i="5"/>
  <c r="AF2059" i="5"/>
  <c r="AF2091" i="5"/>
  <c r="AF2123" i="5"/>
  <c r="AF2155" i="5"/>
  <c r="AF2187" i="5"/>
  <c r="AF2347" i="5"/>
  <c r="AF2012" i="5"/>
  <c r="AF2020" i="5"/>
  <c r="AF2028" i="5"/>
  <c r="AF2036" i="5"/>
  <c r="AF2044" i="5"/>
  <c r="AF2052" i="5"/>
  <c r="AF2060" i="5"/>
  <c r="AF2068" i="5"/>
  <c r="AF2076" i="5"/>
  <c r="AF2084" i="5"/>
  <c r="AF2092" i="5"/>
  <c r="AF2100" i="5"/>
  <c r="AF2108" i="5"/>
  <c r="AF2116" i="5"/>
  <c r="AF2124" i="5"/>
  <c r="AF2132" i="5"/>
  <c r="AF2140" i="5"/>
  <c r="AF2148" i="5"/>
  <c r="AF2156" i="5"/>
  <c r="AF2164" i="5"/>
  <c r="AF2172" i="5"/>
  <c r="AF2180" i="5"/>
  <c r="AF2188" i="5"/>
  <c r="AF2332" i="5"/>
  <c r="AF2340" i="5"/>
  <c r="AF2348" i="5"/>
  <c r="AF2356" i="5"/>
  <c r="AF2364" i="5"/>
  <c r="AF2372" i="5"/>
  <c r="AF2380" i="5"/>
  <c r="AF2388" i="5"/>
  <c r="AF2396" i="5"/>
  <c r="AF2404" i="5"/>
  <c r="AF2412" i="5"/>
  <c r="AF2420" i="5"/>
  <c r="AF2428" i="5"/>
  <c r="AF2436" i="5"/>
  <c r="AF2444" i="5"/>
  <c r="AF2452" i="5"/>
  <c r="AF2460" i="5"/>
  <c r="AF2468" i="5"/>
  <c r="AF2476" i="5"/>
  <c r="AF2484" i="5"/>
  <c r="AF2492" i="5"/>
  <c r="AF2500" i="5"/>
  <c r="AF2009" i="5"/>
  <c r="AF2017" i="5"/>
  <c r="AF2025" i="5"/>
  <c r="AF2033" i="5"/>
  <c r="AF2041" i="5"/>
  <c r="AF2049" i="5"/>
  <c r="AF2057" i="5"/>
  <c r="AF2065" i="5"/>
  <c r="AF2073" i="5"/>
  <c r="AF2081" i="5"/>
  <c r="AF2089" i="5"/>
  <c r="AF2097" i="5"/>
  <c r="AF2105" i="5"/>
  <c r="AF2113" i="5"/>
  <c r="AF2121" i="5"/>
  <c r="AF2129" i="5"/>
  <c r="AF2137" i="5"/>
  <c r="AF2145" i="5"/>
  <c r="AF2153" i="5"/>
  <c r="AF2161" i="5"/>
  <c r="AF2169" i="5"/>
  <c r="AF2177" i="5"/>
  <c r="AF2185" i="5"/>
  <c r="AF2193" i="5"/>
  <c r="AF2201" i="5"/>
  <c r="AF2209" i="5"/>
  <c r="AF2217" i="5"/>
  <c r="AF2225" i="5"/>
  <c r="AF2233" i="5"/>
  <c r="AF2241" i="5"/>
  <c r="AF2249" i="5"/>
  <c r="AF2257" i="5"/>
  <c r="AF2265" i="5"/>
  <c r="AF2273" i="5"/>
  <c r="AF2281" i="5"/>
  <c r="AF2289" i="5"/>
  <c r="AF2297" i="5"/>
  <c r="AF2305" i="5"/>
  <c r="AF2313" i="5"/>
  <c r="AF2321" i="5"/>
  <c r="AF2329" i="5"/>
  <c r="AF2337" i="5"/>
  <c r="AF2345" i="5"/>
  <c r="AF2353" i="5"/>
  <c r="AF2361" i="5"/>
  <c r="AF2369" i="5"/>
  <c r="AF2377" i="5"/>
  <c r="AF2385" i="5"/>
  <c r="AF2393" i="5"/>
  <c r="AF2401" i="5"/>
  <c r="AF2409" i="5"/>
  <c r="AF2417" i="5"/>
  <c r="AF2425" i="5"/>
  <c r="AF2433" i="5"/>
  <c r="AF2441" i="5"/>
  <c r="AF2449" i="5"/>
  <c r="AF2457" i="5"/>
  <c r="AF2465" i="5"/>
  <c r="AF2473" i="5"/>
  <c r="AF2481" i="5"/>
  <c r="AF2489" i="5"/>
  <c r="AF2497" i="5"/>
  <c r="AF2006" i="5"/>
  <c r="AF2014" i="5"/>
  <c r="AF2022" i="5"/>
  <c r="AF2030" i="5"/>
  <c r="AF2038" i="5"/>
  <c r="AF2046" i="5"/>
  <c r="AF2054" i="5"/>
  <c r="AF2062" i="5"/>
  <c r="AF2070" i="5"/>
  <c r="AF2078" i="5"/>
  <c r="AF2086" i="5"/>
  <c r="AF2094" i="5"/>
  <c r="AF2102" i="5"/>
  <c r="AF2110" i="5"/>
  <c r="AF2118" i="5"/>
  <c r="AF2126" i="5"/>
  <c r="AF2134" i="5"/>
  <c r="AF2142" i="5"/>
  <c r="AF2150" i="5"/>
  <c r="AF2158" i="5"/>
  <c r="AF2166" i="5"/>
  <c r="AF2174" i="5"/>
  <c r="AF2182" i="5"/>
  <c r="AF2190" i="5"/>
  <c r="AF2198" i="5"/>
  <c r="AF2206" i="5"/>
  <c r="AF2214" i="5"/>
  <c r="AF2222" i="5"/>
  <c r="AF2230" i="5"/>
  <c r="AF2238" i="5"/>
  <c r="AF2246" i="5"/>
  <c r="AF2254" i="5"/>
  <c r="AF2262" i="5"/>
  <c r="AF2270" i="5"/>
  <c r="AF2278" i="5"/>
  <c r="AF2286" i="5"/>
  <c r="AF2294" i="5"/>
  <c r="AF2302" i="5"/>
  <c r="AF2310" i="5"/>
  <c r="AF2318" i="5"/>
  <c r="AF2326" i="5"/>
  <c r="AF2334" i="5"/>
  <c r="AF2342" i="5"/>
  <c r="AF2422" i="5"/>
  <c r="AF2430" i="5"/>
  <c r="AF2438" i="5"/>
  <c r="AF2446" i="5"/>
  <c r="AF2454" i="5"/>
  <c r="AF2462" i="5"/>
  <c r="AF2470" i="5"/>
  <c r="AF2478" i="5"/>
  <c r="AF2486" i="5"/>
  <c r="AF2494" i="5"/>
  <c r="P11" i="5"/>
  <c r="P59" i="5"/>
  <c r="P41" i="5"/>
  <c r="AF2354" i="5"/>
  <c r="AF2362" i="5"/>
  <c r="AF2370" i="5"/>
  <c r="AF2378" i="5"/>
  <c r="AF2386" i="5"/>
  <c r="AF2394" i="5"/>
  <c r="AF2402" i="5"/>
  <c r="AF2410" i="5"/>
  <c r="P23" i="5"/>
  <c r="P5" i="5"/>
  <c r="P53" i="5"/>
  <c r="AF2019" i="5"/>
  <c r="AF2051" i="5"/>
  <c r="AF2083" i="5"/>
  <c r="AF2115" i="5"/>
  <c r="AF2147" i="5"/>
  <c r="AF2179" i="5"/>
  <c r="AF2339" i="5"/>
  <c r="AF2423" i="5"/>
  <c r="AF2431" i="5"/>
  <c r="AF2439" i="5"/>
  <c r="AF2447" i="5"/>
  <c r="AF2455" i="5"/>
  <c r="AF2463" i="5"/>
  <c r="AF2471" i="5"/>
  <c r="AF2479" i="5"/>
  <c r="AF2487" i="5"/>
  <c r="AF2495" i="5"/>
  <c r="AF2200" i="5"/>
  <c r="AF2208" i="5"/>
  <c r="AF2216" i="5"/>
  <c r="AF2224" i="5"/>
  <c r="AF2232" i="5"/>
  <c r="AF2240" i="5"/>
  <c r="AF2248" i="5"/>
  <c r="AF2256" i="5"/>
  <c r="AF2264" i="5"/>
  <c r="AF2272" i="5"/>
  <c r="AF2280" i="5"/>
  <c r="AF2288" i="5"/>
  <c r="AF2296" i="5"/>
  <c r="AF2304" i="5"/>
  <c r="AF2312" i="5"/>
  <c r="AF2320" i="5"/>
  <c r="AF2328" i="5"/>
  <c r="AF2107" i="5"/>
  <c r="AF2008" i="5"/>
  <c r="AF2040" i="5"/>
  <c r="AF2072" i="5"/>
  <c r="AF2104" i="5"/>
  <c r="AF2136" i="5"/>
  <c r="AF2168" i="5"/>
  <c r="AF2352" i="5"/>
  <c r="AF2384" i="5"/>
  <c r="AF2416" i="5"/>
  <c r="AF2448" i="5"/>
  <c r="AF2480" i="5"/>
  <c r="AF2013" i="5"/>
  <c r="AF2045" i="5"/>
  <c r="AF2077" i="5"/>
  <c r="AF2109" i="5"/>
  <c r="AF2141" i="5"/>
  <c r="AF2173" i="5"/>
  <c r="AF2205" i="5"/>
  <c r="AF2237" i="5"/>
  <c r="AF2269" i="5"/>
  <c r="AF2301" i="5"/>
  <c r="AF2333" i="5"/>
  <c r="AF2365" i="5"/>
  <c r="AF2397" i="5"/>
  <c r="AF2429" i="5"/>
  <c r="AF2461" i="5"/>
  <c r="AF2493" i="5"/>
  <c r="AF2026" i="5"/>
  <c r="AF2058" i="5"/>
  <c r="AF2090" i="5"/>
  <c r="AF2122" i="5"/>
  <c r="AF2154" i="5"/>
  <c r="AF2186" i="5"/>
  <c r="AF2218" i="5"/>
  <c r="AF2250" i="5"/>
  <c r="AF2282" i="5"/>
  <c r="AF2314" i="5"/>
  <c r="AF2346" i="5"/>
  <c r="AF2442" i="5"/>
  <c r="AF2474" i="5"/>
  <c r="AF2011" i="5"/>
  <c r="AF2139" i="5"/>
  <c r="AF2032" i="5"/>
  <c r="AF2064" i="5"/>
  <c r="AF2096" i="5"/>
  <c r="AF2128" i="5"/>
  <c r="AF2160" i="5"/>
  <c r="AF2192" i="5"/>
  <c r="AF2344" i="5"/>
  <c r="AF2376" i="5"/>
  <c r="AF2408" i="5"/>
  <c r="AF2440" i="5"/>
  <c r="AF2472" i="5"/>
  <c r="AF2005" i="5"/>
  <c r="AF2037" i="5"/>
  <c r="AF2069" i="5"/>
  <c r="AF2101" i="5"/>
  <c r="AF2133" i="5"/>
  <c r="AF2165" i="5"/>
  <c r="AF2197" i="5"/>
  <c r="AF2229" i="5"/>
  <c r="AF2261" i="5"/>
  <c r="AF2293" i="5"/>
  <c r="AF2325" i="5"/>
  <c r="AF2357" i="5"/>
  <c r="AF2389" i="5"/>
  <c r="AF2421" i="5"/>
  <c r="AF2453" i="5"/>
  <c r="AF2485" i="5"/>
  <c r="AF2018" i="5"/>
  <c r="AF2050" i="5"/>
  <c r="AF2082" i="5"/>
  <c r="AF2114" i="5"/>
  <c r="AF2146" i="5"/>
  <c r="AF2178" i="5"/>
  <c r="AF2210" i="5"/>
  <c r="AF2242" i="5"/>
  <c r="AF2274" i="5"/>
  <c r="AF2306" i="5"/>
  <c r="AF2338" i="5"/>
  <c r="AF2434" i="5"/>
  <c r="AF2466" i="5"/>
  <c r="AF2498" i="5"/>
  <c r="AF2144" i="5"/>
  <c r="AF2277" i="5"/>
  <c r="AF2405" i="5"/>
  <c r="AF2437" i="5"/>
  <c r="AF2066" i="5"/>
  <c r="AF2098" i="5"/>
  <c r="AF2418" i="5"/>
  <c r="AF2482" i="5"/>
  <c r="AF2043" i="5"/>
  <c r="AF2171" i="5"/>
  <c r="AF2024" i="5"/>
  <c r="AF2056" i="5"/>
  <c r="AF2088" i="5"/>
  <c r="AF2120" i="5"/>
  <c r="AF2152" i="5"/>
  <c r="AF2184" i="5"/>
  <c r="AF2336" i="5"/>
  <c r="AF2368" i="5"/>
  <c r="AF2400" i="5"/>
  <c r="AF2432" i="5"/>
  <c r="AF2464" i="5"/>
  <c r="AF2496" i="5"/>
  <c r="AF2029" i="5"/>
  <c r="AF2061" i="5"/>
  <c r="AF2093" i="5"/>
  <c r="AF2125" i="5"/>
  <c r="AF2157" i="5"/>
  <c r="AF2189" i="5"/>
  <c r="AF2221" i="5"/>
  <c r="AF2253" i="5"/>
  <c r="AF2285" i="5"/>
  <c r="AF2317" i="5"/>
  <c r="AF2349" i="5"/>
  <c r="AF2381" i="5"/>
  <c r="AF2413" i="5"/>
  <c r="AF2445" i="5"/>
  <c r="AF2477" i="5"/>
  <c r="AF2010" i="5"/>
  <c r="AF2042" i="5"/>
  <c r="AF2074" i="5"/>
  <c r="AF2106" i="5"/>
  <c r="AF2138" i="5"/>
  <c r="AF2170" i="5"/>
  <c r="AF2202" i="5"/>
  <c r="AF2234" i="5"/>
  <c r="AF2266" i="5"/>
  <c r="AF2298" i="5"/>
  <c r="AF2330" i="5"/>
  <c r="AF2426" i="5"/>
  <c r="AF2458" i="5"/>
  <c r="AF2490" i="5"/>
  <c r="P35" i="5"/>
  <c r="AF2075" i="5"/>
  <c r="AF2203" i="5"/>
  <c r="AF2016" i="5"/>
  <c r="AF2048" i="5"/>
  <c r="AF2080" i="5"/>
  <c r="AF2112" i="5"/>
  <c r="AF2176" i="5"/>
  <c r="AF2360" i="5"/>
  <c r="AF2392" i="5"/>
  <c r="AF2424" i="5"/>
  <c r="AF2456" i="5"/>
  <c r="AF2488" i="5"/>
  <c r="AF2021" i="5"/>
  <c r="AF2053" i="5"/>
  <c r="AF2085" i="5"/>
  <c r="AF2117" i="5"/>
  <c r="AF2149" i="5"/>
  <c r="AF2181" i="5"/>
  <c r="AF2213" i="5"/>
  <c r="AF2245" i="5"/>
  <c r="AF2309" i="5"/>
  <c r="AF2341" i="5"/>
  <c r="AF2373" i="5"/>
  <c r="AF2469" i="5"/>
  <c r="AF2501" i="5"/>
  <c r="AF2034" i="5"/>
  <c r="AF2130" i="5"/>
  <c r="AF2162" i="5"/>
  <c r="AF2194" i="5"/>
  <c r="AF2226" i="5"/>
  <c r="AF2258" i="5"/>
  <c r="AF2290" i="5"/>
  <c r="AF2322" i="5"/>
  <c r="AF2450" i="5"/>
  <c r="P17" i="5"/>
  <c r="AF2504" i="5"/>
  <c r="AF2510" i="5"/>
  <c r="AF2513" i="5"/>
  <c r="AF2516" i="5"/>
  <c r="AF2520" i="5"/>
  <c r="AF2524" i="5"/>
  <c r="AF2528" i="5"/>
  <c r="AF2532" i="5"/>
  <c r="AF2536" i="5"/>
  <c r="AF2540" i="5"/>
  <c r="AF2544" i="5"/>
  <c r="AF2548" i="5"/>
  <c r="AF2552" i="5"/>
  <c r="AF2556" i="5"/>
  <c r="AF2560" i="5"/>
  <c r="AF2564" i="5"/>
  <c r="AF2568" i="5"/>
  <c r="AF2575" i="5"/>
  <c r="AF2579" i="5"/>
  <c r="AF2583" i="5"/>
  <c r="AF2587" i="5"/>
  <c r="AF2591" i="5"/>
  <c r="AF2595" i="5"/>
  <c r="AF2599" i="5"/>
  <c r="AF2603" i="5"/>
  <c r="AF2607" i="5"/>
  <c r="AF2611" i="5"/>
  <c r="AF2615" i="5"/>
  <c r="AF2507" i="5"/>
  <c r="AF2514" i="5"/>
  <c r="AF2517" i="5"/>
  <c r="AF2521" i="5"/>
  <c r="AF2525" i="5"/>
  <c r="AF2529" i="5"/>
  <c r="AF2533" i="5"/>
  <c r="AF2537" i="5"/>
  <c r="AF2541" i="5"/>
  <c r="AF2545" i="5"/>
  <c r="AF2549" i="5"/>
  <c r="AF2553" i="5"/>
  <c r="AF2557" i="5"/>
  <c r="AF2561" i="5"/>
  <c r="AF2565" i="5"/>
  <c r="AF2569" i="5"/>
  <c r="AF2505" i="5"/>
  <c r="AF2508" i="5"/>
  <c r="AF2511" i="5"/>
  <c r="AF2518" i="5"/>
  <c r="AF2522" i="5"/>
  <c r="AF2526" i="5"/>
  <c r="AF2530" i="5"/>
  <c r="AF2534" i="5"/>
  <c r="AF2538" i="5"/>
  <c r="AF2542" i="5"/>
  <c r="AF2546" i="5"/>
  <c r="AF2550" i="5"/>
  <c r="AF2554" i="5"/>
  <c r="AF2558" i="5"/>
  <c r="AF2562" i="5"/>
  <c r="AF2566" i="5"/>
  <c r="AF2570" i="5"/>
  <c r="AF2573" i="5"/>
  <c r="AF2577" i="5"/>
  <c r="AF2581" i="5"/>
  <c r="AF2585" i="5"/>
  <c r="AF2589" i="5"/>
  <c r="AF2593" i="5"/>
  <c r="AF2597" i="5"/>
  <c r="AF2601" i="5"/>
  <c r="AF2605" i="5"/>
  <c r="AF2609" i="5"/>
  <c r="AF2613" i="5"/>
  <c r="AF2617" i="5"/>
  <c r="AF2527" i="5"/>
  <c r="AF2543" i="5"/>
  <c r="AF2559" i="5"/>
  <c r="AF2578" i="5"/>
  <c r="AF2586" i="5"/>
  <c r="AF2594" i="5"/>
  <c r="AF2602" i="5"/>
  <c r="AF2610" i="5"/>
  <c r="AF2618" i="5"/>
  <c r="AF2622" i="5"/>
  <c r="AF2626" i="5"/>
  <c r="AF2630" i="5"/>
  <c r="AF2634" i="5"/>
  <c r="AF2638" i="5"/>
  <c r="AF2642" i="5"/>
  <c r="AF2646" i="5"/>
  <c r="AF2650" i="5"/>
  <c r="AF2654" i="5"/>
  <c r="AF2658" i="5"/>
  <c r="AF2662" i="5"/>
  <c r="AF2666" i="5"/>
  <c r="AF2670" i="5"/>
  <c r="AF2674" i="5"/>
  <c r="AF2679" i="5"/>
  <c r="AF2683" i="5"/>
  <c r="AF2687" i="5"/>
  <c r="AF2695" i="5"/>
  <c r="AF2703" i="5"/>
  <c r="AF2711" i="5"/>
  <c r="AF2719" i="5"/>
  <c r="AF2727" i="5"/>
  <c r="AF2735" i="5"/>
  <c r="AF2743" i="5"/>
  <c r="AF2751" i="5"/>
  <c r="AF2759" i="5"/>
  <c r="AF2767" i="5"/>
  <c r="AF2775" i="5"/>
  <c r="AF2783" i="5"/>
  <c r="AF2509" i="5"/>
  <c r="AF2512" i="5"/>
  <c r="AF2515" i="5"/>
  <c r="AF2531" i="5"/>
  <c r="AF2547" i="5"/>
  <c r="AF2563" i="5"/>
  <c r="AF2576" i="5"/>
  <c r="AF2584" i="5"/>
  <c r="AF2592" i="5"/>
  <c r="AF2600" i="5"/>
  <c r="AF2608" i="5"/>
  <c r="AF2616" i="5"/>
  <c r="AF2619" i="5"/>
  <c r="AF2623" i="5"/>
  <c r="AF2627" i="5"/>
  <c r="AF2675" i="5"/>
  <c r="AF2676" i="5"/>
  <c r="AF2677" i="5"/>
  <c r="AF2680" i="5"/>
  <c r="AF2681" i="5"/>
  <c r="AF2684" i="5"/>
  <c r="AF2685" i="5"/>
  <c r="AF2688" i="5"/>
  <c r="AF2690" i="5"/>
  <c r="AF2693" i="5"/>
  <c r="AF2696" i="5"/>
  <c r="AF2698" i="5"/>
  <c r="AF2701" i="5"/>
  <c r="AF2704" i="5"/>
  <c r="AF2706" i="5"/>
  <c r="AF2709" i="5"/>
  <c r="AF2712" i="5"/>
  <c r="AF2714" i="5"/>
  <c r="AF2717" i="5"/>
  <c r="AF2720" i="5"/>
  <c r="AF2722" i="5"/>
  <c r="AF2725" i="5"/>
  <c r="AF2728" i="5"/>
  <c r="AF2730" i="5"/>
  <c r="AF2733" i="5"/>
  <c r="AF2736" i="5"/>
  <c r="AF2738" i="5"/>
  <c r="AF2741" i="5"/>
  <c r="AF2744" i="5"/>
  <c r="AF2746" i="5"/>
  <c r="AF2749" i="5"/>
  <c r="AF2752" i="5"/>
  <c r="AF2754" i="5"/>
  <c r="AF2757" i="5"/>
  <c r="AF2760" i="5"/>
  <c r="AF2762" i="5"/>
  <c r="AF2765" i="5"/>
  <c r="AF2768" i="5"/>
  <c r="AF2770" i="5"/>
  <c r="AF2773" i="5"/>
  <c r="AF2776" i="5"/>
  <c r="AF2781" i="5"/>
  <c r="AF2784" i="5"/>
  <c r="AF2535" i="5"/>
  <c r="AF2567" i="5"/>
  <c r="AF2574" i="5"/>
  <c r="AF2590" i="5"/>
  <c r="AF2606" i="5"/>
  <c r="AF2621" i="5"/>
  <c r="AF2629" i="5"/>
  <c r="AF2636" i="5"/>
  <c r="AF2637" i="5"/>
  <c r="AF2639" i="5"/>
  <c r="AF2652" i="5"/>
  <c r="AF2653" i="5"/>
  <c r="AF2655" i="5"/>
  <c r="AF2668" i="5"/>
  <c r="AF2669" i="5"/>
  <c r="AF2671" i="5"/>
  <c r="AF2686" i="5"/>
  <c r="AF2689" i="5"/>
  <c r="AF2702" i="5"/>
  <c r="AF2705" i="5"/>
  <c r="AF2718" i="5"/>
  <c r="AF2721" i="5"/>
  <c r="AF2734" i="5"/>
  <c r="AF2737" i="5"/>
  <c r="AF2750" i="5"/>
  <c r="AF2753" i="5"/>
  <c r="AF2766" i="5"/>
  <c r="AF2769" i="5"/>
  <c r="AF2785" i="5"/>
  <c r="AF2788" i="5"/>
  <c r="AF2790" i="5"/>
  <c r="AF2796" i="5"/>
  <c r="AF2800" i="5"/>
  <c r="AF2802" i="5"/>
  <c r="AF2805" i="5"/>
  <c r="AF2807" i="5"/>
  <c r="AF2811" i="5"/>
  <c r="AF2815" i="5"/>
  <c r="AF2819" i="5"/>
  <c r="AF2823" i="5"/>
  <c r="AF2827" i="5"/>
  <c r="AF2831" i="5"/>
  <c r="AF2835" i="5"/>
  <c r="AF2837" i="5"/>
  <c r="AF2840" i="5"/>
  <c r="AF2843" i="5"/>
  <c r="AF2847" i="5"/>
  <c r="AF2849" i="5"/>
  <c r="AF2852" i="5"/>
  <c r="AF2855" i="5"/>
  <c r="AF2857" i="5"/>
  <c r="AF2860" i="5"/>
  <c r="AF2864" i="5"/>
  <c r="AF2867" i="5"/>
  <c r="AF2869" i="5"/>
  <c r="AF2872" i="5"/>
  <c r="AF2875" i="5"/>
  <c r="AF2879" i="5"/>
  <c r="AF2881" i="5"/>
  <c r="AF2884" i="5"/>
  <c r="AF2887" i="5"/>
  <c r="AF2889" i="5"/>
  <c r="AF2892" i="5"/>
  <c r="AF2896" i="5"/>
  <c r="AF2899" i="5"/>
  <c r="AF2901" i="5"/>
  <c r="AF2904" i="5"/>
  <c r="AF2907" i="5"/>
  <c r="AF2539" i="5"/>
  <c r="AF2571" i="5"/>
  <c r="AF2572" i="5"/>
  <c r="AF2588" i="5"/>
  <c r="AF2604" i="5"/>
  <c r="AF2624" i="5"/>
  <c r="AF2640" i="5"/>
  <c r="AF2641" i="5"/>
  <c r="AF2643" i="5"/>
  <c r="AF2656" i="5"/>
  <c r="AF2657" i="5"/>
  <c r="AF2659" i="5"/>
  <c r="AF2672" i="5"/>
  <c r="AF2673" i="5"/>
  <c r="AF2682" i="5"/>
  <c r="AF2691" i="5"/>
  <c r="AF2692" i="5"/>
  <c r="AF2707" i="5"/>
  <c r="AF2708" i="5"/>
  <c r="AF2723" i="5"/>
  <c r="AF2724" i="5"/>
  <c r="AF2739" i="5"/>
  <c r="AF2740" i="5"/>
  <c r="AF2755" i="5"/>
  <c r="AF2756" i="5"/>
  <c r="AF2771" i="5"/>
  <c r="AF2772" i="5"/>
  <c r="AF2791" i="5"/>
  <c r="AF2797" i="5"/>
  <c r="AF2803" i="5"/>
  <c r="AF2838" i="5"/>
  <c r="AF2850" i="5"/>
  <c r="AF2858" i="5"/>
  <c r="AF2861" i="5"/>
  <c r="AF2862" i="5"/>
  <c r="AF2870" i="5"/>
  <c r="AF2882" i="5"/>
  <c r="AF2890" i="5"/>
  <c r="AF2893" i="5"/>
  <c r="AF2894" i="5"/>
  <c r="AF2902" i="5"/>
  <c r="AF2914" i="5"/>
  <c r="AF2920" i="5"/>
  <c r="AF2926" i="5"/>
  <c r="AF2932" i="5"/>
  <c r="AF2933" i="5"/>
  <c r="AF2934" i="5"/>
  <c r="AF2942" i="5"/>
  <c r="AF2948" i="5"/>
  <c r="AF2949" i="5"/>
  <c r="AF2950" i="5"/>
  <c r="AF2962" i="5"/>
  <c r="AF2970" i="5"/>
  <c r="AF2978" i="5"/>
  <c r="AF2986" i="5"/>
  <c r="AF2519" i="5"/>
  <c r="AF2551" i="5"/>
  <c r="AF2582" i="5"/>
  <c r="AF2598" i="5"/>
  <c r="AF2614" i="5"/>
  <c r="AF2625" i="5"/>
  <c r="AF2631" i="5"/>
  <c r="AF2644" i="5"/>
  <c r="AF2645" i="5"/>
  <c r="AF2647" i="5"/>
  <c r="AF2660" i="5"/>
  <c r="AF2661" i="5"/>
  <c r="AF2663" i="5"/>
  <c r="AF2678" i="5"/>
  <c r="AF2694" i="5"/>
  <c r="AF2697" i="5"/>
  <c r="AF2710" i="5"/>
  <c r="AF2713" i="5"/>
  <c r="AF2726" i="5"/>
  <c r="AF2729" i="5"/>
  <c r="AF2742" i="5"/>
  <c r="AF2745" i="5"/>
  <c r="AF2758" i="5"/>
  <c r="AF2761" i="5"/>
  <c r="AF2774" i="5"/>
  <c r="AF2777" i="5"/>
  <c r="AF2778" i="5"/>
  <c r="AF2779" i="5"/>
  <c r="AF2780" i="5"/>
  <c r="AF2786" i="5"/>
  <c r="AF2789" i="5"/>
  <c r="AF2792" i="5"/>
  <c r="AF2798" i="5"/>
  <c r="AF2801" i="5"/>
  <c r="AF2804" i="5"/>
  <c r="AF2806" i="5"/>
  <c r="AF2808" i="5"/>
  <c r="AF2812" i="5"/>
  <c r="AF2816" i="5"/>
  <c r="AF2820" i="5"/>
  <c r="AF2824" i="5"/>
  <c r="AF2828" i="5"/>
  <c r="AF2832" i="5"/>
  <c r="AF2836" i="5"/>
  <c r="AF2839" i="5"/>
  <c r="AF2841" i="5"/>
  <c r="AF2844" i="5"/>
  <c r="AF2848" i="5"/>
  <c r="AF2851" i="5"/>
  <c r="AF2853" i="5"/>
  <c r="AF2856" i="5"/>
  <c r="AF2859" i="5"/>
  <c r="AF2863" i="5"/>
  <c r="AF2865" i="5"/>
  <c r="AF2868" i="5"/>
  <c r="AF2871" i="5"/>
  <c r="AF2873" i="5"/>
  <c r="AF2876" i="5"/>
  <c r="AF2880" i="5"/>
  <c r="AF2883" i="5"/>
  <c r="AF2885" i="5"/>
  <c r="AF2888" i="5"/>
  <c r="AF2891" i="5"/>
  <c r="AF2895" i="5"/>
  <c r="AF2897" i="5"/>
  <c r="AF2900" i="5"/>
  <c r="AF2596" i="5"/>
  <c r="AF2648" i="5"/>
  <c r="AF2649" i="5"/>
  <c r="AF2667" i="5"/>
  <c r="AF2747" i="5"/>
  <c r="AF2748" i="5"/>
  <c r="AF2793" i="5"/>
  <c r="AF2794" i="5"/>
  <c r="AF2795" i="5"/>
  <c r="AF2809" i="5"/>
  <c r="AF2810" i="5"/>
  <c r="AF2854" i="5"/>
  <c r="AF2874" i="5"/>
  <c r="AF2877" i="5"/>
  <c r="AF2878" i="5"/>
  <c r="AF2898" i="5"/>
  <c r="AF2905" i="5"/>
  <c r="AF2913" i="5"/>
  <c r="AF2915" i="5"/>
  <c r="AF2925" i="5"/>
  <c r="AF2927" i="5"/>
  <c r="AF2938" i="5"/>
  <c r="AF2939" i="5"/>
  <c r="AF2945" i="5"/>
  <c r="AF2952" i="5"/>
  <c r="AF2957" i="5"/>
  <c r="AF2958" i="5"/>
  <c r="AF2959" i="5"/>
  <c r="AF2968" i="5"/>
  <c r="AF2974" i="5"/>
  <c r="AF2975" i="5"/>
  <c r="AF2984" i="5"/>
  <c r="AF2990" i="5"/>
  <c r="AF2992" i="5"/>
  <c r="AF2995" i="5"/>
  <c r="AF2998" i="5"/>
  <c r="AF3000" i="5"/>
  <c r="AF2931" i="5"/>
  <c r="AF2937" i="5"/>
  <c r="AF2944" i="5"/>
  <c r="AF2951" i="5"/>
  <c r="AF2956" i="5"/>
  <c r="AF2967" i="5"/>
  <c r="AF2981" i="5"/>
  <c r="AF2982" i="5"/>
  <c r="AF2612" i="5"/>
  <c r="AF2664" i="5"/>
  <c r="AF2665" i="5"/>
  <c r="AF2699" i="5"/>
  <c r="AF2700" i="5"/>
  <c r="AF2763" i="5"/>
  <c r="AF2764" i="5"/>
  <c r="AF2787" i="5"/>
  <c r="AF2799" i="5"/>
  <c r="AF2842" i="5"/>
  <c r="AF2845" i="5"/>
  <c r="AF2846" i="5"/>
  <c r="AF2866" i="5"/>
  <c r="AF2906" i="5"/>
  <c r="AF2908" i="5"/>
  <c r="AF2916" i="5"/>
  <c r="AF2917" i="5"/>
  <c r="AF2918" i="5"/>
  <c r="AF2919" i="5"/>
  <c r="AF2921" i="5"/>
  <c r="AF2928" i="5"/>
  <c r="AF2935" i="5"/>
  <c r="AF2940" i="5"/>
  <c r="AF2946" i="5"/>
  <c r="AF2947" i="5"/>
  <c r="AF2953" i="5"/>
  <c r="AF2960" i="5"/>
  <c r="AF2969" i="5"/>
  <c r="AF2971" i="5"/>
  <c r="AF2976" i="5"/>
  <c r="AF2985" i="5"/>
  <c r="AF2987" i="5"/>
  <c r="AF2993" i="5"/>
  <c r="AF3001" i="5"/>
  <c r="AF2966" i="5"/>
  <c r="AF2973" i="5"/>
  <c r="AF2980" i="5"/>
  <c r="AF2989" i="5"/>
  <c r="AF2523" i="5"/>
  <c r="AF2628" i="5"/>
  <c r="AF2635" i="5"/>
  <c r="AF2715" i="5"/>
  <c r="AF2716" i="5"/>
  <c r="AF2813" i="5"/>
  <c r="AF2814" i="5"/>
  <c r="AF2817" i="5"/>
  <c r="AF2818" i="5"/>
  <c r="AF2821" i="5"/>
  <c r="AF2822" i="5"/>
  <c r="AF2825" i="5"/>
  <c r="AF2826" i="5"/>
  <c r="AF2829" i="5"/>
  <c r="AF2830" i="5"/>
  <c r="AF2833" i="5"/>
  <c r="AF2834" i="5"/>
  <c r="AF2909" i="5"/>
  <c r="AF2910" i="5"/>
  <c r="AF2911" i="5"/>
  <c r="AF2922" i="5"/>
  <c r="AF2923" i="5"/>
  <c r="AF2929" i="5"/>
  <c r="AF2936" i="5"/>
  <c r="AF2941" i="5"/>
  <c r="AF2943" i="5"/>
  <c r="AF2954" i="5"/>
  <c r="AF2955" i="5"/>
  <c r="AF2961" i="5"/>
  <c r="AF2963" i="5"/>
  <c r="AF2972" i="5"/>
  <c r="AF2977" i="5"/>
  <c r="AF2979" i="5"/>
  <c r="AF2988" i="5"/>
  <c r="AF2991" i="5"/>
  <c r="AF2994" i="5"/>
  <c r="AF2996" i="5"/>
  <c r="AF2999" i="5"/>
  <c r="AF2506" i="5"/>
  <c r="AF2555" i="5"/>
  <c r="AF2580" i="5"/>
  <c r="AF2620" i="5"/>
  <c r="AF2632" i="5"/>
  <c r="AF2633" i="5"/>
  <c r="AF2651" i="5"/>
  <c r="AF2731" i="5"/>
  <c r="AF2732" i="5"/>
  <c r="AF2782" i="5"/>
  <c r="AF2886" i="5"/>
  <c r="AF2903" i="5"/>
  <c r="AF2912" i="5"/>
  <c r="AF2924" i="5"/>
  <c r="AF2930" i="5"/>
  <c r="AF2964" i="5"/>
  <c r="AF2965" i="5"/>
  <c r="AF2983" i="5"/>
  <c r="AF2997" i="5"/>
  <c r="AF2503" i="5"/>
  <c r="AF2502" i="5"/>
  <c r="AC9" i="7"/>
  <c r="AC49" i="7"/>
  <c r="AC113" i="7"/>
  <c r="AC189" i="7"/>
  <c r="AC25" i="7"/>
  <c r="AC45" i="7"/>
  <c r="AC69" i="7"/>
  <c r="AC93" i="7"/>
  <c r="AC109" i="7"/>
  <c r="AC129" i="7"/>
  <c r="AC149" i="7"/>
  <c r="AC173" i="7"/>
  <c r="AC193" i="7"/>
  <c r="AC233" i="7"/>
  <c r="AC10" i="7"/>
  <c r="AC62" i="7"/>
  <c r="AC158" i="7"/>
  <c r="AC19" i="7"/>
  <c r="AC35" i="7"/>
  <c r="AC51" i="7"/>
  <c r="AC67" i="7"/>
  <c r="AC83" i="7"/>
  <c r="AC99" i="7"/>
  <c r="AC115" i="7"/>
  <c r="AC131" i="7"/>
  <c r="AC147" i="7"/>
  <c r="AC163" i="7"/>
  <c r="AC217" i="7"/>
  <c r="AC237" i="7"/>
  <c r="AC257" i="7"/>
  <c r="AC22" i="7"/>
  <c r="AC38" i="7"/>
  <c r="AC66" i="7"/>
  <c r="AC82" i="7"/>
  <c r="AC102" i="7"/>
  <c r="AC122" i="7"/>
  <c r="AC142" i="7"/>
  <c r="AC162" i="7"/>
  <c r="AC4" i="7"/>
  <c r="AC20" i="7"/>
  <c r="AC36" i="7"/>
  <c r="AC52" i="7"/>
  <c r="AC68" i="7"/>
  <c r="AC84" i="7"/>
  <c r="AC100" i="7"/>
  <c r="AC116" i="7"/>
  <c r="AC132" i="7"/>
  <c r="AC148" i="7"/>
  <c r="AC17" i="7"/>
  <c r="AC65" i="7"/>
  <c r="AC137" i="7"/>
  <c r="AC205" i="7"/>
  <c r="AC33" i="7"/>
  <c r="AC53" i="7"/>
  <c r="AC73" i="7"/>
  <c r="AC97" i="7"/>
  <c r="AC117" i="7"/>
  <c r="AC133" i="7"/>
  <c r="AC157" i="7"/>
  <c r="AC177" i="7"/>
  <c r="AC197" i="7"/>
  <c r="AC245" i="7"/>
  <c r="AC14" i="7"/>
  <c r="AC94" i="7"/>
  <c r="AC7" i="7"/>
  <c r="AC23" i="7"/>
  <c r="AC39" i="7"/>
  <c r="AC55" i="7"/>
  <c r="AC71" i="7"/>
  <c r="AC87" i="7"/>
  <c r="AC103" i="7"/>
  <c r="AC119" i="7"/>
  <c r="AC135" i="7"/>
  <c r="AC151" i="7"/>
  <c r="AC167" i="7"/>
  <c r="AC221" i="7"/>
  <c r="AC241" i="7"/>
  <c r="AC265" i="7"/>
  <c r="AC26" i="7"/>
  <c r="AC50" i="7"/>
  <c r="AC70" i="7"/>
  <c r="AC86" i="7"/>
  <c r="AC106" i="7"/>
  <c r="AC126" i="7"/>
  <c r="AC146" i="7"/>
  <c r="AC166" i="7"/>
  <c r="AC8" i="7"/>
  <c r="AC24" i="7"/>
  <c r="AC40" i="7"/>
  <c r="AC56" i="7"/>
  <c r="AC72" i="7"/>
  <c r="AC88" i="7"/>
  <c r="AC104" i="7"/>
  <c r="AC120" i="7"/>
  <c r="AC136" i="7"/>
  <c r="AC152" i="7"/>
  <c r="AC168" i="7"/>
  <c r="AC184" i="7"/>
  <c r="AC200" i="7"/>
  <c r="AC216" i="7"/>
  <c r="AC232" i="7"/>
  <c r="AC248" i="7"/>
  <c r="AC264" i="7"/>
  <c r="AC280" i="7"/>
  <c r="AC296" i="7"/>
  <c r="AC312" i="7"/>
  <c r="AC328" i="7"/>
  <c r="AC344" i="7"/>
  <c r="AC360" i="7"/>
  <c r="AC376" i="7"/>
  <c r="AC392" i="7"/>
  <c r="AC408" i="7"/>
  <c r="AC424" i="7"/>
  <c r="AC440" i="7"/>
  <c r="AC456" i="7"/>
  <c r="AC472" i="7"/>
  <c r="AC488" i="7"/>
  <c r="AC273" i="7"/>
  <c r="AC289" i="7"/>
  <c r="AC305" i="7"/>
  <c r="AC321" i="7"/>
  <c r="AC337" i="7"/>
  <c r="AC353" i="7"/>
  <c r="AC369" i="7"/>
  <c r="AC385" i="7"/>
  <c r="AC401" i="7"/>
  <c r="AC417" i="7"/>
  <c r="AC433" i="7"/>
  <c r="AC449" i="7"/>
  <c r="AC465" i="7"/>
  <c r="AC481" i="7"/>
  <c r="AC497" i="7"/>
  <c r="AC186" i="7"/>
  <c r="AC21" i="7"/>
  <c r="AC153" i="7"/>
  <c r="AC37" i="7"/>
  <c r="AC77" i="7"/>
  <c r="AC121" i="7"/>
  <c r="AC165" i="7"/>
  <c r="AC201" i="7"/>
  <c r="AC42" i="7"/>
  <c r="AC11" i="7"/>
  <c r="AC43" i="7"/>
  <c r="AC75" i="7"/>
  <c r="AC107" i="7"/>
  <c r="AC139" i="7"/>
  <c r="AC171" i="7"/>
  <c r="AC249" i="7"/>
  <c r="AC30" i="7"/>
  <c r="AC74" i="7"/>
  <c r="AC110" i="7"/>
  <c r="AC150" i="7"/>
  <c r="AC12" i="7"/>
  <c r="AC44" i="7"/>
  <c r="AC76" i="7"/>
  <c r="AC108" i="7"/>
  <c r="AC140" i="7"/>
  <c r="AC164" i="7"/>
  <c r="AC188" i="7"/>
  <c r="AC208" i="7"/>
  <c r="AC228" i="7"/>
  <c r="AC252" i="7"/>
  <c r="AC272" i="7"/>
  <c r="AC292" i="7"/>
  <c r="AC316" i="7"/>
  <c r="AC336" i="7"/>
  <c r="AC356" i="7"/>
  <c r="AC380" i="7"/>
  <c r="AC400" i="7"/>
  <c r="AC420" i="7"/>
  <c r="AC444" i="7"/>
  <c r="AC464" i="7"/>
  <c r="AC484" i="7"/>
  <c r="AC277" i="7"/>
  <c r="AC297" i="7"/>
  <c r="AC317" i="7"/>
  <c r="AC341" i="7"/>
  <c r="AC361" i="7"/>
  <c r="AC381" i="7"/>
  <c r="AC405" i="7"/>
  <c r="AC425" i="7"/>
  <c r="AC445" i="7"/>
  <c r="AC469" i="7"/>
  <c r="AC489" i="7"/>
  <c r="AC182" i="7"/>
  <c r="AC202" i="7"/>
  <c r="AC218" i="7"/>
  <c r="AC234" i="7"/>
  <c r="AC250" i="7"/>
  <c r="AC266" i="7"/>
  <c r="AC282" i="7"/>
  <c r="AC298" i="7"/>
  <c r="AC314" i="7"/>
  <c r="AC330" i="7"/>
  <c r="AC346" i="7"/>
  <c r="AC362" i="7"/>
  <c r="AC378" i="7"/>
  <c r="AC394" i="7"/>
  <c r="AC410" i="7"/>
  <c r="AC426" i="7"/>
  <c r="AC442" i="7"/>
  <c r="AC458" i="7"/>
  <c r="AC474" i="7"/>
  <c r="AC490" i="7"/>
  <c r="AC175" i="7"/>
  <c r="AC191" i="7"/>
  <c r="AC207" i="7"/>
  <c r="AC223" i="7"/>
  <c r="AC239" i="7"/>
  <c r="AC255" i="7"/>
  <c r="AC271" i="7"/>
  <c r="AC287" i="7"/>
  <c r="AC303" i="7"/>
  <c r="AC319" i="7"/>
  <c r="AC335" i="7"/>
  <c r="AC351" i="7"/>
  <c r="AC367" i="7"/>
  <c r="AC383" i="7"/>
  <c r="AC399" i="7"/>
  <c r="AC415" i="7"/>
  <c r="AC431" i="7"/>
  <c r="AC447" i="7"/>
  <c r="AC463" i="7"/>
  <c r="AC479" i="7"/>
  <c r="AC495" i="7"/>
  <c r="AC29" i="7"/>
  <c r="AC161" i="7"/>
  <c r="AC41" i="7"/>
  <c r="AC81" i="7"/>
  <c r="AC125" i="7"/>
  <c r="AC169" i="7"/>
  <c r="AC213" i="7"/>
  <c r="AC46" i="7"/>
  <c r="AC15" i="7"/>
  <c r="AC47" i="7"/>
  <c r="AC79" i="7"/>
  <c r="AC111" i="7"/>
  <c r="AC143" i="7"/>
  <c r="AC209" i="7"/>
  <c r="AC253" i="7"/>
  <c r="AC34" i="7"/>
  <c r="AC78" i="7"/>
  <c r="AC118" i="7"/>
  <c r="AC154" i="7"/>
  <c r="AC16" i="7"/>
  <c r="AC48" i="7"/>
  <c r="AC80" i="7"/>
  <c r="AC112" i="7"/>
  <c r="AC144" i="7"/>
  <c r="AC172" i="7"/>
  <c r="AC192" i="7"/>
  <c r="AC212" i="7"/>
  <c r="AC236" i="7"/>
  <c r="AC256" i="7"/>
  <c r="AC276" i="7"/>
  <c r="AC300" i="7"/>
  <c r="AC320" i="7"/>
  <c r="AC340" i="7"/>
  <c r="AC364" i="7"/>
  <c r="AC384" i="7"/>
  <c r="AC404" i="7"/>
  <c r="AC428" i="7"/>
  <c r="AC448" i="7"/>
  <c r="AC468" i="7"/>
  <c r="AC492" i="7"/>
  <c r="AC281" i="7"/>
  <c r="AC301" i="7"/>
  <c r="AC325" i="7"/>
  <c r="AC345" i="7"/>
  <c r="AC365" i="7"/>
  <c r="AC389" i="7"/>
  <c r="AC409" i="7"/>
  <c r="AC429" i="7"/>
  <c r="AC453" i="7"/>
  <c r="AC473" i="7"/>
  <c r="AC493" i="7"/>
  <c r="AC190" i="7"/>
  <c r="AC206" i="7"/>
  <c r="AC222" i="7"/>
  <c r="AC238" i="7"/>
  <c r="AC254" i="7"/>
  <c r="AC270" i="7"/>
  <c r="AC286" i="7"/>
  <c r="AC302" i="7"/>
  <c r="AC318" i="7"/>
  <c r="AC334" i="7"/>
  <c r="AC350" i="7"/>
  <c r="AC366" i="7"/>
  <c r="AC382" i="7"/>
  <c r="AC398" i="7"/>
  <c r="AC414" i="7"/>
  <c r="AC430" i="7"/>
  <c r="AC446" i="7"/>
  <c r="AC462" i="7"/>
  <c r="AC478" i="7"/>
  <c r="AC494" i="7"/>
  <c r="AC179" i="7"/>
  <c r="AC195" i="7"/>
  <c r="AC211" i="7"/>
  <c r="AC227" i="7"/>
  <c r="AC243" i="7"/>
  <c r="AC259" i="7"/>
  <c r="AC275" i="7"/>
  <c r="AC291" i="7"/>
  <c r="AC307" i="7"/>
  <c r="AC323" i="7"/>
  <c r="AC339" i="7"/>
  <c r="AC355" i="7"/>
  <c r="AC371" i="7"/>
  <c r="AC387" i="7"/>
  <c r="AC403" i="7"/>
  <c r="AC419" i="7"/>
  <c r="AC435" i="7"/>
  <c r="AC451" i="7"/>
  <c r="AC467" i="7"/>
  <c r="AC483" i="7"/>
  <c r="AC499" i="7"/>
  <c r="AC85" i="7"/>
  <c r="AC5" i="7"/>
  <c r="AC57" i="7"/>
  <c r="AC101" i="7"/>
  <c r="AC141" i="7"/>
  <c r="AC181" i="7"/>
  <c r="AC261" i="7"/>
  <c r="AC114" i="7"/>
  <c r="AC27" i="7"/>
  <c r="AC59" i="7"/>
  <c r="AC91" i="7"/>
  <c r="AC123" i="7"/>
  <c r="AC155" i="7"/>
  <c r="AC225" i="7"/>
  <c r="AC6" i="7"/>
  <c r="AC54" i="7"/>
  <c r="AC90" i="7"/>
  <c r="AC130" i="7"/>
  <c r="AC170" i="7"/>
  <c r="AC28" i="7"/>
  <c r="AC60" i="7"/>
  <c r="AC92" i="7"/>
  <c r="AC124" i="7"/>
  <c r="AC156" i="7"/>
  <c r="AC176" i="7"/>
  <c r="AC196" i="7"/>
  <c r="AC220" i="7"/>
  <c r="AC240" i="7"/>
  <c r="AC260" i="7"/>
  <c r="AC284" i="7"/>
  <c r="AC304" i="7"/>
  <c r="AC324" i="7"/>
  <c r="AC348" i="7"/>
  <c r="AC368" i="7"/>
  <c r="AC388" i="7"/>
  <c r="AC412" i="7"/>
  <c r="AC432" i="7"/>
  <c r="AC452" i="7"/>
  <c r="AC476" i="7"/>
  <c r="AC496" i="7"/>
  <c r="AC285" i="7"/>
  <c r="AC309" i="7"/>
  <c r="AC329" i="7"/>
  <c r="AC349" i="7"/>
  <c r="AC373" i="7"/>
  <c r="AC393" i="7"/>
  <c r="AC413" i="7"/>
  <c r="AC437" i="7"/>
  <c r="AC457" i="7"/>
  <c r="AC477" i="7"/>
  <c r="AC501" i="7"/>
  <c r="AC194" i="7"/>
  <c r="AC210" i="7"/>
  <c r="AC226" i="7"/>
  <c r="AC242" i="7"/>
  <c r="AC258" i="7"/>
  <c r="AC274" i="7"/>
  <c r="AC290" i="7"/>
  <c r="AC306" i="7"/>
  <c r="AC322" i="7"/>
  <c r="AC338" i="7"/>
  <c r="AC354" i="7"/>
  <c r="AC370" i="7"/>
  <c r="AC386" i="7"/>
  <c r="AC402" i="7"/>
  <c r="AC418" i="7"/>
  <c r="AC434" i="7"/>
  <c r="AC450" i="7"/>
  <c r="AC466" i="7"/>
  <c r="AC482" i="7"/>
  <c r="AC498" i="7"/>
  <c r="AC183" i="7"/>
  <c r="AC199" i="7"/>
  <c r="AC215" i="7"/>
  <c r="AC231" i="7"/>
  <c r="AC247" i="7"/>
  <c r="AC263" i="7"/>
  <c r="AC279" i="7"/>
  <c r="AC295" i="7"/>
  <c r="AC311" i="7"/>
  <c r="AC327" i="7"/>
  <c r="AC343" i="7"/>
  <c r="AC359" i="7"/>
  <c r="AC375" i="7"/>
  <c r="AC407" i="7"/>
  <c r="AC89" i="7"/>
  <c r="AC145" i="7"/>
  <c r="AC31" i="7"/>
  <c r="AC159" i="7"/>
  <c r="AC98" i="7"/>
  <c r="AC64" i="7"/>
  <c r="AC180" i="7"/>
  <c r="AC268" i="7"/>
  <c r="AC352" i="7"/>
  <c r="AC436" i="7"/>
  <c r="AC293" i="7"/>
  <c r="AC377" i="7"/>
  <c r="AC461" i="7"/>
  <c r="AC214" i="7"/>
  <c r="AC278" i="7"/>
  <c r="AC342" i="7"/>
  <c r="AC406" i="7"/>
  <c r="AC470" i="7"/>
  <c r="AC203" i="7"/>
  <c r="AC267" i="7"/>
  <c r="AC331" i="7"/>
  <c r="AC391" i="7"/>
  <c r="AC427" i="7"/>
  <c r="AC459" i="7"/>
  <c r="AC491" i="7"/>
  <c r="AC134" i="7"/>
  <c r="AC58" i="7"/>
  <c r="AC160" i="7"/>
  <c r="AC332" i="7"/>
  <c r="AC500" i="7"/>
  <c r="AC441" i="7"/>
  <c r="AC262" i="7"/>
  <c r="AC390" i="7"/>
  <c r="AC187" i="7"/>
  <c r="AC379" i="7"/>
  <c r="AC455" i="7"/>
  <c r="AC13" i="7"/>
  <c r="AC185" i="7"/>
  <c r="AC63" i="7"/>
  <c r="AC229" i="7"/>
  <c r="AC138" i="7"/>
  <c r="AC96" i="7"/>
  <c r="AC204" i="7"/>
  <c r="AC288" i="7"/>
  <c r="AC372" i="7"/>
  <c r="AC460" i="7"/>
  <c r="AC313" i="7"/>
  <c r="AC397" i="7"/>
  <c r="AC485" i="7"/>
  <c r="AC230" i="7"/>
  <c r="AC294" i="7"/>
  <c r="AC358" i="7"/>
  <c r="AC422" i="7"/>
  <c r="AC486" i="7"/>
  <c r="AC219" i="7"/>
  <c r="AC283" i="7"/>
  <c r="AC347" i="7"/>
  <c r="AC395" i="7"/>
  <c r="AC439" i="7"/>
  <c r="AC471" i="7"/>
  <c r="AC503" i="7"/>
  <c r="AC61" i="7"/>
  <c r="AC269" i="7"/>
  <c r="AC95" i="7"/>
  <c r="AC18" i="7"/>
  <c r="AC174" i="7"/>
  <c r="AC128" i="7"/>
  <c r="AC224" i="7"/>
  <c r="AC308" i="7"/>
  <c r="AC396" i="7"/>
  <c r="AC480" i="7"/>
  <c r="AC333" i="7"/>
  <c r="AC421" i="7"/>
  <c r="AC178" i="7"/>
  <c r="AC246" i="7"/>
  <c r="AC310" i="7"/>
  <c r="AC374" i="7"/>
  <c r="AC438" i="7"/>
  <c r="AC502" i="7"/>
  <c r="AC235" i="7"/>
  <c r="AC299" i="7"/>
  <c r="AC363" i="7"/>
  <c r="AC411" i="7"/>
  <c r="AC443" i="7"/>
  <c r="AC475" i="7"/>
  <c r="AC105" i="7"/>
  <c r="AC127" i="7"/>
  <c r="AC32" i="7"/>
  <c r="AC244" i="7"/>
  <c r="AC416" i="7"/>
  <c r="AC357" i="7"/>
  <c r="AC198" i="7"/>
  <c r="AC326" i="7"/>
  <c r="AC454" i="7"/>
  <c r="AC251" i="7"/>
  <c r="AC315" i="7"/>
  <c r="AC423" i="7"/>
  <c r="AC487" i="7"/>
  <c r="V56" i="5"/>
  <c r="V59" i="5"/>
  <c r="V58" i="5"/>
  <c r="V57" i="5"/>
  <c r="V53" i="5"/>
  <c r="V47" i="5"/>
  <c r="V41" i="5"/>
  <c r="M61" i="5"/>
  <c r="M37" i="5"/>
  <c r="V29" i="5"/>
  <c r="V5" i="5"/>
  <c r="S53" i="5"/>
  <c r="S29" i="5"/>
  <c r="S11" i="5"/>
  <c r="V11" i="5"/>
  <c r="S35" i="5"/>
  <c r="M55" i="5"/>
  <c r="M31" i="5"/>
  <c r="V23" i="5"/>
  <c r="S77" i="5"/>
  <c r="S47" i="5"/>
  <c r="S23" i="5"/>
  <c r="M43" i="5"/>
  <c r="S59" i="5"/>
  <c r="M49" i="5"/>
  <c r="S71" i="5"/>
  <c r="V17" i="5"/>
  <c r="S65" i="5"/>
  <c r="S41" i="5"/>
  <c r="S17" i="5"/>
  <c r="V35" i="5"/>
  <c r="AC13" i="6"/>
  <c r="AC167" i="6"/>
  <c r="AC219" i="6"/>
  <c r="AC151" i="6"/>
  <c r="AC236" i="6"/>
  <c r="AC238" i="6"/>
  <c r="AC240" i="6"/>
  <c r="AC242" i="6"/>
  <c r="AC244" i="6"/>
  <c r="AC246" i="6"/>
  <c r="AC248" i="6"/>
  <c r="AC250" i="6"/>
  <c r="AC252" i="6"/>
  <c r="AC254" i="6"/>
  <c r="AC256" i="6"/>
  <c r="AC258" i="6"/>
  <c r="AC260" i="6"/>
  <c r="AC262" i="6"/>
  <c r="AC264" i="6"/>
  <c r="AC266" i="6"/>
  <c r="AC268" i="6"/>
  <c r="AC270" i="6"/>
  <c r="AC272" i="6"/>
  <c r="AC274" i="6"/>
  <c r="AC276" i="6"/>
  <c r="AC278" i="6"/>
  <c r="AC280" i="6"/>
  <c r="AC282" i="6"/>
  <c r="AC284" i="6"/>
  <c r="AC286" i="6"/>
  <c r="AC288" i="6"/>
  <c r="AC290" i="6"/>
  <c r="AC292" i="6"/>
  <c r="AC294" i="6"/>
  <c r="AC296" i="6"/>
  <c r="AC298" i="6"/>
  <c r="AC300" i="6"/>
  <c r="AC302" i="6"/>
  <c r="AC304" i="6"/>
  <c r="AC306" i="6"/>
  <c r="AC308" i="6"/>
  <c r="AC310" i="6"/>
  <c r="AC312" i="6"/>
  <c r="AC314" i="6"/>
  <c r="AC316" i="6"/>
  <c r="AC318" i="6"/>
  <c r="AC320" i="6"/>
  <c r="AC322" i="6"/>
  <c r="AC324" i="6"/>
  <c r="AC326" i="6"/>
  <c r="AC328" i="6"/>
  <c r="AC330" i="6"/>
  <c r="AC332" i="6"/>
  <c r="AC334" i="6"/>
  <c r="AC336" i="6"/>
  <c r="AC338" i="6"/>
  <c r="AC340" i="6"/>
  <c r="AC342" i="6"/>
  <c r="AC344" i="6"/>
  <c r="AC346" i="6"/>
  <c r="AC348" i="6"/>
  <c r="AC350" i="6"/>
  <c r="AC352" i="6"/>
  <c r="AC354" i="6"/>
  <c r="AC356" i="6"/>
  <c r="AC358" i="6"/>
  <c r="AC360" i="6"/>
  <c r="AC362" i="6"/>
  <c r="AC364" i="6"/>
  <c r="AC366" i="6"/>
  <c r="AC368" i="6"/>
  <c r="AC370" i="6"/>
  <c r="AC372" i="6"/>
  <c r="AC374" i="6"/>
  <c r="AC376" i="6"/>
  <c r="AC378" i="6"/>
  <c r="AC380" i="6"/>
  <c r="AC382" i="6"/>
  <c r="AC384" i="6"/>
  <c r="AC386" i="6"/>
  <c r="AC388" i="6"/>
  <c r="AC390" i="6"/>
  <c r="AC392" i="6"/>
  <c r="AC394" i="6"/>
  <c r="AC396" i="6"/>
  <c r="AC398" i="6"/>
  <c r="AC400" i="6"/>
  <c r="AC402" i="6"/>
  <c r="AC404" i="6"/>
  <c r="AC143" i="6"/>
  <c r="AC199" i="6"/>
  <c r="AC231" i="6"/>
  <c r="AC155" i="6"/>
  <c r="AC147" i="6"/>
  <c r="AC203" i="6"/>
  <c r="AC163" i="6"/>
  <c r="AC237" i="6"/>
  <c r="AC239" i="6"/>
  <c r="AC241" i="6"/>
  <c r="AC243" i="6"/>
  <c r="AC245" i="6"/>
  <c r="AC247" i="6"/>
  <c r="AC249" i="6"/>
  <c r="AC251" i="6"/>
  <c r="AC253" i="6"/>
  <c r="AC255" i="6"/>
  <c r="AC257" i="6"/>
  <c r="AC259" i="6"/>
  <c r="AC261" i="6"/>
  <c r="AC263" i="6"/>
  <c r="AC265" i="6"/>
  <c r="AC267" i="6"/>
  <c r="AC269" i="6"/>
  <c r="AC271" i="6"/>
  <c r="AC273" i="6"/>
  <c r="AC275" i="6"/>
  <c r="AC277" i="6"/>
  <c r="AC279" i="6"/>
  <c r="AC281" i="6"/>
  <c r="AC283" i="6"/>
  <c r="AC285" i="6"/>
  <c r="AC287" i="6"/>
  <c r="AC289" i="6"/>
  <c r="AC291" i="6"/>
  <c r="AC293" i="6"/>
  <c r="AC295" i="6"/>
  <c r="AC297" i="6"/>
  <c r="AC299" i="6"/>
  <c r="AC301" i="6"/>
  <c r="AC303" i="6"/>
  <c r="AC305" i="6"/>
  <c r="AC307" i="6"/>
  <c r="AC309" i="6"/>
  <c r="AC311" i="6"/>
  <c r="AC313" i="6"/>
  <c r="AC315" i="6"/>
  <c r="AC317" i="6"/>
  <c r="AC319" i="6"/>
  <c r="AC321" i="6"/>
  <c r="AC323" i="6"/>
  <c r="AC325" i="6"/>
  <c r="AC327" i="6"/>
  <c r="AC329" i="6"/>
  <c r="AC331" i="6"/>
  <c r="AC333" i="6"/>
  <c r="AC335" i="6"/>
  <c r="AC337" i="6"/>
  <c r="AC339" i="6"/>
  <c r="AC341" i="6"/>
  <c r="AC343" i="6"/>
  <c r="AC345" i="6"/>
  <c r="AC215" i="6"/>
  <c r="AC407" i="6"/>
  <c r="AC412" i="6"/>
  <c r="AC415" i="6"/>
  <c r="AC420" i="6"/>
  <c r="AC423" i="6"/>
  <c r="AC428" i="6"/>
  <c r="AC431" i="6"/>
  <c r="AC436" i="6"/>
  <c r="AC439" i="6"/>
  <c r="AC444" i="6"/>
  <c r="AC447" i="6"/>
  <c r="AC452" i="6"/>
  <c r="AC455" i="6"/>
  <c r="AC460" i="6"/>
  <c r="AC463" i="6"/>
  <c r="AC468" i="6"/>
  <c r="AC471" i="6"/>
  <c r="AC476" i="6"/>
  <c r="AC479" i="6"/>
  <c r="AC484" i="6"/>
  <c r="AC487" i="6"/>
  <c r="AC492" i="6"/>
  <c r="AC495" i="6"/>
  <c r="AC500" i="6"/>
  <c r="AC502" i="6"/>
  <c r="AC139" i="6"/>
  <c r="AC349" i="6"/>
  <c r="AC353" i="6"/>
  <c r="AC357" i="6"/>
  <c r="AC361" i="6"/>
  <c r="AC365" i="6"/>
  <c r="AC369" i="6"/>
  <c r="AC373" i="6"/>
  <c r="AC377" i="6"/>
  <c r="AC381" i="6"/>
  <c r="AC385" i="6"/>
  <c r="AC389" i="6"/>
  <c r="AC393" i="6"/>
  <c r="AC397" i="6"/>
  <c r="AC401" i="6"/>
  <c r="AC405" i="6"/>
  <c r="AC410" i="6"/>
  <c r="AC413" i="6"/>
  <c r="AC418" i="6"/>
  <c r="AC421" i="6"/>
  <c r="AC426" i="6"/>
  <c r="AC429" i="6"/>
  <c r="AC434" i="6"/>
  <c r="AC437" i="6"/>
  <c r="AC442" i="6"/>
  <c r="AC445" i="6"/>
  <c r="AC450" i="6"/>
  <c r="AC453" i="6"/>
  <c r="AC458" i="6"/>
  <c r="AC461" i="6"/>
  <c r="AC466" i="6"/>
  <c r="AC469" i="6"/>
  <c r="AC474" i="6"/>
  <c r="AC477" i="6"/>
  <c r="AC482" i="6"/>
  <c r="AC485" i="6"/>
  <c r="AC490" i="6"/>
  <c r="AC493" i="6"/>
  <c r="AC498" i="6"/>
  <c r="AC8" i="6"/>
  <c r="AC10" i="6"/>
  <c r="AC12" i="6"/>
  <c r="AC15" i="6"/>
  <c r="AC17" i="6"/>
  <c r="AC19" i="6"/>
  <c r="AC21" i="6"/>
  <c r="AC23" i="6"/>
  <c r="AC25" i="6"/>
  <c r="AC27" i="6"/>
  <c r="AC29" i="6"/>
  <c r="AC31" i="6"/>
  <c r="AC33" i="6"/>
  <c r="AC35" i="6"/>
  <c r="AC37" i="6"/>
  <c r="AC39" i="6"/>
  <c r="AC41" i="6"/>
  <c r="AC43" i="6"/>
  <c r="AC45" i="6"/>
  <c r="AC47" i="6"/>
  <c r="AC49" i="6"/>
  <c r="AC51" i="6"/>
  <c r="AC53" i="6"/>
  <c r="AC55" i="6"/>
  <c r="AC57" i="6"/>
  <c r="AC59" i="6"/>
  <c r="AC61" i="6"/>
  <c r="AC183" i="6"/>
  <c r="AC408" i="6"/>
  <c r="AC411" i="6"/>
  <c r="AC416" i="6"/>
  <c r="AC419" i="6"/>
  <c r="AC424" i="6"/>
  <c r="AC427" i="6"/>
  <c r="AC432" i="6"/>
  <c r="AC435" i="6"/>
  <c r="AC440" i="6"/>
  <c r="AC443" i="6"/>
  <c r="AC448" i="6"/>
  <c r="AC451" i="6"/>
  <c r="AC456" i="6"/>
  <c r="AC459" i="6"/>
  <c r="AC464" i="6"/>
  <c r="AC467" i="6"/>
  <c r="AC472" i="6"/>
  <c r="AC475" i="6"/>
  <c r="AC480" i="6"/>
  <c r="AC483" i="6"/>
  <c r="AC488" i="6"/>
  <c r="AC491" i="6"/>
  <c r="AC496" i="6"/>
  <c r="AC499" i="6"/>
  <c r="AC501" i="6"/>
  <c r="AC503" i="6"/>
  <c r="AC351" i="6"/>
  <c r="AC367" i="6"/>
  <c r="AC383" i="6"/>
  <c r="AC399" i="6"/>
  <c r="AC422" i="6"/>
  <c r="AC433" i="6"/>
  <c r="AC454" i="6"/>
  <c r="AC465" i="6"/>
  <c r="AC486" i="6"/>
  <c r="AC497" i="6"/>
  <c r="AC9" i="6"/>
  <c r="AC18" i="6"/>
  <c r="AC26" i="6"/>
  <c r="AC34" i="6"/>
  <c r="AC42" i="6"/>
  <c r="AC50" i="6"/>
  <c r="AC56" i="6"/>
  <c r="AC60" i="6"/>
  <c r="AC66" i="6"/>
  <c r="AC69" i="6"/>
  <c r="AC74" i="6"/>
  <c r="AC77" i="6"/>
  <c r="AC82" i="6"/>
  <c r="AC85" i="6"/>
  <c r="AC90" i="6"/>
  <c r="AC93" i="6"/>
  <c r="AC98" i="6"/>
  <c r="AC101" i="6"/>
  <c r="AC106" i="6"/>
  <c r="AC109" i="6"/>
  <c r="AC111" i="6"/>
  <c r="AC113" i="6"/>
  <c r="AC115" i="6"/>
  <c r="AC117" i="6"/>
  <c r="AC119" i="6"/>
  <c r="AC121" i="6"/>
  <c r="AC123" i="6"/>
  <c r="AC125" i="6"/>
  <c r="AC127" i="6"/>
  <c r="AC129" i="6"/>
  <c r="AC131" i="6"/>
  <c r="AC133" i="6"/>
  <c r="AC135" i="6"/>
  <c r="AC137" i="6"/>
  <c r="AC140" i="6"/>
  <c r="AC142" i="6"/>
  <c r="AC145" i="6"/>
  <c r="AC148" i="6"/>
  <c r="AC150" i="6"/>
  <c r="AC153" i="6"/>
  <c r="AC156" i="6"/>
  <c r="AC158" i="6"/>
  <c r="AC161" i="6"/>
  <c r="AC164" i="6"/>
  <c r="AC166" i="6"/>
  <c r="AC169" i="6"/>
  <c r="AC171" i="6"/>
  <c r="AC173" i="6"/>
  <c r="AC175" i="6"/>
  <c r="AC177" i="6"/>
  <c r="AC179" i="6"/>
  <c r="AC181" i="6"/>
  <c r="AC184" i="6"/>
  <c r="AC186" i="6"/>
  <c r="AC188" i="6"/>
  <c r="AC190" i="6"/>
  <c r="AC192" i="6"/>
  <c r="AC194" i="6"/>
  <c r="AC196" i="6"/>
  <c r="AC198" i="6"/>
  <c r="AC201" i="6"/>
  <c r="AC204" i="6"/>
  <c r="AC206" i="6"/>
  <c r="AC208" i="6"/>
  <c r="AC210" i="6"/>
  <c r="AC212" i="6"/>
  <c r="AC214" i="6"/>
  <c r="AC217" i="6"/>
  <c r="AC220" i="6"/>
  <c r="AC222" i="6"/>
  <c r="AC224" i="6"/>
  <c r="AC226" i="6"/>
  <c r="AC228" i="6"/>
  <c r="AC230" i="6"/>
  <c r="AC233" i="6"/>
  <c r="AC347" i="6"/>
  <c r="AC462" i="6"/>
  <c r="AC494" i="6"/>
  <c r="AC355" i="6"/>
  <c r="AC371" i="6"/>
  <c r="AC387" i="6"/>
  <c r="AC403" i="6"/>
  <c r="AC414" i="6"/>
  <c r="AC425" i="6"/>
  <c r="AC446" i="6"/>
  <c r="AC457" i="6"/>
  <c r="AC478" i="6"/>
  <c r="AC489" i="6"/>
  <c r="AC11" i="6"/>
  <c r="AC20" i="6"/>
  <c r="AC28" i="6"/>
  <c r="AC36" i="6"/>
  <c r="AC44" i="6"/>
  <c r="AC52" i="6"/>
  <c r="AC64" i="6"/>
  <c r="AC67" i="6"/>
  <c r="AC72" i="6"/>
  <c r="AC75" i="6"/>
  <c r="AC80" i="6"/>
  <c r="AC83" i="6"/>
  <c r="AC88" i="6"/>
  <c r="AC91" i="6"/>
  <c r="AC96" i="6"/>
  <c r="AC99" i="6"/>
  <c r="AC104" i="6"/>
  <c r="AC107" i="6"/>
  <c r="AC379" i="6"/>
  <c r="AC409" i="6"/>
  <c r="AC430" i="6"/>
  <c r="AC473" i="6"/>
  <c r="AC159" i="6"/>
  <c r="AC359" i="6"/>
  <c r="AC375" i="6"/>
  <c r="AC391" i="6"/>
  <c r="AC406" i="6"/>
  <c r="AC417" i="6"/>
  <c r="AC438" i="6"/>
  <c r="AC449" i="6"/>
  <c r="AC470" i="6"/>
  <c r="AC481" i="6"/>
  <c r="AC235" i="6"/>
  <c r="AC14" i="6"/>
  <c r="AC22" i="6"/>
  <c r="AC30" i="6"/>
  <c r="AC38" i="6"/>
  <c r="AC46" i="6"/>
  <c r="AC54" i="6"/>
  <c r="AC58" i="6"/>
  <c r="AC62" i="6"/>
  <c r="AC65" i="6"/>
  <c r="AC70" i="6"/>
  <c r="AC73" i="6"/>
  <c r="AC78" i="6"/>
  <c r="AC81" i="6"/>
  <c r="AC86" i="6"/>
  <c r="AC89" i="6"/>
  <c r="AC94" i="6"/>
  <c r="AC97" i="6"/>
  <c r="AC102" i="6"/>
  <c r="AC105" i="6"/>
  <c r="AC110" i="6"/>
  <c r="AC112" i="6"/>
  <c r="AC114" i="6"/>
  <c r="AC116" i="6"/>
  <c r="AC118" i="6"/>
  <c r="AC120" i="6"/>
  <c r="AC122" i="6"/>
  <c r="AC124" i="6"/>
  <c r="AC126" i="6"/>
  <c r="AC128" i="6"/>
  <c r="AC130" i="6"/>
  <c r="AC132" i="6"/>
  <c r="AC134" i="6"/>
  <c r="AC136" i="6"/>
  <c r="AC138" i="6"/>
  <c r="AC141" i="6"/>
  <c r="AC144" i="6"/>
  <c r="AC146" i="6"/>
  <c r="AC149" i="6"/>
  <c r="AC152" i="6"/>
  <c r="AC154" i="6"/>
  <c r="AC157" i="6"/>
  <c r="AC160" i="6"/>
  <c r="AC162" i="6"/>
  <c r="AC165" i="6"/>
  <c r="AC168" i="6"/>
  <c r="AC170" i="6"/>
  <c r="AC172" i="6"/>
  <c r="AC174" i="6"/>
  <c r="AC176" i="6"/>
  <c r="AC178" i="6"/>
  <c r="AC180" i="6"/>
  <c r="AC182" i="6"/>
  <c r="AC185" i="6"/>
  <c r="AC187" i="6"/>
  <c r="AC189" i="6"/>
  <c r="AC191" i="6"/>
  <c r="AC193" i="6"/>
  <c r="AC195" i="6"/>
  <c r="AC197" i="6"/>
  <c r="AC200" i="6"/>
  <c r="AC202" i="6"/>
  <c r="AC205" i="6"/>
  <c r="AC207" i="6"/>
  <c r="AC209" i="6"/>
  <c r="AC211" i="6"/>
  <c r="AC213" i="6"/>
  <c r="AC216" i="6"/>
  <c r="AC218" i="6"/>
  <c r="AC221" i="6"/>
  <c r="AC223" i="6"/>
  <c r="AC225" i="6"/>
  <c r="AC227" i="6"/>
  <c r="AC229" i="6"/>
  <c r="AC232" i="6"/>
  <c r="AC234" i="6"/>
  <c r="AC363" i="6"/>
  <c r="AC395" i="6"/>
  <c r="AC441" i="6"/>
  <c r="AC32" i="6"/>
  <c r="AC71" i="6"/>
  <c r="AC92" i="6"/>
  <c r="AC103" i="6"/>
  <c r="AC7" i="6"/>
  <c r="AC40" i="6"/>
  <c r="AC63" i="6"/>
  <c r="AC84" i="6"/>
  <c r="AC95" i="6"/>
  <c r="AC79" i="6"/>
  <c r="AC16" i="6"/>
  <c r="AC48" i="6"/>
  <c r="AC76" i="6"/>
  <c r="AC87" i="6"/>
  <c r="AC108" i="6"/>
  <c r="AC24" i="6"/>
  <c r="AC68" i="6"/>
  <c r="AC100" i="6"/>
  <c r="V50" i="5"/>
  <c r="V44" i="5"/>
  <c r="V38" i="5"/>
  <c r="V40" i="5"/>
  <c r="V51" i="5"/>
  <c r="V45" i="5"/>
  <c r="V39" i="5"/>
  <c r="V52" i="5"/>
  <c r="V46" i="5"/>
  <c r="AF1506" i="5"/>
  <c r="AF1510" i="5"/>
  <c r="AF1514" i="5"/>
  <c r="AF1518" i="5"/>
  <c r="AF1522" i="5"/>
  <c r="AF1526" i="5"/>
  <c r="AF1530" i="5"/>
  <c r="AF1534" i="5"/>
  <c r="AF1538" i="5"/>
  <c r="AF1542" i="5"/>
  <c r="AF1546" i="5"/>
  <c r="AF1550" i="5"/>
  <c r="AF1554" i="5"/>
  <c r="AF1558" i="5"/>
  <c r="AF1562" i="5"/>
  <c r="AF1566" i="5"/>
  <c r="AF1570" i="5"/>
  <c r="AF1574" i="5"/>
  <c r="AF1578" i="5"/>
  <c r="AF1582" i="5"/>
  <c r="AF1586" i="5"/>
  <c r="AF1590" i="5"/>
  <c r="AF1594" i="5"/>
  <c r="AF1598" i="5"/>
  <c r="AF1602" i="5"/>
  <c r="AF1606" i="5"/>
  <c r="AF1610" i="5"/>
  <c r="AF1614" i="5"/>
  <c r="AF1618" i="5"/>
  <c r="AF1622" i="5"/>
  <c r="AF1626" i="5"/>
  <c r="AF1630" i="5"/>
  <c r="AF1634" i="5"/>
  <c r="AF1638" i="5"/>
  <c r="AF1642" i="5"/>
  <c r="AF1646" i="5"/>
  <c r="AF1650" i="5"/>
  <c r="AF1654" i="5"/>
  <c r="AF1658" i="5"/>
  <c r="AF1662" i="5"/>
  <c r="AF1666" i="5"/>
  <c r="AF1670" i="5"/>
  <c r="AF1674" i="5"/>
  <c r="AF1678" i="5"/>
  <c r="AF1682" i="5"/>
  <c r="AF1686" i="5"/>
  <c r="AF1690" i="5"/>
  <c r="AF1694" i="5"/>
  <c r="AF1698" i="5"/>
  <c r="AF1702" i="5"/>
  <c r="AF1706" i="5"/>
  <c r="AF1710" i="5"/>
  <c r="AF1714" i="5"/>
  <c r="AF1718" i="5"/>
  <c r="AF1722" i="5"/>
  <c r="AF1726" i="5"/>
  <c r="AF1730" i="5"/>
  <c r="AF1734" i="5"/>
  <c r="AF1738" i="5"/>
  <c r="AF1742" i="5"/>
  <c r="AF1746" i="5"/>
  <c r="AF1750" i="5"/>
  <c r="AF1754" i="5"/>
  <c r="AF1758" i="5"/>
  <c r="AF1762" i="5"/>
  <c r="AF1766" i="5"/>
  <c r="AF1770" i="5"/>
  <c r="AF1774" i="5"/>
  <c r="AF1778" i="5"/>
  <c r="AF1782" i="5"/>
  <c r="AF1786" i="5"/>
  <c r="AF1790" i="5"/>
  <c r="AF1794" i="5"/>
  <c r="AF1798" i="5"/>
  <c r="AF1802" i="5"/>
  <c r="AF1806" i="5"/>
  <c r="AF1810" i="5"/>
  <c r="AF1814" i="5"/>
  <c r="AF1818" i="5"/>
  <c r="AF1822" i="5"/>
  <c r="AF1826" i="5"/>
  <c r="AF1830" i="5"/>
  <c r="AF1834" i="5"/>
  <c r="AF1838" i="5"/>
  <c r="AF1503" i="5"/>
  <c r="AF1507" i="5"/>
  <c r="AF1511" i="5"/>
  <c r="AF1515" i="5"/>
  <c r="AF1519" i="5"/>
  <c r="AF1523" i="5"/>
  <c r="AF1527" i="5"/>
  <c r="AF1531" i="5"/>
  <c r="AF1535" i="5"/>
  <c r="AF1539" i="5"/>
  <c r="AF1543" i="5"/>
  <c r="AF1547" i="5"/>
  <c r="AF1551" i="5"/>
  <c r="AF1555" i="5"/>
  <c r="AF1559" i="5"/>
  <c r="AF1563" i="5"/>
  <c r="AF1567" i="5"/>
  <c r="AF1571" i="5"/>
  <c r="AF1575" i="5"/>
  <c r="AF1579" i="5"/>
  <c r="AF1583" i="5"/>
  <c r="AF1587" i="5"/>
  <c r="AF1591" i="5"/>
  <c r="AF1595" i="5"/>
  <c r="AF1599" i="5"/>
  <c r="AF1603" i="5"/>
  <c r="AF1607" i="5"/>
  <c r="AF1611" i="5"/>
  <c r="AF1615" i="5"/>
  <c r="AF1619" i="5"/>
  <c r="AF1623" i="5"/>
  <c r="AF1627" i="5"/>
  <c r="AF1631" i="5"/>
  <c r="AF1635" i="5"/>
  <c r="AF1639" i="5"/>
  <c r="AF1643" i="5"/>
  <c r="AF1647" i="5"/>
  <c r="AF1651" i="5"/>
  <c r="AF1655" i="5"/>
  <c r="AF1659" i="5"/>
  <c r="AF1663" i="5"/>
  <c r="AF1667" i="5"/>
  <c r="AF1671" i="5"/>
  <c r="AF1675" i="5"/>
  <c r="AF1679" i="5"/>
  <c r="AF1683" i="5"/>
  <c r="AF1687" i="5"/>
  <c r="AF1691" i="5"/>
  <c r="AF1695" i="5"/>
  <c r="AF1699" i="5"/>
  <c r="AF1703" i="5"/>
  <c r="AF1707" i="5"/>
  <c r="AF1711" i="5"/>
  <c r="AF1715" i="5"/>
  <c r="AF1719" i="5"/>
  <c r="AF1723" i="5"/>
  <c r="AF1727" i="5"/>
  <c r="AF1731" i="5"/>
  <c r="AF1735" i="5"/>
  <c r="AF1739" i="5"/>
  <c r="AF1743" i="5"/>
  <c r="AF1747" i="5"/>
  <c r="AF1751" i="5"/>
  <c r="AF1755" i="5"/>
  <c r="AF1759" i="5"/>
  <c r="AF1763" i="5"/>
  <c r="AF1767" i="5"/>
  <c r="AF1771" i="5"/>
  <c r="AF1775" i="5"/>
  <c r="AF1779" i="5"/>
  <c r="AF1783" i="5"/>
  <c r="AF1787" i="5"/>
  <c r="AF1791" i="5"/>
  <c r="AF1795" i="5"/>
  <c r="AF1799" i="5"/>
  <c r="AF1803" i="5"/>
  <c r="AF1807" i="5"/>
  <c r="AF1811" i="5"/>
  <c r="AF1815" i="5"/>
  <c r="AF1819" i="5"/>
  <c r="AF1823" i="5"/>
  <c r="AF1827" i="5"/>
  <c r="AF1831" i="5"/>
  <c r="AF1835" i="5"/>
  <c r="AF1839" i="5"/>
  <c r="AF1504" i="5"/>
  <c r="AF1512" i="5"/>
  <c r="AF1520" i="5"/>
  <c r="AF1528" i="5"/>
  <c r="AF1536" i="5"/>
  <c r="AF1544" i="5"/>
  <c r="AF1552" i="5"/>
  <c r="AF1560" i="5"/>
  <c r="AF1568" i="5"/>
  <c r="AF1576" i="5"/>
  <c r="AF1584" i="5"/>
  <c r="AF1592" i="5"/>
  <c r="AF1600" i="5"/>
  <c r="AF1608" i="5"/>
  <c r="AF1616" i="5"/>
  <c r="AF1624" i="5"/>
  <c r="AF1632" i="5"/>
  <c r="AF1640" i="5"/>
  <c r="AF1648" i="5"/>
  <c r="AF1656" i="5"/>
  <c r="AF1664" i="5"/>
  <c r="AF1672" i="5"/>
  <c r="AF1680" i="5"/>
  <c r="AF1688" i="5"/>
  <c r="AF1696" i="5"/>
  <c r="AF1704" i="5"/>
  <c r="AF1712" i="5"/>
  <c r="AF1720" i="5"/>
  <c r="AF1728" i="5"/>
  <c r="AF1736" i="5"/>
  <c r="AF1744" i="5"/>
  <c r="AF1752" i="5"/>
  <c r="AF1760" i="5"/>
  <c r="AF1768" i="5"/>
  <c r="AF1776" i="5"/>
  <c r="AF1784" i="5"/>
  <c r="AF1792" i="5"/>
  <c r="AF1800" i="5"/>
  <c r="AF1808" i="5"/>
  <c r="AF1816" i="5"/>
  <c r="AF1824" i="5"/>
  <c r="AF1832" i="5"/>
  <c r="AF1840" i="5"/>
  <c r="AF1844" i="5"/>
  <c r="AF1848" i="5"/>
  <c r="AF1852" i="5"/>
  <c r="AF1856" i="5"/>
  <c r="AF1860" i="5"/>
  <c r="AF1864" i="5"/>
  <c r="AF1868" i="5"/>
  <c r="AF1872" i="5"/>
  <c r="AF1876" i="5"/>
  <c r="AF1880" i="5"/>
  <c r="AF1884" i="5"/>
  <c r="AF1888" i="5"/>
  <c r="AF1892" i="5"/>
  <c r="AF1896" i="5"/>
  <c r="AF1900" i="5"/>
  <c r="AF1904" i="5"/>
  <c r="AF1908" i="5"/>
  <c r="AF1912" i="5"/>
  <c r="AF1916" i="5"/>
  <c r="AF1920" i="5"/>
  <c r="AF1924" i="5"/>
  <c r="AF1928" i="5"/>
  <c r="AF1932" i="5"/>
  <c r="AF1936" i="5"/>
  <c r="AF1940" i="5"/>
  <c r="AF1944" i="5"/>
  <c r="AF1948" i="5"/>
  <c r="AF1952" i="5"/>
  <c r="AF1956" i="5"/>
  <c r="AF1960" i="5"/>
  <c r="AF1964" i="5"/>
  <c r="AF1968" i="5"/>
  <c r="AF1972" i="5"/>
  <c r="AF1976" i="5"/>
  <c r="AF1980" i="5"/>
  <c r="AF1984" i="5"/>
  <c r="AF1988" i="5"/>
  <c r="AF1992" i="5"/>
  <c r="AF1996" i="5"/>
  <c r="AF2000" i="5"/>
  <c r="AF1056" i="5"/>
  <c r="AF1060" i="5"/>
  <c r="AF1064" i="5"/>
  <c r="AF1068" i="5"/>
  <c r="AF1072" i="5"/>
  <c r="AF1076" i="5"/>
  <c r="AF1080" i="5"/>
  <c r="AF1084" i="5"/>
  <c r="AF1088" i="5"/>
  <c r="AF1092" i="5"/>
  <c r="AF1096" i="5"/>
  <c r="AF1100" i="5"/>
  <c r="AF1104" i="5"/>
  <c r="AF1108" i="5"/>
  <c r="AF1112" i="5"/>
  <c r="AF1116" i="5"/>
  <c r="AF1120" i="5"/>
  <c r="AF1124" i="5"/>
  <c r="AF1128" i="5"/>
  <c r="AF1132" i="5"/>
  <c r="AF1136" i="5"/>
  <c r="AF1140" i="5"/>
  <c r="AF1144" i="5"/>
  <c r="AF1148" i="5"/>
  <c r="AF1152" i="5"/>
  <c r="AF1156" i="5"/>
  <c r="AF1160" i="5"/>
  <c r="AF1164" i="5"/>
  <c r="AF1168" i="5"/>
  <c r="AF1172" i="5"/>
  <c r="AF1176" i="5"/>
  <c r="AF1180" i="5"/>
  <c r="AF1184" i="5"/>
  <c r="AF1188" i="5"/>
  <c r="AF1192" i="5"/>
  <c r="AF1196" i="5"/>
  <c r="AF1200" i="5"/>
  <c r="AF1204" i="5"/>
  <c r="AF1208" i="5"/>
  <c r="AF1212" i="5"/>
  <c r="AF1216" i="5"/>
  <c r="AF1220" i="5"/>
  <c r="AF1224" i="5"/>
  <c r="AF1228" i="5"/>
  <c r="AF1232" i="5"/>
  <c r="AF1236" i="5"/>
  <c r="AF1240" i="5"/>
  <c r="AF1244" i="5"/>
  <c r="AF1248" i="5"/>
  <c r="AF1252" i="5"/>
  <c r="AF1256" i="5"/>
  <c r="AF1260" i="5"/>
  <c r="AF1264" i="5"/>
  <c r="AF1268" i="5"/>
  <c r="AF1272" i="5"/>
  <c r="AF1276" i="5"/>
  <c r="AF1280" i="5"/>
  <c r="AF1284" i="5"/>
  <c r="AF1288" i="5"/>
  <c r="AF1292" i="5"/>
  <c r="AF1296" i="5"/>
  <c r="AF1300" i="5"/>
  <c r="AF1304" i="5"/>
  <c r="AF1308" i="5"/>
  <c r="AF1312" i="5"/>
  <c r="AF1316" i="5"/>
  <c r="AF1320" i="5"/>
  <c r="AF1324" i="5"/>
  <c r="AF1328" i="5"/>
  <c r="AF1332" i="5"/>
  <c r="AF1336" i="5"/>
  <c r="AF1340" i="5"/>
  <c r="AF1344" i="5"/>
  <c r="AF1348" i="5"/>
  <c r="AF1505" i="5"/>
  <c r="AF1516" i="5"/>
  <c r="AF1525" i="5"/>
  <c r="AF1537" i="5"/>
  <c r="AF1548" i="5"/>
  <c r="AF1557" i="5"/>
  <c r="AF1569" i="5"/>
  <c r="AF1580" i="5"/>
  <c r="AF1589" i="5"/>
  <c r="AF1601" i="5"/>
  <c r="AF1612" i="5"/>
  <c r="AF1621" i="5"/>
  <c r="AF1633" i="5"/>
  <c r="AF1644" i="5"/>
  <c r="AF1653" i="5"/>
  <c r="AF1665" i="5"/>
  <c r="AF1676" i="5"/>
  <c r="AF1685" i="5"/>
  <c r="AF1697" i="5"/>
  <c r="AF1708" i="5"/>
  <c r="AF1717" i="5"/>
  <c r="AF1729" i="5"/>
  <c r="AF1740" i="5"/>
  <c r="AF1749" i="5"/>
  <c r="AF1761" i="5"/>
  <c r="AF1772" i="5"/>
  <c r="AF1781" i="5"/>
  <c r="AF1793" i="5"/>
  <c r="AF1804" i="5"/>
  <c r="AF1813" i="5"/>
  <c r="AF1825" i="5"/>
  <c r="AF1836" i="5"/>
  <c r="AF1843" i="5"/>
  <c r="AF1849" i="5"/>
  <c r="AF1854" i="5"/>
  <c r="AF1859" i="5"/>
  <c r="AF1865" i="5"/>
  <c r="AF1870" i="5"/>
  <c r="AF1875" i="5"/>
  <c r="AF1881" i="5"/>
  <c r="AF1886" i="5"/>
  <c r="AF1891" i="5"/>
  <c r="AF1897" i="5"/>
  <c r="AF1902" i="5"/>
  <c r="AF1907" i="5"/>
  <c r="AF1913" i="5"/>
  <c r="AF1918" i="5"/>
  <c r="AF1923" i="5"/>
  <c r="AF1929" i="5"/>
  <c r="AF1934" i="5"/>
  <c r="AF1939" i="5"/>
  <c r="AF1945" i="5"/>
  <c r="AF1950" i="5"/>
  <c r="AF1955" i="5"/>
  <c r="AF1961" i="5"/>
  <c r="AF1966" i="5"/>
  <c r="AF1971" i="5"/>
  <c r="AF1977" i="5"/>
  <c r="AF1982" i="5"/>
  <c r="AF1987" i="5"/>
  <c r="AF1993" i="5"/>
  <c r="AF1998" i="5"/>
  <c r="AF1057" i="5"/>
  <c r="AF1062" i="5"/>
  <c r="AF1067" i="5"/>
  <c r="AF1073" i="5"/>
  <c r="AF1078" i="5"/>
  <c r="AF1083" i="5"/>
  <c r="AF1089" i="5"/>
  <c r="AF1094" i="5"/>
  <c r="AF1099" i="5"/>
  <c r="AF1105" i="5"/>
  <c r="AF1110" i="5"/>
  <c r="AF1115" i="5"/>
  <c r="AF1121" i="5"/>
  <c r="AF1126" i="5"/>
  <c r="AF1508" i="5"/>
  <c r="AF1517" i="5"/>
  <c r="AF1529" i="5"/>
  <c r="AF1540" i="5"/>
  <c r="AF1549" i="5"/>
  <c r="AF1561" i="5"/>
  <c r="AF1572" i="5"/>
  <c r="AF1581" i="5"/>
  <c r="AF1593" i="5"/>
  <c r="AF1604" i="5"/>
  <c r="AF1613" i="5"/>
  <c r="AF1625" i="5"/>
  <c r="AF1636" i="5"/>
  <c r="AF1645" i="5"/>
  <c r="AF1657" i="5"/>
  <c r="AF1668" i="5"/>
  <c r="AF1677" i="5"/>
  <c r="AF1689" i="5"/>
  <c r="AF1700" i="5"/>
  <c r="AF1709" i="5"/>
  <c r="AF1721" i="5"/>
  <c r="AF1732" i="5"/>
  <c r="AF1741" i="5"/>
  <c r="AF1753" i="5"/>
  <c r="AF1764" i="5"/>
  <c r="AF1773" i="5"/>
  <c r="AF1785" i="5"/>
  <c r="AF1796" i="5"/>
  <c r="AF1805" i="5"/>
  <c r="AF1817" i="5"/>
  <c r="AF1828" i="5"/>
  <c r="AF1837" i="5"/>
  <c r="AF1845" i="5"/>
  <c r="AF1850" i="5"/>
  <c r="AF1855" i="5"/>
  <c r="AF1861" i="5"/>
  <c r="AF1866" i="5"/>
  <c r="AF1871" i="5"/>
  <c r="AF1877" i="5"/>
  <c r="AF1882" i="5"/>
  <c r="AF1887" i="5"/>
  <c r="AF1893" i="5"/>
  <c r="AF1898" i="5"/>
  <c r="AF1903" i="5"/>
  <c r="AF1909" i="5"/>
  <c r="AF1914" i="5"/>
  <c r="AF1919" i="5"/>
  <c r="AF1925" i="5"/>
  <c r="AF1930" i="5"/>
  <c r="AF1935" i="5"/>
  <c r="AF1941" i="5"/>
  <c r="AF1946" i="5"/>
  <c r="AF1951" i="5"/>
  <c r="AF1957" i="5"/>
  <c r="AF1962" i="5"/>
  <c r="AF1967" i="5"/>
  <c r="AF1973" i="5"/>
  <c r="AF1978" i="5"/>
  <c r="AF1983" i="5"/>
  <c r="AF1989" i="5"/>
  <c r="AF1994" i="5"/>
  <c r="AF1999" i="5"/>
  <c r="AF1058" i="5"/>
  <c r="AF1063" i="5"/>
  <c r="AF1069" i="5"/>
  <c r="AF1074" i="5"/>
  <c r="AF1079" i="5"/>
  <c r="AF1085" i="5"/>
  <c r="AF1090" i="5"/>
  <c r="AF1095" i="5"/>
  <c r="AF1101" i="5"/>
  <c r="AF1106" i="5"/>
  <c r="AF1111" i="5"/>
  <c r="AF1117" i="5"/>
  <c r="AF1122" i="5"/>
  <c r="AF1509" i="5"/>
  <c r="AF1532" i="5"/>
  <c r="AF1553" i="5"/>
  <c r="AF1573" i="5"/>
  <c r="AF1596" i="5"/>
  <c r="AF1617" i="5"/>
  <c r="AF1637" i="5"/>
  <c r="AF1660" i="5"/>
  <c r="AF1681" i="5"/>
  <c r="AF1701" i="5"/>
  <c r="AF1724" i="5"/>
  <c r="AF1745" i="5"/>
  <c r="AF1765" i="5"/>
  <c r="AF1788" i="5"/>
  <c r="AF1809" i="5"/>
  <c r="AF1829" i="5"/>
  <c r="AF1846" i="5"/>
  <c r="AF1857" i="5"/>
  <c r="AF1867" i="5"/>
  <c r="AF1878" i="5"/>
  <c r="AF1889" i="5"/>
  <c r="AF1899" i="5"/>
  <c r="AF1910" i="5"/>
  <c r="AF1921" i="5"/>
  <c r="AF1931" i="5"/>
  <c r="AF1942" i="5"/>
  <c r="AF1953" i="5"/>
  <c r="AF1963" i="5"/>
  <c r="AF1974" i="5"/>
  <c r="AF1985" i="5"/>
  <c r="AF1995" i="5"/>
  <c r="AF1070" i="5"/>
  <c r="AF1081" i="5"/>
  <c r="AF1091" i="5"/>
  <c r="AF1102" i="5"/>
  <c r="AF1113" i="5"/>
  <c r="AF1123" i="5"/>
  <c r="AF1130" i="5"/>
  <c r="AF1135" i="5"/>
  <c r="AF1141" i="5"/>
  <c r="AF1146" i="5"/>
  <c r="AF1151" i="5"/>
  <c r="AF1157" i="5"/>
  <c r="AF1162" i="5"/>
  <c r="AF1167" i="5"/>
  <c r="AF1173" i="5"/>
  <c r="AF1178" i="5"/>
  <c r="AF1183" i="5"/>
  <c r="AF1189" i="5"/>
  <c r="AF1194" i="5"/>
  <c r="AF1199" i="5"/>
  <c r="AF1205" i="5"/>
  <c r="AF1210" i="5"/>
  <c r="AF1215" i="5"/>
  <c r="AF1221" i="5"/>
  <c r="AF1226" i="5"/>
  <c r="AF1231" i="5"/>
  <c r="AF1237" i="5"/>
  <c r="AF1242" i="5"/>
  <c r="AF1247" i="5"/>
  <c r="AF1253" i="5"/>
  <c r="AF1258" i="5"/>
  <c r="AF1263" i="5"/>
  <c r="AF1269" i="5"/>
  <c r="AF1274" i="5"/>
  <c r="AF1279" i="5"/>
  <c r="AF1285" i="5"/>
  <c r="AF1290" i="5"/>
  <c r="AF1295" i="5"/>
  <c r="AF1301" i="5"/>
  <c r="AF1306" i="5"/>
  <c r="AF1311" i="5"/>
  <c r="AF1317" i="5"/>
  <c r="AF1322" i="5"/>
  <c r="AF1327" i="5"/>
  <c r="AF1333" i="5"/>
  <c r="AF1338" i="5"/>
  <c r="AF1343" i="5"/>
  <c r="AF1349" i="5"/>
  <c r="AF1353" i="5"/>
  <c r="AF1357" i="5"/>
  <c r="AF1361" i="5"/>
  <c r="AF1365" i="5"/>
  <c r="AF1369" i="5"/>
  <c r="AF1373" i="5"/>
  <c r="AF1377" i="5"/>
  <c r="AF1381" i="5"/>
  <c r="AF1385" i="5"/>
  <c r="AF1389" i="5"/>
  <c r="AF1393" i="5"/>
  <c r="AF1397" i="5"/>
  <c r="AF1401" i="5"/>
  <c r="AF1405" i="5"/>
  <c r="AF1409" i="5"/>
  <c r="AF1413" i="5"/>
  <c r="AF1417" i="5"/>
  <c r="AF1421" i="5"/>
  <c r="AF1425" i="5"/>
  <c r="AF1429" i="5"/>
  <c r="AF1433" i="5"/>
  <c r="AF1437" i="5"/>
  <c r="AF1441" i="5"/>
  <c r="AF1445" i="5"/>
  <c r="AF1449" i="5"/>
  <c r="AF1453" i="5"/>
  <c r="AF1457" i="5"/>
  <c r="AF1461" i="5"/>
  <c r="AF1465" i="5"/>
  <c r="AF1469" i="5"/>
  <c r="AF1473" i="5"/>
  <c r="AF1477" i="5"/>
  <c r="AF1481" i="5"/>
  <c r="AF1485" i="5"/>
  <c r="AF1489" i="5"/>
  <c r="AF1493" i="5"/>
  <c r="AF1497" i="5"/>
  <c r="AF1501" i="5"/>
  <c r="AF1513" i="5"/>
  <c r="AF1533" i="5"/>
  <c r="AF1556" i="5"/>
  <c r="AF1577" i="5"/>
  <c r="AF1597" i="5"/>
  <c r="AF1620" i="5"/>
  <c r="AF1641" i="5"/>
  <c r="AF1661" i="5"/>
  <c r="AF1684" i="5"/>
  <c r="AF1705" i="5"/>
  <c r="AF1725" i="5"/>
  <c r="AF1748" i="5"/>
  <c r="AF1769" i="5"/>
  <c r="AF1789" i="5"/>
  <c r="AF1812" i="5"/>
  <c r="AF1833" i="5"/>
  <c r="AF1847" i="5"/>
  <c r="AF1858" i="5"/>
  <c r="AF1869" i="5"/>
  <c r="AF1879" i="5"/>
  <c r="AF1890" i="5"/>
  <c r="AF1901" i="5"/>
  <c r="AF1911" i="5"/>
  <c r="AF1922" i="5"/>
  <c r="AF1933" i="5"/>
  <c r="AF1943" i="5"/>
  <c r="AF1954" i="5"/>
  <c r="AF1965" i="5"/>
  <c r="AF1975" i="5"/>
  <c r="AF1986" i="5"/>
  <c r="AF1997" i="5"/>
  <c r="AF1061" i="5"/>
  <c r="AF1071" i="5"/>
  <c r="AF1082" i="5"/>
  <c r="AF1093" i="5"/>
  <c r="AF1103" i="5"/>
  <c r="AF1114" i="5"/>
  <c r="AF1125" i="5"/>
  <c r="AF1131" i="5"/>
  <c r="AF1137" i="5"/>
  <c r="AF1142" i="5"/>
  <c r="AF1147" i="5"/>
  <c r="AF1153" i="5"/>
  <c r="AF1158" i="5"/>
  <c r="AF1163" i="5"/>
  <c r="AF1169" i="5"/>
  <c r="AF1174" i="5"/>
  <c r="AF1179" i="5"/>
  <c r="AF1185" i="5"/>
  <c r="AF1190" i="5"/>
  <c r="AF1195" i="5"/>
  <c r="AF1201" i="5"/>
  <c r="AF1206" i="5"/>
  <c r="AF1211" i="5"/>
  <c r="AF1217" i="5"/>
  <c r="AF1222" i="5"/>
  <c r="AF1227" i="5"/>
  <c r="AF1233" i="5"/>
  <c r="AF1238" i="5"/>
  <c r="AF1243" i="5"/>
  <c r="AF1249" i="5"/>
  <c r="AF1254" i="5"/>
  <c r="AF1259" i="5"/>
  <c r="AF1265" i="5"/>
  <c r="AF1270" i="5"/>
  <c r="AF1275" i="5"/>
  <c r="AF1281" i="5"/>
  <c r="AF1286" i="5"/>
  <c r="AF1291" i="5"/>
  <c r="AF1297" i="5"/>
  <c r="AF1302" i="5"/>
  <c r="AF1307" i="5"/>
  <c r="AF1313" i="5"/>
  <c r="AF1318" i="5"/>
  <c r="AF1323" i="5"/>
  <c r="AF1329" i="5"/>
  <c r="AF1334" i="5"/>
  <c r="AF1339" i="5"/>
  <c r="AF1345" i="5"/>
  <c r="AF1350" i="5"/>
  <c r="AF1354" i="5"/>
  <c r="AF1358" i="5"/>
  <c r="AF1362" i="5"/>
  <c r="AF1366" i="5"/>
  <c r="AF1370" i="5"/>
  <c r="AF1374" i="5"/>
  <c r="AF1378" i="5"/>
  <c r="AF1382" i="5"/>
  <c r="AF1386" i="5"/>
  <c r="AF1390" i="5"/>
  <c r="AF1394" i="5"/>
  <c r="AF1398" i="5"/>
  <c r="AF1402" i="5"/>
  <c r="AF1406" i="5"/>
  <c r="AF1410" i="5"/>
  <c r="AF1414" i="5"/>
  <c r="AF1418" i="5"/>
  <c r="AF1422" i="5"/>
  <c r="AF1426" i="5"/>
  <c r="AF1430" i="5"/>
  <c r="AF1434" i="5"/>
  <c r="AF1438" i="5"/>
  <c r="AF1442" i="5"/>
  <c r="AF1446" i="5"/>
  <c r="AF1450" i="5"/>
  <c r="AF1454" i="5"/>
  <c r="AF1458" i="5"/>
  <c r="AF1462" i="5"/>
  <c r="AF1466" i="5"/>
  <c r="AF1470" i="5"/>
  <c r="AF1474" i="5"/>
  <c r="AF1478" i="5"/>
  <c r="AF1482" i="5"/>
  <c r="AF1486" i="5"/>
  <c r="AF1490" i="5"/>
  <c r="AF1494" i="5"/>
  <c r="AF1498" i="5"/>
  <c r="AF666" i="5"/>
  <c r="AF1521" i="5"/>
  <c r="AF1564" i="5"/>
  <c r="AF1605" i="5"/>
  <c r="AF1649" i="5"/>
  <c r="AF1692" i="5"/>
  <c r="AF1733" i="5"/>
  <c r="AF1777" i="5"/>
  <c r="AF1820" i="5"/>
  <c r="AF1851" i="5"/>
  <c r="AF1873" i="5"/>
  <c r="AF1894" i="5"/>
  <c r="AF1915" i="5"/>
  <c r="AF1937" i="5"/>
  <c r="AF1958" i="5"/>
  <c r="AF1979" i="5"/>
  <c r="AF2001" i="5"/>
  <c r="AF1065" i="5"/>
  <c r="AF1086" i="5"/>
  <c r="AF1107" i="5"/>
  <c r="AF1127" i="5"/>
  <c r="AF1138" i="5"/>
  <c r="AF1149" i="5"/>
  <c r="AF1159" i="5"/>
  <c r="AF1170" i="5"/>
  <c r="AF1181" i="5"/>
  <c r="AF1191" i="5"/>
  <c r="AF1202" i="5"/>
  <c r="AF1213" i="5"/>
  <c r="AF1223" i="5"/>
  <c r="AF1234" i="5"/>
  <c r="AF1245" i="5"/>
  <c r="AF1255" i="5"/>
  <c r="AF1266" i="5"/>
  <c r="AF1277" i="5"/>
  <c r="AF1287" i="5"/>
  <c r="AF1298" i="5"/>
  <c r="AF1309" i="5"/>
  <c r="AF1319" i="5"/>
  <c r="AF1330" i="5"/>
  <c r="AF1341" i="5"/>
  <c r="AF1351" i="5"/>
  <c r="AF1359" i="5"/>
  <c r="AF1367" i="5"/>
  <c r="AF1375" i="5"/>
  <c r="AF1383" i="5"/>
  <c r="AF1391" i="5"/>
  <c r="AF1399" i="5"/>
  <c r="AF1407" i="5"/>
  <c r="AF1415" i="5"/>
  <c r="AF1423" i="5"/>
  <c r="AF1431" i="5"/>
  <c r="AF1439" i="5"/>
  <c r="AF1447" i="5"/>
  <c r="AF1455" i="5"/>
  <c r="AF1463" i="5"/>
  <c r="AF1471" i="5"/>
  <c r="AF1479" i="5"/>
  <c r="AF1487" i="5"/>
  <c r="AF1495" i="5"/>
  <c r="AF1926" i="5"/>
  <c r="AF1075" i="5"/>
  <c r="AF1097" i="5"/>
  <c r="AF1133" i="5"/>
  <c r="AF1154" i="5"/>
  <c r="AF1175" i="5"/>
  <c r="AF1197" i="5"/>
  <c r="AF1218" i="5"/>
  <c r="AF1239" i="5"/>
  <c r="AF1261" i="5"/>
  <c r="AF1282" i="5"/>
  <c r="AF1303" i="5"/>
  <c r="AF1325" i="5"/>
  <c r="AF1335" i="5"/>
  <c r="AF1363" i="5"/>
  <c r="AF1379" i="5"/>
  <c r="AF1395" i="5"/>
  <c r="AF1403" i="5"/>
  <c r="AF1419" i="5"/>
  <c r="AF1435" i="5"/>
  <c r="AF1451" i="5"/>
  <c r="AF1467" i="5"/>
  <c r="AF1483" i="5"/>
  <c r="AF1499" i="5"/>
  <c r="AF1545" i="5"/>
  <c r="AF1629" i="5"/>
  <c r="AF1673" i="5"/>
  <c r="AF1716" i="5"/>
  <c r="AF1801" i="5"/>
  <c r="AF1842" i="5"/>
  <c r="AF1885" i="5"/>
  <c r="AF1927" i="5"/>
  <c r="AF1970" i="5"/>
  <c r="AF1077" i="5"/>
  <c r="AF1098" i="5"/>
  <c r="AF1134" i="5"/>
  <c r="AF1145" i="5"/>
  <c r="AF1166" i="5"/>
  <c r="AF1177" i="5"/>
  <c r="AF1187" i="5"/>
  <c r="AF1209" i="5"/>
  <c r="AF1219" i="5"/>
  <c r="AF1241" i="5"/>
  <c r="AF1251" i="5"/>
  <c r="AF1273" i="5"/>
  <c r="AF1294" i="5"/>
  <c r="AF1305" i="5"/>
  <c r="AF1326" i="5"/>
  <c r="AF1337" i="5"/>
  <c r="AF1356" i="5"/>
  <c r="AF1372" i="5"/>
  <c r="AF1388" i="5"/>
  <c r="AF1404" i="5"/>
  <c r="AF1412" i="5"/>
  <c r="AF1428" i="5"/>
  <c r="AF1436" i="5"/>
  <c r="AF1452" i="5"/>
  <c r="AF1468" i="5"/>
  <c r="AF1476" i="5"/>
  <c r="AF1492" i="5"/>
  <c r="AF1500" i="5"/>
  <c r="AF1524" i="5"/>
  <c r="AF1565" i="5"/>
  <c r="AF1609" i="5"/>
  <c r="AF1652" i="5"/>
  <c r="AF1693" i="5"/>
  <c r="AF1737" i="5"/>
  <c r="AF1780" i="5"/>
  <c r="AF1821" i="5"/>
  <c r="AF1853" i="5"/>
  <c r="AF1874" i="5"/>
  <c r="AF1895" i="5"/>
  <c r="AF1917" i="5"/>
  <c r="AF1938" i="5"/>
  <c r="AF1959" i="5"/>
  <c r="AF1981" i="5"/>
  <c r="AF1502" i="5"/>
  <c r="AF1066" i="5"/>
  <c r="AF1087" i="5"/>
  <c r="AF1109" i="5"/>
  <c r="AF1129" i="5"/>
  <c r="AF1139" i="5"/>
  <c r="AF1150" i="5"/>
  <c r="AF1161" i="5"/>
  <c r="AF1171" i="5"/>
  <c r="AF1182" i="5"/>
  <c r="AF1193" i="5"/>
  <c r="AF1203" i="5"/>
  <c r="AF1214" i="5"/>
  <c r="AF1225" i="5"/>
  <c r="AF1235" i="5"/>
  <c r="AF1246" i="5"/>
  <c r="AF1257" i="5"/>
  <c r="AF1267" i="5"/>
  <c r="AF1278" i="5"/>
  <c r="AF1289" i="5"/>
  <c r="AF1299" i="5"/>
  <c r="AF1310" i="5"/>
  <c r="AF1321" i="5"/>
  <c r="AF1331" i="5"/>
  <c r="AF1342" i="5"/>
  <c r="AF1352" i="5"/>
  <c r="AF1360" i="5"/>
  <c r="AF1368" i="5"/>
  <c r="AF1376" i="5"/>
  <c r="AF1384" i="5"/>
  <c r="AF1392" i="5"/>
  <c r="AF1400" i="5"/>
  <c r="AF1408" i="5"/>
  <c r="AF1416" i="5"/>
  <c r="AF1424" i="5"/>
  <c r="AF1432" i="5"/>
  <c r="AF1440" i="5"/>
  <c r="AF1448" i="5"/>
  <c r="AF1456" i="5"/>
  <c r="AF1464" i="5"/>
  <c r="AF1472" i="5"/>
  <c r="AF1480" i="5"/>
  <c r="AF1488" i="5"/>
  <c r="AF1496" i="5"/>
  <c r="AF1541" i="5"/>
  <c r="AF1585" i="5"/>
  <c r="AF1628" i="5"/>
  <c r="AF1669" i="5"/>
  <c r="AF1713" i="5"/>
  <c r="AF1756" i="5"/>
  <c r="AF1797" i="5"/>
  <c r="AF1841" i="5"/>
  <c r="AF1862" i="5"/>
  <c r="AF1883" i="5"/>
  <c r="AF1905" i="5"/>
  <c r="AF1947" i="5"/>
  <c r="AF1969" i="5"/>
  <c r="AF1990" i="5"/>
  <c r="AF1118" i="5"/>
  <c r="AF1143" i="5"/>
  <c r="AF1165" i="5"/>
  <c r="AF1186" i="5"/>
  <c r="AF1207" i="5"/>
  <c r="AF1229" i="5"/>
  <c r="AF1250" i="5"/>
  <c r="AF1271" i="5"/>
  <c r="AF1293" i="5"/>
  <c r="AF1314" i="5"/>
  <c r="AF1346" i="5"/>
  <c r="AF1355" i="5"/>
  <c r="AF1371" i="5"/>
  <c r="AF1387" i="5"/>
  <c r="AF1411" i="5"/>
  <c r="AF1427" i="5"/>
  <c r="AF1443" i="5"/>
  <c r="AF1459" i="5"/>
  <c r="AF1475" i="5"/>
  <c r="AF1491" i="5"/>
  <c r="AF1588" i="5"/>
  <c r="AF1757" i="5"/>
  <c r="AF1863" i="5"/>
  <c r="AF1906" i="5"/>
  <c r="AF1949" i="5"/>
  <c r="AF1991" i="5"/>
  <c r="AF1119" i="5"/>
  <c r="AF1155" i="5"/>
  <c r="AF1198" i="5"/>
  <c r="AF1230" i="5"/>
  <c r="AF1262" i="5"/>
  <c r="AF1283" i="5"/>
  <c r="AF1315" i="5"/>
  <c r="AF1347" i="5"/>
  <c r="AF1364" i="5"/>
  <c r="AF1380" i="5"/>
  <c r="AF1396" i="5"/>
  <c r="AF1420" i="5"/>
  <c r="AF1444" i="5"/>
  <c r="AF1460" i="5"/>
  <c r="AF1484" i="5"/>
  <c r="AF19" i="5"/>
  <c r="AF23" i="5"/>
  <c r="AF27" i="5"/>
  <c r="AF31" i="5"/>
  <c r="AF35" i="5"/>
  <c r="AF39" i="5"/>
  <c r="AF43" i="5"/>
  <c r="AF47" i="5"/>
  <c r="AF51" i="5"/>
  <c r="AF55" i="5"/>
  <c r="AF59" i="5"/>
  <c r="AF63" i="5"/>
  <c r="AF67" i="5"/>
  <c r="AF71" i="5"/>
  <c r="AF75" i="5"/>
  <c r="AF79" i="5"/>
  <c r="AF83" i="5"/>
  <c r="AF87" i="5"/>
  <c r="AF91" i="5"/>
  <c r="AF95" i="5"/>
  <c r="AF99" i="5"/>
  <c r="AF103" i="5"/>
  <c r="AF107" i="5"/>
  <c r="AF111" i="5"/>
  <c r="AF115" i="5"/>
  <c r="AF119" i="5"/>
  <c r="AF123" i="5"/>
  <c r="AF127" i="5"/>
  <c r="AF131" i="5"/>
  <c r="AF135" i="5"/>
  <c r="AF139" i="5"/>
  <c r="AF143" i="5"/>
  <c r="AF147" i="5"/>
  <c r="AF151" i="5"/>
  <c r="AF155" i="5"/>
  <c r="AF159" i="5"/>
  <c r="AF163" i="5"/>
  <c r="AF167" i="5"/>
  <c r="AF171" i="5"/>
  <c r="AF175" i="5"/>
  <c r="AF179" i="5"/>
  <c r="AF183" i="5"/>
  <c r="AF187" i="5"/>
  <c r="AF191" i="5"/>
  <c r="AF195" i="5"/>
  <c r="AF199" i="5"/>
  <c r="AF203" i="5"/>
  <c r="AF207" i="5"/>
  <c r="AF211" i="5"/>
  <c r="AF215" i="5"/>
  <c r="AF219" i="5"/>
  <c r="AF223" i="5"/>
  <c r="AF227" i="5"/>
  <c r="AF231" i="5"/>
  <c r="AF235" i="5"/>
  <c r="AF239" i="5"/>
  <c r="AF243" i="5"/>
  <c r="AF247" i="5"/>
  <c r="AF251" i="5"/>
  <c r="AF255" i="5"/>
  <c r="AF259" i="5"/>
  <c r="AF263" i="5"/>
  <c r="AF267" i="5"/>
  <c r="AF271" i="5"/>
  <c r="AF275" i="5"/>
  <c r="AF279" i="5"/>
  <c r="AF283" i="5"/>
  <c r="AF287" i="5"/>
  <c r="AF291" i="5"/>
  <c r="AF295" i="5"/>
  <c r="AF299" i="5"/>
  <c r="AF303" i="5"/>
  <c r="AF307" i="5"/>
  <c r="AF311" i="5"/>
  <c r="AF315" i="5"/>
  <c r="AF319" i="5"/>
  <c r="AF323" i="5"/>
  <c r="AF327" i="5"/>
  <c r="AF331" i="5"/>
  <c r="AF335" i="5"/>
  <c r="AF339" i="5"/>
  <c r="AF21" i="5"/>
  <c r="AF26" i="5"/>
  <c r="AF32" i="5"/>
  <c r="AF37" i="5"/>
  <c r="AF42" i="5"/>
  <c r="AF48" i="5"/>
  <c r="AF53" i="5"/>
  <c r="AF58" i="5"/>
  <c r="AF64" i="5"/>
  <c r="AF69" i="5"/>
  <c r="AF74" i="5"/>
  <c r="AF80" i="5"/>
  <c r="AF85" i="5"/>
  <c r="AF90" i="5"/>
  <c r="AF96" i="5"/>
  <c r="AF101" i="5"/>
  <c r="AF106" i="5"/>
  <c r="AF112" i="5"/>
  <c r="AF117" i="5"/>
  <c r="AF122" i="5"/>
  <c r="AF128" i="5"/>
  <c r="AF133" i="5"/>
  <c r="AF138" i="5"/>
  <c r="AF144" i="5"/>
  <c r="AF149" i="5"/>
  <c r="AF154" i="5"/>
  <c r="AF160" i="5"/>
  <c r="AF165" i="5"/>
  <c r="AF170" i="5"/>
  <c r="AF176" i="5"/>
  <c r="AF181" i="5"/>
  <c r="AF186" i="5"/>
  <c r="AF192" i="5"/>
  <c r="AF197" i="5"/>
  <c r="AF202" i="5"/>
  <c r="AF208" i="5"/>
  <c r="AF213" i="5"/>
  <c r="AF218" i="5"/>
  <c r="AF224" i="5"/>
  <c r="AF229" i="5"/>
  <c r="AF234" i="5"/>
  <c r="AF240" i="5"/>
  <c r="AF245" i="5"/>
  <c r="AF250" i="5"/>
  <c r="AF256" i="5"/>
  <c r="AF261" i="5"/>
  <c r="AF266" i="5"/>
  <c r="AF272" i="5"/>
  <c r="AF277" i="5"/>
  <c r="AF282" i="5"/>
  <c r="AF288" i="5"/>
  <c r="AF293" i="5"/>
  <c r="AF298" i="5"/>
  <c r="AF304" i="5"/>
  <c r="AF309" i="5"/>
  <c r="AF314" i="5"/>
  <c r="AF320" i="5"/>
  <c r="AF325" i="5"/>
  <c r="AF330" i="5"/>
  <c r="AF336" i="5"/>
  <c r="AF341" i="5"/>
  <c r="AF345" i="5"/>
  <c r="AF349" i="5"/>
  <c r="AF353" i="5"/>
  <c r="AF357" i="5"/>
  <c r="AF361" i="5"/>
  <c r="AF365" i="5"/>
  <c r="AF369" i="5"/>
  <c r="AF373" i="5"/>
  <c r="AF377" i="5"/>
  <c r="AF381" i="5"/>
  <c r="AF385" i="5"/>
  <c r="AF389" i="5"/>
  <c r="AF393" i="5"/>
  <c r="AF397" i="5"/>
  <c r="AF401" i="5"/>
  <c r="AF405" i="5"/>
  <c r="AF409" i="5"/>
  <c r="AF413" i="5"/>
  <c r="AF417" i="5"/>
  <c r="AF421" i="5"/>
  <c r="AF425" i="5"/>
  <c r="AF429" i="5"/>
  <c r="AF433" i="5"/>
  <c r="AF437" i="5"/>
  <c r="AF441" i="5"/>
  <c r="AF445" i="5"/>
  <c r="AF449" i="5"/>
  <c r="AF453" i="5"/>
  <c r="AF457" i="5"/>
  <c r="AF461" i="5"/>
  <c r="AF465" i="5"/>
  <c r="AF22" i="5"/>
  <c r="AF28" i="5"/>
  <c r="AF33" i="5"/>
  <c r="AF38" i="5"/>
  <c r="AF44" i="5"/>
  <c r="AF49" i="5"/>
  <c r="AF54" i="5"/>
  <c r="AF60" i="5"/>
  <c r="AF65" i="5"/>
  <c r="AF70" i="5"/>
  <c r="AF76" i="5"/>
  <c r="AF81" i="5"/>
  <c r="AF86" i="5"/>
  <c r="AF92" i="5"/>
  <c r="AF97" i="5"/>
  <c r="AF102" i="5"/>
  <c r="AF108" i="5"/>
  <c r="AF113" i="5"/>
  <c r="AF118" i="5"/>
  <c r="AF124" i="5"/>
  <c r="AF129" i="5"/>
  <c r="AF134" i="5"/>
  <c r="AF140" i="5"/>
  <c r="AF145" i="5"/>
  <c r="AF150" i="5"/>
  <c r="AF156" i="5"/>
  <c r="AF161" i="5"/>
  <c r="AF166" i="5"/>
  <c r="AF172" i="5"/>
  <c r="AF177" i="5"/>
  <c r="AF182" i="5"/>
  <c r="AF188" i="5"/>
  <c r="AF193" i="5"/>
  <c r="AF198" i="5"/>
  <c r="AF204" i="5"/>
  <c r="AF209" i="5"/>
  <c r="AF214" i="5"/>
  <c r="AF220" i="5"/>
  <c r="AF225" i="5"/>
  <c r="AF230" i="5"/>
  <c r="AF236" i="5"/>
  <c r="AF241" i="5"/>
  <c r="AF246" i="5"/>
  <c r="AF252" i="5"/>
  <c r="AF257" i="5"/>
  <c r="AF262" i="5"/>
  <c r="AF268" i="5"/>
  <c r="AF273" i="5"/>
  <c r="AF278" i="5"/>
  <c r="AF284" i="5"/>
  <c r="AF289" i="5"/>
  <c r="AF294" i="5"/>
  <c r="AF300" i="5"/>
  <c r="AF305" i="5"/>
  <c r="AF310" i="5"/>
  <c r="AF316" i="5"/>
  <c r="AF321" i="5"/>
  <c r="AF326" i="5"/>
  <c r="AF332" i="5"/>
  <c r="AF337" i="5"/>
  <c r="AF342" i="5"/>
  <c r="AF346" i="5"/>
  <c r="AF350" i="5"/>
  <c r="AF354" i="5"/>
  <c r="AF358" i="5"/>
  <c r="AF362" i="5"/>
  <c r="AF366" i="5"/>
  <c r="AF370" i="5"/>
  <c r="AF374" i="5"/>
  <c r="AF378" i="5"/>
  <c r="AF382" i="5"/>
  <c r="AF386" i="5"/>
  <c r="AF390" i="5"/>
  <c r="AF394" i="5"/>
  <c r="AF398" i="5"/>
  <c r="AF402" i="5"/>
  <c r="AF406" i="5"/>
  <c r="AF410" i="5"/>
  <c r="AF414" i="5"/>
  <c r="AF418" i="5"/>
  <c r="AF422" i="5"/>
  <c r="AF426" i="5"/>
  <c r="AF40" i="5"/>
  <c r="AF50" i="5"/>
  <c r="AF61" i="5"/>
  <c r="AF72" i="5"/>
  <c r="AF82" i="5"/>
  <c r="AF93" i="5"/>
  <c r="AF104" i="5"/>
  <c r="AF114" i="5"/>
  <c r="AF125" i="5"/>
  <c r="AF136" i="5"/>
  <c r="AF146" i="5"/>
  <c r="AF157" i="5"/>
  <c r="AF168" i="5"/>
  <c r="AF178" i="5"/>
  <c r="AF189" i="5"/>
  <c r="AF200" i="5"/>
  <c r="AF210" i="5"/>
  <c r="AF221" i="5"/>
  <c r="AF232" i="5"/>
  <c r="AF242" i="5"/>
  <c r="AF253" i="5"/>
  <c r="AF264" i="5"/>
  <c r="AF274" i="5"/>
  <c r="AF285" i="5"/>
  <c r="AF296" i="5"/>
  <c r="AF306" i="5"/>
  <c r="AF317" i="5"/>
  <c r="AF328" i="5"/>
  <c r="AF338" i="5"/>
  <c r="AF347" i="5"/>
  <c r="AF355" i="5"/>
  <c r="AF363" i="5"/>
  <c r="AF371" i="5"/>
  <c r="AF379" i="5"/>
  <c r="AF387" i="5"/>
  <c r="AF395" i="5"/>
  <c r="AF403" i="5"/>
  <c r="AF411" i="5"/>
  <c r="AF419" i="5"/>
  <c r="AF427" i="5"/>
  <c r="AF432" i="5"/>
  <c r="AF438" i="5"/>
  <c r="AF443" i="5"/>
  <c r="AF448" i="5"/>
  <c r="AF454" i="5"/>
  <c r="AF459" i="5"/>
  <c r="AF464" i="5"/>
  <c r="AF469" i="5"/>
  <c r="AF473" i="5"/>
  <c r="AF477" i="5"/>
  <c r="AF481" i="5"/>
  <c r="AF485" i="5"/>
  <c r="AF489" i="5"/>
  <c r="AF493" i="5"/>
  <c r="AF497" i="5"/>
  <c r="AF501" i="5"/>
  <c r="AF466" i="5"/>
  <c r="AF474" i="5"/>
  <c r="AF482" i="5"/>
  <c r="AF490" i="5"/>
  <c r="AF498" i="5"/>
  <c r="AF34" i="5"/>
  <c r="AF56" i="5"/>
  <c r="AF77" i="5"/>
  <c r="AF98" i="5"/>
  <c r="AF120" i="5"/>
  <c r="AF141" i="5"/>
  <c r="AF162" i="5"/>
  <c r="AF184" i="5"/>
  <c r="AF205" i="5"/>
  <c r="AF226" i="5"/>
  <c r="AF248" i="5"/>
  <c r="AF280" i="5"/>
  <c r="AF301" i="5"/>
  <c r="AF322" i="5"/>
  <c r="AF343" i="5"/>
  <c r="AF359" i="5"/>
  <c r="AF383" i="5"/>
  <c r="AF399" i="5"/>
  <c r="AF415" i="5"/>
  <c r="AF430" i="5"/>
  <c r="AF440" i="5"/>
  <c r="AF451" i="5"/>
  <c r="AF462" i="5"/>
  <c r="AF471" i="5"/>
  <c r="AF479" i="5"/>
  <c r="AF491" i="5"/>
  <c r="AF499" i="5"/>
  <c r="AF36" i="5"/>
  <c r="AF57" i="5"/>
  <c r="AF78" i="5"/>
  <c r="AF100" i="5"/>
  <c r="AF121" i="5"/>
  <c r="AF142" i="5"/>
  <c r="AF164" i="5"/>
  <c r="AF185" i="5"/>
  <c r="AF206" i="5"/>
  <c r="AF228" i="5"/>
  <c r="AF249" i="5"/>
  <c r="AF270" i="5"/>
  <c r="AF292" i="5"/>
  <c r="AF313" i="5"/>
  <c r="AF334" i="5"/>
  <c r="AF352" i="5"/>
  <c r="AF368" i="5"/>
  <c r="AF384" i="5"/>
  <c r="AF400" i="5"/>
  <c r="AF416" i="5"/>
  <c r="AF431" i="5"/>
  <c r="AF442" i="5"/>
  <c r="AF452" i="5"/>
  <c r="AF463" i="5"/>
  <c r="AF472" i="5"/>
  <c r="AF480" i="5"/>
  <c r="AF488" i="5"/>
  <c r="AF496" i="5"/>
  <c r="AF20" i="5"/>
  <c r="AF30" i="5"/>
  <c r="AF41" i="5"/>
  <c r="AF52" i="5"/>
  <c r="AF62" i="5"/>
  <c r="AF73" i="5"/>
  <c r="AF84" i="5"/>
  <c r="AF94" i="5"/>
  <c r="AF105" i="5"/>
  <c r="AF116" i="5"/>
  <c r="AF126" i="5"/>
  <c r="AF137" i="5"/>
  <c r="AF148" i="5"/>
  <c r="AF158" i="5"/>
  <c r="AF169" i="5"/>
  <c r="AF180" i="5"/>
  <c r="AF190" i="5"/>
  <c r="AF201" i="5"/>
  <c r="AF212" i="5"/>
  <c r="AF222" i="5"/>
  <c r="AF233" i="5"/>
  <c r="AF244" i="5"/>
  <c r="AF254" i="5"/>
  <c r="AF265" i="5"/>
  <c r="AF276" i="5"/>
  <c r="AF286" i="5"/>
  <c r="AF297" i="5"/>
  <c r="AF308" i="5"/>
  <c r="AF318" i="5"/>
  <c r="AF329" i="5"/>
  <c r="AF340" i="5"/>
  <c r="AF348" i="5"/>
  <c r="AF356" i="5"/>
  <c r="AF364" i="5"/>
  <c r="AF372" i="5"/>
  <c r="AF380" i="5"/>
  <c r="AF388" i="5"/>
  <c r="AF396" i="5"/>
  <c r="AF404" i="5"/>
  <c r="AF412" i="5"/>
  <c r="AF420" i="5"/>
  <c r="AF428" i="5"/>
  <c r="AF434" i="5"/>
  <c r="AF439" i="5"/>
  <c r="AF444" i="5"/>
  <c r="AF450" i="5"/>
  <c r="AF455" i="5"/>
  <c r="AF460" i="5"/>
  <c r="AF470" i="5"/>
  <c r="AF478" i="5"/>
  <c r="AF486" i="5"/>
  <c r="AF494" i="5"/>
  <c r="AF24" i="5"/>
  <c r="AF45" i="5"/>
  <c r="AF66" i="5"/>
  <c r="AF88" i="5"/>
  <c r="AF109" i="5"/>
  <c r="AF130" i="5"/>
  <c r="AF152" i="5"/>
  <c r="AF173" i="5"/>
  <c r="AF194" i="5"/>
  <c r="AF216" i="5"/>
  <c r="AF237" i="5"/>
  <c r="AF258" i="5"/>
  <c r="AF269" i="5"/>
  <c r="AF290" i="5"/>
  <c r="AF312" i="5"/>
  <c r="AF333" i="5"/>
  <c r="AF351" i="5"/>
  <c r="AF367" i="5"/>
  <c r="AF375" i="5"/>
  <c r="AF391" i="5"/>
  <c r="AF407" i="5"/>
  <c r="AF423" i="5"/>
  <c r="AF435" i="5"/>
  <c r="AF446" i="5"/>
  <c r="AF456" i="5"/>
  <c r="AF467" i="5"/>
  <c r="AF475" i="5"/>
  <c r="AF483" i="5"/>
  <c r="AF487" i="5"/>
  <c r="AF495" i="5"/>
  <c r="AF25" i="5"/>
  <c r="AF46" i="5"/>
  <c r="AF68" i="5"/>
  <c r="AF89" i="5"/>
  <c r="AF110" i="5"/>
  <c r="AF132" i="5"/>
  <c r="AF153" i="5"/>
  <c r="AF174" i="5"/>
  <c r="AF196" i="5"/>
  <c r="AF217" i="5"/>
  <c r="AF238" i="5"/>
  <c r="AF260" i="5"/>
  <c r="AF281" i="5"/>
  <c r="AF302" i="5"/>
  <c r="AF324" i="5"/>
  <c r="AF344" i="5"/>
  <c r="AF360" i="5"/>
  <c r="AF376" i="5"/>
  <c r="AF392" i="5"/>
  <c r="AF408" i="5"/>
  <c r="AF424" i="5"/>
  <c r="AF436" i="5"/>
  <c r="AF447" i="5"/>
  <c r="AF458" i="5"/>
  <c r="AF468" i="5"/>
  <c r="AF476" i="5"/>
  <c r="AF484" i="5"/>
  <c r="AF492" i="5"/>
  <c r="AF500" i="5"/>
  <c r="AC503" i="4"/>
  <c r="AC499" i="4"/>
  <c r="AC495" i="4"/>
  <c r="AC491" i="4"/>
  <c r="AC487" i="4"/>
  <c r="AC483" i="4"/>
  <c r="AC479" i="4"/>
  <c r="AC475" i="4"/>
  <c r="AC471" i="4"/>
  <c r="AC467" i="4"/>
  <c r="AC463" i="4"/>
  <c r="AC459" i="4"/>
  <c r="AC455" i="4"/>
  <c r="AC451" i="4"/>
  <c r="AC447" i="4"/>
  <c r="AC443" i="4"/>
  <c r="AC439" i="4"/>
  <c r="AC435" i="4"/>
  <c r="AC431" i="4"/>
  <c r="AC427" i="4"/>
  <c r="AC423" i="4"/>
  <c r="AC419" i="4"/>
  <c r="AC415" i="4"/>
  <c r="AC411" i="4"/>
  <c r="AC407" i="4"/>
  <c r="AC403" i="4"/>
  <c r="AC399" i="4"/>
  <c r="AC395" i="4"/>
  <c r="AC391" i="4"/>
  <c r="AC387" i="4"/>
  <c r="AC383" i="4"/>
  <c r="AC379" i="4"/>
  <c r="AC375" i="4"/>
  <c r="AC371" i="4"/>
  <c r="AC367" i="4"/>
  <c r="AC363" i="4"/>
  <c r="AC359" i="4"/>
  <c r="AC355" i="4"/>
  <c r="AC351" i="4"/>
  <c r="AC347" i="4"/>
  <c r="AC343" i="4"/>
  <c r="AC339" i="4"/>
  <c r="AC335" i="4"/>
  <c r="AC331" i="4"/>
  <c r="AC327" i="4"/>
  <c r="AC323" i="4"/>
  <c r="AC319" i="4"/>
  <c r="AC315" i="4"/>
  <c r="AC311" i="4"/>
  <c r="AC307" i="4"/>
  <c r="AC303" i="4"/>
  <c r="AC299" i="4"/>
  <c r="AC295" i="4"/>
  <c r="AC291" i="4"/>
  <c r="AC287" i="4"/>
  <c r="AC283" i="4"/>
  <c r="AC279" i="4"/>
  <c r="AC275" i="4"/>
  <c r="AC271" i="4"/>
  <c r="AC267" i="4"/>
  <c r="AC263" i="4"/>
  <c r="AC259" i="4"/>
  <c r="AC255" i="4"/>
  <c r="AC251" i="4"/>
  <c r="AC247" i="4"/>
  <c r="AC243" i="4"/>
  <c r="AC239" i="4"/>
  <c r="AC235" i="4"/>
  <c r="AC231" i="4"/>
  <c r="AC227" i="4"/>
  <c r="AC223" i="4"/>
  <c r="AC219" i="4"/>
  <c r="AC215" i="4"/>
  <c r="AC211" i="4"/>
  <c r="AC207" i="4"/>
  <c r="AC203" i="4"/>
  <c r="AC199" i="4"/>
  <c r="AC195" i="4"/>
  <c r="AC191" i="4"/>
  <c r="AC187" i="4"/>
  <c r="AC183" i="4"/>
  <c r="AC179" i="4"/>
  <c r="AC175" i="4"/>
  <c r="AC171" i="4"/>
  <c r="AC167" i="4"/>
  <c r="AC502" i="4"/>
  <c r="AC498" i="4"/>
  <c r="AC494" i="4"/>
  <c r="AC490" i="4"/>
  <c r="AC486" i="4"/>
  <c r="AC482" i="4"/>
  <c r="AC478" i="4"/>
  <c r="AC474" i="4"/>
  <c r="AC470" i="4"/>
  <c r="AC466" i="4"/>
  <c r="AC462" i="4"/>
  <c r="AC458" i="4"/>
  <c r="AC454" i="4"/>
  <c r="AC450" i="4"/>
  <c r="AC446" i="4"/>
  <c r="AC442" i="4"/>
  <c r="AC438" i="4"/>
  <c r="AC434" i="4"/>
  <c r="AC430" i="4"/>
  <c r="AC426" i="4"/>
  <c r="AC422" i="4"/>
  <c r="AC418" i="4"/>
  <c r="AC414" i="4"/>
  <c r="AC410" i="4"/>
  <c r="AC406" i="4"/>
  <c r="AC402" i="4"/>
  <c r="AC398" i="4"/>
  <c r="AC394" i="4"/>
  <c r="AC390" i="4"/>
  <c r="AC386" i="4"/>
  <c r="AC382" i="4"/>
  <c r="AC378" i="4"/>
  <c r="AC374" i="4"/>
  <c r="AC370" i="4"/>
  <c r="AC366" i="4"/>
  <c r="AC362" i="4"/>
  <c r="AC358" i="4"/>
  <c r="AC354" i="4"/>
  <c r="AC350" i="4"/>
  <c r="AC346" i="4"/>
  <c r="AC342" i="4"/>
  <c r="AC338" i="4"/>
  <c r="AC334" i="4"/>
  <c r="AC330" i="4"/>
  <c r="AC326" i="4"/>
  <c r="AC322" i="4"/>
  <c r="AC318" i="4"/>
  <c r="AC314" i="4"/>
  <c r="AC310" i="4"/>
  <c r="AC306" i="4"/>
  <c r="AC302" i="4"/>
  <c r="AC298" i="4"/>
  <c r="AC294" i="4"/>
  <c r="AC290" i="4"/>
  <c r="AC286" i="4"/>
  <c r="AC282" i="4"/>
  <c r="AC278" i="4"/>
  <c r="AC274" i="4"/>
  <c r="AC270" i="4"/>
  <c r="AC266" i="4"/>
  <c r="AC262" i="4"/>
  <c r="AC258" i="4"/>
  <c r="AC254" i="4"/>
  <c r="AC250" i="4"/>
  <c r="AC246" i="4"/>
  <c r="AC242" i="4"/>
  <c r="AC238" i="4"/>
  <c r="AC234" i="4"/>
  <c r="AC230" i="4"/>
  <c r="AC226" i="4"/>
  <c r="AC222" i="4"/>
  <c r="AC218" i="4"/>
  <c r="AC214" i="4"/>
  <c r="AC210" i="4"/>
  <c r="AC206" i="4"/>
  <c r="AC202" i="4"/>
  <c r="AC198" i="4"/>
  <c r="AC194" i="4"/>
  <c r="AC190" i="4"/>
  <c r="AC186" i="4"/>
  <c r="AC182" i="4"/>
  <c r="AC178" i="4"/>
  <c r="AC174" i="4"/>
  <c r="AC170" i="4"/>
  <c r="AC166" i="4"/>
  <c r="AC501" i="4"/>
  <c r="AC497" i="4"/>
  <c r="AC493" i="4"/>
  <c r="AC489" i="4"/>
  <c r="AC485" i="4"/>
  <c r="AC481" i="4"/>
  <c r="AC477" i="4"/>
  <c r="AC473" i="4"/>
  <c r="AC469" i="4"/>
  <c r="AC465" i="4"/>
  <c r="AC461" i="4"/>
  <c r="AC457" i="4"/>
  <c r="AC453" i="4"/>
  <c r="AC449" i="4"/>
  <c r="AC445" i="4"/>
  <c r="AC441" i="4"/>
  <c r="AC437" i="4"/>
  <c r="AC433" i="4"/>
  <c r="AC429" i="4"/>
  <c r="AC425" i="4"/>
  <c r="AC421" i="4"/>
  <c r="AC417" i="4"/>
  <c r="AC413" i="4"/>
  <c r="AC409" i="4"/>
  <c r="AC405" i="4"/>
  <c r="AC401" i="4"/>
  <c r="AC397" i="4"/>
  <c r="AC393" i="4"/>
  <c r="AC389" i="4"/>
  <c r="AC385" i="4"/>
  <c r="AC381" i="4"/>
  <c r="AC377" i="4"/>
  <c r="AC373" i="4"/>
  <c r="AC369" i="4"/>
  <c r="AC365" i="4"/>
  <c r="AC361" i="4"/>
  <c r="AC357" i="4"/>
  <c r="AC353" i="4"/>
  <c r="AC349" i="4"/>
  <c r="AC345" i="4"/>
  <c r="AC341" i="4"/>
  <c r="AC337" i="4"/>
  <c r="AC333" i="4"/>
  <c r="AC329" i="4"/>
  <c r="AC325" i="4"/>
  <c r="AC321" i="4"/>
  <c r="AC317" i="4"/>
  <c r="AC313" i="4"/>
  <c r="AC309" i="4"/>
  <c r="AC305" i="4"/>
  <c r="AC301" i="4"/>
  <c r="AC297" i="4"/>
  <c r="AC293" i="4"/>
  <c r="AC289" i="4"/>
  <c r="AC285" i="4"/>
  <c r="AC281" i="4"/>
  <c r="AC277" i="4"/>
  <c r="AC273" i="4"/>
  <c r="AC269" i="4"/>
  <c r="AC265" i="4"/>
  <c r="AC261" i="4"/>
  <c r="AC257" i="4"/>
  <c r="AC253" i="4"/>
  <c r="AC249" i="4"/>
  <c r="AC245" i="4"/>
  <c r="AC241" i="4"/>
  <c r="AC237" i="4"/>
  <c r="AC233" i="4"/>
  <c r="AC229" i="4"/>
  <c r="AC225" i="4"/>
  <c r="AC221" i="4"/>
  <c r="AC217" i="4"/>
  <c r="AC213" i="4"/>
  <c r="AC209" i="4"/>
  <c r="AC205" i="4"/>
  <c r="AC201" i="4"/>
  <c r="AC197" i="4"/>
  <c r="AC193" i="4"/>
  <c r="AC189" i="4"/>
  <c r="AC185" i="4"/>
  <c r="AC181" i="4"/>
  <c r="AC177" i="4"/>
  <c r="AC173" i="4"/>
  <c r="AC169" i="4"/>
  <c r="AC165" i="4"/>
  <c r="AC500" i="4"/>
  <c r="AC484" i="4"/>
  <c r="AC468" i="4"/>
  <c r="AC452" i="4"/>
  <c r="AC436" i="4"/>
  <c r="AC420" i="4"/>
  <c r="AC404" i="4"/>
  <c r="AC388" i="4"/>
  <c r="AC372" i="4"/>
  <c r="AC356" i="4"/>
  <c r="AC340" i="4"/>
  <c r="AC324" i="4"/>
  <c r="AC308" i="4"/>
  <c r="AC292" i="4"/>
  <c r="AC276" i="4"/>
  <c r="AC260" i="4"/>
  <c r="AC244" i="4"/>
  <c r="AC228" i="4"/>
  <c r="AC212" i="4"/>
  <c r="AC196" i="4"/>
  <c r="AC180" i="4"/>
  <c r="AC164" i="4"/>
  <c r="AC160" i="4"/>
  <c r="AC156" i="4"/>
  <c r="AC152" i="4"/>
  <c r="AC148" i="4"/>
  <c r="AC144" i="4"/>
  <c r="AC140" i="4"/>
  <c r="AC136" i="4"/>
  <c r="AC132" i="4"/>
  <c r="AC128" i="4"/>
  <c r="AC124" i="4"/>
  <c r="AC120" i="4"/>
  <c r="AC116" i="4"/>
  <c r="AC112" i="4"/>
  <c r="AC108" i="4"/>
  <c r="AC104" i="4"/>
  <c r="AC100" i="4"/>
  <c r="AC96" i="4"/>
  <c r="AC92" i="4"/>
  <c r="AC88" i="4"/>
  <c r="AC84" i="4"/>
  <c r="AC80" i="4"/>
  <c r="AC76" i="4"/>
  <c r="AC72" i="4"/>
  <c r="AC68" i="4"/>
  <c r="AC64" i="4"/>
  <c r="AC60" i="4"/>
  <c r="AC56" i="4"/>
  <c r="AC52" i="4"/>
  <c r="AC48" i="4"/>
  <c r="AC44" i="4"/>
  <c r="AC40" i="4"/>
  <c r="AC36" i="4"/>
  <c r="AC32" i="4"/>
  <c r="AC28" i="4"/>
  <c r="AC24" i="4"/>
  <c r="AC20" i="4"/>
  <c r="AC16" i="4"/>
  <c r="AC12" i="4"/>
  <c r="AC8" i="4"/>
  <c r="AC4" i="4"/>
  <c r="AC60" i="3"/>
  <c r="AC64" i="3"/>
  <c r="AC68" i="3"/>
  <c r="AC72" i="3"/>
  <c r="AC76" i="3"/>
  <c r="AC80" i="3"/>
  <c r="AC84" i="3"/>
  <c r="AC88" i="3"/>
  <c r="AC92" i="3"/>
  <c r="AC96" i="3"/>
  <c r="AC100" i="3"/>
  <c r="AC496" i="4"/>
  <c r="AC480" i="4"/>
  <c r="AC464" i="4"/>
  <c r="AC448" i="4"/>
  <c r="AC432" i="4"/>
  <c r="AC416" i="4"/>
  <c r="AC400" i="4"/>
  <c r="AC384" i="4"/>
  <c r="AC368" i="4"/>
  <c r="AC352" i="4"/>
  <c r="AC336" i="4"/>
  <c r="AC320" i="4"/>
  <c r="AC304" i="4"/>
  <c r="AC288" i="4"/>
  <c r="AC272" i="4"/>
  <c r="AC256" i="4"/>
  <c r="AC240" i="4"/>
  <c r="AC224" i="4"/>
  <c r="AC208" i="4"/>
  <c r="AC192" i="4"/>
  <c r="AC176" i="4"/>
  <c r="AC163" i="4"/>
  <c r="AC159" i="4"/>
  <c r="AC155" i="4"/>
  <c r="AC151" i="4"/>
  <c r="AC147" i="4"/>
  <c r="AC143" i="4"/>
  <c r="AC139" i="4"/>
  <c r="AC135" i="4"/>
  <c r="AC131" i="4"/>
  <c r="AC127" i="4"/>
  <c r="AC123" i="4"/>
  <c r="AC119" i="4"/>
  <c r="AC115" i="4"/>
  <c r="AC111" i="4"/>
  <c r="AC107" i="4"/>
  <c r="AC103" i="4"/>
  <c r="AC99" i="4"/>
  <c r="AC95" i="4"/>
  <c r="AC91" i="4"/>
  <c r="AC87" i="4"/>
  <c r="AC83" i="4"/>
  <c r="AC79" i="4"/>
  <c r="AC75" i="4"/>
  <c r="AC71" i="4"/>
  <c r="AC67" i="4"/>
  <c r="AC63" i="4"/>
  <c r="AC59" i="4"/>
  <c r="AC55" i="4"/>
  <c r="AC51" i="4"/>
  <c r="AC47" i="4"/>
  <c r="AC43" i="4"/>
  <c r="AC39" i="4"/>
  <c r="AC35" i="4"/>
  <c r="AC31" i="4"/>
  <c r="AC27" i="4"/>
  <c r="AC23" i="4"/>
  <c r="AC19" i="4"/>
  <c r="AC15" i="4"/>
  <c r="AC11" i="4"/>
  <c r="AC7" i="4"/>
  <c r="AC65" i="3"/>
  <c r="AC69" i="3"/>
  <c r="AC73" i="3"/>
  <c r="AC77" i="3"/>
  <c r="AC81" i="3"/>
  <c r="AC85" i="3"/>
  <c r="AC89" i="3"/>
  <c r="AC93" i="3"/>
  <c r="AC97" i="3"/>
  <c r="AC492" i="4"/>
  <c r="AC476" i="4"/>
  <c r="AC460" i="4"/>
  <c r="AC444" i="4"/>
  <c r="AC428" i="4"/>
  <c r="AC412" i="4"/>
  <c r="AC396" i="4"/>
  <c r="AC380" i="4"/>
  <c r="AC364" i="4"/>
  <c r="AC348" i="4"/>
  <c r="AC332" i="4"/>
  <c r="AC316" i="4"/>
  <c r="AC300" i="4"/>
  <c r="AC284" i="4"/>
  <c r="AC268" i="4"/>
  <c r="AC252" i="4"/>
  <c r="AC236" i="4"/>
  <c r="AC220" i="4"/>
  <c r="AC204" i="4"/>
  <c r="AC188" i="4"/>
  <c r="AC172" i="4"/>
  <c r="AC162" i="4"/>
  <c r="AC158" i="4"/>
  <c r="AC154" i="4"/>
  <c r="AC150" i="4"/>
  <c r="AC146" i="4"/>
  <c r="AC142" i="4"/>
  <c r="AC138" i="4"/>
  <c r="AC134" i="4"/>
  <c r="AC130" i="4"/>
  <c r="AC126" i="4"/>
  <c r="AC122" i="4"/>
  <c r="AC118" i="4"/>
  <c r="AC114" i="4"/>
  <c r="AC110" i="4"/>
  <c r="AC106" i="4"/>
  <c r="AC102" i="4"/>
  <c r="AC98" i="4"/>
  <c r="AC94" i="4"/>
  <c r="AC90" i="4"/>
  <c r="AC86" i="4"/>
  <c r="AC82" i="4"/>
  <c r="AC78" i="4"/>
  <c r="AC74" i="4"/>
  <c r="AC70" i="4"/>
  <c r="AC66" i="4"/>
  <c r="AC62" i="4"/>
  <c r="AC58" i="4"/>
  <c r="AC54" i="4"/>
  <c r="AC50" i="4"/>
  <c r="AC46" i="4"/>
  <c r="AC42" i="4"/>
  <c r="AC38" i="4"/>
  <c r="AC34" i="4"/>
  <c r="AC30" i="4"/>
  <c r="AC26" i="4"/>
  <c r="AC22" i="4"/>
  <c r="AC18" i="4"/>
  <c r="AC14" i="4"/>
  <c r="AC10" i="4"/>
  <c r="AC6" i="4"/>
  <c r="AC58" i="3"/>
  <c r="AC62" i="3"/>
  <c r="AC66" i="3"/>
  <c r="AC70" i="3"/>
  <c r="AC74" i="3"/>
  <c r="AC78" i="3"/>
  <c r="AC82" i="3"/>
  <c r="AC86" i="3"/>
  <c r="AC90" i="3"/>
  <c r="AC94" i="3"/>
  <c r="AC98" i="3"/>
  <c r="AC102" i="3"/>
  <c r="AC488" i="4"/>
  <c r="AC424" i="4"/>
  <c r="AC360" i="4"/>
  <c r="AC296" i="4"/>
  <c r="AC232" i="4"/>
  <c r="AC168" i="4"/>
  <c r="AC149" i="4"/>
  <c r="AC133" i="4"/>
  <c r="AC117" i="4"/>
  <c r="AC101" i="4"/>
  <c r="AC85" i="4"/>
  <c r="AC69" i="4"/>
  <c r="AC53" i="4"/>
  <c r="AC37" i="4"/>
  <c r="AC21" i="4"/>
  <c r="AC5" i="4"/>
  <c r="AC67" i="3"/>
  <c r="AC83" i="3"/>
  <c r="AC99" i="3"/>
  <c r="AC105" i="3"/>
  <c r="AC109" i="3"/>
  <c r="AC472" i="4"/>
  <c r="AC408" i="4"/>
  <c r="AC344" i="4"/>
  <c r="AC280" i="4"/>
  <c r="AC216" i="4"/>
  <c r="AC161" i="4"/>
  <c r="AC145" i="4"/>
  <c r="AC129" i="4"/>
  <c r="AC113" i="4"/>
  <c r="AC97" i="4"/>
  <c r="AC81" i="4"/>
  <c r="AC65" i="4"/>
  <c r="AC49" i="4"/>
  <c r="AC33" i="4"/>
  <c r="AC17" i="4"/>
  <c r="AC71" i="3"/>
  <c r="AC87" i="3"/>
  <c r="AC101" i="3"/>
  <c r="AC106" i="3"/>
  <c r="AC110" i="3"/>
  <c r="AC114" i="3"/>
  <c r="AC118" i="3"/>
  <c r="AC122" i="3"/>
  <c r="AC126" i="3"/>
  <c r="AC130" i="3"/>
  <c r="AC134" i="3"/>
  <c r="AC138" i="3"/>
  <c r="AC142" i="3"/>
  <c r="AC146" i="3"/>
  <c r="AC150" i="3"/>
  <c r="AC154" i="3"/>
  <c r="AC158" i="3"/>
  <c r="AC162" i="3"/>
  <c r="AC166" i="3"/>
  <c r="AC170" i="3"/>
  <c r="AC174" i="3"/>
  <c r="AC178" i="3"/>
  <c r="AC182" i="3"/>
  <c r="AC186" i="3"/>
  <c r="AC190" i="3"/>
  <c r="AC194" i="3"/>
  <c r="AC198" i="3"/>
  <c r="AC202" i="3"/>
  <c r="AC206" i="3"/>
  <c r="AC210" i="3"/>
  <c r="AC214" i="3"/>
  <c r="AC218" i="3"/>
  <c r="AC222" i="3"/>
  <c r="AC226" i="3"/>
  <c r="AC230" i="3"/>
  <c r="AC234" i="3"/>
  <c r="AC238" i="3"/>
  <c r="AC242" i="3"/>
  <c r="AC246" i="3"/>
  <c r="AC250" i="3"/>
  <c r="AC254" i="3"/>
  <c r="AC258" i="3"/>
  <c r="AC262" i="3"/>
  <c r="AC266" i="3"/>
  <c r="AC270" i="3"/>
  <c r="AC274" i="3"/>
  <c r="AC278" i="3"/>
  <c r="AC282" i="3"/>
  <c r="AC286" i="3"/>
  <c r="AC290" i="3"/>
  <c r="AC294" i="3"/>
  <c r="AC298" i="3"/>
  <c r="AC302" i="3"/>
  <c r="AC306" i="3"/>
  <c r="AC310" i="3"/>
  <c r="AC314" i="3"/>
  <c r="AC318" i="3"/>
  <c r="AC322" i="3"/>
  <c r="AC326" i="3"/>
  <c r="AC330" i="3"/>
  <c r="AC334" i="3"/>
  <c r="AC338" i="3"/>
  <c r="AC342" i="3"/>
  <c r="AC346" i="3"/>
  <c r="AC350" i="3"/>
  <c r="AC354" i="3"/>
  <c r="AC358" i="3"/>
  <c r="AC362" i="3"/>
  <c r="AC366" i="3"/>
  <c r="AC370" i="3"/>
  <c r="AC374" i="3"/>
  <c r="AC378" i="3"/>
  <c r="AC382" i="3"/>
  <c r="AC386" i="3"/>
  <c r="AC390" i="3"/>
  <c r="AC394" i="3"/>
  <c r="AC398" i="3"/>
  <c r="AC402" i="3"/>
  <c r="AC406" i="3"/>
  <c r="AC410" i="3"/>
  <c r="AC414" i="3"/>
  <c r="AC418" i="3"/>
  <c r="AC422" i="3"/>
  <c r="AC426" i="3"/>
  <c r="AC430" i="3"/>
  <c r="AC434" i="3"/>
  <c r="AC438" i="3"/>
  <c r="AC442" i="3"/>
  <c r="AC446" i="3"/>
  <c r="AC450" i="3"/>
  <c r="AC454" i="3"/>
  <c r="AC458" i="3"/>
  <c r="AC462" i="3"/>
  <c r="AC466" i="3"/>
  <c r="AC470" i="3"/>
  <c r="AC474" i="3"/>
  <c r="AC478" i="3"/>
  <c r="AC482" i="3"/>
  <c r="AC486" i="3"/>
  <c r="AC490" i="3"/>
  <c r="AC494" i="3"/>
  <c r="AC498" i="3"/>
  <c r="AC502" i="3"/>
  <c r="AC279" i="3"/>
  <c r="AC283" i="3"/>
  <c r="AC287" i="3"/>
  <c r="AC291" i="3"/>
  <c r="AC295" i="3"/>
  <c r="AC299" i="3"/>
  <c r="AC303" i="3"/>
  <c r="AC307" i="3"/>
  <c r="AC311" i="3"/>
  <c r="AC315" i="3"/>
  <c r="AC319" i="3"/>
  <c r="AC323" i="3"/>
  <c r="AC327" i="3"/>
  <c r="AC331" i="3"/>
  <c r="AC335" i="3"/>
  <c r="AC339" i="3"/>
  <c r="AC343" i="3"/>
  <c r="AC347" i="3"/>
  <c r="AC351" i="3"/>
  <c r="AC355" i="3"/>
  <c r="AC359" i="3"/>
  <c r="AC363" i="3"/>
  <c r="AC367" i="3"/>
  <c r="AC371" i="3"/>
  <c r="AC375" i="3"/>
  <c r="AC379" i="3"/>
  <c r="AC383" i="3"/>
  <c r="AC387" i="3"/>
  <c r="AC391" i="3"/>
  <c r="AC395" i="3"/>
  <c r="AC399" i="3"/>
  <c r="AC403" i="3"/>
  <c r="AC407" i="3"/>
  <c r="AC411" i="3"/>
  <c r="AC415" i="3"/>
  <c r="AC419" i="3"/>
  <c r="AC423" i="3"/>
  <c r="AC427" i="3"/>
  <c r="AC431" i="3"/>
  <c r="AC435" i="3"/>
  <c r="AC439" i="3"/>
  <c r="AC443" i="3"/>
  <c r="AC447" i="3"/>
  <c r="AC451" i="3"/>
  <c r="AC455" i="3"/>
  <c r="AC459" i="3"/>
  <c r="AC463" i="3"/>
  <c r="AC467" i="3"/>
  <c r="AC456" i="4"/>
  <c r="AC392" i="4"/>
  <c r="AC328" i="4"/>
  <c r="AC264" i="4"/>
  <c r="AC200" i="4"/>
  <c r="AC157" i="4"/>
  <c r="AC141" i="4"/>
  <c r="AC125" i="4"/>
  <c r="AC109" i="4"/>
  <c r="AC93" i="4"/>
  <c r="AC77" i="4"/>
  <c r="AC61" i="4"/>
  <c r="AC45" i="4"/>
  <c r="AC29" i="4"/>
  <c r="AC13" i="4"/>
  <c r="AC59" i="3"/>
  <c r="AC75" i="3"/>
  <c r="AC91" i="3"/>
  <c r="AC103" i="3"/>
  <c r="AC107" i="3"/>
  <c r="AC111" i="3"/>
  <c r="AC115" i="3"/>
  <c r="AC119" i="3"/>
  <c r="AC123" i="3"/>
  <c r="AC127" i="3"/>
  <c r="AC131" i="3"/>
  <c r="AC135" i="3"/>
  <c r="AC139" i="3"/>
  <c r="AC143" i="3"/>
  <c r="AC147" i="3"/>
  <c r="AC151" i="3"/>
  <c r="AC155" i="3"/>
  <c r="AC159" i="3"/>
  <c r="AC163" i="3"/>
  <c r="AC167" i="3"/>
  <c r="AC171" i="3"/>
  <c r="AC175" i="3"/>
  <c r="AC179" i="3"/>
  <c r="AC183" i="3"/>
  <c r="AC187" i="3"/>
  <c r="AC191" i="3"/>
  <c r="AC195" i="3"/>
  <c r="AC199" i="3"/>
  <c r="AC203" i="3"/>
  <c r="AC207" i="3"/>
  <c r="AC211" i="3"/>
  <c r="AC215" i="3"/>
  <c r="AC219" i="3"/>
  <c r="AC223" i="3"/>
  <c r="AC227" i="3"/>
  <c r="AC231" i="3"/>
  <c r="AC235" i="3"/>
  <c r="AC239" i="3"/>
  <c r="AC243" i="3"/>
  <c r="AC247" i="3"/>
  <c r="AC251" i="3"/>
  <c r="AC255" i="3"/>
  <c r="AC259" i="3"/>
  <c r="AC263" i="3"/>
  <c r="AC267" i="3"/>
  <c r="AC271" i="3"/>
  <c r="AC275" i="3"/>
  <c r="AC440" i="4"/>
  <c r="AC184" i="4"/>
  <c r="AC105" i="4"/>
  <c r="AC41" i="4"/>
  <c r="AC95" i="3"/>
  <c r="AC113" i="3"/>
  <c r="AC121" i="3"/>
  <c r="AC129" i="3"/>
  <c r="AC137" i="3"/>
  <c r="AC145" i="3"/>
  <c r="AC153" i="3"/>
  <c r="AC161" i="3"/>
  <c r="AC169" i="3"/>
  <c r="AC177" i="3"/>
  <c r="AC185" i="3"/>
  <c r="AC193" i="3"/>
  <c r="AC201" i="3"/>
  <c r="AC209" i="3"/>
  <c r="AC217" i="3"/>
  <c r="AC225" i="3"/>
  <c r="AC233" i="3"/>
  <c r="AC241" i="3"/>
  <c r="AC249" i="3"/>
  <c r="AC257" i="3"/>
  <c r="AC265" i="3"/>
  <c r="AC273" i="3"/>
  <c r="AC281" i="3"/>
  <c r="AC289" i="3"/>
  <c r="AC297" i="3"/>
  <c r="AC305" i="3"/>
  <c r="AC313" i="3"/>
  <c r="AC321" i="3"/>
  <c r="AC329" i="3"/>
  <c r="AC337" i="3"/>
  <c r="AC345" i="3"/>
  <c r="AC353" i="3"/>
  <c r="AC361" i="3"/>
  <c r="AC369" i="3"/>
  <c r="AC377" i="3"/>
  <c r="AC385" i="3"/>
  <c r="AC393" i="3"/>
  <c r="AC401" i="3"/>
  <c r="AC409" i="3"/>
  <c r="AC417" i="3"/>
  <c r="AC425" i="3"/>
  <c r="AC433" i="3"/>
  <c r="AC441" i="3"/>
  <c r="AC449" i="3"/>
  <c r="AC457" i="3"/>
  <c r="AC465" i="3"/>
  <c r="AC472" i="3"/>
  <c r="AC477" i="3"/>
  <c r="AC483" i="3"/>
  <c r="AC488" i="3"/>
  <c r="AC493" i="3"/>
  <c r="AC499" i="3"/>
  <c r="AC220" i="3"/>
  <c r="AC228" i="3"/>
  <c r="AC236" i="3"/>
  <c r="AC244" i="3"/>
  <c r="AC252" i="3"/>
  <c r="AC260" i="3"/>
  <c r="AC268" i="3"/>
  <c r="AC276" i="3"/>
  <c r="AC284" i="3"/>
  <c r="AC292" i="3"/>
  <c r="AC300" i="3"/>
  <c r="AC308" i="3"/>
  <c r="AC316" i="3"/>
  <c r="AC324" i="3"/>
  <c r="AC340" i="3"/>
  <c r="AC348" i="3"/>
  <c r="AC364" i="3"/>
  <c r="AC380" i="3"/>
  <c r="AC388" i="3"/>
  <c r="AC404" i="3"/>
  <c r="AC420" i="3"/>
  <c r="AC436" i="3"/>
  <c r="AC452" i="3"/>
  <c r="AC460" i="3"/>
  <c r="AC473" i="3"/>
  <c r="AC484" i="3"/>
  <c r="AC495" i="3"/>
  <c r="AC312" i="4"/>
  <c r="AC73" i="4"/>
  <c r="AC63" i="3"/>
  <c r="AC117" i="3"/>
  <c r="AC133" i="3"/>
  <c r="AC149" i="3"/>
  <c r="AC165" i="3"/>
  <c r="AC181" i="3"/>
  <c r="AC197" i="3"/>
  <c r="AC213" i="3"/>
  <c r="AC229" i="3"/>
  <c r="AC237" i="3"/>
  <c r="AC253" i="3"/>
  <c r="AC269" i="3"/>
  <c r="AC285" i="3"/>
  <c r="AC301" i="3"/>
  <c r="AC317" i="3"/>
  <c r="AC333" i="3"/>
  <c r="AC349" i="3"/>
  <c r="AC365" i="3"/>
  <c r="AC381" i="3"/>
  <c r="AC397" i="3"/>
  <c r="AC413" i="3"/>
  <c r="AC421" i="3"/>
  <c r="AC437" i="3"/>
  <c r="AC453" i="3"/>
  <c r="AC461" i="3"/>
  <c r="AC475" i="3"/>
  <c r="AC485" i="3"/>
  <c r="AC496" i="3"/>
  <c r="AC248" i="4"/>
  <c r="AC57" i="4"/>
  <c r="AC112" i="3"/>
  <c r="AC128" i="3"/>
  <c r="AC144" i="3"/>
  <c r="AC160" i="3"/>
  <c r="AC176" i="3"/>
  <c r="AC192" i="3"/>
  <c r="AC208" i="3"/>
  <c r="AC216" i="3"/>
  <c r="AC232" i="3"/>
  <c r="AC248" i="3"/>
  <c r="AC272" i="3"/>
  <c r="AC288" i="3"/>
  <c r="AC296" i="3"/>
  <c r="AC312" i="3"/>
  <c r="AC328" i="3"/>
  <c r="AC336" i="3"/>
  <c r="AC352" i="3"/>
  <c r="AC368" i="3"/>
  <c r="AC384" i="3"/>
  <c r="AC400" i="3"/>
  <c r="AC416" i="3"/>
  <c r="AC432" i="3"/>
  <c r="AC448" i="3"/>
  <c r="AC464" i="3"/>
  <c r="AC476" i="3"/>
  <c r="AC492" i="3"/>
  <c r="AC497" i="3"/>
  <c r="AC376" i="4"/>
  <c r="AC153" i="4"/>
  <c r="AC89" i="4"/>
  <c r="AC25" i="4"/>
  <c r="AC104" i="3"/>
  <c r="AC116" i="3"/>
  <c r="AC124" i="3"/>
  <c r="AC132" i="3"/>
  <c r="AC140" i="3"/>
  <c r="AC148" i="3"/>
  <c r="AC156" i="3"/>
  <c r="AC164" i="3"/>
  <c r="AC172" i="3"/>
  <c r="AC180" i="3"/>
  <c r="AC188" i="3"/>
  <c r="AC196" i="3"/>
  <c r="AC204" i="3"/>
  <c r="AC212" i="3"/>
  <c r="AC332" i="3"/>
  <c r="AC356" i="3"/>
  <c r="AC372" i="3"/>
  <c r="AC396" i="3"/>
  <c r="AC412" i="3"/>
  <c r="AC428" i="3"/>
  <c r="AC444" i="3"/>
  <c r="AC468" i="3"/>
  <c r="AC479" i="3"/>
  <c r="AC489" i="3"/>
  <c r="AC500" i="3"/>
  <c r="AC137" i="4"/>
  <c r="AC9" i="4"/>
  <c r="AC108" i="3"/>
  <c r="AC125" i="3"/>
  <c r="AC141" i="3"/>
  <c r="AC157" i="3"/>
  <c r="AC173" i="3"/>
  <c r="AC189" i="3"/>
  <c r="AC205" i="3"/>
  <c r="AC221" i="3"/>
  <c r="AC245" i="3"/>
  <c r="AC261" i="3"/>
  <c r="AC277" i="3"/>
  <c r="AC293" i="3"/>
  <c r="AC309" i="3"/>
  <c r="AC325" i="3"/>
  <c r="AC341" i="3"/>
  <c r="AC357" i="3"/>
  <c r="AC373" i="3"/>
  <c r="AC389" i="3"/>
  <c r="AC405" i="3"/>
  <c r="AC429" i="3"/>
  <c r="AC445" i="3"/>
  <c r="AC469" i="3"/>
  <c r="AC480" i="3"/>
  <c r="AC491" i="3"/>
  <c r="AC501" i="3"/>
  <c r="AC121" i="4"/>
  <c r="AC79" i="3"/>
  <c r="AC120" i="3"/>
  <c r="AC136" i="3"/>
  <c r="AC152" i="3"/>
  <c r="AC168" i="3"/>
  <c r="AC184" i="3"/>
  <c r="AC200" i="3"/>
  <c r="AC224" i="3"/>
  <c r="AC240" i="3"/>
  <c r="AC256" i="3"/>
  <c r="AC264" i="3"/>
  <c r="AC280" i="3"/>
  <c r="AC304" i="3"/>
  <c r="AC320" i="3"/>
  <c r="AC344" i="3"/>
  <c r="AC360" i="3"/>
  <c r="AC376" i="3"/>
  <c r="AC392" i="3"/>
  <c r="AC408" i="3"/>
  <c r="AC424" i="3"/>
  <c r="AC440" i="3"/>
  <c r="AC456" i="3"/>
  <c r="AC471" i="3"/>
  <c r="AC481" i="3"/>
  <c r="AC487" i="3"/>
  <c r="AC503" i="3"/>
  <c r="AC168" i="2"/>
  <c r="AC22" i="1"/>
  <c r="AC26" i="1"/>
  <c r="AC30" i="1"/>
  <c r="AC34" i="1"/>
  <c r="AC38" i="1"/>
  <c r="AC42" i="1"/>
  <c r="AC46" i="1"/>
  <c r="AC50" i="1"/>
  <c r="AC54" i="1"/>
  <c r="AC58" i="1"/>
  <c r="AC62" i="1"/>
  <c r="AC66" i="1"/>
  <c r="AC70" i="1"/>
  <c r="AC74" i="1"/>
  <c r="AC78" i="1"/>
  <c r="AC82" i="1"/>
  <c r="AC86" i="1"/>
  <c r="AC90" i="1"/>
  <c r="AC94" i="1"/>
  <c r="AC98" i="1"/>
  <c r="AC102" i="1"/>
  <c r="AC106" i="1"/>
  <c r="AC110" i="1"/>
  <c r="AC114" i="1"/>
  <c r="AC118" i="1"/>
  <c r="AC122" i="1"/>
  <c r="AC126" i="1"/>
  <c r="AC130" i="1"/>
  <c r="AC134" i="1"/>
  <c r="AC138" i="1"/>
  <c r="AC142" i="1"/>
  <c r="AC146" i="1"/>
  <c r="AC150" i="1"/>
  <c r="AC154" i="1"/>
  <c r="AC158" i="1"/>
  <c r="AC162" i="1"/>
  <c r="AC166" i="1"/>
  <c r="AC170" i="1"/>
  <c r="AC174" i="1"/>
  <c r="AC178" i="1"/>
  <c r="AC182" i="1"/>
  <c r="AC186" i="1"/>
  <c r="AC190" i="1"/>
  <c r="AC194" i="1"/>
  <c r="AC198" i="1"/>
  <c r="AC202" i="1"/>
  <c r="AC206" i="1"/>
  <c r="AC210" i="1"/>
  <c r="AC214" i="1"/>
  <c r="AC218" i="1"/>
  <c r="AC222" i="1"/>
  <c r="AC226" i="1"/>
  <c r="AC230" i="1"/>
  <c r="AC234" i="1"/>
  <c r="AC238" i="1"/>
  <c r="AC242" i="1"/>
  <c r="AC246" i="1"/>
  <c r="AC250" i="1"/>
  <c r="AC254" i="1"/>
  <c r="AC258" i="1"/>
  <c r="AC262" i="1"/>
  <c r="AC266" i="1"/>
  <c r="AC270" i="1"/>
  <c r="AC274" i="1"/>
  <c r="AC278" i="1"/>
  <c r="AC282" i="1"/>
  <c r="AC286" i="1"/>
  <c r="AC290" i="1"/>
  <c r="AC294" i="1"/>
  <c r="AC298" i="1"/>
  <c r="AC302" i="1"/>
  <c r="AC306" i="1"/>
  <c r="AC310" i="1"/>
  <c r="AC314" i="1"/>
  <c r="AC318" i="1"/>
  <c r="AC322" i="1"/>
  <c r="AC326" i="1"/>
  <c r="AC330" i="1"/>
  <c r="AC334" i="1"/>
  <c r="AC338" i="1"/>
  <c r="AC342" i="1"/>
  <c r="AC23" i="1"/>
  <c r="AC27" i="1"/>
  <c r="AC35" i="1"/>
  <c r="AC39" i="1"/>
  <c r="AC43" i="1"/>
  <c r="AC47" i="1"/>
  <c r="AC51" i="1"/>
  <c r="AC55" i="1"/>
  <c r="AC59" i="1"/>
  <c r="AC63" i="1"/>
  <c r="AC67" i="1"/>
  <c r="AC71" i="1"/>
  <c r="AC75" i="1"/>
  <c r="AC79" i="1"/>
  <c r="AC83" i="1"/>
  <c r="AC87" i="1"/>
  <c r="AC91" i="1"/>
  <c r="AC95" i="1"/>
  <c r="AC99" i="1"/>
  <c r="AC103" i="1"/>
  <c r="AC107" i="1"/>
  <c r="AC111" i="1"/>
  <c r="AC115" i="1"/>
  <c r="AC119" i="1"/>
  <c r="AC123" i="1"/>
  <c r="AC127" i="1"/>
  <c r="AC131" i="1"/>
  <c r="AC135" i="1"/>
  <c r="AC139" i="1"/>
  <c r="AC143" i="1"/>
  <c r="AC147" i="1"/>
  <c r="AC151" i="1"/>
  <c r="AC155" i="1"/>
  <c r="AC159" i="1"/>
  <c r="AC163" i="1"/>
  <c r="AC167" i="1"/>
  <c r="AC171" i="1"/>
  <c r="AC175" i="1"/>
  <c r="AC179" i="1"/>
  <c r="AC183" i="1"/>
  <c r="AC187" i="1"/>
  <c r="AC191" i="1"/>
  <c r="AC195" i="1"/>
  <c r="AC199" i="1"/>
  <c r="AC203" i="1"/>
  <c r="AC207" i="1"/>
  <c r="AC211" i="1"/>
  <c r="AC215" i="1"/>
  <c r="AC219" i="1"/>
  <c r="AC223" i="1"/>
  <c r="AC227" i="1"/>
  <c r="AC231" i="1"/>
  <c r="AC235" i="1"/>
  <c r="AC239" i="1"/>
  <c r="AC243" i="1"/>
  <c r="AC247" i="1"/>
  <c r="AC251" i="1"/>
  <c r="AC255" i="1"/>
  <c r="AC259" i="1"/>
  <c r="AC263" i="1"/>
  <c r="AC267" i="1"/>
  <c r="AC271" i="1"/>
  <c r="AC275" i="1"/>
  <c r="AC279" i="1"/>
  <c r="AC283" i="1"/>
  <c r="AC287" i="1"/>
  <c r="AC291" i="1"/>
  <c r="AC295" i="1"/>
  <c r="AC299" i="1"/>
  <c r="AC303" i="1"/>
  <c r="AC307" i="1"/>
  <c r="AC24" i="1"/>
  <c r="AC28" i="1"/>
  <c r="AC32" i="1"/>
  <c r="AC36" i="1"/>
  <c r="AC40" i="1"/>
  <c r="AC44" i="1"/>
  <c r="AC48" i="1"/>
  <c r="AC52" i="1"/>
  <c r="AC56" i="1"/>
  <c r="AC60" i="1"/>
  <c r="AC64" i="1"/>
  <c r="AC68" i="1"/>
  <c r="AC72" i="1"/>
  <c r="AC76" i="1"/>
  <c r="AC80" i="1"/>
  <c r="AC84" i="1"/>
  <c r="AC88" i="1"/>
  <c r="AC92" i="1"/>
  <c r="AC96" i="1"/>
  <c r="AC100" i="1"/>
  <c r="AC104" i="1"/>
  <c r="AC108" i="1"/>
  <c r="AC112" i="1"/>
  <c r="AC116" i="1"/>
  <c r="AC120" i="1"/>
  <c r="AC124" i="1"/>
  <c r="AC128" i="1"/>
  <c r="AC132" i="1"/>
  <c r="AC136" i="1"/>
  <c r="AC140" i="1"/>
  <c r="AC144" i="1"/>
  <c r="AC148" i="1"/>
  <c r="AC152" i="1"/>
  <c r="AC156" i="1"/>
  <c r="AC160" i="1"/>
  <c r="AC164" i="1"/>
  <c r="AC168" i="1"/>
  <c r="AC172" i="1"/>
  <c r="AC176" i="1"/>
  <c r="AC180" i="1"/>
  <c r="AC184" i="1"/>
  <c r="AC188" i="1"/>
  <c r="AC192" i="1"/>
  <c r="AC196" i="1"/>
  <c r="AC200" i="1"/>
  <c r="AC204" i="1"/>
  <c r="AC208" i="1"/>
  <c r="AC212" i="1"/>
  <c r="AC216" i="1"/>
  <c r="AC220" i="1"/>
  <c r="AC224" i="1"/>
  <c r="AC228" i="1"/>
  <c r="AC232" i="1"/>
  <c r="AC236" i="1"/>
  <c r="AC240" i="1"/>
  <c r="AC244" i="1"/>
  <c r="AC248" i="1"/>
  <c r="AC252" i="1"/>
  <c r="AC256" i="1"/>
  <c r="AC260" i="1"/>
  <c r="AC264" i="1"/>
  <c r="AC268" i="1"/>
  <c r="AC272" i="1"/>
  <c r="AC276" i="1"/>
  <c r="AC280" i="1"/>
  <c r="AC284" i="1"/>
  <c r="AC288" i="1"/>
  <c r="AC292" i="1"/>
  <c r="AC296" i="1"/>
  <c r="AC300" i="1"/>
  <c r="AC304" i="1"/>
  <c r="AC308" i="1"/>
  <c r="AC312" i="1"/>
  <c r="AC316" i="1"/>
  <c r="AC320" i="1"/>
  <c r="AC324" i="1"/>
  <c r="AC328" i="1"/>
  <c r="AC332" i="1"/>
  <c r="AC336" i="1"/>
  <c r="AC340" i="1"/>
  <c r="AC344" i="1"/>
  <c r="AC348" i="1"/>
  <c r="AC352" i="1"/>
  <c r="AC33" i="1"/>
  <c r="AC49" i="1"/>
  <c r="AC65" i="1"/>
  <c r="AC81" i="1"/>
  <c r="AC97" i="1"/>
  <c r="AC113" i="1"/>
  <c r="AC129" i="1"/>
  <c r="AC145" i="1"/>
  <c r="AC161" i="1"/>
  <c r="AC177" i="1"/>
  <c r="AC193" i="1"/>
  <c r="AC209" i="1"/>
  <c r="AC225" i="1"/>
  <c r="AC241" i="1"/>
  <c r="AC257" i="1"/>
  <c r="AC273" i="1"/>
  <c r="AC289" i="1"/>
  <c r="AC305" i="1"/>
  <c r="AC315" i="1"/>
  <c r="AC323" i="1"/>
  <c r="AC331" i="1"/>
  <c r="AC339" i="1"/>
  <c r="AC346" i="1"/>
  <c r="AC351" i="1"/>
  <c r="AC356" i="1"/>
  <c r="AC360" i="1"/>
  <c r="AC364" i="1"/>
  <c r="AC368" i="1"/>
  <c r="AC372" i="1"/>
  <c r="AC376" i="1"/>
  <c r="AC380" i="1"/>
  <c r="AC384" i="1"/>
  <c r="AC388" i="1"/>
  <c r="AC392" i="1"/>
  <c r="AC396" i="1"/>
  <c r="AC400" i="1"/>
  <c r="AC404" i="1"/>
  <c r="AC408" i="1"/>
  <c r="AC412" i="1"/>
  <c r="AC416" i="1"/>
  <c r="AC420" i="1"/>
  <c r="AC424" i="1"/>
  <c r="AC428" i="1"/>
  <c r="AC432" i="1"/>
  <c r="AC436" i="1"/>
  <c r="AC440" i="1"/>
  <c r="AC444" i="1"/>
  <c r="AC448" i="1"/>
  <c r="AC452" i="1"/>
  <c r="AC456" i="1"/>
  <c r="AC460" i="1"/>
  <c r="AC464" i="1"/>
  <c r="AC468" i="1"/>
  <c r="AC472" i="1"/>
  <c r="AC476" i="1"/>
  <c r="AC480" i="1"/>
  <c r="AC484" i="1"/>
  <c r="AC488" i="1"/>
  <c r="AC492" i="1"/>
  <c r="AC496" i="1"/>
  <c r="AC500" i="1"/>
  <c r="AC41" i="1"/>
  <c r="AC89" i="1"/>
  <c r="AC121" i="1"/>
  <c r="AC169" i="1"/>
  <c r="AC201" i="1"/>
  <c r="AC233" i="1"/>
  <c r="AC265" i="1"/>
  <c r="AC311" i="1"/>
  <c r="AC319" i="1"/>
  <c r="AC335" i="1"/>
  <c r="AC354" i="1"/>
  <c r="AC362" i="1"/>
  <c r="AC370" i="1"/>
  <c r="AC382" i="1"/>
  <c r="AC390" i="1"/>
  <c r="AC398" i="1"/>
  <c r="AC406" i="1"/>
  <c r="AC414" i="1"/>
  <c r="AC422" i="1"/>
  <c r="AC21" i="1"/>
  <c r="AC37" i="1"/>
  <c r="AC53" i="1"/>
  <c r="AC69" i="1"/>
  <c r="AC85" i="1"/>
  <c r="AC101" i="1"/>
  <c r="AC117" i="1"/>
  <c r="AC133" i="1"/>
  <c r="AC149" i="1"/>
  <c r="AC165" i="1"/>
  <c r="AC181" i="1"/>
  <c r="AC197" i="1"/>
  <c r="AC213" i="1"/>
  <c r="AC229" i="1"/>
  <c r="AC245" i="1"/>
  <c r="AC261" i="1"/>
  <c r="AC277" i="1"/>
  <c r="AC293" i="1"/>
  <c r="AC309" i="1"/>
  <c r="AC317" i="1"/>
  <c r="AC325" i="1"/>
  <c r="AC333" i="1"/>
  <c r="AC341" i="1"/>
  <c r="AC347" i="1"/>
  <c r="AC353" i="1"/>
  <c r="AC357" i="1"/>
  <c r="AC361" i="1"/>
  <c r="AC365" i="1"/>
  <c r="AC369" i="1"/>
  <c r="AC373" i="1"/>
  <c r="AC377" i="1"/>
  <c r="AC381" i="1"/>
  <c r="AC385" i="1"/>
  <c r="AC389" i="1"/>
  <c r="AC393" i="1"/>
  <c r="AC397" i="1"/>
  <c r="AC401" i="1"/>
  <c r="AC405" i="1"/>
  <c r="AC409" i="1"/>
  <c r="AC413" i="1"/>
  <c r="AC417" i="1"/>
  <c r="AC421" i="1"/>
  <c r="AC425" i="1"/>
  <c r="AC429" i="1"/>
  <c r="AC433" i="1"/>
  <c r="AC437" i="1"/>
  <c r="AC441" i="1"/>
  <c r="AC445" i="1"/>
  <c r="AC449" i="1"/>
  <c r="AC453" i="1"/>
  <c r="AC457" i="1"/>
  <c r="AC461" i="1"/>
  <c r="AC465" i="1"/>
  <c r="AC469" i="1"/>
  <c r="AC473" i="1"/>
  <c r="AC477" i="1"/>
  <c r="AC481" i="1"/>
  <c r="AC485" i="1"/>
  <c r="AC489" i="1"/>
  <c r="AC493" i="1"/>
  <c r="AC497" i="1"/>
  <c r="AC501" i="1"/>
  <c r="AC25" i="1"/>
  <c r="AC57" i="1"/>
  <c r="AC73" i="1"/>
  <c r="AC105" i="1"/>
  <c r="AC137" i="1"/>
  <c r="AC153" i="1"/>
  <c r="AC185" i="1"/>
  <c r="AC217" i="1"/>
  <c r="AC249" i="1"/>
  <c r="AC281" i="1"/>
  <c r="AC297" i="1"/>
  <c r="AC327" i="1"/>
  <c r="AC343" i="1"/>
  <c r="AC349" i="1"/>
  <c r="AC358" i="1"/>
  <c r="AC366" i="1"/>
  <c r="AC374" i="1"/>
  <c r="AC378" i="1"/>
  <c r="AC386" i="1"/>
  <c r="AC394" i="1"/>
  <c r="AC402" i="1"/>
  <c r="AC410" i="1"/>
  <c r="AC418" i="1"/>
  <c r="AC29" i="1"/>
  <c r="AC93" i="1"/>
  <c r="AC157" i="1"/>
  <c r="AC221" i="1"/>
  <c r="AC285" i="1"/>
  <c r="AC329" i="1"/>
  <c r="AC355" i="1"/>
  <c r="AC371" i="1"/>
  <c r="AC387" i="1"/>
  <c r="AC403" i="1"/>
  <c r="AC419" i="1"/>
  <c r="AC430" i="1"/>
  <c r="AC438" i="1"/>
  <c r="AC446" i="1"/>
  <c r="AC454" i="1"/>
  <c r="AC462" i="1"/>
  <c r="AC470" i="1"/>
  <c r="AC478" i="1"/>
  <c r="AC486" i="1"/>
  <c r="AC494" i="1"/>
  <c r="AC502" i="1"/>
  <c r="AC426" i="1"/>
  <c r="AC442" i="1"/>
  <c r="AC458" i="1"/>
  <c r="AC474" i="1"/>
  <c r="AC498" i="1"/>
  <c r="AC205" i="1"/>
  <c r="AC350" i="1"/>
  <c r="AC399" i="1"/>
  <c r="AC435" i="1"/>
  <c r="AC451" i="1"/>
  <c r="AC467" i="1"/>
  <c r="AC483" i="1"/>
  <c r="AC499" i="1"/>
  <c r="AC45" i="1"/>
  <c r="AC109" i="1"/>
  <c r="AC173" i="1"/>
  <c r="AC237" i="1"/>
  <c r="AC301" i="1"/>
  <c r="AC337" i="1"/>
  <c r="AC359" i="1"/>
  <c r="AC375" i="1"/>
  <c r="AC391" i="1"/>
  <c r="AC407" i="1"/>
  <c r="AC423" i="1"/>
  <c r="AC431" i="1"/>
  <c r="AC439" i="1"/>
  <c r="AC447" i="1"/>
  <c r="AC455" i="1"/>
  <c r="AC463" i="1"/>
  <c r="AC471" i="1"/>
  <c r="AC479" i="1"/>
  <c r="AC487" i="1"/>
  <c r="AC495" i="1"/>
  <c r="AC503" i="1"/>
  <c r="AC61" i="1"/>
  <c r="AC125" i="1"/>
  <c r="AC189" i="1"/>
  <c r="AC253" i="1"/>
  <c r="AC313" i="1"/>
  <c r="AC345" i="1"/>
  <c r="AC363" i="1"/>
  <c r="AC379" i="1"/>
  <c r="AC395" i="1"/>
  <c r="AC411" i="1"/>
  <c r="AC434" i="1"/>
  <c r="AC450" i="1"/>
  <c r="AC466" i="1"/>
  <c r="AC482" i="1"/>
  <c r="AC490" i="1"/>
  <c r="AC77" i="1"/>
  <c r="AC141" i="1"/>
  <c r="AC269" i="1"/>
  <c r="AC321" i="1"/>
  <c r="AC367" i="1"/>
  <c r="AC383" i="1"/>
  <c r="AC415" i="1"/>
  <c r="AC427" i="1"/>
  <c r="AC443" i="1"/>
  <c r="AC459" i="1"/>
  <c r="AC475" i="1"/>
  <c r="AC491" i="1"/>
  <c r="S5" i="5"/>
  <c r="D2" i="5"/>
  <c r="D17" i="5" l="1"/>
  <c r="D18" i="5"/>
  <c r="D19" i="5"/>
  <c r="S504" i="4"/>
  <c r="S504" i="3"/>
  <c r="S504" i="1"/>
  <c r="S504" i="2"/>
  <c r="AR3" i="7" l="1"/>
  <c r="AN3" i="7"/>
  <c r="AQ3" i="6"/>
  <c r="AM3" i="6"/>
  <c r="AP3" i="4"/>
  <c r="AL3" i="4"/>
  <c r="AO3" i="3"/>
  <c r="AR3" i="2"/>
  <c r="AN3" i="2"/>
  <c r="AQ3" i="1"/>
  <c r="AM3" i="1"/>
  <c r="AQ3" i="7"/>
  <c r="AM3" i="7"/>
  <c r="AP3" i="6"/>
  <c r="AL3" i="6"/>
  <c r="AO3" i="4"/>
  <c r="AR3" i="3"/>
  <c r="AN3" i="3"/>
  <c r="AQ3" i="2"/>
  <c r="AM3" i="2"/>
  <c r="AP3" i="1"/>
  <c r="AL3" i="1"/>
  <c r="AN3" i="1"/>
  <c r="AP3" i="7"/>
  <c r="AL3" i="7"/>
  <c r="O1" i="7" s="1"/>
  <c r="AO3" i="6"/>
  <c r="AR3" i="4"/>
  <c r="AN3" i="4"/>
  <c r="AQ3" i="3"/>
  <c r="AM3" i="3"/>
  <c r="AP3" i="2"/>
  <c r="AL3" i="2"/>
  <c r="AO3" i="1"/>
  <c r="AO3" i="7"/>
  <c r="AR3" i="6"/>
  <c r="AN3" i="6"/>
  <c r="AQ3" i="4"/>
  <c r="AM3" i="4"/>
  <c r="AP3" i="3"/>
  <c r="AL3" i="3"/>
  <c r="O1" i="3" s="1"/>
  <c r="AO3" i="2"/>
  <c r="AR3" i="1"/>
  <c r="AH1055" i="5"/>
  <c r="AH1059" i="5"/>
  <c r="O1" i="2" l="1"/>
  <c r="O1" i="6"/>
  <c r="O1" i="1"/>
  <c r="O1" i="4"/>
  <c r="AC56" i="3"/>
  <c r="AH1054" i="5"/>
  <c r="AF1054" i="5"/>
  <c r="AC61" i="3"/>
  <c r="AF1059" i="5"/>
  <c r="AC57" i="3"/>
  <c r="AF1055" i="5"/>
  <c r="AH504" i="5"/>
  <c r="AH506" i="5"/>
  <c r="AH509" i="5"/>
  <c r="AH515" i="5"/>
  <c r="AH527" i="5"/>
  <c r="AH530" i="5"/>
  <c r="AH532" i="5"/>
  <c r="AH533" i="5"/>
  <c r="AH541" i="5"/>
  <c r="AH548" i="5"/>
  <c r="AH553" i="5"/>
  <c r="AH577" i="5"/>
  <c r="AH584" i="5"/>
  <c r="AH586" i="5"/>
  <c r="AH588" i="5"/>
  <c r="AH601" i="5"/>
  <c r="AH619" i="5"/>
  <c r="AH628" i="5"/>
  <c r="AH651" i="5"/>
  <c r="AH653" i="5"/>
  <c r="AH682" i="5"/>
  <c r="AH687" i="5"/>
  <c r="AH689" i="5"/>
  <c r="AH695" i="5"/>
  <c r="AH697" i="5"/>
  <c r="AH710" i="5"/>
  <c r="AH712" i="5"/>
  <c r="AC363" i="2" l="1"/>
  <c r="AH861" i="5"/>
  <c r="AC359" i="2"/>
  <c r="AH857" i="5"/>
  <c r="AC355" i="2"/>
  <c r="AH853" i="5"/>
  <c r="AC351" i="2"/>
  <c r="AH849" i="5"/>
  <c r="AC347" i="2"/>
  <c r="AH845" i="5"/>
  <c r="AC343" i="2"/>
  <c r="AH841" i="5"/>
  <c r="AC339" i="2"/>
  <c r="AH837" i="5"/>
  <c r="AC335" i="2"/>
  <c r="AH833" i="5"/>
  <c r="AC331" i="2"/>
  <c r="AH829" i="5"/>
  <c r="AC327" i="2"/>
  <c r="AH825" i="5"/>
  <c r="AC323" i="2"/>
  <c r="AH821" i="5"/>
  <c r="AC319" i="2"/>
  <c r="AH817" i="5"/>
  <c r="AC315" i="2"/>
  <c r="AH813" i="5"/>
  <c r="AC311" i="2"/>
  <c r="AH809" i="5"/>
  <c r="AC307" i="2"/>
  <c r="AH805" i="5"/>
  <c r="AC303" i="2"/>
  <c r="AH801" i="5"/>
  <c r="AC299" i="2"/>
  <c r="AH797" i="5"/>
  <c r="AC295" i="2"/>
  <c r="AH793" i="5"/>
  <c r="AC291" i="2"/>
  <c r="AH789" i="5"/>
  <c r="AC287" i="2"/>
  <c r="AH785" i="5"/>
  <c r="AC283" i="2"/>
  <c r="AH781" i="5"/>
  <c r="AC279" i="2"/>
  <c r="AH777" i="5"/>
  <c r="AC275" i="2"/>
  <c r="AH773" i="5"/>
  <c r="AC271" i="2"/>
  <c r="AH769" i="5"/>
  <c r="AC267" i="2"/>
  <c r="AH765" i="5"/>
  <c r="AC263" i="2"/>
  <c r="AH761" i="5"/>
  <c r="AC259" i="2"/>
  <c r="AH757" i="5"/>
  <c r="AC255" i="2"/>
  <c r="AH753" i="5"/>
  <c r="AC251" i="2"/>
  <c r="AH749" i="5"/>
  <c r="AC247" i="2"/>
  <c r="AH745" i="5"/>
  <c r="AC243" i="2"/>
  <c r="AH741" i="5"/>
  <c r="AC239" i="2"/>
  <c r="AH737" i="5"/>
  <c r="AC235" i="2"/>
  <c r="AH733" i="5"/>
  <c r="AC231" i="2"/>
  <c r="AH729" i="5"/>
  <c r="AC227" i="2"/>
  <c r="AH725" i="5"/>
  <c r="AC223" i="2"/>
  <c r="AH721" i="5"/>
  <c r="AC219" i="2"/>
  <c r="AH717" i="5"/>
  <c r="AC215" i="2"/>
  <c r="AH713" i="5"/>
  <c r="AC211" i="2"/>
  <c r="AH709" i="5"/>
  <c r="AC207" i="2"/>
  <c r="AH705" i="5"/>
  <c r="AC203" i="2"/>
  <c r="AH701" i="5"/>
  <c r="AC195" i="2"/>
  <c r="AH693" i="5"/>
  <c r="AC187" i="2"/>
  <c r="AH685" i="5"/>
  <c r="AC183" i="2"/>
  <c r="AH681" i="5"/>
  <c r="AC179" i="2"/>
  <c r="AH677" i="5"/>
  <c r="AC175" i="2"/>
  <c r="AH673" i="5"/>
  <c r="AC171" i="2"/>
  <c r="AH669" i="5"/>
  <c r="AC166" i="2"/>
  <c r="AH664" i="5"/>
  <c r="AF660" i="5"/>
  <c r="AH660" i="5"/>
  <c r="AC158" i="2"/>
  <c r="AH656" i="5"/>
  <c r="AC154" i="2"/>
  <c r="AH652" i="5"/>
  <c r="AC150" i="2"/>
  <c r="AH648" i="5"/>
  <c r="AC146" i="2"/>
  <c r="AH644" i="5"/>
  <c r="AC142" i="2"/>
  <c r="AH640" i="5"/>
  <c r="AC138" i="2"/>
  <c r="AH636" i="5"/>
  <c r="AC134" i="2"/>
  <c r="AH632" i="5"/>
  <c r="AC126" i="2"/>
  <c r="AH624" i="5"/>
  <c r="AC122" i="2"/>
  <c r="AH620" i="5"/>
  <c r="AC118" i="2"/>
  <c r="AH616" i="5"/>
  <c r="AC114" i="2"/>
  <c r="AH612" i="5"/>
  <c r="AC110" i="2"/>
  <c r="AH608" i="5"/>
  <c r="AC106" i="2"/>
  <c r="AH604" i="5"/>
  <c r="AC102" i="2"/>
  <c r="AH600" i="5"/>
  <c r="AC98" i="2"/>
  <c r="AH596" i="5"/>
  <c r="AC94" i="2"/>
  <c r="AH592" i="5"/>
  <c r="AC82" i="2"/>
  <c r="AH580" i="5"/>
  <c r="AC78" i="2"/>
  <c r="AH576" i="5"/>
  <c r="AC74" i="2"/>
  <c r="AH572" i="5"/>
  <c r="AC70" i="2"/>
  <c r="AH568" i="5"/>
  <c r="AC66" i="2"/>
  <c r="AH564" i="5"/>
  <c r="AC62" i="2"/>
  <c r="AH560" i="5"/>
  <c r="AC58" i="2"/>
  <c r="AH556" i="5"/>
  <c r="AF552" i="5"/>
  <c r="AH552" i="5"/>
  <c r="AC46" i="2"/>
  <c r="AH544" i="5"/>
  <c r="AF540" i="5"/>
  <c r="AH540" i="5"/>
  <c r="AF536" i="5"/>
  <c r="AH536" i="5"/>
  <c r="AF528" i="5"/>
  <c r="AH528" i="5"/>
  <c r="AC26" i="2"/>
  <c r="AH524" i="5"/>
  <c r="AF520" i="5"/>
  <c r="AH520" i="5"/>
  <c r="AC18" i="2"/>
  <c r="AH516" i="5"/>
  <c r="AC14" i="2"/>
  <c r="AH512" i="5"/>
  <c r="AC10" i="2"/>
  <c r="AH508" i="5"/>
  <c r="AC500" i="2"/>
  <c r="AH998" i="5"/>
  <c r="AC492" i="2"/>
  <c r="AH990" i="5"/>
  <c r="AC484" i="2"/>
  <c r="AH982" i="5"/>
  <c r="AC476" i="2"/>
  <c r="AH974" i="5"/>
  <c r="AC472" i="2"/>
  <c r="AH970" i="5"/>
  <c r="AC464" i="2"/>
  <c r="AH962" i="5"/>
  <c r="AC460" i="2"/>
  <c r="AH958" i="5"/>
  <c r="AC452" i="2"/>
  <c r="AH950" i="5"/>
  <c r="AC444" i="2"/>
  <c r="AH942" i="5"/>
  <c r="AC436" i="2"/>
  <c r="AH934" i="5"/>
  <c r="AC428" i="2"/>
  <c r="AH926" i="5"/>
  <c r="AC416" i="2"/>
  <c r="AH914" i="5"/>
  <c r="AC408" i="2"/>
  <c r="AH906" i="5"/>
  <c r="AC396" i="2"/>
  <c r="AH894" i="5"/>
  <c r="AC388" i="2"/>
  <c r="AH886" i="5"/>
  <c r="AC380" i="2"/>
  <c r="AH878" i="5"/>
  <c r="AC372" i="2"/>
  <c r="AH870" i="5"/>
  <c r="AC364" i="2"/>
  <c r="AH862" i="5"/>
  <c r="AC356" i="2"/>
  <c r="AH854" i="5"/>
  <c r="AC348" i="2"/>
  <c r="AH846" i="5"/>
  <c r="AC344" i="2"/>
  <c r="AH842" i="5"/>
  <c r="AC340" i="2"/>
  <c r="AH838" i="5"/>
  <c r="AC332" i="2"/>
  <c r="AH830" i="5"/>
  <c r="AF826" i="5"/>
  <c r="AH826" i="5"/>
  <c r="AC320" i="2"/>
  <c r="AH818" i="5"/>
  <c r="AC316" i="2"/>
  <c r="AH814" i="5"/>
  <c r="AC308" i="2"/>
  <c r="AH806" i="5"/>
  <c r="AC304" i="2"/>
  <c r="AH802" i="5"/>
  <c r="AC296" i="2"/>
  <c r="AH794" i="5"/>
  <c r="AC288" i="2"/>
  <c r="AH786" i="5"/>
  <c r="AC284" i="2"/>
  <c r="AH782" i="5"/>
  <c r="AC276" i="2"/>
  <c r="AH774" i="5"/>
  <c r="AC272" i="2"/>
  <c r="AH770" i="5"/>
  <c r="AC264" i="2"/>
  <c r="AH762" i="5"/>
  <c r="AC256" i="2"/>
  <c r="AH754" i="5"/>
  <c r="AC252" i="2"/>
  <c r="AH750" i="5"/>
  <c r="AC244" i="2"/>
  <c r="AH742" i="5"/>
  <c r="AC240" i="2"/>
  <c r="AH738" i="5"/>
  <c r="AC232" i="2"/>
  <c r="AH730" i="5"/>
  <c r="AC224" i="2"/>
  <c r="AH722" i="5"/>
  <c r="AC204" i="2"/>
  <c r="AH702" i="5"/>
  <c r="AF694" i="5"/>
  <c r="AH694" i="5"/>
  <c r="AC192" i="2"/>
  <c r="AH690" i="5"/>
  <c r="AC188" i="2"/>
  <c r="AH686" i="5"/>
  <c r="AC180" i="2"/>
  <c r="AH678" i="5"/>
  <c r="AC176" i="2"/>
  <c r="AH674" i="5"/>
  <c r="AC167" i="2"/>
  <c r="AH665" i="5"/>
  <c r="AC163" i="2"/>
  <c r="AH661" i="5"/>
  <c r="AC159" i="2"/>
  <c r="AH657" i="5"/>
  <c r="AC147" i="2"/>
  <c r="AH645" i="5"/>
  <c r="AC139" i="2"/>
  <c r="AH637" i="5"/>
  <c r="AC131" i="2"/>
  <c r="AH629" i="5"/>
  <c r="AC123" i="2"/>
  <c r="AH621" i="5"/>
  <c r="AC115" i="2"/>
  <c r="AH613" i="5"/>
  <c r="AC111" i="2"/>
  <c r="AH609" i="5"/>
  <c r="AC107" i="2"/>
  <c r="AH605" i="5"/>
  <c r="AC99" i="2"/>
  <c r="AH597" i="5"/>
  <c r="AC71" i="2"/>
  <c r="AH569" i="5"/>
  <c r="AF561" i="5"/>
  <c r="AH561" i="5"/>
  <c r="AC59" i="2"/>
  <c r="AH557" i="5"/>
  <c r="AC39" i="2"/>
  <c r="AH537" i="5"/>
  <c r="AC31" i="2"/>
  <c r="AH529" i="5"/>
  <c r="AC27" i="2"/>
  <c r="AH525" i="5"/>
  <c r="AF517" i="5"/>
  <c r="AH517" i="5"/>
  <c r="AF513" i="5"/>
  <c r="AH513" i="5"/>
  <c r="AC499" i="2"/>
  <c r="AH997" i="5"/>
  <c r="AC491" i="2"/>
  <c r="AH989" i="5"/>
  <c r="AC483" i="2"/>
  <c r="AH981" i="5"/>
  <c r="AC475" i="2"/>
  <c r="AH973" i="5"/>
  <c r="AC463" i="2"/>
  <c r="AH961" i="5"/>
  <c r="AC455" i="2"/>
  <c r="AH953" i="5"/>
  <c r="AC447" i="2"/>
  <c r="AH945" i="5"/>
  <c r="AC435" i="2"/>
  <c r="AH933" i="5"/>
  <c r="AC427" i="2"/>
  <c r="AH925" i="5"/>
  <c r="AC419" i="2"/>
  <c r="AH917" i="5"/>
  <c r="AC411" i="2"/>
  <c r="AH909" i="5"/>
  <c r="AC403" i="2"/>
  <c r="AH901" i="5"/>
  <c r="AC395" i="2"/>
  <c r="AH893" i="5"/>
  <c r="AC387" i="2"/>
  <c r="AH885" i="5"/>
  <c r="AC375" i="2"/>
  <c r="AH873" i="5"/>
  <c r="AC371" i="2"/>
  <c r="AH869" i="5"/>
  <c r="AC502" i="2"/>
  <c r="AH1000" i="5"/>
  <c r="AF992" i="5"/>
  <c r="AH992" i="5"/>
  <c r="AF980" i="5"/>
  <c r="AH980" i="5"/>
  <c r="AC474" i="2"/>
  <c r="AH972" i="5"/>
  <c r="AC466" i="2"/>
  <c r="AH964" i="5"/>
  <c r="AC462" i="2"/>
  <c r="AH960" i="5"/>
  <c r="AC458" i="2"/>
  <c r="AH956" i="5"/>
  <c r="AC454" i="2"/>
  <c r="AH952" i="5"/>
  <c r="AC450" i="2"/>
  <c r="AH948" i="5"/>
  <c r="AF944" i="5"/>
  <c r="AH944" i="5"/>
  <c r="AC442" i="2"/>
  <c r="AH940" i="5"/>
  <c r="AC438" i="2"/>
  <c r="AH936" i="5"/>
  <c r="AC434" i="2"/>
  <c r="AH932" i="5"/>
  <c r="AC430" i="2"/>
  <c r="AH928" i="5"/>
  <c r="AC426" i="2"/>
  <c r="AH924" i="5"/>
  <c r="AC422" i="2"/>
  <c r="AH920" i="5"/>
  <c r="AC418" i="2"/>
  <c r="AH916" i="5"/>
  <c r="AC414" i="2"/>
  <c r="AH912" i="5"/>
  <c r="AC410" i="2"/>
  <c r="AH908" i="5"/>
  <c r="AC406" i="2"/>
  <c r="AH904" i="5"/>
  <c r="AC402" i="2"/>
  <c r="AH900" i="5"/>
  <c r="AC398" i="2"/>
  <c r="AH896" i="5"/>
  <c r="AC394" i="2"/>
  <c r="AH892" i="5"/>
  <c r="AC390" i="2"/>
  <c r="AH888" i="5"/>
  <c r="AC386" i="2"/>
  <c r="AH884" i="5"/>
  <c r="AC382" i="2"/>
  <c r="AH880" i="5"/>
  <c r="AC378" i="2"/>
  <c r="AH876" i="5"/>
  <c r="AC374" i="2"/>
  <c r="AH872" i="5"/>
  <c r="AC370" i="2"/>
  <c r="AH868" i="5"/>
  <c r="AC366" i="2"/>
  <c r="AH864" i="5"/>
  <c r="AC362" i="2"/>
  <c r="AH860" i="5"/>
  <c r="AC358" i="2"/>
  <c r="AH856" i="5"/>
  <c r="AC354" i="2"/>
  <c r="AH852" i="5"/>
  <c r="AC350" i="2"/>
  <c r="AH848" i="5"/>
  <c r="AF844" i="5"/>
  <c r="AH844" i="5"/>
  <c r="AC342" i="2"/>
  <c r="AH840" i="5"/>
  <c r="AF836" i="5"/>
  <c r="AH836" i="5"/>
  <c r="AC334" i="2"/>
  <c r="AH832" i="5"/>
  <c r="AC330" i="2"/>
  <c r="AH828" i="5"/>
  <c r="AC326" i="2"/>
  <c r="AH824" i="5"/>
  <c r="AC322" i="2"/>
  <c r="AH820" i="5"/>
  <c r="AC318" i="2"/>
  <c r="AH816" i="5"/>
  <c r="AC314" i="2"/>
  <c r="AH812" i="5"/>
  <c r="AC310" i="2"/>
  <c r="AH808" i="5"/>
  <c r="AC306" i="2"/>
  <c r="AH804" i="5"/>
  <c r="AC302" i="2"/>
  <c r="AH800" i="5"/>
  <c r="AC298" i="2"/>
  <c r="AH796" i="5"/>
  <c r="AC294" i="2"/>
  <c r="AH792" i="5"/>
  <c r="AC290" i="2"/>
  <c r="AH788" i="5"/>
  <c r="AC286" i="2"/>
  <c r="AH784" i="5"/>
  <c r="AC282" i="2"/>
  <c r="AH780" i="5"/>
  <c r="AC278" i="2"/>
  <c r="AH776" i="5"/>
  <c r="AC274" i="2"/>
  <c r="AH772" i="5"/>
  <c r="AC270" i="2"/>
  <c r="AH768" i="5"/>
  <c r="AC266" i="2"/>
  <c r="AH764" i="5"/>
  <c r="AC262" i="2"/>
  <c r="AH760" i="5"/>
  <c r="AC258" i="2"/>
  <c r="AH756" i="5"/>
  <c r="AC254" i="2"/>
  <c r="AH752" i="5"/>
  <c r="AC250" i="2"/>
  <c r="AH748" i="5"/>
  <c r="AC246" i="2"/>
  <c r="AH744" i="5"/>
  <c r="AC242" i="2"/>
  <c r="AH740" i="5"/>
  <c r="AC238" i="2"/>
  <c r="AH736" i="5"/>
  <c r="AC234" i="2"/>
  <c r="AH732" i="5"/>
  <c r="AC230" i="2"/>
  <c r="AH728" i="5"/>
  <c r="AC226" i="2"/>
  <c r="AH724" i="5"/>
  <c r="AC222" i="2"/>
  <c r="AH720" i="5"/>
  <c r="AC218" i="2"/>
  <c r="AH716" i="5"/>
  <c r="AF708" i="5"/>
  <c r="AH708" i="5"/>
  <c r="AC206" i="2"/>
  <c r="AH704" i="5"/>
  <c r="AC202" i="2"/>
  <c r="AH700" i="5"/>
  <c r="AC198" i="2"/>
  <c r="AH696" i="5"/>
  <c r="AC194" i="2"/>
  <c r="AH692" i="5"/>
  <c r="AC190" i="2"/>
  <c r="AH688" i="5"/>
  <c r="AC186" i="2"/>
  <c r="AH684" i="5"/>
  <c r="AC182" i="2"/>
  <c r="AH680" i="5"/>
  <c r="AC178" i="2"/>
  <c r="AH676" i="5"/>
  <c r="AC174" i="2"/>
  <c r="AH672" i="5"/>
  <c r="AC170" i="2"/>
  <c r="AH668" i="5"/>
  <c r="AC165" i="2"/>
  <c r="AH663" i="5"/>
  <c r="AC161" i="2"/>
  <c r="AH659" i="5"/>
  <c r="AC157" i="2"/>
  <c r="AH655" i="5"/>
  <c r="AF647" i="5"/>
  <c r="AH647" i="5"/>
  <c r="AC145" i="2"/>
  <c r="AH643" i="5"/>
  <c r="AC141" i="2"/>
  <c r="AH639" i="5"/>
  <c r="AC137" i="2"/>
  <c r="AH635" i="5"/>
  <c r="AC133" i="2"/>
  <c r="AH631" i="5"/>
  <c r="AC129" i="2"/>
  <c r="AH627" i="5"/>
  <c r="AC125" i="2"/>
  <c r="AH623" i="5"/>
  <c r="AC117" i="2"/>
  <c r="AH615" i="5"/>
  <c r="AC113" i="2"/>
  <c r="AH611" i="5"/>
  <c r="AC109" i="2"/>
  <c r="AH607" i="5"/>
  <c r="AC105" i="2"/>
  <c r="AH603" i="5"/>
  <c r="AF599" i="5"/>
  <c r="AH599" i="5"/>
  <c r="AF595" i="5"/>
  <c r="AH595" i="5"/>
  <c r="AC93" i="2"/>
  <c r="AH591" i="5"/>
  <c r="AC89" i="2"/>
  <c r="AH587" i="5"/>
  <c r="AC85" i="2"/>
  <c r="AH583" i="5"/>
  <c r="AC81" i="2"/>
  <c r="AH579" i="5"/>
  <c r="AF575" i="5"/>
  <c r="AH575" i="5"/>
  <c r="AC73" i="2"/>
  <c r="AH571" i="5"/>
  <c r="AC69" i="2"/>
  <c r="AH567" i="5"/>
  <c r="AC65" i="2"/>
  <c r="AH563" i="5"/>
  <c r="AC61" i="2"/>
  <c r="AH559" i="5"/>
  <c r="AC57" i="2"/>
  <c r="AH555" i="5"/>
  <c r="AC53" i="2"/>
  <c r="AH551" i="5"/>
  <c r="AC49" i="2"/>
  <c r="AH547" i="5"/>
  <c r="AC45" i="2"/>
  <c r="AH543" i="5"/>
  <c r="AC41" i="2"/>
  <c r="AH539" i="5"/>
  <c r="AC37" i="2"/>
  <c r="AH535" i="5"/>
  <c r="AF531" i="5"/>
  <c r="AH531" i="5"/>
  <c r="AC25" i="2"/>
  <c r="AH523" i="5"/>
  <c r="AC21" i="2"/>
  <c r="AH519" i="5"/>
  <c r="AC13" i="2"/>
  <c r="AH511" i="5"/>
  <c r="AC9" i="2"/>
  <c r="AH507" i="5"/>
  <c r="AF503" i="5"/>
  <c r="AH503" i="5"/>
  <c r="AC496" i="2"/>
  <c r="AH994" i="5"/>
  <c r="AC488" i="2"/>
  <c r="AH986" i="5"/>
  <c r="AC480" i="2"/>
  <c r="AH978" i="5"/>
  <c r="AC468" i="2"/>
  <c r="AH966" i="5"/>
  <c r="AC456" i="2"/>
  <c r="AH954" i="5"/>
  <c r="AC448" i="2"/>
  <c r="AH946" i="5"/>
  <c r="AC440" i="2"/>
  <c r="AH938" i="5"/>
  <c r="AF930" i="5"/>
  <c r="AH930" i="5"/>
  <c r="AC424" i="2"/>
  <c r="AH922" i="5"/>
  <c r="AC420" i="2"/>
  <c r="AH918" i="5"/>
  <c r="AC412" i="2"/>
  <c r="AH910" i="5"/>
  <c r="AC404" i="2"/>
  <c r="AH902" i="5"/>
  <c r="AC400" i="2"/>
  <c r="AH898" i="5"/>
  <c r="AC392" i="2"/>
  <c r="AH890" i="5"/>
  <c r="AC384" i="2"/>
  <c r="AH882" i="5"/>
  <c r="AC376" i="2"/>
  <c r="AH874" i="5"/>
  <c r="AC368" i="2"/>
  <c r="AH866" i="5"/>
  <c r="AC360" i="2"/>
  <c r="AH858" i="5"/>
  <c r="AC352" i="2"/>
  <c r="AH850" i="5"/>
  <c r="AC336" i="2"/>
  <c r="AH834" i="5"/>
  <c r="AC324" i="2"/>
  <c r="AH822" i="5"/>
  <c r="AC312" i="2"/>
  <c r="AH810" i="5"/>
  <c r="AC300" i="2"/>
  <c r="AH798" i="5"/>
  <c r="AC292" i="2"/>
  <c r="AH790" i="5"/>
  <c r="AC280" i="2"/>
  <c r="AH778" i="5"/>
  <c r="AC268" i="2"/>
  <c r="AH766" i="5"/>
  <c r="AC260" i="2"/>
  <c r="AH758" i="5"/>
  <c r="AC248" i="2"/>
  <c r="AH746" i="5"/>
  <c r="AC236" i="2"/>
  <c r="AH734" i="5"/>
  <c r="AC228" i="2"/>
  <c r="AH726" i="5"/>
  <c r="AC220" i="2"/>
  <c r="AH718" i="5"/>
  <c r="AC216" i="2"/>
  <c r="AH714" i="5"/>
  <c r="AC208" i="2"/>
  <c r="AH706" i="5"/>
  <c r="AC200" i="2"/>
  <c r="AH698" i="5"/>
  <c r="AC172" i="2"/>
  <c r="AH670" i="5"/>
  <c r="AF649" i="5"/>
  <c r="AH649" i="5"/>
  <c r="AC143" i="2"/>
  <c r="AH641" i="5"/>
  <c r="AC135" i="2"/>
  <c r="AH633" i="5"/>
  <c r="AC127" i="2"/>
  <c r="AH625" i="5"/>
  <c r="AF617" i="5"/>
  <c r="AH617" i="5"/>
  <c r="AF593" i="5"/>
  <c r="AH593" i="5"/>
  <c r="AC91" i="2"/>
  <c r="AH589" i="5"/>
  <c r="AC87" i="2"/>
  <c r="AH585" i="5"/>
  <c r="AC83" i="2"/>
  <c r="AH581" i="5"/>
  <c r="AC75" i="2"/>
  <c r="AH573" i="5"/>
  <c r="AC67" i="2"/>
  <c r="AH565" i="5"/>
  <c r="AC51" i="2"/>
  <c r="AH549" i="5"/>
  <c r="AF545" i="5"/>
  <c r="AH545" i="5"/>
  <c r="AC23" i="2"/>
  <c r="AH521" i="5"/>
  <c r="AF505" i="5"/>
  <c r="AH505" i="5"/>
  <c r="AC503" i="2"/>
  <c r="AH1001" i="5"/>
  <c r="AC495" i="2"/>
  <c r="AH993" i="5"/>
  <c r="AC487" i="2"/>
  <c r="AH985" i="5"/>
  <c r="AC479" i="2"/>
  <c r="AH977" i="5"/>
  <c r="AC471" i="2"/>
  <c r="AH969" i="5"/>
  <c r="AC467" i="2"/>
  <c r="AH965" i="5"/>
  <c r="AC459" i="2"/>
  <c r="AH957" i="5"/>
  <c r="AC451" i="2"/>
  <c r="AH949" i="5"/>
  <c r="AC443" i="2"/>
  <c r="AH941" i="5"/>
  <c r="AC439" i="2"/>
  <c r="AH937" i="5"/>
  <c r="AC431" i="2"/>
  <c r="AH929" i="5"/>
  <c r="AC423" i="2"/>
  <c r="AH921" i="5"/>
  <c r="AC415" i="2"/>
  <c r="AH913" i="5"/>
  <c r="AC407" i="2"/>
  <c r="AH905" i="5"/>
  <c r="AC399" i="2"/>
  <c r="AH897" i="5"/>
  <c r="AC391" i="2"/>
  <c r="AH889" i="5"/>
  <c r="AC383" i="2"/>
  <c r="AH881" i="5"/>
  <c r="AC379" i="2"/>
  <c r="AH877" i="5"/>
  <c r="AC367" i="2"/>
  <c r="AH865" i="5"/>
  <c r="AC498" i="2"/>
  <c r="AH996" i="5"/>
  <c r="AC490" i="2"/>
  <c r="AH988" i="5"/>
  <c r="AC486" i="2"/>
  <c r="AH984" i="5"/>
  <c r="AC478" i="2"/>
  <c r="AH976" i="5"/>
  <c r="AC470" i="2"/>
  <c r="AH968" i="5"/>
  <c r="AC501" i="2"/>
  <c r="AH999" i="5"/>
  <c r="AC497" i="2"/>
  <c r="AH995" i="5"/>
  <c r="AC493" i="2"/>
  <c r="AH991" i="5"/>
  <c r="AC489" i="2"/>
  <c r="AH987" i="5"/>
  <c r="AC485" i="2"/>
  <c r="AH983" i="5"/>
  <c r="AC481" i="2"/>
  <c r="AH979" i="5"/>
  <c r="AC477" i="2"/>
  <c r="AH975" i="5"/>
  <c r="AF971" i="5"/>
  <c r="AH971" i="5"/>
  <c r="AC469" i="2"/>
  <c r="AH967" i="5"/>
  <c r="AC465" i="2"/>
  <c r="AH963" i="5"/>
  <c r="AC461" i="2"/>
  <c r="AH959" i="5"/>
  <c r="AC457" i="2"/>
  <c r="AH955" i="5"/>
  <c r="AC453" i="2"/>
  <c r="AH951" i="5"/>
  <c r="AC449" i="2"/>
  <c r="AH947" i="5"/>
  <c r="AC445" i="2"/>
  <c r="AH943" i="5"/>
  <c r="AC441" i="2"/>
  <c r="AH939" i="5"/>
  <c r="AC437" i="2"/>
  <c r="AH935" i="5"/>
  <c r="AC433" i="2"/>
  <c r="AH931" i="5"/>
  <c r="AF927" i="5"/>
  <c r="AH927" i="5"/>
  <c r="AC425" i="2"/>
  <c r="AH923" i="5"/>
  <c r="AC421" i="2"/>
  <c r="AH919" i="5"/>
  <c r="AC417" i="2"/>
  <c r="AH915" i="5"/>
  <c r="AF911" i="5"/>
  <c r="AH911" i="5"/>
  <c r="AC409" i="2"/>
  <c r="AH907" i="5"/>
  <c r="AC405" i="2"/>
  <c r="AH903" i="5"/>
  <c r="AC401" i="2"/>
  <c r="AH899" i="5"/>
  <c r="AC397" i="2"/>
  <c r="AH895" i="5"/>
  <c r="AC393" i="2"/>
  <c r="AH891" i="5"/>
  <c r="AC389" i="2"/>
  <c r="AH887" i="5"/>
  <c r="AC385" i="2"/>
  <c r="AH883" i="5"/>
  <c r="AC381" i="2"/>
  <c r="AH879" i="5"/>
  <c r="AC377" i="2"/>
  <c r="AH875" i="5"/>
  <c r="AC373" i="2"/>
  <c r="AH871" i="5"/>
  <c r="AC369" i="2"/>
  <c r="AH867" i="5"/>
  <c r="AC365" i="2"/>
  <c r="AH863" i="5"/>
  <c r="AC361" i="2"/>
  <c r="AH859" i="5"/>
  <c r="AC357" i="2"/>
  <c r="AH855" i="5"/>
  <c r="AC353" i="2"/>
  <c r="AH851" i="5"/>
  <c r="AC349" i="2"/>
  <c r="AH847" i="5"/>
  <c r="AC345" i="2"/>
  <c r="AH843" i="5"/>
  <c r="AC341" i="2"/>
  <c r="AH839" i="5"/>
  <c r="AC337" i="2"/>
  <c r="AH835" i="5"/>
  <c r="AC333" i="2"/>
  <c r="AH831" i="5"/>
  <c r="AC329" i="2"/>
  <c r="AH827" i="5"/>
  <c r="AC325" i="2"/>
  <c r="AH823" i="5"/>
  <c r="AC321" i="2"/>
  <c r="AH819" i="5"/>
  <c r="AC317" i="2"/>
  <c r="AH815" i="5"/>
  <c r="AC313" i="2"/>
  <c r="AH811" i="5"/>
  <c r="AC309" i="2"/>
  <c r="AH807" i="5"/>
  <c r="AC305" i="2"/>
  <c r="AH803" i="5"/>
  <c r="AC301" i="2"/>
  <c r="AH799" i="5"/>
  <c r="AC297" i="2"/>
  <c r="AH795" i="5"/>
  <c r="AC293" i="2"/>
  <c r="AH791" i="5"/>
  <c r="AC289" i="2"/>
  <c r="AH787" i="5"/>
  <c r="AC285" i="2"/>
  <c r="AH783" i="5"/>
  <c r="AC281" i="2"/>
  <c r="AH779" i="5"/>
  <c r="AC277" i="2"/>
  <c r="AH775" i="5"/>
  <c r="AC273" i="2"/>
  <c r="AH771" i="5"/>
  <c r="AC269" i="2"/>
  <c r="AH767" i="5"/>
  <c r="AC265" i="2"/>
  <c r="AH763" i="5"/>
  <c r="AC261" i="2"/>
  <c r="AH759" i="5"/>
  <c r="AC257" i="2"/>
  <c r="AH755" i="5"/>
  <c r="AC253" i="2"/>
  <c r="AH751" i="5"/>
  <c r="AC249" i="2"/>
  <c r="AH747" i="5"/>
  <c r="AC245" i="2"/>
  <c r="AH743" i="5"/>
  <c r="AC241" i="2"/>
  <c r="AH739" i="5"/>
  <c r="AC237" i="2"/>
  <c r="AH735" i="5"/>
  <c r="AC233" i="2"/>
  <c r="AH731" i="5"/>
  <c r="AC229" i="2"/>
  <c r="AH727" i="5"/>
  <c r="AC225" i="2"/>
  <c r="AH723" i="5"/>
  <c r="AC221" i="2"/>
  <c r="AH719" i="5"/>
  <c r="AF715" i="5"/>
  <c r="AH715" i="5"/>
  <c r="AC213" i="2"/>
  <c r="AH711" i="5"/>
  <c r="AC209" i="2"/>
  <c r="AH707" i="5"/>
  <c r="AC205" i="2"/>
  <c r="AH703" i="5"/>
  <c r="AF699" i="5"/>
  <c r="AH699" i="5"/>
  <c r="AF691" i="5"/>
  <c r="AH691" i="5"/>
  <c r="AF683" i="5"/>
  <c r="AH683" i="5"/>
  <c r="AC181" i="2"/>
  <c r="AH679" i="5"/>
  <c r="AC177" i="2"/>
  <c r="AH675" i="5"/>
  <c r="AC173" i="2"/>
  <c r="AH671" i="5"/>
  <c r="AC169" i="2"/>
  <c r="AH667" i="5"/>
  <c r="AC164" i="2"/>
  <c r="AH662" i="5"/>
  <c r="AC160" i="2"/>
  <c r="AH658" i="5"/>
  <c r="AC156" i="2"/>
  <c r="AH654" i="5"/>
  <c r="AC152" i="2"/>
  <c r="AH650" i="5"/>
  <c r="AC148" i="2"/>
  <c r="AH646" i="5"/>
  <c r="AC144" i="2"/>
  <c r="AH642" i="5"/>
  <c r="AC140" i="2"/>
  <c r="AH638" i="5"/>
  <c r="AC136" i="2"/>
  <c r="AH634" i="5"/>
  <c r="AC132" i="2"/>
  <c r="AH630" i="5"/>
  <c r="AC128" i="2"/>
  <c r="AH626" i="5"/>
  <c r="AC124" i="2"/>
  <c r="AH622" i="5"/>
  <c r="AC120" i="2"/>
  <c r="AH618" i="5"/>
  <c r="AC116" i="2"/>
  <c r="AH614" i="5"/>
  <c r="AF610" i="5"/>
  <c r="AH610" i="5"/>
  <c r="AC108" i="2"/>
  <c r="AH606" i="5"/>
  <c r="AC104" i="2"/>
  <c r="AH602" i="5"/>
  <c r="AC100" i="2"/>
  <c r="AH598" i="5"/>
  <c r="AC96" i="2"/>
  <c r="AH594" i="5"/>
  <c r="AF590" i="5"/>
  <c r="AH590" i="5"/>
  <c r="AC84" i="2"/>
  <c r="AH582" i="5"/>
  <c r="AC80" i="2"/>
  <c r="AH578" i="5"/>
  <c r="AC76" i="2"/>
  <c r="AH574" i="5"/>
  <c r="AC72" i="2"/>
  <c r="AH570" i="5"/>
  <c r="AC68" i="2"/>
  <c r="AH566" i="5"/>
  <c r="AF562" i="5"/>
  <c r="AH562" i="5"/>
  <c r="AC60" i="2"/>
  <c r="AH558" i="5"/>
  <c r="AC56" i="2"/>
  <c r="AH554" i="5"/>
  <c r="AC52" i="2"/>
  <c r="AH550" i="5"/>
  <c r="AF546" i="5"/>
  <c r="AH546" i="5"/>
  <c r="AC44" i="2"/>
  <c r="AH542" i="5"/>
  <c r="AC40" i="2"/>
  <c r="AH538" i="5"/>
  <c r="AC36" i="2"/>
  <c r="AH534" i="5"/>
  <c r="AC28" i="2"/>
  <c r="AH526" i="5"/>
  <c r="AF522" i="5"/>
  <c r="AH522" i="5"/>
  <c r="AC20" i="2"/>
  <c r="AH518" i="5"/>
  <c r="AC16" i="2"/>
  <c r="AH514" i="5"/>
  <c r="AC12" i="2"/>
  <c r="AH510" i="5"/>
  <c r="AF703" i="5"/>
  <c r="AF847" i="5"/>
  <c r="AF813" i="5"/>
  <c r="AF664" i="5"/>
  <c r="AF613" i="5"/>
  <c r="AF889" i="5"/>
  <c r="AF878" i="5"/>
  <c r="AF824" i="5"/>
  <c r="AF673" i="5"/>
  <c r="AF868" i="5"/>
  <c r="AF831" i="5"/>
  <c r="AF667" i="5"/>
  <c r="AF603" i="5"/>
  <c r="AF566" i="5"/>
  <c r="AF705" i="5"/>
  <c r="AF675" i="5"/>
  <c r="AF833" i="5"/>
  <c r="AF809" i="5"/>
  <c r="AF671" i="5"/>
  <c r="AF549" i="5"/>
  <c r="AF521" i="5"/>
  <c r="AF510" i="5"/>
  <c r="AC494" i="2"/>
  <c r="AC7" i="2"/>
  <c r="AF827" i="5"/>
  <c r="AF669" i="5"/>
  <c r="AF785" i="5"/>
  <c r="AF616" i="5"/>
  <c r="AF960" i="5"/>
  <c r="AF986" i="5"/>
  <c r="AF729" i="5"/>
  <c r="AF966" i="5"/>
  <c r="AF791" i="5"/>
  <c r="AF574" i="5"/>
  <c r="AF909" i="5"/>
  <c r="AF830" i="5"/>
  <c r="AF801" i="5"/>
  <c r="AF714" i="5"/>
  <c r="AF686" i="5"/>
  <c r="AF537" i="5"/>
  <c r="AF881" i="5"/>
  <c r="AF978" i="5"/>
  <c r="AF968" i="5"/>
  <c r="AF962" i="5"/>
  <c r="AF768" i="5"/>
  <c r="AF988" i="5"/>
  <c r="AF949" i="5"/>
  <c r="AF716" i="5"/>
  <c r="AF656" i="5"/>
  <c r="AF998" i="5"/>
  <c r="AF821" i="5"/>
  <c r="AF770" i="5"/>
  <c r="AF748" i="5"/>
  <c r="AF1000" i="5"/>
  <c r="AF849" i="5"/>
  <c r="AF766" i="5"/>
  <c r="AF939" i="5"/>
  <c r="AF719" i="5"/>
  <c r="AF641" i="5"/>
  <c r="AF563" i="5"/>
  <c r="AF559" i="5"/>
  <c r="AF886" i="5"/>
  <c r="AF860" i="5"/>
  <c r="AF781" i="5"/>
  <c r="AF718" i="5"/>
  <c r="AF680" i="5"/>
  <c r="AF941" i="5"/>
  <c r="AF920" i="5"/>
  <c r="AF829" i="5"/>
  <c r="AF799" i="5"/>
  <c r="AF787" i="5"/>
  <c r="AF757" i="5"/>
  <c r="AF735" i="5"/>
  <c r="AF720" i="5"/>
  <c r="AF713" i="5"/>
  <c r="AF655" i="5"/>
  <c r="AF626" i="5"/>
  <c r="AF580" i="5"/>
  <c r="AF516" i="5"/>
  <c r="AF511" i="5"/>
  <c r="AF996" i="5"/>
  <c r="AF990" i="5"/>
  <c r="AF964" i="5"/>
  <c r="AF958" i="5"/>
  <c r="AF947" i="5"/>
  <c r="AF943" i="5"/>
  <c r="AF876" i="5"/>
  <c r="AF866" i="5"/>
  <c r="AF852" i="5"/>
  <c r="AF841" i="5"/>
  <c r="AF822" i="5"/>
  <c r="AF805" i="5"/>
  <c r="AF789" i="5"/>
  <c r="AF769" i="5"/>
  <c r="AF739" i="5"/>
  <c r="AF622" i="5"/>
  <c r="AF615" i="5"/>
  <c r="AF551" i="5"/>
  <c r="AC432" i="2"/>
  <c r="AC413" i="2"/>
  <c r="AC338" i="2"/>
  <c r="AC328" i="2"/>
  <c r="AC217" i="2"/>
  <c r="AF772" i="5"/>
  <c r="AF618" i="5"/>
  <c r="AF594" i="5"/>
  <c r="AF576" i="5"/>
  <c r="AF524" i="5"/>
  <c r="AF999" i="5"/>
  <c r="AF997" i="5"/>
  <c r="AF924" i="5"/>
  <c r="AF914" i="5"/>
  <c r="AF899" i="5"/>
  <c r="AF894" i="5"/>
  <c r="AF883" i="5"/>
  <c r="AF862" i="5"/>
  <c r="AF851" i="5"/>
  <c r="AF848" i="5"/>
  <c r="AF834" i="5"/>
  <c r="AF774" i="5"/>
  <c r="AF753" i="5"/>
  <c r="AF700" i="5"/>
  <c r="AF676" i="5"/>
  <c r="AF665" i="5"/>
  <c r="AF663" i="5"/>
  <c r="AF658" i="5"/>
  <c r="AF606" i="5"/>
  <c r="AF596" i="5"/>
  <c r="AF972" i="5"/>
  <c r="AF952" i="5"/>
  <c r="AF937" i="5"/>
  <c r="AF926" i="5"/>
  <c r="AF879" i="5"/>
  <c r="AF874" i="5"/>
  <c r="AF864" i="5"/>
  <c r="AF857" i="5"/>
  <c r="AF803" i="5"/>
  <c r="AF788" i="5"/>
  <c r="AF786" i="5"/>
  <c r="AF764" i="5"/>
  <c r="AF749" i="5"/>
  <c r="AF741" i="5"/>
  <c r="AF737" i="5"/>
  <c r="AF706" i="5"/>
  <c r="AF704" i="5"/>
  <c r="AF702" i="5"/>
  <c r="AF678" i="5"/>
  <c r="AF639" i="5"/>
  <c r="AF627" i="5"/>
  <c r="AF598" i="5"/>
  <c r="AF572" i="5"/>
  <c r="AF523" i="5"/>
  <c r="AF519" i="5"/>
  <c r="AF508" i="5"/>
  <c r="AC48" i="2"/>
  <c r="AF984" i="5"/>
  <c r="AF891" i="5"/>
  <c r="AF854" i="5"/>
  <c r="AF843" i="5"/>
  <c r="AF814" i="5"/>
  <c r="AF812" i="5"/>
  <c r="AF806" i="5"/>
  <c r="AF793" i="5"/>
  <c r="AF782" i="5"/>
  <c r="AF731" i="5"/>
  <c r="AF696" i="5"/>
  <c r="AF638" i="5"/>
  <c r="AF568" i="5"/>
  <c r="AF525" i="5"/>
  <c r="AF936" i="5"/>
  <c r="AF893" i="5"/>
  <c r="AF856" i="5"/>
  <c r="AF845" i="5"/>
  <c r="AF837" i="5"/>
  <c r="AF800" i="5"/>
  <c r="AF743" i="5"/>
  <c r="AF733" i="5"/>
  <c r="AF698" i="5"/>
  <c r="AF659" i="5"/>
  <c r="AF657" i="5"/>
  <c r="AF642" i="5"/>
  <c r="AF534" i="5"/>
  <c r="AF529" i="5"/>
  <c r="AF994" i="5"/>
  <c r="AF976" i="5"/>
  <c r="AF942" i="5"/>
  <c r="AF940" i="5"/>
  <c r="AF887" i="5"/>
  <c r="AF859" i="5"/>
  <c r="AF839" i="5"/>
  <c r="AF777" i="5"/>
  <c r="AF745" i="5"/>
  <c r="AF738" i="5"/>
  <c r="AF727" i="5"/>
  <c r="AF707" i="5"/>
  <c r="AF684" i="5"/>
  <c r="AF625" i="5"/>
  <c r="AF951" i="5"/>
  <c r="AF923" i="5"/>
  <c r="AF871" i="5"/>
  <c r="AF840" i="5"/>
  <c r="AF816" i="5"/>
  <c r="AF794" i="5"/>
  <c r="AF759" i="5"/>
  <c r="AF742" i="5"/>
  <c r="AF612" i="5"/>
  <c r="AF607" i="5"/>
  <c r="AF605" i="5"/>
  <c r="AF573" i="5"/>
  <c r="AF539" i="5"/>
  <c r="AF995" i="5"/>
  <c r="AF993" i="5"/>
  <c r="AF957" i="5"/>
  <c r="AF925" i="5"/>
  <c r="AF917" i="5"/>
  <c r="AF818" i="5"/>
  <c r="AF771" i="5"/>
  <c r="AF746" i="5"/>
  <c r="AF724" i="5"/>
  <c r="AF685" i="5"/>
  <c r="AF630" i="5"/>
  <c r="AF591" i="5"/>
  <c r="AF535" i="5"/>
  <c r="AF981" i="5"/>
  <c r="AF970" i="5"/>
  <c r="AF934" i="5"/>
  <c r="AF921" i="5"/>
  <c r="AF919" i="5"/>
  <c r="AF901" i="5"/>
  <c r="AF858" i="5"/>
  <c r="AF820" i="5"/>
  <c r="AF807" i="5"/>
  <c r="AF761" i="5"/>
  <c r="AF726" i="5"/>
  <c r="AF661" i="5"/>
  <c r="AF652" i="5"/>
  <c r="AF636" i="5"/>
  <c r="AF558" i="5"/>
  <c r="AC429" i="2"/>
  <c r="AC95" i="2"/>
  <c r="AC54" i="2"/>
  <c r="AF985" i="5"/>
  <c r="AF983" i="5"/>
  <c r="AF929" i="5"/>
  <c r="AF912" i="5"/>
  <c r="AF903" i="5"/>
  <c r="AF875" i="5"/>
  <c r="AF873" i="5"/>
  <c r="AF780" i="5"/>
  <c r="AF750" i="5"/>
  <c r="AF734" i="5"/>
  <c r="AF732" i="5"/>
  <c r="AF725" i="5"/>
  <c r="AF711" i="5"/>
  <c r="AF688" i="5"/>
  <c r="AF624" i="5"/>
  <c r="AF569" i="5"/>
  <c r="AF567" i="5"/>
  <c r="AF565" i="5"/>
  <c r="AC193" i="2"/>
  <c r="AC162" i="2"/>
  <c r="AC15" i="2"/>
  <c r="AF987" i="5"/>
  <c r="AF905" i="5"/>
  <c r="AF892" i="5"/>
  <c r="AF890" i="5"/>
  <c r="AF888" i="5"/>
  <c r="AF808" i="5"/>
  <c r="AF795" i="5"/>
  <c r="AF776" i="5"/>
  <c r="AF773" i="5"/>
  <c r="AF736" i="5"/>
  <c r="AF690" i="5"/>
  <c r="AF644" i="5"/>
  <c r="AF620" i="5"/>
  <c r="AF585" i="5"/>
  <c r="AF538" i="5"/>
  <c r="AF526" i="5"/>
  <c r="AF518" i="5"/>
  <c r="AC346" i="2"/>
  <c r="AC210" i="2"/>
  <c r="AC196" i="2"/>
  <c r="AC101" i="2"/>
  <c r="AC19" i="2"/>
  <c r="AF979" i="5"/>
  <c r="AF969" i="5"/>
  <c r="AF967" i="5"/>
  <c r="AF965" i="5"/>
  <c r="AF953" i="5"/>
  <c r="AF946" i="5"/>
  <c r="AF907" i="5"/>
  <c r="AF896" i="5"/>
  <c r="AF884" i="5"/>
  <c r="AF797" i="5"/>
  <c r="AF784" i="5"/>
  <c r="AF778" i="5"/>
  <c r="AF765" i="5"/>
  <c r="AF677" i="5"/>
  <c r="AF646" i="5"/>
  <c r="AF587" i="5"/>
  <c r="AC473" i="2"/>
  <c r="AF973" i="5"/>
  <c r="AF918" i="5"/>
  <c r="AF908" i="5"/>
  <c r="AF904" i="5"/>
  <c r="AF902" i="5"/>
  <c r="AF835" i="5"/>
  <c r="AF804" i="5"/>
  <c r="AF802" i="5"/>
  <c r="AF783" i="5"/>
  <c r="AF754" i="5"/>
  <c r="AF747" i="5"/>
  <c r="AF740" i="5"/>
  <c r="AF723" i="5"/>
  <c r="AF717" i="5"/>
  <c r="AF681" i="5"/>
  <c r="AF679" i="5"/>
  <c r="AF662" i="5"/>
  <c r="AF654" i="5"/>
  <c r="AF629" i="5"/>
  <c r="AF542" i="5"/>
  <c r="AF532" i="5"/>
  <c r="AF512" i="5"/>
  <c r="AF910" i="5"/>
  <c r="AF885" i="5"/>
  <c r="AF870" i="5"/>
  <c r="AF861" i="5"/>
  <c r="AF842" i="5"/>
  <c r="AF1001" i="5"/>
  <c r="AF991" i="5"/>
  <c r="AF989" i="5"/>
  <c r="AF963" i="5"/>
  <c r="AF961" i="5"/>
  <c r="AF895" i="5"/>
  <c r="AF867" i="5"/>
  <c r="AF865" i="5"/>
  <c r="AF828" i="5"/>
  <c r="AF758" i="5"/>
  <c r="AF756" i="5"/>
  <c r="AF751" i="5"/>
  <c r="AF693" i="5"/>
  <c r="AF648" i="5"/>
  <c r="AF600" i="5"/>
  <c r="AF589" i="5"/>
  <c r="AC149" i="2"/>
  <c r="AF916" i="5"/>
  <c r="AF906" i="5"/>
  <c r="AF863" i="5"/>
  <c r="AF819" i="5"/>
  <c r="AF817" i="5"/>
  <c r="AF815" i="5"/>
  <c r="AF977" i="5"/>
  <c r="AF975" i="5"/>
  <c r="AF954" i="5"/>
  <c r="AF950" i="5"/>
  <c r="AF948" i="5"/>
  <c r="AF900" i="5"/>
  <c r="AF897" i="5"/>
  <c r="AF832" i="5"/>
  <c r="AF825" i="5"/>
  <c r="AF792" i="5"/>
  <c r="AF790" i="5"/>
  <c r="AF762" i="5"/>
  <c r="AF760" i="5"/>
  <c r="AF744" i="5"/>
  <c r="AF730" i="5"/>
  <c r="AF728" i="5"/>
  <c r="AF721" i="5"/>
  <c r="AF674" i="5"/>
  <c r="AF672" i="5"/>
  <c r="AF670" i="5"/>
  <c r="AF668" i="5"/>
  <c r="AF650" i="5"/>
  <c r="AF645" i="5"/>
  <c r="AF623" i="5"/>
  <c r="AF621" i="5"/>
  <c r="AF597" i="5"/>
  <c r="AF592" i="5"/>
  <c r="AF547" i="5"/>
  <c r="AF544" i="5"/>
  <c r="AC482" i="2"/>
  <c r="AC201" i="2"/>
  <c r="AC119" i="2"/>
  <c r="AC64" i="2"/>
  <c r="AC34" i="2"/>
  <c r="AC212" i="2"/>
  <c r="AF710" i="5"/>
  <c r="AC199" i="2"/>
  <c r="AF697" i="5"/>
  <c r="AC197" i="2"/>
  <c r="AF695" i="5"/>
  <c r="AC88" i="2"/>
  <c r="AF586" i="5"/>
  <c r="AC86" i="2"/>
  <c r="AF584" i="5"/>
  <c r="AC79" i="2"/>
  <c r="AF577" i="5"/>
  <c r="AF982" i="5"/>
  <c r="AF974" i="5"/>
  <c r="AF956" i="5"/>
  <c r="AF945" i="5"/>
  <c r="AF935" i="5"/>
  <c r="AF933" i="5"/>
  <c r="AF931" i="5"/>
  <c r="AF922" i="5"/>
  <c r="AF915" i="5"/>
  <c r="AF877" i="5"/>
  <c r="AF869" i="5"/>
  <c r="AF855" i="5"/>
  <c r="AF853" i="5"/>
  <c r="AF846" i="5"/>
  <c r="AF838" i="5"/>
  <c r="AF823" i="5"/>
  <c r="AF810" i="5"/>
  <c r="AF798" i="5"/>
  <c r="AF796" i="5"/>
  <c r="AF775" i="5"/>
  <c r="AF763" i="5"/>
  <c r="AF752" i="5"/>
  <c r="AF709" i="5"/>
  <c r="AF692" i="5"/>
  <c r="AF643" i="5"/>
  <c r="AF637" i="5"/>
  <c r="AF635" i="5"/>
  <c r="AF633" i="5"/>
  <c r="AF631" i="5"/>
  <c r="AF614" i="5"/>
  <c r="AF611" i="5"/>
  <c r="AF608" i="5"/>
  <c r="AF604" i="5"/>
  <c r="AF602" i="5"/>
  <c r="AF582" i="5"/>
  <c r="AF578" i="5"/>
  <c r="AF570" i="5"/>
  <c r="AF564" i="5"/>
  <c r="AF560" i="5"/>
  <c r="AF557" i="5"/>
  <c r="AF555" i="5"/>
  <c r="AF550" i="5"/>
  <c r="AC446" i="2"/>
  <c r="AC214" i="2"/>
  <c r="AF712" i="5"/>
  <c r="AC185" i="2"/>
  <c r="AC112" i="2"/>
  <c r="AC103" i="2"/>
  <c r="AF601" i="5"/>
  <c r="AC63" i="2"/>
  <c r="AC43" i="2"/>
  <c r="AF541" i="5"/>
  <c r="AC32" i="2"/>
  <c r="AF530" i="5"/>
  <c r="AC130" i="2"/>
  <c r="AF628" i="5"/>
  <c r="AC121" i="2"/>
  <c r="AF619" i="5"/>
  <c r="AC50" i="2"/>
  <c r="AF548" i="5"/>
  <c r="AC30" i="2"/>
  <c r="AC8" i="2"/>
  <c r="AF506" i="5"/>
  <c r="AF959" i="5"/>
  <c r="AF955" i="5"/>
  <c r="AF938" i="5"/>
  <c r="AF932" i="5"/>
  <c r="AF928" i="5"/>
  <c r="AF913" i="5"/>
  <c r="AF898" i="5"/>
  <c r="AF882" i="5"/>
  <c r="AF880" i="5"/>
  <c r="AF872" i="5"/>
  <c r="AF850" i="5"/>
  <c r="AF811" i="5"/>
  <c r="AF779" i="5"/>
  <c r="AF767" i="5"/>
  <c r="AF755" i="5"/>
  <c r="AF722" i="5"/>
  <c r="AF701" i="5"/>
  <c r="AF640" i="5"/>
  <c r="AF634" i="5"/>
  <c r="AF632" i="5"/>
  <c r="AF609" i="5"/>
  <c r="AF583" i="5"/>
  <c r="AF581" i="5"/>
  <c r="AF579" i="5"/>
  <c r="AF571" i="5"/>
  <c r="AF556" i="5"/>
  <c r="AF554" i="5"/>
  <c r="AF543" i="5"/>
  <c r="AF514" i="5"/>
  <c r="AF507" i="5"/>
  <c r="AC191" i="2"/>
  <c r="AF689" i="5"/>
  <c r="AC189" i="2"/>
  <c r="AF687" i="5"/>
  <c r="AC184" i="2"/>
  <c r="AF682" i="5"/>
  <c r="AC155" i="2"/>
  <c r="AF653" i="5"/>
  <c r="AC153" i="2"/>
  <c r="AF651" i="5"/>
  <c r="AC151" i="2"/>
  <c r="AC97" i="2"/>
  <c r="AC92" i="2"/>
  <c r="AC90" i="2"/>
  <c r="AF588" i="5"/>
  <c r="AC77" i="2"/>
  <c r="AC35" i="2"/>
  <c r="AF533" i="5"/>
  <c r="AC24" i="2"/>
  <c r="AF515" i="5"/>
  <c r="AC17" i="2"/>
  <c r="AC6" i="2"/>
  <c r="AF504" i="5"/>
  <c r="AC38" i="2"/>
  <c r="AC11" i="2"/>
  <c r="AF509" i="5"/>
  <c r="AC5" i="2"/>
  <c r="AC47" i="2"/>
  <c r="AC42" i="2"/>
  <c r="AC29" i="2"/>
  <c r="AF527" i="5"/>
  <c r="AC22" i="2"/>
  <c r="AC55" i="2"/>
  <c r="AF553" i="5"/>
  <c r="AC33" i="2"/>
  <c r="AH1003" i="5" l="1"/>
  <c r="AH1010" i="5"/>
  <c r="AH1014" i="5"/>
  <c r="AH1018" i="5"/>
  <c r="AH1022" i="5"/>
  <c r="AH1034" i="5"/>
  <c r="AH1038" i="5"/>
  <c r="AH1042" i="5"/>
  <c r="AC51" i="3" l="1"/>
  <c r="AH1049" i="5"/>
  <c r="AC43" i="3"/>
  <c r="AH1041" i="5"/>
  <c r="AC35" i="3"/>
  <c r="AH1033" i="5"/>
  <c r="AC27" i="3"/>
  <c r="AH1025" i="5"/>
  <c r="AC19" i="3"/>
  <c r="AH1017" i="5"/>
  <c r="AC11" i="3"/>
  <c r="AH1009" i="5"/>
  <c r="AC54" i="3"/>
  <c r="AH1052" i="5"/>
  <c r="AC50" i="3"/>
  <c r="AH1048" i="5"/>
  <c r="AC46" i="3"/>
  <c r="AH1044" i="5"/>
  <c r="AC42" i="3"/>
  <c r="AH1040" i="5"/>
  <c r="AC38" i="3"/>
  <c r="AH1036" i="5"/>
  <c r="AC34" i="3"/>
  <c r="AH1032" i="5"/>
  <c r="AC30" i="3"/>
  <c r="AH1028" i="5"/>
  <c r="AC26" i="3"/>
  <c r="AH1024" i="5"/>
  <c r="AC22" i="3"/>
  <c r="AH1020" i="5"/>
  <c r="AC18" i="3"/>
  <c r="AH1016" i="5"/>
  <c r="AC14" i="3"/>
  <c r="AH1012" i="5"/>
  <c r="AC10" i="3"/>
  <c r="AH1008" i="5"/>
  <c r="AF1004" i="5"/>
  <c r="AH1004" i="5"/>
  <c r="AC53" i="3"/>
  <c r="AH1051" i="5"/>
  <c r="AF1047" i="5"/>
  <c r="AH1047" i="5"/>
  <c r="AC45" i="3"/>
  <c r="AH1043" i="5"/>
  <c r="AC41" i="3"/>
  <c r="AH1039" i="5"/>
  <c r="AC37" i="3"/>
  <c r="AH1035" i="5"/>
  <c r="AC33" i="3"/>
  <c r="AH1031" i="5"/>
  <c r="AC29" i="3"/>
  <c r="AH1027" i="5"/>
  <c r="AC25" i="3"/>
  <c r="AH1023" i="5"/>
  <c r="AC21" i="3"/>
  <c r="AH1019" i="5"/>
  <c r="AC17" i="3"/>
  <c r="AH1015" i="5"/>
  <c r="AF1011" i="5"/>
  <c r="AH1011" i="5"/>
  <c r="AF1007" i="5"/>
  <c r="AH1007" i="5"/>
  <c r="AC55" i="3"/>
  <c r="AH1053" i="5"/>
  <c r="AC47" i="3"/>
  <c r="AH1045" i="5"/>
  <c r="AC39" i="3"/>
  <c r="AH1037" i="5"/>
  <c r="AC31" i="3"/>
  <c r="AH1029" i="5"/>
  <c r="AC23" i="3"/>
  <c r="AH1021" i="5"/>
  <c r="AF1013" i="5"/>
  <c r="AH1013" i="5"/>
  <c r="AC7" i="3"/>
  <c r="AH1005" i="5"/>
  <c r="AC52" i="3"/>
  <c r="AH1050" i="5"/>
  <c r="AC48" i="3"/>
  <c r="AH1046" i="5"/>
  <c r="AC32" i="3"/>
  <c r="AH1030" i="5"/>
  <c r="AC28" i="3"/>
  <c r="AH1026" i="5"/>
  <c r="AC8" i="3"/>
  <c r="AH1006" i="5"/>
  <c r="AF1009" i="5"/>
  <c r="AF1034" i="5"/>
  <c r="AF1044" i="5"/>
  <c r="AF1020" i="5"/>
  <c r="AF1046" i="5"/>
  <c r="AF1026" i="5"/>
  <c r="AF1050" i="5"/>
  <c r="AF1042" i="5"/>
  <c r="AF1036" i="5"/>
  <c r="AC6" i="3"/>
  <c r="AF1008" i="5"/>
  <c r="AF1053" i="5"/>
  <c r="AF1032" i="5"/>
  <c r="AC15" i="3"/>
  <c r="AC49" i="3"/>
  <c r="AF1012" i="5"/>
  <c r="AF1051" i="5"/>
  <c r="AF1049" i="5"/>
  <c r="AF1040" i="5"/>
  <c r="AF1028" i="5"/>
  <c r="AF1016" i="5"/>
  <c r="AF1052" i="5"/>
  <c r="AF1030" i="5"/>
  <c r="AF1022" i="5"/>
  <c r="AF1018" i="5"/>
  <c r="AF1006" i="5"/>
  <c r="AC44" i="3"/>
  <c r="AC36" i="3"/>
  <c r="AC24" i="3"/>
  <c r="AC9" i="3"/>
  <c r="AF1038" i="5"/>
  <c r="AF1048" i="5"/>
  <c r="AF1025" i="5"/>
  <c r="AC40" i="3"/>
  <c r="AC20" i="3"/>
  <c r="AC13" i="3"/>
  <c r="AF1024" i="5"/>
  <c r="AF1014" i="5"/>
  <c r="AF1010" i="5"/>
  <c r="AF1045" i="5"/>
  <c r="AF1041" i="5"/>
  <c r="AF1037" i="5"/>
  <c r="AF1033" i="5"/>
  <c r="AF1031" i="5"/>
  <c r="AF1029" i="5"/>
  <c r="AF1027" i="5"/>
  <c r="AF1021" i="5"/>
  <c r="AF1017" i="5"/>
  <c r="AF1015" i="5"/>
  <c r="AF1005" i="5"/>
  <c r="AC16" i="3"/>
  <c r="AC12" i="3"/>
  <c r="AC5" i="3"/>
  <c r="AF1043" i="5"/>
  <c r="AF1039" i="5"/>
  <c r="AF1035" i="5"/>
  <c r="AF1023" i="5"/>
  <c r="AF1019" i="5"/>
  <c r="AF1003" i="5"/>
  <c r="AS3" i="7" l="1"/>
  <c r="AS3" i="6"/>
  <c r="AS3" i="2"/>
  <c r="AS3" i="4"/>
  <c r="AS3" i="1"/>
  <c r="AS3" i="3"/>
  <c r="K1" i="4" l="1"/>
  <c r="I1" i="4"/>
  <c r="K1" i="2"/>
  <c r="I1" i="2"/>
  <c r="K1" i="3"/>
  <c r="I1" i="3"/>
  <c r="I1" i="6"/>
  <c r="K1" i="6"/>
  <c r="I1" i="1"/>
  <c r="K1" i="1"/>
  <c r="I1" i="7"/>
  <c r="K1" i="7"/>
  <c r="AH11" i="5"/>
  <c r="AH12" i="5"/>
  <c r="AH13" i="5"/>
  <c r="AH14" i="5"/>
  <c r="AH15" i="5"/>
  <c r="AH16" i="5"/>
  <c r="AH17" i="5"/>
  <c r="AC19" i="1" l="1"/>
  <c r="AC18" i="1"/>
  <c r="AC17" i="1"/>
  <c r="AC16" i="1"/>
  <c r="AC15" i="1"/>
  <c r="AC14" i="1"/>
  <c r="AC13" i="1"/>
  <c r="AC12" i="1"/>
  <c r="AF15" i="5"/>
  <c r="AF11" i="5"/>
  <c r="AF17" i="5"/>
  <c r="AF16" i="5"/>
  <c r="AF12" i="5"/>
  <c r="AF10" i="5"/>
  <c r="AF14" i="5"/>
  <c r="AF13" i="5"/>
  <c r="AF9" i="5" l="1"/>
  <c r="AC11" i="1"/>
  <c r="AH29" i="5" l="1"/>
  <c r="AF29" i="5"/>
  <c r="AC31" i="1"/>
  <c r="T4" i="6" l="1"/>
  <c r="AF2003" i="5" l="1"/>
  <c r="AH2003" i="5"/>
  <c r="AH2004" i="5"/>
  <c r="AF2004" i="5"/>
  <c r="S66" i="5"/>
  <c r="S54" i="5"/>
  <c r="S48" i="5"/>
  <c r="S42" i="5"/>
  <c r="S36" i="5"/>
  <c r="P24" i="5"/>
  <c r="V6" i="5"/>
  <c r="S72" i="5"/>
  <c r="P66" i="5"/>
  <c r="P60" i="5"/>
  <c r="P54" i="5"/>
  <c r="P48" i="5"/>
  <c r="P42" i="5"/>
  <c r="P36" i="5"/>
  <c r="P30" i="5"/>
  <c r="V18" i="5"/>
  <c r="S12" i="5"/>
  <c r="S6" i="5"/>
  <c r="S30" i="5"/>
  <c r="V12" i="5"/>
  <c r="AH2002" i="5"/>
  <c r="M62" i="5"/>
  <c r="M56" i="5"/>
  <c r="M50" i="5"/>
  <c r="M44" i="5"/>
  <c r="M38" i="5"/>
  <c r="M32" i="5"/>
  <c r="V24" i="5"/>
  <c r="S18" i="5"/>
  <c r="P12" i="5"/>
  <c r="P6" i="5"/>
  <c r="S60" i="5"/>
  <c r="AF2002" i="5"/>
  <c r="V36" i="5"/>
  <c r="V30" i="5"/>
  <c r="S24" i="5"/>
  <c r="P18" i="5"/>
  <c r="S78" i="5"/>
  <c r="AC6" i="6"/>
  <c r="AC5" i="6"/>
  <c r="AC4" i="6"/>
  <c r="T4" i="3"/>
  <c r="S4" i="5" l="1"/>
  <c r="P10" i="5"/>
  <c r="P22" i="5"/>
  <c r="P34" i="5"/>
  <c r="P46" i="5"/>
  <c r="P58" i="5"/>
  <c r="P4" i="5"/>
  <c r="P16" i="5"/>
  <c r="P28" i="5"/>
  <c r="P40" i="5"/>
  <c r="P52" i="5"/>
  <c r="P64" i="5"/>
  <c r="AC4" i="3"/>
  <c r="M48" i="5"/>
  <c r="S46" i="5"/>
  <c r="S64" i="5"/>
  <c r="V28" i="5"/>
  <c r="V22" i="5"/>
  <c r="AH1002" i="5"/>
  <c r="AF1002" i="5"/>
  <c r="M54" i="5"/>
  <c r="M36" i="5"/>
  <c r="S10" i="5"/>
  <c r="S76" i="5"/>
  <c r="M60" i="5"/>
  <c r="S52" i="5"/>
  <c r="S22" i="5"/>
  <c r="S70" i="5"/>
  <c r="S58" i="5"/>
  <c r="M42" i="5"/>
  <c r="M30" i="5"/>
  <c r="V16" i="5"/>
  <c r="V34" i="5"/>
  <c r="S16" i="5"/>
  <c r="V4" i="5"/>
  <c r="S40" i="5"/>
  <c r="S34" i="5"/>
  <c r="S28" i="5"/>
  <c r="V10" i="5"/>
  <c r="AI2557" i="5" l="1"/>
  <c r="AI2585" i="5"/>
  <c r="AI2605" i="5"/>
  <c r="AI2521" i="5"/>
  <c r="AI2846" i="5"/>
  <c r="AI2583" i="5"/>
  <c r="AI2945" i="5"/>
  <c r="AI2804" i="5"/>
  <c r="AI2859" i="5"/>
  <c r="AI2854" i="5"/>
  <c r="AI2591" i="5"/>
  <c r="AI2766" i="5"/>
  <c r="AI3000" i="5"/>
  <c r="AI2865" i="5"/>
  <c r="AI2724" i="5"/>
  <c r="AI2779" i="5"/>
  <c r="AI2774" i="5"/>
  <c r="AI2511" i="5"/>
  <c r="AI2997" i="5"/>
  <c r="AI2856" i="5"/>
  <c r="AI2618" i="5"/>
  <c r="AI2525" i="5"/>
  <c r="AI2577" i="5"/>
  <c r="AI2754" i="5"/>
  <c r="AI2775" i="5"/>
  <c r="AI2762" i="5"/>
  <c r="AI2996" i="5"/>
  <c r="AI2665" i="5"/>
  <c r="AI2524" i="5"/>
  <c r="AI2783" i="5"/>
  <c r="AI2958" i="5"/>
  <c r="AI2695" i="5"/>
  <c r="AI2682" i="5"/>
  <c r="AI2916" i="5"/>
  <c r="AI2971" i="5"/>
  <c r="AI2966" i="5"/>
  <c r="AI2703" i="5"/>
  <c r="AI2814" i="5"/>
  <c r="AI2551" i="5"/>
  <c r="AI2913" i="5"/>
  <c r="AI2772" i="5"/>
  <c r="AI2570" i="5"/>
  <c r="AI2590" i="5"/>
  <c r="AI2610" i="5"/>
  <c r="AI2613" i="5"/>
  <c r="AI2974" i="5"/>
  <c r="AI2698" i="5"/>
  <c r="AI2987" i="5"/>
  <c r="AI2719" i="5"/>
  <c r="AI2631" i="5"/>
  <c r="AI2852" i="5"/>
  <c r="AI2902" i="5"/>
  <c r="AI2750" i="5"/>
  <c r="AI2730" i="5"/>
  <c r="AI2644" i="5"/>
  <c r="AI2635" i="5"/>
  <c r="AI2630" i="5"/>
  <c r="AI2864" i="5"/>
  <c r="AI2705" i="5"/>
  <c r="AI2848" i="5"/>
  <c r="AI2791" i="5"/>
  <c r="AI2540" i="5"/>
  <c r="AI2671" i="5"/>
  <c r="AI2889" i="5"/>
  <c r="AI2706" i="5"/>
  <c r="AI2085" i="5"/>
  <c r="AI2582" i="5"/>
  <c r="AI2632" i="5"/>
  <c r="AI2690" i="5"/>
  <c r="AI2781" i="5"/>
  <c r="AI2693" i="5"/>
  <c r="AI2803" i="5"/>
  <c r="AI2828" i="5"/>
  <c r="AI2560" i="5"/>
  <c r="AI2986" i="5"/>
  <c r="AI2900" i="5"/>
  <c r="AI2827" i="5"/>
  <c r="AI2822" i="5"/>
  <c r="AI2559" i="5"/>
  <c r="AI2584" i="5"/>
  <c r="AI2733" i="5"/>
  <c r="AI2798" i="5"/>
  <c r="AI2811" i="5"/>
  <c r="AI2809" i="5"/>
  <c r="AI2948" i="5"/>
  <c r="AI2904" i="5"/>
  <c r="AI2181" i="5"/>
  <c r="AI2622" i="5"/>
  <c r="AI2954" i="5"/>
  <c r="AI2873" i="5"/>
  <c r="AI2975" i="5"/>
  <c r="AI2887" i="5"/>
  <c r="AI2611" i="5"/>
  <c r="AI2636" i="5"/>
  <c r="AI2841" i="5"/>
  <c r="AI2922" i="5"/>
  <c r="AI2836" i="5"/>
  <c r="AI2763" i="5"/>
  <c r="AI2758" i="5"/>
  <c r="AI2992" i="5"/>
  <c r="AI2842" i="5"/>
  <c r="AI2863" i="5"/>
  <c r="AI2917" i="5"/>
  <c r="AI2555" i="5"/>
  <c r="AI2668" i="5"/>
  <c r="AI2692" i="5"/>
  <c r="AI2650" i="5"/>
  <c r="AI2149" i="5"/>
  <c r="AI2589" i="5"/>
  <c r="AI2903" i="5"/>
  <c r="AI2627" i="5"/>
  <c r="AI2652" i="5"/>
  <c r="AI2850" i="5"/>
  <c r="AI2810" i="5"/>
  <c r="AI2713" i="5"/>
  <c r="AI2831" i="5"/>
  <c r="AI2849" i="5"/>
  <c r="AI2672" i="5"/>
  <c r="AI2669" i="5"/>
  <c r="AI2488" i="5"/>
  <c r="AI2426" i="5"/>
  <c r="AI2349" i="5"/>
  <c r="AI2302" i="5"/>
  <c r="AI2289" i="5"/>
  <c r="AI2140" i="5"/>
  <c r="AI2007" i="5"/>
  <c r="AI2159" i="5"/>
  <c r="AI2378" i="5"/>
  <c r="AI2088" i="5"/>
  <c r="AI2098" i="5"/>
  <c r="AI2260" i="5"/>
  <c r="AI2038" i="5"/>
  <c r="AI2025" i="5"/>
  <c r="AI2191" i="5"/>
  <c r="AI2421" i="5"/>
  <c r="AI2201" i="5"/>
  <c r="AI2467" i="5"/>
  <c r="AI2684" i="5"/>
  <c r="AI2939" i="5"/>
  <c r="AI2861" i="5"/>
  <c r="AI2064" i="5"/>
  <c r="AI2529" i="5"/>
  <c r="AI2553" i="5"/>
  <c r="AI2514" i="5"/>
  <c r="AI2534" i="5"/>
  <c r="AI2965" i="5"/>
  <c r="AI2824" i="5"/>
  <c r="AI2689" i="5"/>
  <c r="AI2548" i="5"/>
  <c r="AI2603" i="5"/>
  <c r="AI2973" i="5"/>
  <c r="AI2832" i="5"/>
  <c r="AI2885" i="5"/>
  <c r="AI2744" i="5"/>
  <c r="AI2995" i="5"/>
  <c r="AI2898" i="5"/>
  <c r="AI2523" i="5"/>
  <c r="AI2893" i="5"/>
  <c r="AI2752" i="5"/>
  <c r="AI2741" i="5"/>
  <c r="AI2581" i="5"/>
  <c r="AI2601" i="5"/>
  <c r="AI2513" i="5"/>
  <c r="AI2545" i="5"/>
  <c r="AI2782" i="5"/>
  <c r="AI2519" i="5"/>
  <c r="AI2881" i="5"/>
  <c r="AI2740" i="5"/>
  <c r="AI2795" i="5"/>
  <c r="AI2790" i="5"/>
  <c r="AI2527" i="5"/>
  <c r="AI2702" i="5"/>
  <c r="AI2936" i="5"/>
  <c r="AI2801" i="5"/>
  <c r="AI2660" i="5"/>
  <c r="AI2715" i="5"/>
  <c r="AI2710" i="5"/>
  <c r="AI2944" i="5"/>
  <c r="AI2933" i="5"/>
  <c r="AI2792" i="5"/>
  <c r="AI2657" i="5"/>
  <c r="AI2516" i="5"/>
  <c r="AI2517" i="5"/>
  <c r="AI2573" i="5"/>
  <c r="AI2593" i="5"/>
  <c r="AI2533" i="5"/>
  <c r="AI2837" i="5"/>
  <c r="AI2947" i="5"/>
  <c r="AI2972" i="5"/>
  <c r="AI2704" i="5"/>
  <c r="AI2616" i="5"/>
  <c r="AI2674" i="5"/>
  <c r="AI2765" i="5"/>
  <c r="AI2999" i="5"/>
  <c r="AI2785" i="5"/>
  <c r="AI2658" i="5"/>
  <c r="AI2876" i="5"/>
  <c r="AI2749" i="5"/>
  <c r="AI2608" i="5"/>
  <c r="AI2564" i="5"/>
  <c r="AI2648" i="5"/>
  <c r="AI2778" i="5"/>
  <c r="AI2799" i="5"/>
  <c r="AI2983" i="5"/>
  <c r="AI2732" i="5"/>
  <c r="AI2312" i="5"/>
  <c r="AI2522" i="5"/>
  <c r="AI2910" i="5"/>
  <c r="AI2634" i="5"/>
  <c r="AI2923" i="5"/>
  <c r="AI2655" i="5"/>
  <c r="AI2567" i="5"/>
  <c r="AI2788" i="5"/>
  <c r="AI2838" i="5"/>
  <c r="AI2686" i="5"/>
  <c r="AI2666" i="5"/>
  <c r="AI2580" i="5"/>
  <c r="AI2571" i="5"/>
  <c r="AI2941" i="5"/>
  <c r="AI2800" i="5"/>
  <c r="AI2835" i="5"/>
  <c r="AI2592" i="5"/>
  <c r="AI2535" i="5"/>
  <c r="AI2806" i="5"/>
  <c r="AI2990" i="5"/>
  <c r="AI2617" i="5"/>
  <c r="AI2683" i="5"/>
  <c r="AI2053" i="5"/>
  <c r="AI2718" i="5"/>
  <c r="AI2817" i="5"/>
  <c r="AI2731" i="5"/>
  <c r="AI2960" i="5"/>
  <c r="AI2872" i="5"/>
  <c r="AI2596" i="5"/>
  <c r="AI2646" i="5"/>
  <c r="AI2869" i="5"/>
  <c r="AI2977" i="5"/>
  <c r="AI2866" i="5"/>
  <c r="AI2507" i="5"/>
  <c r="AI2877" i="5"/>
  <c r="AI2736" i="5"/>
  <c r="AI2579" i="5"/>
  <c r="AI2670" i="5"/>
  <c r="AI2776" i="5"/>
  <c r="AI2925" i="5"/>
  <c r="AI2734" i="5"/>
  <c r="AI2747" i="5"/>
  <c r="AI2934" i="5"/>
  <c r="AI2021" i="5"/>
  <c r="AI2609" i="5"/>
  <c r="AI2888" i="5"/>
  <c r="AI2612" i="5"/>
  <c r="AI2662" i="5"/>
  <c r="AI2949" i="5"/>
  <c r="AI2673" i="5"/>
  <c r="AI2587" i="5"/>
  <c r="AI2816" i="5"/>
  <c r="AI2722" i="5"/>
  <c r="AI2820" i="5"/>
  <c r="AI2853" i="5"/>
  <c r="AI2360" i="5"/>
  <c r="AI2234" i="5"/>
  <c r="AI2414" i="5"/>
  <c r="AI2174" i="5"/>
  <c r="AI2161" i="5"/>
  <c r="AI2012" i="5"/>
  <c r="AI2223" i="5"/>
  <c r="AI2247" i="5"/>
  <c r="AI2109" i="5"/>
  <c r="AI2307" i="5"/>
  <c r="AI2469" i="5"/>
  <c r="AI2494" i="5"/>
  <c r="AI2409" i="5"/>
  <c r="AI2396" i="5"/>
  <c r="AI2279" i="5"/>
  <c r="AI2358" i="5"/>
  <c r="AI2412" i="5"/>
  <c r="AI2679" i="5"/>
  <c r="AI2943" i="5"/>
  <c r="AI2771" i="5"/>
  <c r="AI2264" i="5"/>
  <c r="AI2259" i="5"/>
  <c r="AI2445" i="5"/>
  <c r="AI2470" i="5"/>
  <c r="AI2385" i="5"/>
  <c r="AI2372" i="5"/>
  <c r="AI2103" i="5"/>
  <c r="AI2011" i="5"/>
  <c r="AI2272" i="5"/>
  <c r="AI2184" i="5"/>
  <c r="AI2194" i="5"/>
  <c r="AI2374" i="5"/>
  <c r="AI2134" i="5"/>
  <c r="AI2121" i="5"/>
  <c r="AI2331" i="5"/>
  <c r="AI2178" i="5"/>
  <c r="AI2022" i="5"/>
  <c r="AI2079" i="5"/>
  <c r="AI2165" i="5"/>
  <c r="AI2955" i="5"/>
  <c r="AI2870" i="5"/>
  <c r="AI2963" i="5"/>
  <c r="AI2160" i="5"/>
  <c r="AI2170" i="5"/>
  <c r="AI2350" i="5"/>
  <c r="AI2110" i="5"/>
  <c r="AI2097" i="5"/>
  <c r="AI2283" i="5"/>
  <c r="AI2427" i="5"/>
  <c r="AI2195" i="5"/>
  <c r="AI2045" i="5"/>
  <c r="AI2490" i="5"/>
  <c r="AI2405" i="5"/>
  <c r="AI2430" i="5"/>
  <c r="AI2345" i="5"/>
  <c r="AI2332" i="5"/>
  <c r="AI2419" i="5"/>
  <c r="AI2212" i="5"/>
  <c r="AI2148" i="5"/>
  <c r="AI2858" i="5"/>
  <c r="AI2928" i="5"/>
  <c r="AI2538" i="5"/>
  <c r="AI2558" i="5"/>
  <c r="AI2578" i="5"/>
  <c r="AI2598" i="5"/>
  <c r="AI2709" i="5"/>
  <c r="AI2568" i="5"/>
  <c r="AI2819" i="5"/>
  <c r="AI3001" i="5"/>
  <c r="AI2844" i="5"/>
  <c r="AI2717" i="5"/>
  <c r="AI2576" i="5"/>
  <c r="AI2629" i="5"/>
  <c r="AI2502" i="5"/>
  <c r="AI2739" i="5"/>
  <c r="AI2921" i="5"/>
  <c r="AI2764" i="5"/>
  <c r="AI2637" i="5"/>
  <c r="AI2930" i="5"/>
  <c r="AI2871" i="5"/>
  <c r="AI2549" i="5"/>
  <c r="AI2510" i="5"/>
  <c r="AI2530" i="5"/>
  <c r="AI2550" i="5"/>
  <c r="AI2901" i="5"/>
  <c r="AI2760" i="5"/>
  <c r="AI2625" i="5"/>
  <c r="AI2946" i="5"/>
  <c r="AI2539" i="5"/>
  <c r="AI2909" i="5"/>
  <c r="AI2768" i="5"/>
  <c r="AI2821" i="5"/>
  <c r="AI2680" i="5"/>
  <c r="AI2931" i="5"/>
  <c r="AI2770" i="5"/>
  <c r="AI2956" i="5"/>
  <c r="AI2829" i="5"/>
  <c r="AI2688" i="5"/>
  <c r="AI2677" i="5"/>
  <c r="AI2536" i="5"/>
  <c r="AI2787" i="5"/>
  <c r="AI2597" i="5"/>
  <c r="AI2505" i="5"/>
  <c r="AI2541" i="5"/>
  <c r="AI2569" i="5"/>
  <c r="AI2561" i="5"/>
  <c r="AI2711" i="5"/>
  <c r="AI2932" i="5"/>
  <c r="AI2982" i="5"/>
  <c r="AI2894" i="5"/>
  <c r="AI2993" i="5"/>
  <c r="AI2907" i="5"/>
  <c r="AI2639" i="5"/>
  <c r="AI2984" i="5"/>
  <c r="AI2851" i="5"/>
  <c r="AI2761" i="5"/>
  <c r="AI2620" i="5"/>
  <c r="AI2879" i="5"/>
  <c r="AI2981" i="5"/>
  <c r="AI2619" i="5"/>
  <c r="AI2924" i="5"/>
  <c r="AI2515" i="5"/>
  <c r="AI2926" i="5"/>
  <c r="AI2970" i="5"/>
  <c r="AI2991" i="5"/>
  <c r="AI2288" i="5"/>
  <c r="AI2542" i="5"/>
  <c r="AI2773" i="5"/>
  <c r="AI2883" i="5"/>
  <c r="AI2908" i="5"/>
  <c r="AI2640" i="5"/>
  <c r="AI2552" i="5"/>
  <c r="AI2985" i="5"/>
  <c r="AI2701" i="5"/>
  <c r="AI2935" i="5"/>
  <c r="AI2721" i="5"/>
  <c r="AI2969" i="5"/>
  <c r="AI2812" i="5"/>
  <c r="AI2685" i="5"/>
  <c r="AI2544" i="5"/>
  <c r="AI2642" i="5"/>
  <c r="AI2769" i="5"/>
  <c r="AI2897" i="5"/>
  <c r="AI2543" i="5"/>
  <c r="AI2727" i="5"/>
  <c r="AI2998" i="5"/>
  <c r="AI2200" i="5"/>
  <c r="AI2586" i="5"/>
  <c r="AI2967" i="5"/>
  <c r="AI2691" i="5"/>
  <c r="AI2716" i="5"/>
  <c r="AI2962" i="5"/>
  <c r="AI2874" i="5"/>
  <c r="AI2777" i="5"/>
  <c r="AI2895" i="5"/>
  <c r="AI2743" i="5"/>
  <c r="AI2979" i="5"/>
  <c r="AI2905" i="5"/>
  <c r="AI2748" i="5"/>
  <c r="AI2621" i="5"/>
  <c r="AI2914" i="5"/>
  <c r="AI2745" i="5"/>
  <c r="AI2628" i="5"/>
  <c r="AI2641" i="5"/>
  <c r="AI2784" i="5"/>
  <c r="AI2968" i="5"/>
  <c r="AI2742" i="5"/>
  <c r="AI2370" i="5"/>
  <c r="AI2509" i="5"/>
  <c r="AI2994" i="5"/>
  <c r="AI2890" i="5"/>
  <c r="AI2793" i="5"/>
  <c r="AI2911" i="5"/>
  <c r="AI2823" i="5"/>
  <c r="AI2547" i="5"/>
  <c r="AI2572" i="5"/>
  <c r="AI2942" i="5"/>
  <c r="AI2940" i="5"/>
  <c r="AI2663" i="5"/>
  <c r="AI2988" i="5"/>
  <c r="AI2096" i="5"/>
  <c r="AI2106" i="5"/>
  <c r="AI2268" i="5"/>
  <c r="AI2046" i="5"/>
  <c r="AI2033" i="5"/>
  <c r="AI2455" i="5"/>
  <c r="AI2171" i="5"/>
  <c r="AI2131" i="5"/>
  <c r="AI2480" i="5"/>
  <c r="AI2418" i="5"/>
  <c r="AI2341" i="5"/>
  <c r="AI2294" i="5"/>
  <c r="AI2281" i="5"/>
  <c r="AI2132" i="5"/>
  <c r="AI2067" i="5"/>
  <c r="AI2446" i="5"/>
  <c r="AI2020" i="5"/>
  <c r="AI2915" i="5"/>
  <c r="AI2862" i="5"/>
  <c r="AI2528" i="5"/>
  <c r="AI2456" i="5"/>
  <c r="AI2330" i="5"/>
  <c r="AI2317" i="5"/>
  <c r="AI2270" i="5"/>
  <c r="AI2257" i="5"/>
  <c r="AI2108" i="5"/>
  <c r="AI2319" i="5"/>
  <c r="AI2095" i="5"/>
  <c r="AI2205" i="5"/>
  <c r="AI2056" i="5"/>
  <c r="AI2066" i="5"/>
  <c r="AI2228" i="5"/>
  <c r="AI2006" i="5"/>
  <c r="AI2492" i="5"/>
  <c r="AI2127" i="5"/>
  <c r="AI2357" i="5"/>
  <c r="AI2137" i="5"/>
  <c r="AI2179" i="5"/>
  <c r="AI2037" i="5"/>
  <c r="AI2950" i="5"/>
  <c r="AI2656" i="5"/>
  <c r="AI2720" i="5"/>
  <c r="AI2032" i="5"/>
  <c r="AI2042" i="5"/>
  <c r="AI2204" i="5"/>
  <c r="AI2481" i="5"/>
  <c r="AI2468" i="5"/>
  <c r="AI2199" i="5"/>
  <c r="AI2107" i="5"/>
  <c r="AI2602" i="5"/>
  <c r="AI2626" i="5"/>
  <c r="AI2537" i="5"/>
  <c r="AI2882" i="5"/>
  <c r="AI2839" i="5"/>
  <c r="AI2826" i="5"/>
  <c r="AI2563" i="5"/>
  <c r="AI2729" i="5"/>
  <c r="AI2588" i="5"/>
  <c r="AI2847" i="5"/>
  <c r="AI2738" i="5"/>
  <c r="AI2759" i="5"/>
  <c r="AI2746" i="5"/>
  <c r="AI2980" i="5"/>
  <c r="AI2649" i="5"/>
  <c r="AI2508" i="5"/>
  <c r="AI2767" i="5"/>
  <c r="AI2878" i="5"/>
  <c r="AI2615" i="5"/>
  <c r="AI2554" i="5"/>
  <c r="AI2574" i="5"/>
  <c r="AI2594" i="5"/>
  <c r="AI2614" i="5"/>
  <c r="AI2645" i="5"/>
  <c r="AI2504" i="5"/>
  <c r="AI2755" i="5"/>
  <c r="AI2937" i="5"/>
  <c r="AI2780" i="5"/>
  <c r="AI2653" i="5"/>
  <c r="AI2512" i="5"/>
  <c r="AI2951" i="5"/>
  <c r="AI2938" i="5"/>
  <c r="AI2675" i="5"/>
  <c r="AI2857" i="5"/>
  <c r="AI2700" i="5"/>
  <c r="AI2959" i="5"/>
  <c r="AI2818" i="5"/>
  <c r="AI2807" i="5"/>
  <c r="AI2794" i="5"/>
  <c r="AI2531" i="5"/>
  <c r="AI2506" i="5"/>
  <c r="AI2526" i="5"/>
  <c r="AI2546" i="5"/>
  <c r="AI2566" i="5"/>
  <c r="AI2518" i="5"/>
  <c r="AI2696" i="5"/>
  <c r="AI2802" i="5"/>
  <c r="AI2845" i="5"/>
  <c r="AI2757" i="5"/>
  <c r="AI2867" i="5"/>
  <c r="AI2892" i="5"/>
  <c r="AI2624" i="5"/>
  <c r="AI2600" i="5"/>
  <c r="AI2964" i="5"/>
  <c r="AI2891" i="5"/>
  <c r="AI2886" i="5"/>
  <c r="AI2623" i="5"/>
  <c r="AI2840" i="5"/>
  <c r="AI2989" i="5"/>
  <c r="AI2786" i="5"/>
  <c r="AI2681" i="5"/>
  <c r="AI2884" i="5"/>
  <c r="AI2707" i="5"/>
  <c r="AI2789" i="5"/>
  <c r="AI2213" i="5"/>
  <c r="AI2562" i="5"/>
  <c r="AI2647" i="5"/>
  <c r="AI2868" i="5"/>
  <c r="AI2918" i="5"/>
  <c r="AI2830" i="5"/>
  <c r="AI2929" i="5"/>
  <c r="AI2843" i="5"/>
  <c r="AI2575" i="5"/>
  <c r="AI2920" i="5"/>
  <c r="AI2723" i="5"/>
  <c r="AI2697" i="5"/>
  <c r="AI2556" i="5"/>
  <c r="AI2815" i="5"/>
  <c r="AI2725" i="5"/>
  <c r="AI2860" i="5"/>
  <c r="AI2797" i="5"/>
  <c r="AI2756" i="5"/>
  <c r="AI2919" i="5"/>
  <c r="AI2714" i="5"/>
  <c r="AI2735" i="5"/>
  <c r="AI2224" i="5"/>
  <c r="AI2606" i="5"/>
  <c r="AI2952" i="5"/>
  <c r="AI2676" i="5"/>
  <c r="AI2726" i="5"/>
  <c r="AI2638" i="5"/>
  <c r="AI2737" i="5"/>
  <c r="AI2651" i="5"/>
  <c r="AI2880" i="5"/>
  <c r="AI2728" i="5"/>
  <c r="AI2659" i="5"/>
  <c r="AI2633" i="5"/>
  <c r="AI2503" i="5"/>
  <c r="AI2751" i="5"/>
  <c r="AI2855" i="5"/>
  <c r="AI2604" i="5"/>
  <c r="AI2912" i="5"/>
  <c r="AI2978" i="5"/>
  <c r="AI2906" i="5"/>
  <c r="AI2833" i="5"/>
  <c r="AI2976" i="5"/>
  <c r="AI2399" i="5"/>
  <c r="AI2565" i="5"/>
  <c r="AI2654" i="5"/>
  <c r="AI2753" i="5"/>
  <c r="AI2667" i="5"/>
  <c r="AI2896" i="5"/>
  <c r="AI2808" i="5"/>
  <c r="AI2532" i="5"/>
  <c r="AI2957" i="5"/>
  <c r="AI2805" i="5"/>
  <c r="AI2813" i="5"/>
  <c r="AI2520" i="5"/>
  <c r="AI2927" i="5"/>
  <c r="AI2323" i="5"/>
  <c r="AI2477" i="5"/>
  <c r="AI2450" i="5"/>
  <c r="AI2417" i="5"/>
  <c r="AI2404" i="5"/>
  <c r="AI2135" i="5"/>
  <c r="AI2043" i="5"/>
  <c r="AI2216" i="5"/>
  <c r="AI2352" i="5"/>
  <c r="AI2226" i="5"/>
  <c r="AI2406" i="5"/>
  <c r="AI2166" i="5"/>
  <c r="AI2153" i="5"/>
  <c r="AI2403" i="5"/>
  <c r="AI2306" i="5"/>
  <c r="AI2118" i="5"/>
  <c r="AI2143" i="5"/>
  <c r="AI2825" i="5"/>
  <c r="AI2875" i="5"/>
  <c r="AI2712" i="5"/>
  <c r="AI2192" i="5"/>
  <c r="AI2202" i="5"/>
  <c r="AI2382" i="5"/>
  <c r="AI2142" i="5"/>
  <c r="AI2129" i="5"/>
  <c r="AI2355" i="5"/>
  <c r="AI2459" i="5"/>
  <c r="AI2451" i="5"/>
  <c r="AI2077" i="5"/>
  <c r="AI2243" i="5"/>
  <c r="AI2437" i="5"/>
  <c r="AI2462" i="5"/>
  <c r="AI2377" i="5"/>
  <c r="AI2364" i="5"/>
  <c r="AI2215" i="5"/>
  <c r="AI2276" i="5"/>
  <c r="AI2348" i="5"/>
  <c r="AI2402" i="5"/>
  <c r="AI2664" i="5"/>
  <c r="AI2687" i="5"/>
  <c r="AI2953" i="5"/>
  <c r="AI2394" i="5"/>
  <c r="AI2498" i="5"/>
  <c r="AI2413" i="5"/>
  <c r="AI2438" i="5"/>
  <c r="AI2353" i="5"/>
  <c r="AI2340" i="5"/>
  <c r="AI2071" i="5"/>
  <c r="AI2479" i="5"/>
  <c r="AI2208" i="5"/>
  <c r="AI2152" i="5"/>
  <c r="AI2162" i="5"/>
  <c r="AI2324" i="5"/>
  <c r="AI2102" i="5"/>
  <c r="AI2089" i="5"/>
  <c r="AI2267" i="5"/>
  <c r="AI2082" i="5"/>
  <c r="AI2425" i="5"/>
  <c r="AI2015" i="5"/>
  <c r="AI2699" i="5"/>
  <c r="AI2607" i="5"/>
  <c r="AI2834" i="5"/>
  <c r="AI2128" i="5"/>
  <c r="AI2138" i="5"/>
  <c r="AI2300" i="5"/>
  <c r="AI2078" i="5"/>
  <c r="AI2065" i="5"/>
  <c r="AI2219" i="5"/>
  <c r="AI2203" i="5"/>
  <c r="AI2163" i="5"/>
  <c r="AI2013" i="5"/>
  <c r="AI2458" i="5"/>
  <c r="AI2373" i="5"/>
  <c r="AI2326" i="5"/>
  <c r="AI2313" i="5"/>
  <c r="AI2164" i="5"/>
  <c r="AI2099" i="5"/>
  <c r="AI2375" i="5"/>
  <c r="AI2084" i="5"/>
  <c r="AI2320" i="5"/>
  <c r="AI2197" i="5"/>
  <c r="AI2291" i="5"/>
  <c r="AI2461" i="5"/>
  <c r="AI2486" i="5"/>
  <c r="AI2401" i="5"/>
  <c r="AI2388" i="5"/>
  <c r="AI2119" i="5"/>
  <c r="AI2027" i="5"/>
  <c r="AI2464" i="5"/>
  <c r="AI2242" i="5"/>
  <c r="AI2278" i="5"/>
  <c r="AI2444" i="5"/>
  <c r="AI2147" i="5"/>
  <c r="AI462" i="5"/>
  <c r="AI1318" i="5"/>
  <c r="AI1894" i="5"/>
  <c r="AI130" i="5"/>
  <c r="AI436" i="5"/>
  <c r="AI2074" i="5"/>
  <c r="AI2423" i="5"/>
  <c r="AI2322" i="5"/>
  <c r="AI2100" i="5"/>
  <c r="AI2495" i="5"/>
  <c r="AI2424" i="5"/>
  <c r="AI2225" i="5"/>
  <c r="AI2487" i="5"/>
  <c r="AI2290" i="5"/>
  <c r="AI2230" i="5"/>
  <c r="AI2068" i="5"/>
  <c r="AI2246" i="5"/>
  <c r="AI2708" i="5"/>
  <c r="AI2796" i="5"/>
  <c r="AI2392" i="5"/>
  <c r="AI2010" i="5"/>
  <c r="AI2334" i="5"/>
  <c r="AI2193" i="5"/>
  <c r="AI2167" i="5"/>
  <c r="AI2343" i="5"/>
  <c r="AI2141" i="5"/>
  <c r="AI2258" i="5"/>
  <c r="AI2292" i="5"/>
  <c r="AI2441" i="5"/>
  <c r="AI2036" i="5"/>
  <c r="AI2485" i="5"/>
  <c r="AI2476" i="5"/>
  <c r="AI2362" i="5"/>
  <c r="AI2344" i="5"/>
  <c r="AI2090" i="5"/>
  <c r="AI2286" i="5"/>
  <c r="AI2145" i="5"/>
  <c r="AI2439" i="5"/>
  <c r="AI2304" i="5"/>
  <c r="AI2040" i="5"/>
  <c r="AI2244" i="5"/>
  <c r="AI2052" i="5"/>
  <c r="AI26" i="5"/>
  <c r="AI1150" i="5"/>
  <c r="AI1958" i="5"/>
  <c r="AI1434" i="5"/>
  <c r="AI386" i="5"/>
  <c r="AI1394" i="5"/>
  <c r="AI340" i="5"/>
  <c r="AI321" i="5"/>
  <c r="AI2440" i="5"/>
  <c r="AI2314" i="5"/>
  <c r="AI2301" i="5"/>
  <c r="AI2254" i="5"/>
  <c r="AI2241" i="5"/>
  <c r="AI2092" i="5"/>
  <c r="AI2303" i="5"/>
  <c r="AI2240" i="5"/>
  <c r="AI2168" i="5"/>
  <c r="AI2018" i="5"/>
  <c r="AI2489" i="5"/>
  <c r="AI2371" i="5"/>
  <c r="AI27" i="5"/>
  <c r="AI242" i="5"/>
  <c r="AI1542" i="5"/>
  <c r="AI1974" i="5"/>
  <c r="AI1242" i="5"/>
  <c r="AI240" i="5"/>
  <c r="AI1090" i="5"/>
  <c r="AI1790" i="5"/>
  <c r="AI433" i="5"/>
  <c r="AI2256" i="5"/>
  <c r="AI2016" i="5"/>
  <c r="AI2026" i="5"/>
  <c r="AI2499" i="5"/>
  <c r="AI2465" i="5"/>
  <c r="AI2452" i="5"/>
  <c r="AI2183" i="5"/>
  <c r="AI2091" i="5"/>
  <c r="AI2029" i="5"/>
  <c r="AI2338" i="5"/>
  <c r="AI2478" i="5"/>
  <c r="AI2041" i="5"/>
  <c r="AI2435" i="5"/>
  <c r="AI1234" i="5"/>
  <c r="AI1862" i="5"/>
  <c r="AI250" i="5"/>
  <c r="AI1830" i="5"/>
  <c r="AI298" i="5"/>
  <c r="AI1486" i="5"/>
  <c r="AI288" i="5"/>
  <c r="AI289" i="5"/>
  <c r="AI2112" i="5"/>
  <c r="AI2122" i="5"/>
  <c r="AI2284" i="5"/>
  <c r="AI2062" i="5"/>
  <c r="AI2049" i="5"/>
  <c r="AI2471" i="5"/>
  <c r="AI2187" i="5"/>
  <c r="AI2125" i="5"/>
  <c r="AI2275" i="5"/>
  <c r="AI2308" i="5"/>
  <c r="AI2233" i="5"/>
  <c r="AI2327" i="5"/>
  <c r="AI19" i="5"/>
  <c r="AI1106" i="5"/>
  <c r="AI1794" i="5"/>
  <c r="AI426" i="5"/>
  <c r="AI1610" i="5"/>
  <c r="AI434" i="5"/>
  <c r="AI1358" i="5"/>
  <c r="AI364" i="5"/>
  <c r="AI337" i="5"/>
  <c r="AI97" i="5"/>
  <c r="AI1243" i="5"/>
  <c r="AI1499" i="5"/>
  <c r="AI1755" i="5"/>
  <c r="AI144" i="5"/>
  <c r="AI1196" i="5"/>
  <c r="AI1452" i="5"/>
  <c r="AI1708" i="5"/>
  <c r="AI1964" i="5"/>
  <c r="AI227" i="5"/>
  <c r="AI1113" i="5"/>
  <c r="AI1369" i="5"/>
  <c r="AI1625" i="5"/>
  <c r="AI1881" i="5"/>
  <c r="AI207" i="5"/>
  <c r="AI1325" i="5"/>
  <c r="AI1757" i="5"/>
  <c r="AI1782" i="5"/>
  <c r="AI484" i="5"/>
  <c r="AI1159" i="5"/>
  <c r="AI1847" i="5"/>
  <c r="AI1496" i="5"/>
  <c r="AI231" i="5"/>
  <c r="AI1557" i="5"/>
  <c r="AI230" i="5"/>
  <c r="AI1550" i="5"/>
  <c r="AI1978" i="5"/>
  <c r="AI1254" i="5"/>
  <c r="AI232" i="5"/>
  <c r="AI1102" i="5"/>
  <c r="AI1798" i="5"/>
  <c r="AI429" i="5"/>
  <c r="AI173" i="5"/>
  <c r="AI1167" i="5"/>
  <c r="AI1423" i="5"/>
  <c r="AI1679" i="5"/>
  <c r="AI1935" i="5"/>
  <c r="AI1120" i="5"/>
  <c r="AI1376" i="5"/>
  <c r="AI1632" i="5"/>
  <c r="AI1888" i="5"/>
  <c r="AI111" i="5"/>
  <c r="AI145" i="5"/>
  <c r="AI1195" i="5"/>
  <c r="AI1451" i="5"/>
  <c r="AI1707" i="5"/>
  <c r="AI1963" i="5"/>
  <c r="AI1148" i="5"/>
  <c r="AI1404" i="5"/>
  <c r="AI1660" i="5"/>
  <c r="AI1916" i="5"/>
  <c r="AI275" i="5"/>
  <c r="AI1065" i="5"/>
  <c r="AI1321" i="5"/>
  <c r="AI1577" i="5"/>
  <c r="AI1833" i="5"/>
  <c r="AI287" i="5"/>
  <c r="AI1245" i="5"/>
  <c r="AI1677" i="5"/>
  <c r="AI1414" i="5"/>
  <c r="AI1558" i="5"/>
  <c r="AI2236" i="5"/>
  <c r="AI2139" i="5"/>
  <c r="AI2309" i="5"/>
  <c r="AI2035" i="5"/>
  <c r="AI2595" i="5"/>
  <c r="AI2298" i="5"/>
  <c r="AI2076" i="5"/>
  <c r="AI2173" i="5"/>
  <c r="AI2034" i="5"/>
  <c r="AI2473" i="5"/>
  <c r="AI2063" i="5"/>
  <c r="AI2073" i="5"/>
  <c r="AI2694" i="5"/>
  <c r="AI2678" i="5"/>
  <c r="AI2411" i="5"/>
  <c r="AI2381" i="5"/>
  <c r="AI2206" i="5"/>
  <c r="AI2436" i="5"/>
  <c r="AI2039" i="5"/>
  <c r="AI2311" i="5"/>
  <c r="AI2384" i="5"/>
  <c r="AI2130" i="5"/>
  <c r="AI2407" i="5"/>
  <c r="AI2185" i="5"/>
  <c r="AI2447" i="5"/>
  <c r="AI2229" i="5"/>
  <c r="AI2207" i="5"/>
  <c r="AI2101" i="5"/>
  <c r="AI2080" i="5"/>
  <c r="AI2333" i="5"/>
  <c r="AI2158" i="5"/>
  <c r="AI2017" i="5"/>
  <c r="AI2351" i="5"/>
  <c r="AI2221" i="5"/>
  <c r="AI2211" i="5"/>
  <c r="AI2054" i="5"/>
  <c r="AI2175" i="5"/>
  <c r="AI22" i="5"/>
  <c r="AI1502" i="5"/>
  <c r="AI477" i="5"/>
  <c r="AI1666" i="5"/>
  <c r="AI210" i="5"/>
  <c r="AI1570" i="5"/>
  <c r="AI228" i="5"/>
  <c r="AI257" i="5"/>
  <c r="AI2176" i="5"/>
  <c r="AI2186" i="5"/>
  <c r="AI2366" i="5"/>
  <c r="AI2126" i="5"/>
  <c r="AI2113" i="5"/>
  <c r="AI2315" i="5"/>
  <c r="AI2443" i="5"/>
  <c r="AI2189" i="5"/>
  <c r="AI2008" i="5"/>
  <c r="AI2261" i="5"/>
  <c r="AI2297" i="5"/>
  <c r="AI2111" i="5"/>
  <c r="AI25" i="5"/>
  <c r="AI66" i="5"/>
  <c r="AI1714" i="5"/>
  <c r="AI461" i="5"/>
  <c r="AI1482" i="5"/>
  <c r="AI160" i="5"/>
  <c r="AI1266" i="5"/>
  <c r="AI420" i="5"/>
  <c r="AI369" i="5"/>
  <c r="AI2069" i="5"/>
  <c r="AI2482" i="5"/>
  <c r="AI2397" i="5"/>
  <c r="AI2422" i="5"/>
  <c r="AI2337" i="5"/>
  <c r="AI2188" i="5"/>
  <c r="AI2055" i="5"/>
  <c r="AI2386" i="5"/>
  <c r="AI2400" i="5"/>
  <c r="AI2146" i="5"/>
  <c r="AI2150" i="5"/>
  <c r="AI2180" i="5"/>
  <c r="AI2019" i="5"/>
  <c r="AI374" i="5"/>
  <c r="AI1406" i="5"/>
  <c r="AI1926" i="5"/>
  <c r="AI1074" i="5"/>
  <c r="AI356" i="5"/>
  <c r="AI126" i="5"/>
  <c r="AI1658" i="5"/>
  <c r="AI479" i="5"/>
  <c r="AI2367" i="5"/>
  <c r="AI2379" i="5"/>
  <c r="AI2493" i="5"/>
  <c r="AI2391" i="5"/>
  <c r="AI2433" i="5"/>
  <c r="AI2420" i="5"/>
  <c r="AI2151" i="5"/>
  <c r="AI2059" i="5"/>
  <c r="AI2496" i="5"/>
  <c r="AI2274" i="5"/>
  <c r="AI2342" i="5"/>
  <c r="AI2009" i="5"/>
  <c r="AI2339" i="5"/>
  <c r="AI1998" i="5"/>
  <c r="AI1282" i="5"/>
  <c r="AI1878" i="5"/>
  <c r="AI186" i="5"/>
  <c r="AI472" i="5"/>
  <c r="AI258" i="5"/>
  <c r="AI1526" i="5"/>
  <c r="AI256" i="5"/>
  <c r="AI273" i="5"/>
  <c r="AI33" i="5"/>
  <c r="AI1307" i="5"/>
  <c r="AI1563" i="5"/>
  <c r="AI1819" i="5"/>
  <c r="AI80" i="5"/>
  <c r="AI1260" i="5"/>
  <c r="AI1516" i="5"/>
  <c r="AI1772" i="5"/>
  <c r="AI419" i="5"/>
  <c r="AI163" i="5"/>
  <c r="AI1177" i="5"/>
  <c r="AI1433" i="5"/>
  <c r="AI1689" i="5"/>
  <c r="AI1945" i="5"/>
  <c r="AI95" i="5"/>
  <c r="AI1453" i="5"/>
  <c r="AI1869" i="5"/>
  <c r="AI486" i="5"/>
  <c r="AI483" i="5"/>
  <c r="AI1335" i="5"/>
  <c r="AI132" i="5"/>
  <c r="AI1672" i="5"/>
  <c r="AI39" i="5"/>
  <c r="AI1733" i="5"/>
  <c r="AI54" i="5"/>
  <c r="AI1726" i="5"/>
  <c r="AI457" i="5"/>
  <c r="AI1494" i="5"/>
  <c r="AI156" i="5"/>
  <c r="AI1278" i="5"/>
  <c r="AI412" i="5"/>
  <c r="AI365" i="5"/>
  <c r="AI109" i="5"/>
  <c r="AI1231" i="5"/>
  <c r="AI1487" i="5"/>
  <c r="AI1743" i="5"/>
  <c r="AI1999" i="5"/>
  <c r="AI1184" i="5"/>
  <c r="AI1440" i="5"/>
  <c r="AI1696" i="5"/>
  <c r="AI1952" i="5"/>
  <c r="AI1117" i="5"/>
  <c r="AI81" i="5"/>
  <c r="AI1259" i="5"/>
  <c r="AI1515" i="5"/>
  <c r="AI1771" i="5"/>
  <c r="AI128" i="5"/>
  <c r="AI1212" i="5"/>
  <c r="AI1468" i="5"/>
  <c r="AI1724" i="5"/>
  <c r="AI1980" i="5"/>
  <c r="AI211" i="5"/>
  <c r="AI1129" i="5"/>
  <c r="AI1385" i="5"/>
  <c r="AI1641" i="5"/>
  <c r="AI1897" i="5"/>
  <c r="AI191" i="5"/>
  <c r="AI1357" i="5"/>
  <c r="AI1789" i="5"/>
  <c r="AI408" i="5"/>
  <c r="AI396" i="5"/>
  <c r="AI1207" i="5"/>
  <c r="AI1895" i="5"/>
  <c r="AI2014" i="5"/>
  <c r="AI2280" i="5"/>
  <c r="AI2262" i="5"/>
  <c r="AI2310" i="5"/>
  <c r="AI2599" i="5"/>
  <c r="AI2285" i="5"/>
  <c r="AI2287" i="5"/>
  <c r="AI2416" i="5"/>
  <c r="AI2277" i="5"/>
  <c r="AI2217" i="5"/>
  <c r="AI2072" i="5"/>
  <c r="AI2463" i="5"/>
  <c r="AI2961" i="5"/>
  <c r="AI2643" i="5"/>
  <c r="AI2466" i="5"/>
  <c r="AI2253" i="5"/>
  <c r="AI2449" i="5"/>
  <c r="AI2172" i="5"/>
  <c r="AI2255" i="5"/>
  <c r="AI2354" i="5"/>
  <c r="AI2120" i="5"/>
  <c r="AI2501" i="5"/>
  <c r="AI2198" i="5"/>
  <c r="AI2057" i="5"/>
  <c r="AI2359" i="5"/>
  <c r="AI2182" i="5"/>
  <c r="AI2295" i="5"/>
  <c r="AI2248" i="5"/>
  <c r="AI2346" i="5"/>
  <c r="AI2398" i="5"/>
  <c r="AI2030" i="5"/>
  <c r="AI2124" i="5"/>
  <c r="AI2475" i="5"/>
  <c r="AI2093" i="5"/>
  <c r="AI2050" i="5"/>
  <c r="AI2361" i="5"/>
  <c r="AI2263" i="5"/>
  <c r="AI286" i="5"/>
  <c r="AI1674" i="5"/>
  <c r="AI370" i="5"/>
  <c r="AI276" i="5"/>
  <c r="AI38" i="5"/>
  <c r="AI1746" i="5"/>
  <c r="AI447" i="5"/>
  <c r="AI2328" i="5"/>
  <c r="AI2048" i="5"/>
  <c r="AI2058" i="5"/>
  <c r="AI2220" i="5"/>
  <c r="AI2497" i="5"/>
  <c r="AI2484" i="5"/>
  <c r="AI2335" i="5"/>
  <c r="AI2123" i="5"/>
  <c r="AI2061" i="5"/>
  <c r="AI2474" i="5"/>
  <c r="AI2491" i="5"/>
  <c r="AI2105" i="5"/>
  <c r="AI2231" i="5"/>
  <c r="AI21" i="5"/>
  <c r="AI1194" i="5"/>
  <c r="AI1846" i="5"/>
  <c r="AI306" i="5"/>
  <c r="AI1730" i="5"/>
  <c r="AI346" i="5"/>
  <c r="AI1438" i="5"/>
  <c r="AI312" i="5"/>
  <c r="AI305" i="5"/>
  <c r="AI2408" i="5"/>
  <c r="AI2282" i="5"/>
  <c r="AI2269" i="5"/>
  <c r="AI2222" i="5"/>
  <c r="AI2209" i="5"/>
  <c r="AI2060" i="5"/>
  <c r="AI2271" i="5"/>
  <c r="AI2415" i="5"/>
  <c r="AI2136" i="5"/>
  <c r="AI2453" i="5"/>
  <c r="AI2457" i="5"/>
  <c r="AI2235" i="5"/>
  <c r="AI23" i="5"/>
  <c r="AI202" i="5"/>
  <c r="AI1586" i="5"/>
  <c r="AI1990" i="5"/>
  <c r="AI1314" i="5"/>
  <c r="AI208" i="5"/>
  <c r="AI1138" i="5"/>
  <c r="AI1834" i="5"/>
  <c r="AI417" i="5"/>
  <c r="AI2005" i="5"/>
  <c r="AI2442" i="5"/>
  <c r="AI2365" i="5"/>
  <c r="AI2318" i="5"/>
  <c r="AI2305" i="5"/>
  <c r="AI2156" i="5"/>
  <c r="AI2023" i="5"/>
  <c r="AI2296" i="5"/>
  <c r="AI2368" i="5"/>
  <c r="AI2114" i="5"/>
  <c r="AI2086" i="5"/>
  <c r="AI2116" i="5"/>
  <c r="AI10" i="5"/>
  <c r="AI334" i="5"/>
  <c r="AI1450" i="5"/>
  <c r="AI1942" i="5"/>
  <c r="AI1122" i="5"/>
  <c r="AI320" i="5"/>
  <c r="AI82" i="5"/>
  <c r="AI1698" i="5"/>
  <c r="AI463" i="5"/>
  <c r="AI225" i="5"/>
  <c r="AI1115" i="5"/>
  <c r="AI1371" i="5"/>
  <c r="AI1627" i="5"/>
  <c r="AI1883" i="5"/>
  <c r="AI1068" i="5"/>
  <c r="AI1324" i="5"/>
  <c r="AI1580" i="5"/>
  <c r="AI1836" i="5"/>
  <c r="AI355" i="5"/>
  <c r="AI99" i="5"/>
  <c r="AI1241" i="5"/>
  <c r="AI1497" i="5"/>
  <c r="AI1753" i="5"/>
  <c r="AI415" i="5"/>
  <c r="AI1101" i="5"/>
  <c r="AI1549" i="5"/>
  <c r="AI1997" i="5"/>
  <c r="AI50" i="5"/>
  <c r="AI293" i="5"/>
  <c r="AI1479" i="5"/>
  <c r="AI1128" i="5"/>
  <c r="AI1864" i="5"/>
  <c r="AI1205" i="5"/>
  <c r="AI1925" i="5"/>
  <c r="AI1206" i="5"/>
  <c r="AI1850" i="5"/>
  <c r="AI294" i="5"/>
  <c r="AI1750" i="5"/>
  <c r="AI330" i="5"/>
  <c r="AI1454" i="5"/>
  <c r="AI304" i="5"/>
  <c r="AI301" i="5"/>
  <c r="AI45" i="5"/>
  <c r="AI1295" i="5"/>
  <c r="AI1551" i="5"/>
  <c r="AI1807" i="5"/>
  <c r="AI92" i="5"/>
  <c r="AI1248" i="5"/>
  <c r="AI1504" i="5"/>
  <c r="AI1760" i="5"/>
  <c r="AI431" i="5"/>
  <c r="AI1277" i="5"/>
  <c r="AI1067" i="5"/>
  <c r="AI1323" i="5"/>
  <c r="AI1579" i="5"/>
  <c r="AI1835" i="5"/>
  <c r="AI64" i="5"/>
  <c r="AI1276" i="5"/>
  <c r="AI1532" i="5"/>
  <c r="AI1788" i="5"/>
  <c r="AI403" i="5"/>
  <c r="AI147" i="5"/>
  <c r="AI1193" i="5"/>
  <c r="AI1449" i="5"/>
  <c r="AI1705" i="5"/>
  <c r="AI1961" i="5"/>
  <c r="AI63" i="5"/>
  <c r="AI1485" i="5"/>
  <c r="AI1901" i="5"/>
  <c r="AI394" i="5"/>
  <c r="AI451" i="5"/>
  <c r="AI2500" i="5"/>
  <c r="AI2448" i="5"/>
  <c r="AI2249" i="5"/>
  <c r="AI2299" i="5"/>
  <c r="AI2899" i="5"/>
  <c r="AI2238" i="5"/>
  <c r="AI2031" i="5"/>
  <c r="AI2024" i="5"/>
  <c r="AI2196" i="5"/>
  <c r="AI2460" i="5"/>
  <c r="AI2293" i="5"/>
  <c r="AI2115" i="5"/>
  <c r="AI2661" i="5"/>
  <c r="AI2117" i="5"/>
  <c r="AI2266" i="5"/>
  <c r="AI2483" i="5"/>
  <c r="AI2321" i="5"/>
  <c r="AI2044" i="5"/>
  <c r="AI2075" i="5"/>
  <c r="AI2383" i="5"/>
  <c r="AI2395" i="5"/>
  <c r="AI2245" i="5"/>
  <c r="AI2070" i="5"/>
  <c r="AI2428" i="5"/>
  <c r="AI2434" i="5"/>
  <c r="AI2329" i="5"/>
  <c r="AI2051" i="5"/>
  <c r="AI2472" i="5"/>
  <c r="AI2218" i="5"/>
  <c r="AI2252" i="5"/>
  <c r="AI2273" i="5"/>
  <c r="AI2387" i="5"/>
  <c r="AI2155" i="5"/>
  <c r="AI2336" i="5"/>
  <c r="AI2325" i="5"/>
  <c r="AI2169" i="5"/>
  <c r="AI9" i="5"/>
  <c r="AI114" i="5"/>
  <c r="AI1822" i="5"/>
  <c r="AI1186" i="5"/>
  <c r="AI176" i="5"/>
  <c r="AI1226" i="5"/>
  <c r="AI448" i="5"/>
  <c r="AI385" i="5"/>
  <c r="AI2133" i="5"/>
  <c r="AI2227" i="5"/>
  <c r="AI2429" i="5"/>
  <c r="AI2454" i="5"/>
  <c r="AI2369" i="5"/>
  <c r="AI2356" i="5"/>
  <c r="AI2087" i="5"/>
  <c r="AI2232" i="5"/>
  <c r="AI2432" i="5"/>
  <c r="AI2210" i="5"/>
  <c r="AI2214" i="5"/>
  <c r="AI2380" i="5"/>
  <c r="AI2083" i="5"/>
  <c r="AI422" i="5"/>
  <c r="AI1366" i="5"/>
  <c r="AI1910" i="5"/>
  <c r="AI74" i="5"/>
  <c r="AI400" i="5"/>
  <c r="AI166" i="5"/>
  <c r="AI1614" i="5"/>
  <c r="AI495" i="5"/>
  <c r="AI241" i="5"/>
  <c r="AI2144" i="5"/>
  <c r="AI2154" i="5"/>
  <c r="AI2316" i="5"/>
  <c r="AI2094" i="5"/>
  <c r="AI2081" i="5"/>
  <c r="AI2251" i="5"/>
  <c r="AI2347" i="5"/>
  <c r="AI2157" i="5"/>
  <c r="AI2363" i="5"/>
  <c r="AI2390" i="5"/>
  <c r="AI2265" i="5"/>
  <c r="AI2047" i="5"/>
  <c r="AI20" i="5"/>
  <c r="AI1062" i="5"/>
  <c r="AI1754" i="5"/>
  <c r="AI490" i="5"/>
  <c r="AI1554" i="5"/>
  <c r="AI474" i="5"/>
  <c r="AI1306" i="5"/>
  <c r="AI392" i="5"/>
  <c r="AI353" i="5"/>
  <c r="AI2376" i="5"/>
  <c r="AI2250" i="5"/>
  <c r="AI2237" i="5"/>
  <c r="AI2190" i="5"/>
  <c r="AI2177" i="5"/>
  <c r="AI2028" i="5"/>
  <c r="AI2239" i="5"/>
  <c r="AI2410" i="5"/>
  <c r="AI2104" i="5"/>
  <c r="AI2389" i="5"/>
  <c r="AI2393" i="5"/>
  <c r="AI2431" i="5"/>
  <c r="AI24" i="5"/>
  <c r="AI162" i="5"/>
  <c r="AI1626" i="5"/>
  <c r="AI493" i="5"/>
  <c r="AI1370" i="5"/>
  <c r="AI192" i="5"/>
  <c r="AI1182" i="5"/>
  <c r="AI476" i="5"/>
  <c r="AI401" i="5"/>
  <c r="AI161" i="5"/>
  <c r="AI1179" i="5"/>
  <c r="AI1435" i="5"/>
  <c r="AI1691" i="5"/>
  <c r="AI1947" i="5"/>
  <c r="AI1132" i="5"/>
  <c r="AI1388" i="5"/>
  <c r="AI1644" i="5"/>
  <c r="AI1900" i="5"/>
  <c r="AI291" i="5"/>
  <c r="AI35" i="5"/>
  <c r="AI1305" i="5"/>
  <c r="AI1561" i="5"/>
  <c r="AI1817" i="5"/>
  <c r="AI319" i="5"/>
  <c r="AI1213" i="5"/>
  <c r="AI1661" i="5"/>
  <c r="AI1294" i="5"/>
  <c r="AI1474" i="5"/>
  <c r="AI117" i="5"/>
  <c r="AI1671" i="5"/>
  <c r="AI1288" i="5"/>
  <c r="AI423" i="5"/>
  <c r="AI1381" i="5"/>
  <c r="AI406" i="5"/>
  <c r="AI1374" i="5"/>
  <c r="AI1914" i="5"/>
  <c r="AI62" i="5"/>
  <c r="AI388" i="5"/>
  <c r="AI158" i="5"/>
  <c r="AI1630" i="5"/>
  <c r="AI491" i="5"/>
  <c r="AI237" i="5"/>
  <c r="AI1103" i="5"/>
  <c r="AI1359" i="5"/>
  <c r="AI1615" i="5"/>
  <c r="AI1871" i="5"/>
  <c r="AI666" i="5"/>
  <c r="AI1312" i="5"/>
  <c r="AI1568" i="5"/>
  <c r="AI1824" i="5"/>
  <c r="AI255" i="5"/>
  <c r="AI209" i="5"/>
  <c r="AI1131" i="5"/>
  <c r="AI1387" i="5"/>
  <c r="AI1643" i="5"/>
  <c r="AI1899" i="5"/>
  <c r="AI1084" i="5"/>
  <c r="AI1340" i="5"/>
  <c r="AI1596" i="5"/>
  <c r="AI1852" i="5"/>
  <c r="AI339" i="5"/>
  <c r="AI83" i="5"/>
  <c r="AI1257" i="5"/>
  <c r="AI1513" i="5"/>
  <c r="AI1769" i="5"/>
  <c r="AI383" i="5"/>
  <c r="AI1133" i="5"/>
  <c r="AI1581" i="5"/>
  <c r="AI390" i="5"/>
  <c r="AI1126" i="5"/>
  <c r="AI245" i="5"/>
  <c r="AI1527" i="5"/>
  <c r="AI1176" i="5"/>
  <c r="AI69" i="5"/>
  <c r="AI1336" i="5"/>
  <c r="AI375" i="5"/>
  <c r="AI1429" i="5"/>
  <c r="AI362" i="5"/>
  <c r="AI1418" i="5"/>
  <c r="AI1930" i="5"/>
  <c r="AI1086" i="5"/>
  <c r="AI344" i="5"/>
  <c r="AI110" i="5"/>
  <c r="AI1670" i="5"/>
  <c r="AI475" i="5"/>
  <c r="AI221" i="5"/>
  <c r="AI1119" i="5"/>
  <c r="AI1375" i="5"/>
  <c r="AI1631" i="5"/>
  <c r="AI1887" i="5"/>
  <c r="AI1072" i="5"/>
  <c r="AI1328" i="5"/>
  <c r="AI1584" i="5"/>
  <c r="AI1840" i="5"/>
  <c r="AI223" i="5"/>
  <c r="AI1437" i="5"/>
  <c r="AI1083" i="5"/>
  <c r="AI1339" i="5"/>
  <c r="AI1595" i="5"/>
  <c r="AI1851" i="5"/>
  <c r="AI48" i="5"/>
  <c r="AI1292" i="5"/>
  <c r="AI1548" i="5"/>
  <c r="AI1804" i="5"/>
  <c r="AI387" i="5"/>
  <c r="AI131" i="5"/>
  <c r="AI1209" i="5"/>
  <c r="AI1465" i="5"/>
  <c r="AI1721" i="5"/>
  <c r="AI1977" i="5"/>
  <c r="AI31" i="5"/>
  <c r="AI1501" i="5"/>
  <c r="AI1933" i="5"/>
  <c r="AI270" i="5"/>
  <c r="AI405" i="5"/>
  <c r="AI1415" i="5"/>
  <c r="AI36" i="5"/>
  <c r="AI1768" i="5"/>
  <c r="AI1125" i="5"/>
  <c r="AI1829" i="5"/>
  <c r="AI1114" i="5"/>
  <c r="AI1802" i="5"/>
  <c r="AI414" i="5"/>
  <c r="AI1622" i="5"/>
  <c r="AI418" i="5"/>
  <c r="AI1362" i="5"/>
  <c r="AI360" i="5"/>
  <c r="AI333" i="5"/>
  <c r="AI77" i="5"/>
  <c r="AI1263" i="5"/>
  <c r="AI1519" i="5"/>
  <c r="AI1775" i="5"/>
  <c r="AI124" i="5"/>
  <c r="AI1216" i="5"/>
  <c r="AI1472" i="5"/>
  <c r="AI1728" i="5"/>
  <c r="AI1984" i="5"/>
  <c r="AI1181" i="5"/>
  <c r="AI49" i="5"/>
  <c r="AI1291" i="5"/>
  <c r="AI1547" i="5"/>
  <c r="AI1803" i="5"/>
  <c r="AI96" i="5"/>
  <c r="AI1244" i="5"/>
  <c r="AI1500" i="5"/>
  <c r="AI1756" i="5"/>
  <c r="AI435" i="5"/>
  <c r="AI179" i="5"/>
  <c r="AI1161" i="5"/>
  <c r="AI1417" i="5"/>
  <c r="AI1673" i="5"/>
  <c r="AI1929" i="5"/>
  <c r="AI127" i="5"/>
  <c r="AI1421" i="5"/>
  <c r="AI1837" i="5"/>
  <c r="AI196" i="5"/>
  <c r="AI236" i="5"/>
  <c r="AI1287" i="5"/>
  <c r="AI1991" i="5"/>
  <c r="AI1640" i="5"/>
  <c r="AI87" i="5"/>
  <c r="AI1685" i="5"/>
  <c r="AI102" i="5"/>
  <c r="AI1682" i="5"/>
  <c r="AI473" i="5"/>
  <c r="AI1446" i="5"/>
  <c r="AI172" i="5"/>
  <c r="AI1238" i="5"/>
  <c r="AI440" i="5"/>
  <c r="AI381" i="5"/>
  <c r="AI125" i="5"/>
  <c r="AI1215" i="5"/>
  <c r="AI1471" i="5"/>
  <c r="AI1727" i="5"/>
  <c r="AI1983" i="5"/>
  <c r="AI1168" i="5"/>
  <c r="AI1424" i="5"/>
  <c r="AI1680" i="5"/>
  <c r="AI1936" i="5"/>
  <c r="AI1085" i="5"/>
  <c r="AI1405" i="5"/>
  <c r="AI248" i="5"/>
  <c r="AI149" i="5"/>
  <c r="AI1863" i="5"/>
  <c r="AI1736" i="5"/>
  <c r="AI1317" i="5"/>
  <c r="AI310" i="5"/>
  <c r="AI1478" i="5"/>
  <c r="AI1950" i="5"/>
  <c r="AI1154" i="5"/>
  <c r="AI296" i="5"/>
  <c r="AI58" i="5"/>
  <c r="AI1722" i="5"/>
  <c r="AI455" i="5"/>
  <c r="AI201" i="5"/>
  <c r="AI1139" i="5"/>
  <c r="AI1395" i="5"/>
  <c r="AI1651" i="5"/>
  <c r="AI1907" i="5"/>
  <c r="AI1092" i="5"/>
  <c r="AI1348" i="5"/>
  <c r="AI1604" i="5"/>
  <c r="AI1860" i="5"/>
  <c r="AI331" i="5"/>
  <c r="AI75" i="5"/>
  <c r="AI1265" i="5"/>
  <c r="AI1521" i="5"/>
  <c r="AI1777" i="5"/>
  <c r="AI430" i="5"/>
  <c r="AI1354" i="5"/>
  <c r="AI1906" i="5"/>
  <c r="AI1230" i="5"/>
  <c r="AI1302" i="5"/>
  <c r="AI181" i="5"/>
  <c r="AI1607" i="5"/>
  <c r="AI1224" i="5"/>
  <c r="AI1928" i="5"/>
  <c r="AI1253" i="5"/>
  <c r="AI1957" i="5"/>
  <c r="AI1981" i="5"/>
  <c r="AI325" i="5"/>
  <c r="AI1719" i="5"/>
  <c r="AI1560" i="5"/>
  <c r="AI1109" i="5"/>
  <c r="AI438" i="5"/>
  <c r="AI1346" i="5"/>
  <c r="AI1902" i="5"/>
  <c r="AI98" i="5"/>
  <c r="AI416" i="5"/>
  <c r="AI194" i="5"/>
  <c r="AI1590" i="5"/>
  <c r="AI212" i="5"/>
  <c r="AI249" i="5"/>
  <c r="AI1091" i="5"/>
  <c r="AI1347" i="5"/>
  <c r="AI1603" i="5"/>
  <c r="AI1859" i="5"/>
  <c r="AI40" i="5"/>
  <c r="AI1300" i="5"/>
  <c r="AI1556" i="5"/>
  <c r="AI1812" i="5"/>
  <c r="AI379" i="5"/>
  <c r="AI123" i="5"/>
  <c r="AI1217" i="5"/>
  <c r="AI1473" i="5"/>
  <c r="AI1729" i="5"/>
  <c r="AI1985" i="5"/>
  <c r="AI1222" i="5"/>
  <c r="AI1858" i="5"/>
  <c r="AI142" i="5"/>
  <c r="AI94" i="5"/>
  <c r="AI309" i="5"/>
  <c r="AI1463" i="5"/>
  <c r="AI1112" i="5"/>
  <c r="AI1800" i="5"/>
  <c r="AI1141" i="5"/>
  <c r="AI1813" i="5"/>
  <c r="AI1885" i="5"/>
  <c r="AI467" i="5"/>
  <c r="AI1543" i="5"/>
  <c r="AI1416" i="5"/>
  <c r="AI151" i="5"/>
  <c r="AI1893" i="5"/>
  <c r="AI1210" i="5"/>
  <c r="AI1854" i="5"/>
  <c r="AI274" i="5"/>
  <c r="AI1762" i="5"/>
  <c r="AI326" i="5"/>
  <c r="AI1462" i="5"/>
  <c r="AI300" i="5"/>
  <c r="AI297" i="5"/>
  <c r="AI41" i="5"/>
  <c r="AI1299" i="5"/>
  <c r="AI1555" i="5"/>
  <c r="AI1811" i="5"/>
  <c r="AI88" i="5"/>
  <c r="AI1252" i="5"/>
  <c r="AI1508" i="5"/>
  <c r="AI1764" i="5"/>
  <c r="AI427" i="5"/>
  <c r="AI171" i="5"/>
  <c r="AI1169" i="5"/>
  <c r="AI1425" i="5"/>
  <c r="AI1681" i="5"/>
  <c r="AI1937" i="5"/>
  <c r="AI1094" i="5"/>
  <c r="AI1786" i="5"/>
  <c r="AI318" i="5"/>
  <c r="AI442" i="5"/>
  <c r="AI437" i="5"/>
  <c r="AI1351" i="5"/>
  <c r="AI100" i="5"/>
  <c r="AI1656" i="5"/>
  <c r="AI71" i="5"/>
  <c r="AI1669" i="5"/>
  <c r="AI1917" i="5"/>
  <c r="AI421" i="5"/>
  <c r="AI1591" i="5"/>
  <c r="AI1464" i="5"/>
  <c r="AI103" i="5"/>
  <c r="AI1941" i="5"/>
  <c r="AI1258" i="5"/>
  <c r="AI1870" i="5"/>
  <c r="AI226" i="5"/>
  <c r="AI488" i="5"/>
  <c r="AI278" i="5"/>
  <c r="AI1506" i="5"/>
  <c r="AI272" i="5"/>
  <c r="AI281" i="5"/>
  <c r="AI1058" i="5"/>
  <c r="AI1315" i="5"/>
  <c r="AI1571" i="5"/>
  <c r="AI1827" i="5"/>
  <c r="AI72" i="5"/>
  <c r="AI1268" i="5"/>
  <c r="AI1524" i="5"/>
  <c r="AI1780" i="5"/>
  <c r="AI411" i="5"/>
  <c r="AI155" i="5"/>
  <c r="AI1185" i="5"/>
  <c r="AI1441" i="5"/>
  <c r="AI1697" i="5"/>
  <c r="AI1953" i="5"/>
  <c r="AI1134" i="5"/>
  <c r="AI1818" i="5"/>
  <c r="AI262" i="5"/>
  <c r="AI314" i="5"/>
  <c r="AI389" i="5"/>
  <c r="AI1399" i="5"/>
  <c r="AI52" i="5"/>
  <c r="AI1704" i="5"/>
  <c r="AI1061" i="5"/>
  <c r="AI1717" i="5"/>
  <c r="AI689" i="5"/>
  <c r="AI584" i="5"/>
  <c r="AI1054" i="5"/>
  <c r="AI682" i="5"/>
  <c r="AI586" i="5"/>
  <c r="AI533" i="5"/>
  <c r="AI619" i="5"/>
  <c r="AI522" i="5"/>
  <c r="AI803" i="5"/>
  <c r="AI963" i="5"/>
  <c r="AI993" i="5"/>
  <c r="AI747" i="5"/>
  <c r="AI646" i="5"/>
  <c r="AI863" i="5"/>
  <c r="AI630" i="5"/>
  <c r="AI617" i="5"/>
  <c r="AI930" i="5"/>
  <c r="AI607" i="5"/>
  <c r="AI748" i="5"/>
  <c r="AI876" i="5"/>
  <c r="AI909" i="5"/>
  <c r="AI686" i="5"/>
  <c r="AI914" i="5"/>
  <c r="AI604" i="5"/>
  <c r="AI745" i="5"/>
  <c r="AI943" i="5"/>
  <c r="AI969" i="5"/>
  <c r="AI798" i="5"/>
  <c r="AI547" i="5"/>
  <c r="AI684" i="5"/>
  <c r="AI816" i="5"/>
  <c r="AI944" i="5"/>
  <c r="AI561" i="5"/>
  <c r="AI806" i="5"/>
  <c r="AI528" i="5"/>
  <c r="AI677" i="5"/>
  <c r="AI813" i="5"/>
  <c r="AI675" i="5"/>
  <c r="AI907" i="5"/>
  <c r="AI889" i="5"/>
  <c r="AI634" i="5"/>
  <c r="AI538" i="5"/>
  <c r="AI775" i="5"/>
  <c r="AI510" i="5"/>
  <c r="AI839" i="5"/>
  <c r="AI810" i="5"/>
  <c r="AI551" i="5"/>
  <c r="AI688" i="5"/>
  <c r="AI820" i="5"/>
  <c r="AI948" i="5"/>
  <c r="AI569" i="5"/>
  <c r="AI814" i="5"/>
  <c r="AI536" i="5"/>
  <c r="AI681" i="5"/>
  <c r="AI817" i="5"/>
  <c r="AI865" i="5"/>
  <c r="AI641" i="5"/>
  <c r="AI954" i="5"/>
  <c r="AI623" i="5"/>
  <c r="AI760" i="5"/>
  <c r="AI888" i="5"/>
  <c r="AI933" i="5"/>
  <c r="AI702" i="5"/>
  <c r="AI942" i="5"/>
  <c r="AI616" i="5"/>
  <c r="AI757" i="5"/>
  <c r="AI558" i="5"/>
  <c r="AI835" i="5"/>
  <c r="AI979" i="5"/>
  <c r="AI514" i="5"/>
  <c r="AI779" i="5"/>
  <c r="AI679" i="5"/>
  <c r="AI879" i="5"/>
  <c r="AI671" i="5"/>
  <c r="AI649" i="5"/>
  <c r="AI1367" i="5"/>
  <c r="AI1544" i="5"/>
  <c r="AI183" i="5"/>
  <c r="AI1605" i="5"/>
  <c r="AI190" i="5"/>
  <c r="AI1594" i="5"/>
  <c r="AI1994" i="5"/>
  <c r="AI1326" i="5"/>
  <c r="AI204" i="5"/>
  <c r="AI1146" i="5"/>
  <c r="AI496" i="5"/>
  <c r="AI413" i="5"/>
  <c r="AI157" i="5"/>
  <c r="AI1183" i="5"/>
  <c r="AI1439" i="5"/>
  <c r="AI1695" i="5"/>
  <c r="AI1951" i="5"/>
  <c r="AI1136" i="5"/>
  <c r="AI1392" i="5"/>
  <c r="AI1648" i="5"/>
  <c r="AI1904" i="5"/>
  <c r="AI79" i="5"/>
  <c r="AI193" i="5"/>
  <c r="AI1147" i="5"/>
  <c r="AI1403" i="5"/>
  <c r="AI1659" i="5"/>
  <c r="AI1915" i="5"/>
  <c r="AI1100" i="5"/>
  <c r="AI1356" i="5"/>
  <c r="AI1612" i="5"/>
  <c r="AI1868" i="5"/>
  <c r="AI323" i="5"/>
  <c r="AI67" i="5"/>
  <c r="AI1273" i="5"/>
  <c r="AI1529" i="5"/>
  <c r="AI1785" i="5"/>
  <c r="AI351" i="5"/>
  <c r="AI1165" i="5"/>
  <c r="AI1613" i="5"/>
  <c r="AI30" i="5"/>
  <c r="AI1262" i="5"/>
  <c r="AI197" i="5"/>
  <c r="AI1575" i="5"/>
  <c r="AI1208" i="5"/>
  <c r="AI1944" i="5"/>
  <c r="AI1285" i="5"/>
  <c r="AI494" i="5"/>
  <c r="AI1290" i="5"/>
  <c r="AI1882" i="5"/>
  <c r="AI174" i="5"/>
  <c r="AI464" i="5"/>
  <c r="AI246" i="5"/>
  <c r="AI1538" i="5"/>
  <c r="AI252" i="5"/>
  <c r="AI269" i="5"/>
  <c r="AI1071" i="5"/>
  <c r="AI1327" i="5"/>
  <c r="AI1583" i="5"/>
  <c r="AI1839" i="5"/>
  <c r="AI60" i="5"/>
  <c r="AI1280" i="5"/>
  <c r="AI1536" i="5"/>
  <c r="AI1792" i="5"/>
  <c r="AI367" i="5"/>
  <c r="AI1341" i="5"/>
  <c r="AI1099" i="5"/>
  <c r="AI1355" i="5"/>
  <c r="AI1611" i="5"/>
  <c r="AI1867" i="5"/>
  <c r="AI32" i="5"/>
  <c r="AI1308" i="5"/>
  <c r="AI1564" i="5"/>
  <c r="AI1820" i="5"/>
  <c r="AI371" i="5"/>
  <c r="AI115" i="5"/>
  <c r="AI1225" i="5"/>
  <c r="AI1481" i="5"/>
  <c r="AI1737" i="5"/>
  <c r="AI1993" i="5"/>
  <c r="AI1069" i="5"/>
  <c r="AI1533" i="5"/>
  <c r="AI1965" i="5"/>
  <c r="AI182" i="5"/>
  <c r="AI341" i="5"/>
  <c r="AI1447" i="5"/>
  <c r="AI1096" i="5"/>
  <c r="AI1816" i="5"/>
  <c r="AI1157" i="5"/>
  <c r="AI1877" i="5"/>
  <c r="AI1162" i="5"/>
  <c r="AI1826" i="5"/>
  <c r="AI358" i="5"/>
  <c r="AI1686" i="5"/>
  <c r="AI378" i="5"/>
  <c r="AI1410" i="5"/>
  <c r="AI332" i="5"/>
  <c r="AI317" i="5"/>
  <c r="AI61" i="5"/>
  <c r="AI1279" i="5"/>
  <c r="AI1535" i="5"/>
  <c r="AI1791" i="5"/>
  <c r="AI108" i="5"/>
  <c r="AI1232" i="5"/>
  <c r="AI1488" i="5"/>
  <c r="AI1744" i="5"/>
  <c r="AI2000" i="5"/>
  <c r="AI1229" i="5"/>
  <c r="AI1645" i="5"/>
  <c r="AI1166" i="5"/>
  <c r="AI1127" i="5"/>
  <c r="AI68" i="5"/>
  <c r="AI1960" i="5"/>
  <c r="AI1573" i="5"/>
  <c r="AI138" i="5"/>
  <c r="AI1650" i="5"/>
  <c r="AI485" i="5"/>
  <c r="AI1402" i="5"/>
  <c r="AI184" i="5"/>
  <c r="AI1198" i="5"/>
  <c r="AI460" i="5"/>
  <c r="AI393" i="5"/>
  <c r="AI137" i="5"/>
  <c r="AI1203" i="5"/>
  <c r="AI1459" i="5"/>
  <c r="AI1715" i="5"/>
  <c r="AI1971" i="5"/>
  <c r="AI1156" i="5"/>
  <c r="AI1412" i="5"/>
  <c r="AI1668" i="5"/>
  <c r="AI1924" i="5"/>
  <c r="AI267" i="5"/>
  <c r="AI1073" i="5"/>
  <c r="AI1329" i="5"/>
  <c r="AI1585" i="5"/>
  <c r="AI1841" i="5"/>
  <c r="AI254" i="5"/>
  <c r="AI1530" i="5"/>
  <c r="AI1970" i="5"/>
  <c r="AI1718" i="5"/>
  <c r="AI1778" i="5"/>
  <c r="AI1095" i="5"/>
  <c r="AI1783" i="5"/>
  <c r="AI1400" i="5"/>
  <c r="AI343" i="5"/>
  <c r="AI1413" i="5"/>
  <c r="AI1469" i="5"/>
  <c r="AI180" i="5"/>
  <c r="AI101" i="5"/>
  <c r="AI1911" i="5"/>
  <c r="AI1784" i="5"/>
  <c r="AI1397" i="5"/>
  <c r="AI266" i="5"/>
  <c r="AI1522" i="5"/>
  <c r="AI1966" i="5"/>
  <c r="AI1218" i="5"/>
  <c r="AI260" i="5"/>
  <c r="AI1070" i="5"/>
  <c r="AI1766" i="5"/>
  <c r="AI441" i="5"/>
  <c r="AI185" i="5"/>
  <c r="AI1155" i="5"/>
  <c r="AI1411" i="5"/>
  <c r="AI1667" i="5"/>
  <c r="AI1923" i="5"/>
  <c r="AI1108" i="5"/>
  <c r="AI1364" i="5"/>
  <c r="AI1620" i="5"/>
  <c r="AI1876" i="5"/>
  <c r="AI315" i="5"/>
  <c r="AI59" i="5"/>
  <c r="AI1281" i="5"/>
  <c r="AI1537" i="5"/>
  <c r="AI1793" i="5"/>
  <c r="AI382" i="5"/>
  <c r="AI1398" i="5"/>
  <c r="AI1922" i="5"/>
  <c r="AI1350" i="5"/>
  <c r="AI1426" i="5"/>
  <c r="AI133" i="5"/>
  <c r="AI1639" i="5"/>
  <c r="AI1272" i="5"/>
  <c r="AI1976" i="5"/>
  <c r="AI1301" i="5"/>
  <c r="AI1989" i="5"/>
  <c r="AI446" i="5"/>
  <c r="AI277" i="5"/>
  <c r="AI1767" i="5"/>
  <c r="AI1624" i="5"/>
  <c r="AI1189" i="5"/>
  <c r="AI398" i="5"/>
  <c r="AI1382" i="5"/>
  <c r="AI1918" i="5"/>
  <c r="AI42" i="5"/>
  <c r="AI380" i="5"/>
  <c r="AI146" i="5"/>
  <c r="AI1634" i="5"/>
  <c r="AI487" i="5"/>
  <c r="AI233" i="5"/>
  <c r="AI1107" i="5"/>
  <c r="AI1363" i="5"/>
  <c r="AI1619" i="5"/>
  <c r="AI1875" i="5"/>
  <c r="AI1060" i="5"/>
  <c r="AI1316" i="5"/>
  <c r="AI1572" i="5"/>
  <c r="AI1828" i="5"/>
  <c r="AI363" i="5"/>
  <c r="AI107" i="5"/>
  <c r="AI1233" i="5"/>
  <c r="AI1489" i="5"/>
  <c r="AI1745" i="5"/>
  <c r="AI2001" i="5"/>
  <c r="AI1270" i="5"/>
  <c r="AI1874" i="5"/>
  <c r="AI86" i="5"/>
  <c r="AI1078" i="5"/>
  <c r="AI261" i="5"/>
  <c r="AI1511" i="5"/>
  <c r="AI1160" i="5"/>
  <c r="AI1848" i="5"/>
  <c r="AI1173" i="5"/>
  <c r="AI1861" i="5"/>
  <c r="AI368" i="5"/>
  <c r="AI213" i="5"/>
  <c r="AI1815" i="5"/>
  <c r="AI1688" i="5"/>
  <c r="AI1237" i="5"/>
  <c r="AI350" i="5"/>
  <c r="AI1430" i="5"/>
  <c r="AI1934" i="5"/>
  <c r="AI1098" i="5"/>
  <c r="AI336" i="5"/>
  <c r="AI106" i="5"/>
  <c r="AI1678" i="5"/>
  <c r="AI471" i="5"/>
  <c r="AI217" i="5"/>
  <c r="AI1123" i="5"/>
  <c r="AI1379" i="5"/>
  <c r="AI1635" i="5"/>
  <c r="AI1891" i="5"/>
  <c r="AI1076" i="5"/>
  <c r="AI1332" i="5"/>
  <c r="AI1588" i="5"/>
  <c r="AI1844" i="5"/>
  <c r="AI347" i="5"/>
  <c r="AI91" i="5"/>
  <c r="AI1249" i="5"/>
  <c r="AI1505" i="5"/>
  <c r="AI1761" i="5"/>
  <c r="AI478" i="5"/>
  <c r="AI1310" i="5"/>
  <c r="AI1890" i="5"/>
  <c r="AI1110" i="5"/>
  <c r="AI1214" i="5"/>
  <c r="AI229" i="5"/>
  <c r="AI1559" i="5"/>
  <c r="AI1192" i="5"/>
  <c r="AI1896" i="5"/>
  <c r="AI1221" i="5"/>
  <c r="AI1909" i="5"/>
  <c r="AI509" i="5"/>
  <c r="AI697" i="5"/>
  <c r="AI628" i="5"/>
  <c r="AI577" i="5"/>
  <c r="AI712" i="5"/>
  <c r="AI532" i="5"/>
  <c r="AI504" i="5"/>
  <c r="AI594" i="5"/>
  <c r="AI859" i="5"/>
  <c r="AI995" i="5"/>
  <c r="AI550" i="5"/>
  <c r="AI811" i="5"/>
  <c r="AI711" i="5"/>
  <c r="AI895" i="5"/>
  <c r="AI719" i="5"/>
  <c r="AI714" i="5"/>
  <c r="AI503" i="5"/>
  <c r="AI643" i="5"/>
  <c r="AI780" i="5"/>
  <c r="AI908" i="5"/>
  <c r="AI981" i="5"/>
  <c r="AI750" i="5"/>
  <c r="AI974" i="5"/>
  <c r="AI640" i="5"/>
  <c r="AI777" i="5"/>
  <c r="AI983" i="5"/>
  <c r="AI549" i="5"/>
  <c r="AI882" i="5"/>
  <c r="AI579" i="5"/>
  <c r="AI720" i="5"/>
  <c r="AI848" i="5"/>
  <c r="AI992" i="5"/>
  <c r="AI637" i="5"/>
  <c r="AI854" i="5"/>
  <c r="AI568" i="5"/>
  <c r="AI717" i="5"/>
  <c r="AI845" i="5"/>
  <c r="AI755" i="5"/>
  <c r="AI939" i="5"/>
  <c r="AI949" i="5"/>
  <c r="AI707" i="5"/>
  <c r="AI606" i="5"/>
  <c r="AI823" i="5"/>
  <c r="AI578" i="5"/>
  <c r="AI565" i="5"/>
  <c r="AI890" i="5"/>
  <c r="AI583" i="5"/>
  <c r="AI724" i="5"/>
  <c r="AI852" i="5"/>
  <c r="AI1000" i="5"/>
  <c r="AI645" i="5"/>
  <c r="AI862" i="5"/>
  <c r="AI572" i="5"/>
  <c r="AI721" i="5"/>
  <c r="AI849" i="5"/>
  <c r="AI929" i="5"/>
  <c r="AI734" i="5"/>
  <c r="AI519" i="5"/>
  <c r="AI659" i="5"/>
  <c r="AI792" i="5"/>
  <c r="AI920" i="5"/>
  <c r="AI513" i="5"/>
  <c r="AI770" i="5"/>
  <c r="AI998" i="5"/>
  <c r="AI652" i="5"/>
  <c r="AI789" i="5"/>
  <c r="AI626" i="5"/>
  <c r="AI875" i="5"/>
  <c r="AI984" i="5"/>
  <c r="AI582" i="5"/>
  <c r="AI843" i="5"/>
  <c r="AI735" i="5"/>
  <c r="AI919" i="5"/>
  <c r="AI759" i="5"/>
  <c r="AI746" i="5"/>
  <c r="AI523" i="5"/>
  <c r="AI663" i="5"/>
  <c r="AI796" i="5"/>
  <c r="AI924" i="5"/>
  <c r="AI517" i="5"/>
  <c r="AI774" i="5"/>
  <c r="AI1703" i="5"/>
  <c r="AI1720" i="5"/>
  <c r="AI1077" i="5"/>
  <c r="AI1781" i="5"/>
  <c r="AI1066" i="5"/>
  <c r="AI1770" i="5"/>
  <c r="AI470" i="5"/>
  <c r="AI1566" i="5"/>
  <c r="AI466" i="5"/>
  <c r="AI1322" i="5"/>
  <c r="AI384" i="5"/>
  <c r="AI349" i="5"/>
  <c r="AI93" i="5"/>
  <c r="AI1247" i="5"/>
  <c r="AI1503" i="5"/>
  <c r="AI1759" i="5"/>
  <c r="AI140" i="5"/>
  <c r="AI1200" i="5"/>
  <c r="AI1456" i="5"/>
  <c r="AI1712" i="5"/>
  <c r="AI1968" i="5"/>
  <c r="AI1149" i="5"/>
  <c r="AI129" i="5"/>
  <c r="AI1211" i="5"/>
  <c r="AI1467" i="5"/>
  <c r="AI1723" i="5"/>
  <c r="AI1979" i="5"/>
  <c r="AI1164" i="5"/>
  <c r="AI1420" i="5"/>
  <c r="AI1676" i="5"/>
  <c r="AI1932" i="5"/>
  <c r="AI259" i="5"/>
  <c r="AI1081" i="5"/>
  <c r="AI1337" i="5"/>
  <c r="AI1593" i="5"/>
  <c r="AI1849" i="5"/>
  <c r="AI271" i="5"/>
  <c r="AI1261" i="5"/>
  <c r="AI1709" i="5"/>
  <c r="AI1534" i="5"/>
  <c r="AI1690" i="5"/>
  <c r="AI1063" i="5"/>
  <c r="AI1751" i="5"/>
  <c r="AI1384" i="5"/>
  <c r="AI327" i="5"/>
  <c r="AI1461" i="5"/>
  <c r="AI322" i="5"/>
  <c r="AI1466" i="5"/>
  <c r="AI1946" i="5"/>
  <c r="AI1142" i="5"/>
  <c r="AI308" i="5"/>
  <c r="AI70" i="5"/>
  <c r="AI1710" i="5"/>
  <c r="AI459" i="5"/>
  <c r="AI205" i="5"/>
  <c r="AI1135" i="5"/>
  <c r="AI1391" i="5"/>
  <c r="AI1647" i="5"/>
  <c r="AI1903" i="5"/>
  <c r="AI1088" i="5"/>
  <c r="AI1344" i="5"/>
  <c r="AI1600" i="5"/>
  <c r="AI1856" i="5"/>
  <c r="AI175" i="5"/>
  <c r="AI177" i="5"/>
  <c r="AI1163" i="5"/>
  <c r="AI1419" i="5"/>
  <c r="AI1675" i="5"/>
  <c r="AI1931" i="5"/>
  <c r="AI1116" i="5"/>
  <c r="AI1372" i="5"/>
  <c r="AI1628" i="5"/>
  <c r="AI1884" i="5"/>
  <c r="AI307" i="5"/>
  <c r="AI51" i="5"/>
  <c r="AI1289" i="5"/>
  <c r="AI1545" i="5"/>
  <c r="AI1801" i="5"/>
  <c r="AI335" i="5"/>
  <c r="AI1197" i="5"/>
  <c r="AI1629" i="5"/>
  <c r="AI1174" i="5"/>
  <c r="AI1342" i="5"/>
  <c r="AI165" i="5"/>
  <c r="AI1623" i="5"/>
  <c r="AI1256" i="5"/>
  <c r="AI1992" i="5"/>
  <c r="AI1349" i="5"/>
  <c r="AI450" i="5"/>
  <c r="AI1330" i="5"/>
  <c r="AI1898" i="5"/>
  <c r="AI118" i="5"/>
  <c r="AI424" i="5"/>
  <c r="AI198" i="5"/>
  <c r="AI1582" i="5"/>
  <c r="AI220" i="5"/>
  <c r="AI253" i="5"/>
  <c r="AI1087" i="5"/>
  <c r="AI1343" i="5"/>
  <c r="AI1599" i="5"/>
  <c r="AI1855" i="5"/>
  <c r="AI44" i="5"/>
  <c r="AI1296" i="5"/>
  <c r="AI1552" i="5"/>
  <c r="AI1808" i="5"/>
  <c r="AI303" i="5"/>
  <c r="AI1373" i="5"/>
  <c r="AI1821" i="5"/>
  <c r="AI428" i="5"/>
  <c r="AI1383" i="5"/>
  <c r="AI1304" i="5"/>
  <c r="AI247" i="5"/>
  <c r="AI1797" i="5"/>
  <c r="AI1130" i="5"/>
  <c r="AI1810" i="5"/>
  <c r="AI402" i="5"/>
  <c r="AI1642" i="5"/>
  <c r="AI410" i="5"/>
  <c r="AI1378" i="5"/>
  <c r="AI352" i="5"/>
  <c r="AI329" i="5"/>
  <c r="AI73" i="5"/>
  <c r="AI1267" i="5"/>
  <c r="AI1523" i="5"/>
  <c r="AI1779" i="5"/>
  <c r="AI120" i="5"/>
  <c r="AI1220" i="5"/>
  <c r="AI1476" i="5"/>
  <c r="AI1732" i="5"/>
  <c r="AI1988" i="5"/>
  <c r="AI203" i="5"/>
  <c r="AI1137" i="5"/>
  <c r="AI1393" i="5"/>
  <c r="AI1649" i="5"/>
  <c r="AI1905" i="5"/>
  <c r="AI78" i="5"/>
  <c r="AI1702" i="5"/>
  <c r="AI465" i="5"/>
  <c r="AI216" i="5"/>
  <c r="AI264" i="5"/>
  <c r="AI1271" i="5"/>
  <c r="AI1975" i="5"/>
  <c r="AI1576" i="5"/>
  <c r="AI167" i="5"/>
  <c r="AI1589" i="5"/>
  <c r="AI1693" i="5"/>
  <c r="AI1386" i="5"/>
  <c r="AI1175" i="5"/>
  <c r="AI1064" i="5"/>
  <c r="AI407" i="5"/>
  <c r="AI1621" i="5"/>
  <c r="AI90" i="5"/>
  <c r="AI1694" i="5"/>
  <c r="AI469" i="5"/>
  <c r="AI1458" i="5"/>
  <c r="AI168" i="5"/>
  <c r="AI1250" i="5"/>
  <c r="AI432" i="5"/>
  <c r="AI377" i="5"/>
  <c r="AI121" i="5"/>
  <c r="AI1219" i="5"/>
  <c r="AI1475" i="5"/>
  <c r="AI1731" i="5"/>
  <c r="AI1987" i="5"/>
  <c r="AI1172" i="5"/>
  <c r="AI1428" i="5"/>
  <c r="AI1684" i="5"/>
  <c r="AI1940" i="5"/>
  <c r="AI251" i="5"/>
  <c r="AI1089" i="5"/>
  <c r="AI1345" i="5"/>
  <c r="AI1601" i="5"/>
  <c r="AI1857" i="5"/>
  <c r="AI214" i="5"/>
  <c r="AI1574" i="5"/>
  <c r="AI1986" i="5"/>
  <c r="AI480" i="5"/>
  <c r="AI452" i="5"/>
  <c r="AI1143" i="5"/>
  <c r="AI1831" i="5"/>
  <c r="AI1448" i="5"/>
  <c r="AI311" i="5"/>
  <c r="AI1445" i="5"/>
  <c r="AI1565" i="5"/>
  <c r="AI354" i="5"/>
  <c r="AI53" i="5"/>
  <c r="AI1959" i="5"/>
  <c r="AI1832" i="5"/>
  <c r="AI1477" i="5"/>
  <c r="AI218" i="5"/>
  <c r="AI1562" i="5"/>
  <c r="AI1982" i="5"/>
  <c r="AI1274" i="5"/>
  <c r="AI224" i="5"/>
  <c r="AI1118" i="5"/>
  <c r="AI1806" i="5"/>
  <c r="AI425" i="5"/>
  <c r="AI169" i="5"/>
  <c r="AI1171" i="5"/>
  <c r="AI1427" i="5"/>
  <c r="AI1683" i="5"/>
  <c r="AI1939" i="5"/>
  <c r="AI1124" i="5"/>
  <c r="AI1380" i="5"/>
  <c r="AI1636" i="5"/>
  <c r="AI1892" i="5"/>
  <c r="AI299" i="5"/>
  <c r="AI43" i="5"/>
  <c r="AI1297" i="5"/>
  <c r="AI1553" i="5"/>
  <c r="AI1809" i="5"/>
  <c r="AI342" i="5"/>
  <c r="AI1442" i="5"/>
  <c r="AI1938" i="5"/>
  <c r="AI1470" i="5"/>
  <c r="AI1518" i="5"/>
  <c r="AI85" i="5"/>
  <c r="AI1687" i="5"/>
  <c r="AI1320" i="5"/>
  <c r="AI439" i="5"/>
  <c r="AI1333" i="5"/>
  <c r="AI1597" i="5"/>
  <c r="AI134" i="5"/>
  <c r="AI1079" i="5"/>
  <c r="AI116" i="5"/>
  <c r="AI1880" i="5"/>
  <c r="AI1525" i="5"/>
  <c r="AI178" i="5"/>
  <c r="AI1602" i="5"/>
  <c r="AI501" i="5"/>
  <c r="AI1338" i="5"/>
  <c r="AI200" i="5"/>
  <c r="AI1158" i="5"/>
  <c r="AI492" i="5"/>
  <c r="AI409" i="5"/>
  <c r="AI153" i="5"/>
  <c r="AI1187" i="5"/>
  <c r="AI1443" i="5"/>
  <c r="AI1699" i="5"/>
  <c r="AI1955" i="5"/>
  <c r="AI1140" i="5"/>
  <c r="AI1396" i="5"/>
  <c r="AI1652" i="5"/>
  <c r="AI1908" i="5"/>
  <c r="AI283" i="5"/>
  <c r="AI1056" i="5"/>
  <c r="AI1313" i="5"/>
  <c r="AI1569" i="5"/>
  <c r="AI1825" i="5"/>
  <c r="AI302" i="5"/>
  <c r="AI1490" i="5"/>
  <c r="AI1954" i="5"/>
  <c r="AI1598" i="5"/>
  <c r="AI1646" i="5"/>
  <c r="AI37" i="5"/>
  <c r="AI1735" i="5"/>
  <c r="AI1368" i="5"/>
  <c r="AI391" i="5"/>
  <c r="AI1365" i="5"/>
  <c r="AI1059" i="5"/>
  <c r="AI687" i="5"/>
  <c r="AI601" i="5"/>
  <c r="AI506" i="5"/>
  <c r="AI553" i="5"/>
  <c r="AI527" i="5"/>
  <c r="AI710" i="5"/>
  <c r="AI653" i="5"/>
  <c r="AI658" i="5"/>
  <c r="AI899" i="5"/>
  <c r="AI877" i="5"/>
  <c r="AI618" i="5"/>
  <c r="AI518" i="5"/>
  <c r="AI767" i="5"/>
  <c r="AI951" i="5"/>
  <c r="AI815" i="5"/>
  <c r="AI790" i="5"/>
  <c r="AI543" i="5"/>
  <c r="AI680" i="5"/>
  <c r="AI812" i="5"/>
  <c r="AI940" i="5"/>
  <c r="AI557" i="5"/>
  <c r="AI802" i="5"/>
  <c r="AI524" i="5"/>
  <c r="AI673" i="5"/>
  <c r="AI809" i="5"/>
  <c r="AI988" i="5"/>
  <c r="AI625" i="5"/>
  <c r="AI938" i="5"/>
  <c r="AI611" i="5"/>
  <c r="AI752" i="5"/>
  <c r="AI880" i="5"/>
  <c r="AI917" i="5"/>
  <c r="AI690" i="5"/>
  <c r="AI926" i="5"/>
  <c r="AI608" i="5"/>
  <c r="AI749" i="5"/>
  <c r="AI542" i="5"/>
  <c r="AI819" i="5"/>
  <c r="AI971" i="5"/>
  <c r="AI505" i="5"/>
  <c r="AI763" i="5"/>
  <c r="AI662" i="5"/>
  <c r="AI871" i="5"/>
  <c r="AI654" i="5"/>
  <c r="AI633" i="5"/>
  <c r="AI946" i="5"/>
  <c r="AI615" i="5"/>
  <c r="AI756" i="5"/>
  <c r="AI884" i="5"/>
  <c r="AI925" i="5"/>
  <c r="AI694" i="5"/>
  <c r="AI934" i="5"/>
  <c r="AI612" i="5"/>
  <c r="AI753" i="5"/>
  <c r="AI959" i="5"/>
  <c r="AI985" i="5"/>
  <c r="AI822" i="5"/>
  <c r="AI555" i="5"/>
  <c r="AI692" i="5"/>
  <c r="AI824" i="5"/>
  <c r="AI952" i="5"/>
  <c r="AI597" i="5"/>
  <c r="AI818" i="5"/>
  <c r="AI540" i="5"/>
  <c r="AI685" i="5"/>
  <c r="AI821" i="5"/>
  <c r="AI699" i="5"/>
  <c r="AI915" i="5"/>
  <c r="AI905" i="5"/>
  <c r="AI650" i="5"/>
  <c r="AI554" i="5"/>
  <c r="AI791" i="5"/>
  <c r="AI526" i="5"/>
  <c r="AI855" i="5"/>
  <c r="AI834" i="5"/>
  <c r="AI559" i="5"/>
  <c r="AI84" i="5"/>
  <c r="AI1912" i="5"/>
  <c r="AI1269" i="5"/>
  <c r="AI1973" i="5"/>
  <c r="AI1246" i="5"/>
  <c r="AI1866" i="5"/>
  <c r="AI238" i="5"/>
  <c r="AI500" i="5"/>
  <c r="AI290" i="5"/>
  <c r="AI1498" i="5"/>
  <c r="AI280" i="5"/>
  <c r="AI285" i="5"/>
  <c r="AI28" i="5"/>
  <c r="AI1311" i="5"/>
  <c r="AI1567" i="5"/>
  <c r="AI1823" i="5"/>
  <c r="AI76" i="5"/>
  <c r="AI1264" i="5"/>
  <c r="AI1520" i="5"/>
  <c r="AI1776" i="5"/>
  <c r="AI399" i="5"/>
  <c r="AI1309" i="5"/>
  <c r="AI65" i="5"/>
  <c r="AI1275" i="5"/>
  <c r="AI1531" i="5"/>
  <c r="AI1787" i="5"/>
  <c r="AI112" i="5"/>
  <c r="AI1228" i="5"/>
  <c r="AI1484" i="5"/>
  <c r="AI1740" i="5"/>
  <c r="AI1996" i="5"/>
  <c r="AI195" i="5"/>
  <c r="AI1145" i="5"/>
  <c r="AI1401" i="5"/>
  <c r="AI1657" i="5"/>
  <c r="AI1913" i="5"/>
  <c r="AI159" i="5"/>
  <c r="AI1389" i="5"/>
  <c r="AI1805" i="5"/>
  <c r="AI284" i="5"/>
  <c r="AI316" i="5"/>
  <c r="AI1255" i="5"/>
  <c r="AI1943" i="5"/>
  <c r="AI1592" i="5"/>
  <c r="AI135" i="5"/>
  <c r="AI1653" i="5"/>
  <c r="AI150" i="5"/>
  <c r="AI1638" i="5"/>
  <c r="AI489" i="5"/>
  <c r="AI1390" i="5"/>
  <c r="AI188" i="5"/>
  <c r="AI1190" i="5"/>
  <c r="AI468" i="5"/>
  <c r="AI397" i="5"/>
  <c r="AI141" i="5"/>
  <c r="AI1199" i="5"/>
  <c r="AI1455" i="5"/>
  <c r="AI1711" i="5"/>
  <c r="AI1967" i="5"/>
  <c r="AI1152" i="5"/>
  <c r="AI1408" i="5"/>
  <c r="AI1664" i="5"/>
  <c r="AI1920" i="5"/>
  <c r="AI47" i="5"/>
  <c r="AI113" i="5"/>
  <c r="AI1227" i="5"/>
  <c r="AI1483" i="5"/>
  <c r="AI1739" i="5"/>
  <c r="AI1995" i="5"/>
  <c r="AI1180" i="5"/>
  <c r="AI1436" i="5"/>
  <c r="AI1692" i="5"/>
  <c r="AI1948" i="5"/>
  <c r="AI243" i="5"/>
  <c r="AI1097" i="5"/>
  <c r="AI1353" i="5"/>
  <c r="AI1609" i="5"/>
  <c r="AI1865" i="5"/>
  <c r="AI239" i="5"/>
  <c r="AI1293" i="5"/>
  <c r="AI1725" i="5"/>
  <c r="AI1654" i="5"/>
  <c r="AI1814" i="5"/>
  <c r="AI1111" i="5"/>
  <c r="AI1799" i="5"/>
  <c r="AI1432" i="5"/>
  <c r="AI279" i="5"/>
  <c r="AI1509" i="5"/>
  <c r="AI282" i="5"/>
  <c r="AI1510" i="5"/>
  <c r="AI1962" i="5"/>
  <c r="AI1202" i="5"/>
  <c r="AI268" i="5"/>
  <c r="AI1057" i="5"/>
  <c r="AI1758" i="5"/>
  <c r="AI445" i="5"/>
  <c r="AI189" i="5"/>
  <c r="AI1151" i="5"/>
  <c r="AI1407" i="5"/>
  <c r="AI1663" i="5"/>
  <c r="AI1919" i="5"/>
  <c r="AI1104" i="5"/>
  <c r="AI1360" i="5"/>
  <c r="AI1616" i="5"/>
  <c r="AI1872" i="5"/>
  <c r="AI143" i="5"/>
  <c r="AI1517" i="5"/>
  <c r="AI1949" i="5"/>
  <c r="AI373" i="5"/>
  <c r="AI1655" i="5"/>
  <c r="AI1512" i="5"/>
  <c r="AI55" i="5"/>
  <c r="AI482" i="5"/>
  <c r="AI1298" i="5"/>
  <c r="AI1886" i="5"/>
  <c r="AI154" i="5"/>
  <c r="AI456" i="5"/>
  <c r="AI234" i="5"/>
  <c r="AI1546" i="5"/>
  <c r="AI244" i="5"/>
  <c r="AI265" i="5"/>
  <c r="AI1075" i="5"/>
  <c r="AI1331" i="5"/>
  <c r="AI1587" i="5"/>
  <c r="AI1843" i="5"/>
  <c r="AI56" i="5"/>
  <c r="AI1284" i="5"/>
  <c r="AI1540" i="5"/>
  <c r="AI1796" i="5"/>
  <c r="AI395" i="5"/>
  <c r="AI139" i="5"/>
  <c r="AI1201" i="5"/>
  <c r="AI1457" i="5"/>
  <c r="AI1713" i="5"/>
  <c r="AI1969" i="5"/>
  <c r="AI1178" i="5"/>
  <c r="AI1842" i="5"/>
  <c r="AI206" i="5"/>
  <c r="AI222" i="5"/>
  <c r="AI357" i="5"/>
  <c r="AI1431" i="5"/>
  <c r="AI1080" i="5"/>
  <c r="AI1752" i="5"/>
  <c r="AI1093" i="5"/>
  <c r="AI1765" i="5"/>
  <c r="AI1853" i="5"/>
  <c r="AI292" i="5"/>
  <c r="AI1495" i="5"/>
  <c r="AI1352" i="5"/>
  <c r="AI199" i="5"/>
  <c r="AI1845" i="5"/>
  <c r="AI1170" i="5"/>
  <c r="AI1838" i="5"/>
  <c r="AI338" i="5"/>
  <c r="AI1706" i="5"/>
  <c r="AI366" i="5"/>
  <c r="AI1422" i="5"/>
  <c r="AI324" i="5"/>
  <c r="AI313" i="5"/>
  <c r="AI57" i="5"/>
  <c r="AI1283" i="5"/>
  <c r="AI1539" i="5"/>
  <c r="AI1795" i="5"/>
  <c r="AI104" i="5"/>
  <c r="AI1236" i="5"/>
  <c r="AI1492" i="5"/>
  <c r="AI1748" i="5"/>
  <c r="AI443" i="5"/>
  <c r="AI187" i="5"/>
  <c r="AI1153" i="5"/>
  <c r="AI1409" i="5"/>
  <c r="AI1665" i="5"/>
  <c r="AI1921" i="5"/>
  <c r="AI34" i="5"/>
  <c r="AI1742" i="5"/>
  <c r="AI449" i="5"/>
  <c r="AI164" i="5"/>
  <c r="AI499" i="5"/>
  <c r="AI1319" i="5"/>
  <c r="AI148" i="5"/>
  <c r="AI1608" i="5"/>
  <c r="AI119" i="5"/>
  <c r="AI1637" i="5"/>
  <c r="AI1741" i="5"/>
  <c r="AI1606" i="5"/>
  <c r="AI1239" i="5"/>
  <c r="AI1144" i="5"/>
  <c r="AI359" i="5"/>
  <c r="AI1701" i="5"/>
  <c r="AI46" i="5"/>
  <c r="AI1734" i="5"/>
  <c r="AI453" i="5"/>
  <c r="AI1514" i="5"/>
  <c r="AI498" i="5"/>
  <c r="AI1286" i="5"/>
  <c r="AI404" i="5"/>
  <c r="AI361" i="5"/>
  <c r="AI105" i="5"/>
  <c r="AI1235" i="5"/>
  <c r="AI1491" i="5"/>
  <c r="AI1747" i="5"/>
  <c r="AI152" i="5"/>
  <c r="AI1188" i="5"/>
  <c r="AI1444" i="5"/>
  <c r="AI1700" i="5"/>
  <c r="AI1956" i="5"/>
  <c r="AI235" i="5"/>
  <c r="AI1105" i="5"/>
  <c r="AI1361" i="5"/>
  <c r="AI1617" i="5"/>
  <c r="AI1873" i="5"/>
  <c r="AI170" i="5"/>
  <c r="AI1618" i="5"/>
  <c r="AI497" i="5"/>
  <c r="AI444" i="5"/>
  <c r="AI372" i="5"/>
  <c r="AI1191" i="5"/>
  <c r="AI1879" i="5"/>
  <c r="AI1480" i="5"/>
  <c r="AI263" i="5"/>
  <c r="AI1493" i="5"/>
  <c r="AI1773" i="5"/>
  <c r="AI1738" i="5"/>
  <c r="AI1303" i="5"/>
  <c r="AI1240" i="5"/>
  <c r="AI295" i="5"/>
  <c r="AI1749" i="5"/>
  <c r="AI1082" i="5"/>
  <c r="AI1774" i="5"/>
  <c r="AI458" i="5"/>
  <c r="AI1578" i="5"/>
  <c r="AI454" i="5"/>
  <c r="AI1334" i="5"/>
  <c r="AI376" i="5"/>
  <c r="AI345" i="5"/>
  <c r="AI89" i="5"/>
  <c r="AI1251" i="5"/>
  <c r="AI1507" i="5"/>
  <c r="AI1763" i="5"/>
  <c r="AI136" i="5"/>
  <c r="AI1204" i="5"/>
  <c r="AI1460" i="5"/>
  <c r="AI1716" i="5"/>
  <c r="AI1972" i="5"/>
  <c r="AI219" i="5"/>
  <c r="AI1121" i="5"/>
  <c r="AI1377" i="5"/>
  <c r="AI1633" i="5"/>
  <c r="AI1889" i="5"/>
  <c r="AI122" i="5"/>
  <c r="AI1662" i="5"/>
  <c r="AI481" i="5"/>
  <c r="AI328" i="5"/>
  <c r="AI348" i="5"/>
  <c r="AI1223" i="5"/>
  <c r="AI1927" i="5"/>
  <c r="AI1528" i="5"/>
  <c r="AI215" i="5"/>
  <c r="AI1541" i="5"/>
  <c r="AI1055" i="5"/>
  <c r="AI530" i="5"/>
  <c r="AI588" i="5"/>
  <c r="AI541" i="5"/>
  <c r="AI651" i="5"/>
  <c r="AI695" i="5"/>
  <c r="AI548" i="5"/>
  <c r="AI515" i="5"/>
  <c r="AI739" i="5"/>
  <c r="AI931" i="5"/>
  <c r="AI937" i="5"/>
  <c r="AI683" i="5"/>
  <c r="AI590" i="5"/>
  <c r="AI807" i="5"/>
  <c r="AI562" i="5"/>
  <c r="AI545" i="5"/>
  <c r="AI874" i="5"/>
  <c r="AI575" i="5"/>
  <c r="AI716" i="5"/>
  <c r="AI844" i="5"/>
  <c r="AI980" i="5"/>
  <c r="AI629" i="5"/>
  <c r="AI846" i="5"/>
  <c r="AI564" i="5"/>
  <c r="AI713" i="5"/>
  <c r="AI841" i="5"/>
  <c r="AI913" i="5"/>
  <c r="AI718" i="5"/>
  <c r="AI507" i="5"/>
  <c r="AI647" i="5"/>
  <c r="AI784" i="5"/>
  <c r="AI912" i="5"/>
  <c r="AI989" i="5"/>
  <c r="AI754" i="5"/>
  <c r="AI982" i="5"/>
  <c r="AI644" i="5"/>
  <c r="AI781" i="5"/>
  <c r="AI610" i="5"/>
  <c r="AI867" i="5"/>
  <c r="AI968" i="5"/>
  <c r="AI566" i="5"/>
  <c r="AI827" i="5"/>
  <c r="AI727" i="5"/>
  <c r="AI911" i="5"/>
  <c r="AI743" i="5"/>
  <c r="AI726" i="5"/>
  <c r="AI511" i="5"/>
  <c r="AI655" i="5"/>
  <c r="AI788" i="5"/>
  <c r="AI916" i="5"/>
  <c r="AI997" i="5"/>
  <c r="AI762" i="5"/>
  <c r="AI990" i="5"/>
  <c r="AI648" i="5"/>
  <c r="AI785" i="5"/>
  <c r="AI991" i="5"/>
  <c r="AI573" i="5"/>
  <c r="AI898" i="5"/>
  <c r="AI587" i="5"/>
  <c r="AI728" i="5"/>
  <c r="AI856" i="5"/>
  <c r="AI869" i="5"/>
  <c r="AI657" i="5"/>
  <c r="AI870" i="5"/>
  <c r="AI576" i="5"/>
  <c r="AI725" i="5"/>
  <c r="AI853" i="5"/>
  <c r="AI771" i="5"/>
  <c r="AI947" i="5"/>
  <c r="AI965" i="5"/>
  <c r="AI715" i="5"/>
  <c r="AI622" i="5"/>
  <c r="AI831" i="5"/>
  <c r="AI598" i="5"/>
  <c r="AI581" i="5"/>
  <c r="AI902" i="5"/>
  <c r="AI591" i="5"/>
  <c r="AI732" i="5"/>
  <c r="AI860" i="5"/>
  <c r="AI873" i="5"/>
  <c r="AI661" i="5"/>
  <c r="AI878" i="5"/>
  <c r="AI2002" i="5"/>
  <c r="AI12" i="5"/>
  <c r="AI17" i="5"/>
  <c r="AI1033" i="5"/>
  <c r="AI1011" i="5"/>
  <c r="AI1019" i="5"/>
  <c r="AI1028" i="5"/>
  <c r="AI1025" i="5"/>
  <c r="AI1006" i="5"/>
  <c r="AI1030" i="5"/>
  <c r="AI1043" i="5"/>
  <c r="AI1049" i="5"/>
  <c r="AI1027" i="5"/>
  <c r="AI1035" i="5"/>
  <c r="AI1034" i="5"/>
  <c r="AI1038" i="5"/>
  <c r="AI773" i="5"/>
  <c r="AI636" i="5"/>
  <c r="AI970" i="5"/>
  <c r="AI742" i="5"/>
  <c r="AI973" i="5"/>
  <c r="AI904" i="5"/>
  <c r="AI776" i="5"/>
  <c r="AI639" i="5"/>
  <c r="AI994" i="5"/>
  <c r="AI706" i="5"/>
  <c r="AI897" i="5"/>
  <c r="AI833" i="5"/>
  <c r="AI705" i="5"/>
  <c r="AI556" i="5"/>
  <c r="AI838" i="5"/>
  <c r="AI613" i="5"/>
  <c r="AI964" i="5"/>
  <c r="AI836" i="5"/>
  <c r="AI704" i="5"/>
  <c r="AI567" i="5"/>
  <c r="AI858" i="5"/>
  <c r="AI903" i="5"/>
  <c r="AI546" i="5"/>
  <c r="AI799" i="5"/>
  <c r="AI570" i="5"/>
  <c r="AI667" i="5"/>
  <c r="AI921" i="5"/>
  <c r="AI923" i="5"/>
  <c r="AI723" i="5"/>
  <c r="AI829" i="5"/>
  <c r="AI701" i="5"/>
  <c r="AI552" i="5"/>
  <c r="AI830" i="5"/>
  <c r="AI609" i="5"/>
  <c r="AI960" i="5"/>
  <c r="AI832" i="5"/>
  <c r="AI700" i="5"/>
  <c r="AI563" i="5"/>
  <c r="AI850" i="5"/>
  <c r="AI1001" i="5"/>
  <c r="AI967" i="5"/>
  <c r="AI761" i="5"/>
  <c r="AI620" i="5"/>
  <c r="AI950" i="5"/>
  <c r="AI945" i="5"/>
  <c r="AI764" i="5"/>
  <c r="AI2003" i="5"/>
  <c r="AI11" i="5"/>
  <c r="AI16" i="5"/>
  <c r="AI1036" i="5"/>
  <c r="AI1041" i="5"/>
  <c r="AI1031" i="5"/>
  <c r="AI1047" i="5"/>
  <c r="AI1032" i="5"/>
  <c r="AI1052" i="5"/>
  <c r="AI1021" i="5"/>
  <c r="AI1005" i="5"/>
  <c r="AI1044" i="5"/>
  <c r="AI1046" i="5"/>
  <c r="AI1026" i="5"/>
  <c r="AI1042" i="5"/>
  <c r="AI1022" i="5"/>
  <c r="AI741" i="5"/>
  <c r="AI600" i="5"/>
  <c r="AI906" i="5"/>
  <c r="AI678" i="5"/>
  <c r="AI901" i="5"/>
  <c r="AI872" i="5"/>
  <c r="AI744" i="5"/>
  <c r="AI603" i="5"/>
  <c r="AI922" i="5"/>
  <c r="AI593" i="5"/>
  <c r="AI976" i="5"/>
  <c r="AI801" i="5"/>
  <c r="AI664" i="5"/>
  <c r="AI516" i="5"/>
  <c r="AI786" i="5"/>
  <c r="AI529" i="5"/>
  <c r="AI932" i="5"/>
  <c r="AI804" i="5"/>
  <c r="AI672" i="5"/>
  <c r="AI535" i="5"/>
  <c r="AI766" i="5"/>
  <c r="AI783" i="5"/>
  <c r="AI927" i="5"/>
  <c r="AI751" i="5"/>
  <c r="AI891" i="5"/>
  <c r="AI602" i="5"/>
  <c r="AI996" i="5"/>
  <c r="AI883" i="5"/>
  <c r="AI642" i="5"/>
  <c r="AI797" i="5"/>
  <c r="AI660" i="5"/>
  <c r="AI512" i="5"/>
  <c r="AI782" i="5"/>
  <c r="AI525" i="5"/>
  <c r="AI928" i="5"/>
  <c r="AI800" i="5"/>
  <c r="AI668" i="5"/>
  <c r="AI531" i="5"/>
  <c r="AI758" i="5"/>
  <c r="AI941" i="5"/>
  <c r="AI857" i="5"/>
  <c r="AI729" i="5"/>
  <c r="AI580" i="5"/>
  <c r="AI826" i="5"/>
  <c r="AI956" i="5"/>
  <c r="AI696" i="5"/>
  <c r="AI2004" i="5"/>
  <c r="AI13" i="5"/>
  <c r="AI14" i="5"/>
  <c r="AI1004" i="5"/>
  <c r="AI1040" i="5"/>
  <c r="AI1050" i="5"/>
  <c r="AI1013" i="5"/>
  <c r="AI1051" i="5"/>
  <c r="AI1020" i="5"/>
  <c r="AI1009" i="5"/>
  <c r="AI1015" i="5"/>
  <c r="AI1012" i="5"/>
  <c r="AI1048" i="5"/>
  <c r="AI1010" i="5"/>
  <c r="AI1014" i="5"/>
  <c r="AI837" i="5"/>
  <c r="AI709" i="5"/>
  <c r="AI560" i="5"/>
  <c r="AI842" i="5"/>
  <c r="AI621" i="5"/>
  <c r="AI972" i="5"/>
  <c r="AI840" i="5"/>
  <c r="AI708" i="5"/>
  <c r="AI571" i="5"/>
  <c r="AI866" i="5"/>
  <c r="AI521" i="5"/>
  <c r="AI975" i="5"/>
  <c r="AI769" i="5"/>
  <c r="AI632" i="5"/>
  <c r="AI962" i="5"/>
  <c r="AI738" i="5"/>
  <c r="AI961" i="5"/>
  <c r="AI900" i="5"/>
  <c r="AI772" i="5"/>
  <c r="AI635" i="5"/>
  <c r="AI986" i="5"/>
  <c r="AI698" i="5"/>
  <c r="AI703" i="5"/>
  <c r="AI887" i="5"/>
  <c r="AI691" i="5"/>
  <c r="AI795" i="5"/>
  <c r="AI534" i="5"/>
  <c r="AI987" i="5"/>
  <c r="AI851" i="5"/>
  <c r="AI574" i="5"/>
  <c r="AI765" i="5"/>
  <c r="AI624" i="5"/>
  <c r="AI958" i="5"/>
  <c r="AI730" i="5"/>
  <c r="AI953" i="5"/>
  <c r="AI896" i="5"/>
  <c r="AI768" i="5"/>
  <c r="AI631" i="5"/>
  <c r="AI978" i="5"/>
  <c r="AI670" i="5"/>
  <c r="AI881" i="5"/>
  <c r="AI825" i="5"/>
  <c r="AI693" i="5"/>
  <c r="AI544" i="5"/>
  <c r="AI722" i="5"/>
  <c r="AI892" i="5"/>
  <c r="AI627" i="5"/>
  <c r="AI29" i="5"/>
  <c r="AI15" i="5"/>
  <c r="AI1029" i="5"/>
  <c r="AI1045" i="5"/>
  <c r="AI1008" i="5"/>
  <c r="AI1017" i="5"/>
  <c r="AI1053" i="5"/>
  <c r="AI1037" i="5"/>
  <c r="AI1039" i="5"/>
  <c r="AI1024" i="5"/>
  <c r="AI1007" i="5"/>
  <c r="AI1023" i="5"/>
  <c r="AI1016" i="5"/>
  <c r="AI1018" i="5"/>
  <c r="AI1003" i="5"/>
  <c r="AI805" i="5"/>
  <c r="AI669" i="5"/>
  <c r="AI520" i="5"/>
  <c r="AI794" i="5"/>
  <c r="AI537" i="5"/>
  <c r="AI936" i="5"/>
  <c r="AI808" i="5"/>
  <c r="AI676" i="5"/>
  <c r="AI539" i="5"/>
  <c r="AI778" i="5"/>
  <c r="AI957" i="5"/>
  <c r="AI935" i="5"/>
  <c r="AI737" i="5"/>
  <c r="AI596" i="5"/>
  <c r="AI894" i="5"/>
  <c r="AI674" i="5"/>
  <c r="AI893" i="5"/>
  <c r="AI868" i="5"/>
  <c r="AI740" i="5"/>
  <c r="AI599" i="5"/>
  <c r="AI918" i="5"/>
  <c r="AI589" i="5"/>
  <c r="AI614" i="5"/>
  <c r="AI847" i="5"/>
  <c r="AI638" i="5"/>
  <c r="AI731" i="5"/>
  <c r="AI977" i="5"/>
  <c r="AI955" i="5"/>
  <c r="AI787" i="5"/>
  <c r="AI861" i="5"/>
  <c r="AI733" i="5"/>
  <c r="AI592" i="5"/>
  <c r="AI886" i="5"/>
  <c r="AI665" i="5"/>
  <c r="AI885" i="5"/>
  <c r="AI864" i="5"/>
  <c r="AI736" i="5"/>
  <c r="AI595" i="5"/>
  <c r="AI910" i="5"/>
  <c r="AI585" i="5"/>
  <c r="AI999" i="5"/>
  <c r="AI793" i="5"/>
  <c r="AI656" i="5"/>
  <c r="AI508" i="5"/>
  <c r="AI605" i="5"/>
  <c r="AI828" i="5"/>
  <c r="AI966" i="5"/>
  <c r="T20" i="1" l="1"/>
  <c r="AF18" i="5" l="1"/>
  <c r="AC20" i="1"/>
  <c r="AH18" i="5"/>
  <c r="AI18" i="5" s="1"/>
  <c r="AI1002" i="5" l="1"/>
  <c r="T4" i="2"/>
  <c r="AH502" i="5" s="1"/>
  <c r="AI502" i="5" s="1"/>
  <c r="E4" i="2"/>
  <c r="V21" i="5" l="1"/>
  <c r="P15" i="5"/>
  <c r="P57" i="5"/>
  <c r="AF502" i="5"/>
  <c r="P33" i="5"/>
  <c r="P51" i="5"/>
  <c r="P45" i="5"/>
  <c r="P39" i="5"/>
  <c r="S75" i="5"/>
  <c r="P21" i="5"/>
  <c r="P63" i="5"/>
  <c r="AC4" i="2"/>
  <c r="M47" i="5"/>
  <c r="P3" i="5"/>
  <c r="S45" i="5"/>
  <c r="V27" i="5"/>
  <c r="S39" i="5"/>
  <c r="S9" i="5"/>
  <c r="S57" i="5"/>
  <c r="P9" i="5"/>
  <c r="S69" i="5"/>
  <c r="S21" i="5"/>
  <c r="V9" i="5"/>
  <c r="P27" i="5"/>
  <c r="V33" i="5"/>
  <c r="S15" i="5"/>
  <c r="S51" i="5"/>
  <c r="S27" i="5"/>
  <c r="S63" i="5"/>
  <c r="S3" i="5"/>
  <c r="M35" i="5"/>
  <c r="M53" i="5"/>
  <c r="M41" i="5"/>
  <c r="M59" i="5"/>
  <c r="V15" i="5"/>
  <c r="V3" i="5"/>
  <c r="M29" i="5"/>
  <c r="S33" i="5"/>
  <c r="AH2" i="5"/>
  <c r="AI2" i="5" s="1"/>
  <c r="AF2" i="5"/>
  <c r="E4" i="1"/>
  <c r="AC4" i="1"/>
  <c r="AH3" i="5"/>
  <c r="AI3" i="5" s="1"/>
  <c r="AF3" i="5"/>
  <c r="E5" i="1"/>
  <c r="AC5" i="1"/>
  <c r="AF4" i="5"/>
  <c r="AH4" i="5"/>
  <c r="AI4" i="5" s="1"/>
  <c r="E6" i="1"/>
  <c r="AC6" i="1"/>
  <c r="AF5" i="5"/>
  <c r="AH5" i="5"/>
  <c r="E7" i="1"/>
  <c r="AC7" i="1"/>
  <c r="AF6" i="5"/>
  <c r="AI5" i="5"/>
  <c r="AH6" i="5"/>
  <c r="AI6" i="5"/>
  <c r="AC8" i="1"/>
  <c r="E8" i="1"/>
  <c r="AH7" i="5"/>
  <c r="AF7" i="5"/>
  <c r="AC9" i="1"/>
  <c r="M52" i="5"/>
  <c r="D10" i="5" s="1"/>
  <c r="P50" i="5"/>
  <c r="M10" i="5" s="1"/>
  <c r="D22" i="5" s="1"/>
  <c r="S32" i="5"/>
  <c r="P62" i="5"/>
  <c r="M11" i="5" s="1"/>
  <c r="D24" i="5" s="1"/>
  <c r="M46" i="5"/>
  <c r="D12" i="5" s="1"/>
  <c r="V8" i="5"/>
  <c r="S14" i="5"/>
  <c r="M15" i="5" s="1"/>
  <c r="D27" i="5" s="1"/>
  <c r="P38" i="5"/>
  <c r="M34" i="5"/>
  <c r="V32" i="5"/>
  <c r="M24" i="5" s="1"/>
  <c r="P20" i="5"/>
  <c r="M5" i="5" s="1"/>
  <c r="S44" i="5"/>
  <c r="M40" i="5"/>
  <c r="S74" i="5"/>
  <c r="D37" i="5" s="1"/>
  <c r="AF8" i="5"/>
  <c r="P68" i="5" s="1"/>
  <c r="C43" i="5" s="1"/>
  <c r="V14" i="5"/>
  <c r="S38" i="5"/>
  <c r="D32" i="5" s="1"/>
  <c r="P56" i="5"/>
  <c r="M12" i="5" s="1"/>
  <c r="D23" i="5" s="1"/>
  <c r="AH8" i="5"/>
  <c r="AI8" i="5" s="1"/>
  <c r="E10" i="1" s="1"/>
  <c r="S26" i="5"/>
  <c r="M18" i="5" s="1"/>
  <c r="D30" i="5" s="1"/>
  <c r="P44" i="5"/>
  <c r="P14" i="5"/>
  <c r="M4" i="5" s="1"/>
  <c r="P26" i="5"/>
  <c r="P32" i="5"/>
  <c r="M6" i="5" s="1"/>
  <c r="S8" i="5"/>
  <c r="M17" i="5" s="1"/>
  <c r="D29" i="5" s="1"/>
  <c r="V20" i="5"/>
  <c r="M22" i="5" s="1"/>
  <c r="S20" i="5"/>
  <c r="M14" i="5" s="1"/>
  <c r="D26" i="5" s="1"/>
  <c r="M28" i="5"/>
  <c r="D8" i="5" s="1"/>
  <c r="P2" i="5"/>
  <c r="M2" i="5" s="1"/>
  <c r="D5" i="5" s="1"/>
  <c r="S50" i="5"/>
  <c r="M19" i="5" s="1"/>
  <c r="M58" i="5"/>
  <c r="D15" i="5" s="1"/>
  <c r="P8" i="5"/>
  <c r="M3" i="5" s="1"/>
  <c r="S62" i="5"/>
  <c r="D35" i="5" s="1"/>
  <c r="S56" i="5"/>
  <c r="D34" i="5" s="1"/>
  <c r="S2" i="5"/>
  <c r="M13" i="5" s="1"/>
  <c r="D25" i="5" s="1"/>
  <c r="V2" i="5"/>
  <c r="M21" i="5" s="1"/>
  <c r="S68" i="5"/>
  <c r="D36" i="5" s="1"/>
  <c r="V26" i="5"/>
  <c r="AC10" i="1"/>
  <c r="D9" i="5" l="1"/>
  <c r="M25" i="5"/>
  <c r="M9" i="5"/>
  <c r="D14" i="5" s="1"/>
  <c r="D33" i="5"/>
  <c r="M26" i="5"/>
  <c r="M7" i="5"/>
  <c r="M23" i="5"/>
  <c r="M8" i="5"/>
  <c r="D6" i="5" s="1"/>
  <c r="D11" i="5"/>
  <c r="AI7" i="5"/>
  <c r="E9" i="1" s="1"/>
  <c r="M16" i="5"/>
  <c r="D28" i="5" s="1"/>
  <c r="M20" i="5"/>
  <c r="D16" i="5"/>
  <c r="D39" i="5" l="1"/>
  <c r="D31" i="5"/>
  <c r="D38" i="5"/>
</calcChain>
</file>

<file path=xl/comments1.xml><?xml version="1.0" encoding="utf-8"?>
<comments xmlns="http://schemas.openxmlformats.org/spreadsheetml/2006/main">
  <authors>
    <author>Andersen, Jon</author>
  </authors>
  <commentList>
    <comment ref="S1" authorId="0">
      <text>
        <r>
          <rPr>
            <sz val="12"/>
            <color indexed="81"/>
            <rFont val="Century Gothic"/>
            <family val="2"/>
          </rPr>
          <t>Enter the fiscal year's starting budget to populate other fields.</t>
        </r>
      </text>
    </comment>
    <comment ref="Y1" authorId="0">
      <text>
        <r>
          <rPr>
            <sz val="12"/>
            <color indexed="81"/>
            <rFont val="Century Gothic"/>
            <family val="2"/>
          </rPr>
          <t xml:space="preserve">Enter the fiscal year's starting budget on pg 1  to populate other budget fields. </t>
        </r>
      </text>
    </comment>
    <comment ref="AB1" authorId="0">
      <text>
        <r>
          <rPr>
            <sz val="12"/>
            <color indexed="81"/>
            <rFont val="Century Gothic"/>
            <family val="2"/>
          </rPr>
          <t xml:space="preserve">Enter the fiscal year's starting budget on pg 1  to populate other budget fields. </t>
        </r>
      </text>
    </comment>
    <comment ref="A3" authorId="0">
      <text>
        <r>
          <rPr>
            <sz val="14"/>
            <color rgb="FF000000"/>
            <rFont val="Calibri Light"/>
            <family val="2"/>
          </rPr>
          <t>Respondent #:  This number corresponds to the SurveyMonkey application number, or total number of requests for the fiscal year.</t>
        </r>
        <r>
          <rPr>
            <sz val="9"/>
            <color rgb="FF000000"/>
            <rFont val="Tahoma"/>
            <family val="2"/>
          </rPr>
          <t xml:space="preserve">  </t>
        </r>
      </text>
    </comment>
    <comment ref="B3" authorId="0">
      <text>
        <r>
          <rPr>
            <sz val="12"/>
            <color rgb="FF000000"/>
            <rFont val="Century Gothic"/>
            <family val="2"/>
          </rPr>
          <t>Date Requested:  The date that the customer made this request.</t>
        </r>
      </text>
    </comment>
    <comment ref="C3" authorId="0">
      <text>
        <r>
          <rPr>
            <sz val="12"/>
            <color rgb="FF000000"/>
            <rFont val="Century Gothic"/>
            <family val="2"/>
          </rPr>
          <t>First name, Last Name.  Make sure this matches the name in their library acct.</t>
        </r>
      </text>
    </comment>
    <comment ref="D3" authorId="0">
      <text>
        <r>
          <rPr>
            <sz val="12"/>
            <color rgb="FF000000"/>
            <rFont val="Century Gothic"/>
            <family val="2"/>
          </rPr>
          <t>Number of Zip Books currently checked out.  Highlighted if &gt;5</t>
        </r>
      </text>
    </comment>
    <comment ref="E3" authorId="0">
      <text>
        <r>
          <rPr>
            <sz val="12"/>
            <color rgb="FF000000"/>
            <rFont val="Century Gothic"/>
            <family val="2"/>
          </rPr>
          <t>Number of Zip Books ordered this month.  Highlighted if &gt;5.</t>
        </r>
      </text>
    </comment>
    <comment ref="F3" authorId="0">
      <text>
        <r>
          <rPr>
            <sz val="12"/>
            <color rgb="FF000000"/>
            <rFont val="Century Gothic"/>
            <family val="2"/>
          </rPr>
          <t>Library card number.  No spaces.</t>
        </r>
      </text>
    </comment>
    <comment ref="G3" authorId="0">
      <text>
        <r>
          <rPr>
            <sz val="12"/>
            <color rgb="FF000000"/>
            <rFont val="Century Gothic"/>
            <family val="2"/>
          </rPr>
          <t>The address provided in the request  No punctuation.</t>
        </r>
      </text>
    </comment>
    <comment ref="H3" authorId="0">
      <text>
        <r>
          <rPr>
            <sz val="12"/>
            <color rgb="FF000000"/>
            <rFont val="Century Gothic"/>
            <family val="2"/>
          </rPr>
          <t>Phone Number:  No parentheses, dashes, spaces, periods, etc.</t>
        </r>
      </text>
    </comment>
    <comment ref="I3" authorId="0">
      <text>
        <r>
          <rPr>
            <sz val="12"/>
            <color rgb="FF000000"/>
            <rFont val="Century Gothic"/>
            <family val="2"/>
          </rPr>
          <t>Email Address - Remove hyperlink with R-Click "Remove Hyperlinks"</t>
        </r>
        <r>
          <rPr>
            <sz val="10"/>
            <color rgb="FF000000"/>
            <rFont val="Century Gothic"/>
            <family val="2"/>
          </rPr>
          <t xml:space="preserve">
</t>
        </r>
      </text>
    </comment>
    <comment ref="J3" authorId="0">
      <text>
        <r>
          <rPr>
            <sz val="12"/>
            <color rgb="FF000000"/>
            <rFont val="Century Gothic"/>
            <family val="2"/>
          </rPr>
          <t>Title as it appears on Amazon, not necessarily as the customer enters it.  A red highlight means it is currently listed in the "Best Sellers" table on the Stats page.</t>
        </r>
      </text>
    </comment>
    <comment ref="K3" authorId="0">
      <text>
        <r>
          <rPr>
            <sz val="12"/>
            <color rgb="FF000000"/>
            <rFont val="Century Gothic"/>
            <family val="2"/>
          </rPr>
          <t>Last name, First name MI.</t>
        </r>
      </text>
    </comment>
    <comment ref="L3" authorId="0">
      <text>
        <r>
          <rPr>
            <sz val="12"/>
            <color indexed="81"/>
            <rFont val="Century Gothic"/>
            <family val="2"/>
          </rPr>
          <t>Drop down to choose Print, Large Print, or Audiobook</t>
        </r>
      </text>
    </comment>
    <comment ref="M3" authorId="0">
      <text>
        <r>
          <rPr>
            <sz val="12"/>
            <color indexed="81"/>
            <rFont val="Century Gothic"/>
            <family val="2"/>
          </rPr>
          <t>Yes or No:  This Zip request is currently on the NY Times Bestseller List</t>
        </r>
      </text>
    </comment>
    <comment ref="N3" authorId="0">
      <text>
        <r>
          <rPr>
            <sz val="12"/>
            <color indexed="81"/>
            <rFont val="Century Gothic"/>
            <family val="2"/>
          </rPr>
          <t>ISBN - No hyphen:  9781234567890</t>
        </r>
      </text>
    </comment>
    <comment ref="O3" authorId="0">
      <text>
        <r>
          <rPr>
            <sz val="12"/>
            <color indexed="81"/>
            <rFont val="Century Gothic"/>
            <family val="2"/>
          </rPr>
          <t>Barcode assigned to Zip Book at record creation.  00001xxxxxxxx</t>
        </r>
      </text>
    </comment>
    <comment ref="P3" authorId="0">
      <text>
        <r>
          <rPr>
            <sz val="12"/>
            <color rgb="FF000000"/>
            <rFont val="Century Gothic"/>
            <family val="2"/>
          </rPr>
          <t>Date Requested:  The date that the customer made this request.</t>
        </r>
      </text>
    </comment>
    <comment ref="Q3" authorId="0">
      <text>
        <r>
          <rPr>
            <sz val="12"/>
            <color rgb="FF000000"/>
            <rFont val="Century Gothic"/>
            <family val="2"/>
          </rPr>
          <t>Language the book is written in.</t>
        </r>
      </text>
    </comment>
    <comment ref="S3" authorId="0">
      <text>
        <r>
          <rPr>
            <sz val="12"/>
            <color indexed="81"/>
            <rFont val="Century Gothic"/>
            <family val="2"/>
          </rPr>
          <t>Status of Zip Book order.  Will color-code automatically.</t>
        </r>
      </text>
    </comment>
    <comment ref="T3" authorId="0">
      <text>
        <r>
          <rPr>
            <sz val="12"/>
            <color rgb="FF000000"/>
            <rFont val="Century Gothic"/>
            <family val="2"/>
          </rPr>
          <t>Date Processed:  Enter the date this book was worked on.</t>
        </r>
      </text>
    </comment>
    <comment ref="U3" authorId="0">
      <text>
        <r>
          <rPr>
            <sz val="12"/>
            <color indexed="81"/>
            <rFont val="Century Gothic"/>
            <family val="2"/>
          </rPr>
          <t>Date Delivered:  Enter the furthest-possible date Amazon expects delivery at time of purchase.</t>
        </r>
      </text>
    </comment>
    <comment ref="V3" authorId="0">
      <text>
        <r>
          <rPr>
            <sz val="12"/>
            <color rgb="FF000000"/>
            <rFont val="Century Gothic"/>
            <family val="2"/>
          </rPr>
          <t>Estimated Due Date:  Formula automatically generates a date 23 days after the "Date Delivered" is entered.  Use this date as the Due Date for customer's library account.</t>
        </r>
      </text>
    </comment>
    <comment ref="W3" authorId="0">
      <text>
        <r>
          <rPr>
            <sz val="12"/>
            <color indexed="81"/>
            <rFont val="Century Gothic"/>
            <family val="2"/>
          </rPr>
          <t>Estimated date when the ordered item will go to Lost status in Polaris.  Will highlight red if the date has passed and still on Ordered status.</t>
        </r>
      </text>
    </comment>
    <comment ref="X3" authorId="0">
      <text>
        <r>
          <rPr>
            <sz val="12"/>
            <color indexed="81"/>
            <rFont val="Century Gothic"/>
            <family val="2"/>
          </rPr>
          <t>Was an email sent to the customer?  Leave blank until you've done so.  Select "See Notes" if there are other circumstances that prevent you from doing so.</t>
        </r>
      </text>
    </comment>
    <comment ref="Y3" authorId="0">
      <text>
        <r>
          <rPr>
            <sz val="12"/>
            <color indexed="81"/>
            <rFont val="Century Gothic"/>
            <family val="2"/>
          </rPr>
          <t>Date item was returned, per Polaris check-in record.</t>
        </r>
      </text>
    </comment>
    <comment ref="Z3" authorId="0">
      <text>
        <r>
          <rPr>
            <sz val="12"/>
            <color indexed="81"/>
            <rFont val="Century Gothic"/>
            <family val="2"/>
          </rPr>
          <t>Acquisitions/Coll. Dev.'s decision on what to do with the book upon return.</t>
        </r>
      </text>
    </comment>
    <comment ref="AA3" authorId="0">
      <text>
        <r>
          <rPr>
            <sz val="12"/>
            <color indexed="81"/>
            <rFont val="Century Gothic"/>
            <family val="2"/>
          </rPr>
          <t>Reason why the Zip Book request was cancelled.  (Highlighted yellow until a  choice is made)</t>
        </r>
      </text>
    </comment>
    <comment ref="AB3" authorId="0">
      <text>
        <r>
          <rPr>
            <sz val="12"/>
            <color indexed="81"/>
            <rFont val="Century Gothic"/>
            <family val="2"/>
          </rPr>
          <t>Space for any additional notes about the request.</t>
        </r>
      </text>
    </comment>
    <comment ref="A4" authorId="0">
      <text>
        <r>
          <rPr>
            <sz val="9"/>
            <color rgb="FF000000"/>
            <rFont val="Tahoma"/>
            <family val="2"/>
          </rPr>
          <t xml:space="preserve">
</t>
        </r>
        <r>
          <rPr>
            <sz val="11"/>
            <color rgb="FF000000"/>
            <rFont val="Century Gothic"/>
            <family val="2"/>
          </rPr>
          <t>Change this # to the next one in sequence from the previous log</t>
        </r>
      </text>
    </comment>
  </commentList>
</comments>
</file>

<file path=xl/comments2.xml><?xml version="1.0" encoding="utf-8"?>
<comments xmlns="http://schemas.openxmlformats.org/spreadsheetml/2006/main">
  <authors>
    <author>Andersen, Jon</author>
  </authors>
  <commentList>
    <comment ref="S1" authorId="0">
      <text>
        <r>
          <rPr>
            <sz val="12"/>
            <color indexed="81"/>
            <rFont val="Century Gothic"/>
            <family val="2"/>
          </rPr>
          <t>Enter the fiscal year's starting budget to populate other fields.</t>
        </r>
      </text>
    </comment>
    <comment ref="Y1" authorId="0">
      <text>
        <r>
          <rPr>
            <sz val="12"/>
            <color indexed="81"/>
            <rFont val="Century Gothic"/>
            <family val="2"/>
          </rPr>
          <t xml:space="preserve">Enter the fiscal year's starting budget on pg 1  to populate other budget fields. </t>
        </r>
      </text>
    </comment>
    <comment ref="AB1" authorId="0">
      <text>
        <r>
          <rPr>
            <sz val="12"/>
            <color indexed="81"/>
            <rFont val="Century Gothic"/>
            <family val="2"/>
          </rPr>
          <t xml:space="preserve">Enter the fiscal year's starting budget on pg 1  to populate other budget fields. </t>
        </r>
      </text>
    </comment>
    <comment ref="A3" authorId="0">
      <text>
        <r>
          <rPr>
            <sz val="14"/>
            <color rgb="FF000000"/>
            <rFont val="Calibri Light"/>
            <family val="2"/>
          </rPr>
          <t>Respondent #:  This number corresponds to the SurveyMonkey application number, or total number of requests for the fiscal year.</t>
        </r>
        <r>
          <rPr>
            <sz val="9"/>
            <color rgb="FF000000"/>
            <rFont val="Tahoma"/>
            <family val="2"/>
          </rPr>
          <t xml:space="preserve">  </t>
        </r>
      </text>
    </comment>
    <comment ref="B3" authorId="0">
      <text>
        <r>
          <rPr>
            <sz val="12"/>
            <color rgb="FF000000"/>
            <rFont val="Century Gothic"/>
            <family val="2"/>
          </rPr>
          <t>Date Requested:  The date that the customer made this request.</t>
        </r>
      </text>
    </comment>
    <comment ref="C3" authorId="0">
      <text>
        <r>
          <rPr>
            <sz val="12"/>
            <color rgb="FF000000"/>
            <rFont val="Century Gothic"/>
            <family val="2"/>
          </rPr>
          <t>First name, Last Name.  Make sure this matches the name in their library acct.</t>
        </r>
      </text>
    </comment>
    <comment ref="D3" authorId="0">
      <text>
        <r>
          <rPr>
            <sz val="12"/>
            <color rgb="FF000000"/>
            <rFont val="Century Gothic"/>
            <family val="2"/>
          </rPr>
          <t>Number of Zip Books currently checked out.  Highlighted if &gt;5</t>
        </r>
      </text>
    </comment>
    <comment ref="E3" authorId="0">
      <text>
        <r>
          <rPr>
            <sz val="12"/>
            <color rgb="FF000000"/>
            <rFont val="Century Gothic"/>
            <family val="2"/>
          </rPr>
          <t>Number of Zip Books ordered this month.  Highlighted if &gt;5.</t>
        </r>
      </text>
    </comment>
    <comment ref="F3" authorId="0">
      <text>
        <r>
          <rPr>
            <sz val="12"/>
            <color rgb="FF000000"/>
            <rFont val="Century Gothic"/>
            <family val="2"/>
          </rPr>
          <t>Library card number.  No spaces.</t>
        </r>
      </text>
    </comment>
    <comment ref="G3" authorId="0">
      <text>
        <r>
          <rPr>
            <sz val="12"/>
            <color rgb="FF000000"/>
            <rFont val="Century Gothic"/>
            <family val="2"/>
          </rPr>
          <t>The address provided in the request  No punctuation.</t>
        </r>
      </text>
    </comment>
    <comment ref="H3" authorId="0">
      <text>
        <r>
          <rPr>
            <sz val="12"/>
            <color rgb="FF000000"/>
            <rFont val="Century Gothic"/>
            <family val="2"/>
          </rPr>
          <t>Phone Number:  No parentheses, dashes, spaces, periods, etc.</t>
        </r>
      </text>
    </comment>
    <comment ref="I3" authorId="0">
      <text>
        <r>
          <rPr>
            <sz val="12"/>
            <color rgb="FF000000"/>
            <rFont val="Century Gothic"/>
            <family val="2"/>
          </rPr>
          <t>Email Address - Remove hyperlink with R-Click "Remove Hyperlinks"</t>
        </r>
        <r>
          <rPr>
            <sz val="10"/>
            <color rgb="FF000000"/>
            <rFont val="Century Gothic"/>
            <family val="2"/>
          </rPr>
          <t xml:space="preserve">
</t>
        </r>
      </text>
    </comment>
    <comment ref="J3" authorId="0">
      <text>
        <r>
          <rPr>
            <sz val="12"/>
            <color rgb="FF000000"/>
            <rFont val="Century Gothic"/>
            <family val="2"/>
          </rPr>
          <t>Title as it appears on Amazon, not necessarily as the customer enters it.  A red highlight means it is currently listed in the "Best Sellers" table on the Stats page.</t>
        </r>
      </text>
    </comment>
    <comment ref="K3" authorId="0">
      <text>
        <r>
          <rPr>
            <sz val="12"/>
            <color rgb="FF000000"/>
            <rFont val="Century Gothic"/>
            <family val="2"/>
          </rPr>
          <t>Last name, First name MI.</t>
        </r>
      </text>
    </comment>
    <comment ref="L3" authorId="0">
      <text>
        <r>
          <rPr>
            <sz val="12"/>
            <color indexed="81"/>
            <rFont val="Century Gothic"/>
            <family val="2"/>
          </rPr>
          <t>Drop down to choose Print, Large Print, or Audiobook</t>
        </r>
      </text>
    </comment>
    <comment ref="M3" authorId="0">
      <text>
        <r>
          <rPr>
            <sz val="12"/>
            <color indexed="81"/>
            <rFont val="Century Gothic"/>
            <family val="2"/>
          </rPr>
          <t>Yes or No:  This Zip request is currently on the NY Times Bestseller List</t>
        </r>
      </text>
    </comment>
    <comment ref="N3" authorId="0">
      <text>
        <r>
          <rPr>
            <sz val="12"/>
            <color indexed="81"/>
            <rFont val="Century Gothic"/>
            <family val="2"/>
          </rPr>
          <t>ISBN - No hyphen:  9781234567890</t>
        </r>
      </text>
    </comment>
    <comment ref="O3" authorId="0">
      <text>
        <r>
          <rPr>
            <sz val="12"/>
            <color indexed="81"/>
            <rFont val="Century Gothic"/>
            <family val="2"/>
          </rPr>
          <t>Barcode assigned to Zip Book at record creation.  00001xxxxxxxx</t>
        </r>
      </text>
    </comment>
    <comment ref="P3" authorId="0">
      <text>
        <r>
          <rPr>
            <sz val="12"/>
            <color indexed="81"/>
            <rFont val="Century Gothic"/>
            <family val="2"/>
          </rPr>
          <t>Date Requested:  The date that the customer made this request.</t>
        </r>
      </text>
    </comment>
    <comment ref="Q3" authorId="0">
      <text>
        <r>
          <rPr>
            <sz val="12"/>
            <color rgb="FF000000"/>
            <rFont val="Century Gothic"/>
            <family val="2"/>
          </rPr>
          <t>Language the book is written in.</t>
        </r>
      </text>
    </comment>
    <comment ref="S3" authorId="0">
      <text>
        <r>
          <rPr>
            <sz val="12"/>
            <color indexed="81"/>
            <rFont val="Century Gothic"/>
            <family val="2"/>
          </rPr>
          <t>Status of Zip Book order.  Will color-code automatically.</t>
        </r>
      </text>
    </comment>
    <comment ref="T3" authorId="0">
      <text>
        <r>
          <rPr>
            <sz val="12"/>
            <color rgb="FF000000"/>
            <rFont val="Century Gothic"/>
            <family val="2"/>
          </rPr>
          <t>Date Processed:  Enter the date this book was worked on.</t>
        </r>
      </text>
    </comment>
    <comment ref="U3" authorId="0">
      <text>
        <r>
          <rPr>
            <sz val="12"/>
            <color indexed="81"/>
            <rFont val="Century Gothic"/>
            <family val="2"/>
          </rPr>
          <t>Date Delivered:  Enter the furthest-possible date Amazon expects delivery at time of purchase.</t>
        </r>
      </text>
    </comment>
    <comment ref="V3" authorId="0">
      <text>
        <r>
          <rPr>
            <sz val="12"/>
            <color rgb="FF000000"/>
            <rFont val="Century Gothic"/>
            <family val="2"/>
          </rPr>
          <t>Estimated Due Date:  Formula automatically generates a date 23 days after the "Date Delivered" is entered.  Use this date as the Due Date for customer's library account.</t>
        </r>
      </text>
    </comment>
    <comment ref="W3" authorId="0">
      <text>
        <r>
          <rPr>
            <sz val="12"/>
            <color indexed="81"/>
            <rFont val="Century Gothic"/>
            <family val="2"/>
          </rPr>
          <t>Estimated date when the ordered item will go to Lost status in Polaris.  Will highlight red if the date has passed and still on Ordered status.</t>
        </r>
      </text>
    </comment>
    <comment ref="X3" authorId="0">
      <text>
        <r>
          <rPr>
            <sz val="12"/>
            <color indexed="81"/>
            <rFont val="Century Gothic"/>
            <family val="2"/>
          </rPr>
          <t>Was an email sent to the customer?  Leave blank until you've done so.  Select "See Notes" if there are other circumstances that prevent you from doing so.</t>
        </r>
      </text>
    </comment>
    <comment ref="Y3" authorId="0">
      <text>
        <r>
          <rPr>
            <sz val="12"/>
            <color indexed="81"/>
            <rFont val="Century Gothic"/>
            <family val="2"/>
          </rPr>
          <t>Date item was returned, per Polaris check-in record.</t>
        </r>
      </text>
    </comment>
    <comment ref="Z3" authorId="0">
      <text>
        <r>
          <rPr>
            <sz val="12"/>
            <color indexed="81"/>
            <rFont val="Century Gothic"/>
            <family val="2"/>
          </rPr>
          <t>Acquisitions/Coll. Dev.'s decision on what to do with the book upon return.</t>
        </r>
      </text>
    </comment>
    <comment ref="AA3" authorId="0">
      <text>
        <r>
          <rPr>
            <sz val="12"/>
            <color indexed="81"/>
            <rFont val="Century Gothic"/>
            <family val="2"/>
          </rPr>
          <t>Reason why the Zip Book request was cancelled.  (Highlighted yellow until a  choice is made)</t>
        </r>
      </text>
    </comment>
    <comment ref="AB3" authorId="0">
      <text>
        <r>
          <rPr>
            <sz val="12"/>
            <color indexed="81"/>
            <rFont val="Century Gothic"/>
            <family val="2"/>
          </rPr>
          <t>Space for any additional notes about the request.</t>
        </r>
      </text>
    </comment>
  </commentList>
</comments>
</file>

<file path=xl/comments3.xml><?xml version="1.0" encoding="utf-8"?>
<comments xmlns="http://schemas.openxmlformats.org/spreadsheetml/2006/main">
  <authors>
    <author>Andersen, Jon</author>
  </authors>
  <commentList>
    <comment ref="S1" authorId="0">
      <text>
        <r>
          <rPr>
            <sz val="12"/>
            <color indexed="81"/>
            <rFont val="Century Gothic"/>
            <family val="2"/>
          </rPr>
          <t>Enter the fiscal year's starting budget to populate other fields.</t>
        </r>
      </text>
    </comment>
    <comment ref="Y1" authorId="0">
      <text>
        <r>
          <rPr>
            <sz val="12"/>
            <color indexed="81"/>
            <rFont val="Century Gothic"/>
            <family val="2"/>
          </rPr>
          <t xml:space="preserve">Enter the fiscal year's starting budget on pg 1  to populate other budget fields. </t>
        </r>
      </text>
    </comment>
    <comment ref="AB1" authorId="0">
      <text>
        <r>
          <rPr>
            <sz val="12"/>
            <color indexed="81"/>
            <rFont val="Century Gothic"/>
            <family val="2"/>
          </rPr>
          <t xml:space="preserve">Enter the fiscal year's starting budget on pg 1  to populate other budget fields. </t>
        </r>
      </text>
    </comment>
    <comment ref="A3" authorId="0">
      <text>
        <r>
          <rPr>
            <sz val="14"/>
            <color rgb="FF000000"/>
            <rFont val="Calibri Light"/>
            <family val="2"/>
          </rPr>
          <t>Respondent #:  This number corresponds to the SurveyMonkey application number, or total number of requests for the fiscal year.</t>
        </r>
        <r>
          <rPr>
            <sz val="9"/>
            <color rgb="FF000000"/>
            <rFont val="Tahoma"/>
            <family val="2"/>
          </rPr>
          <t xml:space="preserve">  </t>
        </r>
      </text>
    </comment>
    <comment ref="B3" authorId="0">
      <text>
        <r>
          <rPr>
            <sz val="12"/>
            <color rgb="FF000000"/>
            <rFont val="Century Gothic"/>
            <family val="2"/>
          </rPr>
          <t>Date Requested:  The date that the customer made this request.</t>
        </r>
      </text>
    </comment>
    <comment ref="C3" authorId="0">
      <text>
        <r>
          <rPr>
            <sz val="12"/>
            <color rgb="FF000000"/>
            <rFont val="Century Gothic"/>
            <family val="2"/>
          </rPr>
          <t>First name, Last Name.  Make sure this matches the name in their library acct.</t>
        </r>
      </text>
    </comment>
    <comment ref="D3" authorId="0">
      <text>
        <r>
          <rPr>
            <sz val="12"/>
            <color rgb="FF000000"/>
            <rFont val="Century Gothic"/>
            <family val="2"/>
          </rPr>
          <t>Number of Zip Books currently checked out.  Highlighted if &gt;5</t>
        </r>
      </text>
    </comment>
    <comment ref="E3" authorId="0">
      <text>
        <r>
          <rPr>
            <sz val="12"/>
            <color rgb="FF000000"/>
            <rFont val="Century Gothic"/>
            <family val="2"/>
          </rPr>
          <t>Number of Zip Books ordered this month.  Highlighted if &gt;5.</t>
        </r>
      </text>
    </comment>
    <comment ref="F3" authorId="0">
      <text>
        <r>
          <rPr>
            <sz val="12"/>
            <color rgb="FF000000"/>
            <rFont val="Century Gothic"/>
            <family val="2"/>
          </rPr>
          <t>Library card number.  No spaces.</t>
        </r>
      </text>
    </comment>
    <comment ref="G3" authorId="0">
      <text>
        <r>
          <rPr>
            <sz val="12"/>
            <color rgb="FF000000"/>
            <rFont val="Century Gothic"/>
            <family val="2"/>
          </rPr>
          <t>The address provided in the request  No punctuation.</t>
        </r>
      </text>
    </comment>
    <comment ref="H3" authorId="0">
      <text>
        <r>
          <rPr>
            <sz val="12"/>
            <color rgb="FF000000"/>
            <rFont val="Century Gothic"/>
            <family val="2"/>
          </rPr>
          <t>Phone Number:  No parentheses, dashes, spaces, periods, etc.</t>
        </r>
      </text>
    </comment>
    <comment ref="I3" authorId="0">
      <text>
        <r>
          <rPr>
            <sz val="12"/>
            <color rgb="FF000000"/>
            <rFont val="Century Gothic"/>
            <family val="2"/>
          </rPr>
          <t>Email Address - Remove hyperlink with R-Click "Remove Hyperlinks"</t>
        </r>
        <r>
          <rPr>
            <sz val="10"/>
            <color rgb="FF000000"/>
            <rFont val="Century Gothic"/>
            <family val="2"/>
          </rPr>
          <t xml:space="preserve">
</t>
        </r>
      </text>
    </comment>
    <comment ref="J3" authorId="0">
      <text>
        <r>
          <rPr>
            <sz val="12"/>
            <color rgb="FF000000"/>
            <rFont val="Century Gothic"/>
            <family val="2"/>
          </rPr>
          <t>Title as it appears on Amazon, not necessarily as the customer enters it.  A red highlight means it is currently listed in the "Best Sellers" table on the Stats page.</t>
        </r>
      </text>
    </comment>
    <comment ref="K3" authorId="0">
      <text>
        <r>
          <rPr>
            <sz val="12"/>
            <color rgb="FF000000"/>
            <rFont val="Century Gothic"/>
            <family val="2"/>
          </rPr>
          <t>Last name, First name MI.</t>
        </r>
      </text>
    </comment>
    <comment ref="L3" authorId="0">
      <text>
        <r>
          <rPr>
            <sz val="12"/>
            <color indexed="81"/>
            <rFont val="Century Gothic"/>
            <family val="2"/>
          </rPr>
          <t>Drop down to choose Print, Large Print, or Audiobook</t>
        </r>
      </text>
    </comment>
    <comment ref="M3" authorId="0">
      <text>
        <r>
          <rPr>
            <sz val="12"/>
            <color indexed="81"/>
            <rFont val="Century Gothic"/>
            <family val="2"/>
          </rPr>
          <t>Yes or No:  This Zip request is currently on the NY Times Bestseller List</t>
        </r>
      </text>
    </comment>
    <comment ref="N3" authorId="0">
      <text>
        <r>
          <rPr>
            <sz val="12"/>
            <color indexed="81"/>
            <rFont val="Century Gothic"/>
            <family val="2"/>
          </rPr>
          <t>ISBN - No hyphen:  9781234567890</t>
        </r>
      </text>
    </comment>
    <comment ref="O3" authorId="0">
      <text>
        <r>
          <rPr>
            <sz val="12"/>
            <color indexed="81"/>
            <rFont val="Century Gothic"/>
            <family val="2"/>
          </rPr>
          <t>Barcode assigned to Zip Book at record creation.  00001xxxxxxxx</t>
        </r>
      </text>
    </comment>
    <comment ref="P3" authorId="0">
      <text>
        <r>
          <rPr>
            <sz val="12"/>
            <color indexed="81"/>
            <rFont val="Century Gothic"/>
            <family val="2"/>
          </rPr>
          <t>Date Requested:  The date that the customer made this request.</t>
        </r>
      </text>
    </comment>
    <comment ref="Q3" authorId="0">
      <text>
        <r>
          <rPr>
            <sz val="12"/>
            <color rgb="FF000000"/>
            <rFont val="Century Gothic"/>
            <family val="2"/>
          </rPr>
          <t>Language the book is written in.</t>
        </r>
      </text>
    </comment>
    <comment ref="S3" authorId="0">
      <text>
        <r>
          <rPr>
            <sz val="12"/>
            <color indexed="81"/>
            <rFont val="Century Gothic"/>
            <family val="2"/>
          </rPr>
          <t>Status of Zip Book order.  Will color-code automatically.</t>
        </r>
      </text>
    </comment>
    <comment ref="T3" authorId="0">
      <text>
        <r>
          <rPr>
            <sz val="12"/>
            <color rgb="FF000000"/>
            <rFont val="Century Gothic"/>
            <family val="2"/>
          </rPr>
          <t>Date Processed:  Enter the date this book was worked on.</t>
        </r>
      </text>
    </comment>
    <comment ref="U3" authorId="0">
      <text>
        <r>
          <rPr>
            <sz val="12"/>
            <color indexed="81"/>
            <rFont val="Century Gothic"/>
            <family val="2"/>
          </rPr>
          <t>Date Delivered:  Enter the furthest-possible date Amazon expects delivery at time of purchase.</t>
        </r>
      </text>
    </comment>
    <comment ref="V3" authorId="0">
      <text>
        <r>
          <rPr>
            <sz val="12"/>
            <color rgb="FF000000"/>
            <rFont val="Century Gothic"/>
            <family val="2"/>
          </rPr>
          <t>Estimated Due Date:  Formula automatically generates a date 23 days after the "Date Delivered" is entered.  Use this date as the Due Date for customer's library account.</t>
        </r>
      </text>
    </comment>
    <comment ref="W3" authorId="0">
      <text>
        <r>
          <rPr>
            <sz val="12"/>
            <color indexed="81"/>
            <rFont val="Century Gothic"/>
            <family val="2"/>
          </rPr>
          <t>Estimated date when the ordered item will go to Lost status in Polaris.  Will highlight red if the date has passed and still on Ordered status.</t>
        </r>
      </text>
    </comment>
    <comment ref="X3" authorId="0">
      <text>
        <r>
          <rPr>
            <sz val="12"/>
            <color indexed="81"/>
            <rFont val="Century Gothic"/>
            <family val="2"/>
          </rPr>
          <t>Was an email sent to the customer?  Leave blank until you've done so.  Select "See Notes" if there are other circumstances that prevent you from doing so.</t>
        </r>
      </text>
    </comment>
    <comment ref="Y3" authorId="0">
      <text>
        <r>
          <rPr>
            <sz val="12"/>
            <color indexed="81"/>
            <rFont val="Century Gothic"/>
            <family val="2"/>
          </rPr>
          <t>Date item was returned, per Polaris check-in record.</t>
        </r>
      </text>
    </comment>
    <comment ref="Z3" authorId="0">
      <text>
        <r>
          <rPr>
            <sz val="12"/>
            <color indexed="81"/>
            <rFont val="Century Gothic"/>
            <family val="2"/>
          </rPr>
          <t>Acquisitions/Coll. Dev.'s decision on what to do with the book upon return.</t>
        </r>
      </text>
    </comment>
    <comment ref="AA3" authorId="0">
      <text>
        <r>
          <rPr>
            <sz val="12"/>
            <color indexed="81"/>
            <rFont val="Century Gothic"/>
            <family val="2"/>
          </rPr>
          <t>Reason why the Zip Book request was cancelled.  (Highlighted yellow until a  choice is made)</t>
        </r>
      </text>
    </comment>
    <comment ref="AB3" authorId="0">
      <text>
        <r>
          <rPr>
            <sz val="12"/>
            <color indexed="81"/>
            <rFont val="Century Gothic"/>
            <family val="2"/>
          </rPr>
          <t>Space for any additional notes about the request.</t>
        </r>
      </text>
    </comment>
  </commentList>
</comments>
</file>

<file path=xl/comments4.xml><?xml version="1.0" encoding="utf-8"?>
<comments xmlns="http://schemas.openxmlformats.org/spreadsheetml/2006/main">
  <authors>
    <author>Andersen, Jon</author>
  </authors>
  <commentList>
    <comment ref="S1" authorId="0">
      <text>
        <r>
          <rPr>
            <sz val="12"/>
            <color indexed="81"/>
            <rFont val="Century Gothic"/>
            <family val="2"/>
          </rPr>
          <t>Enter the fiscal year's starting budget to populate other fields.</t>
        </r>
      </text>
    </comment>
    <comment ref="Y1" authorId="0">
      <text>
        <r>
          <rPr>
            <sz val="12"/>
            <color indexed="81"/>
            <rFont val="Century Gothic"/>
            <family val="2"/>
          </rPr>
          <t xml:space="preserve">Enter the fiscal year's starting budget on pg 1  to populate other budget fields. </t>
        </r>
      </text>
    </comment>
    <comment ref="AB1" authorId="0">
      <text>
        <r>
          <rPr>
            <sz val="12"/>
            <color indexed="81"/>
            <rFont val="Century Gothic"/>
            <family val="2"/>
          </rPr>
          <t xml:space="preserve">Enter the fiscal year's starting budget on pg 1  to populate other budget fields. </t>
        </r>
      </text>
    </comment>
    <comment ref="A3" authorId="0">
      <text>
        <r>
          <rPr>
            <sz val="14"/>
            <color rgb="FF000000"/>
            <rFont val="Calibri Light"/>
            <family val="2"/>
          </rPr>
          <t>Respondent #:  This number corresponds to the SurveyMonkey application number, or total number of requests for the fiscal year.</t>
        </r>
        <r>
          <rPr>
            <sz val="9"/>
            <color rgb="FF000000"/>
            <rFont val="Tahoma"/>
            <family val="2"/>
          </rPr>
          <t xml:space="preserve">  </t>
        </r>
      </text>
    </comment>
    <comment ref="B3" authorId="0">
      <text>
        <r>
          <rPr>
            <sz val="12"/>
            <color rgb="FF000000"/>
            <rFont val="Century Gothic"/>
            <family val="2"/>
          </rPr>
          <t>Date Requested:  The date that the customer made this request.</t>
        </r>
      </text>
    </comment>
    <comment ref="C3" authorId="0">
      <text>
        <r>
          <rPr>
            <sz val="12"/>
            <color rgb="FF000000"/>
            <rFont val="Century Gothic"/>
            <family val="2"/>
          </rPr>
          <t>First name, Last Name.  Make sure this matches the name in their library acct.</t>
        </r>
      </text>
    </comment>
    <comment ref="D3" authorId="0">
      <text>
        <r>
          <rPr>
            <sz val="12"/>
            <color rgb="FF000000"/>
            <rFont val="Century Gothic"/>
            <family val="2"/>
          </rPr>
          <t>Number of Zip Books currently checked out.  Highlighted if &gt;5</t>
        </r>
      </text>
    </comment>
    <comment ref="E3" authorId="0">
      <text>
        <r>
          <rPr>
            <sz val="12"/>
            <color rgb="FF000000"/>
            <rFont val="Century Gothic"/>
            <family val="2"/>
          </rPr>
          <t>Number of Zip Books ordered this month.  Highlighted if &gt;5.</t>
        </r>
      </text>
    </comment>
    <comment ref="F3" authorId="0">
      <text>
        <r>
          <rPr>
            <sz val="12"/>
            <color rgb="FF000000"/>
            <rFont val="Century Gothic"/>
            <family val="2"/>
          </rPr>
          <t>Library card number.  No spaces.</t>
        </r>
      </text>
    </comment>
    <comment ref="G3" authorId="0">
      <text>
        <r>
          <rPr>
            <sz val="12"/>
            <color rgb="FF000000"/>
            <rFont val="Century Gothic"/>
            <family val="2"/>
          </rPr>
          <t>The address provided in the request  No punctuation.</t>
        </r>
      </text>
    </comment>
    <comment ref="H3" authorId="0">
      <text>
        <r>
          <rPr>
            <sz val="12"/>
            <color rgb="FF000000"/>
            <rFont val="Century Gothic"/>
            <family val="2"/>
          </rPr>
          <t>Phone Number:  No parentheses, dashes, spaces, periods, etc.</t>
        </r>
      </text>
    </comment>
    <comment ref="I3" authorId="0">
      <text>
        <r>
          <rPr>
            <sz val="12"/>
            <color rgb="FF000000"/>
            <rFont val="Century Gothic"/>
            <family val="2"/>
          </rPr>
          <t>Email Address - Remove hyperlink with R-Click "Remove Hyperlinks"</t>
        </r>
        <r>
          <rPr>
            <sz val="10"/>
            <color rgb="FF000000"/>
            <rFont val="Century Gothic"/>
            <family val="2"/>
          </rPr>
          <t xml:space="preserve">
</t>
        </r>
      </text>
    </comment>
    <comment ref="J3" authorId="0">
      <text>
        <r>
          <rPr>
            <sz val="12"/>
            <color rgb="FF000000"/>
            <rFont val="Century Gothic"/>
            <family val="2"/>
          </rPr>
          <t>Title as it appears on Amazon, not necessarily as the customer enters it.  A red highlight means it is currently listed in the "Best Sellers" table on the Stats page.</t>
        </r>
      </text>
    </comment>
    <comment ref="K3" authorId="0">
      <text>
        <r>
          <rPr>
            <sz val="12"/>
            <color rgb="FF000000"/>
            <rFont val="Century Gothic"/>
            <family val="2"/>
          </rPr>
          <t>Last name, First name MI.</t>
        </r>
      </text>
    </comment>
    <comment ref="L3" authorId="0">
      <text>
        <r>
          <rPr>
            <sz val="12"/>
            <color indexed="81"/>
            <rFont val="Century Gothic"/>
            <family val="2"/>
          </rPr>
          <t>Drop down to choose Print, Large Print, or Audiobook</t>
        </r>
      </text>
    </comment>
    <comment ref="M3" authorId="0">
      <text>
        <r>
          <rPr>
            <sz val="12"/>
            <color indexed="81"/>
            <rFont val="Century Gothic"/>
            <family val="2"/>
          </rPr>
          <t>Yes or No:  This Zip request is currently on the NY Times Bestseller List</t>
        </r>
      </text>
    </comment>
    <comment ref="N3" authorId="0">
      <text>
        <r>
          <rPr>
            <sz val="12"/>
            <color indexed="81"/>
            <rFont val="Century Gothic"/>
            <family val="2"/>
          </rPr>
          <t>ISBN - No hyphen:  9781234567890</t>
        </r>
      </text>
    </comment>
    <comment ref="O3" authorId="0">
      <text>
        <r>
          <rPr>
            <sz val="12"/>
            <color indexed="81"/>
            <rFont val="Century Gothic"/>
            <family val="2"/>
          </rPr>
          <t>Barcode assigned to Zip Book at record creation.  00001xxxxxxxx</t>
        </r>
      </text>
    </comment>
    <comment ref="P3" authorId="0">
      <text>
        <r>
          <rPr>
            <sz val="12"/>
            <color indexed="81"/>
            <rFont val="Century Gothic"/>
            <family val="2"/>
          </rPr>
          <t>Date Requested:  The date that the customer made this request.</t>
        </r>
      </text>
    </comment>
    <comment ref="Q3" authorId="0">
      <text>
        <r>
          <rPr>
            <sz val="12"/>
            <color rgb="FF000000"/>
            <rFont val="Century Gothic"/>
            <family val="2"/>
          </rPr>
          <t>Language the book is written in.</t>
        </r>
      </text>
    </comment>
    <comment ref="S3" authorId="0">
      <text>
        <r>
          <rPr>
            <sz val="12"/>
            <color indexed="81"/>
            <rFont val="Century Gothic"/>
            <family val="2"/>
          </rPr>
          <t>Status of Zip Book order.  Will color-code automatically.</t>
        </r>
      </text>
    </comment>
    <comment ref="T3" authorId="0">
      <text>
        <r>
          <rPr>
            <sz val="12"/>
            <color rgb="FF000000"/>
            <rFont val="Century Gothic"/>
            <family val="2"/>
          </rPr>
          <t>Date Processed:  Enter the date this book was worked on.</t>
        </r>
      </text>
    </comment>
    <comment ref="U3" authorId="0">
      <text>
        <r>
          <rPr>
            <sz val="12"/>
            <color indexed="81"/>
            <rFont val="Century Gothic"/>
            <family val="2"/>
          </rPr>
          <t>Date Delivered:  Enter the furthest-possible date Amazon expects delivery at time of purchase.</t>
        </r>
      </text>
    </comment>
    <comment ref="V3" authorId="0">
      <text>
        <r>
          <rPr>
            <sz val="12"/>
            <color rgb="FF000000"/>
            <rFont val="Century Gothic"/>
            <family val="2"/>
          </rPr>
          <t>Estimated Due Date:  Formula automatically generates a date 23 days after the "Date Delivered" is entered.  Use this date as the Due Date for customer's library account.</t>
        </r>
      </text>
    </comment>
    <comment ref="W3" authorId="0">
      <text>
        <r>
          <rPr>
            <sz val="12"/>
            <color indexed="81"/>
            <rFont val="Century Gothic"/>
            <family val="2"/>
          </rPr>
          <t>Estimated date when the ordered item will go to Lost status in Polaris.  Will highlight red if the date has passed and still on Ordered status.</t>
        </r>
      </text>
    </comment>
    <comment ref="X3" authorId="0">
      <text>
        <r>
          <rPr>
            <sz val="12"/>
            <color indexed="81"/>
            <rFont val="Century Gothic"/>
            <family val="2"/>
          </rPr>
          <t>Was an email sent to the customer?  Leave blank until you've done so.  Select "See Notes" if there are other circumstances that prevent you from doing so.</t>
        </r>
      </text>
    </comment>
    <comment ref="Y3" authorId="0">
      <text>
        <r>
          <rPr>
            <sz val="12"/>
            <color indexed="81"/>
            <rFont val="Century Gothic"/>
            <family val="2"/>
          </rPr>
          <t>Date item was returned, per Polaris check-in record.</t>
        </r>
      </text>
    </comment>
    <comment ref="Z3" authorId="0">
      <text>
        <r>
          <rPr>
            <sz val="12"/>
            <color indexed="81"/>
            <rFont val="Century Gothic"/>
            <family val="2"/>
          </rPr>
          <t>Acquisitions/Coll. Dev.'s decision on what to do with the book upon return.</t>
        </r>
      </text>
    </comment>
    <comment ref="AA3" authorId="0">
      <text>
        <r>
          <rPr>
            <sz val="12"/>
            <color indexed="81"/>
            <rFont val="Century Gothic"/>
            <family val="2"/>
          </rPr>
          <t>Reason why the Zip Book request was cancelled.  (Highlighted yellow until a  choice is made)</t>
        </r>
      </text>
    </comment>
    <comment ref="AB3" authorId="0">
      <text>
        <r>
          <rPr>
            <sz val="12"/>
            <color indexed="81"/>
            <rFont val="Century Gothic"/>
            <family val="2"/>
          </rPr>
          <t>Space for any additional notes about the request.</t>
        </r>
      </text>
    </comment>
  </commentList>
</comments>
</file>

<file path=xl/comments5.xml><?xml version="1.0" encoding="utf-8"?>
<comments xmlns="http://schemas.openxmlformats.org/spreadsheetml/2006/main">
  <authors>
    <author>Andersen, Jon</author>
  </authors>
  <commentList>
    <comment ref="S1" authorId="0">
      <text>
        <r>
          <rPr>
            <sz val="12"/>
            <color indexed="81"/>
            <rFont val="Century Gothic"/>
            <family val="2"/>
          </rPr>
          <t>Enter the fiscal year's starting budget to populate other fields.</t>
        </r>
      </text>
    </comment>
    <comment ref="Y1" authorId="0">
      <text>
        <r>
          <rPr>
            <sz val="12"/>
            <color indexed="81"/>
            <rFont val="Century Gothic"/>
            <family val="2"/>
          </rPr>
          <t xml:space="preserve">Enter the fiscal year's starting budget on pg 1  to populate other budget fields. </t>
        </r>
      </text>
    </comment>
    <comment ref="AB1" authorId="0">
      <text>
        <r>
          <rPr>
            <sz val="12"/>
            <color indexed="81"/>
            <rFont val="Century Gothic"/>
            <family val="2"/>
          </rPr>
          <t xml:space="preserve">Enter the fiscal year's starting budget on pg 1  to populate other budget fields. </t>
        </r>
      </text>
    </comment>
    <comment ref="A3" authorId="0">
      <text>
        <r>
          <rPr>
            <sz val="14"/>
            <color rgb="FF000000"/>
            <rFont val="Calibri Light"/>
            <family val="2"/>
          </rPr>
          <t>Respondent #:  This number corresponds to the SurveyMonkey application number, or total number of requests for the fiscal year.</t>
        </r>
        <r>
          <rPr>
            <sz val="9"/>
            <color rgb="FF000000"/>
            <rFont val="Tahoma"/>
            <family val="2"/>
          </rPr>
          <t xml:space="preserve">  </t>
        </r>
      </text>
    </comment>
    <comment ref="B3" authorId="0">
      <text>
        <r>
          <rPr>
            <sz val="12"/>
            <color rgb="FF000000"/>
            <rFont val="Century Gothic"/>
            <family val="2"/>
          </rPr>
          <t>Date Requested:  The date that the customer made this request.</t>
        </r>
      </text>
    </comment>
    <comment ref="C3" authorId="0">
      <text>
        <r>
          <rPr>
            <sz val="12"/>
            <color rgb="FF000000"/>
            <rFont val="Century Gothic"/>
            <family val="2"/>
          </rPr>
          <t>First name, Last Name.  Make sure this matches the name in their library acct.</t>
        </r>
      </text>
    </comment>
    <comment ref="D3" authorId="0">
      <text>
        <r>
          <rPr>
            <sz val="12"/>
            <color rgb="FF000000"/>
            <rFont val="Century Gothic"/>
            <family val="2"/>
          </rPr>
          <t>Number of Zip Books currently checked out.  Highlighted if &gt;5</t>
        </r>
      </text>
    </comment>
    <comment ref="E3" authorId="0">
      <text>
        <r>
          <rPr>
            <sz val="12"/>
            <color rgb="FF000000"/>
            <rFont val="Century Gothic"/>
            <family val="2"/>
          </rPr>
          <t>Number of Zip Books ordered this month.  Highlighted if &gt;5.</t>
        </r>
      </text>
    </comment>
    <comment ref="F3" authorId="0">
      <text>
        <r>
          <rPr>
            <sz val="12"/>
            <color rgb="FF000000"/>
            <rFont val="Century Gothic"/>
            <family val="2"/>
          </rPr>
          <t>Library card number.  No spaces.</t>
        </r>
      </text>
    </comment>
    <comment ref="G3" authorId="0">
      <text>
        <r>
          <rPr>
            <sz val="12"/>
            <color rgb="FF000000"/>
            <rFont val="Century Gothic"/>
            <family val="2"/>
          </rPr>
          <t>The address provided in the request  No punctuation.</t>
        </r>
      </text>
    </comment>
    <comment ref="H3" authorId="0">
      <text>
        <r>
          <rPr>
            <sz val="12"/>
            <color rgb="FF000000"/>
            <rFont val="Century Gothic"/>
            <family val="2"/>
          </rPr>
          <t>Phone Number:  No parentheses, dashes, spaces, periods, etc.</t>
        </r>
      </text>
    </comment>
    <comment ref="I3" authorId="0">
      <text>
        <r>
          <rPr>
            <sz val="12"/>
            <color rgb="FF000000"/>
            <rFont val="Century Gothic"/>
            <family val="2"/>
          </rPr>
          <t>Email Address - Remove hyperlink with R-Click "Remove Hyperlinks"</t>
        </r>
        <r>
          <rPr>
            <sz val="10"/>
            <color rgb="FF000000"/>
            <rFont val="Century Gothic"/>
            <family val="2"/>
          </rPr>
          <t xml:space="preserve">
</t>
        </r>
      </text>
    </comment>
    <comment ref="J3" authorId="0">
      <text>
        <r>
          <rPr>
            <sz val="12"/>
            <color rgb="FF000000"/>
            <rFont val="Century Gothic"/>
            <family val="2"/>
          </rPr>
          <t>Title as it appears on Amazon, not necessarily as the customer enters it.  A red highlight means it is currently listed in the "Best Sellers" table on the Stats page.</t>
        </r>
      </text>
    </comment>
    <comment ref="K3" authorId="0">
      <text>
        <r>
          <rPr>
            <sz val="12"/>
            <color rgb="FF000000"/>
            <rFont val="Century Gothic"/>
            <family val="2"/>
          </rPr>
          <t>Last name, First name MI.</t>
        </r>
      </text>
    </comment>
    <comment ref="L3" authorId="0">
      <text>
        <r>
          <rPr>
            <sz val="12"/>
            <color indexed="81"/>
            <rFont val="Century Gothic"/>
            <family val="2"/>
          </rPr>
          <t>Drop down to choose Print, Large Print, or Audiobook</t>
        </r>
      </text>
    </comment>
    <comment ref="M3" authorId="0">
      <text>
        <r>
          <rPr>
            <sz val="12"/>
            <color indexed="81"/>
            <rFont val="Century Gothic"/>
            <family val="2"/>
          </rPr>
          <t>Yes or No:  This Zip request is currently on the NY Times Bestseller List</t>
        </r>
      </text>
    </comment>
    <comment ref="N3" authorId="0">
      <text>
        <r>
          <rPr>
            <sz val="12"/>
            <color indexed="81"/>
            <rFont val="Century Gothic"/>
            <family val="2"/>
          </rPr>
          <t>ISBN - No hyphen:  9781234567890</t>
        </r>
      </text>
    </comment>
    <comment ref="O3" authorId="0">
      <text>
        <r>
          <rPr>
            <sz val="12"/>
            <color indexed="81"/>
            <rFont val="Century Gothic"/>
            <family val="2"/>
          </rPr>
          <t>Barcode assigned to Zip Book at record creation.  00001xxxxxxxx</t>
        </r>
      </text>
    </comment>
    <comment ref="P3" authorId="0">
      <text>
        <r>
          <rPr>
            <sz val="12"/>
            <color indexed="81"/>
            <rFont val="Century Gothic"/>
            <family val="2"/>
          </rPr>
          <t>Date Requested:  The date that the customer made this request.</t>
        </r>
      </text>
    </comment>
    <comment ref="Q3" authorId="0">
      <text>
        <r>
          <rPr>
            <sz val="12"/>
            <color rgb="FF000000"/>
            <rFont val="Century Gothic"/>
            <family val="2"/>
          </rPr>
          <t>Language the book is written in.</t>
        </r>
      </text>
    </comment>
    <comment ref="S3" authorId="0">
      <text>
        <r>
          <rPr>
            <sz val="12"/>
            <color indexed="81"/>
            <rFont val="Century Gothic"/>
            <family val="2"/>
          </rPr>
          <t>Status of Zip Book order.  Will color-code automatically.</t>
        </r>
      </text>
    </comment>
    <comment ref="T3" authorId="0">
      <text>
        <r>
          <rPr>
            <sz val="12"/>
            <color rgb="FF000000"/>
            <rFont val="Century Gothic"/>
            <family val="2"/>
          </rPr>
          <t>Date Processed:  Enter the date this book was worked on.</t>
        </r>
      </text>
    </comment>
    <comment ref="U3" authorId="0">
      <text>
        <r>
          <rPr>
            <sz val="12"/>
            <color indexed="81"/>
            <rFont val="Century Gothic"/>
            <family val="2"/>
          </rPr>
          <t>Date Delivered:  Enter the furthest-possible date Amazon expects delivery at time of purchase.</t>
        </r>
      </text>
    </comment>
    <comment ref="V3" authorId="0">
      <text>
        <r>
          <rPr>
            <sz val="12"/>
            <color rgb="FF000000"/>
            <rFont val="Century Gothic"/>
            <family val="2"/>
          </rPr>
          <t>Estimated Due Date:  Formula automatically generates a date 23 days after the "Date Delivered" is entered.  Use this date as the Due Date for customer's library account.</t>
        </r>
      </text>
    </comment>
    <comment ref="W3" authorId="0">
      <text>
        <r>
          <rPr>
            <sz val="12"/>
            <color indexed="81"/>
            <rFont val="Century Gothic"/>
            <family val="2"/>
          </rPr>
          <t>Estimated date when the ordered item will go to Lost status in Polaris.  Will highlight red if the date has passed and still on Ordered status.</t>
        </r>
      </text>
    </comment>
    <comment ref="X3" authorId="0">
      <text>
        <r>
          <rPr>
            <sz val="12"/>
            <color indexed="81"/>
            <rFont val="Century Gothic"/>
            <family val="2"/>
          </rPr>
          <t>Was an email sent to the customer?  Leave blank until you've done so.  Select "See Notes" if there are other circumstances that prevent you from doing so.</t>
        </r>
      </text>
    </comment>
    <comment ref="Y3" authorId="0">
      <text>
        <r>
          <rPr>
            <sz val="12"/>
            <color indexed="81"/>
            <rFont val="Century Gothic"/>
            <family val="2"/>
          </rPr>
          <t>Date item was returned, per Polaris check-in record.</t>
        </r>
      </text>
    </comment>
    <comment ref="Z3" authorId="0">
      <text>
        <r>
          <rPr>
            <sz val="12"/>
            <color indexed="81"/>
            <rFont val="Century Gothic"/>
            <family val="2"/>
          </rPr>
          <t>Acquisitions/Coll. Dev.'s decision on what to do with the book upon return.</t>
        </r>
      </text>
    </comment>
    <comment ref="AA3" authorId="0">
      <text>
        <r>
          <rPr>
            <sz val="12"/>
            <color indexed="81"/>
            <rFont val="Century Gothic"/>
            <family val="2"/>
          </rPr>
          <t>Reason why the Zip Book request was cancelled.  (Highlighted yellow until a  choice is made)</t>
        </r>
      </text>
    </comment>
    <comment ref="AB3" authorId="0">
      <text>
        <r>
          <rPr>
            <sz val="12"/>
            <color indexed="81"/>
            <rFont val="Century Gothic"/>
            <family val="2"/>
          </rPr>
          <t>Space for any additional notes about the request.</t>
        </r>
      </text>
    </comment>
  </commentList>
</comments>
</file>

<file path=xl/comments6.xml><?xml version="1.0" encoding="utf-8"?>
<comments xmlns="http://schemas.openxmlformats.org/spreadsheetml/2006/main">
  <authors>
    <author>Andersen, Jon</author>
  </authors>
  <commentList>
    <comment ref="S1" authorId="0">
      <text>
        <r>
          <rPr>
            <sz val="12"/>
            <color indexed="81"/>
            <rFont val="Century Gothic"/>
            <family val="2"/>
          </rPr>
          <t>Enter the fiscal year's starting budget to populate other fields.</t>
        </r>
      </text>
    </comment>
    <comment ref="Y1" authorId="0">
      <text>
        <r>
          <rPr>
            <sz val="12"/>
            <color indexed="81"/>
            <rFont val="Century Gothic"/>
            <family val="2"/>
          </rPr>
          <t xml:space="preserve">Enter the fiscal year's starting budget on pg 1  to populate other budget fields. </t>
        </r>
      </text>
    </comment>
    <comment ref="AB1" authorId="0">
      <text>
        <r>
          <rPr>
            <sz val="12"/>
            <color indexed="81"/>
            <rFont val="Century Gothic"/>
            <family val="2"/>
          </rPr>
          <t xml:space="preserve">Enter the fiscal year's starting budget on pg 1  to populate other budget fields. </t>
        </r>
      </text>
    </comment>
    <comment ref="A3" authorId="0">
      <text>
        <r>
          <rPr>
            <sz val="14"/>
            <color rgb="FF000000"/>
            <rFont val="Calibri Light"/>
            <family val="2"/>
          </rPr>
          <t>Respondent #:  This number corresponds to the SurveyMonkey application number, or total number of requests for the fiscal year.</t>
        </r>
        <r>
          <rPr>
            <sz val="9"/>
            <color rgb="FF000000"/>
            <rFont val="Tahoma"/>
            <family val="2"/>
          </rPr>
          <t xml:space="preserve">  </t>
        </r>
      </text>
    </comment>
    <comment ref="B3" authorId="0">
      <text>
        <r>
          <rPr>
            <sz val="12"/>
            <color rgb="FF000000"/>
            <rFont val="Century Gothic"/>
            <family val="2"/>
          </rPr>
          <t>Date Requested:  The date that the customer made this request.</t>
        </r>
      </text>
    </comment>
    <comment ref="C3" authorId="0">
      <text>
        <r>
          <rPr>
            <sz val="12"/>
            <color rgb="FF000000"/>
            <rFont val="Century Gothic"/>
            <family val="2"/>
          </rPr>
          <t>First name, Last Name.  Make sure this matches the name in their library acct.</t>
        </r>
      </text>
    </comment>
    <comment ref="D3" authorId="0">
      <text>
        <r>
          <rPr>
            <sz val="12"/>
            <color rgb="FF000000"/>
            <rFont val="Century Gothic"/>
            <family val="2"/>
          </rPr>
          <t>Number of Zip Books currently checked out.  Highlighted if &gt;5</t>
        </r>
      </text>
    </comment>
    <comment ref="E3" authorId="0">
      <text>
        <r>
          <rPr>
            <sz val="12"/>
            <color rgb="FF000000"/>
            <rFont val="Century Gothic"/>
            <family val="2"/>
          </rPr>
          <t>Number of Zip Books ordered this month.  Highlighted if &gt;5.</t>
        </r>
      </text>
    </comment>
    <comment ref="F3" authorId="0">
      <text>
        <r>
          <rPr>
            <sz val="12"/>
            <color rgb="FF000000"/>
            <rFont val="Century Gothic"/>
            <family val="2"/>
          </rPr>
          <t>Library card number.  No spaces.</t>
        </r>
      </text>
    </comment>
    <comment ref="G3" authorId="0">
      <text>
        <r>
          <rPr>
            <sz val="12"/>
            <color rgb="FF000000"/>
            <rFont val="Century Gothic"/>
            <family val="2"/>
          </rPr>
          <t>The address provided in the request  No punctuation.</t>
        </r>
      </text>
    </comment>
    <comment ref="H3" authorId="0">
      <text>
        <r>
          <rPr>
            <sz val="12"/>
            <color rgb="FF000000"/>
            <rFont val="Century Gothic"/>
            <family val="2"/>
          </rPr>
          <t>Phone Number:  No parentheses, dashes, spaces, periods, etc.</t>
        </r>
      </text>
    </comment>
    <comment ref="I3" authorId="0">
      <text>
        <r>
          <rPr>
            <sz val="12"/>
            <color rgb="FF000000"/>
            <rFont val="Century Gothic"/>
            <family val="2"/>
          </rPr>
          <t>Email Address - Remove hyperlink with R-Click "Remove Hyperlinks"</t>
        </r>
        <r>
          <rPr>
            <sz val="10"/>
            <color rgb="FF000000"/>
            <rFont val="Century Gothic"/>
            <family val="2"/>
          </rPr>
          <t xml:space="preserve">
</t>
        </r>
      </text>
    </comment>
    <comment ref="J3" authorId="0">
      <text>
        <r>
          <rPr>
            <sz val="12"/>
            <color rgb="FF000000"/>
            <rFont val="Century Gothic"/>
            <family val="2"/>
          </rPr>
          <t>Title as it appears on Amazon, not necessarily as the customer enters it.  A red highlight means it is currently listed in the "Best Sellers" table on the Stats page.</t>
        </r>
      </text>
    </comment>
    <comment ref="K3" authorId="0">
      <text>
        <r>
          <rPr>
            <sz val="12"/>
            <color rgb="FF000000"/>
            <rFont val="Century Gothic"/>
            <family val="2"/>
          </rPr>
          <t>Last name, First name MI.</t>
        </r>
      </text>
    </comment>
    <comment ref="L3" authorId="0">
      <text>
        <r>
          <rPr>
            <sz val="12"/>
            <color indexed="81"/>
            <rFont val="Century Gothic"/>
            <family val="2"/>
          </rPr>
          <t>Drop down to choose Print, Large Print, or Audiobook</t>
        </r>
      </text>
    </comment>
    <comment ref="M3" authorId="0">
      <text>
        <r>
          <rPr>
            <sz val="12"/>
            <color indexed="81"/>
            <rFont val="Century Gothic"/>
            <family val="2"/>
          </rPr>
          <t>Yes or No:  This Zip request is currently on the NY Times Bestseller List</t>
        </r>
      </text>
    </comment>
    <comment ref="N3" authorId="0">
      <text>
        <r>
          <rPr>
            <sz val="12"/>
            <color indexed="81"/>
            <rFont val="Century Gothic"/>
            <family val="2"/>
          </rPr>
          <t>ISBN - No hyphen:  9781234567890</t>
        </r>
      </text>
    </comment>
    <comment ref="O3" authorId="0">
      <text>
        <r>
          <rPr>
            <sz val="12"/>
            <color indexed="81"/>
            <rFont val="Century Gothic"/>
            <family val="2"/>
          </rPr>
          <t>Barcode assigned to Zip Book at record creation.  00001xxxxxxxx</t>
        </r>
      </text>
    </comment>
    <comment ref="P3" authorId="0">
      <text>
        <r>
          <rPr>
            <sz val="12"/>
            <color indexed="81"/>
            <rFont val="Century Gothic"/>
            <family val="2"/>
          </rPr>
          <t>Date Requested:  The date that the customer made this request.</t>
        </r>
      </text>
    </comment>
    <comment ref="Q3" authorId="0">
      <text>
        <r>
          <rPr>
            <sz val="12"/>
            <color rgb="FF000000"/>
            <rFont val="Century Gothic"/>
            <family val="2"/>
          </rPr>
          <t>Language the book is written in.</t>
        </r>
      </text>
    </comment>
    <comment ref="S3" authorId="0">
      <text>
        <r>
          <rPr>
            <sz val="12"/>
            <color indexed="81"/>
            <rFont val="Century Gothic"/>
            <family val="2"/>
          </rPr>
          <t>Status of Zip Book order.  Will color-code automatically.</t>
        </r>
      </text>
    </comment>
    <comment ref="T3" authorId="0">
      <text>
        <r>
          <rPr>
            <sz val="12"/>
            <color rgb="FF000000"/>
            <rFont val="Century Gothic"/>
            <family val="2"/>
          </rPr>
          <t>Date Processed:  Enter the date this book was worked on.</t>
        </r>
      </text>
    </comment>
    <comment ref="U3" authorId="0">
      <text>
        <r>
          <rPr>
            <sz val="12"/>
            <color indexed="81"/>
            <rFont val="Century Gothic"/>
            <family val="2"/>
          </rPr>
          <t>Date Delivered:  Enter the furthest-possible date Amazon expects delivery at time of purchase.</t>
        </r>
      </text>
    </comment>
    <comment ref="V3" authorId="0">
      <text>
        <r>
          <rPr>
            <sz val="12"/>
            <color rgb="FF000000"/>
            <rFont val="Century Gothic"/>
            <family val="2"/>
          </rPr>
          <t>Estimated Due Date:  Formula automatically generates a date 23 days after the "Date Delivered" is entered.  Use this date as the Due Date for customer's library account.</t>
        </r>
      </text>
    </comment>
    <comment ref="W3" authorId="0">
      <text>
        <r>
          <rPr>
            <sz val="12"/>
            <color indexed="81"/>
            <rFont val="Century Gothic"/>
            <family val="2"/>
          </rPr>
          <t>Estimated date when the ordered item will go to Lost status in Polaris.  Will highlight red if the date has passed and still on Ordered status.</t>
        </r>
      </text>
    </comment>
    <comment ref="X3" authorId="0">
      <text>
        <r>
          <rPr>
            <sz val="12"/>
            <color indexed="81"/>
            <rFont val="Century Gothic"/>
            <family val="2"/>
          </rPr>
          <t>Was an email sent to the customer?  Leave blank until you've done so.  Select "See Notes" if there are other circumstances that prevent you from doing so.</t>
        </r>
      </text>
    </comment>
    <comment ref="Y3" authorId="0">
      <text>
        <r>
          <rPr>
            <sz val="12"/>
            <color indexed="81"/>
            <rFont val="Century Gothic"/>
            <family val="2"/>
          </rPr>
          <t>Date item was returned, per Polaris check-in record.</t>
        </r>
      </text>
    </comment>
    <comment ref="Z3" authorId="0">
      <text>
        <r>
          <rPr>
            <sz val="12"/>
            <color indexed="81"/>
            <rFont val="Century Gothic"/>
            <family val="2"/>
          </rPr>
          <t>Acquisitions/Coll. Dev.'s decision on what to do with the book upon return.</t>
        </r>
      </text>
    </comment>
    <comment ref="AA3" authorId="0">
      <text>
        <r>
          <rPr>
            <sz val="12"/>
            <color indexed="81"/>
            <rFont val="Century Gothic"/>
            <family val="2"/>
          </rPr>
          <t>Reason why the Zip Book request was cancelled.  (Highlighted yellow until a  choice is made)</t>
        </r>
      </text>
    </comment>
    <comment ref="AB3" authorId="0">
      <text>
        <r>
          <rPr>
            <sz val="12"/>
            <color indexed="81"/>
            <rFont val="Century Gothic"/>
            <family val="2"/>
          </rPr>
          <t>Space for any additional notes about the request.</t>
        </r>
      </text>
    </comment>
  </commentList>
</comments>
</file>

<file path=xl/sharedStrings.xml><?xml version="1.0" encoding="utf-8"?>
<sst xmlns="http://schemas.openxmlformats.org/spreadsheetml/2006/main" count="949" uniqueCount="492">
  <si>
    <t>Customer Name</t>
  </si>
  <si>
    <t>Title</t>
  </si>
  <si>
    <t>Author</t>
  </si>
  <si>
    <t>Genre</t>
  </si>
  <si>
    <t xml:space="preserve">Format </t>
  </si>
  <si>
    <t>Language</t>
  </si>
  <si>
    <t xml:space="preserve">Library Card </t>
  </si>
  <si>
    <t>Remaining Budget:</t>
  </si>
  <si>
    <t>Email Sent</t>
  </si>
  <si>
    <t>Return Date</t>
  </si>
  <si>
    <t>Action on Return</t>
  </si>
  <si>
    <t>LP</t>
  </si>
  <si>
    <t>Audio</t>
  </si>
  <si>
    <t>Adult Fic</t>
  </si>
  <si>
    <t>YA Fic</t>
  </si>
  <si>
    <t>J Fic</t>
  </si>
  <si>
    <t>Adult NonFic</t>
  </si>
  <si>
    <t>YA NonFic</t>
  </si>
  <si>
    <t>J NonFic</t>
  </si>
  <si>
    <t>FoL</t>
  </si>
  <si>
    <t>Yes</t>
  </si>
  <si>
    <t>Pending</t>
  </si>
  <si>
    <t>Est. Due Date</t>
  </si>
  <si>
    <t>Date Req.</t>
  </si>
  <si>
    <t>Date Deliv'd</t>
  </si>
  <si>
    <t>Price</t>
  </si>
  <si>
    <t>Item Barcode</t>
  </si>
  <si>
    <t>Status</t>
  </si>
  <si>
    <t>Notes</t>
  </si>
  <si>
    <t>Wait</t>
  </si>
  <si>
    <t>Cancelled</t>
  </si>
  <si>
    <t>Account</t>
  </si>
  <si>
    <t>Shipping Address</t>
  </si>
  <si>
    <t>Ordered</t>
  </si>
  <si>
    <t>Customer Details</t>
  </si>
  <si>
    <t>Book Details</t>
  </si>
  <si>
    <t>Miscellaneous</t>
  </si>
  <si>
    <t>Complete</t>
  </si>
  <si>
    <t>ListServ</t>
  </si>
  <si>
    <t>Add to Collection</t>
  </si>
  <si>
    <t>See Notes</t>
  </si>
  <si>
    <t>Email Address</t>
  </si>
  <si>
    <t>Phone #</t>
  </si>
  <si>
    <t>Spanish</t>
  </si>
  <si>
    <t>Total Requests:</t>
  </si>
  <si>
    <t>In-Process Requests:</t>
  </si>
  <si>
    <t>Chinese</t>
  </si>
  <si>
    <t>Finished Requests:</t>
  </si>
  <si>
    <t>Total</t>
  </si>
  <si>
    <t>Print</t>
  </si>
  <si>
    <t>Spent</t>
  </si>
  <si>
    <t>Best Seller</t>
  </si>
  <si>
    <t>No</t>
  </si>
  <si>
    <t>ISBN</t>
  </si>
  <si>
    <t>Start Date</t>
  </si>
  <si>
    <t>End Date</t>
  </si>
  <si>
    <t>yzq7t</t>
  </si>
  <si>
    <t xml:space="preserve">Of these, how many were denied due to... </t>
  </si>
  <si>
    <t>Item already owned</t>
  </si>
  <si>
    <t>Borrower not in good standing</t>
  </si>
  <si>
    <t>Other? (please specify)</t>
  </si>
  <si>
    <t>Number of Zip Books ordered:</t>
  </si>
  <si>
    <t>Number of Zip Books added to library collection:</t>
  </si>
  <si>
    <t>Number of Zip Books given to Friends of the Library:</t>
  </si>
  <si>
    <t>Number of Zip Books given to other Zip Books libraries:</t>
  </si>
  <si>
    <t>Hmong</t>
  </si>
  <si>
    <t>Vietnamese</t>
  </si>
  <si>
    <t>Tagalog</t>
  </si>
  <si>
    <t>Russian</t>
  </si>
  <si>
    <t>Other? (please list language and quantity)</t>
  </si>
  <si>
    <t>Comments/Feedback (optional)</t>
  </si>
  <si>
    <t>Total pg1</t>
  </si>
  <si>
    <t>Total pg2</t>
  </si>
  <si>
    <t>Total pg3</t>
  </si>
  <si>
    <t>Total pg4</t>
  </si>
  <si>
    <t>Total Print</t>
  </si>
  <si>
    <t xml:space="preserve">Total between dates  </t>
  </si>
  <si>
    <t xml:space="preserve">Total Complete  </t>
  </si>
  <si>
    <t xml:space="preserve">Total Ordered  </t>
  </si>
  <si>
    <t xml:space="preserve">Total Cancelled  </t>
  </si>
  <si>
    <t xml:space="preserve">Total Waiting  </t>
  </si>
  <si>
    <t xml:space="preserve">Total Pending  </t>
  </si>
  <si>
    <t xml:space="preserve">Total Account  </t>
  </si>
  <si>
    <t>Total Audio</t>
  </si>
  <si>
    <t>Total LP</t>
  </si>
  <si>
    <t>Complete pg 1</t>
  </si>
  <si>
    <t>Complete pg 2</t>
  </si>
  <si>
    <t>Complete pg 3</t>
  </si>
  <si>
    <t>Complete pg 4</t>
  </si>
  <si>
    <t>Ordered pg 1</t>
  </si>
  <si>
    <t>Ordered pg 2</t>
  </si>
  <si>
    <t>Ordered pg 3</t>
  </si>
  <si>
    <t>Ordered pg 4</t>
  </si>
  <si>
    <t>Cancelled pg 1</t>
  </si>
  <si>
    <t>Cancelled pg 2</t>
  </si>
  <si>
    <t>Cancelled pg 4</t>
  </si>
  <si>
    <t>Waiting pg 1</t>
  </si>
  <si>
    <t>Waiting pg 3</t>
  </si>
  <si>
    <t>Waiting pg 4</t>
  </si>
  <si>
    <t>Pending pg 1</t>
  </si>
  <si>
    <t>Pending pg 2</t>
  </si>
  <si>
    <t>Pending pg 3</t>
  </si>
  <si>
    <t>Pending pg 4</t>
  </si>
  <si>
    <t>Account pg 1</t>
  </si>
  <si>
    <t>Account pg 2</t>
  </si>
  <si>
    <t>Account  pg 3</t>
  </si>
  <si>
    <t>Account pg 4</t>
  </si>
  <si>
    <t>Waiting pg 2</t>
  </si>
  <si>
    <t>Cancelled pg 3</t>
  </si>
  <si>
    <t>Total Adult Fic</t>
  </si>
  <si>
    <t>Total Adult NonFic</t>
  </si>
  <si>
    <t>Total YA Fic</t>
  </si>
  <si>
    <t>Total YA NonFic</t>
  </si>
  <si>
    <t>Total J Fic</t>
  </si>
  <si>
    <t>Total J NonFic</t>
  </si>
  <si>
    <t>Total English</t>
  </si>
  <si>
    <t>Total Non-English</t>
  </si>
  <si>
    <t>AF Best Sellers</t>
  </si>
  <si>
    <t>ANF Best Sellers</t>
  </si>
  <si>
    <t>YAF Best Sellers</t>
  </si>
  <si>
    <t>YANF Best Sellers</t>
  </si>
  <si>
    <t>JF Best Sellers</t>
  </si>
  <si>
    <t>JNF Best Sellers</t>
  </si>
  <si>
    <t>Adult Fic BS pg 1</t>
  </si>
  <si>
    <t>Adult Fic BS pg 2</t>
  </si>
  <si>
    <t>Adult Fic BS pg 3</t>
  </si>
  <si>
    <t>Adult Fic BS pg 4</t>
  </si>
  <si>
    <t>J Fic BS pg 1</t>
  </si>
  <si>
    <t>J Fic BS pg 2</t>
  </si>
  <si>
    <t>J Fic BS pg 3</t>
  </si>
  <si>
    <t>J Fic BS pg 4</t>
  </si>
  <si>
    <t>YA Fic BS pg 1</t>
  </si>
  <si>
    <t>Adult NonFic BS pg 1</t>
  </si>
  <si>
    <t>J NonFic BS pg 1</t>
  </si>
  <si>
    <t>YA NonFic BS pg 1</t>
  </si>
  <si>
    <t>YA Fic BS pg 2</t>
  </si>
  <si>
    <t>YA Fic BS pg 3</t>
  </si>
  <si>
    <t>YA Fic BS pg 4</t>
  </si>
  <si>
    <t>Adult NonFic BS pg 2</t>
  </si>
  <si>
    <t>Adult NonFic BS pg 3</t>
  </si>
  <si>
    <t>Adult NonFic BS pg 4</t>
  </si>
  <si>
    <t>J NonFic BS pg 2</t>
  </si>
  <si>
    <t>J NonFic BS pg 3</t>
  </si>
  <si>
    <t>J NonFic BS pg 4</t>
  </si>
  <si>
    <t>YA NonFic BS pg 2</t>
  </si>
  <si>
    <t>YA NonFic BS pg 3</t>
  </si>
  <si>
    <t>YA NonFic BS pg 4</t>
  </si>
  <si>
    <t>Add to Collection pg 1</t>
  </si>
  <si>
    <t>Add to Collection pg 2</t>
  </si>
  <si>
    <t>Add to Collection pg 3</t>
  </si>
  <si>
    <t>Add to Collection pg 4</t>
  </si>
  <si>
    <t>FoL pg 1</t>
  </si>
  <si>
    <t>FoL pg 2</t>
  </si>
  <si>
    <t>FoL pg 3</t>
  </si>
  <si>
    <t>FoL pg 4</t>
  </si>
  <si>
    <t>ListSERV pg 1</t>
  </si>
  <si>
    <t>ListSERV pg 2</t>
  </si>
  <si>
    <t>ListSERV pg 3</t>
  </si>
  <si>
    <t>ListSERV pg 4</t>
  </si>
  <si>
    <t>Date Proc'd</t>
  </si>
  <si>
    <t xml:space="preserve">Cancellation </t>
  </si>
  <si>
    <t>Owned</t>
  </si>
  <si>
    <t>Other</t>
  </si>
  <si>
    <t>Repeat</t>
  </si>
  <si>
    <t>Repeat pg 1</t>
  </si>
  <si>
    <t>Repeat pg 2</t>
  </si>
  <si>
    <t>Repeat pg 3</t>
  </si>
  <si>
    <t>Repeat pg 4</t>
  </si>
  <si>
    <t>Best pg1</t>
  </si>
  <si>
    <t>Owned pg1</t>
  </si>
  <si>
    <t>Owned pg2</t>
  </si>
  <si>
    <t>Owned pg3</t>
  </si>
  <si>
    <t>Owned pg4</t>
  </si>
  <si>
    <t>Best pg2</t>
  </si>
  <si>
    <t>Best pg3</t>
  </si>
  <si>
    <t>Best pg4</t>
  </si>
  <si>
    <t>Price pg 1</t>
  </si>
  <si>
    <t>Price pg 2</t>
  </si>
  <si>
    <t>Price pg 3</t>
  </si>
  <si>
    <t>Price pg 4</t>
  </si>
  <si>
    <t>Other pg 1</t>
  </si>
  <si>
    <t>Other pg 2</t>
  </si>
  <si>
    <t>Other pg 3</t>
  </si>
  <si>
    <t>Other pg 4</t>
  </si>
  <si>
    <t>**If 1 or more, find the langauge in the spreadsheet and list alongside</t>
  </si>
  <si>
    <t>**Find "Other" and specify alongside</t>
  </si>
  <si>
    <t>1.  Enter start and end dates for reporting period to generate the stats.                                                                           2.  Highlight the gold boxes (D2 - D44). Push Ctrl+C.</t>
  </si>
  <si>
    <t>3.  Select C2.  R-Click, click on the clipboard with "123" on the bottom to paste values</t>
  </si>
  <si>
    <t>Unique Customers (Not cancelled/pending/account)</t>
  </si>
  <si>
    <t>Spent Between Dates</t>
  </si>
  <si>
    <t>Total Spent in Time Span:</t>
  </si>
  <si>
    <t>Resp.#</t>
  </si>
  <si>
    <t>Price if between dates</t>
  </si>
  <si>
    <t>Name if status = Ordered</t>
  </si>
  <si>
    <t>T/F:  5+ items on order</t>
  </si>
  <si>
    <t>Date your Zip Books Service launched (First Year):</t>
  </si>
  <si>
    <t>Number of Zip Books requests received this month:</t>
  </si>
  <si>
    <t>Number of Zip Books requests not fulfilled this month:</t>
  </si>
  <si>
    <t>Item not available on Amazon</t>
  </si>
  <si>
    <t>Best seller item (Use NY Times Best Seller List)</t>
  </si>
  <si>
    <t>Over Expenditure Cap (and not approved)</t>
  </si>
  <si>
    <t>Duplicate Request (by same or other patron)</t>
  </si>
  <si>
    <t>Acquired item another way (Library purchased, Link+, etc.)</t>
  </si>
  <si>
    <t>Running total of Zip Books lost or never returned since launch</t>
  </si>
  <si>
    <t>Of the total number of Zip Books ordered this month, how many were:</t>
  </si>
  <si>
    <t>Regular print books</t>
  </si>
  <si>
    <t>Large print books</t>
  </si>
  <si>
    <t>Audiobooks</t>
  </si>
  <si>
    <t>Adult fiction</t>
  </si>
  <si>
    <t>Adult non-fiction</t>
  </si>
  <si>
    <t xml:space="preserve">Young adult fiction </t>
  </si>
  <si>
    <t>Young adult non-fiction</t>
  </si>
  <si>
    <t xml:space="preserve">Children's fiction </t>
  </si>
  <si>
    <t>Children's non-fiction</t>
  </si>
  <si>
    <t>Non-English language items (please specify)</t>
  </si>
  <si>
    <t>[Note: this includes time spent processing Zip Books requests, cataloging Zip Books, and compiling and reporting statistics]</t>
  </si>
  <si>
    <t>**This will always be zero--we do not track alternate methods</t>
  </si>
  <si>
    <t>Not Available</t>
  </si>
  <si>
    <t>Lost</t>
  </si>
  <si>
    <t xml:space="preserve">Total Lost  </t>
  </si>
  <si>
    <t>Lost pg 1</t>
  </si>
  <si>
    <t>Lost pg 2</t>
  </si>
  <si>
    <t>Lost pg 3</t>
  </si>
  <si>
    <t>Lost pg 4</t>
  </si>
  <si>
    <t>Lost Overall</t>
  </si>
  <si>
    <t>Not Available pg 1</t>
  </si>
  <si>
    <t>Not Available pg 2</t>
  </si>
  <si>
    <t>Not Available pg 3</t>
  </si>
  <si>
    <t>Not Available pg 4</t>
  </si>
  <si>
    <t>*Based on date returned, not processed</t>
  </si>
  <si>
    <t>Date processed Month #</t>
  </si>
  <si>
    <t>Total processed in same month</t>
  </si>
  <si>
    <t># Out</t>
  </si>
  <si>
    <t>Number of complete/ordered by this customer</t>
  </si>
  <si>
    <t>Respndnt #</t>
  </si>
  <si>
    <t>#/Mnth</t>
  </si>
  <si>
    <t>Ordered pg 5</t>
  </si>
  <si>
    <t>Repeat pg 5</t>
  </si>
  <si>
    <t>Owned pg5</t>
  </si>
  <si>
    <t>Best pg5</t>
  </si>
  <si>
    <t>Price pg 5</t>
  </si>
  <si>
    <t>Not Available pg 5</t>
  </si>
  <si>
    <t>Other pg 5</t>
  </si>
  <si>
    <t>ListSERV pg 5</t>
  </si>
  <si>
    <t>FoL pg 5</t>
  </si>
  <si>
    <t>Account pg 5</t>
  </si>
  <si>
    <t>Pending pg 5</t>
  </si>
  <si>
    <t>Add to Collection pg 5</t>
  </si>
  <si>
    <t>YA NonFic BS pg 5</t>
  </si>
  <si>
    <t>Waiting pg 5</t>
  </si>
  <si>
    <t>Lost pg 5</t>
  </si>
  <si>
    <t>J NonFic BS pg 5</t>
  </si>
  <si>
    <t>Adult NonFic BS pg 5</t>
  </si>
  <si>
    <t>Cancelled pg 5</t>
  </si>
  <si>
    <t>Adult Fic BS pg 5</t>
  </si>
  <si>
    <t>J Fic BS pg 5</t>
  </si>
  <si>
    <t>YA Fic BS pg 5</t>
  </si>
  <si>
    <t>Total pg5</t>
  </si>
  <si>
    <t>Complete pg 5</t>
  </si>
  <si>
    <t>*Requests that occurred within the dates</t>
  </si>
  <si>
    <t>are highlighted green in worksheet</t>
  </si>
  <si>
    <t/>
  </si>
  <si>
    <t>*</t>
  </si>
  <si>
    <t>Customer Buy pg 1</t>
  </si>
  <si>
    <t>Customer Buy pg 2</t>
  </si>
  <si>
    <t>Customer Buy pg 3</t>
  </si>
  <si>
    <t>Customer Buy pg 4</t>
  </si>
  <si>
    <t>Customer Buy pg 5</t>
  </si>
  <si>
    <t>Customer Buy</t>
  </si>
  <si>
    <t>Average Book Price</t>
  </si>
  <si>
    <t xml:space="preserve">Total staff time spent on Zip Books this month (in hours): </t>
  </si>
  <si>
    <t>Name if Status = Ordered/Complete</t>
  </si>
  <si>
    <t>Running total of First-Time Zip Books Customers Since Launch:</t>
  </si>
  <si>
    <t>***Add totals from previous spreadsheet(s) to calculations for D3, D4 &amp; D20</t>
  </si>
  <si>
    <t>Est. Lost Date</t>
  </si>
  <si>
    <t>Ordered/complete (T/F)</t>
  </si>
  <si>
    <t>Adult Fic Comp/Ord pg 1</t>
  </si>
  <si>
    <t>Adult Fic Comp/Ord pg 2</t>
  </si>
  <si>
    <t>Adult Fic Comp/Ord pg 3</t>
  </si>
  <si>
    <t>Adult Fic Comp/Ord pg 4</t>
  </si>
  <si>
    <t>Adult Fic Comp/Ord pg 5</t>
  </si>
  <si>
    <t>J Fic Comp/Ord pg 1</t>
  </si>
  <si>
    <t>J Fic Comp/Ord pg 2</t>
  </si>
  <si>
    <t>J Fic Comp/Ord pg 3</t>
  </si>
  <si>
    <t>J Fic Comp/Ord pg 4</t>
  </si>
  <si>
    <t>J Fic Comp/Ord pg 5</t>
  </si>
  <si>
    <t>YA Fic Comp/Ord pg 1</t>
  </si>
  <si>
    <t>YA Fic Comp/Ord pg 2</t>
  </si>
  <si>
    <t>YA Fic Comp/Ord pg 3</t>
  </si>
  <si>
    <t>YA Fic Comp/Ord pg 4</t>
  </si>
  <si>
    <t>YA Fic Comp/Ord pg 5</t>
  </si>
  <si>
    <t>Adult NonFic Comp/Ord pg 1</t>
  </si>
  <si>
    <t>Adult NonFic Comp/Ord pg 2</t>
  </si>
  <si>
    <t>Adult NonFic Comp/Ord pg 3</t>
  </si>
  <si>
    <t>Adult NonFic Comp/Ord pg 4</t>
  </si>
  <si>
    <t>Adult NonFic Comp/Ord pg 5</t>
  </si>
  <si>
    <t>J NonFic Comp/Ord pg 1</t>
  </si>
  <si>
    <t>J NonFic Comp/Ord pg 2</t>
  </si>
  <si>
    <t>J NonFic Comp/Ord pg 3</t>
  </si>
  <si>
    <t>J NonFic Comp/Ord pg 4</t>
  </si>
  <si>
    <t>J NonFic Comp/Ord pg 5</t>
  </si>
  <si>
    <t>YA NonFic Comp/Ord pg 1</t>
  </si>
  <si>
    <t>YA NonFic Comp/Ord pg 2</t>
  </si>
  <si>
    <t>YA NonFic Comp/Ord pg 3</t>
  </si>
  <si>
    <t>YA NonFic Comp/Ord pg 4</t>
  </si>
  <si>
    <t>YA NonFic Comp/Ord pg 5</t>
  </si>
  <si>
    <t>Spanish Comp/Ord pg 1</t>
  </si>
  <si>
    <t>Spanish Comp/Ord pg 2</t>
  </si>
  <si>
    <t>Spanish Comp/Ord pg 3</t>
  </si>
  <si>
    <t>Spanish Comp/Ord pg 4</t>
  </si>
  <si>
    <t>Spanish Comp/Ord pg 5</t>
  </si>
  <si>
    <t>Hmong Comp/Ord pg 1</t>
  </si>
  <si>
    <t>Hmong Comp/Ord pg 2</t>
  </si>
  <si>
    <t>Hmong Comp/Ord pg 3</t>
  </si>
  <si>
    <t>Hmong Comp/Ord pg 4</t>
  </si>
  <si>
    <t>Hmong Comp/Ord pg 5</t>
  </si>
  <si>
    <t>English Comp/Ord pg 1</t>
  </si>
  <si>
    <t>English Comp/Ord pg 2</t>
  </si>
  <si>
    <t>English Comp/Ord pg 3</t>
  </si>
  <si>
    <t>English Comp/Ord pg 4</t>
  </si>
  <si>
    <t>English Comp/Ord pg 5</t>
  </si>
  <si>
    <t>Chinese Comp/Ord pg 1</t>
  </si>
  <si>
    <t>Chinese Comp/Ord pg 2</t>
  </si>
  <si>
    <t>Chinese Comp/Ord pg 3</t>
  </si>
  <si>
    <t>Chinese Comp/Ord pg 4</t>
  </si>
  <si>
    <t>Chinese Comp/Ord pg 5</t>
  </si>
  <si>
    <t>Vietnamese Comp/Ord pg 1</t>
  </si>
  <si>
    <t>Vietnamese Comp/Ord pg 2</t>
  </si>
  <si>
    <t>Vietnamese Comp/Ord pg 3</t>
  </si>
  <si>
    <t>Vietnamese Comp/Ord pg 4</t>
  </si>
  <si>
    <t>Vietnamese Comp/Ord pg 5</t>
  </si>
  <si>
    <t>Tagalog Comp/Ord pg 1</t>
  </si>
  <si>
    <t>Tagalog Comp/Ord pg 2</t>
  </si>
  <si>
    <t>Tagalog Comp/Ord pg 3</t>
  </si>
  <si>
    <t>Tagalog Comp/Ord pg 4</t>
  </si>
  <si>
    <t>Tagalog Comp/Ord pg 5</t>
  </si>
  <si>
    <t>Russian Comp/Ord pg 1</t>
  </si>
  <si>
    <t>Russian Comp/Ord pg 2</t>
  </si>
  <si>
    <t>Russian Comp/Ord pg 3</t>
  </si>
  <si>
    <t>Russian Comp/Ord pg 4</t>
  </si>
  <si>
    <t>Russian Comp/Ord pg 5</t>
  </si>
  <si>
    <t>Print Comp/Ord pg 1</t>
  </si>
  <si>
    <t>Print Comp/Ord pg 2</t>
  </si>
  <si>
    <t>Print Comp/Ord pg 3</t>
  </si>
  <si>
    <t>Print Comp/Ord pg 4</t>
  </si>
  <si>
    <t>Print Comp/Ord pg 5</t>
  </si>
  <si>
    <t>LP Comp/Ord pg 1</t>
  </si>
  <si>
    <t>LP Comp/Ord pg 2</t>
  </si>
  <si>
    <t>LP Comp/Ord pg 3</t>
  </si>
  <si>
    <t>LP Comp/Ord pg 4</t>
  </si>
  <si>
    <t>LP Comp/Ord pg 5</t>
  </si>
  <si>
    <t>Audio Comp/Ord pg 1</t>
  </si>
  <si>
    <t>Audio Comp/Ord pg 2</t>
  </si>
  <si>
    <t>Audio Comp/Ord pg 3</t>
  </si>
  <si>
    <t>Audio Comp/Ord pg 4</t>
  </si>
  <si>
    <t>Audio Comp/Ord pg 5</t>
  </si>
  <si>
    <t>Total pg6</t>
  </si>
  <si>
    <t>Owned pg6</t>
  </si>
  <si>
    <t>Best pg6</t>
  </si>
  <si>
    <t>Other pg 6</t>
  </si>
  <si>
    <t>Not Available pg 6</t>
  </si>
  <si>
    <t>Price pg 6</t>
  </si>
  <si>
    <t>Repeat pg 6</t>
  </si>
  <si>
    <t>Lost pg 6</t>
  </si>
  <si>
    <t>Waiting pg 6</t>
  </si>
  <si>
    <t>Pending pg 6</t>
  </si>
  <si>
    <t>Account pg 6</t>
  </si>
  <si>
    <t>Print Comp/Ord pg 6</t>
  </si>
  <si>
    <t>LP Comp/Ord pg 6</t>
  </si>
  <si>
    <t>Audio Comp/Ord pg 6</t>
  </si>
  <si>
    <t>Vietnamese Comp/Ord pg 6</t>
  </si>
  <si>
    <t>Chinese Comp/Ord pg 6</t>
  </si>
  <si>
    <t>English Comp/Ord pg 6</t>
  </si>
  <si>
    <t>Hmong Comp/Ord pg 6</t>
  </si>
  <si>
    <t>Spanish Comp/Ord pg 6</t>
  </si>
  <si>
    <t>YA NonFic Comp/Ord pg 6</t>
  </si>
  <si>
    <t>J NonFic Comp/Ord pg 6</t>
  </si>
  <si>
    <t>Cancelled pg 6</t>
  </si>
  <si>
    <t>Ordered pg 6</t>
  </si>
  <si>
    <t>Complete pg 6</t>
  </si>
  <si>
    <t>YA Fic Comp/Ord pg 6</t>
  </si>
  <si>
    <t>Adult NonFic Comp/Ord pg 6</t>
  </si>
  <si>
    <t>Adult NonFic BS pg 6</t>
  </si>
  <si>
    <t>YA Fic BS pg 6</t>
  </si>
  <si>
    <t>J Fic BS pg 6</t>
  </si>
  <si>
    <t>J Fic Comp/Ord pg 6</t>
  </si>
  <si>
    <t>J NonFic BS pg 6</t>
  </si>
  <si>
    <t>YA NonFic BS pg 6</t>
  </si>
  <si>
    <t>Add to Collection pg 6</t>
  </si>
  <si>
    <t>FoL pg 6</t>
  </si>
  <si>
    <t>ListSERV pg 6</t>
  </si>
  <si>
    <t>Customer Buy pg 6</t>
  </si>
  <si>
    <t>Tagalog Comp/Ord pg 6</t>
  </si>
  <si>
    <t>Russian Comp/Ord pg 6</t>
  </si>
  <si>
    <t>Adult Fic Comp/Ord pg 6</t>
  </si>
  <si>
    <t>Adult Fic BS pg 6</t>
  </si>
  <si>
    <t>Where the Crawdads Sing</t>
  </si>
  <si>
    <t>Unsolved</t>
  </si>
  <si>
    <t>Mrs. Everything</t>
  </si>
  <si>
    <t>City of Girls</t>
  </si>
  <si>
    <t>Tom Clancy Enemy Contact</t>
  </si>
  <si>
    <t>The Oracle</t>
  </si>
  <si>
    <t>Recursion</t>
  </si>
  <si>
    <t>Redemption</t>
  </si>
  <si>
    <t>The Summer Guests</t>
  </si>
  <si>
    <t>On Earth We're Briefly Gorgeous</t>
  </si>
  <si>
    <t>The Queen Bee of Sullivan's Island</t>
  </si>
  <si>
    <t>The Guest Book</t>
  </si>
  <si>
    <t>18th Abduction</t>
  </si>
  <si>
    <t>Fall</t>
  </si>
  <si>
    <t>The Silent Patient</t>
  </si>
  <si>
    <t>Fiction</t>
  </si>
  <si>
    <t>Non Fiction</t>
  </si>
  <si>
    <t>Unfreedom of the Press</t>
  </si>
  <si>
    <t>Songs of America</t>
  </si>
  <si>
    <t>The Pioneers</t>
  </si>
  <si>
    <t>Howard Stern Comes Again</t>
  </si>
  <si>
    <t>Educated</t>
  </si>
  <si>
    <t>Becoming</t>
  </si>
  <si>
    <t>Siege</t>
  </si>
  <si>
    <t>The British Are Coming</t>
  </si>
  <si>
    <t>The Enemy of the People</t>
  </si>
  <si>
    <t>More Than Enough</t>
  </si>
  <si>
    <t>The Moment of Lift</t>
  </si>
  <si>
    <t>Every Man a Hero</t>
  </si>
  <si>
    <t>The Second Mountain</t>
  </si>
  <si>
    <t>One Giant Leap</t>
  </si>
  <si>
    <t>Sea Stories</t>
  </si>
  <si>
    <t>Current NYT Best Seller List - -Updated</t>
  </si>
  <si>
    <t>**15 mins per ordered book + 5 mins per non-ordered book</t>
  </si>
  <si>
    <t>*Titles on this list will be formatted in RED when entered in the log</t>
  </si>
  <si>
    <t>Sample Patron 1</t>
  </si>
  <si>
    <t>patron@zipbooks.com</t>
  </si>
  <si>
    <t>1234 5th Street</t>
  </si>
  <si>
    <t>The Joy of Less: A Minimalist Guide to Declutter, Organize, and Simplify</t>
  </si>
  <si>
    <t>Jay, Francine</t>
  </si>
  <si>
    <t>English</t>
  </si>
  <si>
    <t>Sample Patron 2</t>
  </si>
  <si>
    <t>Sample Patron 3</t>
  </si>
  <si>
    <t>Sample Patron 4</t>
  </si>
  <si>
    <t>678 Ninth Street</t>
  </si>
  <si>
    <t>10 Main Avenue</t>
  </si>
  <si>
    <t>1112 Baker Drive</t>
  </si>
  <si>
    <t>patroness@zipbooks.com</t>
  </si>
  <si>
    <t>patrona@zippy.com</t>
  </si>
  <si>
    <t>patronum@ziplibri.com</t>
  </si>
  <si>
    <t>Dolores Claiborne</t>
  </si>
  <si>
    <t>King, Stephen</t>
  </si>
  <si>
    <t>Email sent, audiobook unavailable</t>
  </si>
  <si>
    <t>The Mystery of the Lion's Tail (Greetings from Somewhere)</t>
  </si>
  <si>
    <t>Paris, Harper</t>
  </si>
  <si>
    <t>The World of Lore: Monstrous Creatures</t>
  </si>
  <si>
    <t>Mahnke, Aaron</t>
  </si>
  <si>
    <t>The World of Lore: Dreadful Places</t>
  </si>
  <si>
    <t xml:space="preserve">ZIP BOOKS LOG 2.0 </t>
  </si>
  <si>
    <t>Stats</t>
  </si>
  <si>
    <t>Locked Columns</t>
  </si>
  <si>
    <t>Sample Details</t>
  </si>
  <si>
    <t>Zip Books Log</t>
  </si>
  <si>
    <t>Starting Budget:</t>
  </si>
  <si>
    <t xml:space="preserve">4.  Select A1-C46, push Ctrl+C.  </t>
  </si>
  <si>
    <t>Zip Book Statistics</t>
  </si>
  <si>
    <r>
      <rPr>
        <sz val="12"/>
        <color theme="1"/>
        <rFont val="Century Gothic"/>
        <family val="2"/>
      </rPr>
      <t xml:space="preserve">Library Name: </t>
    </r>
    <r>
      <rPr>
        <b/>
        <sz val="12"/>
        <color theme="1"/>
        <rFont val="Century Gothic"/>
        <family val="2"/>
      </rPr>
      <t xml:space="preserve">   Your Library                                                        </t>
    </r>
    <r>
      <rPr>
        <sz val="12"/>
        <color theme="1"/>
        <rFont val="Century Gothic"/>
        <family val="2"/>
      </rPr>
      <t xml:space="preserve">Month: </t>
    </r>
    <r>
      <rPr>
        <b/>
        <sz val="12"/>
        <color theme="1"/>
        <rFont val="Century Gothic"/>
        <family val="2"/>
      </rPr>
      <t>Current Month</t>
    </r>
  </si>
  <si>
    <t>Detailed Calculations</t>
  </si>
  <si>
    <t>Color Coding</t>
  </si>
  <si>
    <t>Jon Andersen</t>
  </si>
  <si>
    <t>123 Fake St Springfield USA</t>
  </si>
  <si>
    <t>951-555-1234</t>
  </si>
  <si>
    <t>testytester@testmail.com</t>
  </si>
  <si>
    <t>How To Create Spreadsheets for Dummies</t>
  </si>
  <si>
    <t>Guy, Smart</t>
  </si>
  <si>
    <t>Monthly/Current Totals</t>
  </si>
  <si>
    <t xml:space="preserve">Monthly and Current totals are tabulated using the customers name, so it is important to use the name as it appears on their account, no shortened names, etc. </t>
  </si>
  <si>
    <t xml:space="preserve">If a cell is highlighted, it is telling you something.  Red titles are Best Sellers.  Yellow "Cancelled" cells means you have to choose a reason for cancelling.  Red "Est. Lost Date" means the item is probably late in the person's account (Assuming a 21-day checkout).  </t>
  </si>
  <si>
    <t>Sample data has been inputted into pg1 of the template to give you an idea of how the log would be used.</t>
  </si>
  <si>
    <t>Starting Budget</t>
  </si>
  <si>
    <t xml:space="preserve">On the top row, there is a space to enter your system's annual budget.  The other calculations on the top row depend on this number, so make sure it has a figure if you are experiencing errors. </t>
  </si>
  <si>
    <t>Hover over the column headers for a tooltip explaining more about the data that should be entered in that column.  If the tooltips are cut off, scroll the page all the way to to the top to show the missing portion.</t>
  </si>
  <si>
    <t>Best Seller Checking</t>
  </si>
  <si>
    <t>"Circular References" Error</t>
  </si>
  <si>
    <t xml:space="preserve">Excel is Hard! </t>
  </si>
  <si>
    <t>Coder, L.A.Z</t>
  </si>
  <si>
    <t>"#####" in Data Fields</t>
  </si>
  <si>
    <t>If your data is changing into ### symbols, its because it doesn't fit into the cell at the zoom level you are at.  Either zoom in (bottom right slider) or change the font size to allow the data to fit better.</t>
  </si>
  <si>
    <t xml:space="preserve">On the Stats tab, enter the current titles on the New York Times Best Seller List weekly to have the log automatically check this against the requested items.  </t>
  </si>
  <si>
    <t>All Columns are Important</t>
  </si>
  <si>
    <t>Even if a request is cancelled, fill out all the other data fields in order to correctly calculate the amount of each type of cancelled items for future stats.  It may not be necessary for monthly stats, but could be useful for collection development decisions.</t>
  </si>
  <si>
    <t>Enter the START and END dates on the Stats tab to have ZBRA automatically generate the statistics for a specified time frame.  (*All the fields are not reported monthly anymore, but  were left in in case they are in the future.)</t>
  </si>
  <si>
    <t>*For Excel pros only!*               
On the Stats page, columns M-AI are hidden, but contain lots of data used to compile the stats for the spreadsheet.  If you are attempting to add additional calculations, check to see if you can use some data that is already being collected.</t>
  </si>
  <si>
    <t>If you get a warning box referring to "One or more circular references…", you can prevent it from happening.  Click on File &gt; Options &gt; Formulas, and check the box that says "Enable Iterative Calculations", and change Max Iterations to 100.</t>
  </si>
  <si>
    <t>Columns with formulas are locked down so the formulas can't accidentally be deleted or overwritten by library staff inputting requests.  You can edit anything by clicking Review, then "Unprotect Sheet". There is no password set.  Just be sure to "Protect Sheet" afterwards to lock it once more.</t>
  </si>
  <si>
    <t>The following tracking log, also known as ZBRA (Zip Books Record Array) was designed by Jon Andersen while working as the Zip Books Coordinator for Riverside Public Library. This template is shared as an example of an advanced tracking tool that a library can create to use in their Zip Books program. Over time and with many updates, Jon has built various features into the log, including formulas that will automatically help staff track the number of items a patron may currently have out. Keep in mind that this log was built for a high usage program that processes a large number of requests each month so a smaller library may not need as robust a tracking system. Should you choose to adapt this template to your needs, please note that some of its features may not be in tune with your own program's restrictions - for example, it will highlight totals when a customer reaches their maximum allotment of five items checked out, or five requests in the current month, which may be different from the set limit that your system has in place.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</si>
</sst>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00"/>
    <numFmt numFmtId="165" formatCode="0000000000000"/>
  </numFmts>
  <fonts count="42">
    <font>
      <sz val="11"/>
      <color theme="1"/>
      <name val="Calibri"/>
      <family val="2"/>
      <scheme val="minor"/>
    </font>
    <font>
      <sz val="12"/>
      <color theme="1"/>
      <name val="Calibri"/>
      <family val="2"/>
      <scheme val="minor"/>
    </font>
    <font>
      <sz val="11"/>
      <color theme="1"/>
      <name val="Century Gothic"/>
      <family val="2"/>
    </font>
    <font>
      <sz val="10"/>
      <color theme="1"/>
      <name val="Century Gothic"/>
      <family val="2"/>
    </font>
    <font>
      <sz val="11"/>
      <color rgb="FFFF0000"/>
      <name val="Century Gothic"/>
      <family val="2"/>
    </font>
    <font>
      <sz val="8"/>
      <color theme="1"/>
      <name val="Century Gothic"/>
      <family val="2"/>
    </font>
    <font>
      <b/>
      <sz val="18"/>
      <color theme="1"/>
      <name val="Century Gothic"/>
      <family val="2"/>
    </font>
    <font>
      <b/>
      <sz val="22"/>
      <color theme="1"/>
      <name val="Century Gothic"/>
      <family val="2"/>
    </font>
    <font>
      <sz val="9"/>
      <color theme="1"/>
      <name val="Century Gothic"/>
      <family val="2"/>
    </font>
    <font>
      <sz val="9"/>
      <color theme="0"/>
      <name val="Century Gothic"/>
      <family val="2"/>
    </font>
    <font>
      <sz val="9"/>
      <name val="Century Gothic"/>
      <family val="2"/>
    </font>
    <font>
      <b/>
      <sz val="16"/>
      <color theme="1"/>
      <name val="Century Gothic"/>
      <family val="2"/>
    </font>
    <font>
      <b/>
      <sz val="11"/>
      <color theme="1"/>
      <name val="Century Gothic"/>
      <family val="2"/>
    </font>
    <font>
      <b/>
      <sz val="10"/>
      <color theme="1"/>
      <name val="Century Gothic"/>
      <family val="2"/>
    </font>
    <font>
      <sz val="11"/>
      <color theme="0"/>
      <name val="Century Gothic"/>
      <family val="2"/>
    </font>
    <font>
      <sz val="11"/>
      <name val="Century Gothic"/>
      <family val="2"/>
    </font>
    <font>
      <b/>
      <sz val="11"/>
      <name val="Century Gothic"/>
      <family val="2"/>
    </font>
    <font>
      <sz val="10"/>
      <name val="Century Gothic"/>
      <family val="2"/>
    </font>
    <font>
      <sz val="14"/>
      <color rgb="FFFF0000"/>
      <name val="Courier New"/>
      <family val="3"/>
    </font>
    <font>
      <sz val="14"/>
      <name val="Courier New"/>
      <family val="3"/>
    </font>
    <font>
      <sz val="12"/>
      <color indexed="81"/>
      <name val="Century Gothic"/>
      <family val="2"/>
    </font>
    <font>
      <b/>
      <sz val="12"/>
      <color theme="1"/>
      <name val="Century Gothic"/>
      <family val="2"/>
    </font>
    <font>
      <sz val="12"/>
      <color theme="1"/>
      <name val="Century Gothic"/>
      <family val="2"/>
    </font>
    <font>
      <sz val="30"/>
      <color theme="1"/>
      <name val="Century Gothic"/>
      <family val="2"/>
    </font>
    <font>
      <b/>
      <sz val="11"/>
      <color theme="0"/>
      <name val="Century Gothic"/>
      <family val="2"/>
    </font>
    <font>
      <sz val="12"/>
      <color rgb="FF000000"/>
      <name val="Century Gothic"/>
      <family val="2"/>
    </font>
    <font>
      <sz val="18"/>
      <color theme="3"/>
      <name val="Calibri Light"/>
      <family val="2"/>
      <scheme val="major"/>
    </font>
    <font>
      <sz val="10"/>
      <color rgb="FF000000"/>
      <name val="Century Gothic"/>
      <family val="2"/>
    </font>
    <font>
      <sz val="36"/>
      <color rgb="FF57574D"/>
      <name val="Calibri"/>
      <family val="2"/>
    </font>
    <font>
      <sz val="11"/>
      <name val="Calibri"/>
      <family val="2"/>
    </font>
    <font>
      <b/>
      <sz val="14"/>
      <color rgb="FFFFFFFF"/>
      <name val="Calibri"/>
      <family val="2"/>
    </font>
    <font>
      <sz val="14"/>
      <color rgb="FF000000"/>
      <name val="Calibri Light"/>
      <family val="2"/>
    </font>
    <font>
      <sz val="9"/>
      <color rgb="FF000000"/>
      <name val="Tahoma"/>
      <family val="2"/>
    </font>
    <font>
      <sz val="11"/>
      <color rgb="FF000000"/>
      <name val="Century Gothic"/>
      <family val="2"/>
    </font>
    <font>
      <sz val="18"/>
      <color theme="1"/>
      <name val="Century Gothic"/>
      <family val="2"/>
    </font>
    <font>
      <sz val="15"/>
      <color rgb="FF595959"/>
      <name val="Calibri"/>
      <family val="2"/>
    </font>
    <font>
      <sz val="12"/>
      <color rgb="FF32322C"/>
      <name val="Calibri (Body)"/>
    </font>
    <font>
      <sz val="12"/>
      <name val="Calibri (Body)"/>
    </font>
    <font>
      <sz val="12"/>
      <color theme="1"/>
      <name val="Calibri (Body)"/>
    </font>
    <font>
      <sz val="12"/>
      <color rgb="FF32322C"/>
      <name val="Calibri"/>
      <family val="2"/>
      <scheme val="minor"/>
    </font>
    <font>
      <sz val="12"/>
      <name val="Calibri"/>
      <family val="2"/>
      <scheme val="minor"/>
    </font>
    <font>
      <b/>
      <sz val="11"/>
      <color rgb="FF000000"/>
      <name val="Century Gothic"/>
    </font>
  </fonts>
  <fills count="39">
    <fill>
      <patternFill patternType="none"/>
    </fill>
    <fill>
      <patternFill patternType="gray125"/>
    </fill>
    <fill>
      <patternFill patternType="solid">
        <fgColor theme="3"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0000"/>
        <bgColor indexed="64"/>
      </patternFill>
    </fill>
    <fill>
      <patternFill patternType="solid">
        <fgColor rgb="FF92D050"/>
        <bgColor indexed="64"/>
      </patternFill>
    </fill>
    <fill>
      <patternFill patternType="solid">
        <fgColor rgb="FF307EF0"/>
        <bgColor indexed="64"/>
      </patternFill>
    </fill>
    <fill>
      <patternFill patternType="solid">
        <fgColor rgb="FFC90F7E"/>
        <bgColor indexed="64"/>
      </patternFill>
    </fill>
    <fill>
      <patternFill patternType="solid">
        <fgColor rgb="FFFFFF0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rgb="FFFFC000"/>
        <bgColor indexed="64"/>
      </patternFill>
    </fill>
    <fill>
      <patternFill patternType="solid">
        <fgColor rgb="FF0066FF"/>
        <bgColor indexed="64"/>
      </patternFill>
    </fill>
    <fill>
      <patternFill patternType="solid">
        <fgColor rgb="FFCC0099"/>
        <bgColor indexed="64"/>
      </patternFill>
    </fill>
    <fill>
      <patternFill patternType="solid">
        <fgColor rgb="FF99FF33"/>
        <bgColor indexed="64"/>
      </patternFill>
    </fill>
    <fill>
      <patternFill patternType="solid">
        <fgColor rgb="FFFAF7F0"/>
        <bgColor indexed="64"/>
      </patternFill>
    </fill>
    <fill>
      <patternFill patternType="solid">
        <fgColor rgb="FFFAF7F0"/>
        <bgColor rgb="FF000000"/>
      </patternFill>
    </fill>
    <fill>
      <patternFill patternType="solid">
        <fgColor rgb="FF883A15"/>
        <bgColor rgb="FF000000"/>
      </patternFill>
    </fill>
    <fill>
      <patternFill patternType="solid">
        <fgColor rgb="FF57574D"/>
        <bgColor rgb="FF000000"/>
      </patternFill>
    </fill>
    <fill>
      <patternFill patternType="solid">
        <fgColor rgb="FFEFB598"/>
        <bgColor rgb="FF000000"/>
      </patternFill>
    </fill>
    <fill>
      <patternFill patternType="solid">
        <fgColor rgb="FFBFD9D3"/>
        <bgColor rgb="FF000000"/>
      </patternFill>
    </fill>
    <fill>
      <patternFill patternType="solid">
        <fgColor rgb="FFC8C8C1"/>
        <bgColor rgb="FF000000"/>
      </patternFill>
    </fill>
    <fill>
      <patternFill patternType="solid">
        <fgColor rgb="FF57574D"/>
        <bgColor indexed="64"/>
      </patternFill>
    </fill>
    <fill>
      <patternFill patternType="solid">
        <fgColor theme="7" tint="0.39997558519241921"/>
        <bgColor rgb="FF000000"/>
      </patternFill>
    </fill>
    <fill>
      <patternFill patternType="solid">
        <fgColor theme="7" tint="-0.249977111117893"/>
        <bgColor rgb="FF000000"/>
      </patternFill>
    </fill>
    <fill>
      <patternFill patternType="solid">
        <fgColor theme="4" tint="-0.249977111117893"/>
        <bgColor rgb="FF000000"/>
      </patternFill>
    </fill>
    <fill>
      <patternFill patternType="solid">
        <fgColor theme="4" tint="0.39997558519241921"/>
        <bgColor rgb="FF000000"/>
      </patternFill>
    </fill>
    <fill>
      <patternFill patternType="solid">
        <fgColor theme="3" tint="0.59999389629810485"/>
        <bgColor rgb="FF000000"/>
      </patternFill>
    </fill>
    <fill>
      <patternFill patternType="solid">
        <fgColor theme="3" tint="0.39997558519241921"/>
        <bgColor rgb="FF000000"/>
      </patternFill>
    </fill>
    <fill>
      <patternFill patternType="solid">
        <fgColor rgb="FF002060"/>
        <bgColor rgb="FF000000"/>
      </patternFill>
    </fill>
    <fill>
      <patternFill patternType="solid">
        <fgColor theme="4" tint="0.59999389629810485"/>
        <bgColor rgb="FF000000"/>
      </patternFill>
    </fill>
    <fill>
      <patternFill patternType="solid">
        <fgColor rgb="FF88C8CE"/>
        <bgColor rgb="FF000000"/>
      </patternFill>
    </fill>
    <fill>
      <patternFill patternType="solid">
        <fgColor theme="9" tint="0.39997558519241921"/>
        <bgColor rgb="FF000000"/>
      </patternFill>
    </fill>
    <fill>
      <patternFill patternType="solid">
        <fgColor theme="9" tint="-0.249977111117893"/>
        <bgColor rgb="FF000000"/>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theme="1"/>
      </right>
      <top style="thin">
        <color theme="1"/>
      </top>
      <bottom/>
      <diagonal/>
    </border>
    <border>
      <left style="medium">
        <color indexed="64"/>
      </left>
      <right style="thin">
        <color theme="1"/>
      </right>
      <top/>
      <bottom/>
      <diagonal/>
    </border>
    <border>
      <left style="medium">
        <color indexed="64"/>
      </left>
      <right style="thin">
        <color theme="1"/>
      </right>
      <top/>
      <bottom style="thin">
        <color theme="1"/>
      </bottom>
      <diagonal/>
    </border>
    <border>
      <left style="medium">
        <color indexed="64"/>
      </left>
      <right style="thin">
        <color indexed="64"/>
      </right>
      <top style="thin">
        <color theme="1"/>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s>
  <cellStyleXfs count="2">
    <xf numFmtId="0" fontId="0" fillId="0" borderId="0"/>
    <xf numFmtId="0" fontId="26" fillId="0" borderId="0" applyNumberFormat="0" applyFill="0" applyBorder="0" applyAlignment="0" applyProtection="0"/>
  </cellStyleXfs>
  <cellXfs count="246">
    <xf numFmtId="0" fontId="0" fillId="0" borderId="0" xfId="0"/>
    <xf numFmtId="0" fontId="2" fillId="0" borderId="0" xfId="0" applyFont="1"/>
    <xf numFmtId="0" fontId="2" fillId="0" borderId="0" xfId="0" applyFont="1" applyAlignment="1">
      <alignment horizontal="center"/>
    </xf>
    <xf numFmtId="0" fontId="2" fillId="0" borderId="0" xfId="0" applyNumberFormat="1" applyFont="1"/>
    <xf numFmtId="0" fontId="4" fillId="0" borderId="0" xfId="0" applyFont="1"/>
    <xf numFmtId="0" fontId="4" fillId="0" borderId="0" xfId="0" applyFont="1" applyFill="1"/>
    <xf numFmtId="0" fontId="5" fillId="2" borderId="3" xfId="0" applyFont="1" applyFill="1" applyBorder="1" applyAlignment="1">
      <alignment horizontal="center"/>
    </xf>
    <xf numFmtId="0" fontId="2" fillId="2" borderId="10" xfId="0" applyNumberFormat="1" applyFont="1" applyFill="1" applyBorder="1" applyAlignment="1">
      <alignment horizontal="center"/>
    </xf>
    <xf numFmtId="0" fontId="2" fillId="0" borderId="0" xfId="0" applyNumberFormat="1" applyFont="1" applyAlignment="1">
      <alignment horizontal="center"/>
    </xf>
    <xf numFmtId="0" fontId="2" fillId="0" borderId="2" xfId="0" applyFont="1" applyBorder="1" applyAlignment="1">
      <alignment horizontal="center"/>
    </xf>
    <xf numFmtId="0" fontId="2" fillId="0" borderId="2" xfId="0" applyFont="1" applyBorder="1" applyProtection="1">
      <protection locked="0"/>
    </xf>
    <xf numFmtId="0" fontId="2" fillId="0" borderId="1" xfId="0" applyFont="1" applyBorder="1" applyProtection="1">
      <protection locked="0"/>
    </xf>
    <xf numFmtId="0" fontId="2" fillId="0" borderId="0" xfId="0" applyFont="1" applyAlignment="1">
      <alignment shrinkToFit="1"/>
    </xf>
    <xf numFmtId="0" fontId="4" fillId="0" borderId="2" xfId="0" applyFont="1" applyBorder="1" applyAlignment="1">
      <alignment horizontal="center"/>
    </xf>
    <xf numFmtId="0" fontId="8" fillId="0" borderId="3" xfId="0" applyFont="1" applyBorder="1" applyAlignment="1">
      <alignment horizontal="center" vertical="center" textRotation="90"/>
    </xf>
    <xf numFmtId="0" fontId="8" fillId="7" borderId="4" xfId="0" applyFont="1" applyFill="1" applyBorder="1" applyAlignment="1">
      <alignment horizontal="center" vertical="center" textRotation="90"/>
    </xf>
    <xf numFmtId="0" fontId="9" fillId="6" borderId="4" xfId="0" applyFont="1" applyFill="1" applyBorder="1" applyAlignment="1">
      <alignment horizontal="center" vertical="center" textRotation="90"/>
    </xf>
    <xf numFmtId="0" fontId="10" fillId="8" borderId="4" xfId="0" applyFont="1" applyFill="1" applyBorder="1" applyAlignment="1">
      <alignment horizontal="center" vertical="center" textRotation="90"/>
    </xf>
    <xf numFmtId="0" fontId="8" fillId="10" borderId="4" xfId="0" applyFont="1" applyFill="1" applyBorder="1" applyAlignment="1">
      <alignment horizontal="center" vertical="center" textRotation="90"/>
    </xf>
    <xf numFmtId="0" fontId="8" fillId="9" borderId="4" xfId="0" applyFont="1" applyFill="1" applyBorder="1" applyAlignment="1">
      <alignment horizontal="center" vertical="center" textRotation="90"/>
    </xf>
    <xf numFmtId="0" fontId="8" fillId="0" borderId="9" xfId="0" applyFont="1" applyBorder="1" applyAlignment="1">
      <alignment horizontal="center" vertical="center" textRotation="90"/>
    </xf>
    <xf numFmtId="0" fontId="2" fillId="2" borderId="5" xfId="0" applyFont="1" applyFill="1" applyBorder="1" applyAlignment="1">
      <alignment horizontal="center"/>
    </xf>
    <xf numFmtId="0" fontId="2" fillId="2" borderId="7" xfId="0" applyNumberFormat="1" applyFont="1" applyFill="1" applyBorder="1" applyAlignment="1">
      <alignment horizontal="center"/>
    </xf>
    <xf numFmtId="0" fontId="2" fillId="2" borderId="10" xfId="0" applyFont="1" applyFill="1" applyBorder="1" applyAlignment="1">
      <alignment horizontal="center"/>
    </xf>
    <xf numFmtId="0" fontId="2" fillId="3" borderId="10" xfId="0" applyFont="1" applyFill="1" applyBorder="1" applyAlignment="1">
      <alignment horizontal="center"/>
    </xf>
    <xf numFmtId="0" fontId="2" fillId="3" borderId="10" xfId="0" applyFont="1" applyFill="1" applyBorder="1" applyAlignment="1">
      <alignment horizontal="center" shrinkToFit="1"/>
    </xf>
    <xf numFmtId="0" fontId="2" fillId="3" borderId="10" xfId="0" applyNumberFormat="1" applyFont="1" applyFill="1" applyBorder="1" applyAlignment="1">
      <alignment horizontal="center"/>
    </xf>
    <xf numFmtId="0" fontId="2" fillId="3" borderId="6" xfId="0" applyFont="1" applyFill="1" applyBorder="1" applyAlignment="1">
      <alignment horizontal="center" wrapText="1"/>
    </xf>
    <xf numFmtId="0" fontId="2" fillId="3" borderId="7" xfId="0" applyFont="1" applyFill="1" applyBorder="1" applyAlignment="1">
      <alignment horizontal="center"/>
    </xf>
    <xf numFmtId="0" fontId="2" fillId="4" borderId="10" xfId="0" applyFont="1" applyFill="1" applyBorder="1" applyAlignment="1">
      <alignment horizontal="center"/>
    </xf>
    <xf numFmtId="0" fontId="3" fillId="4" borderId="10" xfId="0" applyFont="1" applyFill="1" applyBorder="1" applyAlignment="1">
      <alignment horizontal="center"/>
    </xf>
    <xf numFmtId="0" fontId="3" fillId="5" borderId="10" xfId="0" applyFont="1" applyFill="1" applyBorder="1" applyAlignment="1">
      <alignment horizontal="center"/>
    </xf>
    <xf numFmtId="0" fontId="2" fillId="5" borderId="10" xfId="0" applyFont="1" applyFill="1" applyBorder="1" applyAlignment="1">
      <alignment horizontal="center"/>
    </xf>
    <xf numFmtId="0" fontId="2" fillId="0" borderId="0" xfId="0" applyFont="1" applyFill="1"/>
    <xf numFmtId="0" fontId="6" fillId="0" borderId="8" xfId="0" applyFont="1" applyBorder="1" applyAlignment="1">
      <alignment horizontal="left"/>
    </xf>
    <xf numFmtId="0" fontId="12" fillId="0" borderId="0" xfId="0" applyFont="1"/>
    <xf numFmtId="164" fontId="6" fillId="0" borderId="0" xfId="0" applyNumberFormat="1" applyFont="1" applyAlignment="1">
      <alignment horizontal="right"/>
    </xf>
    <xf numFmtId="164" fontId="6" fillId="0" borderId="0" xfId="0" applyNumberFormat="1" applyFont="1" applyAlignment="1">
      <alignment horizontal="left"/>
    </xf>
    <xf numFmtId="0" fontId="14" fillId="0" borderId="0" xfId="0" applyFont="1"/>
    <xf numFmtId="0" fontId="3" fillId="3" borderId="10" xfId="0" applyFont="1" applyFill="1" applyBorder="1" applyAlignment="1">
      <alignment horizontal="center" wrapText="1"/>
    </xf>
    <xf numFmtId="0" fontId="15" fillId="0" borderId="0" xfId="0" applyFont="1" applyProtection="1"/>
    <xf numFmtId="0" fontId="15" fillId="0" borderId="0" xfId="0" applyFont="1" applyAlignment="1" applyProtection="1">
      <alignment horizontal="left"/>
    </xf>
    <xf numFmtId="0" fontId="15" fillId="0" borderId="0" xfId="0" applyFont="1" applyFill="1" applyBorder="1" applyAlignment="1" applyProtection="1"/>
    <xf numFmtId="0" fontId="15" fillId="0" borderId="0" xfId="0" applyFont="1" applyAlignment="1" applyProtection="1">
      <alignment horizontal="right"/>
    </xf>
    <xf numFmtId="0" fontId="14" fillId="0" borderId="0" xfId="0" applyFont="1" applyFill="1" applyBorder="1" applyAlignment="1" applyProtection="1"/>
    <xf numFmtId="14" fontId="14" fillId="0" borderId="0" xfId="0" applyNumberFormat="1" applyFont="1" applyProtection="1"/>
    <xf numFmtId="14" fontId="16" fillId="11" borderId="1" xfId="0" applyNumberFormat="1" applyFont="1" applyFill="1" applyBorder="1" applyAlignment="1" applyProtection="1">
      <alignment horizontal="center"/>
      <protection locked="0"/>
    </xf>
    <xf numFmtId="0" fontId="13" fillId="0" borderId="0" xfId="0" applyFont="1" applyFill="1" applyAlignment="1">
      <alignment vertical="center" textRotation="180"/>
    </xf>
    <xf numFmtId="0" fontId="15" fillId="0" borderId="0" xfId="0" applyFont="1"/>
    <xf numFmtId="0" fontId="16" fillId="14" borderId="12" xfId="0" applyFont="1" applyFill="1" applyBorder="1" applyAlignment="1">
      <alignment horizontal="center"/>
    </xf>
    <xf numFmtId="0" fontId="16" fillId="0" borderId="0" xfId="0" applyFont="1" applyAlignment="1" applyProtection="1">
      <alignment horizontal="center"/>
    </xf>
    <xf numFmtId="0" fontId="16" fillId="14" borderId="12" xfId="0" applyFont="1" applyFill="1" applyBorder="1" applyAlignment="1" applyProtection="1">
      <alignment horizontal="center"/>
    </xf>
    <xf numFmtId="0" fontId="16" fillId="14" borderId="17" xfId="0" applyFont="1" applyFill="1" applyBorder="1" applyAlignment="1" applyProtection="1">
      <alignment horizontal="center"/>
    </xf>
    <xf numFmtId="0" fontId="12" fillId="0" borderId="0" xfId="0" applyFont="1" applyAlignment="1">
      <alignment horizontal="center"/>
    </xf>
    <xf numFmtId="0" fontId="12" fillId="14" borderId="12" xfId="0" applyFont="1" applyFill="1" applyBorder="1" applyAlignment="1">
      <alignment horizontal="center"/>
    </xf>
    <xf numFmtId="0" fontId="12" fillId="14" borderId="22" xfId="0" applyFont="1" applyFill="1" applyBorder="1" applyAlignment="1">
      <alignment horizontal="center"/>
    </xf>
    <xf numFmtId="0" fontId="12" fillId="14" borderId="20" xfId="0" applyFont="1" applyFill="1" applyBorder="1" applyAlignment="1">
      <alignment horizontal="center"/>
    </xf>
    <xf numFmtId="0" fontId="3" fillId="0" borderId="0" xfId="0" applyFont="1" applyFill="1" applyAlignment="1">
      <alignment vertical="center"/>
    </xf>
    <xf numFmtId="0" fontId="16" fillId="14" borderId="20" xfId="0" applyFont="1" applyFill="1" applyBorder="1" applyAlignment="1">
      <alignment horizontal="center"/>
    </xf>
    <xf numFmtId="0" fontId="2" fillId="0" borderId="0" xfId="0" applyNumberFormat="1" applyFont="1" applyAlignment="1">
      <alignment horizontal="center" vertical="center"/>
    </xf>
    <xf numFmtId="14" fontId="16" fillId="14" borderId="20" xfId="0" applyNumberFormat="1" applyFont="1" applyFill="1" applyBorder="1" applyAlignment="1">
      <alignment horizontal="center" vertical="center"/>
    </xf>
    <xf numFmtId="0" fontId="15" fillId="0" borderId="1" xfId="0" applyFont="1" applyBorder="1"/>
    <xf numFmtId="0" fontId="15" fillId="0" borderId="0" xfId="0" applyFont="1" applyBorder="1"/>
    <xf numFmtId="0" fontId="16" fillId="15" borderId="0" xfId="0" applyFont="1" applyFill="1" applyBorder="1"/>
    <xf numFmtId="0" fontId="4" fillId="0" borderId="0" xfId="0" applyFont="1" applyAlignment="1">
      <alignment horizontal="center"/>
    </xf>
    <xf numFmtId="0" fontId="18" fillId="0" borderId="0" xfId="0" applyFont="1" applyAlignment="1">
      <alignment vertical="center"/>
    </xf>
    <xf numFmtId="0" fontId="15" fillId="0" borderId="11" xfId="0" applyFont="1" applyBorder="1"/>
    <xf numFmtId="0" fontId="2" fillId="0" borderId="0" xfId="0" applyFont="1" applyBorder="1"/>
    <xf numFmtId="0" fontId="2" fillId="0" borderId="0" xfId="0" applyFont="1" applyBorder="1" applyProtection="1">
      <protection locked="0"/>
    </xf>
    <xf numFmtId="164" fontId="6" fillId="15" borderId="0" xfId="0" applyNumberFormat="1" applyFont="1" applyFill="1" applyAlignment="1">
      <alignment horizontal="left"/>
    </xf>
    <xf numFmtId="0" fontId="6" fillId="15" borderId="0" xfId="0" applyFont="1" applyFill="1" applyBorder="1" applyAlignment="1">
      <alignment horizontal="center" vertical="center"/>
    </xf>
    <xf numFmtId="0" fontId="2" fillId="15" borderId="0" xfId="0" applyFont="1" applyFill="1" applyBorder="1" applyAlignment="1">
      <alignment horizontal="center"/>
    </xf>
    <xf numFmtId="0" fontId="2" fillId="15" borderId="0" xfId="0" applyFont="1" applyFill="1" applyBorder="1" applyProtection="1">
      <protection locked="0"/>
    </xf>
    <xf numFmtId="0" fontId="2" fillId="15" borderId="0" xfId="0" applyFont="1" applyFill="1"/>
    <xf numFmtId="0" fontId="2" fillId="0" borderId="0" xfId="0" applyFont="1" applyAlignment="1">
      <alignment horizontal="left"/>
    </xf>
    <xf numFmtId="0" fontId="2" fillId="0" borderId="1" xfId="0" applyFont="1" applyBorder="1"/>
    <xf numFmtId="0" fontId="2" fillId="0" borderId="0" xfId="0" applyFont="1" applyFill="1" applyBorder="1" applyProtection="1">
      <protection locked="0"/>
    </xf>
    <xf numFmtId="0" fontId="12" fillId="15" borderId="0" xfId="0" applyFont="1" applyFill="1" applyAlignment="1">
      <alignment horizontal="center" vertical="center"/>
    </xf>
    <xf numFmtId="0" fontId="10" fillId="16" borderId="4" xfId="0" applyFont="1" applyFill="1" applyBorder="1" applyAlignment="1">
      <alignment horizontal="center" vertical="center" textRotation="90"/>
    </xf>
    <xf numFmtId="0" fontId="15" fillId="0" borderId="31" xfId="0" applyFont="1" applyBorder="1"/>
    <xf numFmtId="0" fontId="12" fillId="0" borderId="0" xfId="0" applyFont="1" applyAlignment="1">
      <alignment horizontal="right"/>
    </xf>
    <xf numFmtId="164" fontId="12" fillId="0" borderId="0" xfId="0" applyNumberFormat="1" applyFont="1"/>
    <xf numFmtId="0" fontId="2" fillId="0" borderId="0" xfId="0" applyNumberFormat="1" applyFont="1" applyBorder="1"/>
    <xf numFmtId="0" fontId="2" fillId="0" borderId="0" xfId="0" applyNumberFormat="1" applyFont="1" applyBorder="1" applyAlignment="1">
      <alignment horizontal="center" vertical="center"/>
    </xf>
    <xf numFmtId="0" fontId="2" fillId="0" borderId="0" xfId="0" applyFont="1" applyBorder="1" applyAlignment="1">
      <alignment shrinkToFit="1"/>
    </xf>
    <xf numFmtId="0" fontId="2" fillId="0" borderId="11" xfId="0" applyFont="1" applyBorder="1"/>
    <xf numFmtId="0" fontId="2" fillId="0" borderId="12" xfId="0" applyFont="1" applyBorder="1"/>
    <xf numFmtId="0" fontId="2" fillId="0" borderId="35" xfId="0" applyFont="1" applyBorder="1"/>
    <xf numFmtId="0" fontId="10" fillId="17" borderId="4" xfId="0" applyFont="1" applyFill="1" applyBorder="1" applyAlignment="1">
      <alignment horizontal="center" vertical="center" textRotation="90"/>
    </xf>
    <xf numFmtId="0" fontId="8" fillId="18" borderId="4" xfId="0" applyFont="1" applyFill="1" applyBorder="1" applyAlignment="1">
      <alignment horizontal="center" vertical="center" textRotation="90"/>
    </xf>
    <xf numFmtId="0" fontId="15" fillId="2" borderId="5" xfId="0" applyFont="1" applyFill="1" applyBorder="1" applyAlignment="1">
      <alignment horizontal="center"/>
    </xf>
    <xf numFmtId="0" fontId="19" fillId="0" borderId="0" xfId="0" applyFont="1" applyAlignment="1">
      <alignment vertical="center"/>
    </xf>
    <xf numFmtId="14" fontId="2" fillId="0" borderId="2" xfId="0" applyNumberFormat="1" applyFont="1" applyBorder="1" applyAlignment="1" applyProtection="1">
      <alignment horizontal="center"/>
    </xf>
    <xf numFmtId="0" fontId="3" fillId="0" borderId="2" xfId="0" applyFont="1" applyBorder="1" applyAlignment="1" applyProtection="1">
      <alignment horizontal="center"/>
    </xf>
    <xf numFmtId="14" fontId="2" fillId="0" borderId="2" xfId="0" applyNumberFormat="1" applyFont="1" applyBorder="1" applyAlignment="1" applyProtection="1">
      <alignment horizontal="center"/>
      <protection locked="0"/>
    </xf>
    <xf numFmtId="0" fontId="3" fillId="0" borderId="2" xfId="0" applyFont="1" applyBorder="1" applyProtection="1">
      <protection locked="0"/>
    </xf>
    <xf numFmtId="165" fontId="3" fillId="0" borderId="1" xfId="0" applyNumberFormat="1" applyFont="1" applyBorder="1" applyAlignment="1" applyProtection="1">
      <alignment horizontal="center"/>
      <protection locked="0"/>
    </xf>
    <xf numFmtId="165" fontId="2" fillId="0" borderId="1" xfId="0" applyNumberFormat="1" applyFont="1" applyBorder="1" applyAlignment="1" applyProtection="1">
      <alignment horizontal="center"/>
      <protection locked="0"/>
    </xf>
    <xf numFmtId="164" fontId="2" fillId="0" borderId="1" xfId="0" applyNumberFormat="1" applyFont="1" applyBorder="1" applyAlignment="1" applyProtection="1">
      <alignment horizontal="center"/>
      <protection locked="0"/>
    </xf>
    <xf numFmtId="0" fontId="3" fillId="0" borderId="2" xfId="0" applyFont="1" applyBorder="1" applyAlignment="1" applyProtection="1">
      <alignment horizontal="center"/>
      <protection locked="0"/>
    </xf>
    <xf numFmtId="0" fontId="3" fillId="0" borderId="2" xfId="0" applyFont="1" applyBorder="1" applyAlignment="1" applyProtection="1">
      <alignment horizontal="left"/>
      <protection locked="0"/>
    </xf>
    <xf numFmtId="0" fontId="15" fillId="0" borderId="0" xfId="0" applyFont="1" applyAlignment="1" applyProtection="1">
      <alignment horizontal="center"/>
    </xf>
    <xf numFmtId="0" fontId="7" fillId="0" borderId="16" xfId="0" applyFont="1" applyBorder="1" applyAlignment="1">
      <alignment horizontal="left"/>
    </xf>
    <xf numFmtId="0" fontId="7" fillId="0" borderId="14" xfId="0" applyFont="1" applyBorder="1" applyAlignment="1">
      <alignment horizontal="left"/>
    </xf>
    <xf numFmtId="0" fontId="7" fillId="0" borderId="15" xfId="0" applyFont="1" applyBorder="1" applyAlignment="1">
      <alignment horizontal="center"/>
    </xf>
    <xf numFmtId="0" fontId="15" fillId="0" borderId="0" xfId="0" applyFont="1" applyFill="1"/>
    <xf numFmtId="0" fontId="21" fillId="12" borderId="18" xfId="0" applyFont="1" applyFill="1" applyBorder="1" applyAlignment="1"/>
    <xf numFmtId="0" fontId="21" fillId="12" borderId="13" xfId="0" applyFont="1" applyFill="1" applyBorder="1" applyAlignment="1">
      <alignment horizontal="right" wrapText="1"/>
    </xf>
    <xf numFmtId="0" fontId="21" fillId="12" borderId="19" xfId="0" applyFont="1" applyFill="1" applyBorder="1" applyAlignment="1">
      <alignment horizontal="center" wrapText="1"/>
    </xf>
    <xf numFmtId="0" fontId="16" fillId="0" borderId="0" xfId="0" applyFont="1" applyFill="1" applyAlignment="1">
      <alignment horizontal="center"/>
    </xf>
    <xf numFmtId="0" fontId="2" fillId="0" borderId="0" xfId="0" applyFont="1" applyAlignment="1">
      <alignment horizontal="right"/>
    </xf>
    <xf numFmtId="0" fontId="2" fillId="12" borderId="20" xfId="0" applyFont="1" applyFill="1" applyBorder="1"/>
    <xf numFmtId="0" fontId="2" fillId="13" borderId="1" xfId="0" applyFont="1" applyFill="1" applyBorder="1" applyAlignment="1">
      <alignment wrapText="1"/>
    </xf>
    <xf numFmtId="14" fontId="2" fillId="13" borderId="21" xfId="0" applyNumberFormat="1" applyFont="1" applyFill="1" applyBorder="1" applyAlignment="1">
      <alignment horizontal="center"/>
    </xf>
    <xf numFmtId="0" fontId="16" fillId="0" borderId="0" xfId="0" applyFont="1" applyFill="1" applyAlignment="1" applyProtection="1">
      <alignment horizontal="center"/>
    </xf>
    <xf numFmtId="0" fontId="2" fillId="13" borderId="21" xfId="0" applyFont="1" applyFill="1" applyBorder="1" applyAlignment="1">
      <alignment horizontal="center"/>
    </xf>
    <xf numFmtId="0" fontId="16" fillId="0" borderId="0" xfId="0" applyFont="1" applyFill="1" applyBorder="1" applyAlignment="1" applyProtection="1">
      <alignment horizontal="center"/>
    </xf>
    <xf numFmtId="0" fontId="2" fillId="12" borderId="22" xfId="0" applyFont="1" applyFill="1" applyBorder="1"/>
    <xf numFmtId="0" fontId="16" fillId="0" borderId="0" xfId="0" applyFont="1" applyFill="1" applyBorder="1" applyAlignment="1" applyProtection="1">
      <alignment horizontal="center" vertical="center"/>
    </xf>
    <xf numFmtId="0" fontId="2" fillId="0" borderId="23" xfId="0" applyFont="1" applyFill="1" applyBorder="1"/>
    <xf numFmtId="0" fontId="2" fillId="15" borderId="12" xfId="0" applyFont="1" applyFill="1" applyBorder="1" applyAlignment="1">
      <alignment horizontal="left" wrapText="1" indent="2"/>
    </xf>
    <xf numFmtId="0" fontId="2" fillId="15" borderId="21" xfId="0" applyFont="1" applyFill="1" applyBorder="1" applyAlignment="1">
      <alignment horizontal="center"/>
    </xf>
    <xf numFmtId="14" fontId="14" fillId="0" borderId="0" xfId="0" applyNumberFormat="1" applyFont="1"/>
    <xf numFmtId="0" fontId="2" fillId="0" borderId="24" xfId="0" applyFont="1" applyFill="1" applyBorder="1"/>
    <xf numFmtId="0" fontId="2" fillId="15" borderId="12" xfId="0" applyFont="1" applyFill="1" applyBorder="1" applyAlignment="1">
      <alignment horizontal="left" wrapText="1" indent="4"/>
    </xf>
    <xf numFmtId="0" fontId="15" fillId="0" borderId="0" xfId="0" applyFont="1" applyFill="1" applyAlignment="1">
      <alignment horizontal="left"/>
    </xf>
    <xf numFmtId="0" fontId="2" fillId="0" borderId="25" xfId="0" applyFont="1" applyBorder="1"/>
    <xf numFmtId="0" fontId="2" fillId="12" borderId="26" xfId="0" applyFont="1" applyFill="1" applyBorder="1"/>
    <xf numFmtId="0" fontId="16" fillId="0" borderId="0" xfId="0" applyFont="1" applyFill="1" applyBorder="1" applyAlignment="1">
      <alignment horizontal="center"/>
    </xf>
    <xf numFmtId="0" fontId="16" fillId="0" borderId="32" xfId="0" applyFont="1" applyFill="1" applyBorder="1" applyAlignment="1">
      <alignment horizontal="center"/>
    </xf>
    <xf numFmtId="0" fontId="2" fillId="0" borderId="33" xfId="0" applyFont="1" applyFill="1" applyBorder="1"/>
    <xf numFmtId="0" fontId="15" fillId="0" borderId="34" xfId="0" applyFont="1" applyBorder="1"/>
    <xf numFmtId="0" fontId="2" fillId="0" borderId="2" xfId="0" applyFont="1" applyFill="1" applyBorder="1"/>
    <xf numFmtId="0" fontId="2" fillId="13" borderId="1" xfId="0" applyFont="1" applyFill="1" applyBorder="1" applyAlignment="1">
      <alignment vertical="center" wrapText="1"/>
    </xf>
    <xf numFmtId="0" fontId="2" fillId="15" borderId="1" xfId="0" applyFont="1" applyFill="1" applyBorder="1" applyAlignment="1">
      <alignment vertical="center" wrapText="1"/>
    </xf>
    <xf numFmtId="0" fontId="2" fillId="15" borderId="20" xfId="0" applyFont="1" applyFill="1" applyBorder="1"/>
    <xf numFmtId="0" fontId="2" fillId="13" borderId="11" xfId="0" applyFont="1" applyFill="1" applyBorder="1" applyAlignment="1">
      <alignment horizontal="left" vertical="center" wrapText="1" indent="4"/>
    </xf>
    <xf numFmtId="0" fontId="12" fillId="0" borderId="0" xfId="0" applyFont="1" applyFill="1" applyBorder="1" applyAlignment="1">
      <alignment horizontal="center"/>
    </xf>
    <xf numFmtId="0" fontId="2" fillId="15" borderId="20" xfId="0" quotePrefix="1" applyFont="1" applyFill="1" applyBorder="1"/>
    <xf numFmtId="0" fontId="2" fillId="15" borderId="22" xfId="0" applyFont="1" applyFill="1" applyBorder="1"/>
    <xf numFmtId="0" fontId="2" fillId="0" borderId="27" xfId="0" applyFont="1" applyBorder="1"/>
    <xf numFmtId="0" fontId="2" fillId="15" borderId="13" xfId="0" applyFont="1" applyFill="1" applyBorder="1" applyAlignment="1">
      <alignment horizontal="left" vertical="center" indent="10"/>
    </xf>
    <xf numFmtId="0" fontId="2" fillId="0" borderId="28" xfId="0" applyFont="1" applyBorder="1"/>
    <xf numFmtId="0" fontId="2" fillId="0" borderId="20" xfId="0" applyFont="1" applyFill="1" applyBorder="1"/>
    <xf numFmtId="0" fontId="2" fillId="13" borderId="12" xfId="0" applyFont="1" applyFill="1" applyBorder="1" applyAlignment="1">
      <alignment horizontal="left" indent="2"/>
    </xf>
    <xf numFmtId="0" fontId="2" fillId="0" borderId="30" xfId="0" applyFont="1" applyBorder="1"/>
    <xf numFmtId="0" fontId="12" fillId="15" borderId="30" xfId="0" applyFont="1" applyFill="1" applyBorder="1" applyAlignment="1">
      <alignment horizontal="right" indent="2"/>
    </xf>
    <xf numFmtId="0" fontId="2" fillId="15" borderId="29" xfId="0" applyFont="1" applyFill="1" applyBorder="1" applyAlignment="1">
      <alignment horizontal="center"/>
    </xf>
    <xf numFmtId="0" fontId="12" fillId="0" borderId="0" xfId="0" applyFont="1" applyFill="1" applyAlignment="1">
      <alignment horizontal="center"/>
    </xf>
    <xf numFmtId="164" fontId="8" fillId="0" borderId="0" xfId="0" applyNumberFormat="1" applyFont="1"/>
    <xf numFmtId="164" fontId="2" fillId="0" borderId="0" xfId="0" applyNumberFormat="1" applyFont="1"/>
    <xf numFmtId="0" fontId="8" fillId="0" borderId="0" xfId="0" applyFont="1" applyAlignment="1">
      <alignment horizontal="center" vertical="center" wrapText="1"/>
    </xf>
    <xf numFmtId="0" fontId="3" fillId="10" borderId="2" xfId="0" applyFont="1" applyFill="1" applyBorder="1" applyAlignment="1" applyProtection="1">
      <alignment horizontal="center"/>
    </xf>
    <xf numFmtId="14" fontId="3" fillId="0" borderId="2" xfId="0" applyNumberFormat="1" applyFont="1" applyBorder="1" applyProtection="1">
      <protection locked="0"/>
    </xf>
    <xf numFmtId="0" fontId="17" fillId="0" borderId="2" xfId="0" applyNumberFormat="1" applyFont="1" applyBorder="1" applyAlignment="1" applyProtection="1">
      <alignment horizontal="center"/>
    </xf>
    <xf numFmtId="0" fontId="3" fillId="0" borderId="0" xfId="0" applyFont="1" applyAlignment="1">
      <alignment vertical="center" wrapText="1"/>
    </xf>
    <xf numFmtId="0" fontId="2" fillId="0" borderId="0" xfId="0" applyFont="1" applyAlignment="1">
      <alignment vertical="center"/>
    </xf>
    <xf numFmtId="0" fontId="2" fillId="0" borderId="1" xfId="0" applyNumberFormat="1" applyFont="1" applyBorder="1" applyAlignment="1" applyProtection="1">
      <alignment horizontal="center" shrinkToFit="1"/>
      <protection locked="0"/>
    </xf>
    <xf numFmtId="0" fontId="0" fillId="0" borderId="1" xfId="0" applyNumberFormat="1" applyBorder="1" applyProtection="1">
      <protection locked="0"/>
    </xf>
    <xf numFmtId="0" fontId="2" fillId="0" borderId="1" xfId="0" applyNumberFormat="1" applyFont="1" applyBorder="1" applyAlignment="1" applyProtection="1">
      <alignment horizontal="center"/>
      <protection locked="0"/>
    </xf>
    <xf numFmtId="0" fontId="3" fillId="0" borderId="2" xfId="0" applyNumberFormat="1" applyFont="1" applyBorder="1" applyProtection="1">
      <protection locked="0"/>
    </xf>
    <xf numFmtId="0" fontId="2" fillId="0" borderId="1" xfId="0" applyNumberFormat="1" applyFont="1" applyBorder="1" applyProtection="1">
      <protection locked="0"/>
    </xf>
    <xf numFmtId="0" fontId="2" fillId="0" borderId="2" xfId="0" applyNumberFormat="1" applyFont="1" applyBorder="1" applyAlignment="1" applyProtection="1">
      <alignment horizontal="center"/>
      <protection locked="0"/>
    </xf>
    <xf numFmtId="0" fontId="3" fillId="0" borderId="2" xfId="0" applyNumberFormat="1" applyFont="1" applyBorder="1" applyAlignment="1" applyProtection="1">
      <alignment horizontal="center"/>
      <protection locked="0"/>
    </xf>
    <xf numFmtId="0" fontId="3" fillId="0" borderId="1" xfId="0" applyNumberFormat="1" applyFont="1" applyBorder="1" applyAlignment="1" applyProtection="1">
      <alignment horizontal="center"/>
      <protection locked="0"/>
    </xf>
    <xf numFmtId="14" fontId="17" fillId="0" borderId="2" xfId="0" applyNumberFormat="1" applyFont="1" applyBorder="1" applyAlignment="1" applyProtection="1">
      <alignment horizontal="center"/>
    </xf>
    <xf numFmtId="0" fontId="12" fillId="0" borderId="0" xfId="0" applyFont="1" applyAlignment="1">
      <alignment horizontal="left"/>
    </xf>
    <xf numFmtId="14" fontId="2" fillId="0" borderId="1" xfId="0" applyNumberFormat="1" applyFont="1" applyBorder="1" applyProtection="1">
      <protection locked="0"/>
    </xf>
    <xf numFmtId="14" fontId="12" fillId="0" borderId="0" xfId="0" applyNumberFormat="1" applyFont="1" applyAlignment="1" applyProtection="1">
      <alignment horizontal="left"/>
      <protection locked="0"/>
    </xf>
    <xf numFmtId="0" fontId="2" fillId="0" borderId="36" xfId="0" applyFont="1" applyBorder="1" applyProtection="1">
      <protection locked="0"/>
    </xf>
    <xf numFmtId="0" fontId="2" fillId="0" borderId="37" xfId="0" applyFont="1" applyBorder="1" applyProtection="1">
      <protection locked="0"/>
    </xf>
    <xf numFmtId="0" fontId="2" fillId="0" borderId="37" xfId="0" applyFont="1" applyBorder="1"/>
    <xf numFmtId="0" fontId="2" fillId="0" borderId="17" xfId="0" applyFont="1" applyBorder="1"/>
    <xf numFmtId="0" fontId="2" fillId="0" borderId="35" xfId="0" applyFont="1" applyBorder="1" applyProtection="1">
      <protection locked="0"/>
    </xf>
    <xf numFmtId="0" fontId="2" fillId="0" borderId="38" xfId="0" applyFont="1" applyBorder="1"/>
    <xf numFmtId="0" fontId="2" fillId="0" borderId="31" xfId="0" applyFont="1" applyBorder="1"/>
    <xf numFmtId="0" fontId="2" fillId="0" borderId="34" xfId="0" applyFont="1" applyBorder="1"/>
    <xf numFmtId="0" fontId="2" fillId="0" borderId="39" xfId="0" applyFont="1" applyBorder="1"/>
    <xf numFmtId="0" fontId="2" fillId="0" borderId="17" xfId="0" applyFont="1" applyBorder="1" applyProtection="1">
      <protection locked="0"/>
    </xf>
    <xf numFmtId="0" fontId="2" fillId="0" borderId="38" xfId="0" applyFont="1" applyBorder="1" applyProtection="1">
      <protection locked="0"/>
    </xf>
    <xf numFmtId="14" fontId="2" fillId="0" borderId="1" xfId="0" applyNumberFormat="1" applyFont="1" applyBorder="1" applyAlignment="1" applyProtection="1">
      <alignment horizontal="center" shrinkToFit="1"/>
      <protection locked="0"/>
    </xf>
    <xf numFmtId="14" fontId="0" fillId="0" borderId="1" xfId="0" applyNumberFormat="1" applyBorder="1" applyProtection="1">
      <protection locked="0"/>
    </xf>
    <xf numFmtId="0" fontId="2" fillId="0" borderId="2" xfId="0" applyFont="1" applyBorder="1" applyAlignment="1" applyProtection="1">
      <alignment horizontal="center"/>
      <protection locked="0"/>
    </xf>
    <xf numFmtId="0" fontId="2" fillId="0" borderId="1" xfId="0" applyFont="1" applyBorder="1" applyAlignment="1" applyProtection="1">
      <alignment horizontal="center"/>
      <protection locked="0"/>
    </xf>
    <xf numFmtId="0" fontId="0" fillId="20" borderId="0" xfId="0" applyFill="1"/>
    <xf numFmtId="0" fontId="29" fillId="21" borderId="0" xfId="0" applyFont="1" applyFill="1" applyAlignment="1">
      <alignment vertical="center" wrapText="1"/>
    </xf>
    <xf numFmtId="0" fontId="30" fillId="22" borderId="0" xfId="0" applyFont="1" applyFill="1" applyAlignment="1">
      <alignment horizontal="left" vertical="center" indent="1"/>
    </xf>
    <xf numFmtId="0" fontId="30" fillId="23" borderId="0" xfId="0" applyFont="1" applyFill="1" applyAlignment="1">
      <alignment horizontal="left" vertical="center" indent="1"/>
    </xf>
    <xf numFmtId="0" fontId="0" fillId="27" borderId="0" xfId="0" applyFill="1"/>
    <xf numFmtId="0" fontId="30" fillId="29" borderId="0" xfId="0" applyFont="1" applyFill="1" applyAlignment="1">
      <alignment horizontal="left" vertical="center" indent="1"/>
    </xf>
    <xf numFmtId="0" fontId="30" fillId="30" borderId="0" xfId="0" applyFont="1" applyFill="1" applyAlignment="1">
      <alignment horizontal="left" vertical="center" indent="1"/>
    </xf>
    <xf numFmtId="0" fontId="8" fillId="3" borderId="10" xfId="0" applyFont="1" applyFill="1" applyBorder="1" applyAlignment="1">
      <alignment horizontal="center" wrapText="1"/>
    </xf>
    <xf numFmtId="0" fontId="23" fillId="0" borderId="8" xfId="0" applyFont="1" applyBorder="1" applyAlignment="1"/>
    <xf numFmtId="0" fontId="34" fillId="0" borderId="8" xfId="0" applyFont="1" applyBorder="1" applyAlignment="1">
      <alignment horizontal="right"/>
    </xf>
    <xf numFmtId="164" fontId="34" fillId="0" borderId="8" xfId="0" applyNumberFormat="1" applyFont="1" applyBorder="1" applyAlignment="1"/>
    <xf numFmtId="164" fontId="34" fillId="0" borderId="0" xfId="0" applyNumberFormat="1" applyFont="1" applyAlignment="1">
      <alignment horizontal="right"/>
    </xf>
    <xf numFmtId="0" fontId="30" fillId="33" borderId="0" xfId="0" applyFont="1" applyFill="1" applyAlignment="1">
      <alignment horizontal="left" vertical="center" indent="1"/>
    </xf>
    <xf numFmtId="14" fontId="2" fillId="0" borderId="1" xfId="0" applyNumberFormat="1" applyFont="1" applyBorder="1" applyAlignment="1" applyProtection="1">
      <alignment horizontal="center"/>
      <protection locked="0"/>
    </xf>
    <xf numFmtId="14" fontId="3" fillId="0" borderId="2" xfId="0" applyNumberFormat="1" applyFont="1" applyBorder="1" applyAlignment="1" applyProtection="1">
      <alignment horizontal="center"/>
      <protection locked="0"/>
    </xf>
    <xf numFmtId="0" fontId="30" fillId="34" borderId="0" xfId="0" applyFont="1" applyFill="1" applyAlignment="1">
      <alignment horizontal="left" vertical="center" indent="1"/>
    </xf>
    <xf numFmtId="0" fontId="0" fillId="0" borderId="1" xfId="0" applyFill="1" applyBorder="1"/>
    <xf numFmtId="0" fontId="3" fillId="0" borderId="0" xfId="0" applyNumberFormat="1" applyFont="1" applyAlignment="1">
      <alignment horizontal="center"/>
    </xf>
    <xf numFmtId="0" fontId="3" fillId="0" borderId="0" xfId="0" applyFont="1" applyAlignment="1">
      <alignment horizontal="center"/>
    </xf>
    <xf numFmtId="0" fontId="30" fillId="36" borderId="0" xfId="0" applyFont="1" applyFill="1" applyAlignment="1">
      <alignment horizontal="left" vertical="center" indent="1"/>
    </xf>
    <xf numFmtId="0" fontId="30" fillId="38" borderId="0" xfId="0" applyFont="1" applyFill="1" applyAlignment="1">
      <alignment horizontal="left" vertical="center" indent="1"/>
    </xf>
    <xf numFmtId="0" fontId="36" fillId="24" borderId="0" xfId="0" applyFont="1" applyFill="1" applyAlignment="1">
      <alignment horizontal="left" vertical="top" wrapText="1" indent="1"/>
    </xf>
    <xf numFmtId="0" fontId="37" fillId="21" borderId="0" xfId="0" applyFont="1" applyFill="1" applyAlignment="1">
      <alignment vertical="center" wrapText="1"/>
    </xf>
    <xf numFmtId="0" fontId="36" fillId="25" borderId="0" xfId="0" applyFont="1" applyFill="1" applyAlignment="1">
      <alignment horizontal="left" vertical="top" wrapText="1" indent="1"/>
    </xf>
    <xf numFmtId="0" fontId="36" fillId="26" borderId="0" xfId="0" applyFont="1" applyFill="1" applyAlignment="1">
      <alignment horizontal="left" vertical="top" wrapText="1" indent="1"/>
    </xf>
    <xf numFmtId="0" fontId="38" fillId="20" borderId="0" xfId="0" applyFont="1" applyFill="1"/>
    <xf numFmtId="0" fontId="36" fillId="35" borderId="0" xfId="0" applyFont="1" applyFill="1" applyAlignment="1">
      <alignment horizontal="left" vertical="top" wrapText="1" indent="1"/>
    </xf>
    <xf numFmtId="0" fontId="36" fillId="28" borderId="0" xfId="0" applyFont="1" applyFill="1" applyAlignment="1">
      <alignment horizontal="left" vertical="top" wrapText="1" indent="1"/>
    </xf>
    <xf numFmtId="0" fontId="36" fillId="31" borderId="0" xfId="0" applyFont="1" applyFill="1" applyAlignment="1">
      <alignment horizontal="left" vertical="top" wrapText="1" indent="1"/>
    </xf>
    <xf numFmtId="0" fontId="36" fillId="37" borderId="0" xfId="0" applyFont="1" applyFill="1" applyAlignment="1">
      <alignment horizontal="left" vertical="top" wrapText="1" indent="1"/>
    </xf>
    <xf numFmtId="0" fontId="36" fillId="32" borderId="0" xfId="0" applyFont="1" applyFill="1" applyAlignment="1">
      <alignment horizontal="left" vertical="top" wrapText="1" indent="1"/>
    </xf>
    <xf numFmtId="0" fontId="39" fillId="24" borderId="0" xfId="0" applyFont="1" applyFill="1" applyAlignment="1">
      <alignment horizontal="left" vertical="top" wrapText="1" indent="1"/>
    </xf>
    <xf numFmtId="0" fontId="40" fillId="21" borderId="0" xfId="0" applyFont="1" applyFill="1" applyAlignment="1">
      <alignment vertical="center" wrapText="1"/>
    </xf>
    <xf numFmtId="0" fontId="39" fillId="25" borderId="0" xfId="0" applyFont="1" applyFill="1" applyAlignment="1">
      <alignment horizontal="left" vertical="top" wrapText="1" indent="1"/>
    </xf>
    <xf numFmtId="0" fontId="39" fillId="26" borderId="0" xfId="0" applyFont="1" applyFill="1" applyAlignment="1">
      <alignment horizontal="left" vertical="top" wrapText="1" indent="1"/>
    </xf>
    <xf numFmtId="0" fontId="1" fillId="20" borderId="0" xfId="0" applyFont="1" applyFill="1"/>
    <xf numFmtId="0" fontId="39" fillId="35" borderId="0" xfId="0" applyFont="1" applyFill="1" applyAlignment="1">
      <alignment horizontal="left" vertical="top" wrapText="1" indent="1"/>
    </xf>
    <xf numFmtId="0" fontId="28" fillId="21" borderId="0" xfId="1" applyFont="1" applyFill="1"/>
    <xf numFmtId="0" fontId="35" fillId="21" borderId="0" xfId="0" applyFont="1" applyFill="1" applyBorder="1" applyAlignment="1">
      <alignment horizontal="left" vertical="top" wrapText="1"/>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164" fontId="6" fillId="4" borderId="5" xfId="0" applyNumberFormat="1" applyFont="1" applyFill="1" applyBorder="1" applyAlignment="1">
      <alignment horizontal="center" vertical="center"/>
    </xf>
    <xf numFmtId="164" fontId="6" fillId="4" borderId="6" xfId="0" applyNumberFormat="1" applyFont="1" applyFill="1" applyBorder="1" applyAlignment="1">
      <alignment horizontal="center" vertical="center"/>
    </xf>
    <xf numFmtId="164" fontId="6" fillId="4" borderId="7" xfId="0" applyNumberFormat="1" applyFont="1" applyFill="1" applyBorder="1" applyAlignment="1">
      <alignment horizontal="center" vertical="center"/>
    </xf>
    <xf numFmtId="0" fontId="11" fillId="0" borderId="0" xfId="0" applyFont="1" applyBorder="1" applyAlignment="1">
      <alignment horizont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6" fillId="5" borderId="7" xfId="0" applyFont="1" applyFill="1" applyBorder="1" applyAlignment="1">
      <alignment horizontal="center" vertical="center"/>
    </xf>
    <xf numFmtId="0" fontId="34" fillId="0" borderId="8" xfId="0" applyFont="1" applyBorder="1" applyAlignment="1">
      <alignment horizontal="right"/>
    </xf>
    <xf numFmtId="164" fontId="6" fillId="0" borderId="8" xfId="0" applyNumberFormat="1" applyFont="1" applyBorder="1" applyAlignment="1">
      <alignment horizontal="left"/>
    </xf>
    <xf numFmtId="0" fontId="15" fillId="0" borderId="0" xfId="0" applyFont="1" applyAlignment="1">
      <alignment horizontal="left"/>
    </xf>
    <xf numFmtId="0" fontId="17" fillId="0" borderId="0" xfId="0" quotePrefix="1" applyFont="1" applyAlignment="1">
      <alignment horizontal="left"/>
    </xf>
    <xf numFmtId="0" fontId="12" fillId="0" borderId="0" xfId="0" applyNumberFormat="1" applyFont="1" applyAlignment="1">
      <alignment horizontal="right"/>
    </xf>
    <xf numFmtId="0" fontId="17" fillId="0" borderId="0" xfId="0" quotePrefix="1" applyFont="1" applyAlignment="1">
      <alignment horizontal="left" vertical="top" wrapText="1"/>
    </xf>
    <xf numFmtId="0" fontId="15" fillId="0" borderId="0" xfId="0" applyFont="1" applyAlignment="1" applyProtection="1">
      <alignment horizontal="center"/>
    </xf>
    <xf numFmtId="0" fontId="15" fillId="19" borderId="0" xfId="0" applyFont="1" applyFill="1" applyAlignment="1" applyProtection="1">
      <alignment horizontal="center"/>
    </xf>
    <xf numFmtId="0" fontId="2" fillId="19" borderId="35" xfId="0" applyFont="1" applyFill="1" applyBorder="1" applyAlignment="1">
      <alignment horizontal="center"/>
    </xf>
    <xf numFmtId="0" fontId="2" fillId="19" borderId="0" xfId="0" applyFont="1" applyFill="1" applyBorder="1" applyAlignment="1">
      <alignment horizontal="center"/>
    </xf>
    <xf numFmtId="0" fontId="24" fillId="6" borderId="0" xfId="0" quotePrefix="1" applyFont="1" applyFill="1" applyAlignment="1">
      <alignment horizontal="center" vertical="center" wrapText="1"/>
    </xf>
  </cellXfs>
  <cellStyles count="2">
    <cellStyle name="Normal" xfId="0" builtinId="0"/>
    <cellStyle name="Title" xfId="1" builtinId="15"/>
  </cellStyles>
  <dxfs count="191">
    <dxf>
      <font>
        <color auto="1"/>
      </font>
    </dxf>
    <dxf>
      <fill>
        <patternFill>
          <bgColor rgb="FF92D050"/>
        </patternFill>
      </fill>
    </dxf>
    <dxf>
      <font>
        <color theme="0"/>
      </font>
    </dxf>
    <dxf>
      <font>
        <color theme="0"/>
      </font>
    </dxf>
    <dxf>
      <font>
        <color auto="1"/>
      </font>
      <fill>
        <patternFill>
          <bgColor rgb="FFFFC000"/>
        </patternFill>
      </fill>
    </dxf>
    <dxf>
      <fill>
        <patternFill>
          <bgColor rgb="FFCCECFF"/>
        </patternFill>
      </fill>
    </dxf>
    <dxf>
      <fill>
        <patternFill>
          <bgColor rgb="FF99FF33"/>
        </patternFill>
      </fill>
    </dxf>
    <dxf>
      <font>
        <color theme="0"/>
      </font>
      <fill>
        <patternFill>
          <bgColor rgb="FFFF0000"/>
        </patternFill>
      </fill>
    </dxf>
    <dxf>
      <fill>
        <patternFill>
          <bgColor rgb="FFCCECFF"/>
        </patternFill>
      </fill>
    </dxf>
    <dxf>
      <fill>
        <patternFill>
          <bgColor rgb="FF99FF33"/>
        </patternFill>
      </fill>
    </dxf>
    <dxf>
      <font>
        <color theme="0"/>
      </font>
      <fill>
        <patternFill>
          <bgColor rgb="FF660066"/>
        </patternFill>
      </fill>
    </dxf>
    <dxf>
      <fill>
        <patternFill>
          <bgColor rgb="FFCCECFF"/>
        </patternFill>
      </fill>
    </dxf>
    <dxf>
      <fill>
        <patternFill>
          <bgColor rgb="FF99FF33"/>
        </patternFill>
      </fill>
    </dxf>
    <dxf>
      <font>
        <b/>
        <i val="0"/>
      </font>
    </dxf>
    <dxf>
      <fill>
        <patternFill>
          <bgColor rgb="FFCCECFF"/>
        </patternFill>
      </fill>
    </dxf>
    <dxf>
      <fill>
        <patternFill>
          <bgColor rgb="FF99FF33"/>
        </patternFill>
      </fill>
    </dxf>
    <dxf>
      <font>
        <color theme="0"/>
      </font>
      <fill>
        <patternFill>
          <bgColor theme="5" tint="-0.24994659260841701"/>
        </patternFill>
      </fill>
    </dxf>
    <dxf>
      <fill>
        <patternFill>
          <bgColor rgb="FF92D050"/>
        </patternFill>
      </fill>
    </dxf>
    <dxf>
      <fill>
        <patternFill>
          <bgColor theme="0"/>
        </patternFill>
      </fill>
    </dxf>
    <dxf>
      <fill>
        <patternFill>
          <bgColor rgb="FFFFC000"/>
        </patternFill>
      </fill>
    </dxf>
    <dxf>
      <font>
        <color auto="1"/>
      </font>
      <fill>
        <patternFill>
          <bgColor rgb="FF0066FF"/>
        </patternFill>
      </fill>
    </dxf>
    <dxf>
      <font>
        <color theme="0"/>
      </font>
      <fill>
        <patternFill>
          <bgColor rgb="FFCC0099"/>
        </patternFill>
      </fill>
    </dxf>
    <dxf>
      <fill>
        <patternFill>
          <bgColor rgb="FFFFFF00"/>
        </patternFill>
      </fill>
    </dxf>
    <dxf>
      <font>
        <color theme="0"/>
      </font>
      <fill>
        <patternFill>
          <bgColor rgb="FFFF0000"/>
        </patternFill>
      </fill>
    </dxf>
    <dxf>
      <font>
        <b/>
        <i val="0"/>
      </font>
    </dxf>
    <dxf>
      <fill>
        <patternFill>
          <bgColor rgb="FFFFFF00"/>
        </patternFill>
      </fill>
    </dxf>
    <dxf>
      <fill>
        <patternFill>
          <bgColor rgb="FFCCECFF"/>
        </patternFill>
      </fill>
    </dxf>
    <dxf>
      <fill>
        <patternFill>
          <bgColor rgb="FF99FF33"/>
        </patternFill>
      </fill>
    </dxf>
    <dxf>
      <fill>
        <patternFill>
          <bgColor rgb="FFCCECFF"/>
        </patternFill>
      </fill>
    </dxf>
    <dxf>
      <fill>
        <patternFill>
          <bgColor rgb="FF99FF33"/>
        </patternFill>
      </fill>
    </dxf>
    <dxf>
      <font>
        <b/>
        <i val="0"/>
      </font>
    </dxf>
    <dxf>
      <font>
        <b/>
        <i val="0"/>
      </font>
    </dxf>
    <dxf>
      <fill>
        <patternFill>
          <bgColor rgb="FFCCECFF"/>
        </patternFill>
      </fill>
    </dxf>
    <dxf>
      <font>
        <color auto="1"/>
      </font>
      <fill>
        <patternFill>
          <bgColor rgb="FFFFC000"/>
        </patternFill>
      </fill>
    </dxf>
    <dxf>
      <fill>
        <patternFill>
          <bgColor rgb="FFCCECFF"/>
        </patternFill>
      </fill>
    </dxf>
    <dxf>
      <fill>
        <patternFill>
          <bgColor rgb="FF99FF33"/>
        </patternFill>
      </fill>
    </dxf>
    <dxf>
      <font>
        <color theme="0"/>
      </font>
      <fill>
        <patternFill>
          <bgColor rgb="FFFF0000"/>
        </patternFill>
      </fill>
    </dxf>
    <dxf>
      <fill>
        <patternFill>
          <bgColor rgb="FFCCECFF"/>
        </patternFill>
      </fill>
    </dxf>
    <dxf>
      <fill>
        <patternFill>
          <bgColor rgb="FF99FF33"/>
        </patternFill>
      </fill>
    </dxf>
    <dxf>
      <font>
        <color theme="0"/>
      </font>
      <fill>
        <patternFill>
          <bgColor rgb="FF660066"/>
        </patternFill>
      </fill>
    </dxf>
    <dxf>
      <fill>
        <patternFill>
          <bgColor rgb="FFCCECFF"/>
        </patternFill>
      </fill>
    </dxf>
    <dxf>
      <fill>
        <patternFill>
          <bgColor rgb="FF99FF33"/>
        </patternFill>
      </fill>
    </dxf>
    <dxf>
      <font>
        <b/>
        <i val="0"/>
      </font>
    </dxf>
    <dxf>
      <fill>
        <patternFill>
          <bgColor rgb="FFCCECFF"/>
        </patternFill>
      </fill>
    </dxf>
    <dxf>
      <fill>
        <patternFill>
          <bgColor rgb="FF99FF33"/>
        </patternFill>
      </fill>
    </dxf>
    <dxf>
      <font>
        <color theme="0"/>
      </font>
      <fill>
        <patternFill>
          <bgColor theme="5" tint="-0.24994659260841701"/>
        </patternFill>
      </fill>
    </dxf>
    <dxf>
      <fill>
        <patternFill>
          <bgColor rgb="FF92D050"/>
        </patternFill>
      </fill>
    </dxf>
    <dxf>
      <fill>
        <patternFill>
          <bgColor theme="0"/>
        </patternFill>
      </fill>
    </dxf>
    <dxf>
      <fill>
        <patternFill>
          <bgColor rgb="FFFFC000"/>
        </patternFill>
      </fill>
    </dxf>
    <dxf>
      <font>
        <color auto="1"/>
      </font>
      <fill>
        <patternFill>
          <bgColor rgb="FF0066FF"/>
        </patternFill>
      </fill>
    </dxf>
    <dxf>
      <font>
        <color theme="0"/>
      </font>
      <fill>
        <patternFill>
          <bgColor rgb="FFCC0099"/>
        </patternFill>
      </fill>
    </dxf>
    <dxf>
      <fill>
        <patternFill>
          <bgColor rgb="FFFFFF00"/>
        </patternFill>
      </fill>
    </dxf>
    <dxf>
      <font>
        <color theme="0"/>
      </font>
      <fill>
        <patternFill>
          <bgColor rgb="FFFF0000"/>
        </patternFill>
      </fill>
    </dxf>
    <dxf>
      <font>
        <b/>
        <i val="0"/>
      </font>
    </dxf>
    <dxf>
      <fill>
        <patternFill>
          <bgColor rgb="FFFFFF00"/>
        </patternFill>
      </fill>
    </dxf>
    <dxf>
      <fill>
        <patternFill>
          <bgColor rgb="FFCCECFF"/>
        </patternFill>
      </fill>
    </dxf>
    <dxf>
      <fill>
        <patternFill>
          <bgColor rgb="FF99FF33"/>
        </patternFill>
      </fill>
    </dxf>
    <dxf>
      <fill>
        <patternFill>
          <bgColor rgb="FFCCECFF"/>
        </patternFill>
      </fill>
    </dxf>
    <dxf>
      <fill>
        <patternFill>
          <bgColor rgb="FF99FF33"/>
        </patternFill>
      </fill>
    </dxf>
    <dxf>
      <font>
        <b/>
        <i val="0"/>
      </font>
    </dxf>
    <dxf>
      <font>
        <b/>
        <i val="0"/>
      </font>
    </dxf>
    <dxf>
      <fill>
        <patternFill>
          <bgColor rgb="FFCCECFF"/>
        </patternFill>
      </fill>
    </dxf>
    <dxf>
      <font>
        <color auto="1"/>
      </font>
      <fill>
        <patternFill>
          <bgColor rgb="FFFFC000"/>
        </patternFill>
      </fill>
    </dxf>
    <dxf>
      <fill>
        <patternFill>
          <bgColor rgb="FFCCECFF"/>
        </patternFill>
      </fill>
    </dxf>
    <dxf>
      <fill>
        <patternFill>
          <bgColor rgb="FF99FF33"/>
        </patternFill>
      </fill>
    </dxf>
    <dxf>
      <font>
        <color theme="0"/>
      </font>
      <fill>
        <patternFill>
          <bgColor rgb="FFFF0000"/>
        </patternFill>
      </fill>
    </dxf>
    <dxf>
      <fill>
        <patternFill>
          <bgColor rgb="FFCCECFF"/>
        </patternFill>
      </fill>
    </dxf>
    <dxf>
      <fill>
        <patternFill>
          <bgColor rgb="FF99FF33"/>
        </patternFill>
      </fill>
    </dxf>
    <dxf>
      <font>
        <color theme="0"/>
      </font>
      <fill>
        <patternFill>
          <bgColor rgb="FF660066"/>
        </patternFill>
      </fill>
    </dxf>
    <dxf>
      <fill>
        <patternFill>
          <bgColor rgb="FFCCECFF"/>
        </patternFill>
      </fill>
    </dxf>
    <dxf>
      <fill>
        <patternFill>
          <bgColor rgb="FF99FF33"/>
        </patternFill>
      </fill>
    </dxf>
    <dxf>
      <font>
        <b/>
        <i val="0"/>
      </font>
    </dxf>
    <dxf>
      <fill>
        <patternFill>
          <bgColor rgb="FFCCECFF"/>
        </patternFill>
      </fill>
    </dxf>
    <dxf>
      <fill>
        <patternFill>
          <bgColor rgb="FF99FF33"/>
        </patternFill>
      </fill>
    </dxf>
    <dxf>
      <font>
        <color theme="0"/>
      </font>
      <fill>
        <patternFill>
          <bgColor theme="5" tint="-0.24994659260841701"/>
        </patternFill>
      </fill>
    </dxf>
    <dxf>
      <fill>
        <patternFill>
          <bgColor rgb="FF92D050"/>
        </patternFill>
      </fill>
    </dxf>
    <dxf>
      <fill>
        <patternFill>
          <bgColor theme="0"/>
        </patternFill>
      </fill>
    </dxf>
    <dxf>
      <fill>
        <patternFill>
          <bgColor rgb="FFFFC000"/>
        </patternFill>
      </fill>
    </dxf>
    <dxf>
      <font>
        <color auto="1"/>
      </font>
      <fill>
        <patternFill>
          <bgColor rgb="FF0066FF"/>
        </patternFill>
      </fill>
    </dxf>
    <dxf>
      <font>
        <color theme="0"/>
      </font>
      <fill>
        <patternFill>
          <bgColor rgb="FFCC0099"/>
        </patternFill>
      </fill>
    </dxf>
    <dxf>
      <fill>
        <patternFill>
          <bgColor rgb="FFFFFF00"/>
        </patternFill>
      </fill>
    </dxf>
    <dxf>
      <font>
        <color theme="0"/>
      </font>
      <fill>
        <patternFill>
          <bgColor rgb="FFFF0000"/>
        </patternFill>
      </fill>
    </dxf>
    <dxf>
      <font>
        <b/>
        <i val="0"/>
      </font>
    </dxf>
    <dxf>
      <fill>
        <patternFill>
          <bgColor rgb="FFFFFF00"/>
        </patternFill>
      </fill>
    </dxf>
    <dxf>
      <fill>
        <patternFill>
          <bgColor rgb="FFCCECFF"/>
        </patternFill>
      </fill>
    </dxf>
    <dxf>
      <fill>
        <patternFill>
          <bgColor rgb="FF99FF33"/>
        </patternFill>
      </fill>
    </dxf>
    <dxf>
      <fill>
        <patternFill>
          <bgColor rgb="FFCCECFF"/>
        </patternFill>
      </fill>
    </dxf>
    <dxf>
      <fill>
        <patternFill>
          <bgColor rgb="FF99FF33"/>
        </patternFill>
      </fill>
    </dxf>
    <dxf>
      <font>
        <b/>
        <i val="0"/>
      </font>
    </dxf>
    <dxf>
      <font>
        <b/>
        <i val="0"/>
      </font>
    </dxf>
    <dxf>
      <fill>
        <patternFill>
          <bgColor rgb="FFCCECFF"/>
        </patternFill>
      </fill>
    </dxf>
    <dxf>
      <font>
        <color auto="1"/>
      </font>
      <fill>
        <patternFill>
          <bgColor rgb="FFFFC000"/>
        </patternFill>
      </fill>
    </dxf>
    <dxf>
      <fill>
        <patternFill>
          <bgColor theme="7"/>
        </patternFill>
      </fill>
    </dxf>
    <dxf>
      <font>
        <color theme="0"/>
      </font>
      <fill>
        <patternFill>
          <bgColor rgb="FFD60093"/>
        </patternFill>
      </fill>
    </dxf>
    <dxf>
      <fill>
        <patternFill>
          <bgColor rgb="FFCCECFF"/>
        </patternFill>
      </fill>
    </dxf>
    <dxf>
      <fill>
        <patternFill>
          <bgColor rgb="FF99FF33"/>
        </patternFill>
      </fill>
    </dxf>
    <dxf>
      <font>
        <color theme="0"/>
      </font>
      <fill>
        <patternFill>
          <bgColor rgb="FFFF0000"/>
        </patternFill>
      </fill>
    </dxf>
    <dxf>
      <fill>
        <patternFill>
          <bgColor rgb="FFCCECFF"/>
        </patternFill>
      </fill>
    </dxf>
    <dxf>
      <fill>
        <patternFill>
          <bgColor rgb="FF99FF33"/>
        </patternFill>
      </fill>
    </dxf>
    <dxf>
      <font>
        <color theme="0"/>
      </font>
      <fill>
        <patternFill>
          <bgColor rgb="FF660066"/>
        </patternFill>
      </fill>
    </dxf>
    <dxf>
      <fill>
        <patternFill>
          <bgColor rgb="FFCCECFF"/>
        </patternFill>
      </fill>
    </dxf>
    <dxf>
      <fill>
        <patternFill>
          <bgColor rgb="FF99FF33"/>
        </patternFill>
      </fill>
    </dxf>
    <dxf>
      <font>
        <b/>
        <i val="0"/>
      </font>
    </dxf>
    <dxf>
      <fill>
        <patternFill>
          <bgColor rgb="FFCCECFF"/>
        </patternFill>
      </fill>
    </dxf>
    <dxf>
      <fill>
        <patternFill>
          <bgColor rgb="FF99FF33"/>
        </patternFill>
      </fill>
    </dxf>
    <dxf>
      <font>
        <color theme="0"/>
      </font>
      <fill>
        <patternFill>
          <bgColor theme="5" tint="-0.24994659260841701"/>
        </patternFill>
      </fill>
    </dxf>
    <dxf>
      <fill>
        <patternFill>
          <bgColor rgb="FF92D050"/>
        </patternFill>
      </fill>
    </dxf>
    <dxf>
      <fill>
        <patternFill>
          <bgColor theme="0"/>
        </patternFill>
      </fill>
    </dxf>
    <dxf>
      <fill>
        <patternFill>
          <bgColor rgb="FFFFC000"/>
        </patternFill>
      </fill>
    </dxf>
    <dxf>
      <font>
        <color auto="1"/>
      </font>
      <fill>
        <patternFill>
          <bgColor rgb="FF0066FF"/>
        </patternFill>
      </fill>
    </dxf>
    <dxf>
      <font>
        <color theme="0"/>
      </font>
      <fill>
        <patternFill>
          <bgColor rgb="FFCC0099"/>
        </patternFill>
      </fill>
    </dxf>
    <dxf>
      <fill>
        <patternFill>
          <bgColor rgb="FFFFFF00"/>
        </patternFill>
      </fill>
    </dxf>
    <dxf>
      <font>
        <color theme="0"/>
      </font>
      <fill>
        <patternFill>
          <bgColor rgb="FFFF0000"/>
        </patternFill>
      </fill>
    </dxf>
    <dxf>
      <font>
        <b/>
        <i val="0"/>
      </font>
    </dxf>
    <dxf>
      <fill>
        <patternFill>
          <bgColor rgb="FFFFFF00"/>
        </patternFill>
      </fill>
    </dxf>
    <dxf>
      <fill>
        <patternFill>
          <bgColor rgb="FFCCECFF"/>
        </patternFill>
      </fill>
    </dxf>
    <dxf>
      <fill>
        <patternFill>
          <bgColor rgb="FF99FF33"/>
        </patternFill>
      </fill>
    </dxf>
    <dxf>
      <fill>
        <patternFill>
          <bgColor rgb="FFCCECFF"/>
        </patternFill>
      </fill>
    </dxf>
    <dxf>
      <fill>
        <patternFill>
          <bgColor rgb="FF99FF33"/>
        </patternFill>
      </fill>
    </dxf>
    <dxf>
      <font>
        <b/>
        <i val="0"/>
      </font>
    </dxf>
    <dxf>
      <font>
        <b/>
        <i val="0"/>
      </font>
    </dxf>
    <dxf>
      <fill>
        <patternFill>
          <bgColor rgb="FFCCECFF"/>
        </patternFill>
      </fill>
    </dxf>
    <dxf>
      <font>
        <color auto="1"/>
      </font>
      <fill>
        <patternFill>
          <bgColor rgb="FFFFC000"/>
        </patternFill>
      </fill>
    </dxf>
    <dxf>
      <fill>
        <patternFill>
          <bgColor rgb="FFCCECFF"/>
        </patternFill>
      </fill>
    </dxf>
    <dxf>
      <fill>
        <patternFill>
          <bgColor rgb="FF99FF33"/>
        </patternFill>
      </fill>
    </dxf>
    <dxf>
      <font>
        <color theme="0"/>
      </font>
      <fill>
        <patternFill>
          <bgColor rgb="FFFF0000"/>
        </patternFill>
      </fill>
    </dxf>
    <dxf>
      <fill>
        <patternFill>
          <bgColor rgb="FFCCECFF"/>
        </patternFill>
      </fill>
    </dxf>
    <dxf>
      <fill>
        <patternFill>
          <bgColor rgb="FF99FF33"/>
        </patternFill>
      </fill>
    </dxf>
    <dxf>
      <font>
        <color theme="0"/>
      </font>
      <fill>
        <patternFill>
          <bgColor rgb="FF660066"/>
        </patternFill>
      </fill>
    </dxf>
    <dxf>
      <fill>
        <patternFill>
          <bgColor rgb="FFCCECFF"/>
        </patternFill>
      </fill>
    </dxf>
    <dxf>
      <fill>
        <patternFill>
          <bgColor rgb="FF99FF33"/>
        </patternFill>
      </fill>
    </dxf>
    <dxf>
      <font>
        <b/>
        <i val="0"/>
      </font>
    </dxf>
    <dxf>
      <fill>
        <patternFill>
          <bgColor rgb="FFCCECFF"/>
        </patternFill>
      </fill>
    </dxf>
    <dxf>
      <fill>
        <patternFill>
          <bgColor rgb="FF99FF33"/>
        </patternFill>
      </fill>
    </dxf>
    <dxf>
      <font>
        <color theme="0"/>
      </font>
      <fill>
        <patternFill>
          <bgColor theme="5" tint="-0.24994659260841701"/>
        </patternFill>
      </fill>
    </dxf>
    <dxf>
      <fill>
        <patternFill>
          <bgColor rgb="FF92D050"/>
        </patternFill>
      </fill>
    </dxf>
    <dxf>
      <fill>
        <patternFill>
          <bgColor theme="0"/>
        </patternFill>
      </fill>
    </dxf>
    <dxf>
      <fill>
        <patternFill>
          <bgColor rgb="FFFFC000"/>
        </patternFill>
      </fill>
    </dxf>
    <dxf>
      <font>
        <color auto="1"/>
      </font>
      <fill>
        <patternFill>
          <bgColor rgb="FF0066FF"/>
        </patternFill>
      </fill>
    </dxf>
    <dxf>
      <font>
        <color theme="0"/>
      </font>
      <fill>
        <patternFill>
          <bgColor rgb="FFCC0099"/>
        </patternFill>
      </fill>
    </dxf>
    <dxf>
      <fill>
        <patternFill>
          <bgColor rgb="FFFFFF00"/>
        </patternFill>
      </fill>
    </dxf>
    <dxf>
      <font>
        <color theme="0"/>
      </font>
      <fill>
        <patternFill>
          <bgColor rgb="FFFF0000"/>
        </patternFill>
      </fill>
    </dxf>
    <dxf>
      <font>
        <b/>
        <i val="0"/>
      </font>
    </dxf>
    <dxf>
      <fill>
        <patternFill>
          <bgColor rgb="FFFFFF00"/>
        </patternFill>
      </fill>
    </dxf>
    <dxf>
      <fill>
        <patternFill>
          <bgColor rgb="FFCCECFF"/>
        </patternFill>
      </fill>
    </dxf>
    <dxf>
      <fill>
        <patternFill>
          <bgColor rgb="FF99FF33"/>
        </patternFill>
      </fill>
    </dxf>
    <dxf>
      <fill>
        <patternFill>
          <bgColor rgb="FFCCECFF"/>
        </patternFill>
      </fill>
    </dxf>
    <dxf>
      <fill>
        <patternFill>
          <bgColor rgb="FF99FF33"/>
        </patternFill>
      </fill>
    </dxf>
    <dxf>
      <font>
        <b/>
        <i val="0"/>
      </font>
    </dxf>
    <dxf>
      <font>
        <b/>
        <i val="0"/>
      </font>
    </dxf>
    <dxf>
      <fill>
        <patternFill>
          <bgColor rgb="FFCCECFF"/>
        </patternFill>
      </fill>
    </dxf>
    <dxf>
      <font>
        <color auto="1"/>
      </font>
      <fill>
        <patternFill>
          <bgColor rgb="FFFFC000"/>
        </patternFill>
      </fill>
    </dxf>
    <dxf>
      <fill>
        <patternFill>
          <bgColor rgb="FF99FF33"/>
        </patternFill>
      </fill>
    </dxf>
    <dxf>
      <font>
        <color theme="0"/>
      </font>
      <fill>
        <patternFill>
          <bgColor rgb="FFFF0000"/>
        </patternFill>
      </fill>
    </dxf>
    <dxf>
      <fill>
        <patternFill>
          <bgColor rgb="FFCCECFF"/>
        </patternFill>
      </fill>
    </dxf>
    <dxf>
      <fill>
        <patternFill>
          <bgColor rgb="FF99FF33"/>
        </patternFill>
      </fill>
    </dxf>
    <dxf>
      <font>
        <color theme="0"/>
      </font>
      <fill>
        <patternFill>
          <bgColor rgb="FFFF0000"/>
        </patternFill>
      </fill>
    </dxf>
    <dxf>
      <fill>
        <patternFill>
          <bgColor rgb="FFCCECFF"/>
        </patternFill>
      </fill>
    </dxf>
    <dxf>
      <fill>
        <patternFill>
          <bgColor rgb="FF99FF33"/>
        </patternFill>
      </fill>
    </dxf>
    <dxf>
      <font>
        <color theme="0"/>
      </font>
      <fill>
        <patternFill>
          <bgColor rgb="FFFF0000"/>
        </patternFill>
      </fill>
    </dxf>
    <dxf>
      <fill>
        <patternFill>
          <bgColor rgb="FFCCECFF"/>
        </patternFill>
      </fill>
    </dxf>
    <dxf>
      <fill>
        <patternFill>
          <bgColor rgb="FF99FF33"/>
        </patternFill>
      </fill>
    </dxf>
    <dxf>
      <font>
        <color theme="0"/>
      </font>
      <fill>
        <patternFill>
          <bgColor rgb="FFFF0000"/>
        </patternFill>
      </fill>
    </dxf>
    <dxf>
      <fill>
        <patternFill>
          <bgColor rgb="FF92D050"/>
        </patternFill>
      </fill>
    </dxf>
    <dxf>
      <fill>
        <patternFill>
          <bgColor theme="0"/>
        </patternFill>
      </fill>
    </dxf>
    <dxf>
      <fill>
        <patternFill>
          <bgColor rgb="FFFFC000"/>
        </patternFill>
      </fill>
    </dxf>
    <dxf>
      <font>
        <color auto="1"/>
      </font>
      <fill>
        <patternFill>
          <bgColor rgb="FF0066FF"/>
        </patternFill>
      </fill>
    </dxf>
    <dxf>
      <font>
        <color theme="0"/>
      </font>
      <fill>
        <patternFill>
          <bgColor rgb="FFCC0099"/>
        </patternFill>
      </fill>
    </dxf>
    <dxf>
      <fill>
        <patternFill>
          <bgColor rgb="FFFFFF00"/>
        </patternFill>
      </fill>
    </dxf>
    <dxf>
      <font>
        <color theme="0"/>
      </font>
      <fill>
        <patternFill>
          <bgColor rgb="FFFF0000"/>
        </patternFill>
      </fill>
    </dxf>
    <dxf>
      <fill>
        <patternFill>
          <bgColor rgb="FFCCECFF"/>
        </patternFill>
      </fill>
    </dxf>
    <dxf>
      <font>
        <color theme="0"/>
      </font>
      <fill>
        <patternFill>
          <bgColor rgb="FFFF0000"/>
        </patternFill>
      </fill>
    </dxf>
    <dxf>
      <font>
        <color theme="0"/>
      </font>
      <fill>
        <patternFill>
          <bgColor rgb="FF660066"/>
        </patternFill>
      </fill>
    </dxf>
    <dxf>
      <fill>
        <patternFill>
          <bgColor rgb="FFCCECFF"/>
        </patternFill>
      </fill>
    </dxf>
    <dxf>
      <fill>
        <patternFill>
          <bgColor rgb="FF99FF33"/>
        </patternFill>
      </fill>
    </dxf>
    <dxf>
      <font>
        <b/>
        <i val="0"/>
      </font>
    </dxf>
    <dxf>
      <fill>
        <patternFill>
          <bgColor rgb="FFCCECFF"/>
        </patternFill>
      </fill>
    </dxf>
    <dxf>
      <fill>
        <patternFill>
          <bgColor rgb="FF99FF33"/>
        </patternFill>
      </fill>
    </dxf>
    <dxf>
      <font>
        <color theme="0"/>
      </font>
      <fill>
        <patternFill>
          <bgColor theme="5" tint="-0.24994659260841701"/>
        </patternFill>
      </fill>
    </dxf>
    <dxf>
      <fill>
        <patternFill>
          <bgColor rgb="FF92D050"/>
        </patternFill>
      </fill>
    </dxf>
    <dxf>
      <fill>
        <patternFill>
          <bgColor theme="0"/>
        </patternFill>
      </fill>
    </dxf>
    <dxf>
      <fill>
        <patternFill>
          <bgColor rgb="FFFFC000"/>
        </patternFill>
      </fill>
    </dxf>
    <dxf>
      <font>
        <color auto="1"/>
      </font>
      <fill>
        <patternFill>
          <bgColor rgb="FF0066FF"/>
        </patternFill>
      </fill>
    </dxf>
    <dxf>
      <font>
        <color theme="0"/>
      </font>
      <fill>
        <patternFill>
          <bgColor rgb="FFCC0099"/>
        </patternFill>
      </fill>
    </dxf>
    <dxf>
      <fill>
        <patternFill>
          <bgColor rgb="FFFFFF00"/>
        </patternFill>
      </fill>
    </dxf>
    <dxf>
      <font>
        <color theme="0"/>
      </font>
      <fill>
        <patternFill>
          <bgColor rgb="FFFF0000"/>
        </patternFill>
      </fill>
    </dxf>
    <dxf>
      <font>
        <b/>
        <i val="0"/>
      </font>
    </dxf>
    <dxf>
      <fill>
        <patternFill>
          <bgColor rgb="FFFFFF00"/>
        </patternFill>
      </fill>
    </dxf>
    <dxf>
      <fill>
        <patternFill>
          <bgColor rgb="FFCCECFF"/>
        </patternFill>
      </fill>
    </dxf>
    <dxf>
      <fill>
        <patternFill>
          <bgColor rgb="FF99FF33"/>
        </patternFill>
      </fill>
    </dxf>
    <dxf>
      <fill>
        <patternFill>
          <bgColor rgb="FFCCECFF"/>
        </patternFill>
      </fill>
    </dxf>
  </dxfs>
  <tableStyles count="0" defaultTableStyle="TableStyleMedium2" defaultPivotStyle="PivotStyleLight16"/>
  <colors>
    <mruColors>
      <color rgb="FF88C8CE"/>
      <color rgb="FFB4CECA"/>
      <color rgb="FF57574D"/>
      <color rgb="FFFAF7F0"/>
      <color rgb="FF99FF33"/>
      <color rgb="FFCC0099"/>
      <color rgb="FFCC00CC"/>
      <color rgb="FF0066FF"/>
      <color rgb="FF3366FF"/>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Zip Request</a:t>
            </a:r>
            <a:r>
              <a:rPr lang="en-US" baseline="0"/>
              <a:t> Status</a:t>
            </a:r>
            <a:r>
              <a:rPr lang="en-US"/>
              <a:t> </a:t>
            </a:r>
          </a:p>
        </c:rich>
      </c:tx>
      <c:layout>
        <c:manualLayout>
          <c:xMode val="edge"/>
          <c:yMode val="edge"/>
          <c:x val="0.13392108633448188"/>
          <c:y val="8.20513181952469E-2"/>
        </c:manualLayout>
      </c:layout>
      <c:overlay val="0"/>
      <c:spPr>
        <a:noFill/>
        <a:ln>
          <a:noFill/>
        </a:ln>
        <a:effectLst/>
      </c:spPr>
    </c:title>
    <c:autoTitleDeleted val="0"/>
    <c:view3D>
      <c:rotX val="75"/>
      <c:rotY val="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B05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7853-4699-8637-E810AD2F1B52}"/>
              </c:ext>
            </c:extLst>
          </c:dPt>
          <c:dPt>
            <c:idx val="1"/>
            <c:bubble3D val="0"/>
            <c:spPr>
              <a:solidFill>
                <a:srgbClr val="307EF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7853-4699-8637-E810AD2F1B52}"/>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7853-4699-8637-E810AD2F1B52}"/>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7853-4699-8637-E810AD2F1B52}"/>
              </c:ext>
            </c:extLst>
          </c:dPt>
          <c:dPt>
            <c:idx val="4"/>
            <c:bubble3D val="0"/>
            <c:spPr>
              <a:solidFill>
                <a:srgbClr val="C90F7E"/>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9-7853-4699-8637-E810AD2F1B52}"/>
              </c:ext>
            </c:extLst>
          </c:dPt>
          <c:cat>
            <c:strRef>
              <c:f>('pg1'!$AM$2,'pg1'!$AO$2,'pg1'!$AP$2,'pg1'!$AQ$2,'pg1'!$AR$2)</c:f>
              <c:strCache>
                <c:ptCount val="5"/>
                <c:pt idx="0">
                  <c:v>Ordered</c:v>
                </c:pt>
                <c:pt idx="1">
                  <c:v>Wait</c:v>
                </c:pt>
                <c:pt idx="2">
                  <c:v>Lost</c:v>
                </c:pt>
                <c:pt idx="3">
                  <c:v>Pending</c:v>
                </c:pt>
                <c:pt idx="4">
                  <c:v>Account</c:v>
                </c:pt>
              </c:strCache>
            </c:strRef>
          </c:cat>
          <c:val>
            <c:numRef>
              <c:f>('pg1'!$AM$3,'pg1'!$AO$3,'pg1'!$AP$3,'pg1'!$AQ$3,'pg1'!$AR$3)</c:f>
              <c:numCache>
                <c:formatCode>General</c:formatCode>
                <c:ptCount val="5"/>
                <c:pt idx="0">
                  <c:v>2</c:v>
                </c:pt>
                <c:pt idx="1">
                  <c:v>1</c:v>
                </c:pt>
                <c:pt idx="2">
                  <c:v>1</c:v>
                </c:pt>
                <c:pt idx="3">
                  <c:v>0</c:v>
                </c:pt>
                <c:pt idx="4">
                  <c:v>0</c:v>
                </c:pt>
              </c:numCache>
            </c:numRef>
          </c:val>
          <c:extLst xmlns:c16r2="http://schemas.microsoft.com/office/drawing/2015/06/chart">
            <c:ext xmlns:c16="http://schemas.microsoft.com/office/drawing/2014/chart" uri="{C3380CC4-5D6E-409C-BE32-E72D297353CC}">
              <c16:uniqueId val="{0000000C-7853-4699-8637-E810AD2F1B52}"/>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Zip Request</a:t>
            </a:r>
            <a:r>
              <a:rPr lang="en-US" baseline="0"/>
              <a:t> Status</a:t>
            </a:r>
            <a:r>
              <a:rPr lang="en-US"/>
              <a:t> </a:t>
            </a:r>
          </a:p>
        </c:rich>
      </c:tx>
      <c:layout>
        <c:manualLayout>
          <c:xMode val="edge"/>
          <c:yMode val="edge"/>
          <c:x val="0.13392108633448188"/>
          <c:y val="8.20513181952469E-2"/>
        </c:manualLayout>
      </c:layout>
      <c:overlay val="0"/>
      <c:spPr>
        <a:noFill/>
        <a:ln>
          <a:noFill/>
        </a:ln>
        <a:effectLst/>
      </c:spPr>
    </c:title>
    <c:autoTitleDeleted val="0"/>
    <c:view3D>
      <c:rotX val="75"/>
      <c:rotY val="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B05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7853-4699-8637-E810AD2F1B52}"/>
              </c:ext>
            </c:extLst>
          </c:dPt>
          <c:dPt>
            <c:idx val="1"/>
            <c:bubble3D val="0"/>
            <c:spPr>
              <a:solidFill>
                <a:srgbClr val="307EF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7853-4699-8637-E810AD2F1B52}"/>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7853-4699-8637-E810AD2F1B52}"/>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7853-4699-8637-E810AD2F1B52}"/>
              </c:ext>
            </c:extLst>
          </c:dPt>
          <c:dPt>
            <c:idx val="4"/>
            <c:bubble3D val="0"/>
            <c:spPr>
              <a:solidFill>
                <a:srgbClr val="C90F7E"/>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9-7853-4699-8637-E810AD2F1B52}"/>
              </c:ext>
            </c:extLst>
          </c:dPt>
          <c:cat>
            <c:strRef>
              <c:f>('pg1'!$AM$2,'pg1'!$AO$2,'pg1'!$AP$2,'pg1'!$AQ$2,'pg1'!$AR$2)</c:f>
              <c:strCache>
                <c:ptCount val="5"/>
                <c:pt idx="0">
                  <c:v>Ordered</c:v>
                </c:pt>
                <c:pt idx="1">
                  <c:v>Wait</c:v>
                </c:pt>
                <c:pt idx="2">
                  <c:v>Lost</c:v>
                </c:pt>
                <c:pt idx="3">
                  <c:v>Pending</c:v>
                </c:pt>
                <c:pt idx="4">
                  <c:v>Account</c:v>
                </c:pt>
              </c:strCache>
            </c:strRef>
          </c:cat>
          <c:val>
            <c:numRef>
              <c:f>('pg1'!$AM$3,'pg1'!$AO$3,'pg1'!$AP$3,'pg1'!$AQ$3,'pg1'!$AR$3)</c:f>
              <c:numCache>
                <c:formatCode>General</c:formatCode>
                <c:ptCount val="5"/>
                <c:pt idx="0">
                  <c:v>2</c:v>
                </c:pt>
                <c:pt idx="1">
                  <c:v>1</c:v>
                </c:pt>
                <c:pt idx="2">
                  <c:v>1</c:v>
                </c:pt>
                <c:pt idx="3">
                  <c:v>0</c:v>
                </c:pt>
                <c:pt idx="4">
                  <c:v>0</c:v>
                </c:pt>
              </c:numCache>
            </c:numRef>
          </c:val>
          <c:extLst xmlns:c16r2="http://schemas.microsoft.com/office/drawing/2015/06/chart">
            <c:ext xmlns:c16="http://schemas.microsoft.com/office/drawing/2014/chart" uri="{C3380CC4-5D6E-409C-BE32-E72D297353CC}">
              <c16:uniqueId val="{0000000C-7853-4699-8637-E810AD2F1B52}"/>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Zip Request</a:t>
            </a:r>
            <a:r>
              <a:rPr lang="en-US" baseline="0"/>
              <a:t> Status</a:t>
            </a:r>
            <a:r>
              <a:rPr lang="en-US"/>
              <a:t> </a:t>
            </a:r>
          </a:p>
        </c:rich>
      </c:tx>
      <c:layout>
        <c:manualLayout>
          <c:xMode val="edge"/>
          <c:yMode val="edge"/>
          <c:x val="0.13392108633448188"/>
          <c:y val="8.20513181952469E-2"/>
        </c:manualLayout>
      </c:layout>
      <c:overlay val="0"/>
      <c:spPr>
        <a:noFill/>
        <a:ln>
          <a:noFill/>
        </a:ln>
        <a:effectLst/>
      </c:spPr>
    </c:title>
    <c:autoTitleDeleted val="0"/>
    <c:view3D>
      <c:rotX val="75"/>
      <c:rotY val="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B05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7853-4699-8637-E810AD2F1B52}"/>
              </c:ext>
            </c:extLst>
          </c:dPt>
          <c:dPt>
            <c:idx val="1"/>
            <c:bubble3D val="0"/>
            <c:spPr>
              <a:solidFill>
                <a:srgbClr val="307EF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7853-4699-8637-E810AD2F1B52}"/>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7853-4699-8637-E810AD2F1B52}"/>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7853-4699-8637-E810AD2F1B52}"/>
              </c:ext>
            </c:extLst>
          </c:dPt>
          <c:dPt>
            <c:idx val="4"/>
            <c:bubble3D val="0"/>
            <c:spPr>
              <a:solidFill>
                <a:srgbClr val="C90F7E"/>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9-7853-4699-8637-E810AD2F1B52}"/>
              </c:ext>
            </c:extLst>
          </c:dPt>
          <c:cat>
            <c:strRef>
              <c:f>('pg1'!$AM$2,'pg1'!$AO$2,'pg1'!$AP$2,'pg1'!$AQ$2,'pg1'!$AR$2)</c:f>
              <c:strCache>
                <c:ptCount val="5"/>
                <c:pt idx="0">
                  <c:v>Ordered</c:v>
                </c:pt>
                <c:pt idx="1">
                  <c:v>Wait</c:v>
                </c:pt>
                <c:pt idx="2">
                  <c:v>Lost</c:v>
                </c:pt>
                <c:pt idx="3">
                  <c:v>Pending</c:v>
                </c:pt>
                <c:pt idx="4">
                  <c:v>Account</c:v>
                </c:pt>
              </c:strCache>
            </c:strRef>
          </c:cat>
          <c:val>
            <c:numRef>
              <c:f>('pg1'!$AM$3,'pg1'!$AO$3,'pg1'!$AP$3,'pg1'!$AQ$3,'pg1'!$AR$3)</c:f>
              <c:numCache>
                <c:formatCode>General</c:formatCode>
                <c:ptCount val="5"/>
                <c:pt idx="0">
                  <c:v>2</c:v>
                </c:pt>
                <c:pt idx="1">
                  <c:v>1</c:v>
                </c:pt>
                <c:pt idx="2">
                  <c:v>1</c:v>
                </c:pt>
                <c:pt idx="3">
                  <c:v>0</c:v>
                </c:pt>
                <c:pt idx="4">
                  <c:v>0</c:v>
                </c:pt>
              </c:numCache>
            </c:numRef>
          </c:val>
          <c:extLst xmlns:c16r2="http://schemas.microsoft.com/office/drawing/2015/06/chart">
            <c:ext xmlns:c16="http://schemas.microsoft.com/office/drawing/2014/chart" uri="{C3380CC4-5D6E-409C-BE32-E72D297353CC}">
              <c16:uniqueId val="{0000000C-7853-4699-8637-E810AD2F1B52}"/>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Zip Request</a:t>
            </a:r>
            <a:r>
              <a:rPr lang="en-US" baseline="0"/>
              <a:t> Status</a:t>
            </a:r>
            <a:r>
              <a:rPr lang="en-US"/>
              <a:t> </a:t>
            </a:r>
          </a:p>
        </c:rich>
      </c:tx>
      <c:layout>
        <c:manualLayout>
          <c:xMode val="edge"/>
          <c:yMode val="edge"/>
          <c:x val="0.13392108633448188"/>
          <c:y val="8.20513181952469E-2"/>
        </c:manualLayout>
      </c:layout>
      <c:overlay val="0"/>
      <c:spPr>
        <a:noFill/>
        <a:ln>
          <a:noFill/>
        </a:ln>
        <a:effectLst/>
      </c:spPr>
    </c:title>
    <c:autoTitleDeleted val="0"/>
    <c:view3D>
      <c:rotX val="75"/>
      <c:rotY val="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B05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7853-4699-8637-E810AD2F1B52}"/>
              </c:ext>
            </c:extLst>
          </c:dPt>
          <c:dPt>
            <c:idx val="1"/>
            <c:bubble3D val="0"/>
            <c:spPr>
              <a:solidFill>
                <a:srgbClr val="307EF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7853-4699-8637-E810AD2F1B52}"/>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7853-4699-8637-E810AD2F1B52}"/>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7853-4699-8637-E810AD2F1B52}"/>
              </c:ext>
            </c:extLst>
          </c:dPt>
          <c:dPt>
            <c:idx val="4"/>
            <c:bubble3D val="0"/>
            <c:spPr>
              <a:solidFill>
                <a:srgbClr val="C90F7E"/>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9-7853-4699-8637-E810AD2F1B52}"/>
              </c:ext>
            </c:extLst>
          </c:dPt>
          <c:cat>
            <c:strRef>
              <c:f>('pg1'!$AM$2,'pg1'!$AO$2,'pg1'!$AP$2,'pg1'!$AQ$2,'pg1'!$AR$2)</c:f>
              <c:strCache>
                <c:ptCount val="5"/>
                <c:pt idx="0">
                  <c:v>Ordered</c:v>
                </c:pt>
                <c:pt idx="1">
                  <c:v>Wait</c:v>
                </c:pt>
                <c:pt idx="2">
                  <c:v>Lost</c:v>
                </c:pt>
                <c:pt idx="3">
                  <c:v>Pending</c:v>
                </c:pt>
                <c:pt idx="4">
                  <c:v>Account</c:v>
                </c:pt>
              </c:strCache>
            </c:strRef>
          </c:cat>
          <c:val>
            <c:numRef>
              <c:f>('pg1'!$AM$3,'pg1'!$AO$3,'pg1'!$AP$3,'pg1'!$AQ$3,'pg1'!$AR$3)</c:f>
              <c:numCache>
                <c:formatCode>General</c:formatCode>
                <c:ptCount val="5"/>
                <c:pt idx="0">
                  <c:v>2</c:v>
                </c:pt>
                <c:pt idx="1">
                  <c:v>1</c:v>
                </c:pt>
                <c:pt idx="2">
                  <c:v>1</c:v>
                </c:pt>
                <c:pt idx="3">
                  <c:v>0</c:v>
                </c:pt>
                <c:pt idx="4">
                  <c:v>0</c:v>
                </c:pt>
              </c:numCache>
            </c:numRef>
          </c:val>
          <c:extLst xmlns:c16r2="http://schemas.microsoft.com/office/drawing/2015/06/chart">
            <c:ext xmlns:c16="http://schemas.microsoft.com/office/drawing/2014/chart" uri="{C3380CC4-5D6E-409C-BE32-E72D297353CC}">
              <c16:uniqueId val="{0000000C-7853-4699-8637-E810AD2F1B52}"/>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Zip Request</a:t>
            </a:r>
            <a:r>
              <a:rPr lang="en-US" baseline="0"/>
              <a:t> Status</a:t>
            </a:r>
            <a:r>
              <a:rPr lang="en-US"/>
              <a:t> </a:t>
            </a:r>
          </a:p>
        </c:rich>
      </c:tx>
      <c:layout>
        <c:manualLayout>
          <c:xMode val="edge"/>
          <c:yMode val="edge"/>
          <c:x val="0.13392108633448188"/>
          <c:y val="8.20513181952469E-2"/>
        </c:manualLayout>
      </c:layout>
      <c:overlay val="0"/>
      <c:spPr>
        <a:noFill/>
        <a:ln>
          <a:noFill/>
        </a:ln>
        <a:effectLst/>
      </c:spPr>
    </c:title>
    <c:autoTitleDeleted val="0"/>
    <c:view3D>
      <c:rotX val="75"/>
      <c:rotY val="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B05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7853-4699-8637-E810AD2F1B52}"/>
              </c:ext>
            </c:extLst>
          </c:dPt>
          <c:dPt>
            <c:idx val="1"/>
            <c:bubble3D val="0"/>
            <c:spPr>
              <a:solidFill>
                <a:srgbClr val="307EF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7853-4699-8637-E810AD2F1B52}"/>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7853-4699-8637-E810AD2F1B52}"/>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7853-4699-8637-E810AD2F1B52}"/>
              </c:ext>
            </c:extLst>
          </c:dPt>
          <c:dPt>
            <c:idx val="4"/>
            <c:bubble3D val="0"/>
            <c:spPr>
              <a:solidFill>
                <a:srgbClr val="C90F7E"/>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9-7853-4699-8637-E810AD2F1B52}"/>
              </c:ext>
            </c:extLst>
          </c:dPt>
          <c:cat>
            <c:strRef>
              <c:f>('pg1'!$AM$2,'pg1'!$AO$2,'pg1'!$AP$2,'pg1'!$AQ$2,'pg1'!$AR$2)</c:f>
              <c:strCache>
                <c:ptCount val="5"/>
                <c:pt idx="0">
                  <c:v>Ordered</c:v>
                </c:pt>
                <c:pt idx="1">
                  <c:v>Wait</c:v>
                </c:pt>
                <c:pt idx="2">
                  <c:v>Lost</c:v>
                </c:pt>
                <c:pt idx="3">
                  <c:v>Pending</c:v>
                </c:pt>
                <c:pt idx="4">
                  <c:v>Account</c:v>
                </c:pt>
              </c:strCache>
            </c:strRef>
          </c:cat>
          <c:val>
            <c:numRef>
              <c:f>('pg1'!$AM$3,'pg1'!$AO$3,'pg1'!$AP$3,'pg1'!$AQ$3,'pg1'!$AR$3)</c:f>
              <c:numCache>
                <c:formatCode>General</c:formatCode>
                <c:ptCount val="5"/>
                <c:pt idx="0">
                  <c:v>2</c:v>
                </c:pt>
                <c:pt idx="1">
                  <c:v>1</c:v>
                </c:pt>
                <c:pt idx="2">
                  <c:v>1</c:v>
                </c:pt>
                <c:pt idx="3">
                  <c:v>0</c:v>
                </c:pt>
                <c:pt idx="4">
                  <c:v>0</c:v>
                </c:pt>
              </c:numCache>
            </c:numRef>
          </c:val>
          <c:extLst xmlns:c16r2="http://schemas.microsoft.com/office/drawing/2015/06/chart">
            <c:ext xmlns:c16="http://schemas.microsoft.com/office/drawing/2014/chart" uri="{C3380CC4-5D6E-409C-BE32-E72D297353CC}">
              <c16:uniqueId val="{0000000C-7853-4699-8637-E810AD2F1B52}"/>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Zip Request</a:t>
            </a:r>
            <a:r>
              <a:rPr lang="en-US" baseline="0"/>
              <a:t> Status</a:t>
            </a:r>
            <a:r>
              <a:rPr lang="en-US"/>
              <a:t> </a:t>
            </a:r>
          </a:p>
        </c:rich>
      </c:tx>
      <c:layout>
        <c:manualLayout>
          <c:xMode val="edge"/>
          <c:yMode val="edge"/>
          <c:x val="0.13392108633448188"/>
          <c:y val="8.20513181952469E-2"/>
        </c:manualLayout>
      </c:layout>
      <c:overlay val="0"/>
      <c:spPr>
        <a:noFill/>
        <a:ln>
          <a:noFill/>
        </a:ln>
        <a:effectLst/>
      </c:spPr>
    </c:title>
    <c:autoTitleDeleted val="0"/>
    <c:view3D>
      <c:rotX val="75"/>
      <c:rotY val="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B05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7853-4699-8637-E810AD2F1B52}"/>
              </c:ext>
            </c:extLst>
          </c:dPt>
          <c:dPt>
            <c:idx val="1"/>
            <c:bubble3D val="0"/>
            <c:spPr>
              <a:solidFill>
                <a:srgbClr val="307EF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7853-4699-8637-E810AD2F1B52}"/>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7853-4699-8637-E810AD2F1B52}"/>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7853-4699-8637-E810AD2F1B52}"/>
              </c:ext>
            </c:extLst>
          </c:dPt>
          <c:dPt>
            <c:idx val="4"/>
            <c:bubble3D val="0"/>
            <c:spPr>
              <a:solidFill>
                <a:srgbClr val="C90F7E"/>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9-7853-4699-8637-E810AD2F1B52}"/>
              </c:ext>
            </c:extLst>
          </c:dPt>
          <c:cat>
            <c:strRef>
              <c:f>('pg1'!$AM$2,'pg1'!$AO$2,'pg1'!$AP$2,'pg1'!$AQ$2,'pg1'!$AR$2)</c:f>
              <c:strCache>
                <c:ptCount val="5"/>
                <c:pt idx="0">
                  <c:v>Ordered</c:v>
                </c:pt>
                <c:pt idx="1">
                  <c:v>Wait</c:v>
                </c:pt>
                <c:pt idx="2">
                  <c:v>Lost</c:v>
                </c:pt>
                <c:pt idx="3">
                  <c:v>Pending</c:v>
                </c:pt>
                <c:pt idx="4">
                  <c:v>Account</c:v>
                </c:pt>
              </c:strCache>
            </c:strRef>
          </c:cat>
          <c:val>
            <c:numRef>
              <c:f>('pg1'!$AM$3,'pg1'!$AO$3,'pg1'!$AP$3,'pg1'!$AQ$3,'pg1'!$AR$3)</c:f>
              <c:numCache>
                <c:formatCode>General</c:formatCode>
                <c:ptCount val="5"/>
                <c:pt idx="0">
                  <c:v>2</c:v>
                </c:pt>
                <c:pt idx="1">
                  <c:v>1</c:v>
                </c:pt>
                <c:pt idx="2">
                  <c:v>1</c:v>
                </c:pt>
                <c:pt idx="3">
                  <c:v>0</c:v>
                </c:pt>
                <c:pt idx="4">
                  <c:v>0</c:v>
                </c:pt>
              </c:numCache>
            </c:numRef>
          </c:val>
          <c:extLst xmlns:c16r2="http://schemas.microsoft.com/office/drawing/2015/06/chart">
            <c:ext xmlns:c16="http://schemas.microsoft.com/office/drawing/2014/chart" uri="{C3380CC4-5D6E-409C-BE32-E72D297353CC}">
              <c16:uniqueId val="{0000000C-7853-4699-8637-E810AD2F1B52}"/>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46</xdr:col>
      <xdr:colOff>23813</xdr:colOff>
      <xdr:row>0</xdr:row>
      <xdr:rowOff>1</xdr:rowOff>
    </xdr:from>
    <xdr:to>
      <xdr:col>49</xdr:col>
      <xdr:colOff>178592</xdr:colOff>
      <xdr:row>3</xdr:row>
      <xdr:rowOff>130968</xdr:rowOff>
    </xdr:to>
    <xdr:graphicFrame macro="">
      <xdr:nvGraphicFramePr>
        <xdr:cNvPr id="2" name="Chart 1">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46</xdr:col>
      <xdr:colOff>0</xdr:colOff>
      <xdr:row>0</xdr:row>
      <xdr:rowOff>0</xdr:rowOff>
    </xdr:from>
    <xdr:to>
      <xdr:col>49</xdr:col>
      <xdr:colOff>181994</xdr:colOff>
      <xdr:row>3</xdr:row>
      <xdr:rowOff>130967</xdr:rowOff>
    </xdr:to>
    <xdr:graphicFrame macro="">
      <xdr:nvGraphicFramePr>
        <xdr:cNvPr id="3" name="Chart 2">
          <a:extLst>
            <a:ext uri="{FF2B5EF4-FFF2-40B4-BE49-F238E27FC236}">
              <a16:creationId xmlns:a16="http://schemas.microsoft.com/office/drawing/2014/main" xmlns=""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46</xdr:col>
      <xdr:colOff>0</xdr:colOff>
      <xdr:row>0</xdr:row>
      <xdr:rowOff>0</xdr:rowOff>
    </xdr:from>
    <xdr:to>
      <xdr:col>49</xdr:col>
      <xdr:colOff>181994</xdr:colOff>
      <xdr:row>3</xdr:row>
      <xdr:rowOff>130967</xdr:rowOff>
    </xdr:to>
    <xdr:graphicFrame macro="">
      <xdr:nvGraphicFramePr>
        <xdr:cNvPr id="3" name="Chart 2">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46</xdr:col>
      <xdr:colOff>0</xdr:colOff>
      <xdr:row>0</xdr:row>
      <xdr:rowOff>0</xdr:rowOff>
    </xdr:from>
    <xdr:to>
      <xdr:col>49</xdr:col>
      <xdr:colOff>154780</xdr:colOff>
      <xdr:row>3</xdr:row>
      <xdr:rowOff>130967</xdr:rowOff>
    </xdr:to>
    <xdr:graphicFrame macro="">
      <xdr:nvGraphicFramePr>
        <xdr:cNvPr id="3" name="Chart 2">
          <a:extLst>
            <a:ext uri="{FF2B5EF4-FFF2-40B4-BE49-F238E27FC236}">
              <a16:creationId xmlns:a16="http://schemas.microsoft.com/office/drawing/2014/main" xmlns=""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46</xdr:col>
      <xdr:colOff>0</xdr:colOff>
      <xdr:row>0</xdr:row>
      <xdr:rowOff>0</xdr:rowOff>
    </xdr:from>
    <xdr:to>
      <xdr:col>49</xdr:col>
      <xdr:colOff>154780</xdr:colOff>
      <xdr:row>3</xdr:row>
      <xdr:rowOff>130967</xdr:rowOff>
    </xdr:to>
    <xdr:graphicFrame macro="">
      <xdr:nvGraphicFramePr>
        <xdr:cNvPr id="2" name="Chart 1">
          <a:extLst>
            <a:ext uri="{FF2B5EF4-FFF2-40B4-BE49-F238E27FC236}">
              <a16:creationId xmlns:a16="http://schemas.microsoft.com/office/drawing/2014/main" xmlns=""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46</xdr:col>
      <xdr:colOff>0</xdr:colOff>
      <xdr:row>0</xdr:row>
      <xdr:rowOff>0</xdr:rowOff>
    </xdr:from>
    <xdr:to>
      <xdr:col>49</xdr:col>
      <xdr:colOff>154780</xdr:colOff>
      <xdr:row>3</xdr:row>
      <xdr:rowOff>130967</xdr:rowOff>
    </xdr:to>
    <xdr:graphicFrame macro="">
      <xdr:nvGraphicFramePr>
        <xdr:cNvPr id="2" name="Chart 1">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314325</xdr:colOff>
          <xdr:row>9</xdr:row>
          <xdr:rowOff>0</xdr:rowOff>
        </xdr:from>
        <xdr:to>
          <xdr:col>5</xdr:col>
          <xdr:colOff>1257300</xdr:colOff>
          <xdr:row>10</xdr:row>
          <xdr:rowOff>180975</xdr:rowOff>
        </xdr:to>
        <xdr:sp macro="" textlink="">
          <xdr:nvSpPr>
            <xdr:cNvPr id="5121" name="Button 1" hidden="1">
              <a:extLst>
                <a:ext uri="{63B3BB69-23CF-44E3-9099-C40C66FF867C}">
                  <a14:compatExt spid="_x0000_s512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entury Gothic"/>
                </a:rPr>
                <a:t>Clear Dates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xdr:row>
          <xdr:rowOff>9525</xdr:rowOff>
        </xdr:from>
        <xdr:to>
          <xdr:col>8</xdr:col>
          <xdr:colOff>0</xdr:colOff>
          <xdr:row>11</xdr:row>
          <xdr:rowOff>0</xdr:rowOff>
        </xdr:to>
        <xdr:sp macro="" textlink="">
          <xdr:nvSpPr>
            <xdr:cNvPr id="5122" name="Button 2" hidden="1">
              <a:extLst>
                <a:ext uri="{63B3BB69-23CF-44E3-9099-C40C66FF867C}">
                  <a14:compatExt spid="_x0000_s512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entury Gothic"/>
                </a:rPr>
                <a:t>All Dates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lsinfo-my.sharepoint.com/cleaned"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page"/>
      <sheetName val="ALZ"/>
      <sheetName val="ARL"/>
      <sheetName val="CBL"/>
      <sheetName val="EAS"/>
      <sheetName val="LAS"/>
      <sheetName val="MAIN"/>
      <sheetName val="MAR"/>
      <sheetName val="OTL"/>
      <sheetName val="Ellison-AccuCut Dies"/>
    </sheetNames>
    <sheetDataSet>
      <sheetData sheetId="0">
        <row r="4">
          <cell r="K4" t="str">
            <v>yzqt</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3"/>
  <sheetViews>
    <sheetView zoomScale="80" zoomScaleNormal="80" workbookViewId="0">
      <selection activeCell="L13" sqref="L13"/>
    </sheetView>
  </sheetViews>
  <sheetFormatPr defaultColWidth="10.85546875" defaultRowHeight="15"/>
  <cols>
    <col min="1" max="1" width="4.28515625" style="184" customWidth="1"/>
    <col min="2" max="2" width="37.7109375" style="184" customWidth="1"/>
    <col min="3" max="3" width="4.28515625" style="184" customWidth="1"/>
    <col min="4" max="4" width="34.28515625" style="184" customWidth="1"/>
    <col min="5" max="5" width="4.28515625" style="184" customWidth="1"/>
    <col min="6" max="6" width="36.85546875" style="184" customWidth="1"/>
    <col min="7" max="7" width="4.28515625" style="184" customWidth="1"/>
    <col min="8" max="8" width="36.85546875" style="184" customWidth="1"/>
    <col min="9" max="16384" width="10.85546875" style="184"/>
  </cols>
  <sheetData>
    <row r="1" spans="2:8" s="188" customFormat="1" ht="20.100000000000001" customHeight="1"/>
    <row r="3" spans="2:8" ht="46.5">
      <c r="B3" s="221" t="s">
        <v>454</v>
      </c>
      <c r="C3" s="221"/>
      <c r="D3" s="221"/>
      <c r="E3" s="221"/>
      <c r="F3" s="221"/>
    </row>
    <row r="4" spans="2:8" ht="163.5" customHeight="1">
      <c r="B4" s="222" t="s">
        <v>491</v>
      </c>
      <c r="C4" s="222"/>
      <c r="D4" s="222"/>
      <c r="E4" s="222"/>
      <c r="F4" s="222"/>
      <c r="G4" s="222"/>
      <c r="H4" s="222"/>
    </row>
    <row r="5" spans="2:8">
      <c r="B5" s="185"/>
      <c r="C5" s="185"/>
      <c r="D5" s="185"/>
      <c r="E5" s="185"/>
      <c r="F5" s="185"/>
    </row>
    <row r="6" spans="2:8" ht="18.75">
      <c r="B6" s="186" t="s">
        <v>28</v>
      </c>
      <c r="C6" s="185"/>
      <c r="D6" s="203" t="s">
        <v>478</v>
      </c>
      <c r="E6" s="185"/>
      <c r="F6" s="187" t="s">
        <v>455</v>
      </c>
      <c r="H6" s="199" t="s">
        <v>471</v>
      </c>
    </row>
    <row r="7" spans="2:8" ht="121.5" customHeight="1">
      <c r="B7" s="205" t="s">
        <v>477</v>
      </c>
      <c r="C7" s="206"/>
      <c r="D7" s="207" t="s">
        <v>484</v>
      </c>
      <c r="E7" s="206"/>
      <c r="F7" s="208" t="s">
        <v>487</v>
      </c>
      <c r="G7" s="209"/>
      <c r="H7" s="210" t="s">
        <v>472</v>
      </c>
    </row>
    <row r="9" spans="2:8" ht="18.75">
      <c r="B9" s="189" t="s">
        <v>456</v>
      </c>
      <c r="D9" s="190" t="s">
        <v>457</v>
      </c>
      <c r="F9" s="204" t="s">
        <v>463</v>
      </c>
      <c r="H9" s="196" t="s">
        <v>464</v>
      </c>
    </row>
    <row r="10" spans="2:8" ht="144.75" customHeight="1">
      <c r="B10" s="211" t="s">
        <v>490</v>
      </c>
      <c r="C10" s="209"/>
      <c r="D10" s="212" t="s">
        <v>474</v>
      </c>
      <c r="E10" s="209"/>
      <c r="F10" s="213" t="s">
        <v>488</v>
      </c>
      <c r="G10" s="209"/>
      <c r="H10" s="214" t="s">
        <v>473</v>
      </c>
    </row>
    <row r="11" spans="2:8" ht="18" customHeight="1"/>
    <row r="12" spans="2:8" ht="18.75">
      <c r="B12" s="186" t="s">
        <v>475</v>
      </c>
      <c r="C12" s="185"/>
      <c r="D12" s="203" t="s">
        <v>479</v>
      </c>
      <c r="E12" s="185"/>
      <c r="F12" s="187" t="s">
        <v>482</v>
      </c>
      <c r="H12" s="199" t="s">
        <v>485</v>
      </c>
    </row>
    <row r="13" spans="2:8" ht="141" customHeight="1">
      <c r="B13" s="215" t="s">
        <v>476</v>
      </c>
      <c r="C13" s="216"/>
      <c r="D13" s="217" t="s">
        <v>489</v>
      </c>
      <c r="E13" s="216"/>
      <c r="F13" s="218" t="s">
        <v>483</v>
      </c>
      <c r="G13" s="219"/>
      <c r="H13" s="220" t="s">
        <v>486</v>
      </c>
    </row>
  </sheetData>
  <mergeCells count="2">
    <mergeCell ref="B3:F3"/>
    <mergeCell ref="B4:H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V511"/>
  <sheetViews>
    <sheetView zoomScale="70" zoomScaleNormal="70" workbookViewId="0">
      <pane ySplit="3" topLeftCell="A4" activePane="bottomLeft" state="frozen"/>
      <selection activeCell="F1" sqref="F1"/>
      <selection pane="bottomLeft" activeCell="X16" sqref="X16"/>
    </sheetView>
  </sheetViews>
  <sheetFormatPr defaultColWidth="9.140625" defaultRowHeight="14.25"/>
  <cols>
    <col min="1" max="1" width="9.7109375" style="1" customWidth="1"/>
    <col min="2" max="2" width="13" style="2" customWidth="1"/>
    <col min="3" max="3" width="20.7109375" style="1" customWidth="1"/>
    <col min="4" max="4" width="6.85546875" style="1" customWidth="1"/>
    <col min="5" max="5" width="8.7109375" style="48" customWidth="1"/>
    <col min="6" max="6" width="17.140625" style="2" customWidth="1"/>
    <col min="7" max="7" width="35.42578125" style="3" customWidth="1"/>
    <col min="8" max="8" width="14.140625" style="8" customWidth="1"/>
    <col min="9" max="9" width="29.85546875" style="3" customWidth="1"/>
    <col min="10" max="10" width="44.7109375" style="1" customWidth="1"/>
    <col min="11" max="11" width="21.7109375" style="12" customWidth="1"/>
    <col min="12" max="12" width="8.42578125" style="2" customWidth="1"/>
    <col min="13" max="13" width="10.140625" style="2" customWidth="1"/>
    <col min="14" max="14" width="15.7109375" style="201" customWidth="1"/>
    <col min="15" max="15" width="15" style="202" customWidth="1"/>
    <col min="16" max="16" width="12.85546875" style="2" customWidth="1"/>
    <col min="17" max="17" width="11.42578125" style="2" customWidth="1"/>
    <col min="18" max="18" width="8.85546875" style="2" customWidth="1"/>
    <col min="19" max="19" width="10.7109375" style="1" customWidth="1"/>
    <col min="20" max="20" width="12.42578125" style="2" customWidth="1"/>
    <col min="21" max="23" width="13" style="2" customWidth="1"/>
    <col min="24" max="24" width="11.42578125" style="2" customWidth="1"/>
    <col min="25" max="25" width="13" style="1" customWidth="1"/>
    <col min="26" max="26" width="18.85546875" style="74" customWidth="1"/>
    <col min="27" max="27" width="12.7109375" style="1" customWidth="1"/>
    <col min="28" max="28" width="46.28515625" style="1" customWidth="1"/>
    <col min="29" max="29" width="12.42578125" style="73" hidden="1" customWidth="1"/>
    <col min="30" max="31" width="9.42578125" style="1" hidden="1" customWidth="1"/>
    <col min="32" max="32" width="9" style="1" hidden="1" customWidth="1"/>
    <col min="33" max="33" width="11.85546875" style="1" hidden="1" customWidth="1"/>
    <col min="34" max="34" width="10.7109375" style="1" hidden="1" customWidth="1"/>
    <col min="35" max="35" width="14.42578125" style="1" hidden="1" customWidth="1"/>
    <col min="36" max="36" width="11.42578125" style="1" hidden="1" customWidth="1"/>
    <col min="37" max="37" width="3" style="1" customWidth="1"/>
    <col min="38" max="45" width="5.140625" style="1" customWidth="1"/>
    <col min="46" max="46" width="1.42578125" style="1" customWidth="1"/>
    <col min="47" max="16384" width="9.140625" style="1"/>
  </cols>
  <sheetData>
    <row r="1" spans="1:45" ht="58.5" customHeight="1" thickBot="1">
      <c r="A1" s="192" t="s">
        <v>458</v>
      </c>
      <c r="B1" s="192"/>
      <c r="C1" s="192"/>
      <c r="D1" s="192"/>
      <c r="E1" s="192"/>
      <c r="F1" s="192"/>
      <c r="G1" s="193"/>
      <c r="H1" s="193" t="s">
        <v>44</v>
      </c>
      <c r="I1" s="34">
        <f>AS3</f>
        <v>7</v>
      </c>
      <c r="J1" s="193" t="s">
        <v>45</v>
      </c>
      <c r="K1" s="34">
        <f>(AS3-AL3-AN3)</f>
        <v>4</v>
      </c>
      <c r="L1" s="235" t="s">
        <v>47</v>
      </c>
      <c r="M1" s="235"/>
      <c r="N1" s="235"/>
      <c r="O1" s="34">
        <f>AL3+AN3</f>
        <v>3</v>
      </c>
      <c r="P1" s="235" t="s">
        <v>459</v>
      </c>
      <c r="Q1" s="235"/>
      <c r="R1" s="235"/>
      <c r="S1" s="236">
        <v>30000</v>
      </c>
      <c r="T1" s="236"/>
      <c r="U1" s="34"/>
      <c r="V1" s="34"/>
      <c r="W1" s="194"/>
      <c r="X1" s="193" t="s">
        <v>7</v>
      </c>
      <c r="Y1" s="236">
        <f>startingBudget-SUM('pg1'!R4:R504)-SUM('pg2'!R4:R504)-SUM('pg3'!R4:R504)-SUM('pg4'!R4:R504)-SUM('pg5'!R4:R504)-SUM('pg6'!R4:R504)</f>
        <v>29851.360000000001</v>
      </c>
      <c r="Z1" s="236"/>
      <c r="AA1" s="195" t="s">
        <v>50</v>
      </c>
      <c r="AB1" s="37">
        <f>startingBudget-Y1</f>
        <v>148.63999999999942</v>
      </c>
      <c r="AC1" s="36"/>
      <c r="AD1" s="37"/>
      <c r="AE1" s="36"/>
      <c r="AF1" s="37"/>
      <c r="AG1" s="36"/>
      <c r="AH1" s="37"/>
      <c r="AK1" s="122"/>
      <c r="AL1" s="228" t="s">
        <v>27</v>
      </c>
      <c r="AM1" s="228"/>
      <c r="AN1" s="228"/>
      <c r="AO1" s="228"/>
      <c r="AP1" s="228"/>
      <c r="AQ1" s="228"/>
      <c r="AR1" s="228"/>
      <c r="AS1" s="228"/>
    </row>
    <row r="2" spans="1:45" ht="47.25" customHeight="1" thickBot="1">
      <c r="A2" s="223" t="s">
        <v>34</v>
      </c>
      <c r="B2" s="223"/>
      <c r="C2" s="223"/>
      <c r="D2" s="223"/>
      <c r="E2" s="223"/>
      <c r="F2" s="223"/>
      <c r="G2" s="223"/>
      <c r="H2" s="223"/>
      <c r="I2" s="224"/>
      <c r="J2" s="229" t="s">
        <v>35</v>
      </c>
      <c r="K2" s="230"/>
      <c r="L2" s="230"/>
      <c r="M2" s="230"/>
      <c r="N2" s="230"/>
      <c r="O2" s="230"/>
      <c r="P2" s="230"/>
      <c r="Q2" s="230"/>
      <c r="R2" s="231"/>
      <c r="S2" s="225" t="s">
        <v>27</v>
      </c>
      <c r="T2" s="226"/>
      <c r="U2" s="226"/>
      <c r="V2" s="226"/>
      <c r="W2" s="226"/>
      <c r="X2" s="226"/>
      <c r="Y2" s="227"/>
      <c r="Z2" s="232" t="s">
        <v>36</v>
      </c>
      <c r="AA2" s="233"/>
      <c r="AB2" s="234"/>
      <c r="AC2" s="70"/>
      <c r="AL2" s="14" t="s">
        <v>37</v>
      </c>
      <c r="AM2" s="15" t="s">
        <v>33</v>
      </c>
      <c r="AN2" s="16" t="s">
        <v>30</v>
      </c>
      <c r="AO2" s="17" t="s">
        <v>29</v>
      </c>
      <c r="AP2" s="78" t="s">
        <v>218</v>
      </c>
      <c r="AQ2" s="18" t="s">
        <v>21</v>
      </c>
      <c r="AR2" s="89" t="s">
        <v>31</v>
      </c>
      <c r="AS2" s="20" t="s">
        <v>48</v>
      </c>
    </row>
    <row r="3" spans="1:45" ht="21" customHeight="1" thickBot="1">
      <c r="A3" s="6" t="s">
        <v>234</v>
      </c>
      <c r="B3" s="23" t="s">
        <v>23</v>
      </c>
      <c r="C3" s="21" t="s">
        <v>0</v>
      </c>
      <c r="D3" s="21" t="s">
        <v>232</v>
      </c>
      <c r="E3" s="90" t="s">
        <v>235</v>
      </c>
      <c r="F3" s="23" t="s">
        <v>6</v>
      </c>
      <c r="G3" s="22" t="s">
        <v>32</v>
      </c>
      <c r="H3" s="7" t="s">
        <v>42</v>
      </c>
      <c r="I3" s="7" t="s">
        <v>41</v>
      </c>
      <c r="J3" s="24" t="s">
        <v>1</v>
      </c>
      <c r="K3" s="25" t="s">
        <v>2</v>
      </c>
      <c r="L3" s="39" t="s">
        <v>4</v>
      </c>
      <c r="M3" s="191" t="s">
        <v>51</v>
      </c>
      <c r="N3" s="26" t="s">
        <v>53</v>
      </c>
      <c r="O3" s="24" t="s">
        <v>26</v>
      </c>
      <c r="P3" s="27" t="s">
        <v>3</v>
      </c>
      <c r="Q3" s="24" t="s">
        <v>5</v>
      </c>
      <c r="R3" s="28" t="s">
        <v>25</v>
      </c>
      <c r="S3" s="29" t="s">
        <v>27</v>
      </c>
      <c r="T3" s="29" t="s">
        <v>159</v>
      </c>
      <c r="U3" s="30" t="s">
        <v>24</v>
      </c>
      <c r="V3" s="30" t="s">
        <v>22</v>
      </c>
      <c r="W3" s="30" t="s">
        <v>274</v>
      </c>
      <c r="X3" s="30" t="s">
        <v>8</v>
      </c>
      <c r="Y3" s="30" t="s">
        <v>9</v>
      </c>
      <c r="Z3" s="31" t="s">
        <v>10</v>
      </c>
      <c r="AA3" s="31" t="s">
        <v>160</v>
      </c>
      <c r="AB3" s="32" t="s">
        <v>28</v>
      </c>
      <c r="AC3" s="71"/>
      <c r="AD3" s="4"/>
      <c r="AE3" s="4"/>
      <c r="AF3" s="4"/>
      <c r="AG3" s="4"/>
      <c r="AH3" s="4"/>
      <c r="AI3" s="4"/>
      <c r="AJ3" s="4"/>
      <c r="AK3" s="4"/>
      <c r="AL3" s="13">
        <f>COUNTIF('pg1'!S4:S504,"Complete")+COUNTIF('pg2'!S4:S504,"Complete")+COUNTIF('pg3'!S4:S504,"Complete")+COUNTIF('pg4'!S4:S504,"Complete")+COUNTIF('pg5'!S4:S504,"Complete")+COUNTIF('pg6'!S4:S504,"Complete")</f>
        <v>1</v>
      </c>
      <c r="AM3" s="9">
        <f>COUNTIF('pg1'!S4:S504,"Ordered")+COUNTIF('pg2'!S4:S504,"Ordered")+COUNTIF('pg3'!S4:S504,"Ordered")+COUNTIF('pg4'!S4:S504,"Ordered")+COUNTIF('pg5'!S4:S504,"Ordered")+COUNTIF('pg6'!S4:S504,"Ordered")</f>
        <v>2</v>
      </c>
      <c r="AN3" s="9">
        <f>COUNTIF('pg1'!S4:S504,"Cancelled")+COUNTIF('pg2'!S4:S504,"Cancelled")+COUNTIF('pg3'!S4:S504,"Cancelled")+COUNTIF('pg4'!S4:S504,"Cancelled")+COUNTIF('pg5'!S4:S504,"Cancelled")+COUNTIF('pg6'!S4:S504,"Cancelled")</f>
        <v>2</v>
      </c>
      <c r="AO3" s="9">
        <f>COUNTIF('pg1'!S4:S504,"Wait")+COUNTIF('pg2'!S4:S504,"Wait")+COUNTIF('pg3'!S4:S504,"Wait")+COUNTIF('pg4'!S4:S504,"Wait")+COUNTIF('pg5'!S4:S504,"Wait")+COUNTIF('pg6'!S4:S504,"Wait")</f>
        <v>1</v>
      </c>
      <c r="AP3" s="9">
        <f>COUNTIF('pg1'!S4:S504,"Lost")+COUNTIF('pg2'!S4:S504,"Lost")+COUNTIF('pg3'!S4:S504,"Lost")+COUNTIF('pg4'!S4:S504,"Lost")+COUNTIF('pg5'!S4:S504,"Lost")+COUNTIF('pg6'!S4:S504,"Lost")</f>
        <v>1</v>
      </c>
      <c r="AQ3" s="9">
        <f>COUNTIF('pg1'!S4:S504,"Pending")+COUNTIF('pg2'!S4:S504,"Pending")+COUNTIF('pg3'!S4:S504,"Pending")+COUNTIF('pg4'!S4:S504,"Pending")+COUNTIF('pg5'!S4:S504,"Pending")+COUNTIF('pg6'!S4:S504,"Pending")</f>
        <v>0</v>
      </c>
      <c r="AR3" s="9">
        <f>COUNTIF('pg1'!S4:S504,"Account")+COUNTIF('pg2'!S4:S504,"Account")+COUNTIF('pg3'!S4:S504,"Account")+COUNTIF('pg4'!S4:S504,"Account")+COUNTIF('pg5'!S4:S504,"Account")+COUNTIF('pg6'!S4:S504,"Account")</f>
        <v>0</v>
      </c>
      <c r="AS3" s="9">
        <f>SUM(AL3:AR3)</f>
        <v>7</v>
      </c>
    </row>
    <row r="4" spans="1:45" ht="15">
      <c r="A4" s="152">
        <v>1</v>
      </c>
      <c r="B4" s="94">
        <v>43838</v>
      </c>
      <c r="C4" s="153" t="s">
        <v>431</v>
      </c>
      <c r="D4" s="93">
        <f>IF(C4&lt;&gt;"",COUNTIF(Stats!$AD$2:$AD$3002,C4),"")</f>
        <v>0</v>
      </c>
      <c r="E4" s="154" t="str">
        <f ca="1">IF(C4&lt;&gt;"",IF(MONTH(T4)=MONTH(TODAY()),Stats!AI2,"--"),"")</f>
        <v>--</v>
      </c>
      <c r="F4" s="97">
        <v>123456789123</v>
      </c>
      <c r="G4" s="153" t="s">
        <v>433</v>
      </c>
      <c r="H4" s="180"/>
      <c r="I4" s="181" t="s">
        <v>432</v>
      </c>
      <c r="J4" s="11" t="s">
        <v>434</v>
      </c>
      <c r="K4" s="10" t="s">
        <v>435</v>
      </c>
      <c r="L4" s="182" t="s">
        <v>49</v>
      </c>
      <c r="M4" s="182" t="s">
        <v>52</v>
      </c>
      <c r="N4" s="96">
        <v>9781452155180</v>
      </c>
      <c r="O4" s="96">
        <v>142618255</v>
      </c>
      <c r="P4" s="183" t="s">
        <v>16</v>
      </c>
      <c r="Q4" s="183" t="s">
        <v>436</v>
      </c>
      <c r="R4" s="98">
        <v>14.05</v>
      </c>
      <c r="S4" s="182" t="s">
        <v>37</v>
      </c>
      <c r="T4" s="92">
        <v>43840</v>
      </c>
      <c r="U4" s="94">
        <v>43834</v>
      </c>
      <c r="V4" s="92">
        <f t="shared" ref="V4" si="0">IF(U4="","", U4+21)</f>
        <v>43855</v>
      </c>
      <c r="W4" s="92">
        <f>IF($U4="","", $V4+28)</f>
        <v>43883</v>
      </c>
      <c r="X4" s="99" t="s">
        <v>20</v>
      </c>
      <c r="Y4" s="94">
        <v>43855</v>
      </c>
      <c r="Z4" s="100" t="s">
        <v>39</v>
      </c>
      <c r="AA4" s="95"/>
      <c r="AB4" s="10"/>
      <c r="AC4" s="72" t="b">
        <f>AND('pg1'!T4&gt;=startDate,'pg1'!T4&lt;=endDate)</f>
        <v>0</v>
      </c>
      <c r="AD4" s="5" t="s">
        <v>49</v>
      </c>
      <c r="AE4" s="5" t="s">
        <v>52</v>
      </c>
      <c r="AF4" s="5" t="s">
        <v>13</v>
      </c>
      <c r="AG4" s="5" t="s">
        <v>163</v>
      </c>
      <c r="AH4" s="5" t="s">
        <v>39</v>
      </c>
      <c r="AI4" s="4" t="s">
        <v>20</v>
      </c>
      <c r="AJ4" s="4" t="s">
        <v>33</v>
      </c>
      <c r="AK4" s="4"/>
      <c r="AL4" s="4"/>
    </row>
    <row r="5" spans="1:45" ht="15">
      <c r="A5" s="93">
        <f>A4+1</f>
        <v>2</v>
      </c>
      <c r="B5" s="94">
        <v>43838</v>
      </c>
      <c r="C5" s="153" t="s">
        <v>437</v>
      </c>
      <c r="D5" s="93">
        <f>IF(C5&lt;&gt;"",COUNTIF(Stats!$AD$2:$AD$3002,C5),"")</f>
        <v>0</v>
      </c>
      <c r="E5" s="154" t="str">
        <f ca="1">IF(C5&lt;&gt;"",IF(MONTH(T5)=MONTH(TODAY()),Stats!AI3,"--"),"")</f>
        <v>--</v>
      </c>
      <c r="F5" s="97">
        <v>123456789124</v>
      </c>
      <c r="G5" s="153" t="s">
        <v>440</v>
      </c>
      <c r="H5" s="157"/>
      <c r="I5" s="181" t="s">
        <v>443</v>
      </c>
      <c r="J5" s="11" t="s">
        <v>446</v>
      </c>
      <c r="K5" s="10" t="s">
        <v>447</v>
      </c>
      <c r="L5" s="182" t="s">
        <v>12</v>
      </c>
      <c r="M5" s="182" t="s">
        <v>52</v>
      </c>
      <c r="N5" s="96"/>
      <c r="O5" s="96"/>
      <c r="P5" s="183" t="s">
        <v>13</v>
      </c>
      <c r="Q5" s="183" t="s">
        <v>436</v>
      </c>
      <c r="R5" s="98"/>
      <c r="S5" s="163" t="s">
        <v>30</v>
      </c>
      <c r="T5" s="92">
        <v>43840</v>
      </c>
      <c r="U5" s="94"/>
      <c r="V5" s="92" t="str">
        <f t="shared" ref="V5:V68" si="1">IF(U5="","", U5+21)</f>
        <v/>
      </c>
      <c r="W5" s="92" t="str">
        <f t="shared" ref="W5:W68" si="2">IF($U5="","", $V5+28)</f>
        <v/>
      </c>
      <c r="X5" s="99" t="s">
        <v>20</v>
      </c>
      <c r="Y5" s="94"/>
      <c r="Z5" s="100"/>
      <c r="AA5" s="95" t="s">
        <v>217</v>
      </c>
      <c r="AB5" s="10" t="s">
        <v>448</v>
      </c>
      <c r="AC5" s="72" t="b">
        <f>AND('pg1'!T5&gt;=startDate,'pg1'!T5&lt;=endDate)</f>
        <v>0</v>
      </c>
      <c r="AD5" s="5" t="s">
        <v>11</v>
      </c>
      <c r="AE5" s="5" t="s">
        <v>20</v>
      </c>
      <c r="AF5" s="5" t="s">
        <v>16</v>
      </c>
      <c r="AG5" s="5" t="s">
        <v>161</v>
      </c>
      <c r="AH5" s="5" t="s">
        <v>19</v>
      </c>
      <c r="AI5" s="4" t="s">
        <v>40</v>
      </c>
      <c r="AJ5" s="4" t="s">
        <v>37</v>
      </c>
      <c r="AK5" s="4"/>
      <c r="AL5" s="4"/>
    </row>
    <row r="6" spans="1:45" ht="15">
      <c r="A6" s="93">
        <f t="shared" ref="A6:A69" si="3">A5+1</f>
        <v>3</v>
      </c>
      <c r="B6" s="94">
        <v>43865</v>
      </c>
      <c r="C6" s="153" t="s">
        <v>438</v>
      </c>
      <c r="D6" s="93">
        <f>IF(C6&lt;&gt;"",COUNTIF(Stats!$AD$2:$AD$3002,C6),"")</f>
        <v>0</v>
      </c>
      <c r="E6" s="154" t="str">
        <f ca="1">IF(C6&lt;&gt;"",IF(MONTH(T6)=MONTH(TODAY()),Stats!AI4,"--"),"")</f>
        <v>--</v>
      </c>
      <c r="F6" s="97">
        <v>123456789125</v>
      </c>
      <c r="G6" s="153" t="s">
        <v>441</v>
      </c>
      <c r="H6" s="157"/>
      <c r="I6" s="181" t="s">
        <v>444</v>
      </c>
      <c r="J6" s="11" t="s">
        <v>449</v>
      </c>
      <c r="K6" s="10" t="s">
        <v>450</v>
      </c>
      <c r="L6" s="182" t="s">
        <v>49</v>
      </c>
      <c r="M6" s="182" t="s">
        <v>52</v>
      </c>
      <c r="N6" s="96">
        <v>9781481414654</v>
      </c>
      <c r="O6" s="96">
        <v>145833471</v>
      </c>
      <c r="P6" s="183" t="s">
        <v>15</v>
      </c>
      <c r="Q6" s="183" t="s">
        <v>436</v>
      </c>
      <c r="R6" s="98">
        <v>18.48</v>
      </c>
      <c r="S6" s="163" t="s">
        <v>218</v>
      </c>
      <c r="T6" s="92">
        <v>43867</v>
      </c>
      <c r="U6" s="94">
        <v>43837</v>
      </c>
      <c r="V6" s="92">
        <f t="shared" si="1"/>
        <v>43858</v>
      </c>
      <c r="W6" s="92">
        <f t="shared" si="2"/>
        <v>43886</v>
      </c>
      <c r="X6" s="99" t="s">
        <v>20</v>
      </c>
      <c r="Y6" s="94"/>
      <c r="Z6" s="100"/>
      <c r="AA6" s="95"/>
      <c r="AB6" s="10"/>
      <c r="AC6" s="72" t="b">
        <f>AND('pg1'!T6&gt;=startDate,'pg1'!T6&lt;=endDate)</f>
        <v>0</v>
      </c>
      <c r="AD6" s="5" t="s">
        <v>12</v>
      </c>
      <c r="AE6" s="5"/>
      <c r="AF6" s="5" t="s">
        <v>14</v>
      </c>
      <c r="AG6" s="5" t="s">
        <v>51</v>
      </c>
      <c r="AH6" s="5" t="s">
        <v>268</v>
      </c>
      <c r="AI6" s="4"/>
      <c r="AJ6" s="4" t="s">
        <v>30</v>
      </c>
      <c r="AK6" s="4"/>
      <c r="AL6" s="4"/>
    </row>
    <row r="7" spans="1:45" ht="15">
      <c r="A7" s="93">
        <f t="shared" si="3"/>
        <v>4</v>
      </c>
      <c r="B7" s="94">
        <v>43868</v>
      </c>
      <c r="C7" s="153" t="s">
        <v>439</v>
      </c>
      <c r="D7" s="93">
        <f>IF(C7&lt;&gt;"",COUNTIF(Stats!$AD$2:$AD$3002,C7),"")</f>
        <v>1</v>
      </c>
      <c r="E7" s="154" t="str">
        <f ca="1">IF(C7&lt;&gt;"",IF(MONTH(T7)=MONTH(TODAY()),Stats!AI5,"--"),"")</f>
        <v>--</v>
      </c>
      <c r="F7" s="97">
        <v>123456789126</v>
      </c>
      <c r="G7" s="153" t="s">
        <v>442</v>
      </c>
      <c r="H7" s="157"/>
      <c r="I7" s="181" t="s">
        <v>445</v>
      </c>
      <c r="J7" s="11" t="s">
        <v>451</v>
      </c>
      <c r="K7" s="10" t="s">
        <v>452</v>
      </c>
      <c r="L7" s="182" t="s">
        <v>49</v>
      </c>
      <c r="M7" s="182" t="s">
        <v>52</v>
      </c>
      <c r="N7" s="96">
        <v>9781481414654</v>
      </c>
      <c r="O7" s="96">
        <v>145833471</v>
      </c>
      <c r="P7" s="183" t="s">
        <v>16</v>
      </c>
      <c r="Q7" s="183" t="s">
        <v>436</v>
      </c>
      <c r="R7" s="98">
        <v>20.56</v>
      </c>
      <c r="S7" s="163" t="s">
        <v>29</v>
      </c>
      <c r="T7" s="92">
        <v>43870</v>
      </c>
      <c r="U7" s="94">
        <v>43839</v>
      </c>
      <c r="V7" s="92">
        <f t="shared" si="1"/>
        <v>43860</v>
      </c>
      <c r="W7" s="92">
        <f t="shared" si="2"/>
        <v>43888</v>
      </c>
      <c r="X7" s="99" t="s">
        <v>20</v>
      </c>
      <c r="Y7" s="94"/>
      <c r="Z7" s="100"/>
      <c r="AA7" s="95"/>
      <c r="AB7" s="10"/>
      <c r="AC7" s="72" t="b">
        <f>AND('pg1'!T7&gt;=startDate,'pg1'!T7&lt;=endDate)</f>
        <v>0</v>
      </c>
      <c r="AD7" s="5"/>
      <c r="AE7" s="5"/>
      <c r="AF7" s="5" t="s">
        <v>17</v>
      </c>
      <c r="AG7" s="5" t="s">
        <v>25</v>
      </c>
      <c r="AH7" s="5" t="s">
        <v>38</v>
      </c>
      <c r="AI7" s="4"/>
      <c r="AJ7" s="4" t="s">
        <v>29</v>
      </c>
      <c r="AK7" s="4"/>
      <c r="AL7" s="4"/>
    </row>
    <row r="8" spans="1:45" ht="15">
      <c r="A8" s="93">
        <f t="shared" si="3"/>
        <v>5</v>
      </c>
      <c r="B8" s="94">
        <v>43883</v>
      </c>
      <c r="C8" s="153" t="s">
        <v>439</v>
      </c>
      <c r="D8" s="93">
        <f>IF(C8&lt;&gt;"",COUNTIF(Stats!$AD$2:$AD$3002,C8),"")</f>
        <v>1</v>
      </c>
      <c r="E8" s="154" t="str">
        <f ca="1">IF(C8&lt;&gt;"",IF(MONTH(T8)=MONTH(TODAY()),Stats!AI6,"--"),"")</f>
        <v>--</v>
      </c>
      <c r="F8" s="97">
        <v>123456789126</v>
      </c>
      <c r="G8" s="153" t="s">
        <v>442</v>
      </c>
      <c r="H8" s="157"/>
      <c r="I8" s="181" t="s">
        <v>445</v>
      </c>
      <c r="J8" s="11" t="s">
        <v>453</v>
      </c>
      <c r="K8" s="10" t="s">
        <v>452</v>
      </c>
      <c r="L8" s="182" t="s">
        <v>49</v>
      </c>
      <c r="M8" s="182" t="s">
        <v>52</v>
      </c>
      <c r="N8" s="96">
        <v>9781481414654</v>
      </c>
      <c r="O8" s="96">
        <v>145833471</v>
      </c>
      <c r="P8" s="183" t="s">
        <v>16</v>
      </c>
      <c r="Q8" s="183" t="s">
        <v>436</v>
      </c>
      <c r="R8" s="98">
        <v>20.239999999999998</v>
      </c>
      <c r="S8" s="163" t="s">
        <v>33</v>
      </c>
      <c r="T8" s="92">
        <v>43885</v>
      </c>
      <c r="U8" s="94">
        <v>43839</v>
      </c>
      <c r="V8" s="92">
        <f t="shared" si="1"/>
        <v>43860</v>
      </c>
      <c r="W8" s="92">
        <f t="shared" si="2"/>
        <v>43888</v>
      </c>
      <c r="X8" s="99" t="s">
        <v>20</v>
      </c>
      <c r="Y8" s="94"/>
      <c r="Z8" s="100"/>
      <c r="AA8" s="95"/>
      <c r="AB8" s="10"/>
      <c r="AC8" s="72" t="b">
        <f>AND('pg1'!T8&gt;=startDate,'pg1'!T8&lt;=endDate)</f>
        <v>0</v>
      </c>
      <c r="AD8" s="5"/>
      <c r="AE8" s="5"/>
      <c r="AF8" s="5" t="s">
        <v>15</v>
      </c>
      <c r="AG8" s="5" t="s">
        <v>217</v>
      </c>
      <c r="AH8" s="5"/>
      <c r="AI8" s="4"/>
      <c r="AJ8" s="4" t="s">
        <v>218</v>
      </c>
      <c r="AK8" s="4"/>
      <c r="AL8" s="4"/>
    </row>
    <row r="9" spans="1:45" ht="15">
      <c r="A9" s="93">
        <f t="shared" si="3"/>
        <v>6</v>
      </c>
      <c r="B9" s="94">
        <v>43891</v>
      </c>
      <c r="C9" s="153" t="s">
        <v>465</v>
      </c>
      <c r="D9" s="93">
        <f>IF(C9&lt;&gt;"",COUNTIF(Stats!$AD$2:$AD$3002,C9),"")</f>
        <v>1</v>
      </c>
      <c r="E9" s="154" t="str">
        <f ca="1">IF(C9&lt;&gt;"",IF(MONTH(T9)=MONTH(TODAY()),Stats!AI7,"--"),"")</f>
        <v>--</v>
      </c>
      <c r="F9" s="97">
        <v>123456789127</v>
      </c>
      <c r="G9" s="153" t="s">
        <v>466</v>
      </c>
      <c r="H9" s="180" t="s">
        <v>467</v>
      </c>
      <c r="I9" s="200" t="s">
        <v>468</v>
      </c>
      <c r="J9" s="167" t="s">
        <v>469</v>
      </c>
      <c r="K9" s="153" t="s">
        <v>470</v>
      </c>
      <c r="L9" s="94" t="s">
        <v>49</v>
      </c>
      <c r="M9" s="94" t="s">
        <v>20</v>
      </c>
      <c r="N9" s="96">
        <v>9781481414654</v>
      </c>
      <c r="O9" s="96">
        <v>145833471</v>
      </c>
      <c r="P9" s="164" t="s">
        <v>16</v>
      </c>
      <c r="Q9" s="197" t="s">
        <v>436</v>
      </c>
      <c r="R9" s="98">
        <v>43.21</v>
      </c>
      <c r="S9" s="198" t="s">
        <v>30</v>
      </c>
      <c r="T9" s="92">
        <v>43894</v>
      </c>
      <c r="U9" s="94"/>
      <c r="V9" s="92"/>
      <c r="W9" s="92"/>
      <c r="X9" s="99" t="s">
        <v>20</v>
      </c>
      <c r="Y9" s="94"/>
      <c r="Z9" s="100"/>
      <c r="AA9" s="95" t="s">
        <v>51</v>
      </c>
      <c r="AB9" s="10"/>
      <c r="AC9" s="72" t="b">
        <f>AND('pg1'!T9&gt;=startDate,'pg1'!T9&lt;=endDate)</f>
        <v>0</v>
      </c>
      <c r="AD9" s="5"/>
      <c r="AE9" s="5"/>
      <c r="AF9" s="5" t="s">
        <v>18</v>
      </c>
      <c r="AG9" s="5" t="s">
        <v>162</v>
      </c>
      <c r="AH9" s="5"/>
      <c r="AI9" s="4"/>
      <c r="AJ9" s="4" t="s">
        <v>21</v>
      </c>
      <c r="AK9" s="4"/>
      <c r="AL9" s="4"/>
    </row>
    <row r="10" spans="1:45" ht="15">
      <c r="A10" s="93">
        <f t="shared" si="3"/>
        <v>7</v>
      </c>
      <c r="B10" s="94">
        <v>43891</v>
      </c>
      <c r="C10" s="153" t="s">
        <v>465</v>
      </c>
      <c r="D10" s="93">
        <f>IF(C10&lt;&gt;"",COUNTIF(Stats!$AD$2:$AD$3002,C10),"")</f>
        <v>1</v>
      </c>
      <c r="E10" s="154" t="str">
        <f ca="1">IF(C10&lt;&gt;"",IF(MONTH(T10)=MONTH(TODAY()),Stats!AI8,"--"),"")</f>
        <v>--</v>
      </c>
      <c r="F10" s="97">
        <v>123456789127</v>
      </c>
      <c r="G10" s="153" t="s">
        <v>466</v>
      </c>
      <c r="H10" s="180" t="s">
        <v>467</v>
      </c>
      <c r="I10" s="200" t="s">
        <v>468</v>
      </c>
      <c r="J10" s="161" t="s">
        <v>480</v>
      </c>
      <c r="K10" s="160" t="s">
        <v>481</v>
      </c>
      <c r="L10" s="162" t="s">
        <v>11</v>
      </c>
      <c r="M10" s="162" t="s">
        <v>52</v>
      </c>
      <c r="N10" s="96">
        <v>9781481414654</v>
      </c>
      <c r="O10" s="96">
        <v>145833471</v>
      </c>
      <c r="P10" s="164" t="s">
        <v>16</v>
      </c>
      <c r="Q10" s="159" t="s">
        <v>436</v>
      </c>
      <c r="R10" s="98">
        <v>32.1</v>
      </c>
      <c r="S10" s="163" t="s">
        <v>33</v>
      </c>
      <c r="T10" s="92">
        <v>43894</v>
      </c>
      <c r="U10" s="94">
        <v>43898</v>
      </c>
      <c r="V10" s="92">
        <f t="shared" si="1"/>
        <v>43919</v>
      </c>
      <c r="W10" s="92">
        <f t="shared" si="2"/>
        <v>43947</v>
      </c>
      <c r="X10" s="99" t="s">
        <v>20</v>
      </c>
      <c r="Y10" s="94"/>
      <c r="Z10" s="100"/>
      <c r="AA10" s="95"/>
      <c r="AB10" s="10"/>
      <c r="AC10" s="72" t="b">
        <f>AND('pg1'!T10&gt;=startDate,'pg1'!T10&lt;=endDate)</f>
        <v>0</v>
      </c>
      <c r="AD10" s="5"/>
      <c r="AE10" s="5"/>
      <c r="AF10" s="5"/>
      <c r="AG10" s="5"/>
      <c r="AH10" s="5"/>
      <c r="AI10" s="4"/>
      <c r="AJ10" s="4" t="s">
        <v>31</v>
      </c>
      <c r="AK10" s="4"/>
      <c r="AL10" s="4"/>
    </row>
    <row r="11" spans="1:45" ht="15">
      <c r="A11" s="93">
        <f t="shared" si="3"/>
        <v>8</v>
      </c>
      <c r="B11" s="94"/>
      <c r="C11" s="153"/>
      <c r="D11" s="93" t="str">
        <f>IF(C11&lt;&gt;"",COUNTIF(Stats!$AD$2:$AD$3002,C11),"")</f>
        <v/>
      </c>
      <c r="E11" s="154" t="str">
        <f ca="1">IF(C11&lt;&gt;"",IF(MONTH(T11)=MONTH(TODAY()),Stats!AI9,"--"),"")</f>
        <v/>
      </c>
      <c r="F11" s="97"/>
      <c r="G11" s="160"/>
      <c r="H11" s="157"/>
      <c r="I11" s="158"/>
      <c r="J11" s="161"/>
      <c r="K11" s="160"/>
      <c r="L11" s="162"/>
      <c r="M11" s="162"/>
      <c r="N11" s="96"/>
      <c r="O11" s="96"/>
      <c r="P11" s="164"/>
      <c r="Q11" s="159"/>
      <c r="R11" s="98"/>
      <c r="S11" s="163"/>
      <c r="T11" s="92" t="str">
        <f t="shared" ref="T11:T68" ca="1" si="4">IF(B11&lt;&gt;"",IF(T11="",TODAY(),T11),"")</f>
        <v/>
      </c>
      <c r="U11" s="94"/>
      <c r="V11" s="92" t="str">
        <f t="shared" si="1"/>
        <v/>
      </c>
      <c r="W11" s="92" t="str">
        <f t="shared" si="2"/>
        <v/>
      </c>
      <c r="X11" s="99"/>
      <c r="Y11" s="94"/>
      <c r="Z11" s="100"/>
      <c r="AA11" s="95"/>
      <c r="AB11" s="10"/>
      <c r="AC11" s="72" t="b">
        <f ca="1">AND('pg1'!T11&gt;=startDate,'pg1'!T11&lt;=endDate)</f>
        <v>0</v>
      </c>
      <c r="AD11" s="5"/>
      <c r="AE11" s="5"/>
      <c r="AF11" s="5"/>
      <c r="AG11" s="5"/>
      <c r="AH11" s="5"/>
      <c r="AI11" s="4"/>
      <c r="AJ11" s="4"/>
      <c r="AK11" s="4"/>
      <c r="AL11" s="4"/>
    </row>
    <row r="12" spans="1:45" ht="15">
      <c r="A12" s="93">
        <f t="shared" si="3"/>
        <v>9</v>
      </c>
      <c r="B12" s="94"/>
      <c r="C12" s="153"/>
      <c r="D12" s="93" t="str">
        <f>IF(C12&lt;&gt;"",COUNTIF(Stats!$AD$2:$AD$3002,C12),"")</f>
        <v/>
      </c>
      <c r="E12" s="154" t="str">
        <f ca="1">IF(C12&lt;&gt;"",IF(MONTH(T12)=MONTH(TODAY()),Stats!AI10,"--"),"")</f>
        <v/>
      </c>
      <c r="F12" s="97"/>
      <c r="G12" s="160"/>
      <c r="H12" s="157"/>
      <c r="I12" s="158"/>
      <c r="J12" s="161"/>
      <c r="K12" s="160"/>
      <c r="L12" s="162"/>
      <c r="M12" s="162"/>
      <c r="N12" s="96"/>
      <c r="O12" s="96"/>
      <c r="P12" s="164"/>
      <c r="Q12" s="159"/>
      <c r="R12" s="98"/>
      <c r="S12" s="163"/>
      <c r="T12" s="92" t="str">
        <f t="shared" ca="1" si="4"/>
        <v/>
      </c>
      <c r="U12" s="94"/>
      <c r="V12" s="92" t="str">
        <f t="shared" si="1"/>
        <v/>
      </c>
      <c r="W12" s="92" t="str">
        <f t="shared" si="2"/>
        <v/>
      </c>
      <c r="X12" s="99"/>
      <c r="Y12" s="94"/>
      <c r="Z12" s="100"/>
      <c r="AA12" s="95"/>
      <c r="AB12" s="10"/>
      <c r="AC12" s="72" t="b">
        <f ca="1">AND('pg1'!T12&gt;=startDate,'pg1'!T12&lt;=endDate)</f>
        <v>0</v>
      </c>
      <c r="AD12" s="4"/>
      <c r="AE12" s="4"/>
      <c r="AF12" s="4"/>
      <c r="AG12" s="4"/>
      <c r="AH12" s="5"/>
      <c r="AI12" s="4"/>
      <c r="AJ12" s="4"/>
      <c r="AK12" s="4"/>
      <c r="AL12" s="4"/>
    </row>
    <row r="13" spans="1:45" ht="15">
      <c r="A13" s="93">
        <f t="shared" si="3"/>
        <v>10</v>
      </c>
      <c r="B13" s="94"/>
      <c r="C13" s="153"/>
      <c r="D13" s="93" t="str">
        <f>IF(C13&lt;&gt;"",COUNTIF(Stats!$AD$2:$AD$3002,C13),"")</f>
        <v/>
      </c>
      <c r="E13" s="154" t="str">
        <f ca="1">IF(C13&lt;&gt;"",IF(MONTH(T13)=MONTH(TODAY()),Stats!AI11,"--"),"")</f>
        <v/>
      </c>
      <c r="F13" s="97"/>
      <c r="G13" s="160"/>
      <c r="H13" s="157"/>
      <c r="I13" s="158"/>
      <c r="J13" s="161"/>
      <c r="K13" s="160"/>
      <c r="L13" s="162"/>
      <c r="M13" s="162"/>
      <c r="N13" s="96"/>
      <c r="O13" s="96"/>
      <c r="P13" s="164"/>
      <c r="Q13" s="159"/>
      <c r="R13" s="98"/>
      <c r="S13" s="163"/>
      <c r="T13" s="92" t="str">
        <f t="shared" ca="1" si="4"/>
        <v/>
      </c>
      <c r="U13" s="94"/>
      <c r="V13" s="92" t="str">
        <f t="shared" si="1"/>
        <v/>
      </c>
      <c r="W13" s="92" t="str">
        <f t="shared" si="2"/>
        <v/>
      </c>
      <c r="X13" s="99"/>
      <c r="Y13" s="94"/>
      <c r="Z13" s="100"/>
      <c r="AA13" s="95"/>
      <c r="AB13" s="10"/>
      <c r="AC13" s="72" t="b">
        <f ca="1">AND('pg1'!T13&gt;=startDate,'pg1'!T13&lt;=endDate)</f>
        <v>0</v>
      </c>
      <c r="AD13" s="4"/>
      <c r="AE13" s="4"/>
      <c r="AF13" s="4"/>
      <c r="AG13" s="4"/>
      <c r="AH13" s="4"/>
      <c r="AI13" s="4"/>
      <c r="AJ13" s="4"/>
      <c r="AK13" s="4"/>
      <c r="AL13" s="4"/>
    </row>
    <row r="14" spans="1:45" ht="15">
      <c r="A14" s="93">
        <f t="shared" si="3"/>
        <v>11</v>
      </c>
      <c r="B14" s="94"/>
      <c r="C14" s="153"/>
      <c r="D14" s="93" t="str">
        <f>IF(C14&lt;&gt;"",COUNTIF(Stats!$AD$2:$AD$3002,C14),"")</f>
        <v/>
      </c>
      <c r="E14" s="154" t="str">
        <f ca="1">IF(C14&lt;&gt;"",IF(MONTH(T14)=MONTH(TODAY()),Stats!AI12,"--"),"")</f>
        <v/>
      </c>
      <c r="F14" s="97"/>
      <c r="G14" s="160"/>
      <c r="H14" s="157"/>
      <c r="I14" s="158"/>
      <c r="J14" s="161"/>
      <c r="K14" s="160"/>
      <c r="L14" s="162"/>
      <c r="M14" s="162"/>
      <c r="N14" s="96"/>
      <c r="O14" s="96"/>
      <c r="P14" s="164"/>
      <c r="Q14" s="159"/>
      <c r="R14" s="98"/>
      <c r="S14" s="163"/>
      <c r="T14" s="92" t="str">
        <f t="shared" ca="1" si="4"/>
        <v/>
      </c>
      <c r="U14" s="94"/>
      <c r="V14" s="92" t="str">
        <f t="shared" si="1"/>
        <v/>
      </c>
      <c r="W14" s="92" t="str">
        <f t="shared" si="2"/>
        <v/>
      </c>
      <c r="X14" s="99"/>
      <c r="Y14" s="94"/>
      <c r="Z14" s="100"/>
      <c r="AA14" s="95"/>
      <c r="AB14" s="10"/>
      <c r="AC14" s="72" t="b">
        <f ca="1">AND('pg1'!T14&gt;=startDate,'pg1'!T14&lt;=endDate)</f>
        <v>0</v>
      </c>
      <c r="AD14" s="4"/>
      <c r="AE14" s="4"/>
      <c r="AF14" s="4"/>
      <c r="AG14" s="4"/>
      <c r="AH14" s="4"/>
      <c r="AI14" s="4"/>
      <c r="AJ14" s="4"/>
      <c r="AK14" s="4"/>
      <c r="AL14" s="4"/>
    </row>
    <row r="15" spans="1:45" ht="15">
      <c r="A15" s="93">
        <f t="shared" si="3"/>
        <v>12</v>
      </c>
      <c r="B15" s="94"/>
      <c r="C15" s="153"/>
      <c r="D15" s="93" t="str">
        <f>IF(C15&lt;&gt;"",COUNTIF(Stats!$AD$2:$AD$3002,C15),"")</f>
        <v/>
      </c>
      <c r="E15" s="154" t="str">
        <f ca="1">IF(C15&lt;&gt;"",IF(MONTH(T15)=MONTH(TODAY()),Stats!AI13,"--"),"")</f>
        <v/>
      </c>
      <c r="F15" s="97"/>
      <c r="G15" s="160"/>
      <c r="H15" s="157"/>
      <c r="I15" s="158"/>
      <c r="J15" s="161"/>
      <c r="K15" s="160"/>
      <c r="L15" s="162"/>
      <c r="M15" s="162"/>
      <c r="N15" s="96"/>
      <c r="O15" s="96"/>
      <c r="P15" s="164"/>
      <c r="Q15" s="159"/>
      <c r="R15" s="98"/>
      <c r="S15" s="163"/>
      <c r="T15" s="92" t="str">
        <f t="shared" ca="1" si="4"/>
        <v/>
      </c>
      <c r="U15" s="94"/>
      <c r="V15" s="92" t="str">
        <f t="shared" si="1"/>
        <v/>
      </c>
      <c r="W15" s="92" t="str">
        <f t="shared" si="2"/>
        <v/>
      </c>
      <c r="X15" s="99"/>
      <c r="Y15" s="94"/>
      <c r="Z15" s="100"/>
      <c r="AA15" s="95"/>
      <c r="AB15" s="10"/>
      <c r="AC15" s="72" t="b">
        <f ca="1">AND('pg1'!T15&gt;=startDate,'pg1'!T15&lt;=endDate)</f>
        <v>0</v>
      </c>
      <c r="AD15" s="4"/>
      <c r="AE15" s="4"/>
      <c r="AF15" s="4"/>
      <c r="AG15" s="4"/>
      <c r="AH15" s="4"/>
      <c r="AI15" s="4"/>
      <c r="AJ15" s="4"/>
      <c r="AK15" s="4"/>
      <c r="AL15" s="4"/>
    </row>
    <row r="16" spans="1:45" ht="15">
      <c r="A16" s="93">
        <f t="shared" si="3"/>
        <v>13</v>
      </c>
      <c r="B16" s="94"/>
      <c r="C16" s="153"/>
      <c r="D16" s="93" t="str">
        <f>IF(C16&lt;&gt;"",COUNTIF(Stats!$AD$2:$AD$3002,C16),"")</f>
        <v/>
      </c>
      <c r="E16" s="154" t="str">
        <f ca="1">IF(C16&lt;&gt;"",IF(MONTH(T16)=MONTH(TODAY()),Stats!AI14,"--"),"")</f>
        <v/>
      </c>
      <c r="F16" s="97"/>
      <c r="G16" s="160"/>
      <c r="H16" s="157"/>
      <c r="I16" s="158"/>
      <c r="J16" s="161"/>
      <c r="K16" s="160"/>
      <c r="L16" s="162"/>
      <c r="M16" s="162"/>
      <c r="N16" s="96"/>
      <c r="O16" s="96"/>
      <c r="P16" s="164"/>
      <c r="Q16" s="159"/>
      <c r="R16" s="98"/>
      <c r="S16" s="163"/>
      <c r="T16" s="92" t="str">
        <f t="shared" ca="1" si="4"/>
        <v/>
      </c>
      <c r="U16" s="94"/>
      <c r="V16" s="92" t="str">
        <f t="shared" si="1"/>
        <v/>
      </c>
      <c r="W16" s="92" t="str">
        <f t="shared" si="2"/>
        <v/>
      </c>
      <c r="X16" s="99"/>
      <c r="Y16" s="94"/>
      <c r="Z16" s="100"/>
      <c r="AA16" s="95"/>
      <c r="AB16" s="10"/>
      <c r="AC16" s="72" t="b">
        <f ca="1">AND('pg1'!T16&gt;=startDate,'pg1'!T16&lt;=endDate)</f>
        <v>0</v>
      </c>
      <c r="AD16" s="4"/>
      <c r="AE16" s="4"/>
      <c r="AF16" s="4"/>
      <c r="AG16" s="4"/>
      <c r="AH16" s="4"/>
      <c r="AI16" s="4"/>
      <c r="AJ16" s="4"/>
      <c r="AK16" s="4"/>
      <c r="AL16" s="4"/>
    </row>
    <row r="17" spans="1:34" ht="15">
      <c r="A17" s="93">
        <f t="shared" si="3"/>
        <v>14</v>
      </c>
      <c r="B17" s="94"/>
      <c r="C17" s="153"/>
      <c r="D17" s="93" t="str">
        <f>IF(C17&lt;&gt;"",COUNTIF(Stats!$AD$2:$AD$3002,C17),"")</f>
        <v/>
      </c>
      <c r="E17" s="154" t="str">
        <f ca="1">IF(C17&lt;&gt;"",IF(MONTH(T17)=MONTH(TODAY()),Stats!AI15,"--"),"")</f>
        <v/>
      </c>
      <c r="F17" s="97"/>
      <c r="G17" s="160"/>
      <c r="H17" s="157"/>
      <c r="I17" s="158"/>
      <c r="J17" s="161"/>
      <c r="K17" s="160"/>
      <c r="L17" s="162"/>
      <c r="M17" s="162"/>
      <c r="N17" s="96"/>
      <c r="O17" s="96"/>
      <c r="P17" s="164"/>
      <c r="Q17" s="159"/>
      <c r="R17" s="98"/>
      <c r="S17" s="163"/>
      <c r="T17" s="92" t="str">
        <f t="shared" ca="1" si="4"/>
        <v/>
      </c>
      <c r="U17" s="94"/>
      <c r="V17" s="92" t="str">
        <f t="shared" si="1"/>
        <v/>
      </c>
      <c r="W17" s="92" t="str">
        <f t="shared" si="2"/>
        <v/>
      </c>
      <c r="X17" s="99"/>
      <c r="Y17" s="94"/>
      <c r="Z17" s="100"/>
      <c r="AA17" s="95"/>
      <c r="AB17" s="10"/>
      <c r="AC17" s="72" t="b">
        <f ca="1">AND('pg1'!T17&gt;=startDate,'pg1'!T17&lt;=endDate)</f>
        <v>0</v>
      </c>
      <c r="AH17" s="4"/>
    </row>
    <row r="18" spans="1:34" ht="15">
      <c r="A18" s="93">
        <f t="shared" si="3"/>
        <v>15</v>
      </c>
      <c r="B18" s="94"/>
      <c r="C18" s="153"/>
      <c r="D18" s="93" t="str">
        <f>IF(C18&lt;&gt;"",COUNTIF(Stats!$AD$2:$AD$3002,C18),"")</f>
        <v/>
      </c>
      <c r="E18" s="154" t="str">
        <f ca="1">IF(C18&lt;&gt;"",IF(MONTH(T18)=MONTH(TODAY()),Stats!AI16,"--"),"")</f>
        <v/>
      </c>
      <c r="F18" s="97"/>
      <c r="G18" s="160"/>
      <c r="H18" s="157"/>
      <c r="I18" s="158"/>
      <c r="J18" s="161"/>
      <c r="K18" s="160"/>
      <c r="L18" s="162"/>
      <c r="M18" s="162"/>
      <c r="N18" s="96"/>
      <c r="O18" s="96"/>
      <c r="P18" s="164"/>
      <c r="Q18" s="159"/>
      <c r="R18" s="98"/>
      <c r="S18" s="163"/>
      <c r="T18" s="92" t="str">
        <f t="shared" ca="1" si="4"/>
        <v/>
      </c>
      <c r="U18" s="94"/>
      <c r="V18" s="92" t="str">
        <f t="shared" si="1"/>
        <v/>
      </c>
      <c r="W18" s="92" t="str">
        <f t="shared" si="2"/>
        <v/>
      </c>
      <c r="X18" s="99"/>
      <c r="Y18" s="94"/>
      <c r="Z18" s="100"/>
      <c r="AA18" s="95"/>
      <c r="AB18" s="10"/>
      <c r="AC18" s="72" t="b">
        <f ca="1">AND('pg1'!T18&gt;=startDate,'pg1'!T18&lt;=endDate)</f>
        <v>0</v>
      </c>
    </row>
    <row r="19" spans="1:34" ht="15">
      <c r="A19" s="93">
        <f t="shared" si="3"/>
        <v>16</v>
      </c>
      <c r="B19" s="94"/>
      <c r="C19" s="153"/>
      <c r="D19" s="93" t="str">
        <f>IF(C19&lt;&gt;"",COUNTIF(Stats!$AD$2:$AD$3002,C19),"")</f>
        <v/>
      </c>
      <c r="E19" s="154" t="str">
        <f ca="1">IF(C19&lt;&gt;"",IF(MONTH(T19)=MONTH(TODAY()),Stats!AI17,"--"),"")</f>
        <v/>
      </c>
      <c r="F19" s="97"/>
      <c r="G19" s="160"/>
      <c r="H19" s="157"/>
      <c r="I19" s="158"/>
      <c r="J19" s="161"/>
      <c r="K19" s="160"/>
      <c r="L19" s="162"/>
      <c r="M19" s="162"/>
      <c r="N19" s="96"/>
      <c r="O19" s="96"/>
      <c r="P19" s="164"/>
      <c r="Q19" s="159"/>
      <c r="R19" s="98"/>
      <c r="S19" s="163"/>
      <c r="T19" s="92" t="str">
        <f t="shared" ca="1" si="4"/>
        <v/>
      </c>
      <c r="U19" s="94"/>
      <c r="V19" s="92" t="str">
        <f t="shared" si="1"/>
        <v/>
      </c>
      <c r="W19" s="92" t="str">
        <f t="shared" si="2"/>
        <v/>
      </c>
      <c r="X19" s="99"/>
      <c r="Y19" s="94"/>
      <c r="Z19" s="100"/>
      <c r="AA19" s="95"/>
      <c r="AB19" s="10"/>
      <c r="AC19" s="72" t="b">
        <f ca="1">AND('pg1'!T19&gt;=startDate,'pg1'!T19&lt;=endDate)</f>
        <v>0</v>
      </c>
    </row>
    <row r="20" spans="1:34" ht="15">
      <c r="A20" s="93">
        <f t="shared" si="3"/>
        <v>17</v>
      </c>
      <c r="B20" s="94"/>
      <c r="C20" s="153"/>
      <c r="D20" s="93" t="str">
        <f>IF(C20&lt;&gt;"",COUNTIF(Stats!$AD$2:$AD$3002,C20),"")</f>
        <v/>
      </c>
      <c r="E20" s="154" t="str">
        <f ca="1">IF(C20&lt;&gt;"",IF(MONTH(T20)=MONTH(TODAY()),Stats!AI18,"--"),"")</f>
        <v/>
      </c>
      <c r="F20" s="97"/>
      <c r="G20" s="160"/>
      <c r="H20" s="157"/>
      <c r="I20" s="158"/>
      <c r="J20" s="161"/>
      <c r="K20" s="160"/>
      <c r="L20" s="162"/>
      <c r="M20" s="162"/>
      <c r="N20" s="96"/>
      <c r="O20" s="96"/>
      <c r="P20" s="164"/>
      <c r="Q20" s="159"/>
      <c r="R20" s="98"/>
      <c r="S20" s="163"/>
      <c r="T20" s="92" t="str">
        <f t="shared" ca="1" si="4"/>
        <v/>
      </c>
      <c r="U20" s="94"/>
      <c r="V20" s="92" t="str">
        <f t="shared" si="1"/>
        <v/>
      </c>
      <c r="W20" s="92" t="str">
        <f t="shared" si="2"/>
        <v/>
      </c>
      <c r="X20" s="99"/>
      <c r="Y20" s="94"/>
      <c r="Z20" s="100"/>
      <c r="AA20" s="95"/>
      <c r="AB20" s="10"/>
      <c r="AC20" s="72" t="b">
        <f ca="1">AND('pg1'!T20&gt;=startDate,'pg1'!T20&lt;=endDate)</f>
        <v>0</v>
      </c>
    </row>
    <row r="21" spans="1:34" ht="15">
      <c r="A21" s="93">
        <f t="shared" si="3"/>
        <v>18</v>
      </c>
      <c r="B21" s="94"/>
      <c r="C21" s="153"/>
      <c r="D21" s="93" t="str">
        <f>IF(C21&lt;&gt;"",COUNTIF(Stats!$AD$2:$AD$3002,C21),"")</f>
        <v/>
      </c>
      <c r="E21" s="154" t="str">
        <f ca="1">IF(C21&lt;&gt;"",IF(MONTH(T21)=MONTH(TODAY()),Stats!AI19,"--"),"")</f>
        <v/>
      </c>
      <c r="F21" s="97"/>
      <c r="G21" s="160"/>
      <c r="H21" s="157"/>
      <c r="I21" s="158"/>
      <c r="J21" s="161"/>
      <c r="K21" s="160"/>
      <c r="L21" s="162"/>
      <c r="M21" s="162"/>
      <c r="N21" s="96"/>
      <c r="O21" s="96"/>
      <c r="P21" s="164"/>
      <c r="Q21" s="159"/>
      <c r="R21" s="98"/>
      <c r="S21" s="163"/>
      <c r="T21" s="92" t="str">
        <f t="shared" ca="1" si="4"/>
        <v/>
      </c>
      <c r="U21" s="94"/>
      <c r="V21" s="92" t="str">
        <f t="shared" si="1"/>
        <v/>
      </c>
      <c r="W21" s="92" t="str">
        <f t="shared" si="2"/>
        <v/>
      </c>
      <c r="X21" s="99"/>
      <c r="Y21" s="94"/>
      <c r="Z21" s="100"/>
      <c r="AA21" s="95"/>
      <c r="AB21" s="10"/>
      <c r="AC21" s="72" t="b">
        <f ca="1">AND('pg1'!T21&gt;=startDate,'pg1'!T21&lt;=endDate)</f>
        <v>0</v>
      </c>
    </row>
    <row r="22" spans="1:34" ht="15">
      <c r="A22" s="93">
        <f t="shared" si="3"/>
        <v>19</v>
      </c>
      <c r="B22" s="94"/>
      <c r="C22" s="153"/>
      <c r="D22" s="93" t="str">
        <f>IF(C22&lt;&gt;"",COUNTIF(Stats!$AD$2:$AD$3002,C22),"")</f>
        <v/>
      </c>
      <c r="E22" s="154" t="str">
        <f ca="1">IF(C22&lt;&gt;"",IF(MONTH(T22)=MONTH(TODAY()),Stats!AI20,"--"),"")</f>
        <v/>
      </c>
      <c r="F22" s="97"/>
      <c r="G22" s="160"/>
      <c r="H22" s="157"/>
      <c r="I22" s="158"/>
      <c r="J22" s="161"/>
      <c r="K22" s="160"/>
      <c r="L22" s="162"/>
      <c r="M22" s="162"/>
      <c r="N22" s="96"/>
      <c r="O22" s="96"/>
      <c r="P22" s="164"/>
      <c r="Q22" s="159"/>
      <c r="R22" s="98"/>
      <c r="S22" s="163"/>
      <c r="T22" s="92" t="str">
        <f t="shared" ca="1" si="4"/>
        <v/>
      </c>
      <c r="U22" s="94"/>
      <c r="V22" s="92" t="str">
        <f t="shared" si="1"/>
        <v/>
      </c>
      <c r="W22" s="92" t="str">
        <f t="shared" si="2"/>
        <v/>
      </c>
      <c r="X22" s="99"/>
      <c r="Y22" s="94"/>
      <c r="Z22" s="100"/>
      <c r="AA22" s="95"/>
      <c r="AB22" s="10"/>
      <c r="AC22" s="72" t="b">
        <f ca="1">AND('pg1'!T22&gt;=startDate,'pg1'!T22&lt;=endDate)</f>
        <v>0</v>
      </c>
    </row>
    <row r="23" spans="1:34" ht="15">
      <c r="A23" s="93">
        <f t="shared" si="3"/>
        <v>20</v>
      </c>
      <c r="B23" s="94"/>
      <c r="C23" s="153"/>
      <c r="D23" s="93" t="str">
        <f>IF(C23&lt;&gt;"",COUNTIF(Stats!$AD$2:$AD$3002,C23),"")</f>
        <v/>
      </c>
      <c r="E23" s="154" t="str">
        <f ca="1">IF(C23&lt;&gt;"",IF(MONTH(T23)=MONTH(TODAY()),Stats!AI21,"--"),"")</f>
        <v/>
      </c>
      <c r="F23" s="97"/>
      <c r="G23" s="160"/>
      <c r="H23" s="157"/>
      <c r="I23" s="158"/>
      <c r="J23" s="161"/>
      <c r="K23" s="160"/>
      <c r="L23" s="162"/>
      <c r="M23" s="162"/>
      <c r="N23" s="96"/>
      <c r="O23" s="96"/>
      <c r="P23" s="164"/>
      <c r="Q23" s="159"/>
      <c r="R23" s="98"/>
      <c r="S23" s="163"/>
      <c r="T23" s="92" t="str">
        <f t="shared" ca="1" si="4"/>
        <v/>
      </c>
      <c r="U23" s="94"/>
      <c r="V23" s="92" t="str">
        <f t="shared" si="1"/>
        <v/>
      </c>
      <c r="W23" s="92" t="str">
        <f t="shared" si="2"/>
        <v/>
      </c>
      <c r="X23" s="99"/>
      <c r="Y23" s="94"/>
      <c r="Z23" s="100"/>
      <c r="AA23" s="95"/>
      <c r="AB23" s="10"/>
      <c r="AC23" s="72" t="b">
        <f ca="1">AND('pg1'!T23&gt;=startDate,'pg1'!T23&lt;=endDate)</f>
        <v>0</v>
      </c>
    </row>
    <row r="24" spans="1:34" ht="15">
      <c r="A24" s="93">
        <f t="shared" si="3"/>
        <v>21</v>
      </c>
      <c r="B24" s="94"/>
      <c r="C24" s="153"/>
      <c r="D24" s="93" t="str">
        <f>IF(C24&lt;&gt;"",COUNTIF(Stats!$AD$2:$AD$3002,C24),"")</f>
        <v/>
      </c>
      <c r="E24" s="154" t="str">
        <f ca="1">IF(C24&lt;&gt;"",IF(MONTH(T24)=MONTH(TODAY()),Stats!AI22,"--"),"")</f>
        <v/>
      </c>
      <c r="F24" s="97"/>
      <c r="G24" s="160"/>
      <c r="H24" s="157"/>
      <c r="I24" s="158"/>
      <c r="J24" s="161"/>
      <c r="K24" s="160"/>
      <c r="L24" s="162"/>
      <c r="M24" s="162"/>
      <c r="N24" s="96"/>
      <c r="O24" s="96"/>
      <c r="P24" s="164"/>
      <c r="Q24" s="159"/>
      <c r="R24" s="98"/>
      <c r="S24" s="163"/>
      <c r="T24" s="92" t="str">
        <f t="shared" ca="1" si="4"/>
        <v/>
      </c>
      <c r="U24" s="94"/>
      <c r="V24" s="92" t="str">
        <f t="shared" si="1"/>
        <v/>
      </c>
      <c r="W24" s="92" t="str">
        <f t="shared" si="2"/>
        <v/>
      </c>
      <c r="X24" s="99"/>
      <c r="Y24" s="94"/>
      <c r="Z24" s="100"/>
      <c r="AA24" s="95"/>
      <c r="AB24" s="10"/>
      <c r="AC24" s="72" t="b">
        <f ca="1">AND('pg1'!T24&gt;=startDate,'pg1'!T24&lt;=endDate)</f>
        <v>0</v>
      </c>
    </row>
    <row r="25" spans="1:34" ht="15">
      <c r="A25" s="93">
        <f t="shared" si="3"/>
        <v>22</v>
      </c>
      <c r="B25" s="94"/>
      <c r="C25" s="153"/>
      <c r="D25" s="93" t="str">
        <f>IF(C25&lt;&gt;"",COUNTIF(Stats!$AD$2:$AD$3002,C25),"")</f>
        <v/>
      </c>
      <c r="E25" s="154" t="str">
        <f ca="1">IF(C25&lt;&gt;"",IF(MONTH(T25)=MONTH(TODAY()),Stats!AI23,"--"),"")</f>
        <v/>
      </c>
      <c r="F25" s="97"/>
      <c r="G25" s="160"/>
      <c r="H25" s="157"/>
      <c r="I25" s="158"/>
      <c r="J25" s="161"/>
      <c r="K25" s="160"/>
      <c r="L25" s="162"/>
      <c r="M25" s="162"/>
      <c r="N25" s="96"/>
      <c r="O25" s="96"/>
      <c r="P25" s="164"/>
      <c r="Q25" s="159"/>
      <c r="R25" s="98"/>
      <c r="S25" s="163"/>
      <c r="T25" s="92" t="str">
        <f t="shared" ca="1" si="4"/>
        <v/>
      </c>
      <c r="U25" s="94"/>
      <c r="V25" s="92" t="str">
        <f t="shared" si="1"/>
        <v/>
      </c>
      <c r="W25" s="92" t="str">
        <f t="shared" si="2"/>
        <v/>
      </c>
      <c r="X25" s="99"/>
      <c r="Y25" s="94"/>
      <c r="Z25" s="100"/>
      <c r="AA25" s="95"/>
      <c r="AB25" s="10"/>
      <c r="AC25" s="72" t="b">
        <f ca="1">AND('pg1'!T25&gt;=startDate,'pg1'!T25&lt;=endDate)</f>
        <v>0</v>
      </c>
    </row>
    <row r="26" spans="1:34" ht="15">
      <c r="A26" s="93">
        <f t="shared" si="3"/>
        <v>23</v>
      </c>
      <c r="B26" s="94"/>
      <c r="C26" s="153"/>
      <c r="D26" s="93" t="str">
        <f>IF(C26&lt;&gt;"",COUNTIF(Stats!$AD$2:$AD$3002,C26),"")</f>
        <v/>
      </c>
      <c r="E26" s="154" t="str">
        <f ca="1">IF(C26&lt;&gt;"",IF(MONTH(T26)=MONTH(TODAY()),Stats!AI24,"--"),"")</f>
        <v/>
      </c>
      <c r="F26" s="97"/>
      <c r="G26" s="160"/>
      <c r="H26" s="157"/>
      <c r="I26" s="158"/>
      <c r="J26" s="161"/>
      <c r="K26" s="160"/>
      <c r="L26" s="162"/>
      <c r="M26" s="162"/>
      <c r="N26" s="96"/>
      <c r="O26" s="96"/>
      <c r="P26" s="164"/>
      <c r="Q26" s="159"/>
      <c r="R26" s="98"/>
      <c r="S26" s="163"/>
      <c r="T26" s="92" t="str">
        <f t="shared" ca="1" si="4"/>
        <v/>
      </c>
      <c r="U26" s="94"/>
      <c r="V26" s="92" t="str">
        <f t="shared" si="1"/>
        <v/>
      </c>
      <c r="W26" s="92" t="str">
        <f t="shared" si="2"/>
        <v/>
      </c>
      <c r="X26" s="99"/>
      <c r="Y26" s="94"/>
      <c r="Z26" s="100"/>
      <c r="AA26" s="95"/>
      <c r="AB26" s="10"/>
      <c r="AC26" s="72" t="b">
        <f ca="1">AND('pg1'!T26&gt;=startDate,'pg1'!T26&lt;=endDate)</f>
        <v>0</v>
      </c>
    </row>
    <row r="27" spans="1:34" ht="15">
      <c r="A27" s="93">
        <f t="shared" si="3"/>
        <v>24</v>
      </c>
      <c r="B27" s="94"/>
      <c r="C27" s="153"/>
      <c r="D27" s="93" t="str">
        <f>IF(C27&lt;&gt;"",COUNTIF(Stats!$AD$2:$AD$3002,C27),"")</f>
        <v/>
      </c>
      <c r="E27" s="154" t="str">
        <f ca="1">IF(C27&lt;&gt;"",IF(MONTH(T27)=MONTH(TODAY()),Stats!AI25,"--"),"")</f>
        <v/>
      </c>
      <c r="F27" s="97"/>
      <c r="G27" s="160"/>
      <c r="H27" s="157"/>
      <c r="I27" s="158"/>
      <c r="J27" s="161"/>
      <c r="K27" s="160"/>
      <c r="L27" s="162"/>
      <c r="M27" s="162"/>
      <c r="N27" s="96"/>
      <c r="O27" s="96"/>
      <c r="P27" s="164"/>
      <c r="Q27" s="159"/>
      <c r="R27" s="98"/>
      <c r="S27" s="163"/>
      <c r="T27" s="92" t="str">
        <f t="shared" ca="1" si="4"/>
        <v/>
      </c>
      <c r="U27" s="94"/>
      <c r="V27" s="92" t="str">
        <f t="shared" si="1"/>
        <v/>
      </c>
      <c r="W27" s="92" t="str">
        <f t="shared" si="2"/>
        <v/>
      </c>
      <c r="X27" s="99"/>
      <c r="Y27" s="94"/>
      <c r="Z27" s="100"/>
      <c r="AA27" s="95"/>
      <c r="AB27" s="10"/>
      <c r="AC27" s="72" t="b">
        <f ca="1">AND('pg1'!T27&gt;=startDate,'pg1'!T27&lt;=endDate)</f>
        <v>0</v>
      </c>
    </row>
    <row r="28" spans="1:34" ht="15">
      <c r="A28" s="93">
        <f t="shared" si="3"/>
        <v>25</v>
      </c>
      <c r="B28" s="94"/>
      <c r="C28" s="153"/>
      <c r="D28" s="93" t="str">
        <f>IF(C28&lt;&gt;"",COUNTIF(Stats!$AD$2:$AD$3002,C28),"")</f>
        <v/>
      </c>
      <c r="E28" s="154" t="str">
        <f ca="1">IF(C28&lt;&gt;"",IF(MONTH(T28)=MONTH(TODAY()),Stats!AI26,"--"),"")</f>
        <v/>
      </c>
      <c r="F28" s="97"/>
      <c r="G28" s="160"/>
      <c r="H28" s="157"/>
      <c r="I28" s="158"/>
      <c r="J28" s="161"/>
      <c r="K28" s="160"/>
      <c r="L28" s="162"/>
      <c r="M28" s="162"/>
      <c r="N28" s="96"/>
      <c r="O28" s="96"/>
      <c r="P28" s="164"/>
      <c r="Q28" s="159"/>
      <c r="R28" s="98"/>
      <c r="S28" s="163"/>
      <c r="T28" s="92" t="str">
        <f t="shared" ca="1" si="4"/>
        <v/>
      </c>
      <c r="U28" s="94"/>
      <c r="V28" s="92" t="str">
        <f t="shared" si="1"/>
        <v/>
      </c>
      <c r="W28" s="92" t="str">
        <f t="shared" si="2"/>
        <v/>
      </c>
      <c r="X28" s="99"/>
      <c r="Y28" s="94"/>
      <c r="Z28" s="100"/>
      <c r="AA28" s="95"/>
      <c r="AB28" s="10"/>
      <c r="AC28" s="72" t="b">
        <f ca="1">AND('pg1'!T28&gt;=startDate,'pg1'!T28&lt;=endDate)</f>
        <v>0</v>
      </c>
    </row>
    <row r="29" spans="1:34" ht="15">
      <c r="A29" s="93">
        <f t="shared" si="3"/>
        <v>26</v>
      </c>
      <c r="B29" s="94"/>
      <c r="C29" s="153"/>
      <c r="D29" s="93" t="str">
        <f>IF(C29&lt;&gt;"",COUNTIF(Stats!$AD$2:$AD$3002,C29),"")</f>
        <v/>
      </c>
      <c r="E29" s="154" t="str">
        <f ca="1">IF(C29&lt;&gt;"",IF(MONTH(T29)=MONTH(TODAY()),Stats!AI27,"--"),"")</f>
        <v/>
      </c>
      <c r="F29" s="97"/>
      <c r="G29" s="160"/>
      <c r="H29" s="157"/>
      <c r="I29" s="158"/>
      <c r="J29" s="161"/>
      <c r="K29" s="160"/>
      <c r="L29" s="162"/>
      <c r="M29" s="162"/>
      <c r="N29" s="96"/>
      <c r="O29" s="96"/>
      <c r="P29" s="164"/>
      <c r="Q29" s="159"/>
      <c r="R29" s="98"/>
      <c r="S29" s="163"/>
      <c r="T29" s="92" t="str">
        <f t="shared" ca="1" si="4"/>
        <v/>
      </c>
      <c r="U29" s="94"/>
      <c r="V29" s="92" t="str">
        <f t="shared" si="1"/>
        <v/>
      </c>
      <c r="W29" s="92" t="str">
        <f t="shared" si="2"/>
        <v/>
      </c>
      <c r="X29" s="99"/>
      <c r="Y29" s="94"/>
      <c r="Z29" s="100"/>
      <c r="AA29" s="95"/>
      <c r="AB29" s="10"/>
      <c r="AC29" s="72" t="b">
        <f ca="1">AND('pg1'!T29&gt;=startDate,'pg1'!T29&lt;=endDate)</f>
        <v>0</v>
      </c>
    </row>
    <row r="30" spans="1:34" ht="15">
      <c r="A30" s="93">
        <f t="shared" si="3"/>
        <v>27</v>
      </c>
      <c r="B30" s="94"/>
      <c r="C30" s="153"/>
      <c r="D30" s="93" t="str">
        <f>IF(C30&lt;&gt;"",COUNTIF(Stats!$AD$2:$AD$3002,C30),"")</f>
        <v/>
      </c>
      <c r="E30" s="154" t="str">
        <f ca="1">IF(C30&lt;&gt;"",IF(MONTH(T30)=MONTH(TODAY()),Stats!AI28,"--"),"")</f>
        <v/>
      </c>
      <c r="F30" s="97"/>
      <c r="G30" s="160"/>
      <c r="H30" s="157"/>
      <c r="I30" s="158"/>
      <c r="J30" s="161"/>
      <c r="K30" s="160"/>
      <c r="L30" s="162"/>
      <c r="M30" s="162"/>
      <c r="N30" s="96"/>
      <c r="O30" s="96"/>
      <c r="P30" s="164"/>
      <c r="Q30" s="159"/>
      <c r="R30" s="98"/>
      <c r="S30" s="163"/>
      <c r="T30" s="92" t="str">
        <f t="shared" ca="1" si="4"/>
        <v/>
      </c>
      <c r="U30" s="94"/>
      <c r="V30" s="92" t="str">
        <f t="shared" si="1"/>
        <v/>
      </c>
      <c r="W30" s="92" t="str">
        <f t="shared" si="2"/>
        <v/>
      </c>
      <c r="X30" s="99"/>
      <c r="Y30" s="94"/>
      <c r="Z30" s="100"/>
      <c r="AA30" s="95"/>
      <c r="AB30" s="10"/>
      <c r="AC30" s="72" t="b">
        <f ca="1">AND('pg1'!T30&gt;=startDate,'pg1'!T30&lt;=endDate)</f>
        <v>0</v>
      </c>
    </row>
    <row r="31" spans="1:34" ht="15">
      <c r="A31" s="93">
        <f t="shared" si="3"/>
        <v>28</v>
      </c>
      <c r="B31" s="94"/>
      <c r="C31" s="153"/>
      <c r="D31" s="93" t="str">
        <f>IF(C31&lt;&gt;"",COUNTIF(Stats!$AD$2:$AD$3002,C31),"")</f>
        <v/>
      </c>
      <c r="E31" s="154" t="str">
        <f ca="1">IF(C31&lt;&gt;"",IF(MONTH(T31)=MONTH(TODAY()),Stats!AI29,"--"),"")</f>
        <v/>
      </c>
      <c r="F31" s="97"/>
      <c r="G31" s="160"/>
      <c r="H31" s="157"/>
      <c r="I31" s="158"/>
      <c r="J31" s="161"/>
      <c r="K31" s="160"/>
      <c r="L31" s="162"/>
      <c r="M31" s="162"/>
      <c r="N31" s="96"/>
      <c r="O31" s="96"/>
      <c r="P31" s="164"/>
      <c r="Q31" s="159"/>
      <c r="R31" s="98"/>
      <c r="S31" s="163"/>
      <c r="T31" s="92" t="str">
        <f t="shared" ca="1" si="4"/>
        <v/>
      </c>
      <c r="U31" s="94"/>
      <c r="V31" s="92" t="str">
        <f t="shared" si="1"/>
        <v/>
      </c>
      <c r="W31" s="92" t="str">
        <f t="shared" si="2"/>
        <v/>
      </c>
      <c r="X31" s="99"/>
      <c r="Y31" s="94"/>
      <c r="Z31" s="100"/>
      <c r="AA31" s="95"/>
      <c r="AB31" s="10"/>
      <c r="AC31" s="72" t="b">
        <f ca="1">AND('pg1'!T31&gt;=startDate,'pg1'!T31&lt;=endDate)</f>
        <v>0</v>
      </c>
    </row>
    <row r="32" spans="1:34" ht="15">
      <c r="A32" s="93">
        <f t="shared" si="3"/>
        <v>29</v>
      </c>
      <c r="B32" s="94"/>
      <c r="C32" s="153"/>
      <c r="D32" s="93" t="str">
        <f>IF(C32&lt;&gt;"",COUNTIF(Stats!$AD$2:$AD$3002,C32),"")</f>
        <v/>
      </c>
      <c r="E32" s="154" t="str">
        <f ca="1">IF(C32&lt;&gt;"",IF(MONTH(T32)=MONTH(TODAY()),Stats!AI30,"--"),"")</f>
        <v/>
      </c>
      <c r="F32" s="97"/>
      <c r="G32" s="160"/>
      <c r="H32" s="157"/>
      <c r="I32" s="158"/>
      <c r="J32" s="161"/>
      <c r="K32" s="160"/>
      <c r="L32" s="162"/>
      <c r="M32" s="162"/>
      <c r="N32" s="96"/>
      <c r="O32" s="96"/>
      <c r="P32" s="164"/>
      <c r="Q32" s="159"/>
      <c r="R32" s="98"/>
      <c r="S32" s="163"/>
      <c r="T32" s="92" t="str">
        <f t="shared" ca="1" si="4"/>
        <v/>
      </c>
      <c r="U32" s="94"/>
      <c r="V32" s="92" t="str">
        <f t="shared" si="1"/>
        <v/>
      </c>
      <c r="W32" s="92" t="str">
        <f t="shared" si="2"/>
        <v/>
      </c>
      <c r="X32" s="99"/>
      <c r="Y32" s="94"/>
      <c r="Z32" s="100"/>
      <c r="AA32" s="95"/>
      <c r="AB32" s="10"/>
      <c r="AC32" s="72" t="b">
        <f ca="1">AND('pg1'!T32&gt;=startDate,'pg1'!T32&lt;=endDate)</f>
        <v>0</v>
      </c>
    </row>
    <row r="33" spans="1:29" ht="15">
      <c r="A33" s="93">
        <f t="shared" si="3"/>
        <v>30</v>
      </c>
      <c r="B33" s="94"/>
      <c r="C33" s="153"/>
      <c r="D33" s="93" t="str">
        <f>IF(C33&lt;&gt;"",COUNTIF(Stats!$AD$2:$AD$3002,C33),"")</f>
        <v/>
      </c>
      <c r="E33" s="154" t="str">
        <f ca="1">IF(C33&lt;&gt;"",IF(MONTH(T33)=MONTH(TODAY()),Stats!AI31,"--"),"")</f>
        <v/>
      </c>
      <c r="F33" s="97"/>
      <c r="G33" s="160"/>
      <c r="H33" s="157"/>
      <c r="I33" s="158"/>
      <c r="J33" s="161"/>
      <c r="K33" s="160"/>
      <c r="L33" s="162"/>
      <c r="M33" s="162"/>
      <c r="N33" s="96"/>
      <c r="O33" s="96"/>
      <c r="P33" s="164"/>
      <c r="Q33" s="159"/>
      <c r="R33" s="98"/>
      <c r="S33" s="163"/>
      <c r="T33" s="92" t="str">
        <f t="shared" ca="1" si="4"/>
        <v/>
      </c>
      <c r="U33" s="94"/>
      <c r="V33" s="92" t="str">
        <f t="shared" si="1"/>
        <v/>
      </c>
      <c r="W33" s="92" t="str">
        <f t="shared" si="2"/>
        <v/>
      </c>
      <c r="X33" s="99"/>
      <c r="Y33" s="94"/>
      <c r="Z33" s="100"/>
      <c r="AA33" s="95"/>
      <c r="AB33" s="10"/>
      <c r="AC33" s="72" t="b">
        <f ca="1">AND('pg1'!T33&gt;=startDate,'pg1'!T33&lt;=endDate)</f>
        <v>0</v>
      </c>
    </row>
    <row r="34" spans="1:29" ht="15">
      <c r="A34" s="93">
        <f t="shared" si="3"/>
        <v>31</v>
      </c>
      <c r="B34" s="94"/>
      <c r="C34" s="153"/>
      <c r="D34" s="93" t="str">
        <f>IF(C34&lt;&gt;"",COUNTIF(Stats!$AD$2:$AD$3002,C34),"")</f>
        <v/>
      </c>
      <c r="E34" s="154" t="str">
        <f ca="1">IF(C34&lt;&gt;"",IF(MONTH(T34)=MONTH(TODAY()),Stats!AI32,"--"),"")</f>
        <v/>
      </c>
      <c r="F34" s="97"/>
      <c r="G34" s="160"/>
      <c r="H34" s="157"/>
      <c r="I34" s="158"/>
      <c r="J34" s="161"/>
      <c r="K34" s="160"/>
      <c r="L34" s="162"/>
      <c r="M34" s="162"/>
      <c r="N34" s="96"/>
      <c r="O34" s="96"/>
      <c r="P34" s="164"/>
      <c r="Q34" s="159"/>
      <c r="R34" s="98"/>
      <c r="S34" s="163"/>
      <c r="T34" s="92" t="str">
        <f t="shared" ca="1" si="4"/>
        <v/>
      </c>
      <c r="U34" s="94"/>
      <c r="V34" s="92" t="str">
        <f t="shared" si="1"/>
        <v/>
      </c>
      <c r="W34" s="92" t="str">
        <f t="shared" si="2"/>
        <v/>
      </c>
      <c r="X34" s="99"/>
      <c r="Y34" s="94"/>
      <c r="Z34" s="100"/>
      <c r="AA34" s="95"/>
      <c r="AB34" s="10"/>
      <c r="AC34" s="72" t="b">
        <f ca="1">AND('pg1'!T34&gt;=startDate,'pg1'!T34&lt;=endDate)</f>
        <v>0</v>
      </c>
    </row>
    <row r="35" spans="1:29" ht="15">
      <c r="A35" s="93">
        <f t="shared" si="3"/>
        <v>32</v>
      </c>
      <c r="B35" s="94"/>
      <c r="C35" s="153"/>
      <c r="D35" s="93" t="str">
        <f>IF(C35&lt;&gt;"",COUNTIF(Stats!$AD$2:$AD$3002,C35),"")</f>
        <v/>
      </c>
      <c r="E35" s="154" t="str">
        <f ca="1">IF(C35&lt;&gt;"",IF(MONTH(T35)=MONTH(TODAY()),Stats!AI33,"--"),"")</f>
        <v/>
      </c>
      <c r="F35" s="97"/>
      <c r="G35" s="160"/>
      <c r="H35" s="157"/>
      <c r="I35" s="158"/>
      <c r="J35" s="161"/>
      <c r="K35" s="160"/>
      <c r="L35" s="162"/>
      <c r="M35" s="162"/>
      <c r="N35" s="96"/>
      <c r="O35" s="96"/>
      <c r="P35" s="164"/>
      <c r="Q35" s="159"/>
      <c r="R35" s="98"/>
      <c r="S35" s="163"/>
      <c r="T35" s="92" t="str">
        <f t="shared" ca="1" si="4"/>
        <v/>
      </c>
      <c r="U35" s="94"/>
      <c r="V35" s="92" t="str">
        <f t="shared" si="1"/>
        <v/>
      </c>
      <c r="W35" s="92" t="str">
        <f t="shared" si="2"/>
        <v/>
      </c>
      <c r="X35" s="99"/>
      <c r="Y35" s="94"/>
      <c r="Z35" s="100"/>
      <c r="AA35" s="95"/>
      <c r="AB35" s="10"/>
      <c r="AC35" s="72" t="b">
        <f ca="1">AND('pg1'!T35&gt;=startDate,'pg1'!T35&lt;=endDate)</f>
        <v>0</v>
      </c>
    </row>
    <row r="36" spans="1:29" ht="15">
      <c r="A36" s="93">
        <f t="shared" si="3"/>
        <v>33</v>
      </c>
      <c r="B36" s="94"/>
      <c r="C36" s="153"/>
      <c r="D36" s="93" t="str">
        <f>IF(C36&lt;&gt;"",COUNTIF(Stats!$AD$2:$AD$3002,C36),"")</f>
        <v/>
      </c>
      <c r="E36" s="154" t="str">
        <f ca="1">IF(C36&lt;&gt;"",IF(MONTH(T36)=MONTH(TODAY()),Stats!AI34,"--"),"")</f>
        <v/>
      </c>
      <c r="F36" s="97"/>
      <c r="G36" s="160"/>
      <c r="H36" s="157"/>
      <c r="I36" s="158"/>
      <c r="J36" s="161"/>
      <c r="K36" s="160"/>
      <c r="L36" s="162"/>
      <c r="M36" s="162"/>
      <c r="N36" s="96"/>
      <c r="O36" s="96"/>
      <c r="P36" s="164"/>
      <c r="Q36" s="159"/>
      <c r="R36" s="98"/>
      <c r="S36" s="163"/>
      <c r="T36" s="92" t="str">
        <f t="shared" ca="1" si="4"/>
        <v/>
      </c>
      <c r="U36" s="94"/>
      <c r="V36" s="92" t="str">
        <f t="shared" si="1"/>
        <v/>
      </c>
      <c r="W36" s="92" t="str">
        <f t="shared" si="2"/>
        <v/>
      </c>
      <c r="X36" s="99"/>
      <c r="Y36" s="94"/>
      <c r="Z36" s="100"/>
      <c r="AA36" s="95"/>
      <c r="AB36" s="10"/>
      <c r="AC36" s="72" t="b">
        <f ca="1">AND('pg1'!T36&gt;=startDate,'pg1'!T36&lt;=endDate)</f>
        <v>0</v>
      </c>
    </row>
    <row r="37" spans="1:29" ht="15">
      <c r="A37" s="93">
        <f t="shared" si="3"/>
        <v>34</v>
      </c>
      <c r="B37" s="94"/>
      <c r="C37" s="153"/>
      <c r="D37" s="93" t="str">
        <f>IF(C37&lt;&gt;"",COUNTIF(Stats!$AD$2:$AD$3002,C37),"")</f>
        <v/>
      </c>
      <c r="E37" s="154" t="str">
        <f ca="1">IF(C37&lt;&gt;"",IF(MONTH(T37)=MONTH(TODAY()),Stats!AI35,"--"),"")</f>
        <v/>
      </c>
      <c r="F37" s="97"/>
      <c r="G37" s="160"/>
      <c r="H37" s="157"/>
      <c r="I37" s="158"/>
      <c r="J37" s="161"/>
      <c r="K37" s="160"/>
      <c r="L37" s="162"/>
      <c r="M37" s="162"/>
      <c r="N37" s="96"/>
      <c r="O37" s="96"/>
      <c r="P37" s="164"/>
      <c r="Q37" s="159"/>
      <c r="R37" s="98"/>
      <c r="S37" s="163"/>
      <c r="T37" s="92" t="str">
        <f t="shared" ca="1" si="4"/>
        <v/>
      </c>
      <c r="U37" s="94"/>
      <c r="V37" s="92" t="str">
        <f t="shared" si="1"/>
        <v/>
      </c>
      <c r="W37" s="92" t="str">
        <f t="shared" si="2"/>
        <v/>
      </c>
      <c r="X37" s="99"/>
      <c r="Y37" s="94"/>
      <c r="Z37" s="100"/>
      <c r="AA37" s="95"/>
      <c r="AB37" s="10"/>
      <c r="AC37" s="72" t="b">
        <f ca="1">AND('pg1'!T37&gt;=startDate,'pg1'!T37&lt;=endDate)</f>
        <v>0</v>
      </c>
    </row>
    <row r="38" spans="1:29" ht="15">
      <c r="A38" s="93">
        <f t="shared" si="3"/>
        <v>35</v>
      </c>
      <c r="B38" s="94"/>
      <c r="C38" s="153"/>
      <c r="D38" s="93" t="str">
        <f>IF(C38&lt;&gt;"",COUNTIF(Stats!$AD$2:$AD$3002,C38),"")</f>
        <v/>
      </c>
      <c r="E38" s="154" t="str">
        <f ca="1">IF(C38&lt;&gt;"",IF(MONTH(T38)=MONTH(TODAY()),Stats!AI36,"--"),"")</f>
        <v/>
      </c>
      <c r="F38" s="97"/>
      <c r="G38" s="160"/>
      <c r="H38" s="157"/>
      <c r="I38" s="158"/>
      <c r="J38" s="161"/>
      <c r="K38" s="160"/>
      <c r="L38" s="162"/>
      <c r="M38" s="162"/>
      <c r="N38" s="96"/>
      <c r="O38" s="96"/>
      <c r="P38" s="164"/>
      <c r="Q38" s="159"/>
      <c r="R38" s="98"/>
      <c r="S38" s="163"/>
      <c r="T38" s="92" t="str">
        <f t="shared" ca="1" si="4"/>
        <v/>
      </c>
      <c r="U38" s="94"/>
      <c r="V38" s="92" t="str">
        <f t="shared" si="1"/>
        <v/>
      </c>
      <c r="W38" s="92" t="str">
        <f t="shared" si="2"/>
        <v/>
      </c>
      <c r="X38" s="99"/>
      <c r="Y38" s="94"/>
      <c r="Z38" s="100"/>
      <c r="AA38" s="95"/>
      <c r="AB38" s="10"/>
      <c r="AC38" s="72" t="b">
        <f ca="1">AND('pg1'!T38&gt;=startDate,'pg1'!T38&lt;=endDate)</f>
        <v>0</v>
      </c>
    </row>
    <row r="39" spans="1:29" ht="15">
      <c r="A39" s="93">
        <f t="shared" si="3"/>
        <v>36</v>
      </c>
      <c r="B39" s="94"/>
      <c r="C39" s="153"/>
      <c r="D39" s="93" t="str">
        <f>IF(C39&lt;&gt;"",COUNTIF(Stats!$AD$2:$AD$3002,C39),"")</f>
        <v/>
      </c>
      <c r="E39" s="154" t="str">
        <f ca="1">IF(C39&lt;&gt;"",IF(MONTH(T39)=MONTH(TODAY()),Stats!AI37,"--"),"")</f>
        <v/>
      </c>
      <c r="F39" s="97"/>
      <c r="G39" s="160"/>
      <c r="H39" s="157"/>
      <c r="I39" s="158"/>
      <c r="J39" s="161"/>
      <c r="K39" s="160"/>
      <c r="L39" s="162"/>
      <c r="M39" s="162"/>
      <c r="N39" s="96"/>
      <c r="O39" s="96"/>
      <c r="P39" s="164"/>
      <c r="Q39" s="159"/>
      <c r="R39" s="98"/>
      <c r="S39" s="163"/>
      <c r="T39" s="92" t="str">
        <f t="shared" ca="1" si="4"/>
        <v/>
      </c>
      <c r="U39" s="94"/>
      <c r="V39" s="92" t="str">
        <f t="shared" si="1"/>
        <v/>
      </c>
      <c r="W39" s="92" t="str">
        <f t="shared" si="2"/>
        <v/>
      </c>
      <c r="X39" s="99"/>
      <c r="Y39" s="94"/>
      <c r="Z39" s="100"/>
      <c r="AA39" s="95"/>
      <c r="AB39" s="10"/>
      <c r="AC39" s="72" t="b">
        <f ca="1">AND('pg1'!T39&gt;=startDate,'pg1'!T39&lt;=endDate)</f>
        <v>0</v>
      </c>
    </row>
    <row r="40" spans="1:29" ht="15">
      <c r="A40" s="93">
        <f t="shared" si="3"/>
        <v>37</v>
      </c>
      <c r="B40" s="94"/>
      <c r="C40" s="153"/>
      <c r="D40" s="93" t="str">
        <f>IF(C40&lt;&gt;"",COUNTIF(Stats!$AD$2:$AD$3002,C40),"")</f>
        <v/>
      </c>
      <c r="E40" s="154" t="str">
        <f ca="1">IF(C40&lt;&gt;"",IF(MONTH(T40)=MONTH(TODAY()),Stats!AI38,"--"),"")</f>
        <v/>
      </c>
      <c r="F40" s="97"/>
      <c r="G40" s="160"/>
      <c r="H40" s="157"/>
      <c r="I40" s="158"/>
      <c r="J40" s="161"/>
      <c r="K40" s="160"/>
      <c r="L40" s="162"/>
      <c r="M40" s="162"/>
      <c r="N40" s="96"/>
      <c r="O40" s="96"/>
      <c r="P40" s="164"/>
      <c r="Q40" s="159"/>
      <c r="R40" s="98"/>
      <c r="S40" s="163"/>
      <c r="T40" s="92" t="str">
        <f t="shared" ca="1" si="4"/>
        <v/>
      </c>
      <c r="U40" s="94"/>
      <c r="V40" s="92" t="str">
        <f t="shared" si="1"/>
        <v/>
      </c>
      <c r="W40" s="92" t="str">
        <f t="shared" si="2"/>
        <v/>
      </c>
      <c r="X40" s="99"/>
      <c r="Y40" s="94"/>
      <c r="Z40" s="100"/>
      <c r="AA40" s="95"/>
      <c r="AB40" s="10"/>
      <c r="AC40" s="72" t="b">
        <f ca="1">AND('pg1'!T40&gt;=startDate,'pg1'!T40&lt;=endDate)</f>
        <v>0</v>
      </c>
    </row>
    <row r="41" spans="1:29" ht="15">
      <c r="A41" s="93">
        <f t="shared" si="3"/>
        <v>38</v>
      </c>
      <c r="B41" s="94"/>
      <c r="C41" s="153"/>
      <c r="D41" s="93" t="str">
        <f>IF(C41&lt;&gt;"",COUNTIF(Stats!$AD$2:$AD$3002,C41),"")</f>
        <v/>
      </c>
      <c r="E41" s="154" t="str">
        <f ca="1">IF(C41&lt;&gt;"",IF(MONTH(T41)=MONTH(TODAY()),Stats!AI39,"--"),"")</f>
        <v/>
      </c>
      <c r="F41" s="97"/>
      <c r="G41" s="160"/>
      <c r="H41" s="157"/>
      <c r="I41" s="158"/>
      <c r="J41" s="161"/>
      <c r="K41" s="160"/>
      <c r="L41" s="162"/>
      <c r="M41" s="162"/>
      <c r="N41" s="96"/>
      <c r="O41" s="96"/>
      <c r="P41" s="164"/>
      <c r="Q41" s="159"/>
      <c r="R41" s="98"/>
      <c r="S41" s="163"/>
      <c r="T41" s="92" t="str">
        <f t="shared" ca="1" si="4"/>
        <v/>
      </c>
      <c r="U41" s="94"/>
      <c r="V41" s="92" t="str">
        <f t="shared" si="1"/>
        <v/>
      </c>
      <c r="W41" s="92" t="str">
        <f t="shared" si="2"/>
        <v/>
      </c>
      <c r="X41" s="99"/>
      <c r="Y41" s="94"/>
      <c r="Z41" s="100"/>
      <c r="AA41" s="95"/>
      <c r="AB41" s="10"/>
      <c r="AC41" s="72" t="b">
        <f ca="1">AND('pg1'!T41&gt;=startDate,'pg1'!T41&lt;=endDate)</f>
        <v>0</v>
      </c>
    </row>
    <row r="42" spans="1:29" ht="15">
      <c r="A42" s="93">
        <f t="shared" si="3"/>
        <v>39</v>
      </c>
      <c r="B42" s="94"/>
      <c r="C42" s="153"/>
      <c r="D42" s="93" t="str">
        <f>IF(C42&lt;&gt;"",COUNTIF(Stats!$AD$2:$AD$3002,C42),"")</f>
        <v/>
      </c>
      <c r="E42" s="154" t="str">
        <f ca="1">IF(C42&lt;&gt;"",IF(MONTH(T42)=MONTH(TODAY()),Stats!AI40,"--"),"")</f>
        <v/>
      </c>
      <c r="F42" s="97"/>
      <c r="G42" s="160"/>
      <c r="H42" s="157"/>
      <c r="I42" s="158"/>
      <c r="J42" s="161"/>
      <c r="K42" s="160"/>
      <c r="L42" s="162"/>
      <c r="M42" s="162"/>
      <c r="N42" s="96"/>
      <c r="O42" s="96"/>
      <c r="P42" s="164"/>
      <c r="Q42" s="159"/>
      <c r="R42" s="98"/>
      <c r="S42" s="163"/>
      <c r="T42" s="92" t="str">
        <f t="shared" ca="1" si="4"/>
        <v/>
      </c>
      <c r="U42" s="94"/>
      <c r="V42" s="92" t="str">
        <f t="shared" si="1"/>
        <v/>
      </c>
      <c r="W42" s="92" t="str">
        <f t="shared" si="2"/>
        <v/>
      </c>
      <c r="X42" s="99"/>
      <c r="Y42" s="94"/>
      <c r="Z42" s="100"/>
      <c r="AA42" s="95"/>
      <c r="AB42" s="10"/>
      <c r="AC42" s="72" t="b">
        <f ca="1">AND('pg1'!T42&gt;=startDate,'pg1'!T42&lt;=endDate)</f>
        <v>0</v>
      </c>
    </row>
    <row r="43" spans="1:29" ht="15">
      <c r="A43" s="93">
        <f t="shared" si="3"/>
        <v>40</v>
      </c>
      <c r="B43" s="94"/>
      <c r="C43" s="153"/>
      <c r="D43" s="93" t="str">
        <f>IF(C43&lt;&gt;"",COUNTIF(Stats!$AD$2:$AD$3002,C43),"")</f>
        <v/>
      </c>
      <c r="E43" s="154" t="str">
        <f ca="1">IF(C43&lt;&gt;"",IF(MONTH(T43)=MONTH(TODAY()),Stats!AI41,"--"),"")</f>
        <v/>
      </c>
      <c r="F43" s="97"/>
      <c r="G43" s="160"/>
      <c r="H43" s="157"/>
      <c r="I43" s="158"/>
      <c r="J43" s="161"/>
      <c r="K43" s="160"/>
      <c r="L43" s="162"/>
      <c r="M43" s="162"/>
      <c r="N43" s="96"/>
      <c r="O43" s="96"/>
      <c r="P43" s="164"/>
      <c r="Q43" s="159"/>
      <c r="R43" s="98"/>
      <c r="S43" s="163"/>
      <c r="T43" s="92" t="str">
        <f t="shared" ca="1" si="4"/>
        <v/>
      </c>
      <c r="U43" s="94"/>
      <c r="V43" s="92" t="str">
        <f t="shared" si="1"/>
        <v/>
      </c>
      <c r="W43" s="92" t="str">
        <f t="shared" si="2"/>
        <v/>
      </c>
      <c r="X43" s="99"/>
      <c r="Y43" s="94"/>
      <c r="Z43" s="100"/>
      <c r="AA43" s="95"/>
      <c r="AB43" s="10"/>
      <c r="AC43" s="72" t="b">
        <f ca="1">AND('pg1'!T43&gt;=startDate,'pg1'!T43&lt;=endDate)</f>
        <v>0</v>
      </c>
    </row>
    <row r="44" spans="1:29" ht="15">
      <c r="A44" s="93">
        <f t="shared" si="3"/>
        <v>41</v>
      </c>
      <c r="B44" s="94"/>
      <c r="C44" s="153"/>
      <c r="D44" s="93" t="str">
        <f>IF(C44&lt;&gt;"",COUNTIF(Stats!$AD$2:$AD$3002,C44),"")</f>
        <v/>
      </c>
      <c r="E44" s="154" t="str">
        <f ca="1">IF(C44&lt;&gt;"",IF(MONTH(T44)=MONTH(TODAY()),Stats!AI42,"--"),"")</f>
        <v/>
      </c>
      <c r="F44" s="97"/>
      <c r="G44" s="160"/>
      <c r="H44" s="157"/>
      <c r="I44" s="158"/>
      <c r="J44" s="161"/>
      <c r="K44" s="160"/>
      <c r="L44" s="162"/>
      <c r="M44" s="162"/>
      <c r="N44" s="96"/>
      <c r="O44" s="96"/>
      <c r="P44" s="164"/>
      <c r="Q44" s="159"/>
      <c r="R44" s="98"/>
      <c r="S44" s="163"/>
      <c r="T44" s="92" t="str">
        <f t="shared" ca="1" si="4"/>
        <v/>
      </c>
      <c r="U44" s="94"/>
      <c r="V44" s="92" t="str">
        <f t="shared" si="1"/>
        <v/>
      </c>
      <c r="W44" s="92" t="str">
        <f t="shared" si="2"/>
        <v/>
      </c>
      <c r="X44" s="99"/>
      <c r="Y44" s="94"/>
      <c r="Z44" s="100"/>
      <c r="AA44" s="95"/>
      <c r="AB44" s="10"/>
      <c r="AC44" s="72" t="b">
        <f ca="1">AND('pg1'!T44&gt;=startDate,'pg1'!T44&lt;=endDate)</f>
        <v>0</v>
      </c>
    </row>
    <row r="45" spans="1:29" ht="15">
      <c r="A45" s="93">
        <f t="shared" si="3"/>
        <v>42</v>
      </c>
      <c r="B45" s="94"/>
      <c r="C45" s="153"/>
      <c r="D45" s="93" t="str">
        <f>IF(C45&lt;&gt;"",COUNTIF(Stats!$AD$2:$AD$3002,C45),"")</f>
        <v/>
      </c>
      <c r="E45" s="154" t="str">
        <f ca="1">IF(C45&lt;&gt;"",IF(MONTH(T45)=MONTH(TODAY()),Stats!AI43,"--"),"")</f>
        <v/>
      </c>
      <c r="F45" s="97"/>
      <c r="G45" s="160"/>
      <c r="H45" s="157"/>
      <c r="I45" s="158"/>
      <c r="J45" s="161"/>
      <c r="K45" s="160"/>
      <c r="L45" s="162"/>
      <c r="M45" s="162"/>
      <c r="N45" s="96"/>
      <c r="O45" s="96"/>
      <c r="P45" s="164"/>
      <c r="Q45" s="159"/>
      <c r="R45" s="98"/>
      <c r="S45" s="163"/>
      <c r="T45" s="92" t="str">
        <f t="shared" ca="1" si="4"/>
        <v/>
      </c>
      <c r="U45" s="94"/>
      <c r="V45" s="92" t="str">
        <f t="shared" si="1"/>
        <v/>
      </c>
      <c r="W45" s="92" t="str">
        <f t="shared" si="2"/>
        <v/>
      </c>
      <c r="X45" s="99"/>
      <c r="Y45" s="94"/>
      <c r="Z45" s="100"/>
      <c r="AA45" s="95"/>
      <c r="AB45" s="10"/>
      <c r="AC45" s="72" t="b">
        <f ca="1">AND('pg1'!T45&gt;=startDate,'pg1'!T45&lt;=endDate)</f>
        <v>0</v>
      </c>
    </row>
    <row r="46" spans="1:29" ht="15">
      <c r="A46" s="93">
        <f t="shared" si="3"/>
        <v>43</v>
      </c>
      <c r="B46" s="94"/>
      <c r="C46" s="153"/>
      <c r="D46" s="93" t="str">
        <f>IF(C46&lt;&gt;"",COUNTIF(Stats!$AD$2:$AD$3002,C46),"")</f>
        <v/>
      </c>
      <c r="E46" s="154" t="str">
        <f ca="1">IF(C46&lt;&gt;"",IF(MONTH(T46)=MONTH(TODAY()),Stats!AI44,"--"),"")</f>
        <v/>
      </c>
      <c r="F46" s="97"/>
      <c r="G46" s="160"/>
      <c r="H46" s="157"/>
      <c r="I46" s="158"/>
      <c r="J46" s="161"/>
      <c r="K46" s="160"/>
      <c r="L46" s="162"/>
      <c r="M46" s="162"/>
      <c r="N46" s="96"/>
      <c r="O46" s="96"/>
      <c r="P46" s="164"/>
      <c r="Q46" s="159"/>
      <c r="R46" s="98"/>
      <c r="S46" s="163"/>
      <c r="T46" s="92" t="str">
        <f t="shared" ca="1" si="4"/>
        <v/>
      </c>
      <c r="U46" s="94"/>
      <c r="V46" s="92" t="str">
        <f t="shared" si="1"/>
        <v/>
      </c>
      <c r="W46" s="92" t="str">
        <f t="shared" si="2"/>
        <v/>
      </c>
      <c r="X46" s="99"/>
      <c r="Y46" s="94"/>
      <c r="Z46" s="100"/>
      <c r="AA46" s="95"/>
      <c r="AB46" s="10"/>
      <c r="AC46" s="72" t="b">
        <f ca="1">AND('pg1'!T46&gt;=startDate,'pg1'!T46&lt;=endDate)</f>
        <v>0</v>
      </c>
    </row>
    <row r="47" spans="1:29" ht="15">
      <c r="A47" s="93">
        <f t="shared" si="3"/>
        <v>44</v>
      </c>
      <c r="B47" s="94"/>
      <c r="C47" s="153"/>
      <c r="D47" s="93" t="str">
        <f>IF(C47&lt;&gt;"",COUNTIF(Stats!$AD$2:$AD$3002,C47),"")</f>
        <v/>
      </c>
      <c r="E47" s="154" t="str">
        <f ca="1">IF(C47&lt;&gt;"",IF(MONTH(T47)=MONTH(TODAY()),Stats!AI45,"--"),"")</f>
        <v/>
      </c>
      <c r="F47" s="97"/>
      <c r="G47" s="160"/>
      <c r="H47" s="157"/>
      <c r="I47" s="158"/>
      <c r="J47" s="161"/>
      <c r="K47" s="160"/>
      <c r="L47" s="162"/>
      <c r="M47" s="162"/>
      <c r="N47" s="96"/>
      <c r="O47" s="96"/>
      <c r="P47" s="164"/>
      <c r="Q47" s="159"/>
      <c r="R47" s="98"/>
      <c r="S47" s="163"/>
      <c r="T47" s="92" t="str">
        <f t="shared" ca="1" si="4"/>
        <v/>
      </c>
      <c r="U47" s="94"/>
      <c r="V47" s="92" t="str">
        <f t="shared" si="1"/>
        <v/>
      </c>
      <c r="W47" s="92" t="str">
        <f t="shared" si="2"/>
        <v/>
      </c>
      <c r="X47" s="99"/>
      <c r="Y47" s="94"/>
      <c r="Z47" s="100"/>
      <c r="AA47" s="95"/>
      <c r="AB47" s="10"/>
      <c r="AC47" s="72" t="b">
        <f ca="1">AND('pg1'!T47&gt;=startDate,'pg1'!T47&lt;=endDate)</f>
        <v>0</v>
      </c>
    </row>
    <row r="48" spans="1:29" ht="15">
      <c r="A48" s="93">
        <f t="shared" si="3"/>
        <v>45</v>
      </c>
      <c r="B48" s="94"/>
      <c r="C48" s="153"/>
      <c r="D48" s="93" t="str">
        <f>IF(C48&lt;&gt;"",COUNTIF(Stats!$AD$2:$AD$3002,C48),"")</f>
        <v/>
      </c>
      <c r="E48" s="154" t="str">
        <f ca="1">IF(C48&lt;&gt;"",IF(MONTH(T48)=MONTH(TODAY()),Stats!AI46,"--"),"")</f>
        <v/>
      </c>
      <c r="F48" s="97"/>
      <c r="G48" s="160"/>
      <c r="H48" s="157"/>
      <c r="I48" s="158"/>
      <c r="J48" s="161"/>
      <c r="K48" s="160"/>
      <c r="L48" s="162"/>
      <c r="M48" s="162"/>
      <c r="N48" s="96"/>
      <c r="O48" s="96"/>
      <c r="P48" s="164"/>
      <c r="Q48" s="159"/>
      <c r="R48" s="98"/>
      <c r="S48" s="163"/>
      <c r="T48" s="92" t="str">
        <f t="shared" ca="1" si="4"/>
        <v/>
      </c>
      <c r="U48" s="94"/>
      <c r="V48" s="92" t="str">
        <f t="shared" si="1"/>
        <v/>
      </c>
      <c r="W48" s="92" t="str">
        <f t="shared" si="2"/>
        <v/>
      </c>
      <c r="X48" s="99"/>
      <c r="Y48" s="94"/>
      <c r="Z48" s="100"/>
      <c r="AA48" s="95"/>
      <c r="AB48" s="10"/>
      <c r="AC48" s="72" t="b">
        <f ca="1">AND('pg1'!T48&gt;=startDate,'pg1'!T48&lt;=endDate)</f>
        <v>0</v>
      </c>
    </row>
    <row r="49" spans="1:29" ht="15">
      <c r="A49" s="93">
        <f t="shared" si="3"/>
        <v>46</v>
      </c>
      <c r="B49" s="94"/>
      <c r="C49" s="153"/>
      <c r="D49" s="93" t="str">
        <f>IF(C49&lt;&gt;"",COUNTIF(Stats!$AD$2:$AD$3002,C49),"")</f>
        <v/>
      </c>
      <c r="E49" s="154" t="str">
        <f ca="1">IF(C49&lt;&gt;"",IF(MONTH(T49)=MONTH(TODAY()),Stats!AI47,"--"),"")</f>
        <v/>
      </c>
      <c r="F49" s="97"/>
      <c r="G49" s="160"/>
      <c r="H49" s="157"/>
      <c r="I49" s="158"/>
      <c r="J49" s="161"/>
      <c r="K49" s="160"/>
      <c r="L49" s="162"/>
      <c r="M49" s="162"/>
      <c r="N49" s="96"/>
      <c r="O49" s="96"/>
      <c r="P49" s="164"/>
      <c r="Q49" s="159"/>
      <c r="R49" s="98"/>
      <c r="S49" s="163"/>
      <c r="T49" s="92" t="str">
        <f t="shared" ca="1" si="4"/>
        <v/>
      </c>
      <c r="U49" s="94"/>
      <c r="V49" s="92" t="str">
        <f t="shared" si="1"/>
        <v/>
      </c>
      <c r="W49" s="92" t="str">
        <f t="shared" si="2"/>
        <v/>
      </c>
      <c r="X49" s="99"/>
      <c r="Y49" s="94"/>
      <c r="Z49" s="100"/>
      <c r="AA49" s="95"/>
      <c r="AB49" s="10"/>
      <c r="AC49" s="72" t="b">
        <f ca="1">AND('pg1'!T49&gt;=startDate,'pg1'!T49&lt;=endDate)</f>
        <v>0</v>
      </c>
    </row>
    <row r="50" spans="1:29" ht="15">
      <c r="A50" s="93">
        <f t="shared" si="3"/>
        <v>47</v>
      </c>
      <c r="B50" s="94"/>
      <c r="C50" s="153"/>
      <c r="D50" s="93" t="str">
        <f>IF(C50&lt;&gt;"",COUNTIF(Stats!$AD$2:$AD$3002,C50),"")</f>
        <v/>
      </c>
      <c r="E50" s="154" t="str">
        <f ca="1">IF(C50&lt;&gt;"",IF(MONTH(T50)=MONTH(TODAY()),Stats!AI48,"--"),"")</f>
        <v/>
      </c>
      <c r="F50" s="97"/>
      <c r="G50" s="160"/>
      <c r="H50" s="157"/>
      <c r="I50" s="158"/>
      <c r="J50" s="161"/>
      <c r="K50" s="160"/>
      <c r="L50" s="162"/>
      <c r="M50" s="162"/>
      <c r="N50" s="96"/>
      <c r="O50" s="96"/>
      <c r="P50" s="164"/>
      <c r="Q50" s="159"/>
      <c r="R50" s="98"/>
      <c r="S50" s="163"/>
      <c r="T50" s="92" t="str">
        <f t="shared" ca="1" si="4"/>
        <v/>
      </c>
      <c r="U50" s="94"/>
      <c r="V50" s="92" t="str">
        <f t="shared" si="1"/>
        <v/>
      </c>
      <c r="W50" s="92" t="str">
        <f t="shared" si="2"/>
        <v/>
      </c>
      <c r="X50" s="99"/>
      <c r="Y50" s="94"/>
      <c r="Z50" s="100"/>
      <c r="AA50" s="95"/>
      <c r="AB50" s="10"/>
      <c r="AC50" s="72" t="b">
        <f ca="1">AND('pg1'!T50&gt;=startDate,'pg1'!T50&lt;=endDate)</f>
        <v>0</v>
      </c>
    </row>
    <row r="51" spans="1:29" ht="15">
      <c r="A51" s="93">
        <f t="shared" si="3"/>
        <v>48</v>
      </c>
      <c r="B51" s="94"/>
      <c r="C51" s="153"/>
      <c r="D51" s="93" t="str">
        <f>IF(C51&lt;&gt;"",COUNTIF(Stats!$AD$2:$AD$3002,C51),"")</f>
        <v/>
      </c>
      <c r="E51" s="154" t="str">
        <f ca="1">IF(C51&lt;&gt;"",IF(MONTH(T51)=MONTH(TODAY()),Stats!AI49,"--"),"")</f>
        <v/>
      </c>
      <c r="F51" s="97"/>
      <c r="G51" s="160"/>
      <c r="H51" s="157"/>
      <c r="I51" s="158"/>
      <c r="J51" s="161"/>
      <c r="K51" s="160"/>
      <c r="L51" s="162"/>
      <c r="M51" s="162"/>
      <c r="N51" s="96"/>
      <c r="O51" s="96"/>
      <c r="P51" s="164"/>
      <c r="Q51" s="159"/>
      <c r="R51" s="98"/>
      <c r="S51" s="163"/>
      <c r="T51" s="92" t="str">
        <f t="shared" ca="1" si="4"/>
        <v/>
      </c>
      <c r="U51" s="94"/>
      <c r="V51" s="92" t="str">
        <f t="shared" si="1"/>
        <v/>
      </c>
      <c r="W51" s="92" t="str">
        <f t="shared" si="2"/>
        <v/>
      </c>
      <c r="X51" s="99"/>
      <c r="Y51" s="94"/>
      <c r="Z51" s="100"/>
      <c r="AA51" s="95"/>
      <c r="AB51" s="10"/>
      <c r="AC51" s="72" t="b">
        <f ca="1">AND('pg1'!T51&gt;=startDate,'pg1'!T51&lt;=endDate)</f>
        <v>0</v>
      </c>
    </row>
    <row r="52" spans="1:29" ht="15">
      <c r="A52" s="93">
        <f t="shared" si="3"/>
        <v>49</v>
      </c>
      <c r="B52" s="94"/>
      <c r="C52" s="153"/>
      <c r="D52" s="93" t="str">
        <f>IF(C52&lt;&gt;"",COUNTIF(Stats!$AD$2:$AD$3002,C52),"")</f>
        <v/>
      </c>
      <c r="E52" s="154" t="str">
        <f ca="1">IF(C52&lt;&gt;"",IF(MONTH(T52)=MONTH(TODAY()),Stats!AI50,"--"),"")</f>
        <v/>
      </c>
      <c r="F52" s="97"/>
      <c r="G52" s="160"/>
      <c r="H52" s="157"/>
      <c r="I52" s="158"/>
      <c r="J52" s="161"/>
      <c r="K52" s="160"/>
      <c r="L52" s="162"/>
      <c r="M52" s="162"/>
      <c r="N52" s="96"/>
      <c r="O52" s="96"/>
      <c r="P52" s="164"/>
      <c r="Q52" s="159"/>
      <c r="R52" s="98"/>
      <c r="S52" s="163"/>
      <c r="T52" s="92" t="str">
        <f t="shared" ca="1" si="4"/>
        <v/>
      </c>
      <c r="U52" s="94"/>
      <c r="V52" s="92" t="str">
        <f t="shared" si="1"/>
        <v/>
      </c>
      <c r="W52" s="92" t="str">
        <f t="shared" si="2"/>
        <v/>
      </c>
      <c r="X52" s="99"/>
      <c r="Y52" s="94"/>
      <c r="Z52" s="100"/>
      <c r="AA52" s="95"/>
      <c r="AB52" s="10"/>
      <c r="AC52" s="72" t="b">
        <f ca="1">AND('pg1'!T52&gt;=startDate,'pg1'!T52&lt;=endDate)</f>
        <v>0</v>
      </c>
    </row>
    <row r="53" spans="1:29" ht="15">
      <c r="A53" s="93">
        <f t="shared" si="3"/>
        <v>50</v>
      </c>
      <c r="B53" s="94"/>
      <c r="C53" s="153"/>
      <c r="D53" s="93" t="str">
        <f>IF(C53&lt;&gt;"",COUNTIF(Stats!$AD$2:$AD$3002,C53),"")</f>
        <v/>
      </c>
      <c r="E53" s="154" t="str">
        <f ca="1">IF(C53&lt;&gt;"",IF(MONTH(T53)=MONTH(TODAY()),Stats!AI51,"--"),"")</f>
        <v/>
      </c>
      <c r="F53" s="97"/>
      <c r="G53" s="160"/>
      <c r="H53" s="157"/>
      <c r="I53" s="158"/>
      <c r="J53" s="161"/>
      <c r="K53" s="160"/>
      <c r="L53" s="162"/>
      <c r="M53" s="162"/>
      <c r="N53" s="96"/>
      <c r="O53" s="96"/>
      <c r="P53" s="164"/>
      <c r="Q53" s="159"/>
      <c r="R53" s="98"/>
      <c r="S53" s="163"/>
      <c r="T53" s="92" t="str">
        <f t="shared" ca="1" si="4"/>
        <v/>
      </c>
      <c r="U53" s="94"/>
      <c r="V53" s="92" t="str">
        <f t="shared" si="1"/>
        <v/>
      </c>
      <c r="W53" s="92" t="str">
        <f t="shared" si="2"/>
        <v/>
      </c>
      <c r="X53" s="99"/>
      <c r="Y53" s="94"/>
      <c r="Z53" s="100"/>
      <c r="AA53" s="95"/>
      <c r="AB53" s="10"/>
      <c r="AC53" s="72" t="b">
        <f ca="1">AND('pg1'!T53&gt;=startDate,'pg1'!T53&lt;=endDate)</f>
        <v>0</v>
      </c>
    </row>
    <row r="54" spans="1:29" ht="15">
      <c r="A54" s="93">
        <f t="shared" si="3"/>
        <v>51</v>
      </c>
      <c r="B54" s="94"/>
      <c r="C54" s="153"/>
      <c r="D54" s="93" t="str">
        <f>IF(C54&lt;&gt;"",COUNTIF(Stats!$AD$2:$AD$3002,C54),"")</f>
        <v/>
      </c>
      <c r="E54" s="154" t="str">
        <f ca="1">IF(C54&lt;&gt;"",IF(MONTH(T54)=MONTH(TODAY()),Stats!AI52,"--"),"")</f>
        <v/>
      </c>
      <c r="F54" s="97"/>
      <c r="G54" s="160"/>
      <c r="H54" s="157"/>
      <c r="I54" s="158"/>
      <c r="J54" s="161"/>
      <c r="K54" s="160"/>
      <c r="L54" s="162"/>
      <c r="M54" s="162"/>
      <c r="N54" s="96"/>
      <c r="O54" s="96"/>
      <c r="P54" s="164"/>
      <c r="Q54" s="159"/>
      <c r="R54" s="98"/>
      <c r="S54" s="163"/>
      <c r="T54" s="92" t="str">
        <f t="shared" ca="1" si="4"/>
        <v/>
      </c>
      <c r="U54" s="94"/>
      <c r="V54" s="92" t="str">
        <f t="shared" si="1"/>
        <v/>
      </c>
      <c r="W54" s="92" t="str">
        <f t="shared" si="2"/>
        <v/>
      </c>
      <c r="X54" s="99"/>
      <c r="Y54" s="94"/>
      <c r="Z54" s="100"/>
      <c r="AA54" s="95"/>
      <c r="AB54" s="10"/>
      <c r="AC54" s="72" t="b">
        <f ca="1">AND('pg1'!T54&gt;=startDate,'pg1'!T54&lt;=endDate)</f>
        <v>0</v>
      </c>
    </row>
    <row r="55" spans="1:29" ht="15">
      <c r="A55" s="93">
        <f t="shared" si="3"/>
        <v>52</v>
      </c>
      <c r="B55" s="94"/>
      <c r="C55" s="153"/>
      <c r="D55" s="93" t="str">
        <f>IF(C55&lt;&gt;"",COUNTIF(Stats!$AD$2:$AD$3002,C55),"")</f>
        <v/>
      </c>
      <c r="E55" s="154" t="str">
        <f ca="1">IF(C55&lt;&gt;"",IF(MONTH(T55)=MONTH(TODAY()),Stats!AI53,"--"),"")</f>
        <v/>
      </c>
      <c r="F55" s="97"/>
      <c r="G55" s="160"/>
      <c r="H55" s="157"/>
      <c r="I55" s="158"/>
      <c r="J55" s="161"/>
      <c r="K55" s="160"/>
      <c r="L55" s="162"/>
      <c r="M55" s="162"/>
      <c r="N55" s="96"/>
      <c r="O55" s="96"/>
      <c r="P55" s="164"/>
      <c r="Q55" s="159"/>
      <c r="R55" s="98"/>
      <c r="S55" s="163"/>
      <c r="T55" s="92" t="str">
        <f t="shared" ca="1" si="4"/>
        <v/>
      </c>
      <c r="U55" s="94"/>
      <c r="V55" s="92" t="str">
        <f t="shared" si="1"/>
        <v/>
      </c>
      <c r="W55" s="92" t="str">
        <f t="shared" si="2"/>
        <v/>
      </c>
      <c r="X55" s="99"/>
      <c r="Y55" s="94"/>
      <c r="Z55" s="100"/>
      <c r="AA55" s="95"/>
      <c r="AB55" s="10"/>
      <c r="AC55" s="72" t="b">
        <f ca="1">AND('pg1'!T55&gt;=startDate,'pg1'!T55&lt;=endDate)</f>
        <v>0</v>
      </c>
    </row>
    <row r="56" spans="1:29" ht="15">
      <c r="A56" s="93">
        <f t="shared" si="3"/>
        <v>53</v>
      </c>
      <c r="B56" s="94"/>
      <c r="C56" s="153"/>
      <c r="D56" s="93" t="str">
        <f>IF(C56&lt;&gt;"",COUNTIF(Stats!$AD$2:$AD$3002,C56),"")</f>
        <v/>
      </c>
      <c r="E56" s="154" t="str">
        <f ca="1">IF(C56&lt;&gt;"",IF(MONTH(T56)=MONTH(TODAY()),Stats!AI54,"--"),"")</f>
        <v/>
      </c>
      <c r="F56" s="97"/>
      <c r="G56" s="160"/>
      <c r="H56" s="157"/>
      <c r="I56" s="158"/>
      <c r="J56" s="161"/>
      <c r="K56" s="160"/>
      <c r="L56" s="162"/>
      <c r="M56" s="162"/>
      <c r="N56" s="96"/>
      <c r="O56" s="96"/>
      <c r="P56" s="164"/>
      <c r="Q56" s="159"/>
      <c r="R56" s="98"/>
      <c r="S56" s="163"/>
      <c r="T56" s="92" t="str">
        <f t="shared" ca="1" si="4"/>
        <v/>
      </c>
      <c r="U56" s="94"/>
      <c r="V56" s="92" t="str">
        <f t="shared" si="1"/>
        <v/>
      </c>
      <c r="W56" s="92" t="str">
        <f t="shared" si="2"/>
        <v/>
      </c>
      <c r="X56" s="99"/>
      <c r="Y56" s="94"/>
      <c r="Z56" s="100"/>
      <c r="AA56" s="95"/>
      <c r="AB56" s="10"/>
      <c r="AC56" s="72" t="b">
        <f ca="1">AND('pg1'!T56&gt;=startDate,'pg1'!T56&lt;=endDate)</f>
        <v>0</v>
      </c>
    </row>
    <row r="57" spans="1:29" ht="15">
      <c r="A57" s="93">
        <f t="shared" si="3"/>
        <v>54</v>
      </c>
      <c r="B57" s="94"/>
      <c r="C57" s="153"/>
      <c r="D57" s="93" t="str">
        <f>IF(C57&lt;&gt;"",COUNTIF(Stats!$AD$2:$AD$3002,C57),"")</f>
        <v/>
      </c>
      <c r="E57" s="154" t="str">
        <f ca="1">IF(C57&lt;&gt;"",IF(MONTH(T57)=MONTH(TODAY()),Stats!AI55,"--"),"")</f>
        <v/>
      </c>
      <c r="F57" s="97"/>
      <c r="G57" s="160"/>
      <c r="H57" s="157"/>
      <c r="I57" s="158"/>
      <c r="J57" s="161"/>
      <c r="K57" s="160"/>
      <c r="L57" s="162"/>
      <c r="M57" s="162"/>
      <c r="N57" s="96"/>
      <c r="O57" s="96"/>
      <c r="P57" s="164"/>
      <c r="Q57" s="159"/>
      <c r="R57" s="98"/>
      <c r="S57" s="163"/>
      <c r="T57" s="92" t="str">
        <f t="shared" ca="1" si="4"/>
        <v/>
      </c>
      <c r="U57" s="94"/>
      <c r="V57" s="92" t="str">
        <f t="shared" si="1"/>
        <v/>
      </c>
      <c r="W57" s="92" t="str">
        <f t="shared" si="2"/>
        <v/>
      </c>
      <c r="X57" s="99"/>
      <c r="Y57" s="94"/>
      <c r="Z57" s="100"/>
      <c r="AA57" s="95"/>
      <c r="AB57" s="10"/>
      <c r="AC57" s="72" t="b">
        <f ca="1">AND('pg1'!T57&gt;=startDate,'pg1'!T57&lt;=endDate)</f>
        <v>0</v>
      </c>
    </row>
    <row r="58" spans="1:29" ht="15">
      <c r="A58" s="93">
        <f t="shared" si="3"/>
        <v>55</v>
      </c>
      <c r="B58" s="94"/>
      <c r="C58" s="153"/>
      <c r="D58" s="93" t="str">
        <f>IF(C58&lt;&gt;"",COUNTIF(Stats!$AD$2:$AD$3002,C58),"")</f>
        <v/>
      </c>
      <c r="E58" s="154" t="str">
        <f ca="1">IF(C58&lt;&gt;"",IF(MONTH(T58)=MONTH(TODAY()),Stats!AI56,"--"),"")</f>
        <v/>
      </c>
      <c r="F58" s="97"/>
      <c r="G58" s="160"/>
      <c r="H58" s="157"/>
      <c r="I58" s="158"/>
      <c r="J58" s="161"/>
      <c r="K58" s="160"/>
      <c r="L58" s="162"/>
      <c r="M58" s="162"/>
      <c r="N58" s="96"/>
      <c r="O58" s="96"/>
      <c r="P58" s="164"/>
      <c r="Q58" s="159"/>
      <c r="R58" s="98"/>
      <c r="S58" s="163"/>
      <c r="T58" s="92" t="str">
        <f t="shared" ca="1" si="4"/>
        <v/>
      </c>
      <c r="U58" s="94"/>
      <c r="V58" s="92" t="str">
        <f t="shared" si="1"/>
        <v/>
      </c>
      <c r="W58" s="92" t="str">
        <f t="shared" si="2"/>
        <v/>
      </c>
      <c r="X58" s="99"/>
      <c r="Y58" s="94"/>
      <c r="Z58" s="100"/>
      <c r="AA58" s="95"/>
      <c r="AB58" s="10"/>
      <c r="AC58" s="72" t="b">
        <f ca="1">AND('pg1'!T58&gt;=startDate,'pg1'!T58&lt;=endDate)</f>
        <v>0</v>
      </c>
    </row>
    <row r="59" spans="1:29" ht="15">
      <c r="A59" s="93">
        <f t="shared" si="3"/>
        <v>56</v>
      </c>
      <c r="B59" s="94"/>
      <c r="C59" s="153"/>
      <c r="D59" s="93" t="str">
        <f>IF(C59&lt;&gt;"",COUNTIF(Stats!$AD$2:$AD$3002,C59),"")</f>
        <v/>
      </c>
      <c r="E59" s="154" t="str">
        <f ca="1">IF(C59&lt;&gt;"",IF(MONTH(T59)=MONTH(TODAY()),Stats!AI57,"--"),"")</f>
        <v/>
      </c>
      <c r="F59" s="97"/>
      <c r="G59" s="160"/>
      <c r="H59" s="157"/>
      <c r="I59" s="158"/>
      <c r="J59" s="161"/>
      <c r="K59" s="160"/>
      <c r="L59" s="162"/>
      <c r="M59" s="162"/>
      <c r="N59" s="96"/>
      <c r="O59" s="96"/>
      <c r="P59" s="164"/>
      <c r="Q59" s="159"/>
      <c r="R59" s="98"/>
      <c r="S59" s="163"/>
      <c r="T59" s="92" t="str">
        <f t="shared" ca="1" si="4"/>
        <v/>
      </c>
      <c r="U59" s="94"/>
      <c r="V59" s="92" t="str">
        <f t="shared" si="1"/>
        <v/>
      </c>
      <c r="W59" s="92" t="str">
        <f t="shared" si="2"/>
        <v/>
      </c>
      <c r="X59" s="99"/>
      <c r="Y59" s="94"/>
      <c r="Z59" s="100"/>
      <c r="AA59" s="95"/>
      <c r="AB59" s="10"/>
      <c r="AC59" s="72" t="b">
        <f ca="1">AND('pg1'!T59&gt;=startDate,'pg1'!T59&lt;=endDate)</f>
        <v>0</v>
      </c>
    </row>
    <row r="60" spans="1:29" ht="15">
      <c r="A60" s="93">
        <f t="shared" si="3"/>
        <v>57</v>
      </c>
      <c r="B60" s="94"/>
      <c r="C60" s="153"/>
      <c r="D60" s="93" t="str">
        <f>IF(C60&lt;&gt;"",COUNTIF(Stats!$AD$2:$AD$3002,C60),"")</f>
        <v/>
      </c>
      <c r="E60" s="154" t="str">
        <f ca="1">IF(C60&lt;&gt;"",IF(MONTH(T60)=MONTH(TODAY()),Stats!AI58,"--"),"")</f>
        <v/>
      </c>
      <c r="F60" s="97"/>
      <c r="G60" s="160"/>
      <c r="H60" s="157"/>
      <c r="I60" s="158"/>
      <c r="J60" s="161"/>
      <c r="K60" s="160"/>
      <c r="L60" s="162"/>
      <c r="M60" s="162"/>
      <c r="N60" s="96"/>
      <c r="O60" s="96"/>
      <c r="P60" s="164"/>
      <c r="Q60" s="159"/>
      <c r="R60" s="98"/>
      <c r="S60" s="163"/>
      <c r="T60" s="92" t="str">
        <f t="shared" ca="1" si="4"/>
        <v/>
      </c>
      <c r="U60" s="94"/>
      <c r="V60" s="92" t="str">
        <f t="shared" si="1"/>
        <v/>
      </c>
      <c r="W60" s="92" t="str">
        <f t="shared" si="2"/>
        <v/>
      </c>
      <c r="X60" s="99"/>
      <c r="Y60" s="94"/>
      <c r="Z60" s="100"/>
      <c r="AA60" s="95"/>
      <c r="AB60" s="10"/>
      <c r="AC60" s="72" t="b">
        <f ca="1">AND('pg1'!T60&gt;=startDate,'pg1'!T60&lt;=endDate)</f>
        <v>0</v>
      </c>
    </row>
    <row r="61" spans="1:29" ht="15">
      <c r="A61" s="93">
        <f t="shared" si="3"/>
        <v>58</v>
      </c>
      <c r="B61" s="94"/>
      <c r="C61" s="153"/>
      <c r="D61" s="93" t="str">
        <f>IF(C61&lt;&gt;"",COUNTIF(Stats!$AD$2:$AD$3002,C61),"")</f>
        <v/>
      </c>
      <c r="E61" s="154" t="str">
        <f ca="1">IF(C61&lt;&gt;"",IF(MONTH(T61)=MONTH(TODAY()),Stats!AI59,"--"),"")</f>
        <v/>
      </c>
      <c r="F61" s="97"/>
      <c r="G61" s="160"/>
      <c r="H61" s="157"/>
      <c r="I61" s="158"/>
      <c r="J61" s="161"/>
      <c r="K61" s="160"/>
      <c r="L61" s="162"/>
      <c r="M61" s="162"/>
      <c r="N61" s="96"/>
      <c r="O61" s="96"/>
      <c r="P61" s="164"/>
      <c r="Q61" s="159"/>
      <c r="R61" s="98"/>
      <c r="S61" s="163"/>
      <c r="T61" s="92" t="str">
        <f t="shared" ca="1" si="4"/>
        <v/>
      </c>
      <c r="U61" s="94"/>
      <c r="V61" s="92" t="str">
        <f t="shared" si="1"/>
        <v/>
      </c>
      <c r="W61" s="92" t="str">
        <f t="shared" si="2"/>
        <v/>
      </c>
      <c r="X61" s="99"/>
      <c r="Y61" s="94"/>
      <c r="Z61" s="100"/>
      <c r="AA61" s="95"/>
      <c r="AB61" s="10"/>
      <c r="AC61" s="72" t="b">
        <f ca="1">AND('pg1'!T61&gt;=startDate,'pg1'!T61&lt;=endDate)</f>
        <v>0</v>
      </c>
    </row>
    <row r="62" spans="1:29" ht="15">
      <c r="A62" s="93">
        <f t="shared" si="3"/>
        <v>59</v>
      </c>
      <c r="B62" s="94"/>
      <c r="C62" s="153"/>
      <c r="D62" s="93" t="str">
        <f>IF(C62&lt;&gt;"",COUNTIF(Stats!$AD$2:$AD$3002,C62),"")</f>
        <v/>
      </c>
      <c r="E62" s="154" t="str">
        <f ca="1">IF(C62&lt;&gt;"",IF(MONTH(T62)=MONTH(TODAY()),Stats!AI60,"--"),"")</f>
        <v/>
      </c>
      <c r="F62" s="97"/>
      <c r="G62" s="160"/>
      <c r="H62" s="157"/>
      <c r="I62" s="158"/>
      <c r="J62" s="161"/>
      <c r="K62" s="160"/>
      <c r="L62" s="162"/>
      <c r="M62" s="162"/>
      <c r="N62" s="96"/>
      <c r="O62" s="96"/>
      <c r="P62" s="164"/>
      <c r="Q62" s="159"/>
      <c r="R62" s="98"/>
      <c r="S62" s="163"/>
      <c r="T62" s="92" t="str">
        <f t="shared" ca="1" si="4"/>
        <v/>
      </c>
      <c r="U62" s="94"/>
      <c r="V62" s="92" t="str">
        <f t="shared" si="1"/>
        <v/>
      </c>
      <c r="W62" s="92" t="str">
        <f t="shared" si="2"/>
        <v/>
      </c>
      <c r="X62" s="99"/>
      <c r="Y62" s="94"/>
      <c r="Z62" s="100"/>
      <c r="AA62" s="95"/>
      <c r="AB62" s="10"/>
      <c r="AC62" s="72" t="b">
        <f ca="1">AND('pg1'!T62&gt;=startDate,'pg1'!T62&lt;=endDate)</f>
        <v>0</v>
      </c>
    </row>
    <row r="63" spans="1:29" ht="15">
      <c r="A63" s="93">
        <f t="shared" si="3"/>
        <v>60</v>
      </c>
      <c r="B63" s="94"/>
      <c r="C63" s="153"/>
      <c r="D63" s="93" t="str">
        <f>IF(C63&lt;&gt;"",COUNTIF(Stats!$AD$2:$AD$3002,C63),"")</f>
        <v/>
      </c>
      <c r="E63" s="154" t="str">
        <f ca="1">IF(C63&lt;&gt;"",IF(MONTH(T63)=MONTH(TODAY()),Stats!AI61,"--"),"")</f>
        <v/>
      </c>
      <c r="F63" s="97"/>
      <c r="G63" s="160"/>
      <c r="H63" s="157"/>
      <c r="I63" s="158"/>
      <c r="J63" s="161"/>
      <c r="K63" s="160"/>
      <c r="L63" s="162"/>
      <c r="M63" s="162"/>
      <c r="N63" s="96"/>
      <c r="O63" s="96"/>
      <c r="P63" s="164"/>
      <c r="Q63" s="159"/>
      <c r="R63" s="98"/>
      <c r="S63" s="163"/>
      <c r="T63" s="92" t="str">
        <f t="shared" ca="1" si="4"/>
        <v/>
      </c>
      <c r="U63" s="94"/>
      <c r="V63" s="92" t="str">
        <f t="shared" si="1"/>
        <v/>
      </c>
      <c r="W63" s="92" t="str">
        <f t="shared" si="2"/>
        <v/>
      </c>
      <c r="X63" s="99"/>
      <c r="Y63" s="94"/>
      <c r="Z63" s="100"/>
      <c r="AA63" s="95"/>
      <c r="AB63" s="10"/>
      <c r="AC63" s="72" t="b">
        <f ca="1">AND('pg1'!T63&gt;=startDate,'pg1'!T63&lt;=endDate)</f>
        <v>0</v>
      </c>
    </row>
    <row r="64" spans="1:29" ht="15">
      <c r="A64" s="93">
        <f t="shared" si="3"/>
        <v>61</v>
      </c>
      <c r="B64" s="94"/>
      <c r="C64" s="153"/>
      <c r="D64" s="93" t="str">
        <f>IF(C64&lt;&gt;"",COUNTIF(Stats!$AD$2:$AD$3002,C64),"")</f>
        <v/>
      </c>
      <c r="E64" s="154" t="str">
        <f ca="1">IF(C64&lt;&gt;"",IF(MONTH(T64)=MONTH(TODAY()),Stats!AI62,"--"),"")</f>
        <v/>
      </c>
      <c r="F64" s="97"/>
      <c r="G64" s="160"/>
      <c r="H64" s="157"/>
      <c r="I64" s="158"/>
      <c r="J64" s="161"/>
      <c r="K64" s="160"/>
      <c r="L64" s="162"/>
      <c r="M64" s="162"/>
      <c r="N64" s="96"/>
      <c r="O64" s="96"/>
      <c r="P64" s="164"/>
      <c r="Q64" s="159"/>
      <c r="R64" s="98"/>
      <c r="S64" s="163"/>
      <c r="T64" s="92" t="str">
        <f t="shared" ca="1" si="4"/>
        <v/>
      </c>
      <c r="U64" s="94"/>
      <c r="V64" s="92" t="str">
        <f t="shared" si="1"/>
        <v/>
      </c>
      <c r="W64" s="92" t="str">
        <f t="shared" si="2"/>
        <v/>
      </c>
      <c r="X64" s="99"/>
      <c r="Y64" s="94"/>
      <c r="Z64" s="100"/>
      <c r="AA64" s="95"/>
      <c r="AB64" s="10"/>
      <c r="AC64" s="72" t="b">
        <f ca="1">AND('pg1'!T64&gt;=startDate,'pg1'!T64&lt;=endDate)</f>
        <v>0</v>
      </c>
    </row>
    <row r="65" spans="1:29" ht="15">
      <c r="A65" s="93">
        <f t="shared" si="3"/>
        <v>62</v>
      </c>
      <c r="B65" s="94"/>
      <c r="C65" s="153"/>
      <c r="D65" s="93" t="str">
        <f>IF(C65&lt;&gt;"",COUNTIF(Stats!$AD$2:$AD$3002,C65),"")</f>
        <v/>
      </c>
      <c r="E65" s="154" t="str">
        <f ca="1">IF(C65&lt;&gt;"",IF(MONTH(T65)=MONTH(TODAY()),Stats!AI63,"--"),"")</f>
        <v/>
      </c>
      <c r="F65" s="97"/>
      <c r="G65" s="160"/>
      <c r="H65" s="157"/>
      <c r="I65" s="158"/>
      <c r="J65" s="161"/>
      <c r="K65" s="160"/>
      <c r="L65" s="162"/>
      <c r="M65" s="162"/>
      <c r="N65" s="96"/>
      <c r="O65" s="96"/>
      <c r="P65" s="164"/>
      <c r="Q65" s="159"/>
      <c r="R65" s="98"/>
      <c r="S65" s="163"/>
      <c r="T65" s="92" t="str">
        <f t="shared" ca="1" si="4"/>
        <v/>
      </c>
      <c r="U65" s="94"/>
      <c r="V65" s="92" t="str">
        <f t="shared" si="1"/>
        <v/>
      </c>
      <c r="W65" s="92" t="str">
        <f t="shared" si="2"/>
        <v/>
      </c>
      <c r="X65" s="99"/>
      <c r="Y65" s="94"/>
      <c r="Z65" s="100"/>
      <c r="AA65" s="95"/>
      <c r="AB65" s="10"/>
      <c r="AC65" s="72" t="b">
        <f ca="1">AND('pg1'!T65&gt;=startDate,'pg1'!T65&lt;=endDate)</f>
        <v>0</v>
      </c>
    </row>
    <row r="66" spans="1:29" ht="15">
      <c r="A66" s="93">
        <f t="shared" si="3"/>
        <v>63</v>
      </c>
      <c r="B66" s="94"/>
      <c r="C66" s="153"/>
      <c r="D66" s="93" t="str">
        <f>IF(C66&lt;&gt;"",COUNTIF(Stats!$AD$2:$AD$3002,C66),"")</f>
        <v/>
      </c>
      <c r="E66" s="154" t="str">
        <f ca="1">IF(C66&lt;&gt;"",IF(MONTH(T66)=MONTH(TODAY()),Stats!AI64,"--"),"")</f>
        <v/>
      </c>
      <c r="F66" s="97"/>
      <c r="G66" s="160"/>
      <c r="H66" s="157"/>
      <c r="I66" s="158"/>
      <c r="J66" s="161"/>
      <c r="K66" s="160"/>
      <c r="L66" s="162"/>
      <c r="M66" s="162"/>
      <c r="N66" s="96"/>
      <c r="O66" s="96"/>
      <c r="P66" s="164"/>
      <c r="Q66" s="159"/>
      <c r="R66" s="98"/>
      <c r="S66" s="163"/>
      <c r="T66" s="92" t="str">
        <f t="shared" ca="1" si="4"/>
        <v/>
      </c>
      <c r="U66" s="94"/>
      <c r="V66" s="92" t="str">
        <f t="shared" si="1"/>
        <v/>
      </c>
      <c r="W66" s="92" t="str">
        <f t="shared" si="2"/>
        <v/>
      </c>
      <c r="X66" s="99"/>
      <c r="Y66" s="94"/>
      <c r="Z66" s="100"/>
      <c r="AA66" s="95"/>
      <c r="AB66" s="10"/>
      <c r="AC66" s="72" t="b">
        <f ca="1">AND('pg1'!T66&gt;=startDate,'pg1'!T66&lt;=endDate)</f>
        <v>0</v>
      </c>
    </row>
    <row r="67" spans="1:29" ht="15">
      <c r="A67" s="93">
        <f t="shared" si="3"/>
        <v>64</v>
      </c>
      <c r="B67" s="94"/>
      <c r="C67" s="153"/>
      <c r="D67" s="93" t="str">
        <f>IF(C67&lt;&gt;"",COUNTIF(Stats!$AD$2:$AD$3002,C67),"")</f>
        <v/>
      </c>
      <c r="E67" s="154" t="str">
        <f ca="1">IF(C67&lt;&gt;"",IF(MONTH(T67)=MONTH(TODAY()),Stats!AI65,"--"),"")</f>
        <v/>
      </c>
      <c r="F67" s="97"/>
      <c r="G67" s="160"/>
      <c r="H67" s="157"/>
      <c r="I67" s="158"/>
      <c r="J67" s="161"/>
      <c r="K67" s="160"/>
      <c r="L67" s="162"/>
      <c r="M67" s="162"/>
      <c r="N67" s="96"/>
      <c r="O67" s="96"/>
      <c r="P67" s="164"/>
      <c r="Q67" s="159"/>
      <c r="R67" s="98"/>
      <c r="S67" s="163"/>
      <c r="T67" s="92" t="str">
        <f t="shared" ca="1" si="4"/>
        <v/>
      </c>
      <c r="U67" s="94"/>
      <c r="V67" s="92" t="str">
        <f t="shared" si="1"/>
        <v/>
      </c>
      <c r="W67" s="92" t="str">
        <f t="shared" si="2"/>
        <v/>
      </c>
      <c r="X67" s="99"/>
      <c r="Y67" s="94"/>
      <c r="Z67" s="100"/>
      <c r="AA67" s="95"/>
      <c r="AB67" s="10"/>
      <c r="AC67" s="72" t="b">
        <f ca="1">AND('pg1'!T67&gt;=startDate,'pg1'!T67&lt;=endDate)</f>
        <v>0</v>
      </c>
    </row>
    <row r="68" spans="1:29" ht="15">
      <c r="A68" s="93">
        <f t="shared" si="3"/>
        <v>65</v>
      </c>
      <c r="B68" s="94"/>
      <c r="C68" s="153"/>
      <c r="D68" s="93" t="str">
        <f>IF(C68&lt;&gt;"",COUNTIF(Stats!$AD$2:$AD$3002,C68),"")</f>
        <v/>
      </c>
      <c r="E68" s="154" t="str">
        <f ca="1">IF(C68&lt;&gt;"",IF(MONTH(T68)=MONTH(TODAY()),Stats!AI66,"--"),"")</f>
        <v/>
      </c>
      <c r="F68" s="97"/>
      <c r="G68" s="160"/>
      <c r="H68" s="157"/>
      <c r="I68" s="158"/>
      <c r="J68" s="161"/>
      <c r="K68" s="160"/>
      <c r="L68" s="162"/>
      <c r="M68" s="162"/>
      <c r="N68" s="96"/>
      <c r="O68" s="96"/>
      <c r="P68" s="164"/>
      <c r="Q68" s="159"/>
      <c r="R68" s="98"/>
      <c r="S68" s="163"/>
      <c r="T68" s="92" t="str">
        <f t="shared" ca="1" si="4"/>
        <v/>
      </c>
      <c r="U68" s="94"/>
      <c r="V68" s="92" t="str">
        <f t="shared" si="1"/>
        <v/>
      </c>
      <c r="W68" s="92" t="str">
        <f t="shared" si="2"/>
        <v/>
      </c>
      <c r="X68" s="99"/>
      <c r="Y68" s="94"/>
      <c r="Z68" s="100"/>
      <c r="AA68" s="95"/>
      <c r="AB68" s="10"/>
      <c r="AC68" s="72" t="b">
        <f ca="1">AND('pg1'!T68&gt;=startDate,'pg1'!T68&lt;=endDate)</f>
        <v>0</v>
      </c>
    </row>
    <row r="69" spans="1:29" ht="15">
      <c r="A69" s="93">
        <f t="shared" si="3"/>
        <v>66</v>
      </c>
      <c r="B69" s="94"/>
      <c r="C69" s="153"/>
      <c r="D69" s="93" t="str">
        <f>IF(C69&lt;&gt;"",COUNTIF(Stats!$AD$2:$AD$3002,C69),"")</f>
        <v/>
      </c>
      <c r="E69" s="154" t="str">
        <f ca="1">IF(C69&lt;&gt;"",IF(MONTH(T69)=MONTH(TODAY()),Stats!AI67,"--"),"")</f>
        <v/>
      </c>
      <c r="F69" s="97"/>
      <c r="G69" s="160"/>
      <c r="H69" s="157"/>
      <c r="I69" s="158"/>
      <c r="J69" s="161"/>
      <c r="K69" s="160"/>
      <c r="L69" s="162"/>
      <c r="M69" s="162"/>
      <c r="N69" s="96"/>
      <c r="O69" s="96"/>
      <c r="P69" s="164"/>
      <c r="Q69" s="159"/>
      <c r="R69" s="98"/>
      <c r="S69" s="163"/>
      <c r="T69" s="92" t="str">
        <f t="shared" ref="T69:T132" ca="1" si="5">IF(B69&lt;&gt;"",IF(T69="",TODAY(),T69),"")</f>
        <v/>
      </c>
      <c r="U69" s="94"/>
      <c r="V69" s="92" t="str">
        <f t="shared" ref="V69:V132" si="6">IF(U69="","", U69+21)</f>
        <v/>
      </c>
      <c r="W69" s="92" t="str">
        <f t="shared" ref="W69:W132" si="7">IF($U69="","", $V69+28)</f>
        <v/>
      </c>
      <c r="X69" s="99"/>
      <c r="Y69" s="94"/>
      <c r="Z69" s="100"/>
      <c r="AA69" s="95"/>
      <c r="AB69" s="10"/>
      <c r="AC69" s="72" t="b">
        <f ca="1">AND('pg1'!T69&gt;=startDate,'pg1'!T69&lt;=endDate)</f>
        <v>0</v>
      </c>
    </row>
    <row r="70" spans="1:29" ht="15">
      <c r="A70" s="93">
        <f t="shared" ref="A70:A133" si="8">A69+1</f>
        <v>67</v>
      </c>
      <c r="B70" s="94"/>
      <c r="C70" s="153"/>
      <c r="D70" s="93" t="str">
        <f>IF(C70&lt;&gt;"",COUNTIF(Stats!$AD$2:$AD$3002,C70),"")</f>
        <v/>
      </c>
      <c r="E70" s="154" t="str">
        <f ca="1">IF(C70&lt;&gt;"",IF(MONTH(T70)=MONTH(TODAY()),Stats!AI68,"--"),"")</f>
        <v/>
      </c>
      <c r="F70" s="97"/>
      <c r="G70" s="160"/>
      <c r="H70" s="157"/>
      <c r="I70" s="158"/>
      <c r="J70" s="161"/>
      <c r="K70" s="160"/>
      <c r="L70" s="162"/>
      <c r="M70" s="162"/>
      <c r="N70" s="96"/>
      <c r="O70" s="96"/>
      <c r="P70" s="164"/>
      <c r="Q70" s="159"/>
      <c r="R70" s="98"/>
      <c r="S70" s="163"/>
      <c r="T70" s="92" t="str">
        <f t="shared" ca="1" si="5"/>
        <v/>
      </c>
      <c r="U70" s="94"/>
      <c r="V70" s="92" t="str">
        <f t="shared" si="6"/>
        <v/>
      </c>
      <c r="W70" s="92" t="str">
        <f t="shared" si="7"/>
        <v/>
      </c>
      <c r="X70" s="99"/>
      <c r="Y70" s="94"/>
      <c r="Z70" s="100"/>
      <c r="AA70" s="95"/>
      <c r="AB70" s="10"/>
      <c r="AC70" s="72" t="b">
        <f ca="1">AND('pg1'!T70&gt;=startDate,'pg1'!T70&lt;=endDate)</f>
        <v>0</v>
      </c>
    </row>
    <row r="71" spans="1:29" ht="15">
      <c r="A71" s="93">
        <f t="shared" si="8"/>
        <v>68</v>
      </c>
      <c r="B71" s="94"/>
      <c r="C71" s="153"/>
      <c r="D71" s="93" t="str">
        <f>IF(C71&lt;&gt;"",COUNTIF(Stats!$AD$2:$AD$3002,C71),"")</f>
        <v/>
      </c>
      <c r="E71" s="154" t="str">
        <f ca="1">IF(C71&lt;&gt;"",IF(MONTH(T71)=MONTH(TODAY()),Stats!AI69,"--"),"")</f>
        <v/>
      </c>
      <c r="F71" s="97"/>
      <c r="G71" s="160"/>
      <c r="H71" s="157"/>
      <c r="I71" s="158"/>
      <c r="J71" s="161"/>
      <c r="K71" s="160"/>
      <c r="L71" s="162"/>
      <c r="M71" s="162"/>
      <c r="N71" s="96"/>
      <c r="O71" s="96"/>
      <c r="P71" s="164"/>
      <c r="Q71" s="159"/>
      <c r="R71" s="98"/>
      <c r="S71" s="163"/>
      <c r="T71" s="92" t="str">
        <f t="shared" ca="1" si="5"/>
        <v/>
      </c>
      <c r="U71" s="94"/>
      <c r="V71" s="92" t="str">
        <f t="shared" si="6"/>
        <v/>
      </c>
      <c r="W71" s="92" t="str">
        <f t="shared" si="7"/>
        <v/>
      </c>
      <c r="X71" s="99"/>
      <c r="Y71" s="94"/>
      <c r="Z71" s="100"/>
      <c r="AA71" s="95"/>
      <c r="AB71" s="10"/>
      <c r="AC71" s="72" t="b">
        <f ca="1">AND('pg1'!T71&gt;=startDate,'pg1'!T71&lt;=endDate)</f>
        <v>0</v>
      </c>
    </row>
    <row r="72" spans="1:29" ht="15">
      <c r="A72" s="93">
        <f t="shared" si="8"/>
        <v>69</v>
      </c>
      <c r="B72" s="94"/>
      <c r="C72" s="153"/>
      <c r="D72" s="93" t="str">
        <f>IF(C72&lt;&gt;"",COUNTIF(Stats!$AD$2:$AD$3002,C72),"")</f>
        <v/>
      </c>
      <c r="E72" s="154" t="str">
        <f ca="1">IF(C72&lt;&gt;"",IF(MONTH(T72)=MONTH(TODAY()),Stats!AI70,"--"),"")</f>
        <v/>
      </c>
      <c r="F72" s="97"/>
      <c r="G72" s="160"/>
      <c r="H72" s="157"/>
      <c r="I72" s="158"/>
      <c r="J72" s="161"/>
      <c r="K72" s="160"/>
      <c r="L72" s="162"/>
      <c r="M72" s="162"/>
      <c r="N72" s="96"/>
      <c r="O72" s="96"/>
      <c r="P72" s="164"/>
      <c r="Q72" s="159"/>
      <c r="R72" s="98"/>
      <c r="S72" s="163"/>
      <c r="T72" s="92" t="str">
        <f t="shared" ca="1" si="5"/>
        <v/>
      </c>
      <c r="U72" s="94"/>
      <c r="V72" s="92" t="str">
        <f t="shared" si="6"/>
        <v/>
      </c>
      <c r="W72" s="92" t="str">
        <f t="shared" si="7"/>
        <v/>
      </c>
      <c r="X72" s="99"/>
      <c r="Y72" s="94"/>
      <c r="Z72" s="100"/>
      <c r="AA72" s="95"/>
      <c r="AB72" s="10"/>
      <c r="AC72" s="72" t="b">
        <f ca="1">AND('pg1'!T72&gt;=startDate,'pg1'!T72&lt;=endDate)</f>
        <v>0</v>
      </c>
    </row>
    <row r="73" spans="1:29" ht="15">
      <c r="A73" s="93">
        <f t="shared" si="8"/>
        <v>70</v>
      </c>
      <c r="B73" s="94"/>
      <c r="C73" s="153"/>
      <c r="D73" s="93" t="str">
        <f>IF(C73&lt;&gt;"",COUNTIF(Stats!$AD$2:$AD$3002,C73),"")</f>
        <v/>
      </c>
      <c r="E73" s="154" t="str">
        <f ca="1">IF(C73&lt;&gt;"",IF(MONTH(T73)=MONTH(TODAY()),Stats!AI71,"--"),"")</f>
        <v/>
      </c>
      <c r="F73" s="97"/>
      <c r="G73" s="160"/>
      <c r="H73" s="157"/>
      <c r="I73" s="158"/>
      <c r="J73" s="161"/>
      <c r="K73" s="160"/>
      <c r="L73" s="162"/>
      <c r="M73" s="162"/>
      <c r="N73" s="96"/>
      <c r="O73" s="96"/>
      <c r="P73" s="164"/>
      <c r="Q73" s="159"/>
      <c r="R73" s="98"/>
      <c r="S73" s="163"/>
      <c r="T73" s="92" t="str">
        <f t="shared" ca="1" si="5"/>
        <v/>
      </c>
      <c r="U73" s="94"/>
      <c r="V73" s="92" t="str">
        <f t="shared" si="6"/>
        <v/>
      </c>
      <c r="W73" s="92" t="str">
        <f t="shared" si="7"/>
        <v/>
      </c>
      <c r="X73" s="99"/>
      <c r="Y73" s="94"/>
      <c r="Z73" s="100"/>
      <c r="AA73" s="95"/>
      <c r="AB73" s="10"/>
      <c r="AC73" s="72" t="b">
        <f ca="1">AND('pg1'!T73&gt;=startDate,'pg1'!T73&lt;=endDate)</f>
        <v>0</v>
      </c>
    </row>
    <row r="74" spans="1:29" ht="15">
      <c r="A74" s="93">
        <f t="shared" si="8"/>
        <v>71</v>
      </c>
      <c r="B74" s="94"/>
      <c r="C74" s="153"/>
      <c r="D74" s="93" t="str">
        <f>IF(C74&lt;&gt;"",COUNTIF(Stats!$AD$2:$AD$3002,C74),"")</f>
        <v/>
      </c>
      <c r="E74" s="154" t="str">
        <f ca="1">IF(C74&lt;&gt;"",IF(MONTH(T74)=MONTH(TODAY()),Stats!AI72,"--"),"")</f>
        <v/>
      </c>
      <c r="F74" s="97"/>
      <c r="G74" s="160"/>
      <c r="H74" s="157"/>
      <c r="I74" s="158"/>
      <c r="J74" s="161"/>
      <c r="K74" s="160"/>
      <c r="L74" s="162"/>
      <c r="M74" s="162"/>
      <c r="N74" s="96"/>
      <c r="O74" s="96"/>
      <c r="P74" s="164"/>
      <c r="Q74" s="159"/>
      <c r="R74" s="98"/>
      <c r="S74" s="163"/>
      <c r="T74" s="92" t="str">
        <f t="shared" ca="1" si="5"/>
        <v/>
      </c>
      <c r="U74" s="94"/>
      <c r="V74" s="92" t="str">
        <f t="shared" si="6"/>
        <v/>
      </c>
      <c r="W74" s="92" t="str">
        <f t="shared" si="7"/>
        <v/>
      </c>
      <c r="X74" s="99"/>
      <c r="Y74" s="94"/>
      <c r="Z74" s="100"/>
      <c r="AA74" s="95"/>
      <c r="AB74" s="10"/>
      <c r="AC74" s="72" t="b">
        <f ca="1">AND('pg1'!T74&gt;=startDate,'pg1'!T74&lt;=endDate)</f>
        <v>0</v>
      </c>
    </row>
    <row r="75" spans="1:29" ht="15">
      <c r="A75" s="93">
        <f t="shared" si="8"/>
        <v>72</v>
      </c>
      <c r="B75" s="94"/>
      <c r="C75" s="153"/>
      <c r="D75" s="93" t="str">
        <f>IF(C75&lt;&gt;"",COUNTIF(Stats!$AD$2:$AD$3002,C75),"")</f>
        <v/>
      </c>
      <c r="E75" s="154" t="str">
        <f ca="1">IF(C75&lt;&gt;"",IF(MONTH(T75)=MONTH(TODAY()),Stats!AI73,"--"),"")</f>
        <v/>
      </c>
      <c r="F75" s="97"/>
      <c r="G75" s="160"/>
      <c r="H75" s="157"/>
      <c r="I75" s="158"/>
      <c r="J75" s="161"/>
      <c r="K75" s="160"/>
      <c r="L75" s="162"/>
      <c r="M75" s="162"/>
      <c r="N75" s="96"/>
      <c r="O75" s="96"/>
      <c r="P75" s="164"/>
      <c r="Q75" s="159"/>
      <c r="R75" s="98"/>
      <c r="S75" s="163"/>
      <c r="T75" s="92" t="str">
        <f t="shared" ca="1" si="5"/>
        <v/>
      </c>
      <c r="U75" s="94"/>
      <c r="V75" s="92" t="str">
        <f t="shared" si="6"/>
        <v/>
      </c>
      <c r="W75" s="92" t="str">
        <f t="shared" si="7"/>
        <v/>
      </c>
      <c r="X75" s="99"/>
      <c r="Y75" s="94"/>
      <c r="Z75" s="100"/>
      <c r="AA75" s="95"/>
      <c r="AB75" s="10"/>
      <c r="AC75" s="72" t="b">
        <f ca="1">AND('pg1'!T75&gt;=startDate,'pg1'!T75&lt;=endDate)</f>
        <v>0</v>
      </c>
    </row>
    <row r="76" spans="1:29" ht="15">
      <c r="A76" s="93">
        <f t="shared" si="8"/>
        <v>73</v>
      </c>
      <c r="B76" s="94"/>
      <c r="C76" s="153"/>
      <c r="D76" s="93" t="str">
        <f>IF(C76&lt;&gt;"",COUNTIF(Stats!$AD$2:$AD$3002,C76),"")</f>
        <v/>
      </c>
      <c r="E76" s="154" t="str">
        <f ca="1">IF(C76&lt;&gt;"",IF(MONTH(T76)=MONTH(TODAY()),Stats!AI74,"--"),"")</f>
        <v/>
      </c>
      <c r="F76" s="97"/>
      <c r="G76" s="160"/>
      <c r="H76" s="157"/>
      <c r="I76" s="158"/>
      <c r="J76" s="161"/>
      <c r="K76" s="160"/>
      <c r="L76" s="162"/>
      <c r="M76" s="162"/>
      <c r="N76" s="96"/>
      <c r="O76" s="96"/>
      <c r="P76" s="164"/>
      <c r="Q76" s="159"/>
      <c r="R76" s="98"/>
      <c r="S76" s="163"/>
      <c r="T76" s="92" t="str">
        <f t="shared" ca="1" si="5"/>
        <v/>
      </c>
      <c r="U76" s="94"/>
      <c r="V76" s="92" t="str">
        <f t="shared" si="6"/>
        <v/>
      </c>
      <c r="W76" s="92" t="str">
        <f t="shared" si="7"/>
        <v/>
      </c>
      <c r="X76" s="99"/>
      <c r="Y76" s="94"/>
      <c r="Z76" s="100"/>
      <c r="AA76" s="95"/>
      <c r="AB76" s="10"/>
      <c r="AC76" s="72" t="b">
        <f ca="1">AND('pg1'!T76&gt;=startDate,'pg1'!T76&lt;=endDate)</f>
        <v>0</v>
      </c>
    </row>
    <row r="77" spans="1:29" ht="15">
      <c r="A77" s="93">
        <f t="shared" si="8"/>
        <v>74</v>
      </c>
      <c r="B77" s="94"/>
      <c r="C77" s="153"/>
      <c r="D77" s="93" t="str">
        <f>IF(C77&lt;&gt;"",COUNTIF(Stats!$AD$2:$AD$3002,C77),"")</f>
        <v/>
      </c>
      <c r="E77" s="154" t="str">
        <f ca="1">IF(C77&lt;&gt;"",IF(MONTH(T77)=MONTH(TODAY()),Stats!AI75,"--"),"")</f>
        <v/>
      </c>
      <c r="F77" s="97"/>
      <c r="G77" s="160"/>
      <c r="H77" s="157"/>
      <c r="I77" s="158"/>
      <c r="J77" s="161"/>
      <c r="K77" s="160"/>
      <c r="L77" s="162"/>
      <c r="M77" s="162"/>
      <c r="N77" s="96"/>
      <c r="O77" s="96"/>
      <c r="P77" s="164"/>
      <c r="Q77" s="159"/>
      <c r="R77" s="98"/>
      <c r="S77" s="163"/>
      <c r="T77" s="92" t="str">
        <f t="shared" ca="1" si="5"/>
        <v/>
      </c>
      <c r="U77" s="94"/>
      <c r="V77" s="92" t="str">
        <f t="shared" si="6"/>
        <v/>
      </c>
      <c r="W77" s="92" t="str">
        <f t="shared" si="7"/>
        <v/>
      </c>
      <c r="X77" s="99"/>
      <c r="Y77" s="94"/>
      <c r="Z77" s="100"/>
      <c r="AA77" s="95"/>
      <c r="AB77" s="10"/>
      <c r="AC77" s="72" t="b">
        <f ca="1">AND('pg1'!T77&gt;=startDate,'pg1'!T77&lt;=endDate)</f>
        <v>0</v>
      </c>
    </row>
    <row r="78" spans="1:29" ht="15">
      <c r="A78" s="93">
        <f t="shared" si="8"/>
        <v>75</v>
      </c>
      <c r="B78" s="94"/>
      <c r="C78" s="153"/>
      <c r="D78" s="93" t="str">
        <f>IF(C78&lt;&gt;"",COUNTIF(Stats!$AD$2:$AD$3002,C78),"")</f>
        <v/>
      </c>
      <c r="E78" s="154" t="str">
        <f ca="1">IF(C78&lt;&gt;"",IF(MONTH(T78)=MONTH(TODAY()),Stats!AI76,"--"),"")</f>
        <v/>
      </c>
      <c r="F78" s="97"/>
      <c r="G78" s="160"/>
      <c r="H78" s="157"/>
      <c r="I78" s="158"/>
      <c r="J78" s="161"/>
      <c r="K78" s="160"/>
      <c r="L78" s="162"/>
      <c r="M78" s="162"/>
      <c r="N78" s="96"/>
      <c r="O78" s="96"/>
      <c r="P78" s="164"/>
      <c r="Q78" s="159"/>
      <c r="R78" s="98"/>
      <c r="S78" s="163"/>
      <c r="T78" s="92" t="str">
        <f t="shared" ca="1" si="5"/>
        <v/>
      </c>
      <c r="U78" s="94"/>
      <c r="V78" s="92" t="str">
        <f t="shared" si="6"/>
        <v/>
      </c>
      <c r="W78" s="92" t="str">
        <f t="shared" si="7"/>
        <v/>
      </c>
      <c r="X78" s="99"/>
      <c r="Y78" s="94"/>
      <c r="Z78" s="100"/>
      <c r="AA78" s="95"/>
      <c r="AB78" s="10"/>
      <c r="AC78" s="72" t="b">
        <f ca="1">AND('pg1'!T78&gt;=startDate,'pg1'!T78&lt;=endDate)</f>
        <v>0</v>
      </c>
    </row>
    <row r="79" spans="1:29" ht="15">
      <c r="A79" s="93">
        <f t="shared" si="8"/>
        <v>76</v>
      </c>
      <c r="B79" s="94"/>
      <c r="C79" s="153"/>
      <c r="D79" s="93" t="str">
        <f>IF(C79&lt;&gt;"",COUNTIF(Stats!$AD$2:$AD$3002,C79),"")</f>
        <v/>
      </c>
      <c r="E79" s="154" t="str">
        <f ca="1">IF(C79&lt;&gt;"",IF(MONTH(T79)=MONTH(TODAY()),Stats!AI77,"--"),"")</f>
        <v/>
      </c>
      <c r="F79" s="97"/>
      <c r="G79" s="160"/>
      <c r="H79" s="157"/>
      <c r="I79" s="158"/>
      <c r="J79" s="161"/>
      <c r="K79" s="160"/>
      <c r="L79" s="162"/>
      <c r="M79" s="162"/>
      <c r="N79" s="96"/>
      <c r="O79" s="96"/>
      <c r="P79" s="164"/>
      <c r="Q79" s="159"/>
      <c r="R79" s="98"/>
      <c r="S79" s="163"/>
      <c r="T79" s="92" t="str">
        <f t="shared" ca="1" si="5"/>
        <v/>
      </c>
      <c r="U79" s="94"/>
      <c r="V79" s="92" t="str">
        <f t="shared" si="6"/>
        <v/>
      </c>
      <c r="W79" s="92" t="str">
        <f t="shared" si="7"/>
        <v/>
      </c>
      <c r="X79" s="99"/>
      <c r="Y79" s="94"/>
      <c r="Z79" s="100"/>
      <c r="AA79" s="95"/>
      <c r="AB79" s="10"/>
      <c r="AC79" s="72" t="b">
        <f ca="1">AND('pg1'!T79&gt;=startDate,'pg1'!T79&lt;=endDate)</f>
        <v>0</v>
      </c>
    </row>
    <row r="80" spans="1:29" ht="15">
      <c r="A80" s="93">
        <f t="shared" si="8"/>
        <v>77</v>
      </c>
      <c r="B80" s="94"/>
      <c r="C80" s="153"/>
      <c r="D80" s="93" t="str">
        <f>IF(C80&lt;&gt;"",COUNTIF(Stats!$AD$2:$AD$3002,C80),"")</f>
        <v/>
      </c>
      <c r="E80" s="154" t="str">
        <f ca="1">IF(C80&lt;&gt;"",IF(MONTH(T80)=MONTH(TODAY()),Stats!AI78,"--"),"")</f>
        <v/>
      </c>
      <c r="F80" s="97"/>
      <c r="G80" s="160"/>
      <c r="H80" s="157"/>
      <c r="I80" s="158"/>
      <c r="J80" s="161"/>
      <c r="K80" s="160"/>
      <c r="L80" s="162"/>
      <c r="M80" s="162"/>
      <c r="N80" s="96"/>
      <c r="O80" s="96"/>
      <c r="P80" s="164"/>
      <c r="Q80" s="159"/>
      <c r="R80" s="98"/>
      <c r="S80" s="163"/>
      <c r="T80" s="92" t="str">
        <f t="shared" ca="1" si="5"/>
        <v/>
      </c>
      <c r="U80" s="94"/>
      <c r="V80" s="92" t="str">
        <f t="shared" si="6"/>
        <v/>
      </c>
      <c r="W80" s="92" t="str">
        <f t="shared" si="7"/>
        <v/>
      </c>
      <c r="X80" s="99"/>
      <c r="Y80" s="94"/>
      <c r="Z80" s="100"/>
      <c r="AA80" s="95"/>
      <c r="AB80" s="10"/>
      <c r="AC80" s="72" t="b">
        <f ca="1">AND('pg1'!T80&gt;=startDate,'pg1'!T80&lt;=endDate)</f>
        <v>0</v>
      </c>
    </row>
    <row r="81" spans="1:29" ht="15">
      <c r="A81" s="93">
        <f t="shared" si="8"/>
        <v>78</v>
      </c>
      <c r="B81" s="94"/>
      <c r="C81" s="153"/>
      <c r="D81" s="93" t="str">
        <f>IF(C81&lt;&gt;"",COUNTIF(Stats!$AD$2:$AD$3002,C81),"")</f>
        <v/>
      </c>
      <c r="E81" s="154" t="str">
        <f ca="1">IF(C81&lt;&gt;"",IF(MONTH(T81)=MONTH(TODAY()),Stats!AI79,"--"),"")</f>
        <v/>
      </c>
      <c r="F81" s="97"/>
      <c r="G81" s="160"/>
      <c r="H81" s="157"/>
      <c r="I81" s="158"/>
      <c r="J81" s="161"/>
      <c r="K81" s="160"/>
      <c r="L81" s="162"/>
      <c r="M81" s="162"/>
      <c r="N81" s="96"/>
      <c r="O81" s="96"/>
      <c r="P81" s="164"/>
      <c r="Q81" s="159"/>
      <c r="R81" s="98"/>
      <c r="S81" s="163"/>
      <c r="T81" s="92" t="str">
        <f t="shared" ca="1" si="5"/>
        <v/>
      </c>
      <c r="U81" s="94"/>
      <c r="V81" s="92" t="str">
        <f t="shared" si="6"/>
        <v/>
      </c>
      <c r="W81" s="92" t="str">
        <f t="shared" si="7"/>
        <v/>
      </c>
      <c r="X81" s="99"/>
      <c r="Y81" s="94"/>
      <c r="Z81" s="100"/>
      <c r="AA81" s="95"/>
      <c r="AB81" s="10"/>
      <c r="AC81" s="72" t="b">
        <f ca="1">AND('pg1'!T81&gt;=startDate,'pg1'!T81&lt;=endDate)</f>
        <v>0</v>
      </c>
    </row>
    <row r="82" spans="1:29" ht="15">
      <c r="A82" s="93">
        <f t="shared" si="8"/>
        <v>79</v>
      </c>
      <c r="B82" s="94"/>
      <c r="C82" s="153"/>
      <c r="D82" s="93" t="str">
        <f>IF(C82&lt;&gt;"",COUNTIF(Stats!$AD$2:$AD$3002,C82),"")</f>
        <v/>
      </c>
      <c r="E82" s="154" t="str">
        <f ca="1">IF(C82&lt;&gt;"",IF(MONTH(T82)=MONTH(TODAY()),Stats!AI80,"--"),"")</f>
        <v/>
      </c>
      <c r="F82" s="97"/>
      <c r="G82" s="160"/>
      <c r="H82" s="157"/>
      <c r="I82" s="158"/>
      <c r="J82" s="161"/>
      <c r="K82" s="160"/>
      <c r="L82" s="162"/>
      <c r="M82" s="162"/>
      <c r="N82" s="96"/>
      <c r="O82" s="96"/>
      <c r="P82" s="164"/>
      <c r="Q82" s="159"/>
      <c r="R82" s="98"/>
      <c r="S82" s="163"/>
      <c r="T82" s="92" t="str">
        <f t="shared" ca="1" si="5"/>
        <v/>
      </c>
      <c r="U82" s="94"/>
      <c r="V82" s="92" t="str">
        <f t="shared" si="6"/>
        <v/>
      </c>
      <c r="W82" s="92" t="str">
        <f t="shared" si="7"/>
        <v/>
      </c>
      <c r="X82" s="99"/>
      <c r="Y82" s="94"/>
      <c r="Z82" s="100"/>
      <c r="AA82" s="95"/>
      <c r="AB82" s="10"/>
      <c r="AC82" s="72" t="b">
        <f ca="1">AND('pg1'!T82&gt;=startDate,'pg1'!T82&lt;=endDate)</f>
        <v>0</v>
      </c>
    </row>
    <row r="83" spans="1:29" ht="15">
      <c r="A83" s="93">
        <f t="shared" si="8"/>
        <v>80</v>
      </c>
      <c r="B83" s="94"/>
      <c r="C83" s="153"/>
      <c r="D83" s="93" t="str">
        <f>IF(C83&lt;&gt;"",COUNTIF(Stats!$AD$2:$AD$3002,C83),"")</f>
        <v/>
      </c>
      <c r="E83" s="154" t="str">
        <f ca="1">IF(C83&lt;&gt;"",IF(MONTH(T83)=MONTH(TODAY()),Stats!AI81,"--"),"")</f>
        <v/>
      </c>
      <c r="F83" s="97"/>
      <c r="G83" s="160"/>
      <c r="H83" s="157"/>
      <c r="I83" s="158"/>
      <c r="J83" s="161"/>
      <c r="K83" s="160"/>
      <c r="L83" s="162"/>
      <c r="M83" s="162"/>
      <c r="N83" s="96"/>
      <c r="O83" s="96"/>
      <c r="P83" s="164"/>
      <c r="Q83" s="159"/>
      <c r="R83" s="98"/>
      <c r="S83" s="163"/>
      <c r="T83" s="92" t="str">
        <f t="shared" ca="1" si="5"/>
        <v/>
      </c>
      <c r="U83" s="94"/>
      <c r="V83" s="92" t="str">
        <f t="shared" si="6"/>
        <v/>
      </c>
      <c r="W83" s="92" t="str">
        <f t="shared" si="7"/>
        <v/>
      </c>
      <c r="X83" s="99"/>
      <c r="Y83" s="94"/>
      <c r="Z83" s="100"/>
      <c r="AA83" s="95"/>
      <c r="AB83" s="10"/>
      <c r="AC83" s="72" t="b">
        <f ca="1">AND('pg1'!T83&gt;=startDate,'pg1'!T83&lt;=endDate)</f>
        <v>0</v>
      </c>
    </row>
    <row r="84" spans="1:29" ht="15">
      <c r="A84" s="93">
        <f t="shared" si="8"/>
        <v>81</v>
      </c>
      <c r="B84" s="94"/>
      <c r="C84" s="153"/>
      <c r="D84" s="93" t="str">
        <f>IF(C84&lt;&gt;"",COUNTIF(Stats!$AD$2:$AD$3002,C84),"")</f>
        <v/>
      </c>
      <c r="E84" s="154" t="str">
        <f ca="1">IF(C84&lt;&gt;"",IF(MONTH(T84)=MONTH(TODAY()),Stats!AI82,"--"),"")</f>
        <v/>
      </c>
      <c r="F84" s="97"/>
      <c r="G84" s="160"/>
      <c r="H84" s="157"/>
      <c r="I84" s="158"/>
      <c r="J84" s="161"/>
      <c r="K84" s="160"/>
      <c r="L84" s="162"/>
      <c r="M84" s="162"/>
      <c r="N84" s="96"/>
      <c r="O84" s="96"/>
      <c r="P84" s="164"/>
      <c r="Q84" s="159"/>
      <c r="R84" s="98"/>
      <c r="S84" s="163"/>
      <c r="T84" s="92" t="str">
        <f t="shared" ca="1" si="5"/>
        <v/>
      </c>
      <c r="U84" s="94"/>
      <c r="V84" s="92" t="str">
        <f t="shared" si="6"/>
        <v/>
      </c>
      <c r="W84" s="92" t="str">
        <f t="shared" si="7"/>
        <v/>
      </c>
      <c r="X84" s="99"/>
      <c r="Y84" s="94"/>
      <c r="Z84" s="100"/>
      <c r="AA84" s="95"/>
      <c r="AB84" s="10"/>
      <c r="AC84" s="72" t="b">
        <f ca="1">AND('pg1'!T84&gt;=startDate,'pg1'!T84&lt;=endDate)</f>
        <v>0</v>
      </c>
    </row>
    <row r="85" spans="1:29" ht="15">
      <c r="A85" s="93">
        <f t="shared" si="8"/>
        <v>82</v>
      </c>
      <c r="B85" s="94"/>
      <c r="C85" s="153"/>
      <c r="D85" s="93" t="str">
        <f>IF(C85&lt;&gt;"",COUNTIF(Stats!$AD$2:$AD$3002,C85),"")</f>
        <v/>
      </c>
      <c r="E85" s="154" t="str">
        <f ca="1">IF(C85&lt;&gt;"",IF(MONTH(T85)=MONTH(TODAY()),Stats!AI83,"--"),"")</f>
        <v/>
      </c>
      <c r="F85" s="97"/>
      <c r="G85" s="160"/>
      <c r="H85" s="157"/>
      <c r="I85" s="158"/>
      <c r="J85" s="161"/>
      <c r="K85" s="160"/>
      <c r="L85" s="162"/>
      <c r="M85" s="162"/>
      <c r="N85" s="96"/>
      <c r="O85" s="96"/>
      <c r="P85" s="164"/>
      <c r="Q85" s="159"/>
      <c r="R85" s="98"/>
      <c r="S85" s="163"/>
      <c r="T85" s="92" t="str">
        <f t="shared" ca="1" si="5"/>
        <v/>
      </c>
      <c r="U85" s="94"/>
      <c r="V85" s="92" t="str">
        <f t="shared" si="6"/>
        <v/>
      </c>
      <c r="W85" s="92" t="str">
        <f t="shared" si="7"/>
        <v/>
      </c>
      <c r="X85" s="99"/>
      <c r="Y85" s="94"/>
      <c r="Z85" s="100"/>
      <c r="AA85" s="95"/>
      <c r="AB85" s="10"/>
      <c r="AC85" s="72" t="b">
        <f ca="1">AND('pg1'!T85&gt;=startDate,'pg1'!T85&lt;=endDate)</f>
        <v>0</v>
      </c>
    </row>
    <row r="86" spans="1:29" ht="15">
      <c r="A86" s="93">
        <f t="shared" si="8"/>
        <v>83</v>
      </c>
      <c r="B86" s="94"/>
      <c r="C86" s="153"/>
      <c r="D86" s="93" t="str">
        <f>IF(C86&lt;&gt;"",COUNTIF(Stats!$AD$2:$AD$3002,C86),"")</f>
        <v/>
      </c>
      <c r="E86" s="154" t="str">
        <f ca="1">IF(C86&lt;&gt;"",IF(MONTH(T86)=MONTH(TODAY()),Stats!AI84,"--"),"")</f>
        <v/>
      </c>
      <c r="F86" s="97"/>
      <c r="G86" s="160"/>
      <c r="H86" s="157"/>
      <c r="I86" s="158"/>
      <c r="J86" s="161"/>
      <c r="K86" s="160"/>
      <c r="L86" s="162"/>
      <c r="M86" s="162"/>
      <c r="N86" s="96"/>
      <c r="O86" s="96"/>
      <c r="P86" s="164"/>
      <c r="Q86" s="159"/>
      <c r="R86" s="98"/>
      <c r="S86" s="163"/>
      <c r="T86" s="92" t="str">
        <f t="shared" ca="1" si="5"/>
        <v/>
      </c>
      <c r="U86" s="94"/>
      <c r="V86" s="92" t="str">
        <f t="shared" si="6"/>
        <v/>
      </c>
      <c r="W86" s="92" t="str">
        <f t="shared" si="7"/>
        <v/>
      </c>
      <c r="X86" s="99"/>
      <c r="Y86" s="94"/>
      <c r="Z86" s="100"/>
      <c r="AA86" s="95"/>
      <c r="AB86" s="10"/>
      <c r="AC86" s="72" t="b">
        <f ca="1">AND('pg1'!T86&gt;=startDate,'pg1'!T86&lt;=endDate)</f>
        <v>0</v>
      </c>
    </row>
    <row r="87" spans="1:29" ht="15">
      <c r="A87" s="93">
        <f t="shared" si="8"/>
        <v>84</v>
      </c>
      <c r="B87" s="94"/>
      <c r="C87" s="153"/>
      <c r="D87" s="93" t="str">
        <f>IF(C87&lt;&gt;"",COUNTIF(Stats!$AD$2:$AD$3002,C87),"")</f>
        <v/>
      </c>
      <c r="E87" s="154" t="str">
        <f ca="1">IF(C87&lt;&gt;"",IF(MONTH(T87)=MONTH(TODAY()),Stats!AI85,"--"),"")</f>
        <v/>
      </c>
      <c r="F87" s="97"/>
      <c r="G87" s="160"/>
      <c r="H87" s="157"/>
      <c r="I87" s="158"/>
      <c r="J87" s="161"/>
      <c r="K87" s="160"/>
      <c r="L87" s="162"/>
      <c r="M87" s="162"/>
      <c r="N87" s="96"/>
      <c r="O87" s="96"/>
      <c r="P87" s="164"/>
      <c r="Q87" s="159"/>
      <c r="R87" s="98"/>
      <c r="S87" s="163"/>
      <c r="T87" s="92" t="str">
        <f t="shared" ca="1" si="5"/>
        <v/>
      </c>
      <c r="U87" s="94"/>
      <c r="V87" s="92" t="str">
        <f t="shared" si="6"/>
        <v/>
      </c>
      <c r="W87" s="92" t="str">
        <f t="shared" si="7"/>
        <v/>
      </c>
      <c r="X87" s="99"/>
      <c r="Y87" s="94"/>
      <c r="Z87" s="100"/>
      <c r="AA87" s="95"/>
      <c r="AB87" s="10"/>
      <c r="AC87" s="72" t="b">
        <f ca="1">AND('pg1'!T87&gt;=startDate,'pg1'!T87&lt;=endDate)</f>
        <v>0</v>
      </c>
    </row>
    <row r="88" spans="1:29" ht="15">
      <c r="A88" s="93">
        <f t="shared" si="8"/>
        <v>85</v>
      </c>
      <c r="B88" s="94"/>
      <c r="C88" s="153"/>
      <c r="D88" s="93" t="str">
        <f>IF(C88&lt;&gt;"",COUNTIF(Stats!$AD$2:$AD$3002,C88),"")</f>
        <v/>
      </c>
      <c r="E88" s="154" t="str">
        <f ca="1">IF(C88&lt;&gt;"",IF(MONTH(T88)=MONTH(TODAY()),Stats!AI86,"--"),"")</f>
        <v/>
      </c>
      <c r="F88" s="97"/>
      <c r="G88" s="160"/>
      <c r="H88" s="157"/>
      <c r="I88" s="158"/>
      <c r="J88" s="161"/>
      <c r="K88" s="160"/>
      <c r="L88" s="162"/>
      <c r="M88" s="162"/>
      <c r="N88" s="96"/>
      <c r="O88" s="96"/>
      <c r="P88" s="164"/>
      <c r="Q88" s="159"/>
      <c r="R88" s="98"/>
      <c r="S88" s="163"/>
      <c r="T88" s="92" t="str">
        <f t="shared" ca="1" si="5"/>
        <v/>
      </c>
      <c r="U88" s="94"/>
      <c r="V88" s="92" t="str">
        <f t="shared" si="6"/>
        <v/>
      </c>
      <c r="W88" s="92" t="str">
        <f t="shared" si="7"/>
        <v/>
      </c>
      <c r="X88" s="99"/>
      <c r="Y88" s="94"/>
      <c r="Z88" s="100"/>
      <c r="AA88" s="95"/>
      <c r="AB88" s="10"/>
      <c r="AC88" s="72" t="b">
        <f ca="1">AND('pg1'!T88&gt;=startDate,'pg1'!T88&lt;=endDate)</f>
        <v>0</v>
      </c>
    </row>
    <row r="89" spans="1:29" ht="15">
      <c r="A89" s="93">
        <f t="shared" si="8"/>
        <v>86</v>
      </c>
      <c r="B89" s="94"/>
      <c r="C89" s="153"/>
      <c r="D89" s="93" t="str">
        <f>IF(C89&lt;&gt;"",COUNTIF(Stats!$AD$2:$AD$3002,C89),"")</f>
        <v/>
      </c>
      <c r="E89" s="154" t="str">
        <f ca="1">IF(C89&lt;&gt;"",IF(MONTH(T89)=MONTH(TODAY()),Stats!AI87,"--"),"")</f>
        <v/>
      </c>
      <c r="F89" s="97"/>
      <c r="G89" s="160"/>
      <c r="H89" s="157"/>
      <c r="I89" s="158"/>
      <c r="J89" s="161"/>
      <c r="K89" s="160"/>
      <c r="L89" s="162"/>
      <c r="M89" s="162"/>
      <c r="N89" s="96"/>
      <c r="O89" s="96"/>
      <c r="P89" s="164"/>
      <c r="Q89" s="159"/>
      <c r="R89" s="98"/>
      <c r="S89" s="163"/>
      <c r="T89" s="92" t="str">
        <f t="shared" ca="1" si="5"/>
        <v/>
      </c>
      <c r="U89" s="94"/>
      <c r="V89" s="92" t="str">
        <f t="shared" si="6"/>
        <v/>
      </c>
      <c r="W89" s="92" t="str">
        <f t="shared" si="7"/>
        <v/>
      </c>
      <c r="X89" s="99"/>
      <c r="Y89" s="94"/>
      <c r="Z89" s="100"/>
      <c r="AA89" s="95"/>
      <c r="AB89" s="10"/>
      <c r="AC89" s="72" t="b">
        <f ca="1">AND('pg1'!T89&gt;=startDate,'pg1'!T89&lt;=endDate)</f>
        <v>0</v>
      </c>
    </row>
    <row r="90" spans="1:29" ht="15">
      <c r="A90" s="93">
        <f t="shared" si="8"/>
        <v>87</v>
      </c>
      <c r="B90" s="94"/>
      <c r="C90" s="153"/>
      <c r="D90" s="93" t="str">
        <f>IF(C90&lt;&gt;"",COUNTIF(Stats!$AD$2:$AD$3002,C90),"")</f>
        <v/>
      </c>
      <c r="E90" s="154" t="str">
        <f ca="1">IF(C90&lt;&gt;"",IF(MONTH(T90)=MONTH(TODAY()),Stats!AI88,"--"),"")</f>
        <v/>
      </c>
      <c r="F90" s="97"/>
      <c r="G90" s="160"/>
      <c r="H90" s="157"/>
      <c r="I90" s="158"/>
      <c r="J90" s="161"/>
      <c r="K90" s="160"/>
      <c r="L90" s="162"/>
      <c r="M90" s="162"/>
      <c r="N90" s="96"/>
      <c r="O90" s="96"/>
      <c r="P90" s="164"/>
      <c r="Q90" s="159"/>
      <c r="R90" s="98"/>
      <c r="S90" s="163"/>
      <c r="T90" s="92" t="str">
        <f t="shared" ca="1" si="5"/>
        <v/>
      </c>
      <c r="U90" s="94"/>
      <c r="V90" s="92" t="str">
        <f t="shared" si="6"/>
        <v/>
      </c>
      <c r="W90" s="92" t="str">
        <f t="shared" si="7"/>
        <v/>
      </c>
      <c r="X90" s="99"/>
      <c r="Y90" s="94"/>
      <c r="Z90" s="100"/>
      <c r="AA90" s="95"/>
      <c r="AB90" s="10"/>
      <c r="AC90" s="72" t="b">
        <f ca="1">AND('pg1'!T90&gt;=startDate,'pg1'!T90&lt;=endDate)</f>
        <v>0</v>
      </c>
    </row>
    <row r="91" spans="1:29" ht="15">
      <c r="A91" s="93">
        <f t="shared" si="8"/>
        <v>88</v>
      </c>
      <c r="B91" s="94"/>
      <c r="C91" s="153"/>
      <c r="D91" s="93" t="str">
        <f>IF(C91&lt;&gt;"",COUNTIF(Stats!$AD$2:$AD$3002,C91),"")</f>
        <v/>
      </c>
      <c r="E91" s="154" t="str">
        <f ca="1">IF(C91&lt;&gt;"",IF(MONTH(T91)=MONTH(TODAY()),Stats!AI89,"--"),"")</f>
        <v/>
      </c>
      <c r="F91" s="97"/>
      <c r="G91" s="160"/>
      <c r="H91" s="157"/>
      <c r="I91" s="158"/>
      <c r="J91" s="161"/>
      <c r="K91" s="160"/>
      <c r="L91" s="162"/>
      <c r="M91" s="162"/>
      <c r="N91" s="96"/>
      <c r="O91" s="96"/>
      <c r="P91" s="164"/>
      <c r="Q91" s="159"/>
      <c r="R91" s="98"/>
      <c r="S91" s="163"/>
      <c r="T91" s="92" t="str">
        <f t="shared" ca="1" si="5"/>
        <v/>
      </c>
      <c r="U91" s="94"/>
      <c r="V91" s="92" t="str">
        <f t="shared" si="6"/>
        <v/>
      </c>
      <c r="W91" s="92" t="str">
        <f t="shared" si="7"/>
        <v/>
      </c>
      <c r="X91" s="99"/>
      <c r="Y91" s="94"/>
      <c r="Z91" s="100"/>
      <c r="AA91" s="95"/>
      <c r="AB91" s="10"/>
      <c r="AC91" s="72" t="b">
        <f ca="1">AND('pg1'!T91&gt;=startDate,'pg1'!T91&lt;=endDate)</f>
        <v>0</v>
      </c>
    </row>
    <row r="92" spans="1:29" ht="15">
      <c r="A92" s="93">
        <f t="shared" si="8"/>
        <v>89</v>
      </c>
      <c r="B92" s="94"/>
      <c r="C92" s="153"/>
      <c r="D92" s="93" t="str">
        <f>IF(C92&lt;&gt;"",COUNTIF(Stats!$AD$2:$AD$3002,C92),"")</f>
        <v/>
      </c>
      <c r="E92" s="154" t="str">
        <f ca="1">IF(C92&lt;&gt;"",IF(MONTH(T92)=MONTH(TODAY()),Stats!AI90,"--"),"")</f>
        <v/>
      </c>
      <c r="F92" s="97"/>
      <c r="G92" s="160"/>
      <c r="H92" s="157"/>
      <c r="I92" s="158"/>
      <c r="J92" s="161"/>
      <c r="K92" s="160"/>
      <c r="L92" s="162"/>
      <c r="M92" s="162"/>
      <c r="N92" s="96"/>
      <c r="O92" s="96"/>
      <c r="P92" s="164"/>
      <c r="Q92" s="159"/>
      <c r="R92" s="98"/>
      <c r="S92" s="163"/>
      <c r="T92" s="92" t="str">
        <f t="shared" ca="1" si="5"/>
        <v/>
      </c>
      <c r="U92" s="94"/>
      <c r="V92" s="92" t="str">
        <f t="shared" si="6"/>
        <v/>
      </c>
      <c r="W92" s="92" t="str">
        <f t="shared" si="7"/>
        <v/>
      </c>
      <c r="X92" s="99"/>
      <c r="Y92" s="94"/>
      <c r="Z92" s="100"/>
      <c r="AA92" s="95"/>
      <c r="AB92" s="10"/>
      <c r="AC92" s="72" t="b">
        <f ca="1">AND('pg1'!T92&gt;=startDate,'pg1'!T92&lt;=endDate)</f>
        <v>0</v>
      </c>
    </row>
    <row r="93" spans="1:29" ht="15">
      <c r="A93" s="93">
        <f t="shared" si="8"/>
        <v>90</v>
      </c>
      <c r="B93" s="94"/>
      <c r="C93" s="153"/>
      <c r="D93" s="93" t="str">
        <f>IF(C93&lt;&gt;"",COUNTIF(Stats!$AD$2:$AD$3002,C93),"")</f>
        <v/>
      </c>
      <c r="E93" s="154" t="str">
        <f ca="1">IF(C93&lt;&gt;"",IF(MONTH(T93)=MONTH(TODAY()),Stats!AI91,"--"),"")</f>
        <v/>
      </c>
      <c r="F93" s="97"/>
      <c r="G93" s="160"/>
      <c r="H93" s="157"/>
      <c r="I93" s="158"/>
      <c r="J93" s="161"/>
      <c r="K93" s="160"/>
      <c r="L93" s="162"/>
      <c r="M93" s="162"/>
      <c r="N93" s="96"/>
      <c r="O93" s="96"/>
      <c r="P93" s="164"/>
      <c r="Q93" s="159"/>
      <c r="R93" s="98"/>
      <c r="S93" s="163"/>
      <c r="T93" s="92" t="str">
        <f t="shared" ca="1" si="5"/>
        <v/>
      </c>
      <c r="U93" s="94"/>
      <c r="V93" s="92" t="str">
        <f t="shared" si="6"/>
        <v/>
      </c>
      <c r="W93" s="92" t="str">
        <f t="shared" si="7"/>
        <v/>
      </c>
      <c r="X93" s="99"/>
      <c r="Y93" s="94"/>
      <c r="Z93" s="100"/>
      <c r="AA93" s="95"/>
      <c r="AB93" s="10"/>
      <c r="AC93" s="72" t="b">
        <f ca="1">AND('pg1'!T93&gt;=startDate,'pg1'!T93&lt;=endDate)</f>
        <v>0</v>
      </c>
    </row>
    <row r="94" spans="1:29" ht="15">
      <c r="A94" s="93">
        <f t="shared" si="8"/>
        <v>91</v>
      </c>
      <c r="B94" s="94"/>
      <c r="C94" s="153"/>
      <c r="D94" s="93" t="str">
        <f>IF(C94&lt;&gt;"",COUNTIF(Stats!$AD$2:$AD$3002,C94),"")</f>
        <v/>
      </c>
      <c r="E94" s="154" t="str">
        <f ca="1">IF(C94&lt;&gt;"",IF(MONTH(T94)=MONTH(TODAY()),Stats!AI92,"--"),"")</f>
        <v/>
      </c>
      <c r="F94" s="97"/>
      <c r="G94" s="160"/>
      <c r="H94" s="157"/>
      <c r="I94" s="158"/>
      <c r="J94" s="161"/>
      <c r="K94" s="160"/>
      <c r="L94" s="162"/>
      <c r="M94" s="162"/>
      <c r="N94" s="96"/>
      <c r="O94" s="96"/>
      <c r="P94" s="164"/>
      <c r="Q94" s="159"/>
      <c r="R94" s="98"/>
      <c r="S94" s="163"/>
      <c r="T94" s="92" t="str">
        <f t="shared" ca="1" si="5"/>
        <v/>
      </c>
      <c r="U94" s="94"/>
      <c r="V94" s="92" t="str">
        <f t="shared" si="6"/>
        <v/>
      </c>
      <c r="W94" s="92" t="str">
        <f t="shared" si="7"/>
        <v/>
      </c>
      <c r="X94" s="99"/>
      <c r="Y94" s="94"/>
      <c r="Z94" s="100"/>
      <c r="AA94" s="95"/>
      <c r="AB94" s="10"/>
      <c r="AC94" s="72" t="b">
        <f ca="1">AND('pg1'!T94&gt;=startDate,'pg1'!T94&lt;=endDate)</f>
        <v>0</v>
      </c>
    </row>
    <row r="95" spans="1:29" ht="15">
      <c r="A95" s="93">
        <f t="shared" si="8"/>
        <v>92</v>
      </c>
      <c r="B95" s="94"/>
      <c r="C95" s="153"/>
      <c r="D95" s="93" t="str">
        <f>IF(C95&lt;&gt;"",COUNTIF(Stats!$AD$2:$AD$3002,C95),"")</f>
        <v/>
      </c>
      <c r="E95" s="154" t="str">
        <f ca="1">IF(C95&lt;&gt;"",IF(MONTH(T95)=MONTH(TODAY()),Stats!AI93,"--"),"")</f>
        <v/>
      </c>
      <c r="F95" s="97"/>
      <c r="G95" s="160"/>
      <c r="H95" s="157"/>
      <c r="I95" s="158"/>
      <c r="J95" s="161"/>
      <c r="K95" s="160"/>
      <c r="L95" s="162"/>
      <c r="M95" s="162"/>
      <c r="N95" s="96"/>
      <c r="O95" s="96"/>
      <c r="P95" s="164"/>
      <c r="Q95" s="159"/>
      <c r="R95" s="98"/>
      <c r="S95" s="163"/>
      <c r="T95" s="92" t="str">
        <f t="shared" ca="1" si="5"/>
        <v/>
      </c>
      <c r="U95" s="94"/>
      <c r="V95" s="92" t="str">
        <f t="shared" si="6"/>
        <v/>
      </c>
      <c r="W95" s="92" t="str">
        <f t="shared" si="7"/>
        <v/>
      </c>
      <c r="X95" s="99"/>
      <c r="Y95" s="94"/>
      <c r="Z95" s="100"/>
      <c r="AA95" s="95"/>
      <c r="AB95" s="10"/>
      <c r="AC95" s="72" t="b">
        <f ca="1">AND('pg1'!T95&gt;=startDate,'pg1'!T95&lt;=endDate)</f>
        <v>0</v>
      </c>
    </row>
    <row r="96" spans="1:29" ht="15">
      <c r="A96" s="93">
        <f t="shared" si="8"/>
        <v>93</v>
      </c>
      <c r="B96" s="94"/>
      <c r="C96" s="153"/>
      <c r="D96" s="93" t="str">
        <f>IF(C96&lt;&gt;"",COUNTIF(Stats!$AD$2:$AD$3002,C96),"")</f>
        <v/>
      </c>
      <c r="E96" s="154" t="str">
        <f ca="1">IF(C96&lt;&gt;"",IF(MONTH(T96)=MONTH(TODAY()),Stats!AI94,"--"),"")</f>
        <v/>
      </c>
      <c r="F96" s="97"/>
      <c r="G96" s="160"/>
      <c r="H96" s="157"/>
      <c r="I96" s="158"/>
      <c r="J96" s="161"/>
      <c r="K96" s="160"/>
      <c r="L96" s="162"/>
      <c r="M96" s="162"/>
      <c r="N96" s="96"/>
      <c r="O96" s="96"/>
      <c r="P96" s="164"/>
      <c r="Q96" s="159"/>
      <c r="R96" s="98"/>
      <c r="S96" s="163"/>
      <c r="T96" s="92" t="str">
        <f t="shared" ca="1" si="5"/>
        <v/>
      </c>
      <c r="U96" s="94"/>
      <c r="V96" s="92" t="str">
        <f t="shared" si="6"/>
        <v/>
      </c>
      <c r="W96" s="92" t="str">
        <f t="shared" si="7"/>
        <v/>
      </c>
      <c r="X96" s="99"/>
      <c r="Y96" s="94"/>
      <c r="Z96" s="100"/>
      <c r="AA96" s="95"/>
      <c r="AB96" s="10"/>
      <c r="AC96" s="72" t="b">
        <f ca="1">AND('pg1'!T96&gt;=startDate,'pg1'!T96&lt;=endDate)</f>
        <v>0</v>
      </c>
    </row>
    <row r="97" spans="1:34" ht="15">
      <c r="A97" s="93">
        <f t="shared" si="8"/>
        <v>94</v>
      </c>
      <c r="B97" s="94"/>
      <c r="C97" s="153"/>
      <c r="D97" s="93" t="str">
        <f>IF(C97&lt;&gt;"",COUNTIF(Stats!$AD$2:$AD$3002,C97),"")</f>
        <v/>
      </c>
      <c r="E97" s="154" t="str">
        <f ca="1">IF(C97&lt;&gt;"",IF(MONTH(T97)=MONTH(TODAY()),Stats!AI95,"--"),"")</f>
        <v/>
      </c>
      <c r="F97" s="97"/>
      <c r="G97" s="160"/>
      <c r="H97" s="157"/>
      <c r="I97" s="158"/>
      <c r="J97" s="161"/>
      <c r="K97" s="160"/>
      <c r="L97" s="162"/>
      <c r="M97" s="162"/>
      <c r="N97" s="96"/>
      <c r="O97" s="96"/>
      <c r="P97" s="164"/>
      <c r="Q97" s="159"/>
      <c r="R97" s="98"/>
      <c r="S97" s="163"/>
      <c r="T97" s="92" t="str">
        <f t="shared" ca="1" si="5"/>
        <v/>
      </c>
      <c r="U97" s="94"/>
      <c r="V97" s="92" t="str">
        <f t="shared" si="6"/>
        <v/>
      </c>
      <c r="W97" s="92" t="str">
        <f t="shared" si="7"/>
        <v/>
      </c>
      <c r="X97" s="99"/>
      <c r="Y97" s="94"/>
      <c r="Z97" s="100"/>
      <c r="AA97" s="95"/>
      <c r="AB97" s="10"/>
      <c r="AC97" s="72" t="b">
        <f ca="1">AND('pg1'!T97&gt;=startDate,'pg1'!T97&lt;=endDate)</f>
        <v>0</v>
      </c>
    </row>
    <row r="98" spans="1:34" s="33" customFormat="1" ht="15">
      <c r="A98" s="93">
        <f t="shared" si="8"/>
        <v>95</v>
      </c>
      <c r="B98" s="94"/>
      <c r="C98" s="153"/>
      <c r="D98" s="93" t="str">
        <f>IF(C98&lt;&gt;"",COUNTIF(Stats!$AD$2:$AD$3002,C98),"")</f>
        <v/>
      </c>
      <c r="E98" s="154" t="str">
        <f ca="1">IF(C98&lt;&gt;"",IF(MONTH(T98)=MONTH(TODAY()),Stats!AI96,"--"),"")</f>
        <v/>
      </c>
      <c r="F98" s="97"/>
      <c r="G98" s="160"/>
      <c r="H98" s="157"/>
      <c r="I98" s="158"/>
      <c r="J98" s="161"/>
      <c r="K98" s="160"/>
      <c r="L98" s="162"/>
      <c r="M98" s="162"/>
      <c r="N98" s="96"/>
      <c r="O98" s="96"/>
      <c r="P98" s="164"/>
      <c r="Q98" s="159"/>
      <c r="R98" s="98"/>
      <c r="S98" s="163"/>
      <c r="T98" s="92" t="str">
        <f t="shared" ca="1" si="5"/>
        <v/>
      </c>
      <c r="U98" s="94"/>
      <c r="V98" s="92" t="str">
        <f t="shared" si="6"/>
        <v/>
      </c>
      <c r="W98" s="92" t="str">
        <f t="shared" si="7"/>
        <v/>
      </c>
      <c r="X98" s="99"/>
      <c r="Y98" s="94"/>
      <c r="Z98" s="100"/>
      <c r="AA98" s="95"/>
      <c r="AB98" s="10"/>
      <c r="AC98" s="72" t="b">
        <f ca="1">AND('pg1'!T98&gt;=startDate,'pg1'!T98&lt;=endDate)</f>
        <v>0</v>
      </c>
      <c r="AH98" s="1"/>
    </row>
    <row r="99" spans="1:34" ht="15">
      <c r="A99" s="93">
        <f t="shared" si="8"/>
        <v>96</v>
      </c>
      <c r="B99" s="94"/>
      <c r="C99" s="153"/>
      <c r="D99" s="93" t="str">
        <f>IF(C99&lt;&gt;"",COUNTIF(Stats!$AD$2:$AD$3002,C99),"")</f>
        <v/>
      </c>
      <c r="E99" s="154" t="str">
        <f ca="1">IF(C99&lt;&gt;"",IF(MONTH(T99)=MONTH(TODAY()),Stats!AI97,"--"),"")</f>
        <v/>
      </c>
      <c r="F99" s="97"/>
      <c r="G99" s="160"/>
      <c r="H99" s="157"/>
      <c r="I99" s="158"/>
      <c r="J99" s="161"/>
      <c r="K99" s="160"/>
      <c r="L99" s="162"/>
      <c r="M99" s="162"/>
      <c r="N99" s="96"/>
      <c r="O99" s="96"/>
      <c r="P99" s="164"/>
      <c r="Q99" s="159"/>
      <c r="R99" s="98"/>
      <c r="S99" s="163"/>
      <c r="T99" s="92" t="str">
        <f t="shared" ca="1" si="5"/>
        <v/>
      </c>
      <c r="U99" s="94"/>
      <c r="V99" s="92" t="str">
        <f t="shared" si="6"/>
        <v/>
      </c>
      <c r="W99" s="92" t="str">
        <f t="shared" si="7"/>
        <v/>
      </c>
      <c r="X99" s="99"/>
      <c r="Y99" s="94"/>
      <c r="Z99" s="100"/>
      <c r="AA99" s="95"/>
      <c r="AB99" s="10"/>
      <c r="AC99" s="72" t="b">
        <f ca="1">AND('pg1'!T99&gt;=startDate,'pg1'!T99&lt;=endDate)</f>
        <v>0</v>
      </c>
      <c r="AH99" s="33"/>
    </row>
    <row r="100" spans="1:34" ht="15">
      <c r="A100" s="93">
        <f t="shared" si="8"/>
        <v>97</v>
      </c>
      <c r="B100" s="94"/>
      <c r="C100" s="153"/>
      <c r="D100" s="93" t="str">
        <f>IF(C100&lt;&gt;"",COUNTIF(Stats!$AD$2:$AD$3002,C100),"")</f>
        <v/>
      </c>
      <c r="E100" s="154" t="str">
        <f ca="1">IF(C100&lt;&gt;"",IF(MONTH(T100)=MONTH(TODAY()),Stats!AI98,"--"),"")</f>
        <v/>
      </c>
      <c r="F100" s="97"/>
      <c r="G100" s="160"/>
      <c r="H100" s="157"/>
      <c r="I100" s="158"/>
      <c r="J100" s="161"/>
      <c r="K100" s="160"/>
      <c r="L100" s="162"/>
      <c r="M100" s="162"/>
      <c r="N100" s="96"/>
      <c r="O100" s="96"/>
      <c r="P100" s="164"/>
      <c r="Q100" s="159"/>
      <c r="R100" s="98"/>
      <c r="S100" s="163"/>
      <c r="T100" s="92" t="str">
        <f t="shared" ca="1" si="5"/>
        <v/>
      </c>
      <c r="U100" s="94"/>
      <c r="V100" s="92" t="str">
        <f t="shared" si="6"/>
        <v/>
      </c>
      <c r="W100" s="92" t="str">
        <f t="shared" si="7"/>
        <v/>
      </c>
      <c r="X100" s="99"/>
      <c r="Y100" s="94"/>
      <c r="Z100" s="100"/>
      <c r="AA100" s="95"/>
      <c r="AB100" s="10"/>
      <c r="AC100" s="72" t="b">
        <f ca="1">AND('pg1'!T100&gt;=startDate,'pg1'!T100&lt;=endDate)</f>
        <v>0</v>
      </c>
    </row>
    <row r="101" spans="1:34" ht="15">
      <c r="A101" s="93">
        <f t="shared" si="8"/>
        <v>98</v>
      </c>
      <c r="B101" s="94"/>
      <c r="C101" s="153"/>
      <c r="D101" s="93" t="str">
        <f>IF(C101&lt;&gt;"",COUNTIF(Stats!$AD$2:$AD$3002,C101),"")</f>
        <v/>
      </c>
      <c r="E101" s="154" t="str">
        <f ca="1">IF(C101&lt;&gt;"",IF(MONTH(T101)=MONTH(TODAY()),Stats!AI99,"--"),"")</f>
        <v/>
      </c>
      <c r="F101" s="97"/>
      <c r="G101" s="160"/>
      <c r="H101" s="157"/>
      <c r="I101" s="158"/>
      <c r="J101" s="161"/>
      <c r="K101" s="160"/>
      <c r="L101" s="162"/>
      <c r="M101" s="162"/>
      <c r="N101" s="96"/>
      <c r="O101" s="96"/>
      <c r="P101" s="164"/>
      <c r="Q101" s="159"/>
      <c r="R101" s="98"/>
      <c r="S101" s="163"/>
      <c r="T101" s="92" t="str">
        <f t="shared" ca="1" si="5"/>
        <v/>
      </c>
      <c r="U101" s="94"/>
      <c r="V101" s="92" t="str">
        <f t="shared" si="6"/>
        <v/>
      </c>
      <c r="W101" s="92" t="str">
        <f t="shared" si="7"/>
        <v/>
      </c>
      <c r="X101" s="99"/>
      <c r="Y101" s="94"/>
      <c r="Z101" s="100"/>
      <c r="AA101" s="95"/>
      <c r="AB101" s="10"/>
      <c r="AC101" s="72" t="b">
        <f ca="1">AND('pg1'!T101&gt;=startDate,'pg1'!T101&lt;=endDate)</f>
        <v>0</v>
      </c>
    </row>
    <row r="102" spans="1:34" ht="15">
      <c r="A102" s="93">
        <f t="shared" si="8"/>
        <v>99</v>
      </c>
      <c r="B102" s="94"/>
      <c r="C102" s="153"/>
      <c r="D102" s="93" t="str">
        <f>IF(C102&lt;&gt;"",COUNTIF(Stats!$AD$2:$AD$3002,C102),"")</f>
        <v/>
      </c>
      <c r="E102" s="154" t="str">
        <f ca="1">IF(C102&lt;&gt;"",IF(MONTH(T102)=MONTH(TODAY()),Stats!AI100,"--"),"")</f>
        <v/>
      </c>
      <c r="F102" s="97"/>
      <c r="G102" s="160"/>
      <c r="H102" s="157"/>
      <c r="I102" s="158"/>
      <c r="J102" s="161"/>
      <c r="K102" s="160"/>
      <c r="L102" s="162"/>
      <c r="M102" s="162"/>
      <c r="N102" s="96"/>
      <c r="O102" s="96"/>
      <c r="P102" s="164"/>
      <c r="Q102" s="159"/>
      <c r="R102" s="98"/>
      <c r="S102" s="163"/>
      <c r="T102" s="92" t="str">
        <f t="shared" ca="1" si="5"/>
        <v/>
      </c>
      <c r="U102" s="94"/>
      <c r="V102" s="92" t="str">
        <f t="shared" si="6"/>
        <v/>
      </c>
      <c r="W102" s="92" t="str">
        <f t="shared" si="7"/>
        <v/>
      </c>
      <c r="X102" s="99"/>
      <c r="Y102" s="94"/>
      <c r="Z102" s="100"/>
      <c r="AA102" s="95"/>
      <c r="AB102" s="10"/>
      <c r="AC102" s="72" t="b">
        <f ca="1">AND('pg1'!T102&gt;=startDate,'pg1'!T102&lt;=endDate)</f>
        <v>0</v>
      </c>
    </row>
    <row r="103" spans="1:34" ht="15">
      <c r="A103" s="93">
        <f t="shared" si="8"/>
        <v>100</v>
      </c>
      <c r="B103" s="94"/>
      <c r="C103" s="153"/>
      <c r="D103" s="93" t="str">
        <f>IF(C103&lt;&gt;"",COUNTIF(Stats!$AD$2:$AD$3002,C103),"")</f>
        <v/>
      </c>
      <c r="E103" s="154" t="str">
        <f ca="1">IF(C103&lt;&gt;"",IF(MONTH(T103)=MONTH(TODAY()),Stats!AI101,"--"),"")</f>
        <v/>
      </c>
      <c r="F103" s="97"/>
      <c r="G103" s="160"/>
      <c r="H103" s="157"/>
      <c r="I103" s="158"/>
      <c r="J103" s="161"/>
      <c r="K103" s="160"/>
      <c r="L103" s="162"/>
      <c r="M103" s="162"/>
      <c r="N103" s="96"/>
      <c r="O103" s="96"/>
      <c r="P103" s="164"/>
      <c r="Q103" s="159"/>
      <c r="R103" s="98"/>
      <c r="S103" s="163"/>
      <c r="T103" s="92" t="str">
        <f t="shared" ca="1" si="5"/>
        <v/>
      </c>
      <c r="U103" s="94"/>
      <c r="V103" s="92" t="str">
        <f t="shared" si="6"/>
        <v/>
      </c>
      <c r="W103" s="92" t="str">
        <f t="shared" si="7"/>
        <v/>
      </c>
      <c r="X103" s="99"/>
      <c r="Y103" s="94"/>
      <c r="Z103" s="100"/>
      <c r="AA103" s="95"/>
      <c r="AB103" s="10"/>
      <c r="AC103" s="72" t="b">
        <f ca="1">AND('pg1'!T103&gt;=startDate,'pg1'!T103&lt;=endDate)</f>
        <v>0</v>
      </c>
    </row>
    <row r="104" spans="1:34" ht="15">
      <c r="A104" s="93">
        <f t="shared" si="8"/>
        <v>101</v>
      </c>
      <c r="B104" s="94"/>
      <c r="C104" s="153"/>
      <c r="D104" s="93" t="str">
        <f>IF(C104&lt;&gt;"",COUNTIF(Stats!$AD$2:$AD$3002,C104),"")</f>
        <v/>
      </c>
      <c r="E104" s="154" t="str">
        <f ca="1">IF(C104&lt;&gt;"",IF(MONTH(T104)=MONTH(TODAY()),Stats!AI102,"--"),"")</f>
        <v/>
      </c>
      <c r="F104" s="97"/>
      <c r="G104" s="160"/>
      <c r="H104" s="157"/>
      <c r="I104" s="158"/>
      <c r="J104" s="161"/>
      <c r="K104" s="160"/>
      <c r="L104" s="162"/>
      <c r="M104" s="162"/>
      <c r="N104" s="96"/>
      <c r="O104" s="96"/>
      <c r="P104" s="164"/>
      <c r="Q104" s="159"/>
      <c r="R104" s="98"/>
      <c r="S104" s="163"/>
      <c r="T104" s="92" t="str">
        <f t="shared" ca="1" si="5"/>
        <v/>
      </c>
      <c r="U104" s="94"/>
      <c r="V104" s="92" t="str">
        <f t="shared" si="6"/>
        <v/>
      </c>
      <c r="W104" s="92" t="str">
        <f t="shared" si="7"/>
        <v/>
      </c>
      <c r="X104" s="99"/>
      <c r="Y104" s="94"/>
      <c r="Z104" s="100"/>
      <c r="AA104" s="95"/>
      <c r="AB104" s="10"/>
      <c r="AC104" s="72" t="b">
        <f ca="1">AND('pg1'!T104&gt;=startDate,'pg1'!T104&lt;=endDate)</f>
        <v>0</v>
      </c>
    </row>
    <row r="105" spans="1:34" ht="15">
      <c r="A105" s="93">
        <f t="shared" si="8"/>
        <v>102</v>
      </c>
      <c r="B105" s="94"/>
      <c r="C105" s="153"/>
      <c r="D105" s="93" t="str">
        <f>IF(C105&lt;&gt;"",COUNTIF(Stats!$AD$2:$AD$3002,C105),"")</f>
        <v/>
      </c>
      <c r="E105" s="154" t="str">
        <f ca="1">IF(C105&lt;&gt;"",IF(MONTH(T105)=MONTH(TODAY()),Stats!AI103,"--"),"")</f>
        <v/>
      </c>
      <c r="F105" s="97"/>
      <c r="G105" s="160"/>
      <c r="H105" s="157"/>
      <c r="I105" s="158"/>
      <c r="J105" s="161"/>
      <c r="K105" s="160"/>
      <c r="L105" s="162"/>
      <c r="M105" s="162"/>
      <c r="N105" s="96"/>
      <c r="O105" s="96"/>
      <c r="P105" s="164"/>
      <c r="Q105" s="159"/>
      <c r="R105" s="98"/>
      <c r="S105" s="163"/>
      <c r="T105" s="92" t="str">
        <f t="shared" ca="1" si="5"/>
        <v/>
      </c>
      <c r="U105" s="94"/>
      <c r="V105" s="92" t="str">
        <f t="shared" si="6"/>
        <v/>
      </c>
      <c r="W105" s="92" t="str">
        <f t="shared" si="7"/>
        <v/>
      </c>
      <c r="X105" s="99"/>
      <c r="Y105" s="94"/>
      <c r="Z105" s="100"/>
      <c r="AA105" s="95"/>
      <c r="AB105" s="10"/>
      <c r="AC105" s="72" t="b">
        <f ca="1">AND('pg1'!T105&gt;=startDate,'pg1'!T105&lt;=endDate)</f>
        <v>0</v>
      </c>
    </row>
    <row r="106" spans="1:34" ht="15">
      <c r="A106" s="93">
        <f t="shared" si="8"/>
        <v>103</v>
      </c>
      <c r="B106" s="94"/>
      <c r="C106" s="153"/>
      <c r="D106" s="93" t="str">
        <f>IF(C106&lt;&gt;"",COUNTIF(Stats!$AD$2:$AD$3002,C106),"")</f>
        <v/>
      </c>
      <c r="E106" s="154" t="str">
        <f ca="1">IF(C106&lt;&gt;"",IF(MONTH(T106)=MONTH(TODAY()),Stats!AI104,"--"),"")</f>
        <v/>
      </c>
      <c r="F106" s="97"/>
      <c r="G106" s="160"/>
      <c r="H106" s="157"/>
      <c r="I106" s="158"/>
      <c r="J106" s="161"/>
      <c r="K106" s="160"/>
      <c r="L106" s="162"/>
      <c r="M106" s="162"/>
      <c r="N106" s="96"/>
      <c r="O106" s="96"/>
      <c r="P106" s="164"/>
      <c r="Q106" s="159"/>
      <c r="R106" s="98"/>
      <c r="S106" s="163"/>
      <c r="T106" s="92" t="str">
        <f t="shared" ca="1" si="5"/>
        <v/>
      </c>
      <c r="U106" s="94"/>
      <c r="V106" s="92" t="str">
        <f t="shared" si="6"/>
        <v/>
      </c>
      <c r="W106" s="92" t="str">
        <f t="shared" si="7"/>
        <v/>
      </c>
      <c r="X106" s="99"/>
      <c r="Y106" s="94"/>
      <c r="Z106" s="100"/>
      <c r="AA106" s="95"/>
      <c r="AB106" s="10"/>
      <c r="AC106" s="72" t="b">
        <f ca="1">AND('pg1'!T106&gt;=startDate,'pg1'!T106&lt;=endDate)</f>
        <v>0</v>
      </c>
    </row>
    <row r="107" spans="1:34" ht="15">
      <c r="A107" s="93">
        <f t="shared" si="8"/>
        <v>104</v>
      </c>
      <c r="B107" s="94"/>
      <c r="C107" s="153"/>
      <c r="D107" s="93" t="str">
        <f>IF(C107&lt;&gt;"",COUNTIF(Stats!$AD$2:$AD$3002,C107),"")</f>
        <v/>
      </c>
      <c r="E107" s="154" t="str">
        <f ca="1">IF(C107&lt;&gt;"",IF(MONTH(T107)=MONTH(TODAY()),Stats!AI105,"--"),"")</f>
        <v/>
      </c>
      <c r="F107" s="97"/>
      <c r="G107" s="160"/>
      <c r="H107" s="157"/>
      <c r="I107" s="158"/>
      <c r="J107" s="161"/>
      <c r="K107" s="160"/>
      <c r="L107" s="162"/>
      <c r="M107" s="162"/>
      <c r="N107" s="96"/>
      <c r="O107" s="96"/>
      <c r="P107" s="164"/>
      <c r="Q107" s="159"/>
      <c r="R107" s="98"/>
      <c r="S107" s="163"/>
      <c r="T107" s="92" t="str">
        <f t="shared" ca="1" si="5"/>
        <v/>
      </c>
      <c r="U107" s="94"/>
      <c r="V107" s="92" t="str">
        <f t="shared" si="6"/>
        <v/>
      </c>
      <c r="W107" s="92" t="str">
        <f t="shared" si="7"/>
        <v/>
      </c>
      <c r="X107" s="99"/>
      <c r="Y107" s="94"/>
      <c r="Z107" s="100"/>
      <c r="AA107" s="95"/>
      <c r="AB107" s="10"/>
      <c r="AC107" s="72" t="b">
        <f ca="1">AND('pg1'!T107&gt;=startDate,'pg1'!T107&lt;=endDate)</f>
        <v>0</v>
      </c>
    </row>
    <row r="108" spans="1:34" ht="15">
      <c r="A108" s="93">
        <f t="shared" si="8"/>
        <v>105</v>
      </c>
      <c r="B108" s="94"/>
      <c r="C108" s="153"/>
      <c r="D108" s="93" t="str">
        <f>IF(C108&lt;&gt;"",COUNTIF(Stats!$AD$2:$AD$3002,C108),"")</f>
        <v/>
      </c>
      <c r="E108" s="154" t="str">
        <f ca="1">IF(C108&lt;&gt;"",IF(MONTH(T108)=MONTH(TODAY()),Stats!AI106,"--"),"")</f>
        <v/>
      </c>
      <c r="F108" s="97"/>
      <c r="G108" s="160"/>
      <c r="H108" s="157"/>
      <c r="I108" s="158"/>
      <c r="J108" s="161"/>
      <c r="K108" s="160"/>
      <c r="L108" s="162"/>
      <c r="M108" s="162"/>
      <c r="N108" s="96"/>
      <c r="O108" s="96"/>
      <c r="P108" s="164"/>
      <c r="Q108" s="159"/>
      <c r="R108" s="98"/>
      <c r="S108" s="163"/>
      <c r="T108" s="92" t="str">
        <f t="shared" ca="1" si="5"/>
        <v/>
      </c>
      <c r="U108" s="94"/>
      <c r="V108" s="92" t="str">
        <f t="shared" si="6"/>
        <v/>
      </c>
      <c r="W108" s="92" t="str">
        <f t="shared" si="7"/>
        <v/>
      </c>
      <c r="X108" s="99"/>
      <c r="Y108" s="94"/>
      <c r="Z108" s="100"/>
      <c r="AA108" s="95"/>
      <c r="AB108" s="10"/>
      <c r="AC108" s="72" t="b">
        <f ca="1">AND('pg1'!T108&gt;=startDate,'pg1'!T108&lt;=endDate)</f>
        <v>0</v>
      </c>
    </row>
    <row r="109" spans="1:34" ht="15">
      <c r="A109" s="93">
        <f t="shared" si="8"/>
        <v>106</v>
      </c>
      <c r="B109" s="94"/>
      <c r="C109" s="153"/>
      <c r="D109" s="93" t="str">
        <f>IF(C109&lt;&gt;"",COUNTIF(Stats!$AD$2:$AD$3002,C109),"")</f>
        <v/>
      </c>
      <c r="E109" s="154" t="str">
        <f ca="1">IF(C109&lt;&gt;"",IF(MONTH(T109)=MONTH(TODAY()),Stats!AI107,"--"),"")</f>
        <v/>
      </c>
      <c r="F109" s="97"/>
      <c r="G109" s="160"/>
      <c r="H109" s="157"/>
      <c r="I109" s="158"/>
      <c r="J109" s="161"/>
      <c r="K109" s="160"/>
      <c r="L109" s="162"/>
      <c r="M109" s="162"/>
      <c r="N109" s="96"/>
      <c r="O109" s="96"/>
      <c r="P109" s="164"/>
      <c r="Q109" s="159"/>
      <c r="R109" s="98"/>
      <c r="S109" s="163"/>
      <c r="T109" s="92" t="str">
        <f t="shared" ca="1" si="5"/>
        <v/>
      </c>
      <c r="U109" s="94"/>
      <c r="V109" s="92" t="str">
        <f t="shared" si="6"/>
        <v/>
      </c>
      <c r="W109" s="92" t="str">
        <f t="shared" si="7"/>
        <v/>
      </c>
      <c r="X109" s="99"/>
      <c r="Y109" s="94"/>
      <c r="Z109" s="100"/>
      <c r="AA109" s="95"/>
      <c r="AB109" s="10"/>
      <c r="AC109" s="72" t="b">
        <f ca="1">AND('pg1'!T109&gt;=startDate,'pg1'!T109&lt;=endDate)</f>
        <v>0</v>
      </c>
    </row>
    <row r="110" spans="1:34" ht="15">
      <c r="A110" s="93">
        <f t="shared" si="8"/>
        <v>107</v>
      </c>
      <c r="B110" s="94"/>
      <c r="C110" s="153"/>
      <c r="D110" s="93" t="str">
        <f>IF(C110&lt;&gt;"",COUNTIF(Stats!$AD$2:$AD$3002,C110),"")</f>
        <v/>
      </c>
      <c r="E110" s="154" t="str">
        <f ca="1">IF(C110&lt;&gt;"",IF(MONTH(T110)=MONTH(TODAY()),Stats!AI108,"--"),"")</f>
        <v/>
      </c>
      <c r="F110" s="97"/>
      <c r="G110" s="160"/>
      <c r="H110" s="157"/>
      <c r="I110" s="158"/>
      <c r="J110" s="161"/>
      <c r="K110" s="160"/>
      <c r="L110" s="162"/>
      <c r="M110" s="162"/>
      <c r="N110" s="96"/>
      <c r="O110" s="96"/>
      <c r="P110" s="164"/>
      <c r="Q110" s="159"/>
      <c r="R110" s="98"/>
      <c r="S110" s="163"/>
      <c r="T110" s="92" t="str">
        <f t="shared" ca="1" si="5"/>
        <v/>
      </c>
      <c r="U110" s="94"/>
      <c r="V110" s="92" t="str">
        <f t="shared" si="6"/>
        <v/>
      </c>
      <c r="W110" s="92" t="str">
        <f t="shared" si="7"/>
        <v/>
      </c>
      <c r="X110" s="99"/>
      <c r="Y110" s="94"/>
      <c r="Z110" s="100"/>
      <c r="AA110" s="95"/>
      <c r="AB110" s="10"/>
      <c r="AC110" s="72" t="b">
        <f ca="1">AND('pg1'!T110&gt;=startDate,'pg1'!T110&lt;=endDate)</f>
        <v>0</v>
      </c>
    </row>
    <row r="111" spans="1:34" ht="15">
      <c r="A111" s="93">
        <f t="shared" si="8"/>
        <v>108</v>
      </c>
      <c r="B111" s="94"/>
      <c r="C111" s="153"/>
      <c r="D111" s="93" t="str">
        <f>IF(C111&lt;&gt;"",COUNTIF(Stats!$AD$2:$AD$3002,C111),"")</f>
        <v/>
      </c>
      <c r="E111" s="154" t="str">
        <f ca="1">IF(C111&lt;&gt;"",IF(MONTH(T111)=MONTH(TODAY()),Stats!AI109,"--"),"")</f>
        <v/>
      </c>
      <c r="F111" s="97"/>
      <c r="G111" s="160"/>
      <c r="H111" s="157"/>
      <c r="I111" s="158"/>
      <c r="J111" s="161"/>
      <c r="K111" s="160"/>
      <c r="L111" s="162"/>
      <c r="M111" s="162"/>
      <c r="N111" s="96"/>
      <c r="O111" s="96"/>
      <c r="P111" s="164"/>
      <c r="Q111" s="159"/>
      <c r="R111" s="98"/>
      <c r="S111" s="163"/>
      <c r="T111" s="92" t="str">
        <f t="shared" ca="1" si="5"/>
        <v/>
      </c>
      <c r="U111" s="94"/>
      <c r="V111" s="92" t="str">
        <f t="shared" si="6"/>
        <v/>
      </c>
      <c r="W111" s="92" t="str">
        <f t="shared" si="7"/>
        <v/>
      </c>
      <c r="X111" s="99"/>
      <c r="Y111" s="94"/>
      <c r="Z111" s="100"/>
      <c r="AA111" s="95"/>
      <c r="AB111" s="10"/>
      <c r="AC111" s="72" t="b">
        <f ca="1">AND('pg1'!T111&gt;=startDate,'pg1'!T111&lt;=endDate)</f>
        <v>0</v>
      </c>
    </row>
    <row r="112" spans="1:34" ht="15">
      <c r="A112" s="93">
        <f t="shared" si="8"/>
        <v>109</v>
      </c>
      <c r="B112" s="94"/>
      <c r="C112" s="153"/>
      <c r="D112" s="93" t="str">
        <f>IF(C112&lt;&gt;"",COUNTIF(Stats!$AD$2:$AD$3002,C112),"")</f>
        <v/>
      </c>
      <c r="E112" s="154" t="str">
        <f ca="1">IF(C112&lt;&gt;"",IF(MONTH(T112)=MONTH(TODAY()),Stats!AI110,"--"),"")</f>
        <v/>
      </c>
      <c r="F112" s="97"/>
      <c r="G112" s="160"/>
      <c r="H112" s="157"/>
      <c r="I112" s="158"/>
      <c r="J112" s="161"/>
      <c r="K112" s="160"/>
      <c r="L112" s="162"/>
      <c r="M112" s="162"/>
      <c r="N112" s="96"/>
      <c r="O112" s="96"/>
      <c r="P112" s="164"/>
      <c r="Q112" s="159"/>
      <c r="R112" s="98"/>
      <c r="S112" s="163"/>
      <c r="T112" s="92" t="str">
        <f t="shared" ca="1" si="5"/>
        <v/>
      </c>
      <c r="U112" s="94"/>
      <c r="V112" s="92" t="str">
        <f t="shared" si="6"/>
        <v/>
      </c>
      <c r="W112" s="92" t="str">
        <f t="shared" si="7"/>
        <v/>
      </c>
      <c r="X112" s="99"/>
      <c r="Y112" s="94"/>
      <c r="Z112" s="100"/>
      <c r="AA112" s="95"/>
      <c r="AB112" s="10"/>
      <c r="AC112" s="72" t="b">
        <f ca="1">AND('pg1'!T112&gt;=startDate,'pg1'!T112&lt;=endDate)</f>
        <v>0</v>
      </c>
    </row>
    <row r="113" spans="1:29" ht="15">
      <c r="A113" s="93">
        <f t="shared" si="8"/>
        <v>110</v>
      </c>
      <c r="B113" s="94"/>
      <c r="C113" s="153"/>
      <c r="D113" s="93" t="str">
        <f>IF(C113&lt;&gt;"",COUNTIF(Stats!$AD$2:$AD$3002,C113),"")</f>
        <v/>
      </c>
      <c r="E113" s="154" t="str">
        <f ca="1">IF(C113&lt;&gt;"",IF(MONTH(T113)=MONTH(TODAY()),Stats!AI111,"--"),"")</f>
        <v/>
      </c>
      <c r="F113" s="97"/>
      <c r="G113" s="160"/>
      <c r="H113" s="157"/>
      <c r="I113" s="158"/>
      <c r="J113" s="161"/>
      <c r="K113" s="160"/>
      <c r="L113" s="162"/>
      <c r="M113" s="162"/>
      <c r="N113" s="96"/>
      <c r="O113" s="96"/>
      <c r="P113" s="164"/>
      <c r="Q113" s="159"/>
      <c r="R113" s="98"/>
      <c r="S113" s="163"/>
      <c r="T113" s="92" t="str">
        <f t="shared" ca="1" si="5"/>
        <v/>
      </c>
      <c r="U113" s="94"/>
      <c r="V113" s="92" t="str">
        <f t="shared" si="6"/>
        <v/>
      </c>
      <c r="W113" s="92" t="str">
        <f t="shared" si="7"/>
        <v/>
      </c>
      <c r="X113" s="99"/>
      <c r="Y113" s="94"/>
      <c r="Z113" s="100"/>
      <c r="AA113" s="95"/>
      <c r="AB113" s="10"/>
      <c r="AC113" s="72" t="b">
        <f ca="1">AND('pg1'!T113&gt;=startDate,'pg1'!T113&lt;=endDate)</f>
        <v>0</v>
      </c>
    </row>
    <row r="114" spans="1:29" ht="15">
      <c r="A114" s="93">
        <f t="shared" si="8"/>
        <v>111</v>
      </c>
      <c r="B114" s="94"/>
      <c r="C114" s="153"/>
      <c r="D114" s="93" t="str">
        <f>IF(C114&lt;&gt;"",COUNTIF(Stats!$AD$2:$AD$3002,C114),"")</f>
        <v/>
      </c>
      <c r="E114" s="154" t="str">
        <f ca="1">IF(C114&lt;&gt;"",IF(MONTH(T114)=MONTH(TODAY()),Stats!AI112,"--"),"")</f>
        <v/>
      </c>
      <c r="F114" s="97"/>
      <c r="G114" s="160"/>
      <c r="H114" s="157"/>
      <c r="I114" s="158"/>
      <c r="J114" s="161"/>
      <c r="K114" s="160"/>
      <c r="L114" s="162"/>
      <c r="M114" s="162"/>
      <c r="N114" s="96"/>
      <c r="O114" s="96"/>
      <c r="P114" s="164"/>
      <c r="Q114" s="159"/>
      <c r="R114" s="98"/>
      <c r="S114" s="163"/>
      <c r="T114" s="92" t="str">
        <f t="shared" ca="1" si="5"/>
        <v/>
      </c>
      <c r="U114" s="94"/>
      <c r="V114" s="92" t="str">
        <f t="shared" si="6"/>
        <v/>
      </c>
      <c r="W114" s="92" t="str">
        <f t="shared" si="7"/>
        <v/>
      </c>
      <c r="X114" s="99"/>
      <c r="Y114" s="94"/>
      <c r="Z114" s="100"/>
      <c r="AA114" s="95"/>
      <c r="AB114" s="10"/>
      <c r="AC114" s="72" t="b">
        <f ca="1">AND('pg1'!T114&gt;=startDate,'pg1'!T114&lt;=endDate)</f>
        <v>0</v>
      </c>
    </row>
    <row r="115" spans="1:29" ht="15">
      <c r="A115" s="93">
        <f t="shared" si="8"/>
        <v>112</v>
      </c>
      <c r="B115" s="94"/>
      <c r="C115" s="153"/>
      <c r="D115" s="93" t="str">
        <f>IF(C115&lt;&gt;"",COUNTIF(Stats!$AD$2:$AD$3002,C115),"")</f>
        <v/>
      </c>
      <c r="E115" s="154" t="str">
        <f ca="1">IF(C115&lt;&gt;"",IF(MONTH(T115)=MONTH(TODAY()),Stats!AI113,"--"),"")</f>
        <v/>
      </c>
      <c r="F115" s="97"/>
      <c r="G115" s="160"/>
      <c r="H115" s="157"/>
      <c r="I115" s="158"/>
      <c r="J115" s="161"/>
      <c r="K115" s="160"/>
      <c r="L115" s="162"/>
      <c r="M115" s="162"/>
      <c r="N115" s="96"/>
      <c r="O115" s="96"/>
      <c r="P115" s="164"/>
      <c r="Q115" s="159"/>
      <c r="R115" s="98"/>
      <c r="S115" s="163"/>
      <c r="T115" s="92" t="str">
        <f t="shared" ca="1" si="5"/>
        <v/>
      </c>
      <c r="U115" s="94"/>
      <c r="V115" s="92" t="str">
        <f t="shared" si="6"/>
        <v/>
      </c>
      <c r="W115" s="92" t="str">
        <f t="shared" si="7"/>
        <v/>
      </c>
      <c r="X115" s="99"/>
      <c r="Y115" s="94"/>
      <c r="Z115" s="100"/>
      <c r="AA115" s="95"/>
      <c r="AB115" s="10"/>
      <c r="AC115" s="72" t="b">
        <f ca="1">AND('pg1'!T115&gt;=startDate,'pg1'!T115&lt;=endDate)</f>
        <v>0</v>
      </c>
    </row>
    <row r="116" spans="1:29" ht="15">
      <c r="A116" s="93">
        <f t="shared" si="8"/>
        <v>113</v>
      </c>
      <c r="B116" s="94"/>
      <c r="C116" s="153"/>
      <c r="D116" s="93" t="str">
        <f>IF(C116&lt;&gt;"",COUNTIF(Stats!$AD$2:$AD$3002,C116),"")</f>
        <v/>
      </c>
      <c r="E116" s="154" t="str">
        <f ca="1">IF(C116&lt;&gt;"",IF(MONTH(T116)=MONTH(TODAY()),Stats!AI114,"--"),"")</f>
        <v/>
      </c>
      <c r="F116" s="97"/>
      <c r="G116" s="160"/>
      <c r="H116" s="157"/>
      <c r="I116" s="158"/>
      <c r="J116" s="161"/>
      <c r="K116" s="160"/>
      <c r="L116" s="162"/>
      <c r="M116" s="162"/>
      <c r="N116" s="96"/>
      <c r="O116" s="96"/>
      <c r="P116" s="164"/>
      <c r="Q116" s="159"/>
      <c r="R116" s="98"/>
      <c r="S116" s="163"/>
      <c r="T116" s="92" t="str">
        <f t="shared" ca="1" si="5"/>
        <v/>
      </c>
      <c r="U116" s="94"/>
      <c r="V116" s="92" t="str">
        <f t="shared" si="6"/>
        <v/>
      </c>
      <c r="W116" s="92" t="str">
        <f t="shared" si="7"/>
        <v/>
      </c>
      <c r="X116" s="99"/>
      <c r="Y116" s="94"/>
      <c r="Z116" s="100"/>
      <c r="AA116" s="95"/>
      <c r="AB116" s="10"/>
      <c r="AC116" s="72" t="b">
        <f ca="1">AND('pg1'!T116&gt;=startDate,'pg1'!T116&lt;=endDate)</f>
        <v>0</v>
      </c>
    </row>
    <row r="117" spans="1:29" ht="15">
      <c r="A117" s="93">
        <f t="shared" si="8"/>
        <v>114</v>
      </c>
      <c r="B117" s="94"/>
      <c r="C117" s="153"/>
      <c r="D117" s="93" t="str">
        <f>IF(C117&lt;&gt;"",COUNTIF(Stats!$AD$2:$AD$3002,C117),"")</f>
        <v/>
      </c>
      <c r="E117" s="154" t="str">
        <f ca="1">IF(C117&lt;&gt;"",IF(MONTH(T117)=MONTH(TODAY()),Stats!AI115,"--"),"")</f>
        <v/>
      </c>
      <c r="F117" s="97"/>
      <c r="G117" s="160"/>
      <c r="H117" s="157"/>
      <c r="I117" s="158"/>
      <c r="J117" s="161"/>
      <c r="K117" s="160"/>
      <c r="L117" s="162"/>
      <c r="M117" s="162"/>
      <c r="N117" s="96"/>
      <c r="O117" s="96"/>
      <c r="P117" s="164"/>
      <c r="Q117" s="159"/>
      <c r="R117" s="98"/>
      <c r="S117" s="163"/>
      <c r="T117" s="92" t="str">
        <f t="shared" ca="1" si="5"/>
        <v/>
      </c>
      <c r="U117" s="94"/>
      <c r="V117" s="92" t="str">
        <f t="shared" si="6"/>
        <v/>
      </c>
      <c r="W117" s="92" t="str">
        <f t="shared" si="7"/>
        <v/>
      </c>
      <c r="X117" s="99"/>
      <c r="Y117" s="94"/>
      <c r="Z117" s="100"/>
      <c r="AA117" s="95"/>
      <c r="AB117" s="10"/>
      <c r="AC117" s="72" t="b">
        <f ca="1">AND('pg1'!T117&gt;=startDate,'pg1'!T117&lt;=endDate)</f>
        <v>0</v>
      </c>
    </row>
    <row r="118" spans="1:29" ht="15">
      <c r="A118" s="93">
        <f t="shared" si="8"/>
        <v>115</v>
      </c>
      <c r="B118" s="94"/>
      <c r="C118" s="153"/>
      <c r="D118" s="93" t="str">
        <f>IF(C118&lt;&gt;"",COUNTIF(Stats!$AD$2:$AD$3002,C118),"")</f>
        <v/>
      </c>
      <c r="E118" s="154" t="str">
        <f ca="1">IF(C118&lt;&gt;"",IF(MONTH(T118)=MONTH(TODAY()),Stats!AI116,"--"),"")</f>
        <v/>
      </c>
      <c r="F118" s="97"/>
      <c r="G118" s="160"/>
      <c r="H118" s="157"/>
      <c r="I118" s="158"/>
      <c r="J118" s="161"/>
      <c r="K118" s="160"/>
      <c r="L118" s="162"/>
      <c r="M118" s="162"/>
      <c r="N118" s="96"/>
      <c r="O118" s="96"/>
      <c r="P118" s="164"/>
      <c r="Q118" s="159"/>
      <c r="R118" s="98"/>
      <c r="S118" s="163"/>
      <c r="T118" s="92" t="str">
        <f t="shared" ca="1" si="5"/>
        <v/>
      </c>
      <c r="U118" s="94"/>
      <c r="V118" s="92" t="str">
        <f t="shared" si="6"/>
        <v/>
      </c>
      <c r="W118" s="92" t="str">
        <f t="shared" si="7"/>
        <v/>
      </c>
      <c r="X118" s="99"/>
      <c r="Y118" s="94"/>
      <c r="Z118" s="100"/>
      <c r="AA118" s="95"/>
      <c r="AB118" s="10"/>
      <c r="AC118" s="72" t="b">
        <f ca="1">AND('pg1'!T118&gt;=startDate,'pg1'!T118&lt;=endDate)</f>
        <v>0</v>
      </c>
    </row>
    <row r="119" spans="1:29" ht="15">
      <c r="A119" s="93">
        <f t="shared" si="8"/>
        <v>116</v>
      </c>
      <c r="B119" s="94"/>
      <c r="C119" s="153"/>
      <c r="D119" s="93" t="str">
        <f>IF(C119&lt;&gt;"",COUNTIF(Stats!$AD$2:$AD$3002,C119),"")</f>
        <v/>
      </c>
      <c r="E119" s="154" t="str">
        <f ca="1">IF(C119&lt;&gt;"",IF(MONTH(T119)=MONTH(TODAY()),Stats!AI117,"--"),"")</f>
        <v/>
      </c>
      <c r="F119" s="97"/>
      <c r="G119" s="160"/>
      <c r="H119" s="157"/>
      <c r="I119" s="158"/>
      <c r="J119" s="161"/>
      <c r="K119" s="160"/>
      <c r="L119" s="162"/>
      <c r="M119" s="162"/>
      <c r="N119" s="96"/>
      <c r="O119" s="96"/>
      <c r="P119" s="164"/>
      <c r="Q119" s="159"/>
      <c r="R119" s="98"/>
      <c r="S119" s="163"/>
      <c r="T119" s="92" t="str">
        <f t="shared" ca="1" si="5"/>
        <v/>
      </c>
      <c r="U119" s="94"/>
      <c r="V119" s="92" t="str">
        <f t="shared" si="6"/>
        <v/>
      </c>
      <c r="W119" s="92" t="str">
        <f t="shared" si="7"/>
        <v/>
      </c>
      <c r="X119" s="99"/>
      <c r="Y119" s="94"/>
      <c r="Z119" s="100"/>
      <c r="AA119" s="95"/>
      <c r="AB119" s="10"/>
      <c r="AC119" s="72" t="b">
        <f ca="1">AND('pg1'!T119&gt;=startDate,'pg1'!T119&lt;=endDate)</f>
        <v>0</v>
      </c>
    </row>
    <row r="120" spans="1:29" ht="15">
      <c r="A120" s="93">
        <f t="shared" si="8"/>
        <v>117</v>
      </c>
      <c r="B120" s="94"/>
      <c r="C120" s="153"/>
      <c r="D120" s="93" t="str">
        <f>IF(C120&lt;&gt;"",COUNTIF(Stats!$AD$2:$AD$3002,C120),"")</f>
        <v/>
      </c>
      <c r="E120" s="154" t="str">
        <f ca="1">IF(C120&lt;&gt;"",IF(MONTH(T120)=MONTH(TODAY()),Stats!AI118,"--"),"")</f>
        <v/>
      </c>
      <c r="F120" s="97"/>
      <c r="G120" s="160"/>
      <c r="H120" s="157"/>
      <c r="I120" s="158"/>
      <c r="J120" s="161"/>
      <c r="K120" s="160"/>
      <c r="L120" s="162"/>
      <c r="M120" s="162"/>
      <c r="N120" s="96"/>
      <c r="O120" s="96"/>
      <c r="P120" s="164"/>
      <c r="Q120" s="159"/>
      <c r="R120" s="98"/>
      <c r="S120" s="163"/>
      <c r="T120" s="92" t="str">
        <f t="shared" ca="1" si="5"/>
        <v/>
      </c>
      <c r="U120" s="94"/>
      <c r="V120" s="92" t="str">
        <f t="shared" si="6"/>
        <v/>
      </c>
      <c r="W120" s="92" t="str">
        <f t="shared" si="7"/>
        <v/>
      </c>
      <c r="X120" s="99"/>
      <c r="Y120" s="94"/>
      <c r="Z120" s="100"/>
      <c r="AA120" s="95"/>
      <c r="AB120" s="10"/>
      <c r="AC120" s="72" t="b">
        <f ca="1">AND('pg1'!T120&gt;=startDate,'pg1'!T120&lt;=endDate)</f>
        <v>0</v>
      </c>
    </row>
    <row r="121" spans="1:29" ht="15">
      <c r="A121" s="93">
        <f t="shared" si="8"/>
        <v>118</v>
      </c>
      <c r="B121" s="94"/>
      <c r="C121" s="153"/>
      <c r="D121" s="93" t="str">
        <f>IF(C121&lt;&gt;"",COUNTIF(Stats!$AD$2:$AD$3002,C121),"")</f>
        <v/>
      </c>
      <c r="E121" s="154" t="str">
        <f ca="1">IF(C121&lt;&gt;"",IF(MONTH(T121)=MONTH(TODAY()),Stats!AI119,"--"),"")</f>
        <v/>
      </c>
      <c r="F121" s="97"/>
      <c r="G121" s="160"/>
      <c r="H121" s="157"/>
      <c r="I121" s="158"/>
      <c r="J121" s="161"/>
      <c r="K121" s="160"/>
      <c r="L121" s="162"/>
      <c r="M121" s="162"/>
      <c r="N121" s="96"/>
      <c r="O121" s="96"/>
      <c r="P121" s="164"/>
      <c r="Q121" s="159"/>
      <c r="R121" s="98"/>
      <c r="S121" s="163"/>
      <c r="T121" s="92" t="str">
        <f t="shared" ca="1" si="5"/>
        <v/>
      </c>
      <c r="U121" s="94"/>
      <c r="V121" s="92" t="str">
        <f t="shared" si="6"/>
        <v/>
      </c>
      <c r="W121" s="92" t="str">
        <f t="shared" si="7"/>
        <v/>
      </c>
      <c r="X121" s="99"/>
      <c r="Y121" s="94"/>
      <c r="Z121" s="100"/>
      <c r="AA121" s="95"/>
      <c r="AB121" s="10"/>
      <c r="AC121" s="72" t="b">
        <f ca="1">AND('pg1'!T121&gt;=startDate,'pg1'!T121&lt;=endDate)</f>
        <v>0</v>
      </c>
    </row>
    <row r="122" spans="1:29" ht="15">
      <c r="A122" s="93">
        <f t="shared" si="8"/>
        <v>119</v>
      </c>
      <c r="B122" s="94"/>
      <c r="C122" s="153"/>
      <c r="D122" s="93" t="str">
        <f>IF(C122&lt;&gt;"",COUNTIF(Stats!$AD$2:$AD$3002,C122),"")</f>
        <v/>
      </c>
      <c r="E122" s="154" t="str">
        <f ca="1">IF(C122&lt;&gt;"",IF(MONTH(T122)=MONTH(TODAY()),Stats!AI120,"--"),"")</f>
        <v/>
      </c>
      <c r="F122" s="97"/>
      <c r="G122" s="160"/>
      <c r="H122" s="157"/>
      <c r="I122" s="158"/>
      <c r="J122" s="161"/>
      <c r="K122" s="160"/>
      <c r="L122" s="162"/>
      <c r="M122" s="162"/>
      <c r="N122" s="96"/>
      <c r="O122" s="96"/>
      <c r="P122" s="164"/>
      <c r="Q122" s="159"/>
      <c r="R122" s="98"/>
      <c r="S122" s="163"/>
      <c r="T122" s="92" t="str">
        <f t="shared" ca="1" si="5"/>
        <v/>
      </c>
      <c r="U122" s="94"/>
      <c r="V122" s="92" t="str">
        <f t="shared" si="6"/>
        <v/>
      </c>
      <c r="W122" s="92" t="str">
        <f t="shared" si="7"/>
        <v/>
      </c>
      <c r="X122" s="99"/>
      <c r="Y122" s="94"/>
      <c r="Z122" s="100"/>
      <c r="AA122" s="95"/>
      <c r="AB122" s="10"/>
      <c r="AC122" s="72" t="b">
        <f ca="1">AND('pg1'!T122&gt;=startDate,'pg1'!T122&lt;=endDate)</f>
        <v>0</v>
      </c>
    </row>
    <row r="123" spans="1:29" ht="15">
      <c r="A123" s="93">
        <f t="shared" si="8"/>
        <v>120</v>
      </c>
      <c r="B123" s="94"/>
      <c r="C123" s="153"/>
      <c r="D123" s="93" t="str">
        <f>IF(C123&lt;&gt;"",COUNTIF(Stats!$AD$2:$AD$3002,C123),"")</f>
        <v/>
      </c>
      <c r="E123" s="154" t="str">
        <f ca="1">IF(C123&lt;&gt;"",IF(MONTH(T123)=MONTH(TODAY()),Stats!AI121,"--"),"")</f>
        <v/>
      </c>
      <c r="F123" s="97"/>
      <c r="G123" s="160"/>
      <c r="H123" s="157"/>
      <c r="I123" s="158"/>
      <c r="J123" s="161"/>
      <c r="K123" s="160"/>
      <c r="L123" s="162"/>
      <c r="M123" s="162"/>
      <c r="N123" s="96"/>
      <c r="O123" s="96"/>
      <c r="P123" s="164"/>
      <c r="Q123" s="159"/>
      <c r="R123" s="98"/>
      <c r="S123" s="163"/>
      <c r="T123" s="92" t="str">
        <f t="shared" ca="1" si="5"/>
        <v/>
      </c>
      <c r="U123" s="94"/>
      <c r="V123" s="92" t="str">
        <f t="shared" si="6"/>
        <v/>
      </c>
      <c r="W123" s="92" t="str">
        <f t="shared" si="7"/>
        <v/>
      </c>
      <c r="X123" s="99"/>
      <c r="Y123" s="94"/>
      <c r="Z123" s="100"/>
      <c r="AA123" s="95"/>
      <c r="AB123" s="10"/>
      <c r="AC123" s="72" t="b">
        <f ca="1">AND('pg1'!T123&gt;=startDate,'pg1'!T123&lt;=endDate)</f>
        <v>0</v>
      </c>
    </row>
    <row r="124" spans="1:29" ht="15">
      <c r="A124" s="93">
        <f t="shared" si="8"/>
        <v>121</v>
      </c>
      <c r="B124" s="94"/>
      <c r="C124" s="153"/>
      <c r="D124" s="93" t="str">
        <f>IF(C124&lt;&gt;"",COUNTIF(Stats!$AD$2:$AD$3002,C124),"")</f>
        <v/>
      </c>
      <c r="E124" s="154" t="str">
        <f ca="1">IF(C124&lt;&gt;"",IF(MONTH(T124)=MONTH(TODAY()),Stats!AI122,"--"),"")</f>
        <v/>
      </c>
      <c r="F124" s="97"/>
      <c r="G124" s="160"/>
      <c r="H124" s="157"/>
      <c r="I124" s="158"/>
      <c r="J124" s="161"/>
      <c r="K124" s="160"/>
      <c r="L124" s="162"/>
      <c r="M124" s="162"/>
      <c r="N124" s="96"/>
      <c r="O124" s="96"/>
      <c r="P124" s="164"/>
      <c r="Q124" s="159"/>
      <c r="R124" s="98"/>
      <c r="S124" s="163"/>
      <c r="T124" s="92" t="str">
        <f t="shared" ca="1" si="5"/>
        <v/>
      </c>
      <c r="U124" s="94"/>
      <c r="V124" s="92" t="str">
        <f t="shared" si="6"/>
        <v/>
      </c>
      <c r="W124" s="92" t="str">
        <f t="shared" si="7"/>
        <v/>
      </c>
      <c r="X124" s="99"/>
      <c r="Y124" s="94"/>
      <c r="Z124" s="100"/>
      <c r="AA124" s="95"/>
      <c r="AB124" s="10"/>
      <c r="AC124" s="72" t="b">
        <f ca="1">AND('pg1'!T124&gt;=startDate,'pg1'!T124&lt;=endDate)</f>
        <v>0</v>
      </c>
    </row>
    <row r="125" spans="1:29" ht="15">
      <c r="A125" s="93">
        <f t="shared" si="8"/>
        <v>122</v>
      </c>
      <c r="B125" s="94"/>
      <c r="C125" s="153"/>
      <c r="D125" s="93" t="str">
        <f>IF(C125&lt;&gt;"",COUNTIF(Stats!$AD$2:$AD$3002,C125),"")</f>
        <v/>
      </c>
      <c r="E125" s="154" t="str">
        <f ca="1">IF(C125&lt;&gt;"",IF(MONTH(T125)=MONTH(TODAY()),Stats!AI123,"--"),"")</f>
        <v/>
      </c>
      <c r="F125" s="97"/>
      <c r="G125" s="160"/>
      <c r="H125" s="157"/>
      <c r="I125" s="158"/>
      <c r="J125" s="161"/>
      <c r="K125" s="160"/>
      <c r="L125" s="162"/>
      <c r="M125" s="162"/>
      <c r="N125" s="96"/>
      <c r="O125" s="96"/>
      <c r="P125" s="164"/>
      <c r="Q125" s="159"/>
      <c r="R125" s="98"/>
      <c r="S125" s="163"/>
      <c r="T125" s="92" t="str">
        <f t="shared" ca="1" si="5"/>
        <v/>
      </c>
      <c r="U125" s="94"/>
      <c r="V125" s="92" t="str">
        <f t="shared" si="6"/>
        <v/>
      </c>
      <c r="W125" s="92" t="str">
        <f t="shared" si="7"/>
        <v/>
      </c>
      <c r="X125" s="99"/>
      <c r="Y125" s="94"/>
      <c r="Z125" s="100"/>
      <c r="AA125" s="95"/>
      <c r="AB125" s="10"/>
      <c r="AC125" s="72" t="b">
        <f ca="1">AND('pg1'!T125&gt;=startDate,'pg1'!T125&lt;=endDate)</f>
        <v>0</v>
      </c>
    </row>
    <row r="126" spans="1:29" ht="15">
      <c r="A126" s="93">
        <f t="shared" si="8"/>
        <v>123</v>
      </c>
      <c r="B126" s="94"/>
      <c r="C126" s="153"/>
      <c r="D126" s="93" t="str">
        <f>IF(C126&lt;&gt;"",COUNTIF(Stats!$AD$2:$AD$3002,C126),"")</f>
        <v/>
      </c>
      <c r="E126" s="154" t="str">
        <f ca="1">IF(C126&lt;&gt;"",IF(MONTH(T126)=MONTH(TODAY()),Stats!AI124,"--"),"")</f>
        <v/>
      </c>
      <c r="F126" s="97"/>
      <c r="G126" s="160"/>
      <c r="H126" s="157"/>
      <c r="I126" s="158"/>
      <c r="J126" s="161"/>
      <c r="K126" s="160"/>
      <c r="L126" s="162"/>
      <c r="M126" s="162"/>
      <c r="N126" s="96"/>
      <c r="O126" s="96"/>
      <c r="P126" s="164"/>
      <c r="Q126" s="159"/>
      <c r="R126" s="98"/>
      <c r="S126" s="163"/>
      <c r="T126" s="92" t="str">
        <f t="shared" ca="1" si="5"/>
        <v/>
      </c>
      <c r="U126" s="94"/>
      <c r="V126" s="92" t="str">
        <f t="shared" si="6"/>
        <v/>
      </c>
      <c r="W126" s="92" t="str">
        <f t="shared" si="7"/>
        <v/>
      </c>
      <c r="X126" s="99"/>
      <c r="Y126" s="94"/>
      <c r="Z126" s="100"/>
      <c r="AA126" s="95"/>
      <c r="AB126" s="10"/>
      <c r="AC126" s="72" t="b">
        <f ca="1">AND('pg1'!T126&gt;=startDate,'pg1'!T126&lt;=endDate)</f>
        <v>0</v>
      </c>
    </row>
    <row r="127" spans="1:29" ht="15">
      <c r="A127" s="93">
        <f t="shared" si="8"/>
        <v>124</v>
      </c>
      <c r="B127" s="94"/>
      <c r="C127" s="153"/>
      <c r="D127" s="93" t="str">
        <f>IF(C127&lt;&gt;"",COUNTIF(Stats!$AD$2:$AD$3002,C127),"")</f>
        <v/>
      </c>
      <c r="E127" s="154" t="str">
        <f ca="1">IF(C127&lt;&gt;"",IF(MONTH(T127)=MONTH(TODAY()),Stats!AI125,"--"),"")</f>
        <v/>
      </c>
      <c r="F127" s="97"/>
      <c r="G127" s="160"/>
      <c r="H127" s="157"/>
      <c r="I127" s="158"/>
      <c r="J127" s="161"/>
      <c r="K127" s="160"/>
      <c r="L127" s="162"/>
      <c r="M127" s="162"/>
      <c r="N127" s="96"/>
      <c r="O127" s="96"/>
      <c r="P127" s="164"/>
      <c r="Q127" s="159"/>
      <c r="R127" s="98"/>
      <c r="S127" s="163"/>
      <c r="T127" s="92" t="str">
        <f t="shared" ca="1" si="5"/>
        <v/>
      </c>
      <c r="U127" s="94"/>
      <c r="V127" s="92" t="str">
        <f t="shared" si="6"/>
        <v/>
      </c>
      <c r="W127" s="92" t="str">
        <f t="shared" si="7"/>
        <v/>
      </c>
      <c r="X127" s="99"/>
      <c r="Y127" s="94"/>
      <c r="Z127" s="100"/>
      <c r="AA127" s="95"/>
      <c r="AB127" s="10"/>
      <c r="AC127" s="72" t="b">
        <f ca="1">AND('pg1'!T127&gt;=startDate,'pg1'!T127&lt;=endDate)</f>
        <v>0</v>
      </c>
    </row>
    <row r="128" spans="1:29" ht="15">
      <c r="A128" s="93">
        <f t="shared" si="8"/>
        <v>125</v>
      </c>
      <c r="B128" s="94"/>
      <c r="C128" s="153"/>
      <c r="D128" s="93" t="str">
        <f>IF(C128&lt;&gt;"",COUNTIF(Stats!$AD$2:$AD$3002,C128),"")</f>
        <v/>
      </c>
      <c r="E128" s="154" t="str">
        <f ca="1">IF(C128&lt;&gt;"",IF(MONTH(T128)=MONTH(TODAY()),Stats!AI126,"--"),"")</f>
        <v/>
      </c>
      <c r="F128" s="97"/>
      <c r="G128" s="160"/>
      <c r="H128" s="157"/>
      <c r="I128" s="158"/>
      <c r="J128" s="161"/>
      <c r="K128" s="160"/>
      <c r="L128" s="162"/>
      <c r="M128" s="162"/>
      <c r="N128" s="96"/>
      <c r="O128" s="96"/>
      <c r="P128" s="164"/>
      <c r="Q128" s="159"/>
      <c r="R128" s="98"/>
      <c r="S128" s="163"/>
      <c r="T128" s="92" t="str">
        <f t="shared" ca="1" si="5"/>
        <v/>
      </c>
      <c r="U128" s="94"/>
      <c r="V128" s="92" t="str">
        <f t="shared" si="6"/>
        <v/>
      </c>
      <c r="W128" s="92" t="str">
        <f t="shared" si="7"/>
        <v/>
      </c>
      <c r="X128" s="99"/>
      <c r="Y128" s="94"/>
      <c r="Z128" s="100"/>
      <c r="AA128" s="95"/>
      <c r="AB128" s="10"/>
      <c r="AC128" s="72" t="b">
        <f ca="1">AND('pg1'!T128&gt;=startDate,'pg1'!T128&lt;=endDate)</f>
        <v>0</v>
      </c>
    </row>
    <row r="129" spans="1:29" ht="15">
      <c r="A129" s="93">
        <f t="shared" si="8"/>
        <v>126</v>
      </c>
      <c r="B129" s="94"/>
      <c r="C129" s="153"/>
      <c r="D129" s="93" t="str">
        <f>IF(C129&lt;&gt;"",COUNTIF(Stats!$AD$2:$AD$3002,C129),"")</f>
        <v/>
      </c>
      <c r="E129" s="154" t="str">
        <f ca="1">IF(C129&lt;&gt;"",IF(MONTH(T129)=MONTH(TODAY()),Stats!AI127,"--"),"")</f>
        <v/>
      </c>
      <c r="F129" s="97"/>
      <c r="G129" s="160"/>
      <c r="H129" s="157"/>
      <c r="I129" s="158"/>
      <c r="J129" s="161"/>
      <c r="K129" s="160"/>
      <c r="L129" s="162"/>
      <c r="M129" s="162"/>
      <c r="N129" s="96"/>
      <c r="O129" s="96"/>
      <c r="P129" s="164"/>
      <c r="Q129" s="159"/>
      <c r="R129" s="98"/>
      <c r="S129" s="163"/>
      <c r="T129" s="92" t="str">
        <f t="shared" ca="1" si="5"/>
        <v/>
      </c>
      <c r="U129" s="94"/>
      <c r="V129" s="92" t="str">
        <f t="shared" si="6"/>
        <v/>
      </c>
      <c r="W129" s="92" t="str">
        <f t="shared" si="7"/>
        <v/>
      </c>
      <c r="X129" s="99"/>
      <c r="Y129" s="94"/>
      <c r="Z129" s="100"/>
      <c r="AA129" s="95"/>
      <c r="AB129" s="10"/>
      <c r="AC129" s="72" t="b">
        <f ca="1">AND('pg1'!T129&gt;=startDate,'pg1'!T129&lt;=endDate)</f>
        <v>0</v>
      </c>
    </row>
    <row r="130" spans="1:29" ht="15">
      <c r="A130" s="93">
        <f t="shared" si="8"/>
        <v>127</v>
      </c>
      <c r="B130" s="94"/>
      <c r="C130" s="153"/>
      <c r="D130" s="93" t="str">
        <f>IF(C130&lt;&gt;"",COUNTIF(Stats!$AD$2:$AD$3002,C130),"")</f>
        <v/>
      </c>
      <c r="E130" s="154" t="str">
        <f ca="1">IF(C130&lt;&gt;"",IF(MONTH(T130)=MONTH(TODAY()),Stats!AI128,"--"),"")</f>
        <v/>
      </c>
      <c r="F130" s="97"/>
      <c r="G130" s="160"/>
      <c r="H130" s="157"/>
      <c r="I130" s="158"/>
      <c r="J130" s="161"/>
      <c r="K130" s="160"/>
      <c r="L130" s="162"/>
      <c r="M130" s="162"/>
      <c r="N130" s="96"/>
      <c r="O130" s="96"/>
      <c r="P130" s="164"/>
      <c r="Q130" s="159"/>
      <c r="R130" s="98"/>
      <c r="S130" s="163"/>
      <c r="T130" s="92" t="str">
        <f t="shared" ca="1" si="5"/>
        <v/>
      </c>
      <c r="U130" s="94"/>
      <c r="V130" s="92" t="str">
        <f t="shared" si="6"/>
        <v/>
      </c>
      <c r="W130" s="92" t="str">
        <f t="shared" si="7"/>
        <v/>
      </c>
      <c r="X130" s="99"/>
      <c r="Y130" s="94"/>
      <c r="Z130" s="100"/>
      <c r="AA130" s="95"/>
      <c r="AB130" s="10"/>
      <c r="AC130" s="72" t="b">
        <f ca="1">AND('pg1'!T130&gt;=startDate,'pg1'!T130&lt;=endDate)</f>
        <v>0</v>
      </c>
    </row>
    <row r="131" spans="1:29" ht="15">
      <c r="A131" s="93">
        <f t="shared" si="8"/>
        <v>128</v>
      </c>
      <c r="B131" s="94"/>
      <c r="C131" s="153"/>
      <c r="D131" s="93" t="str">
        <f>IF(C131&lt;&gt;"",COUNTIF(Stats!$AD$2:$AD$3002,C131),"")</f>
        <v/>
      </c>
      <c r="E131" s="154" t="str">
        <f ca="1">IF(C131&lt;&gt;"",IF(MONTH(T131)=MONTH(TODAY()),Stats!AI129,"--"),"")</f>
        <v/>
      </c>
      <c r="F131" s="97"/>
      <c r="G131" s="160"/>
      <c r="H131" s="157"/>
      <c r="I131" s="158"/>
      <c r="J131" s="161"/>
      <c r="K131" s="160"/>
      <c r="L131" s="162"/>
      <c r="M131" s="162"/>
      <c r="N131" s="96"/>
      <c r="O131" s="96"/>
      <c r="P131" s="164"/>
      <c r="Q131" s="159"/>
      <c r="R131" s="98"/>
      <c r="S131" s="163"/>
      <c r="T131" s="92" t="str">
        <f t="shared" ca="1" si="5"/>
        <v/>
      </c>
      <c r="U131" s="94"/>
      <c r="V131" s="92" t="str">
        <f t="shared" si="6"/>
        <v/>
      </c>
      <c r="W131" s="92" t="str">
        <f t="shared" si="7"/>
        <v/>
      </c>
      <c r="X131" s="99"/>
      <c r="Y131" s="94"/>
      <c r="Z131" s="100"/>
      <c r="AA131" s="95"/>
      <c r="AB131" s="10"/>
      <c r="AC131" s="72" t="b">
        <f ca="1">AND('pg1'!T131&gt;=startDate,'pg1'!T131&lt;=endDate)</f>
        <v>0</v>
      </c>
    </row>
    <row r="132" spans="1:29" ht="15">
      <c r="A132" s="93">
        <f t="shared" si="8"/>
        <v>129</v>
      </c>
      <c r="B132" s="94"/>
      <c r="C132" s="153"/>
      <c r="D132" s="93" t="str">
        <f>IF(C132&lt;&gt;"",COUNTIF(Stats!$AD$2:$AD$3002,C132),"")</f>
        <v/>
      </c>
      <c r="E132" s="154" t="str">
        <f ca="1">IF(C132&lt;&gt;"",IF(MONTH(T132)=MONTH(TODAY()),Stats!AI130,"--"),"")</f>
        <v/>
      </c>
      <c r="F132" s="97"/>
      <c r="G132" s="160"/>
      <c r="H132" s="157"/>
      <c r="I132" s="158"/>
      <c r="J132" s="161"/>
      <c r="K132" s="160"/>
      <c r="L132" s="162"/>
      <c r="M132" s="162"/>
      <c r="N132" s="96"/>
      <c r="O132" s="96"/>
      <c r="P132" s="164"/>
      <c r="Q132" s="159"/>
      <c r="R132" s="98"/>
      <c r="S132" s="163"/>
      <c r="T132" s="92" t="str">
        <f t="shared" ca="1" si="5"/>
        <v/>
      </c>
      <c r="U132" s="94"/>
      <c r="V132" s="92" t="str">
        <f t="shared" si="6"/>
        <v/>
      </c>
      <c r="W132" s="92" t="str">
        <f t="shared" si="7"/>
        <v/>
      </c>
      <c r="X132" s="99"/>
      <c r="Y132" s="94"/>
      <c r="Z132" s="100"/>
      <c r="AA132" s="95"/>
      <c r="AB132" s="10"/>
      <c r="AC132" s="72" t="b">
        <f ca="1">AND('pg1'!T132&gt;=startDate,'pg1'!T132&lt;=endDate)</f>
        <v>0</v>
      </c>
    </row>
    <row r="133" spans="1:29" ht="15">
      <c r="A133" s="93">
        <f t="shared" si="8"/>
        <v>130</v>
      </c>
      <c r="B133" s="94"/>
      <c r="C133" s="153"/>
      <c r="D133" s="93" t="str">
        <f>IF(C133&lt;&gt;"",COUNTIF(Stats!$AD$2:$AD$3002,C133),"")</f>
        <v/>
      </c>
      <c r="E133" s="154" t="str">
        <f ca="1">IF(C133&lt;&gt;"",IF(MONTH(T133)=MONTH(TODAY()),Stats!AI131,"--"),"")</f>
        <v/>
      </c>
      <c r="F133" s="97"/>
      <c r="G133" s="160"/>
      <c r="H133" s="157"/>
      <c r="I133" s="158"/>
      <c r="J133" s="161"/>
      <c r="K133" s="160"/>
      <c r="L133" s="162"/>
      <c r="M133" s="162"/>
      <c r="N133" s="96"/>
      <c r="O133" s="96"/>
      <c r="P133" s="164"/>
      <c r="Q133" s="159"/>
      <c r="R133" s="98"/>
      <c r="S133" s="163"/>
      <c r="T133" s="92" t="str">
        <f t="shared" ref="T133:T196" ca="1" si="9">IF(B133&lt;&gt;"",IF(T133="",TODAY(),T133),"")</f>
        <v/>
      </c>
      <c r="U133" s="94"/>
      <c r="V133" s="92" t="str">
        <f t="shared" ref="V133:V196" si="10">IF(U133="","", U133+21)</f>
        <v/>
      </c>
      <c r="W133" s="92" t="str">
        <f t="shared" ref="W133:W196" si="11">IF($U133="","", $V133+28)</f>
        <v/>
      </c>
      <c r="X133" s="99"/>
      <c r="Y133" s="94"/>
      <c r="Z133" s="100"/>
      <c r="AA133" s="95"/>
      <c r="AB133" s="10"/>
      <c r="AC133" s="72" t="b">
        <f ca="1">AND('pg1'!T133&gt;=startDate,'pg1'!T133&lt;=endDate)</f>
        <v>0</v>
      </c>
    </row>
    <row r="134" spans="1:29" ht="15">
      <c r="A134" s="93">
        <f t="shared" ref="A134:A197" si="12">A133+1</f>
        <v>131</v>
      </c>
      <c r="B134" s="94"/>
      <c r="C134" s="153"/>
      <c r="D134" s="93" t="str">
        <f>IF(C134&lt;&gt;"",COUNTIF(Stats!$AD$2:$AD$3002,C134),"")</f>
        <v/>
      </c>
      <c r="E134" s="154" t="str">
        <f ca="1">IF(C134&lt;&gt;"",IF(MONTH(T134)=MONTH(TODAY()),Stats!AI132,"--"),"")</f>
        <v/>
      </c>
      <c r="F134" s="97"/>
      <c r="G134" s="160"/>
      <c r="H134" s="157"/>
      <c r="I134" s="158"/>
      <c r="J134" s="161"/>
      <c r="K134" s="160"/>
      <c r="L134" s="162"/>
      <c r="M134" s="162"/>
      <c r="N134" s="96"/>
      <c r="O134" s="96"/>
      <c r="P134" s="164"/>
      <c r="Q134" s="159"/>
      <c r="R134" s="98"/>
      <c r="S134" s="163"/>
      <c r="T134" s="92" t="str">
        <f t="shared" ca="1" si="9"/>
        <v/>
      </c>
      <c r="U134" s="94"/>
      <c r="V134" s="92" t="str">
        <f t="shared" si="10"/>
        <v/>
      </c>
      <c r="W134" s="92" t="str">
        <f t="shared" si="11"/>
        <v/>
      </c>
      <c r="X134" s="99"/>
      <c r="Y134" s="94"/>
      <c r="Z134" s="100"/>
      <c r="AA134" s="95"/>
      <c r="AB134" s="10"/>
      <c r="AC134" s="72" t="b">
        <f ca="1">AND('pg1'!T134&gt;=startDate,'pg1'!T134&lt;=endDate)</f>
        <v>0</v>
      </c>
    </row>
    <row r="135" spans="1:29" ht="15">
      <c r="A135" s="93">
        <f t="shared" si="12"/>
        <v>132</v>
      </c>
      <c r="B135" s="94"/>
      <c r="C135" s="153"/>
      <c r="D135" s="93" t="str">
        <f>IF(C135&lt;&gt;"",COUNTIF(Stats!$AD$2:$AD$3002,C135),"")</f>
        <v/>
      </c>
      <c r="E135" s="154" t="str">
        <f ca="1">IF(C135&lt;&gt;"",IF(MONTH(T135)=MONTH(TODAY()),Stats!AI133,"--"),"")</f>
        <v/>
      </c>
      <c r="F135" s="97"/>
      <c r="G135" s="160"/>
      <c r="H135" s="157"/>
      <c r="I135" s="158"/>
      <c r="J135" s="161"/>
      <c r="K135" s="160"/>
      <c r="L135" s="162"/>
      <c r="M135" s="162"/>
      <c r="N135" s="96"/>
      <c r="O135" s="96"/>
      <c r="P135" s="164"/>
      <c r="Q135" s="159"/>
      <c r="R135" s="98"/>
      <c r="S135" s="163"/>
      <c r="T135" s="92" t="str">
        <f t="shared" ca="1" si="9"/>
        <v/>
      </c>
      <c r="U135" s="94"/>
      <c r="V135" s="92" t="str">
        <f t="shared" si="10"/>
        <v/>
      </c>
      <c r="W135" s="92" t="str">
        <f t="shared" si="11"/>
        <v/>
      </c>
      <c r="X135" s="99"/>
      <c r="Y135" s="94"/>
      <c r="Z135" s="100"/>
      <c r="AA135" s="95"/>
      <c r="AB135" s="10"/>
      <c r="AC135" s="72" t="b">
        <f ca="1">AND('pg1'!T135&gt;=startDate,'pg1'!T135&lt;=endDate)</f>
        <v>0</v>
      </c>
    </row>
    <row r="136" spans="1:29" ht="15">
      <c r="A136" s="93">
        <f t="shared" si="12"/>
        <v>133</v>
      </c>
      <c r="B136" s="94"/>
      <c r="C136" s="153"/>
      <c r="D136" s="93" t="str">
        <f>IF(C136&lt;&gt;"",COUNTIF(Stats!$AD$2:$AD$3002,C136),"")</f>
        <v/>
      </c>
      <c r="E136" s="154" t="str">
        <f ca="1">IF(C136&lt;&gt;"",IF(MONTH(T136)=MONTH(TODAY()),Stats!AI134,"--"),"")</f>
        <v/>
      </c>
      <c r="F136" s="97"/>
      <c r="G136" s="160"/>
      <c r="H136" s="157"/>
      <c r="I136" s="158"/>
      <c r="J136" s="161"/>
      <c r="K136" s="160"/>
      <c r="L136" s="162"/>
      <c r="M136" s="162"/>
      <c r="N136" s="96"/>
      <c r="O136" s="96"/>
      <c r="P136" s="164"/>
      <c r="Q136" s="159"/>
      <c r="R136" s="98"/>
      <c r="S136" s="163"/>
      <c r="T136" s="92" t="str">
        <f t="shared" ca="1" si="9"/>
        <v/>
      </c>
      <c r="U136" s="94"/>
      <c r="V136" s="92" t="str">
        <f t="shared" si="10"/>
        <v/>
      </c>
      <c r="W136" s="92" t="str">
        <f t="shared" si="11"/>
        <v/>
      </c>
      <c r="X136" s="99"/>
      <c r="Y136" s="94"/>
      <c r="Z136" s="100"/>
      <c r="AA136" s="95"/>
      <c r="AB136" s="10"/>
      <c r="AC136" s="72" t="b">
        <f ca="1">AND('pg1'!T136&gt;=startDate,'pg1'!T136&lt;=endDate)</f>
        <v>0</v>
      </c>
    </row>
    <row r="137" spans="1:29" ht="15">
      <c r="A137" s="93">
        <f t="shared" si="12"/>
        <v>134</v>
      </c>
      <c r="B137" s="94"/>
      <c r="C137" s="153"/>
      <c r="D137" s="93" t="str">
        <f>IF(C137&lt;&gt;"",COUNTIF(Stats!$AD$2:$AD$3002,C137),"")</f>
        <v/>
      </c>
      <c r="E137" s="154" t="str">
        <f ca="1">IF(C137&lt;&gt;"",IF(MONTH(T137)=MONTH(TODAY()),Stats!AI135,"--"),"")</f>
        <v/>
      </c>
      <c r="F137" s="97"/>
      <c r="G137" s="160"/>
      <c r="H137" s="157"/>
      <c r="I137" s="158"/>
      <c r="J137" s="161"/>
      <c r="K137" s="160"/>
      <c r="L137" s="162"/>
      <c r="M137" s="162"/>
      <c r="N137" s="96"/>
      <c r="O137" s="96"/>
      <c r="P137" s="164"/>
      <c r="Q137" s="159"/>
      <c r="R137" s="98"/>
      <c r="S137" s="163"/>
      <c r="T137" s="92" t="str">
        <f t="shared" ca="1" si="9"/>
        <v/>
      </c>
      <c r="U137" s="94"/>
      <c r="V137" s="92" t="str">
        <f t="shared" si="10"/>
        <v/>
      </c>
      <c r="W137" s="92" t="str">
        <f t="shared" si="11"/>
        <v/>
      </c>
      <c r="X137" s="99"/>
      <c r="Y137" s="94"/>
      <c r="Z137" s="100"/>
      <c r="AA137" s="95"/>
      <c r="AB137" s="10"/>
      <c r="AC137" s="72" t="b">
        <f ca="1">AND('pg1'!T137&gt;=startDate,'pg1'!T137&lt;=endDate)</f>
        <v>0</v>
      </c>
    </row>
    <row r="138" spans="1:29" ht="15">
      <c r="A138" s="93">
        <f t="shared" si="12"/>
        <v>135</v>
      </c>
      <c r="B138" s="94"/>
      <c r="C138" s="153"/>
      <c r="D138" s="93" t="str">
        <f>IF(C138&lt;&gt;"",COUNTIF(Stats!$AD$2:$AD$3002,C138),"")</f>
        <v/>
      </c>
      <c r="E138" s="154" t="str">
        <f ca="1">IF(C138&lt;&gt;"",IF(MONTH(T138)=MONTH(TODAY()),Stats!AI136,"--"),"")</f>
        <v/>
      </c>
      <c r="F138" s="97"/>
      <c r="G138" s="160"/>
      <c r="H138" s="157"/>
      <c r="I138" s="158"/>
      <c r="J138" s="161"/>
      <c r="K138" s="160"/>
      <c r="L138" s="162"/>
      <c r="M138" s="162"/>
      <c r="N138" s="96"/>
      <c r="O138" s="96"/>
      <c r="P138" s="164"/>
      <c r="Q138" s="159"/>
      <c r="R138" s="98"/>
      <c r="S138" s="163"/>
      <c r="T138" s="92" t="str">
        <f t="shared" ca="1" si="9"/>
        <v/>
      </c>
      <c r="U138" s="94"/>
      <c r="V138" s="92" t="str">
        <f t="shared" si="10"/>
        <v/>
      </c>
      <c r="W138" s="92" t="str">
        <f t="shared" si="11"/>
        <v/>
      </c>
      <c r="X138" s="99"/>
      <c r="Y138" s="94"/>
      <c r="Z138" s="100"/>
      <c r="AA138" s="95"/>
      <c r="AB138" s="10"/>
      <c r="AC138" s="72" t="b">
        <f ca="1">AND('pg1'!T138&gt;=startDate,'pg1'!T138&lt;=endDate)</f>
        <v>0</v>
      </c>
    </row>
    <row r="139" spans="1:29" ht="15">
      <c r="A139" s="93">
        <f t="shared" si="12"/>
        <v>136</v>
      </c>
      <c r="B139" s="94"/>
      <c r="C139" s="153"/>
      <c r="D139" s="93" t="str">
        <f>IF(C139&lt;&gt;"",COUNTIF(Stats!$AD$2:$AD$3002,C139),"")</f>
        <v/>
      </c>
      <c r="E139" s="154" t="str">
        <f ca="1">IF(C139&lt;&gt;"",IF(MONTH(T139)=MONTH(TODAY()),Stats!AI137,"--"),"")</f>
        <v/>
      </c>
      <c r="F139" s="97"/>
      <c r="G139" s="160"/>
      <c r="H139" s="157"/>
      <c r="I139" s="158"/>
      <c r="J139" s="161"/>
      <c r="K139" s="160"/>
      <c r="L139" s="162"/>
      <c r="M139" s="162"/>
      <c r="N139" s="96"/>
      <c r="O139" s="96"/>
      <c r="P139" s="164"/>
      <c r="Q139" s="159"/>
      <c r="R139" s="98"/>
      <c r="S139" s="163"/>
      <c r="T139" s="92" t="str">
        <f t="shared" ca="1" si="9"/>
        <v/>
      </c>
      <c r="U139" s="94"/>
      <c r="V139" s="92" t="str">
        <f t="shared" si="10"/>
        <v/>
      </c>
      <c r="W139" s="92" t="str">
        <f t="shared" si="11"/>
        <v/>
      </c>
      <c r="X139" s="99"/>
      <c r="Y139" s="94"/>
      <c r="Z139" s="100"/>
      <c r="AA139" s="95"/>
      <c r="AB139" s="10"/>
      <c r="AC139" s="72" t="b">
        <f ca="1">AND('pg1'!T139&gt;=startDate,'pg1'!T139&lt;=endDate)</f>
        <v>0</v>
      </c>
    </row>
    <row r="140" spans="1:29" ht="15">
      <c r="A140" s="93">
        <f t="shared" si="12"/>
        <v>137</v>
      </c>
      <c r="B140" s="94"/>
      <c r="C140" s="153"/>
      <c r="D140" s="93" t="str">
        <f>IF(C140&lt;&gt;"",COUNTIF(Stats!$AD$2:$AD$3002,C140),"")</f>
        <v/>
      </c>
      <c r="E140" s="154" t="str">
        <f ca="1">IF(C140&lt;&gt;"",IF(MONTH(T140)=MONTH(TODAY()),Stats!AI138,"--"),"")</f>
        <v/>
      </c>
      <c r="F140" s="97"/>
      <c r="G140" s="160"/>
      <c r="H140" s="157"/>
      <c r="I140" s="158"/>
      <c r="J140" s="161"/>
      <c r="K140" s="160"/>
      <c r="L140" s="162"/>
      <c r="M140" s="162"/>
      <c r="N140" s="96"/>
      <c r="O140" s="96"/>
      <c r="P140" s="164"/>
      <c r="Q140" s="159"/>
      <c r="R140" s="98"/>
      <c r="S140" s="163"/>
      <c r="T140" s="92" t="str">
        <f t="shared" ca="1" si="9"/>
        <v/>
      </c>
      <c r="U140" s="94"/>
      <c r="V140" s="92" t="str">
        <f t="shared" si="10"/>
        <v/>
      </c>
      <c r="W140" s="92" t="str">
        <f t="shared" si="11"/>
        <v/>
      </c>
      <c r="X140" s="99"/>
      <c r="Y140" s="94"/>
      <c r="Z140" s="100"/>
      <c r="AA140" s="95"/>
      <c r="AB140" s="10"/>
      <c r="AC140" s="72" t="b">
        <f ca="1">AND('pg1'!T140&gt;=startDate,'pg1'!T140&lt;=endDate)</f>
        <v>0</v>
      </c>
    </row>
    <row r="141" spans="1:29" ht="15">
      <c r="A141" s="93">
        <f t="shared" si="12"/>
        <v>138</v>
      </c>
      <c r="B141" s="94"/>
      <c r="C141" s="153"/>
      <c r="D141" s="93" t="str">
        <f>IF(C141&lt;&gt;"",COUNTIF(Stats!$AD$2:$AD$3002,C141),"")</f>
        <v/>
      </c>
      <c r="E141" s="154" t="str">
        <f ca="1">IF(C141&lt;&gt;"",IF(MONTH(T141)=MONTH(TODAY()),Stats!AI139,"--"),"")</f>
        <v/>
      </c>
      <c r="F141" s="97"/>
      <c r="G141" s="160"/>
      <c r="H141" s="157"/>
      <c r="I141" s="158"/>
      <c r="J141" s="161"/>
      <c r="K141" s="160"/>
      <c r="L141" s="162"/>
      <c r="M141" s="162"/>
      <c r="N141" s="96"/>
      <c r="O141" s="96"/>
      <c r="P141" s="164"/>
      <c r="Q141" s="159"/>
      <c r="R141" s="98"/>
      <c r="S141" s="163"/>
      <c r="T141" s="92" t="str">
        <f t="shared" ca="1" si="9"/>
        <v/>
      </c>
      <c r="U141" s="94"/>
      <c r="V141" s="92" t="str">
        <f t="shared" si="10"/>
        <v/>
      </c>
      <c r="W141" s="92" t="str">
        <f t="shared" si="11"/>
        <v/>
      </c>
      <c r="X141" s="99"/>
      <c r="Y141" s="94"/>
      <c r="Z141" s="100"/>
      <c r="AA141" s="95"/>
      <c r="AB141" s="10"/>
      <c r="AC141" s="72" t="b">
        <f ca="1">AND('pg1'!T141&gt;=startDate,'pg1'!T141&lt;=endDate)</f>
        <v>0</v>
      </c>
    </row>
    <row r="142" spans="1:29" ht="15">
      <c r="A142" s="93">
        <f t="shared" si="12"/>
        <v>139</v>
      </c>
      <c r="B142" s="94"/>
      <c r="C142" s="153"/>
      <c r="D142" s="93" t="str">
        <f>IF(C142&lt;&gt;"",COUNTIF(Stats!$AD$2:$AD$3002,C142),"")</f>
        <v/>
      </c>
      <c r="E142" s="154" t="str">
        <f ca="1">IF(C142&lt;&gt;"",IF(MONTH(T142)=MONTH(TODAY()),Stats!AI140,"--"),"")</f>
        <v/>
      </c>
      <c r="F142" s="97"/>
      <c r="G142" s="160"/>
      <c r="H142" s="157"/>
      <c r="I142" s="158"/>
      <c r="J142" s="161"/>
      <c r="K142" s="160"/>
      <c r="L142" s="162"/>
      <c r="M142" s="162"/>
      <c r="N142" s="96"/>
      <c r="O142" s="96"/>
      <c r="P142" s="164"/>
      <c r="Q142" s="159"/>
      <c r="R142" s="98"/>
      <c r="S142" s="163"/>
      <c r="T142" s="92" t="str">
        <f t="shared" ca="1" si="9"/>
        <v/>
      </c>
      <c r="U142" s="94"/>
      <c r="V142" s="92" t="str">
        <f t="shared" si="10"/>
        <v/>
      </c>
      <c r="W142" s="92" t="str">
        <f t="shared" si="11"/>
        <v/>
      </c>
      <c r="X142" s="99"/>
      <c r="Y142" s="94"/>
      <c r="Z142" s="100"/>
      <c r="AA142" s="95"/>
      <c r="AB142" s="10"/>
      <c r="AC142" s="72" t="b">
        <f ca="1">AND('pg1'!T142&gt;=startDate,'pg1'!T142&lt;=endDate)</f>
        <v>0</v>
      </c>
    </row>
    <row r="143" spans="1:29" ht="15">
      <c r="A143" s="93">
        <f t="shared" si="12"/>
        <v>140</v>
      </c>
      <c r="B143" s="94"/>
      <c r="C143" s="153"/>
      <c r="D143" s="93" t="str">
        <f>IF(C143&lt;&gt;"",COUNTIF(Stats!$AD$2:$AD$3002,C143),"")</f>
        <v/>
      </c>
      <c r="E143" s="154" t="str">
        <f ca="1">IF(C143&lt;&gt;"",IF(MONTH(T143)=MONTH(TODAY()),Stats!AI141,"--"),"")</f>
        <v/>
      </c>
      <c r="F143" s="97"/>
      <c r="G143" s="160"/>
      <c r="H143" s="157"/>
      <c r="I143" s="158"/>
      <c r="J143" s="161"/>
      <c r="K143" s="160"/>
      <c r="L143" s="162"/>
      <c r="M143" s="162"/>
      <c r="N143" s="96"/>
      <c r="O143" s="96"/>
      <c r="P143" s="164"/>
      <c r="Q143" s="159"/>
      <c r="R143" s="98"/>
      <c r="S143" s="163"/>
      <c r="T143" s="92" t="str">
        <f t="shared" ca="1" si="9"/>
        <v/>
      </c>
      <c r="U143" s="94"/>
      <c r="V143" s="92" t="str">
        <f t="shared" si="10"/>
        <v/>
      </c>
      <c r="W143" s="92" t="str">
        <f t="shared" si="11"/>
        <v/>
      </c>
      <c r="X143" s="99"/>
      <c r="Y143" s="94"/>
      <c r="Z143" s="100"/>
      <c r="AA143" s="95"/>
      <c r="AB143" s="10"/>
      <c r="AC143" s="72" t="b">
        <f ca="1">AND('pg1'!T143&gt;=startDate,'pg1'!T143&lt;=endDate)</f>
        <v>0</v>
      </c>
    </row>
    <row r="144" spans="1:29" ht="15">
      <c r="A144" s="93">
        <f t="shared" si="12"/>
        <v>141</v>
      </c>
      <c r="B144" s="94"/>
      <c r="C144" s="153"/>
      <c r="D144" s="93" t="str">
        <f>IF(C144&lt;&gt;"",COUNTIF(Stats!$AD$2:$AD$3002,C144),"")</f>
        <v/>
      </c>
      <c r="E144" s="154" t="str">
        <f ca="1">IF(C144&lt;&gt;"",IF(MONTH(T144)=MONTH(TODAY()),Stats!AI142,"--"),"")</f>
        <v/>
      </c>
      <c r="F144" s="97"/>
      <c r="G144" s="160"/>
      <c r="H144" s="157"/>
      <c r="I144" s="158"/>
      <c r="J144" s="161"/>
      <c r="K144" s="160"/>
      <c r="L144" s="162"/>
      <c r="M144" s="162"/>
      <c r="N144" s="96"/>
      <c r="O144" s="96"/>
      <c r="P144" s="164"/>
      <c r="Q144" s="159"/>
      <c r="R144" s="98"/>
      <c r="S144" s="163"/>
      <c r="T144" s="92" t="str">
        <f t="shared" ca="1" si="9"/>
        <v/>
      </c>
      <c r="U144" s="94"/>
      <c r="V144" s="92" t="str">
        <f t="shared" si="10"/>
        <v/>
      </c>
      <c r="W144" s="92" t="str">
        <f t="shared" si="11"/>
        <v/>
      </c>
      <c r="X144" s="99"/>
      <c r="Y144" s="94"/>
      <c r="Z144" s="100"/>
      <c r="AA144" s="95"/>
      <c r="AB144" s="10"/>
      <c r="AC144" s="72" t="b">
        <f ca="1">AND('pg1'!T144&gt;=startDate,'pg1'!T144&lt;=endDate)</f>
        <v>0</v>
      </c>
    </row>
    <row r="145" spans="1:29" ht="15">
      <c r="A145" s="93">
        <f t="shared" si="12"/>
        <v>142</v>
      </c>
      <c r="B145" s="94"/>
      <c r="C145" s="153"/>
      <c r="D145" s="93" t="str">
        <f>IF(C145&lt;&gt;"",COUNTIF(Stats!$AD$2:$AD$3002,C145),"")</f>
        <v/>
      </c>
      <c r="E145" s="154" t="str">
        <f ca="1">IF(C145&lt;&gt;"",IF(MONTH(T145)=MONTH(TODAY()),Stats!AI143,"--"),"")</f>
        <v/>
      </c>
      <c r="F145" s="97"/>
      <c r="G145" s="160"/>
      <c r="H145" s="157"/>
      <c r="I145" s="158"/>
      <c r="J145" s="161"/>
      <c r="K145" s="160"/>
      <c r="L145" s="162"/>
      <c r="M145" s="162"/>
      <c r="N145" s="96"/>
      <c r="O145" s="96"/>
      <c r="P145" s="164"/>
      <c r="Q145" s="159"/>
      <c r="R145" s="98"/>
      <c r="S145" s="163"/>
      <c r="T145" s="92" t="str">
        <f t="shared" ca="1" si="9"/>
        <v/>
      </c>
      <c r="U145" s="94"/>
      <c r="V145" s="92" t="str">
        <f t="shared" si="10"/>
        <v/>
      </c>
      <c r="W145" s="92" t="str">
        <f t="shared" si="11"/>
        <v/>
      </c>
      <c r="X145" s="99"/>
      <c r="Y145" s="94"/>
      <c r="Z145" s="100"/>
      <c r="AA145" s="95"/>
      <c r="AB145" s="10"/>
      <c r="AC145" s="72" t="b">
        <f ca="1">AND('pg1'!T145&gt;=startDate,'pg1'!T145&lt;=endDate)</f>
        <v>0</v>
      </c>
    </row>
    <row r="146" spans="1:29" ht="15">
      <c r="A146" s="93">
        <f t="shared" si="12"/>
        <v>143</v>
      </c>
      <c r="B146" s="94"/>
      <c r="C146" s="153"/>
      <c r="D146" s="93" t="str">
        <f>IF(C146&lt;&gt;"",COUNTIF(Stats!$AD$2:$AD$3002,C146),"")</f>
        <v/>
      </c>
      <c r="E146" s="154" t="str">
        <f ca="1">IF(C146&lt;&gt;"",IF(MONTH(T146)=MONTH(TODAY()),Stats!AI144,"--"),"")</f>
        <v/>
      </c>
      <c r="F146" s="97"/>
      <c r="G146" s="160"/>
      <c r="H146" s="157"/>
      <c r="I146" s="158"/>
      <c r="J146" s="161"/>
      <c r="K146" s="160"/>
      <c r="L146" s="162"/>
      <c r="M146" s="162"/>
      <c r="N146" s="96"/>
      <c r="O146" s="96"/>
      <c r="P146" s="164"/>
      <c r="Q146" s="159"/>
      <c r="R146" s="98"/>
      <c r="S146" s="163"/>
      <c r="T146" s="92" t="str">
        <f t="shared" ca="1" si="9"/>
        <v/>
      </c>
      <c r="U146" s="94"/>
      <c r="V146" s="92" t="str">
        <f t="shared" si="10"/>
        <v/>
      </c>
      <c r="W146" s="92" t="str">
        <f t="shared" si="11"/>
        <v/>
      </c>
      <c r="X146" s="99"/>
      <c r="Y146" s="94"/>
      <c r="Z146" s="100"/>
      <c r="AA146" s="95"/>
      <c r="AB146" s="10"/>
      <c r="AC146" s="72" t="b">
        <f ca="1">AND('pg1'!T146&gt;=startDate,'pg1'!T146&lt;=endDate)</f>
        <v>0</v>
      </c>
    </row>
    <row r="147" spans="1:29" ht="15">
      <c r="A147" s="93">
        <f t="shared" si="12"/>
        <v>144</v>
      </c>
      <c r="B147" s="94"/>
      <c r="C147" s="153"/>
      <c r="D147" s="93" t="str">
        <f>IF(C147&lt;&gt;"",COUNTIF(Stats!$AD$2:$AD$3002,C147),"")</f>
        <v/>
      </c>
      <c r="E147" s="154" t="str">
        <f ca="1">IF(C147&lt;&gt;"",IF(MONTH(T147)=MONTH(TODAY()),Stats!AI145,"--"),"")</f>
        <v/>
      </c>
      <c r="F147" s="97"/>
      <c r="G147" s="160"/>
      <c r="H147" s="157"/>
      <c r="I147" s="158"/>
      <c r="J147" s="161"/>
      <c r="K147" s="160"/>
      <c r="L147" s="162"/>
      <c r="M147" s="162"/>
      <c r="N147" s="96"/>
      <c r="O147" s="96"/>
      <c r="P147" s="164"/>
      <c r="Q147" s="159"/>
      <c r="R147" s="98"/>
      <c r="S147" s="163"/>
      <c r="T147" s="92" t="str">
        <f t="shared" ca="1" si="9"/>
        <v/>
      </c>
      <c r="U147" s="94"/>
      <c r="V147" s="92" t="str">
        <f t="shared" si="10"/>
        <v/>
      </c>
      <c r="W147" s="92" t="str">
        <f t="shared" si="11"/>
        <v/>
      </c>
      <c r="X147" s="99"/>
      <c r="Y147" s="94"/>
      <c r="Z147" s="100"/>
      <c r="AA147" s="95"/>
      <c r="AB147" s="10"/>
      <c r="AC147" s="72" t="b">
        <f ca="1">AND('pg1'!T147&gt;=startDate,'pg1'!T147&lt;=endDate)</f>
        <v>0</v>
      </c>
    </row>
    <row r="148" spans="1:29" ht="15">
      <c r="A148" s="93">
        <f t="shared" si="12"/>
        <v>145</v>
      </c>
      <c r="B148" s="94"/>
      <c r="C148" s="153"/>
      <c r="D148" s="93" t="str">
        <f>IF(C148&lt;&gt;"",COUNTIF(Stats!$AD$2:$AD$3002,C148),"")</f>
        <v/>
      </c>
      <c r="E148" s="154" t="str">
        <f ca="1">IF(C148&lt;&gt;"",IF(MONTH(T148)=MONTH(TODAY()),Stats!AI146,"--"),"")</f>
        <v/>
      </c>
      <c r="F148" s="97"/>
      <c r="G148" s="160"/>
      <c r="H148" s="157"/>
      <c r="I148" s="158"/>
      <c r="J148" s="161"/>
      <c r="K148" s="160"/>
      <c r="L148" s="162"/>
      <c r="M148" s="162"/>
      <c r="N148" s="96"/>
      <c r="O148" s="96"/>
      <c r="P148" s="164"/>
      <c r="Q148" s="159"/>
      <c r="R148" s="98"/>
      <c r="S148" s="163"/>
      <c r="T148" s="92" t="str">
        <f t="shared" ca="1" si="9"/>
        <v/>
      </c>
      <c r="U148" s="94"/>
      <c r="V148" s="92" t="str">
        <f t="shared" si="10"/>
        <v/>
      </c>
      <c r="W148" s="92" t="str">
        <f t="shared" si="11"/>
        <v/>
      </c>
      <c r="X148" s="99"/>
      <c r="Y148" s="94"/>
      <c r="Z148" s="100"/>
      <c r="AA148" s="95"/>
      <c r="AB148" s="10"/>
      <c r="AC148" s="72" t="b">
        <f ca="1">AND('pg1'!T148&gt;=startDate,'pg1'!T148&lt;=endDate)</f>
        <v>0</v>
      </c>
    </row>
    <row r="149" spans="1:29" ht="15">
      <c r="A149" s="93">
        <f t="shared" si="12"/>
        <v>146</v>
      </c>
      <c r="B149" s="94"/>
      <c r="C149" s="153"/>
      <c r="D149" s="93" t="str">
        <f>IF(C149&lt;&gt;"",COUNTIF(Stats!$AD$2:$AD$3002,C149),"")</f>
        <v/>
      </c>
      <c r="E149" s="154" t="str">
        <f ca="1">IF(C149&lt;&gt;"",IF(MONTH(T149)=MONTH(TODAY()),Stats!AI147,"--"),"")</f>
        <v/>
      </c>
      <c r="F149" s="97"/>
      <c r="G149" s="160"/>
      <c r="H149" s="157"/>
      <c r="I149" s="158"/>
      <c r="J149" s="161"/>
      <c r="K149" s="160"/>
      <c r="L149" s="162"/>
      <c r="M149" s="162"/>
      <c r="N149" s="96"/>
      <c r="O149" s="96"/>
      <c r="P149" s="164"/>
      <c r="Q149" s="159"/>
      <c r="R149" s="98"/>
      <c r="S149" s="163"/>
      <c r="T149" s="92" t="str">
        <f t="shared" ca="1" si="9"/>
        <v/>
      </c>
      <c r="U149" s="94"/>
      <c r="V149" s="92" t="str">
        <f t="shared" si="10"/>
        <v/>
      </c>
      <c r="W149" s="92" t="str">
        <f t="shared" si="11"/>
        <v/>
      </c>
      <c r="X149" s="99"/>
      <c r="Y149" s="94"/>
      <c r="Z149" s="100"/>
      <c r="AA149" s="95"/>
      <c r="AB149" s="10"/>
      <c r="AC149" s="72" t="b">
        <f ca="1">AND('pg1'!T149&gt;=startDate,'pg1'!T149&lt;=endDate)</f>
        <v>0</v>
      </c>
    </row>
    <row r="150" spans="1:29" ht="15">
      <c r="A150" s="93">
        <f t="shared" si="12"/>
        <v>147</v>
      </c>
      <c r="B150" s="94"/>
      <c r="C150" s="153"/>
      <c r="D150" s="93" t="str">
        <f>IF(C150&lt;&gt;"",COUNTIF(Stats!$AD$2:$AD$3002,C150),"")</f>
        <v/>
      </c>
      <c r="E150" s="154" t="str">
        <f ca="1">IF(C150&lt;&gt;"",IF(MONTH(T150)=MONTH(TODAY()),Stats!AI148,"--"),"")</f>
        <v/>
      </c>
      <c r="F150" s="97"/>
      <c r="G150" s="160"/>
      <c r="H150" s="157"/>
      <c r="I150" s="158"/>
      <c r="J150" s="161"/>
      <c r="K150" s="160"/>
      <c r="L150" s="162"/>
      <c r="M150" s="162"/>
      <c r="N150" s="96"/>
      <c r="O150" s="96"/>
      <c r="P150" s="164"/>
      <c r="Q150" s="159"/>
      <c r="R150" s="98"/>
      <c r="S150" s="163"/>
      <c r="T150" s="92" t="str">
        <f t="shared" ca="1" si="9"/>
        <v/>
      </c>
      <c r="U150" s="94"/>
      <c r="V150" s="92" t="str">
        <f t="shared" si="10"/>
        <v/>
      </c>
      <c r="W150" s="92" t="str">
        <f t="shared" si="11"/>
        <v/>
      </c>
      <c r="X150" s="99"/>
      <c r="Y150" s="94"/>
      <c r="Z150" s="100"/>
      <c r="AA150" s="95"/>
      <c r="AB150" s="10"/>
      <c r="AC150" s="72" t="b">
        <f ca="1">AND('pg1'!T150&gt;=startDate,'pg1'!T150&lt;=endDate)</f>
        <v>0</v>
      </c>
    </row>
    <row r="151" spans="1:29" ht="15">
      <c r="A151" s="93">
        <f t="shared" si="12"/>
        <v>148</v>
      </c>
      <c r="B151" s="94"/>
      <c r="C151" s="153"/>
      <c r="D151" s="93" t="str">
        <f>IF(C151&lt;&gt;"",COUNTIF(Stats!$AD$2:$AD$3002,C151),"")</f>
        <v/>
      </c>
      <c r="E151" s="154" t="str">
        <f ca="1">IF(C151&lt;&gt;"",IF(MONTH(T151)=MONTH(TODAY()),Stats!AI149,"--"),"")</f>
        <v/>
      </c>
      <c r="F151" s="97"/>
      <c r="G151" s="160"/>
      <c r="H151" s="157"/>
      <c r="I151" s="158"/>
      <c r="J151" s="161"/>
      <c r="K151" s="160"/>
      <c r="L151" s="162"/>
      <c r="M151" s="162"/>
      <c r="N151" s="96"/>
      <c r="O151" s="96"/>
      <c r="P151" s="164"/>
      <c r="Q151" s="159"/>
      <c r="R151" s="98"/>
      <c r="S151" s="163"/>
      <c r="T151" s="92" t="str">
        <f t="shared" ca="1" si="9"/>
        <v/>
      </c>
      <c r="U151" s="94"/>
      <c r="V151" s="92" t="str">
        <f t="shared" si="10"/>
        <v/>
      </c>
      <c r="W151" s="92" t="str">
        <f t="shared" si="11"/>
        <v/>
      </c>
      <c r="X151" s="99"/>
      <c r="Y151" s="94"/>
      <c r="Z151" s="100"/>
      <c r="AA151" s="95"/>
      <c r="AB151" s="10"/>
      <c r="AC151" s="72" t="b">
        <f ca="1">AND('pg1'!T151&gt;=startDate,'pg1'!T151&lt;=endDate)</f>
        <v>0</v>
      </c>
    </row>
    <row r="152" spans="1:29" ht="15">
      <c r="A152" s="93">
        <f t="shared" si="12"/>
        <v>149</v>
      </c>
      <c r="B152" s="94"/>
      <c r="C152" s="153"/>
      <c r="D152" s="93" t="str">
        <f>IF(C152&lt;&gt;"",COUNTIF(Stats!$AD$2:$AD$3002,C152),"")</f>
        <v/>
      </c>
      <c r="E152" s="154" t="str">
        <f ca="1">IF(C152&lt;&gt;"",IF(MONTH(T152)=MONTH(TODAY()),Stats!AI150,"--"),"")</f>
        <v/>
      </c>
      <c r="F152" s="97"/>
      <c r="G152" s="160"/>
      <c r="H152" s="157"/>
      <c r="I152" s="158"/>
      <c r="J152" s="161"/>
      <c r="K152" s="160"/>
      <c r="L152" s="162"/>
      <c r="M152" s="162"/>
      <c r="N152" s="96"/>
      <c r="O152" s="96"/>
      <c r="P152" s="164"/>
      <c r="Q152" s="159"/>
      <c r="R152" s="98"/>
      <c r="S152" s="163"/>
      <c r="T152" s="92" t="str">
        <f t="shared" ca="1" si="9"/>
        <v/>
      </c>
      <c r="U152" s="94"/>
      <c r="V152" s="92" t="str">
        <f t="shared" si="10"/>
        <v/>
      </c>
      <c r="W152" s="92" t="str">
        <f t="shared" si="11"/>
        <v/>
      </c>
      <c r="X152" s="99"/>
      <c r="Y152" s="94"/>
      <c r="Z152" s="100"/>
      <c r="AA152" s="95"/>
      <c r="AB152" s="10"/>
      <c r="AC152" s="72" t="b">
        <f ca="1">AND('pg1'!T152&gt;=startDate,'pg1'!T152&lt;=endDate)</f>
        <v>0</v>
      </c>
    </row>
    <row r="153" spans="1:29" ht="15">
      <c r="A153" s="93">
        <f t="shared" si="12"/>
        <v>150</v>
      </c>
      <c r="B153" s="94"/>
      <c r="C153" s="153"/>
      <c r="D153" s="93" t="str">
        <f>IF(C153&lt;&gt;"",COUNTIF(Stats!$AD$2:$AD$3002,C153),"")</f>
        <v/>
      </c>
      <c r="E153" s="154" t="str">
        <f ca="1">IF(C153&lt;&gt;"",IF(MONTH(T153)=MONTH(TODAY()),Stats!AI151,"--"),"")</f>
        <v/>
      </c>
      <c r="F153" s="97"/>
      <c r="G153" s="160"/>
      <c r="H153" s="157"/>
      <c r="I153" s="158"/>
      <c r="J153" s="161"/>
      <c r="K153" s="160"/>
      <c r="L153" s="162"/>
      <c r="M153" s="162"/>
      <c r="N153" s="96"/>
      <c r="O153" s="96"/>
      <c r="P153" s="164"/>
      <c r="Q153" s="159"/>
      <c r="R153" s="98"/>
      <c r="S153" s="163"/>
      <c r="T153" s="92" t="str">
        <f t="shared" ca="1" si="9"/>
        <v/>
      </c>
      <c r="U153" s="94"/>
      <c r="V153" s="92" t="str">
        <f t="shared" si="10"/>
        <v/>
      </c>
      <c r="W153" s="92" t="str">
        <f t="shared" si="11"/>
        <v/>
      </c>
      <c r="X153" s="99"/>
      <c r="Y153" s="94"/>
      <c r="Z153" s="100"/>
      <c r="AA153" s="95"/>
      <c r="AB153" s="10"/>
      <c r="AC153" s="72" t="b">
        <f ca="1">AND('pg1'!T153&gt;=startDate,'pg1'!T153&lt;=endDate)</f>
        <v>0</v>
      </c>
    </row>
    <row r="154" spans="1:29" ht="15">
      <c r="A154" s="93">
        <f t="shared" si="12"/>
        <v>151</v>
      </c>
      <c r="B154" s="94"/>
      <c r="C154" s="153"/>
      <c r="D154" s="93" t="str">
        <f>IF(C154&lt;&gt;"",COUNTIF(Stats!$AD$2:$AD$3002,C154),"")</f>
        <v/>
      </c>
      <c r="E154" s="154" t="str">
        <f ca="1">IF(C154&lt;&gt;"",IF(MONTH(T154)=MONTH(TODAY()),Stats!AI152,"--"),"")</f>
        <v/>
      </c>
      <c r="F154" s="97"/>
      <c r="G154" s="160"/>
      <c r="H154" s="157"/>
      <c r="I154" s="158"/>
      <c r="J154" s="161"/>
      <c r="K154" s="160"/>
      <c r="L154" s="162"/>
      <c r="M154" s="162"/>
      <c r="N154" s="96"/>
      <c r="O154" s="96"/>
      <c r="P154" s="164"/>
      <c r="Q154" s="159"/>
      <c r="R154" s="98"/>
      <c r="S154" s="163"/>
      <c r="T154" s="92" t="str">
        <f t="shared" ca="1" si="9"/>
        <v/>
      </c>
      <c r="U154" s="94"/>
      <c r="V154" s="92" t="str">
        <f t="shared" si="10"/>
        <v/>
      </c>
      <c r="W154" s="92" t="str">
        <f t="shared" si="11"/>
        <v/>
      </c>
      <c r="X154" s="99"/>
      <c r="Y154" s="94"/>
      <c r="Z154" s="100"/>
      <c r="AA154" s="95"/>
      <c r="AB154" s="10"/>
      <c r="AC154" s="72" t="b">
        <f ca="1">AND('pg1'!T154&gt;=startDate,'pg1'!T154&lt;=endDate)</f>
        <v>0</v>
      </c>
    </row>
    <row r="155" spans="1:29" ht="15">
      <c r="A155" s="93">
        <f t="shared" si="12"/>
        <v>152</v>
      </c>
      <c r="B155" s="94"/>
      <c r="C155" s="153"/>
      <c r="D155" s="93" t="str">
        <f>IF(C155&lt;&gt;"",COUNTIF(Stats!$AD$2:$AD$3002,C155),"")</f>
        <v/>
      </c>
      <c r="E155" s="154" t="str">
        <f ca="1">IF(C155&lt;&gt;"",IF(MONTH(T155)=MONTH(TODAY()),Stats!AI153,"--"),"")</f>
        <v/>
      </c>
      <c r="F155" s="97"/>
      <c r="G155" s="160"/>
      <c r="H155" s="157"/>
      <c r="I155" s="158"/>
      <c r="J155" s="161"/>
      <c r="K155" s="160"/>
      <c r="L155" s="162"/>
      <c r="M155" s="162"/>
      <c r="N155" s="96"/>
      <c r="O155" s="96"/>
      <c r="P155" s="164"/>
      <c r="Q155" s="159"/>
      <c r="R155" s="98"/>
      <c r="S155" s="163"/>
      <c r="T155" s="92" t="str">
        <f t="shared" ca="1" si="9"/>
        <v/>
      </c>
      <c r="U155" s="94"/>
      <c r="V155" s="92" t="str">
        <f t="shared" si="10"/>
        <v/>
      </c>
      <c r="W155" s="92" t="str">
        <f t="shared" si="11"/>
        <v/>
      </c>
      <c r="X155" s="99"/>
      <c r="Y155" s="94"/>
      <c r="Z155" s="100"/>
      <c r="AA155" s="95"/>
      <c r="AB155" s="10"/>
      <c r="AC155" s="72" t="b">
        <f ca="1">AND('pg1'!T155&gt;=startDate,'pg1'!T155&lt;=endDate)</f>
        <v>0</v>
      </c>
    </row>
    <row r="156" spans="1:29" ht="15">
      <c r="A156" s="93">
        <f t="shared" si="12"/>
        <v>153</v>
      </c>
      <c r="B156" s="94"/>
      <c r="C156" s="153"/>
      <c r="D156" s="93" t="str">
        <f>IF(C156&lt;&gt;"",COUNTIF(Stats!$AD$2:$AD$3002,C156),"")</f>
        <v/>
      </c>
      <c r="E156" s="154" t="str">
        <f ca="1">IF(C156&lt;&gt;"",IF(MONTH(T156)=MONTH(TODAY()),Stats!AI154,"--"),"")</f>
        <v/>
      </c>
      <c r="F156" s="97"/>
      <c r="G156" s="160"/>
      <c r="H156" s="157"/>
      <c r="I156" s="158"/>
      <c r="J156" s="161"/>
      <c r="K156" s="160"/>
      <c r="L156" s="162"/>
      <c r="M156" s="162"/>
      <c r="N156" s="96"/>
      <c r="O156" s="96"/>
      <c r="P156" s="164"/>
      <c r="Q156" s="159"/>
      <c r="R156" s="98"/>
      <c r="S156" s="163"/>
      <c r="T156" s="92" t="str">
        <f t="shared" ca="1" si="9"/>
        <v/>
      </c>
      <c r="U156" s="94"/>
      <c r="V156" s="92" t="str">
        <f t="shared" si="10"/>
        <v/>
      </c>
      <c r="W156" s="92" t="str">
        <f t="shared" si="11"/>
        <v/>
      </c>
      <c r="X156" s="99"/>
      <c r="Y156" s="94"/>
      <c r="Z156" s="100"/>
      <c r="AA156" s="95"/>
      <c r="AB156" s="10"/>
      <c r="AC156" s="72" t="b">
        <f ca="1">AND('pg1'!T156&gt;=startDate,'pg1'!T156&lt;=endDate)</f>
        <v>0</v>
      </c>
    </row>
    <row r="157" spans="1:29" ht="15">
      <c r="A157" s="93">
        <f t="shared" si="12"/>
        <v>154</v>
      </c>
      <c r="B157" s="94"/>
      <c r="C157" s="153"/>
      <c r="D157" s="93" t="str">
        <f>IF(C157&lt;&gt;"",COUNTIF(Stats!$AD$2:$AD$3002,C157),"")</f>
        <v/>
      </c>
      <c r="E157" s="154" t="str">
        <f ca="1">IF(C157&lt;&gt;"",IF(MONTH(T157)=MONTH(TODAY()),Stats!AI155,"--"),"")</f>
        <v/>
      </c>
      <c r="F157" s="97"/>
      <c r="G157" s="160"/>
      <c r="H157" s="157"/>
      <c r="I157" s="158"/>
      <c r="J157" s="161"/>
      <c r="K157" s="160"/>
      <c r="L157" s="162"/>
      <c r="M157" s="162"/>
      <c r="N157" s="96"/>
      <c r="O157" s="96"/>
      <c r="P157" s="164"/>
      <c r="Q157" s="159"/>
      <c r="R157" s="98"/>
      <c r="S157" s="163"/>
      <c r="T157" s="92" t="str">
        <f t="shared" ca="1" si="9"/>
        <v/>
      </c>
      <c r="U157" s="94"/>
      <c r="V157" s="92" t="str">
        <f t="shared" si="10"/>
        <v/>
      </c>
      <c r="W157" s="92" t="str">
        <f t="shared" si="11"/>
        <v/>
      </c>
      <c r="X157" s="99"/>
      <c r="Y157" s="94"/>
      <c r="Z157" s="100"/>
      <c r="AA157" s="95"/>
      <c r="AB157" s="10"/>
      <c r="AC157" s="72" t="b">
        <f ca="1">AND('pg1'!T157&gt;=startDate,'pg1'!T157&lt;=endDate)</f>
        <v>0</v>
      </c>
    </row>
    <row r="158" spans="1:29" ht="15">
      <c r="A158" s="93">
        <f t="shared" si="12"/>
        <v>155</v>
      </c>
      <c r="B158" s="94"/>
      <c r="C158" s="153"/>
      <c r="D158" s="93" t="str">
        <f>IF(C158&lt;&gt;"",COUNTIF(Stats!$AD$2:$AD$3002,C158),"")</f>
        <v/>
      </c>
      <c r="E158" s="154" t="str">
        <f ca="1">IF(C158&lt;&gt;"",IF(MONTH(T158)=MONTH(TODAY()),Stats!AI156,"--"),"")</f>
        <v/>
      </c>
      <c r="F158" s="97"/>
      <c r="G158" s="160"/>
      <c r="H158" s="157"/>
      <c r="I158" s="158"/>
      <c r="J158" s="161"/>
      <c r="K158" s="160"/>
      <c r="L158" s="162"/>
      <c r="M158" s="162"/>
      <c r="N158" s="96"/>
      <c r="O158" s="96"/>
      <c r="P158" s="164"/>
      <c r="Q158" s="159"/>
      <c r="R158" s="98"/>
      <c r="S158" s="163"/>
      <c r="T158" s="92" t="str">
        <f t="shared" ca="1" si="9"/>
        <v/>
      </c>
      <c r="U158" s="94"/>
      <c r="V158" s="92" t="str">
        <f t="shared" si="10"/>
        <v/>
      </c>
      <c r="W158" s="92" t="str">
        <f t="shared" si="11"/>
        <v/>
      </c>
      <c r="X158" s="99"/>
      <c r="Y158" s="94"/>
      <c r="Z158" s="100"/>
      <c r="AA158" s="95"/>
      <c r="AB158" s="10"/>
      <c r="AC158" s="72" t="b">
        <f ca="1">AND('pg1'!T158&gt;=startDate,'pg1'!T158&lt;=endDate)</f>
        <v>0</v>
      </c>
    </row>
    <row r="159" spans="1:29" ht="15">
      <c r="A159" s="93">
        <f t="shared" si="12"/>
        <v>156</v>
      </c>
      <c r="B159" s="94"/>
      <c r="C159" s="153"/>
      <c r="D159" s="93" t="str">
        <f>IF(C159&lt;&gt;"",COUNTIF(Stats!$AD$2:$AD$3002,C159),"")</f>
        <v/>
      </c>
      <c r="E159" s="154" t="str">
        <f ca="1">IF(C159&lt;&gt;"",IF(MONTH(T159)=MONTH(TODAY()),Stats!AI157,"--"),"")</f>
        <v/>
      </c>
      <c r="F159" s="97"/>
      <c r="G159" s="160"/>
      <c r="H159" s="157"/>
      <c r="I159" s="158"/>
      <c r="J159" s="161"/>
      <c r="K159" s="160"/>
      <c r="L159" s="162"/>
      <c r="M159" s="162"/>
      <c r="N159" s="96"/>
      <c r="O159" s="96"/>
      <c r="P159" s="164"/>
      <c r="Q159" s="159"/>
      <c r="R159" s="98"/>
      <c r="S159" s="163"/>
      <c r="T159" s="92" t="str">
        <f t="shared" ca="1" si="9"/>
        <v/>
      </c>
      <c r="U159" s="94"/>
      <c r="V159" s="92" t="str">
        <f t="shared" si="10"/>
        <v/>
      </c>
      <c r="W159" s="92" t="str">
        <f t="shared" si="11"/>
        <v/>
      </c>
      <c r="X159" s="99"/>
      <c r="Y159" s="94"/>
      <c r="Z159" s="100"/>
      <c r="AA159" s="95"/>
      <c r="AB159" s="10"/>
      <c r="AC159" s="72" t="b">
        <f ca="1">AND('pg1'!T159&gt;=startDate,'pg1'!T159&lt;=endDate)</f>
        <v>0</v>
      </c>
    </row>
    <row r="160" spans="1:29" ht="15">
      <c r="A160" s="93">
        <f t="shared" si="12"/>
        <v>157</v>
      </c>
      <c r="B160" s="94"/>
      <c r="C160" s="153"/>
      <c r="D160" s="93" t="str">
        <f>IF(C160&lt;&gt;"",COUNTIF(Stats!$AD$2:$AD$3002,C160),"")</f>
        <v/>
      </c>
      <c r="E160" s="154" t="str">
        <f ca="1">IF(C160&lt;&gt;"",IF(MONTH(T160)=MONTH(TODAY()),Stats!AI158,"--"),"")</f>
        <v/>
      </c>
      <c r="F160" s="97"/>
      <c r="G160" s="160"/>
      <c r="H160" s="157"/>
      <c r="I160" s="158"/>
      <c r="J160" s="161"/>
      <c r="K160" s="160"/>
      <c r="L160" s="162"/>
      <c r="M160" s="162"/>
      <c r="N160" s="96"/>
      <c r="O160" s="96"/>
      <c r="P160" s="164"/>
      <c r="Q160" s="159"/>
      <c r="R160" s="98"/>
      <c r="S160" s="163"/>
      <c r="T160" s="92" t="str">
        <f t="shared" ca="1" si="9"/>
        <v/>
      </c>
      <c r="U160" s="94"/>
      <c r="V160" s="92" t="str">
        <f t="shared" si="10"/>
        <v/>
      </c>
      <c r="W160" s="92" t="str">
        <f t="shared" si="11"/>
        <v/>
      </c>
      <c r="X160" s="99"/>
      <c r="Y160" s="94"/>
      <c r="Z160" s="100"/>
      <c r="AA160" s="95"/>
      <c r="AB160" s="10"/>
      <c r="AC160" s="72" t="b">
        <f ca="1">AND('pg1'!T160&gt;=startDate,'pg1'!T160&lt;=endDate)</f>
        <v>0</v>
      </c>
    </row>
    <row r="161" spans="1:29" ht="15">
      <c r="A161" s="93">
        <f t="shared" si="12"/>
        <v>158</v>
      </c>
      <c r="B161" s="94"/>
      <c r="C161" s="153"/>
      <c r="D161" s="93" t="str">
        <f>IF(C161&lt;&gt;"",COUNTIF(Stats!$AD$2:$AD$3002,C161),"")</f>
        <v/>
      </c>
      <c r="E161" s="154" t="str">
        <f ca="1">IF(C161&lt;&gt;"",IF(MONTH(T161)=MONTH(TODAY()),Stats!AI159,"--"),"")</f>
        <v/>
      </c>
      <c r="F161" s="97"/>
      <c r="G161" s="160"/>
      <c r="H161" s="157"/>
      <c r="I161" s="158"/>
      <c r="J161" s="161"/>
      <c r="K161" s="160"/>
      <c r="L161" s="162"/>
      <c r="M161" s="162"/>
      <c r="N161" s="96"/>
      <c r="O161" s="96"/>
      <c r="P161" s="164"/>
      <c r="Q161" s="159"/>
      <c r="R161" s="98"/>
      <c r="S161" s="163"/>
      <c r="T161" s="92" t="str">
        <f t="shared" ca="1" si="9"/>
        <v/>
      </c>
      <c r="U161" s="94"/>
      <c r="V161" s="92" t="str">
        <f t="shared" si="10"/>
        <v/>
      </c>
      <c r="W161" s="92" t="str">
        <f t="shared" si="11"/>
        <v/>
      </c>
      <c r="X161" s="99"/>
      <c r="Y161" s="94"/>
      <c r="Z161" s="100"/>
      <c r="AA161" s="95"/>
      <c r="AB161" s="10"/>
      <c r="AC161" s="72" t="b">
        <f ca="1">AND('pg1'!T161&gt;=startDate,'pg1'!T161&lt;=endDate)</f>
        <v>0</v>
      </c>
    </row>
    <row r="162" spans="1:29" ht="15">
      <c r="A162" s="93">
        <f t="shared" si="12"/>
        <v>159</v>
      </c>
      <c r="B162" s="94"/>
      <c r="C162" s="153"/>
      <c r="D162" s="93" t="str">
        <f>IF(C162&lt;&gt;"",COUNTIF(Stats!$AD$2:$AD$3002,C162),"")</f>
        <v/>
      </c>
      <c r="E162" s="154" t="str">
        <f ca="1">IF(C162&lt;&gt;"",IF(MONTH(T162)=MONTH(TODAY()),Stats!AI160,"--"),"")</f>
        <v/>
      </c>
      <c r="F162" s="97"/>
      <c r="G162" s="160"/>
      <c r="H162" s="157"/>
      <c r="I162" s="158"/>
      <c r="J162" s="161"/>
      <c r="K162" s="160"/>
      <c r="L162" s="162"/>
      <c r="M162" s="162"/>
      <c r="N162" s="96"/>
      <c r="O162" s="96"/>
      <c r="P162" s="164"/>
      <c r="Q162" s="159"/>
      <c r="R162" s="98"/>
      <c r="S162" s="163"/>
      <c r="T162" s="92" t="str">
        <f t="shared" ca="1" si="9"/>
        <v/>
      </c>
      <c r="U162" s="94"/>
      <c r="V162" s="92" t="str">
        <f t="shared" si="10"/>
        <v/>
      </c>
      <c r="W162" s="92" t="str">
        <f t="shared" si="11"/>
        <v/>
      </c>
      <c r="X162" s="99"/>
      <c r="Y162" s="94"/>
      <c r="Z162" s="100"/>
      <c r="AA162" s="95"/>
      <c r="AB162" s="10"/>
      <c r="AC162" s="72" t="b">
        <f ca="1">AND('pg1'!T162&gt;=startDate,'pg1'!T162&lt;=endDate)</f>
        <v>0</v>
      </c>
    </row>
    <row r="163" spans="1:29" ht="15">
      <c r="A163" s="93">
        <f t="shared" si="12"/>
        <v>160</v>
      </c>
      <c r="B163" s="94"/>
      <c r="C163" s="153"/>
      <c r="D163" s="93" t="str">
        <f>IF(C163&lt;&gt;"",COUNTIF(Stats!$AD$2:$AD$3002,C163),"")</f>
        <v/>
      </c>
      <c r="E163" s="154" t="str">
        <f ca="1">IF(C163&lt;&gt;"",IF(MONTH(T163)=MONTH(TODAY()),Stats!AI161,"--"),"")</f>
        <v/>
      </c>
      <c r="F163" s="97"/>
      <c r="G163" s="160"/>
      <c r="H163" s="157"/>
      <c r="I163" s="158"/>
      <c r="J163" s="161"/>
      <c r="K163" s="160"/>
      <c r="L163" s="162"/>
      <c r="M163" s="162"/>
      <c r="N163" s="96"/>
      <c r="O163" s="96"/>
      <c r="P163" s="164"/>
      <c r="Q163" s="159"/>
      <c r="R163" s="98"/>
      <c r="S163" s="163"/>
      <c r="T163" s="92" t="str">
        <f t="shared" ca="1" si="9"/>
        <v/>
      </c>
      <c r="U163" s="94"/>
      <c r="V163" s="92" t="str">
        <f t="shared" si="10"/>
        <v/>
      </c>
      <c r="W163" s="92" t="str">
        <f t="shared" si="11"/>
        <v/>
      </c>
      <c r="X163" s="99"/>
      <c r="Y163" s="94"/>
      <c r="Z163" s="100"/>
      <c r="AA163" s="95"/>
      <c r="AB163" s="10"/>
      <c r="AC163" s="72" t="b">
        <f ca="1">AND('pg1'!T163&gt;=startDate,'pg1'!T163&lt;=endDate)</f>
        <v>0</v>
      </c>
    </row>
    <row r="164" spans="1:29" ht="15">
      <c r="A164" s="93">
        <f t="shared" si="12"/>
        <v>161</v>
      </c>
      <c r="B164" s="94"/>
      <c r="C164" s="153"/>
      <c r="D164" s="93" t="str">
        <f>IF(C164&lt;&gt;"",COUNTIF(Stats!$AD$2:$AD$3002,C164),"")</f>
        <v/>
      </c>
      <c r="E164" s="154" t="str">
        <f ca="1">IF(C164&lt;&gt;"",IF(MONTH(T164)=MONTH(TODAY()),Stats!AI162,"--"),"")</f>
        <v/>
      </c>
      <c r="F164" s="97"/>
      <c r="G164" s="160"/>
      <c r="H164" s="157"/>
      <c r="I164" s="158"/>
      <c r="J164" s="161"/>
      <c r="K164" s="160"/>
      <c r="L164" s="162"/>
      <c r="M164" s="162"/>
      <c r="N164" s="96"/>
      <c r="O164" s="96"/>
      <c r="P164" s="164"/>
      <c r="Q164" s="159"/>
      <c r="R164" s="98"/>
      <c r="S164" s="163"/>
      <c r="T164" s="92" t="str">
        <f t="shared" ca="1" si="9"/>
        <v/>
      </c>
      <c r="U164" s="94"/>
      <c r="V164" s="92" t="str">
        <f t="shared" si="10"/>
        <v/>
      </c>
      <c r="W164" s="92" t="str">
        <f t="shared" si="11"/>
        <v/>
      </c>
      <c r="X164" s="99"/>
      <c r="Y164" s="94"/>
      <c r="Z164" s="100"/>
      <c r="AA164" s="95"/>
      <c r="AB164" s="10"/>
      <c r="AC164" s="72" t="b">
        <f ca="1">AND('pg1'!T164&gt;=startDate,'pg1'!T164&lt;=endDate)</f>
        <v>0</v>
      </c>
    </row>
    <row r="165" spans="1:29" ht="15">
      <c r="A165" s="93">
        <f t="shared" si="12"/>
        <v>162</v>
      </c>
      <c r="B165" s="94"/>
      <c r="C165" s="153"/>
      <c r="D165" s="93" t="str">
        <f>IF(C165&lt;&gt;"",COUNTIF(Stats!$AD$2:$AD$3002,C165),"")</f>
        <v/>
      </c>
      <c r="E165" s="154" t="str">
        <f ca="1">IF(C165&lt;&gt;"",IF(MONTH(T165)=MONTH(TODAY()),Stats!AI163,"--"),"")</f>
        <v/>
      </c>
      <c r="F165" s="97"/>
      <c r="G165" s="160"/>
      <c r="H165" s="157"/>
      <c r="I165" s="158"/>
      <c r="J165" s="161"/>
      <c r="K165" s="160"/>
      <c r="L165" s="162"/>
      <c r="M165" s="162"/>
      <c r="N165" s="96"/>
      <c r="O165" s="96"/>
      <c r="P165" s="164"/>
      <c r="Q165" s="159"/>
      <c r="R165" s="98"/>
      <c r="S165" s="163"/>
      <c r="T165" s="92" t="str">
        <f t="shared" ca="1" si="9"/>
        <v/>
      </c>
      <c r="U165" s="94"/>
      <c r="V165" s="92" t="str">
        <f t="shared" si="10"/>
        <v/>
      </c>
      <c r="W165" s="92" t="str">
        <f t="shared" si="11"/>
        <v/>
      </c>
      <c r="X165" s="99"/>
      <c r="Y165" s="94"/>
      <c r="Z165" s="100"/>
      <c r="AA165" s="95"/>
      <c r="AB165" s="10"/>
      <c r="AC165" s="72" t="b">
        <f ca="1">AND('pg1'!T165&gt;=startDate,'pg1'!T165&lt;=endDate)</f>
        <v>0</v>
      </c>
    </row>
    <row r="166" spans="1:29" ht="15">
      <c r="A166" s="93">
        <f t="shared" si="12"/>
        <v>163</v>
      </c>
      <c r="B166" s="94"/>
      <c r="C166" s="153"/>
      <c r="D166" s="93" t="str">
        <f>IF(C166&lt;&gt;"",COUNTIF(Stats!$AD$2:$AD$3002,C166),"")</f>
        <v/>
      </c>
      <c r="E166" s="154" t="str">
        <f ca="1">IF(C166&lt;&gt;"",IF(MONTH(T166)=MONTH(TODAY()),Stats!AI164,"--"),"")</f>
        <v/>
      </c>
      <c r="F166" s="97"/>
      <c r="G166" s="160"/>
      <c r="H166" s="157"/>
      <c r="I166" s="158"/>
      <c r="J166" s="161"/>
      <c r="K166" s="160"/>
      <c r="L166" s="162"/>
      <c r="M166" s="162"/>
      <c r="N166" s="96"/>
      <c r="O166" s="96"/>
      <c r="P166" s="164"/>
      <c r="Q166" s="159"/>
      <c r="R166" s="98"/>
      <c r="S166" s="163"/>
      <c r="T166" s="92" t="str">
        <f t="shared" ca="1" si="9"/>
        <v/>
      </c>
      <c r="U166" s="94"/>
      <c r="V166" s="92" t="str">
        <f t="shared" si="10"/>
        <v/>
      </c>
      <c r="W166" s="92" t="str">
        <f t="shared" si="11"/>
        <v/>
      </c>
      <c r="X166" s="99"/>
      <c r="Y166" s="94"/>
      <c r="Z166" s="100"/>
      <c r="AA166" s="95"/>
      <c r="AB166" s="10"/>
      <c r="AC166" s="72" t="b">
        <f ca="1">AND('pg1'!T166&gt;=startDate,'pg1'!T166&lt;=endDate)</f>
        <v>0</v>
      </c>
    </row>
    <row r="167" spans="1:29" ht="15">
      <c r="A167" s="93">
        <f t="shared" si="12"/>
        <v>164</v>
      </c>
      <c r="B167" s="94"/>
      <c r="C167" s="153"/>
      <c r="D167" s="93" t="str">
        <f>IF(C167&lt;&gt;"",COUNTIF(Stats!$AD$2:$AD$3002,C167),"")</f>
        <v/>
      </c>
      <c r="E167" s="154" t="str">
        <f ca="1">IF(C167&lt;&gt;"",IF(MONTH(T167)=MONTH(TODAY()),Stats!AI165,"--"),"")</f>
        <v/>
      </c>
      <c r="F167" s="97"/>
      <c r="G167" s="160"/>
      <c r="H167" s="157"/>
      <c r="I167" s="158"/>
      <c r="J167" s="161"/>
      <c r="K167" s="160"/>
      <c r="L167" s="162"/>
      <c r="M167" s="162"/>
      <c r="N167" s="96"/>
      <c r="O167" s="96"/>
      <c r="P167" s="164"/>
      <c r="Q167" s="159"/>
      <c r="R167" s="98"/>
      <c r="S167" s="163"/>
      <c r="T167" s="92" t="str">
        <f t="shared" ca="1" si="9"/>
        <v/>
      </c>
      <c r="U167" s="94"/>
      <c r="V167" s="92" t="str">
        <f t="shared" si="10"/>
        <v/>
      </c>
      <c r="W167" s="92" t="str">
        <f t="shared" si="11"/>
        <v/>
      </c>
      <c r="X167" s="99"/>
      <c r="Y167" s="94"/>
      <c r="Z167" s="100"/>
      <c r="AA167" s="95"/>
      <c r="AB167" s="10"/>
      <c r="AC167" s="72" t="b">
        <f ca="1">AND('pg1'!T167&gt;=startDate,'pg1'!T167&lt;=endDate)</f>
        <v>0</v>
      </c>
    </row>
    <row r="168" spans="1:29" ht="15">
      <c r="A168" s="93">
        <f t="shared" si="12"/>
        <v>165</v>
      </c>
      <c r="B168" s="94"/>
      <c r="C168" s="153"/>
      <c r="D168" s="93" t="str">
        <f>IF(C168&lt;&gt;"",COUNTIF(Stats!$AD$2:$AD$3002,C168),"")</f>
        <v/>
      </c>
      <c r="E168" s="154" t="str">
        <f ca="1">IF(C168&lt;&gt;"",IF(MONTH(T168)=MONTH(TODAY()),Stats!AI166,"--"),"")</f>
        <v/>
      </c>
      <c r="F168" s="97"/>
      <c r="G168" s="160"/>
      <c r="H168" s="157"/>
      <c r="I168" s="158"/>
      <c r="J168" s="161"/>
      <c r="K168" s="160"/>
      <c r="L168" s="162"/>
      <c r="M168" s="162"/>
      <c r="N168" s="96"/>
      <c r="O168" s="96"/>
      <c r="P168" s="164"/>
      <c r="Q168" s="159"/>
      <c r="R168" s="98"/>
      <c r="S168" s="163"/>
      <c r="T168" s="92" t="str">
        <f t="shared" ca="1" si="9"/>
        <v/>
      </c>
      <c r="U168" s="94"/>
      <c r="V168" s="92" t="str">
        <f t="shared" si="10"/>
        <v/>
      </c>
      <c r="W168" s="92" t="str">
        <f t="shared" si="11"/>
        <v/>
      </c>
      <c r="X168" s="99"/>
      <c r="Y168" s="94"/>
      <c r="Z168" s="100"/>
      <c r="AA168" s="95"/>
      <c r="AB168" s="10"/>
      <c r="AC168" s="72" t="b">
        <f ca="1">AND('pg1'!T168&gt;=startDate,'pg1'!T168&lt;=endDate)</f>
        <v>0</v>
      </c>
    </row>
    <row r="169" spans="1:29" ht="15">
      <c r="A169" s="93">
        <f t="shared" si="12"/>
        <v>166</v>
      </c>
      <c r="B169" s="94"/>
      <c r="C169" s="153"/>
      <c r="D169" s="93" t="str">
        <f>IF(C169&lt;&gt;"",COUNTIF(Stats!$AD$2:$AD$3002,C169),"")</f>
        <v/>
      </c>
      <c r="E169" s="154" t="str">
        <f ca="1">IF(C169&lt;&gt;"",IF(MONTH(T169)=MONTH(TODAY()),Stats!AI167,"--"),"")</f>
        <v/>
      </c>
      <c r="F169" s="97"/>
      <c r="G169" s="160"/>
      <c r="H169" s="157"/>
      <c r="I169" s="158"/>
      <c r="J169" s="161"/>
      <c r="K169" s="160"/>
      <c r="L169" s="162"/>
      <c r="M169" s="162"/>
      <c r="N169" s="96"/>
      <c r="O169" s="96"/>
      <c r="P169" s="164"/>
      <c r="Q169" s="159"/>
      <c r="R169" s="98"/>
      <c r="S169" s="163"/>
      <c r="T169" s="92" t="str">
        <f t="shared" ca="1" si="9"/>
        <v/>
      </c>
      <c r="U169" s="94"/>
      <c r="V169" s="92" t="str">
        <f t="shared" si="10"/>
        <v/>
      </c>
      <c r="W169" s="92" t="str">
        <f t="shared" si="11"/>
        <v/>
      </c>
      <c r="X169" s="99"/>
      <c r="Y169" s="94"/>
      <c r="Z169" s="100"/>
      <c r="AA169" s="95"/>
      <c r="AB169" s="10"/>
      <c r="AC169" s="72" t="b">
        <f ca="1">AND('pg1'!T169&gt;=startDate,'pg1'!T169&lt;=endDate)</f>
        <v>0</v>
      </c>
    </row>
    <row r="170" spans="1:29" ht="15">
      <c r="A170" s="93">
        <f t="shared" si="12"/>
        <v>167</v>
      </c>
      <c r="B170" s="94"/>
      <c r="C170" s="153"/>
      <c r="D170" s="93" t="str">
        <f>IF(C170&lt;&gt;"",COUNTIF(Stats!$AD$2:$AD$3002,C170),"")</f>
        <v/>
      </c>
      <c r="E170" s="154" t="str">
        <f ca="1">IF(C170&lt;&gt;"",IF(MONTH(T170)=MONTH(TODAY()),Stats!AI168,"--"),"")</f>
        <v/>
      </c>
      <c r="F170" s="97"/>
      <c r="G170" s="160"/>
      <c r="H170" s="157"/>
      <c r="I170" s="158"/>
      <c r="J170" s="161"/>
      <c r="K170" s="160"/>
      <c r="L170" s="162"/>
      <c r="M170" s="162"/>
      <c r="N170" s="96"/>
      <c r="O170" s="96"/>
      <c r="P170" s="164"/>
      <c r="Q170" s="159"/>
      <c r="R170" s="98"/>
      <c r="S170" s="163"/>
      <c r="T170" s="92" t="str">
        <f t="shared" ca="1" si="9"/>
        <v/>
      </c>
      <c r="U170" s="94"/>
      <c r="V170" s="92" t="str">
        <f t="shared" si="10"/>
        <v/>
      </c>
      <c r="W170" s="92" t="str">
        <f t="shared" si="11"/>
        <v/>
      </c>
      <c r="X170" s="99"/>
      <c r="Y170" s="94"/>
      <c r="Z170" s="100"/>
      <c r="AA170" s="95"/>
      <c r="AB170" s="10"/>
      <c r="AC170" s="72" t="b">
        <f ca="1">AND('pg1'!T170&gt;=startDate,'pg1'!T170&lt;=endDate)</f>
        <v>0</v>
      </c>
    </row>
    <row r="171" spans="1:29" ht="15">
      <c r="A171" s="93">
        <f t="shared" si="12"/>
        <v>168</v>
      </c>
      <c r="B171" s="94"/>
      <c r="C171" s="153"/>
      <c r="D171" s="93" t="str">
        <f>IF(C171&lt;&gt;"",COUNTIF(Stats!$AD$2:$AD$3002,C171),"")</f>
        <v/>
      </c>
      <c r="E171" s="154" t="str">
        <f ca="1">IF(C171&lt;&gt;"",IF(MONTH(T171)=MONTH(TODAY()),Stats!AI169,"--"),"")</f>
        <v/>
      </c>
      <c r="F171" s="97"/>
      <c r="G171" s="160"/>
      <c r="H171" s="157"/>
      <c r="I171" s="158"/>
      <c r="J171" s="161"/>
      <c r="K171" s="160"/>
      <c r="L171" s="162"/>
      <c r="M171" s="162"/>
      <c r="N171" s="96"/>
      <c r="O171" s="96"/>
      <c r="P171" s="164"/>
      <c r="Q171" s="159"/>
      <c r="R171" s="98"/>
      <c r="S171" s="163"/>
      <c r="T171" s="92" t="str">
        <f t="shared" ca="1" si="9"/>
        <v/>
      </c>
      <c r="U171" s="94"/>
      <c r="V171" s="92" t="str">
        <f t="shared" si="10"/>
        <v/>
      </c>
      <c r="W171" s="92" t="str">
        <f t="shared" si="11"/>
        <v/>
      </c>
      <c r="X171" s="99"/>
      <c r="Y171" s="94"/>
      <c r="Z171" s="100"/>
      <c r="AA171" s="95"/>
      <c r="AB171" s="10"/>
      <c r="AC171" s="72" t="b">
        <f ca="1">AND('pg1'!T171&gt;=startDate,'pg1'!T171&lt;=endDate)</f>
        <v>0</v>
      </c>
    </row>
    <row r="172" spans="1:29" ht="15">
      <c r="A172" s="93">
        <f t="shared" si="12"/>
        <v>169</v>
      </c>
      <c r="B172" s="94"/>
      <c r="C172" s="153"/>
      <c r="D172" s="93" t="str">
        <f>IF(C172&lt;&gt;"",COUNTIF(Stats!$AD$2:$AD$3002,C172),"")</f>
        <v/>
      </c>
      <c r="E172" s="154" t="str">
        <f ca="1">IF(C172&lt;&gt;"",IF(MONTH(T172)=MONTH(TODAY()),Stats!AI170,"--"),"")</f>
        <v/>
      </c>
      <c r="F172" s="97"/>
      <c r="G172" s="160"/>
      <c r="H172" s="157"/>
      <c r="I172" s="158"/>
      <c r="J172" s="161"/>
      <c r="K172" s="160"/>
      <c r="L172" s="162"/>
      <c r="M172" s="162"/>
      <c r="N172" s="96"/>
      <c r="O172" s="96"/>
      <c r="P172" s="164"/>
      <c r="Q172" s="159"/>
      <c r="R172" s="98"/>
      <c r="S172" s="163"/>
      <c r="T172" s="92" t="str">
        <f t="shared" ca="1" si="9"/>
        <v/>
      </c>
      <c r="U172" s="94"/>
      <c r="V172" s="92" t="str">
        <f t="shared" si="10"/>
        <v/>
      </c>
      <c r="W172" s="92" t="str">
        <f t="shared" si="11"/>
        <v/>
      </c>
      <c r="X172" s="99"/>
      <c r="Y172" s="94"/>
      <c r="Z172" s="100"/>
      <c r="AA172" s="95"/>
      <c r="AB172" s="10"/>
      <c r="AC172" s="72" t="b">
        <f ca="1">AND('pg1'!T172&gt;=startDate,'pg1'!T172&lt;=endDate)</f>
        <v>0</v>
      </c>
    </row>
    <row r="173" spans="1:29" ht="15">
      <c r="A173" s="93">
        <f t="shared" si="12"/>
        <v>170</v>
      </c>
      <c r="B173" s="94"/>
      <c r="C173" s="153"/>
      <c r="D173" s="93" t="str">
        <f>IF(C173&lt;&gt;"",COUNTIF(Stats!$AD$2:$AD$3002,C173),"")</f>
        <v/>
      </c>
      <c r="E173" s="154" t="str">
        <f ca="1">IF(C173&lt;&gt;"",IF(MONTH(T173)=MONTH(TODAY()),Stats!AI171,"--"),"")</f>
        <v/>
      </c>
      <c r="F173" s="97"/>
      <c r="G173" s="160"/>
      <c r="H173" s="157"/>
      <c r="I173" s="158"/>
      <c r="J173" s="161"/>
      <c r="K173" s="160"/>
      <c r="L173" s="162"/>
      <c r="M173" s="162"/>
      <c r="N173" s="96"/>
      <c r="O173" s="96"/>
      <c r="P173" s="164"/>
      <c r="Q173" s="159"/>
      <c r="R173" s="98"/>
      <c r="S173" s="163"/>
      <c r="T173" s="92" t="str">
        <f t="shared" ca="1" si="9"/>
        <v/>
      </c>
      <c r="U173" s="94"/>
      <c r="V173" s="92" t="str">
        <f t="shared" si="10"/>
        <v/>
      </c>
      <c r="W173" s="92" t="str">
        <f t="shared" si="11"/>
        <v/>
      </c>
      <c r="X173" s="99"/>
      <c r="Y173" s="94"/>
      <c r="Z173" s="100"/>
      <c r="AA173" s="95"/>
      <c r="AB173" s="10"/>
      <c r="AC173" s="72" t="b">
        <f ca="1">AND('pg1'!T173&gt;=startDate,'pg1'!T173&lt;=endDate)</f>
        <v>0</v>
      </c>
    </row>
    <row r="174" spans="1:29" ht="15">
      <c r="A174" s="93">
        <f t="shared" si="12"/>
        <v>171</v>
      </c>
      <c r="B174" s="94"/>
      <c r="C174" s="153"/>
      <c r="D174" s="93" t="str">
        <f>IF(C174&lt;&gt;"",COUNTIF(Stats!$AD$2:$AD$3002,C174),"")</f>
        <v/>
      </c>
      <c r="E174" s="154" t="str">
        <f ca="1">IF(C174&lt;&gt;"",IF(MONTH(T174)=MONTH(TODAY()),Stats!AI172,"--"),"")</f>
        <v/>
      </c>
      <c r="F174" s="97"/>
      <c r="G174" s="160"/>
      <c r="H174" s="157"/>
      <c r="I174" s="158"/>
      <c r="J174" s="161"/>
      <c r="K174" s="160"/>
      <c r="L174" s="162"/>
      <c r="M174" s="162"/>
      <c r="N174" s="96"/>
      <c r="O174" s="96"/>
      <c r="P174" s="164"/>
      <c r="Q174" s="159"/>
      <c r="R174" s="98"/>
      <c r="S174" s="163"/>
      <c r="T174" s="92" t="str">
        <f t="shared" ca="1" si="9"/>
        <v/>
      </c>
      <c r="U174" s="94"/>
      <c r="V174" s="92" t="str">
        <f t="shared" si="10"/>
        <v/>
      </c>
      <c r="W174" s="92" t="str">
        <f t="shared" si="11"/>
        <v/>
      </c>
      <c r="X174" s="99"/>
      <c r="Y174" s="94"/>
      <c r="Z174" s="100"/>
      <c r="AA174" s="95"/>
      <c r="AB174" s="10"/>
      <c r="AC174" s="72" t="b">
        <f ca="1">AND('pg1'!T174&gt;=startDate,'pg1'!T174&lt;=endDate)</f>
        <v>0</v>
      </c>
    </row>
    <row r="175" spans="1:29" ht="15">
      <c r="A175" s="93">
        <f t="shared" si="12"/>
        <v>172</v>
      </c>
      <c r="B175" s="94"/>
      <c r="C175" s="153"/>
      <c r="D175" s="93" t="str">
        <f>IF(C175&lt;&gt;"",COUNTIF(Stats!$AD$2:$AD$3002,C175),"")</f>
        <v/>
      </c>
      <c r="E175" s="154" t="str">
        <f ca="1">IF(C175&lt;&gt;"",IF(MONTH(T175)=MONTH(TODAY()),Stats!AI173,"--"),"")</f>
        <v/>
      </c>
      <c r="F175" s="97"/>
      <c r="G175" s="160"/>
      <c r="H175" s="157"/>
      <c r="I175" s="158"/>
      <c r="J175" s="161"/>
      <c r="K175" s="160"/>
      <c r="L175" s="162"/>
      <c r="M175" s="162"/>
      <c r="N175" s="96"/>
      <c r="O175" s="96"/>
      <c r="P175" s="164"/>
      <c r="Q175" s="159"/>
      <c r="R175" s="98"/>
      <c r="S175" s="163"/>
      <c r="T175" s="92" t="str">
        <f t="shared" ca="1" si="9"/>
        <v/>
      </c>
      <c r="U175" s="94"/>
      <c r="V175" s="92" t="str">
        <f t="shared" si="10"/>
        <v/>
      </c>
      <c r="W175" s="92" t="str">
        <f t="shared" si="11"/>
        <v/>
      </c>
      <c r="X175" s="99"/>
      <c r="Y175" s="94"/>
      <c r="Z175" s="100"/>
      <c r="AA175" s="95"/>
      <c r="AB175" s="10"/>
      <c r="AC175" s="72" t="b">
        <f ca="1">AND('pg1'!T175&gt;=startDate,'pg1'!T175&lt;=endDate)</f>
        <v>0</v>
      </c>
    </row>
    <row r="176" spans="1:29" ht="15">
      <c r="A176" s="93">
        <f t="shared" si="12"/>
        <v>173</v>
      </c>
      <c r="B176" s="94"/>
      <c r="C176" s="153"/>
      <c r="D176" s="93" t="str">
        <f>IF(C176&lt;&gt;"",COUNTIF(Stats!$AD$2:$AD$3002,C176),"")</f>
        <v/>
      </c>
      <c r="E176" s="154" t="str">
        <f ca="1">IF(C176&lt;&gt;"",IF(MONTH(T176)=MONTH(TODAY()),Stats!AI174,"--"),"")</f>
        <v/>
      </c>
      <c r="F176" s="97"/>
      <c r="G176" s="160"/>
      <c r="H176" s="157"/>
      <c r="I176" s="158"/>
      <c r="J176" s="161"/>
      <c r="K176" s="160"/>
      <c r="L176" s="162"/>
      <c r="M176" s="162"/>
      <c r="N176" s="96"/>
      <c r="O176" s="96"/>
      <c r="P176" s="164"/>
      <c r="Q176" s="159"/>
      <c r="R176" s="98"/>
      <c r="S176" s="163"/>
      <c r="T176" s="92" t="str">
        <f t="shared" ca="1" si="9"/>
        <v/>
      </c>
      <c r="U176" s="94"/>
      <c r="V176" s="92" t="str">
        <f t="shared" si="10"/>
        <v/>
      </c>
      <c r="W176" s="92" t="str">
        <f t="shared" si="11"/>
        <v/>
      </c>
      <c r="X176" s="99"/>
      <c r="Y176" s="94"/>
      <c r="Z176" s="100"/>
      <c r="AA176" s="95"/>
      <c r="AB176" s="10"/>
      <c r="AC176" s="72" t="b">
        <f ca="1">AND('pg1'!T176&gt;=startDate,'pg1'!T176&lt;=endDate)</f>
        <v>0</v>
      </c>
    </row>
    <row r="177" spans="1:34" ht="15">
      <c r="A177" s="93">
        <f t="shared" si="12"/>
        <v>174</v>
      </c>
      <c r="B177" s="94"/>
      <c r="C177" s="153"/>
      <c r="D177" s="93" t="str">
        <f>IF(C177&lt;&gt;"",COUNTIF(Stats!$AD$2:$AD$3002,C177),"")</f>
        <v/>
      </c>
      <c r="E177" s="154" t="str">
        <f ca="1">IF(C177&lt;&gt;"",IF(MONTH(T177)=MONTH(TODAY()),Stats!AI175,"--"),"")</f>
        <v/>
      </c>
      <c r="F177" s="97"/>
      <c r="G177" s="160"/>
      <c r="H177" s="157"/>
      <c r="I177" s="158"/>
      <c r="J177" s="161"/>
      <c r="K177" s="160"/>
      <c r="L177" s="162"/>
      <c r="M177" s="162"/>
      <c r="N177" s="96"/>
      <c r="O177" s="96"/>
      <c r="P177" s="164"/>
      <c r="Q177" s="159"/>
      <c r="R177" s="98"/>
      <c r="S177" s="163"/>
      <c r="T177" s="92" t="str">
        <f t="shared" ca="1" si="9"/>
        <v/>
      </c>
      <c r="U177" s="94"/>
      <c r="V177" s="92" t="str">
        <f t="shared" si="10"/>
        <v/>
      </c>
      <c r="W177" s="92" t="str">
        <f t="shared" si="11"/>
        <v/>
      </c>
      <c r="X177" s="99"/>
      <c r="Y177" s="94"/>
      <c r="Z177" s="100"/>
      <c r="AA177" s="95"/>
      <c r="AB177" s="10"/>
      <c r="AC177" s="72" t="b">
        <f ca="1">AND('pg1'!T177&gt;=startDate,'pg1'!T177&lt;=endDate)</f>
        <v>0</v>
      </c>
    </row>
    <row r="178" spans="1:34" ht="15">
      <c r="A178" s="93">
        <f t="shared" si="12"/>
        <v>175</v>
      </c>
      <c r="B178" s="94"/>
      <c r="C178" s="153"/>
      <c r="D178" s="93" t="str">
        <f>IF(C178&lt;&gt;"",COUNTIF(Stats!$AD$2:$AD$3002,C178),"")</f>
        <v/>
      </c>
      <c r="E178" s="154" t="str">
        <f ca="1">IF(C178&lt;&gt;"",IF(MONTH(T178)=MONTH(TODAY()),Stats!AI176,"--"),"")</f>
        <v/>
      </c>
      <c r="F178" s="97"/>
      <c r="G178" s="160"/>
      <c r="H178" s="157"/>
      <c r="I178" s="158"/>
      <c r="J178" s="161"/>
      <c r="K178" s="160"/>
      <c r="L178" s="162"/>
      <c r="M178" s="162"/>
      <c r="N178" s="96"/>
      <c r="O178" s="96"/>
      <c r="P178" s="164"/>
      <c r="Q178" s="159"/>
      <c r="R178" s="98"/>
      <c r="S178" s="163"/>
      <c r="T178" s="92" t="str">
        <f t="shared" ca="1" si="9"/>
        <v/>
      </c>
      <c r="U178" s="94"/>
      <c r="V178" s="92" t="str">
        <f t="shared" si="10"/>
        <v/>
      </c>
      <c r="W178" s="92" t="str">
        <f t="shared" si="11"/>
        <v/>
      </c>
      <c r="X178" s="99"/>
      <c r="Y178" s="94"/>
      <c r="Z178" s="100"/>
      <c r="AA178" s="95"/>
      <c r="AB178" s="10"/>
      <c r="AC178" s="72" t="b">
        <f ca="1">AND('pg1'!T178&gt;=startDate,'pg1'!T178&lt;=endDate)</f>
        <v>0</v>
      </c>
    </row>
    <row r="179" spans="1:34" ht="15">
      <c r="A179" s="93">
        <f t="shared" si="12"/>
        <v>176</v>
      </c>
      <c r="B179" s="94"/>
      <c r="C179" s="153"/>
      <c r="D179" s="93" t="str">
        <f>IF(C179&lt;&gt;"",COUNTIF(Stats!$AD$2:$AD$3002,C179),"")</f>
        <v/>
      </c>
      <c r="E179" s="154" t="str">
        <f ca="1">IF(C179&lt;&gt;"",IF(MONTH(T179)=MONTH(TODAY()),Stats!AI177,"--"),"")</f>
        <v/>
      </c>
      <c r="F179" s="97"/>
      <c r="G179" s="160"/>
      <c r="H179" s="157"/>
      <c r="I179" s="158"/>
      <c r="J179" s="161"/>
      <c r="K179" s="160"/>
      <c r="L179" s="162"/>
      <c r="M179" s="162"/>
      <c r="N179" s="96"/>
      <c r="O179" s="96"/>
      <c r="P179" s="164"/>
      <c r="Q179" s="159"/>
      <c r="R179" s="98"/>
      <c r="S179" s="163"/>
      <c r="T179" s="92" t="str">
        <f t="shared" ca="1" si="9"/>
        <v/>
      </c>
      <c r="U179" s="94"/>
      <c r="V179" s="92" t="str">
        <f t="shared" si="10"/>
        <v/>
      </c>
      <c r="W179" s="92" t="str">
        <f t="shared" si="11"/>
        <v/>
      </c>
      <c r="X179" s="99"/>
      <c r="Y179" s="94"/>
      <c r="Z179" s="100"/>
      <c r="AA179" s="95"/>
      <c r="AB179" s="10"/>
      <c r="AC179" s="72" t="b">
        <f ca="1">AND('pg1'!T179&gt;=startDate,'pg1'!T179&lt;=endDate)</f>
        <v>0</v>
      </c>
    </row>
    <row r="180" spans="1:34" ht="15">
      <c r="A180" s="93">
        <f t="shared" si="12"/>
        <v>177</v>
      </c>
      <c r="B180" s="94"/>
      <c r="C180" s="153"/>
      <c r="D180" s="93" t="str">
        <f>IF(C180&lt;&gt;"",COUNTIF(Stats!$AD$2:$AD$3002,C180),"")</f>
        <v/>
      </c>
      <c r="E180" s="154" t="str">
        <f ca="1">IF(C180&lt;&gt;"",IF(MONTH(T180)=MONTH(TODAY()),Stats!AI178,"--"),"")</f>
        <v/>
      </c>
      <c r="F180" s="97"/>
      <c r="G180" s="160"/>
      <c r="H180" s="157"/>
      <c r="I180" s="158"/>
      <c r="J180" s="161"/>
      <c r="K180" s="160"/>
      <c r="L180" s="162"/>
      <c r="M180" s="162"/>
      <c r="N180" s="96"/>
      <c r="O180" s="96"/>
      <c r="P180" s="164"/>
      <c r="Q180" s="159"/>
      <c r="R180" s="98"/>
      <c r="S180" s="163"/>
      <c r="T180" s="92" t="str">
        <f t="shared" ca="1" si="9"/>
        <v/>
      </c>
      <c r="U180" s="94"/>
      <c r="V180" s="92" t="str">
        <f t="shared" si="10"/>
        <v/>
      </c>
      <c r="W180" s="92" t="str">
        <f t="shared" si="11"/>
        <v/>
      </c>
      <c r="X180" s="99"/>
      <c r="Y180" s="94"/>
      <c r="Z180" s="100"/>
      <c r="AA180" s="95"/>
      <c r="AB180" s="10"/>
      <c r="AC180" s="72" t="b">
        <f ca="1">AND('pg1'!T180&gt;=startDate,'pg1'!T180&lt;=endDate)</f>
        <v>0</v>
      </c>
    </row>
    <row r="181" spans="1:34" ht="15">
      <c r="A181" s="93">
        <f t="shared" si="12"/>
        <v>178</v>
      </c>
      <c r="B181" s="94"/>
      <c r="C181" s="153"/>
      <c r="D181" s="93" t="str">
        <f>IF(C181&lt;&gt;"",COUNTIF(Stats!$AD$2:$AD$3002,C181),"")</f>
        <v/>
      </c>
      <c r="E181" s="154" t="str">
        <f ca="1">IF(C181&lt;&gt;"",IF(MONTH(T181)=MONTH(TODAY()),Stats!AI179,"--"),"")</f>
        <v/>
      </c>
      <c r="F181" s="97"/>
      <c r="G181" s="160"/>
      <c r="H181" s="157"/>
      <c r="I181" s="158"/>
      <c r="J181" s="161"/>
      <c r="K181" s="160"/>
      <c r="L181" s="162"/>
      <c r="M181" s="162"/>
      <c r="N181" s="96"/>
      <c r="O181" s="96"/>
      <c r="P181" s="164"/>
      <c r="Q181" s="159"/>
      <c r="R181" s="98"/>
      <c r="S181" s="163"/>
      <c r="T181" s="92" t="str">
        <f t="shared" ca="1" si="9"/>
        <v/>
      </c>
      <c r="U181" s="94"/>
      <c r="V181" s="92" t="str">
        <f t="shared" si="10"/>
        <v/>
      </c>
      <c r="W181" s="92" t="str">
        <f t="shared" si="11"/>
        <v/>
      </c>
      <c r="X181" s="99"/>
      <c r="Y181" s="94"/>
      <c r="Z181" s="100"/>
      <c r="AA181" s="95"/>
      <c r="AB181" s="10"/>
      <c r="AC181" s="72" t="b">
        <f ca="1">AND('pg1'!T181&gt;=startDate,'pg1'!T181&lt;=endDate)</f>
        <v>0</v>
      </c>
    </row>
    <row r="182" spans="1:34" ht="15">
      <c r="A182" s="93">
        <f t="shared" si="12"/>
        <v>179</v>
      </c>
      <c r="B182" s="94"/>
      <c r="C182" s="153"/>
      <c r="D182" s="93" t="str">
        <f>IF(C182&lt;&gt;"",COUNTIF(Stats!$AD$2:$AD$3002,C182),"")</f>
        <v/>
      </c>
      <c r="E182" s="154" t="str">
        <f ca="1">IF(C182&lt;&gt;"",IF(MONTH(T182)=MONTH(TODAY()),Stats!AI180,"--"),"")</f>
        <v/>
      </c>
      <c r="F182" s="97"/>
      <c r="G182" s="160"/>
      <c r="H182" s="157"/>
      <c r="I182" s="158"/>
      <c r="J182" s="161"/>
      <c r="K182" s="160"/>
      <c r="L182" s="162"/>
      <c r="M182" s="162"/>
      <c r="N182" s="96"/>
      <c r="O182" s="96"/>
      <c r="P182" s="164"/>
      <c r="Q182" s="159"/>
      <c r="R182" s="98"/>
      <c r="S182" s="163"/>
      <c r="T182" s="92" t="str">
        <f t="shared" ca="1" si="9"/>
        <v/>
      </c>
      <c r="U182" s="94"/>
      <c r="V182" s="92" t="str">
        <f t="shared" si="10"/>
        <v/>
      </c>
      <c r="W182" s="92" t="str">
        <f t="shared" si="11"/>
        <v/>
      </c>
      <c r="X182" s="99"/>
      <c r="Y182" s="94"/>
      <c r="Z182" s="100"/>
      <c r="AA182" s="95"/>
      <c r="AB182" s="10"/>
      <c r="AC182" s="72" t="b">
        <f ca="1">AND('pg1'!T182&gt;=startDate,'pg1'!T182&lt;=endDate)</f>
        <v>0</v>
      </c>
    </row>
    <row r="183" spans="1:34" ht="15">
      <c r="A183" s="93">
        <f t="shared" si="12"/>
        <v>180</v>
      </c>
      <c r="B183" s="94"/>
      <c r="C183" s="153"/>
      <c r="D183" s="93" t="str">
        <f>IF(C183&lt;&gt;"",COUNTIF(Stats!$AD$2:$AD$3002,C183),"")</f>
        <v/>
      </c>
      <c r="E183" s="154" t="str">
        <f ca="1">IF(C183&lt;&gt;"",IF(MONTH(T183)=MONTH(TODAY()),Stats!AI181,"--"),"")</f>
        <v/>
      </c>
      <c r="F183" s="97"/>
      <c r="G183" s="160"/>
      <c r="H183" s="157"/>
      <c r="I183" s="158"/>
      <c r="J183" s="161"/>
      <c r="K183" s="160"/>
      <c r="L183" s="162"/>
      <c r="M183" s="162"/>
      <c r="N183" s="96"/>
      <c r="O183" s="96"/>
      <c r="P183" s="164"/>
      <c r="Q183" s="159"/>
      <c r="R183" s="98"/>
      <c r="S183" s="163"/>
      <c r="T183" s="92" t="str">
        <f t="shared" ca="1" si="9"/>
        <v/>
      </c>
      <c r="U183" s="94"/>
      <c r="V183" s="92" t="str">
        <f t="shared" si="10"/>
        <v/>
      </c>
      <c r="W183" s="92" t="str">
        <f t="shared" si="11"/>
        <v/>
      </c>
      <c r="X183" s="99"/>
      <c r="Y183" s="94"/>
      <c r="Z183" s="100"/>
      <c r="AA183" s="95"/>
      <c r="AB183" s="10"/>
      <c r="AC183" s="72" t="b">
        <f ca="1">AND('pg1'!T183&gt;=startDate,'pg1'!T183&lt;=endDate)</f>
        <v>0</v>
      </c>
    </row>
    <row r="184" spans="1:34" s="33" customFormat="1" ht="15">
      <c r="A184" s="93">
        <f t="shared" si="12"/>
        <v>181</v>
      </c>
      <c r="B184" s="94"/>
      <c r="C184" s="153"/>
      <c r="D184" s="93" t="str">
        <f>IF(C184&lt;&gt;"",COUNTIF(Stats!$AD$2:$AD$3002,C184),"")</f>
        <v/>
      </c>
      <c r="E184" s="154" t="str">
        <f ca="1">IF(C184&lt;&gt;"",IF(MONTH(T184)=MONTH(TODAY()),Stats!AI182,"--"),"")</f>
        <v/>
      </c>
      <c r="F184" s="97"/>
      <c r="G184" s="160"/>
      <c r="H184" s="157"/>
      <c r="I184" s="158"/>
      <c r="J184" s="161"/>
      <c r="K184" s="160"/>
      <c r="L184" s="162"/>
      <c r="M184" s="162"/>
      <c r="N184" s="96"/>
      <c r="O184" s="96"/>
      <c r="P184" s="164"/>
      <c r="Q184" s="159"/>
      <c r="R184" s="98"/>
      <c r="S184" s="163"/>
      <c r="T184" s="92" t="str">
        <f t="shared" ca="1" si="9"/>
        <v/>
      </c>
      <c r="U184" s="94"/>
      <c r="V184" s="92" t="str">
        <f t="shared" si="10"/>
        <v/>
      </c>
      <c r="W184" s="92" t="str">
        <f t="shared" si="11"/>
        <v/>
      </c>
      <c r="X184" s="99"/>
      <c r="Y184" s="94"/>
      <c r="Z184" s="100"/>
      <c r="AA184" s="95"/>
      <c r="AB184" s="10"/>
      <c r="AC184" s="72" t="b">
        <f ca="1">AND('pg1'!T184&gt;=startDate,'pg1'!T184&lt;=endDate)</f>
        <v>0</v>
      </c>
      <c r="AH184" s="1"/>
    </row>
    <row r="185" spans="1:34" ht="15">
      <c r="A185" s="93">
        <f t="shared" si="12"/>
        <v>182</v>
      </c>
      <c r="B185" s="94"/>
      <c r="C185" s="153"/>
      <c r="D185" s="93" t="str">
        <f>IF(C185&lt;&gt;"",COUNTIF(Stats!$AD$2:$AD$3002,C185),"")</f>
        <v/>
      </c>
      <c r="E185" s="154" t="str">
        <f ca="1">IF(C185&lt;&gt;"",IF(MONTH(T185)=MONTH(TODAY()),Stats!AI183,"--"),"")</f>
        <v/>
      </c>
      <c r="F185" s="97"/>
      <c r="G185" s="160"/>
      <c r="H185" s="157"/>
      <c r="I185" s="158"/>
      <c r="J185" s="161"/>
      <c r="K185" s="160"/>
      <c r="L185" s="162"/>
      <c r="M185" s="162"/>
      <c r="N185" s="96"/>
      <c r="O185" s="96"/>
      <c r="P185" s="164"/>
      <c r="Q185" s="159"/>
      <c r="R185" s="98"/>
      <c r="S185" s="163"/>
      <c r="T185" s="92" t="str">
        <f t="shared" ca="1" si="9"/>
        <v/>
      </c>
      <c r="U185" s="94"/>
      <c r="V185" s="92" t="str">
        <f t="shared" si="10"/>
        <v/>
      </c>
      <c r="W185" s="92" t="str">
        <f t="shared" si="11"/>
        <v/>
      </c>
      <c r="X185" s="99"/>
      <c r="Y185" s="94"/>
      <c r="Z185" s="100"/>
      <c r="AA185" s="95"/>
      <c r="AB185" s="10"/>
      <c r="AC185" s="72" t="b">
        <f ca="1">AND('pg1'!T185&gt;=startDate,'pg1'!T185&lt;=endDate)</f>
        <v>0</v>
      </c>
      <c r="AH185" s="33"/>
    </row>
    <row r="186" spans="1:34" ht="15">
      <c r="A186" s="93">
        <f t="shared" si="12"/>
        <v>183</v>
      </c>
      <c r="B186" s="94"/>
      <c r="C186" s="153"/>
      <c r="D186" s="93" t="str">
        <f>IF(C186&lt;&gt;"",COUNTIF(Stats!$AD$2:$AD$3002,C186),"")</f>
        <v/>
      </c>
      <c r="E186" s="154" t="str">
        <f ca="1">IF(C186&lt;&gt;"",IF(MONTH(T186)=MONTH(TODAY()),Stats!AI184,"--"),"")</f>
        <v/>
      </c>
      <c r="F186" s="97"/>
      <c r="G186" s="160"/>
      <c r="H186" s="157"/>
      <c r="I186" s="158"/>
      <c r="J186" s="161"/>
      <c r="K186" s="160"/>
      <c r="L186" s="162"/>
      <c r="M186" s="162"/>
      <c r="N186" s="96"/>
      <c r="O186" s="96"/>
      <c r="P186" s="164"/>
      <c r="Q186" s="159"/>
      <c r="R186" s="98"/>
      <c r="S186" s="163"/>
      <c r="T186" s="92" t="str">
        <f t="shared" ca="1" si="9"/>
        <v/>
      </c>
      <c r="U186" s="94"/>
      <c r="V186" s="92" t="str">
        <f t="shared" si="10"/>
        <v/>
      </c>
      <c r="W186" s="92" t="str">
        <f t="shared" si="11"/>
        <v/>
      </c>
      <c r="X186" s="99"/>
      <c r="Y186" s="94"/>
      <c r="Z186" s="100"/>
      <c r="AA186" s="95"/>
      <c r="AB186" s="10"/>
      <c r="AC186" s="72" t="b">
        <f ca="1">AND('pg1'!T186&gt;=startDate,'pg1'!T186&lt;=endDate)</f>
        <v>0</v>
      </c>
    </row>
    <row r="187" spans="1:34" ht="15">
      <c r="A187" s="93">
        <f t="shared" si="12"/>
        <v>184</v>
      </c>
      <c r="B187" s="94"/>
      <c r="C187" s="153"/>
      <c r="D187" s="93" t="str">
        <f>IF(C187&lt;&gt;"",COUNTIF(Stats!$AD$2:$AD$3002,C187),"")</f>
        <v/>
      </c>
      <c r="E187" s="154" t="str">
        <f ca="1">IF(C187&lt;&gt;"",IF(MONTH(T187)=MONTH(TODAY()),Stats!AI185,"--"),"")</f>
        <v/>
      </c>
      <c r="F187" s="97"/>
      <c r="G187" s="160"/>
      <c r="H187" s="157"/>
      <c r="I187" s="158"/>
      <c r="J187" s="161"/>
      <c r="K187" s="160"/>
      <c r="L187" s="162"/>
      <c r="M187" s="162"/>
      <c r="N187" s="96"/>
      <c r="O187" s="96"/>
      <c r="P187" s="164"/>
      <c r="Q187" s="159"/>
      <c r="R187" s="98"/>
      <c r="S187" s="163"/>
      <c r="T187" s="92" t="str">
        <f t="shared" ca="1" si="9"/>
        <v/>
      </c>
      <c r="U187" s="94"/>
      <c r="V187" s="92" t="str">
        <f t="shared" si="10"/>
        <v/>
      </c>
      <c r="W187" s="92" t="str">
        <f t="shared" si="11"/>
        <v/>
      </c>
      <c r="X187" s="99"/>
      <c r="Y187" s="94"/>
      <c r="Z187" s="100"/>
      <c r="AA187" s="95"/>
      <c r="AB187" s="10"/>
      <c r="AC187" s="72" t="b">
        <f ca="1">AND('pg1'!T187&gt;=startDate,'pg1'!T187&lt;=endDate)</f>
        <v>0</v>
      </c>
    </row>
    <row r="188" spans="1:34" ht="15">
      <c r="A188" s="93">
        <f t="shared" si="12"/>
        <v>185</v>
      </c>
      <c r="B188" s="94"/>
      <c r="C188" s="153"/>
      <c r="D188" s="93" t="str">
        <f>IF(C188&lt;&gt;"",COUNTIF(Stats!$AD$2:$AD$3002,C188),"")</f>
        <v/>
      </c>
      <c r="E188" s="154" t="str">
        <f ca="1">IF(C188&lt;&gt;"",IF(MONTH(T188)=MONTH(TODAY()),Stats!AI186,"--"),"")</f>
        <v/>
      </c>
      <c r="F188" s="97"/>
      <c r="G188" s="160"/>
      <c r="H188" s="157"/>
      <c r="I188" s="158"/>
      <c r="J188" s="161"/>
      <c r="K188" s="160"/>
      <c r="L188" s="162"/>
      <c r="M188" s="162"/>
      <c r="N188" s="96"/>
      <c r="O188" s="96"/>
      <c r="P188" s="164"/>
      <c r="Q188" s="159"/>
      <c r="R188" s="98"/>
      <c r="S188" s="163"/>
      <c r="T188" s="92" t="str">
        <f t="shared" ca="1" si="9"/>
        <v/>
      </c>
      <c r="U188" s="94"/>
      <c r="V188" s="92" t="str">
        <f t="shared" si="10"/>
        <v/>
      </c>
      <c r="W188" s="92" t="str">
        <f t="shared" si="11"/>
        <v/>
      </c>
      <c r="X188" s="99"/>
      <c r="Y188" s="94"/>
      <c r="Z188" s="100"/>
      <c r="AA188" s="95"/>
      <c r="AB188" s="10"/>
      <c r="AC188" s="72" t="b">
        <f ca="1">AND('pg1'!T188&gt;=startDate,'pg1'!T188&lt;=endDate)</f>
        <v>0</v>
      </c>
    </row>
    <row r="189" spans="1:34" ht="15">
      <c r="A189" s="93">
        <f t="shared" si="12"/>
        <v>186</v>
      </c>
      <c r="B189" s="94"/>
      <c r="C189" s="153"/>
      <c r="D189" s="93" t="str">
        <f>IF(C189&lt;&gt;"",COUNTIF(Stats!$AD$2:$AD$3002,C189),"")</f>
        <v/>
      </c>
      <c r="E189" s="154" t="str">
        <f ca="1">IF(C189&lt;&gt;"",IF(MONTH(T189)=MONTH(TODAY()),Stats!AI187,"--"),"")</f>
        <v/>
      </c>
      <c r="F189" s="97"/>
      <c r="G189" s="160"/>
      <c r="H189" s="157"/>
      <c r="I189" s="158"/>
      <c r="J189" s="161"/>
      <c r="K189" s="160"/>
      <c r="L189" s="162"/>
      <c r="M189" s="162"/>
      <c r="N189" s="96"/>
      <c r="O189" s="96"/>
      <c r="P189" s="164"/>
      <c r="Q189" s="159"/>
      <c r="R189" s="98"/>
      <c r="S189" s="163"/>
      <c r="T189" s="92" t="str">
        <f t="shared" ca="1" si="9"/>
        <v/>
      </c>
      <c r="U189" s="94"/>
      <c r="V189" s="92" t="str">
        <f t="shared" si="10"/>
        <v/>
      </c>
      <c r="W189" s="92" t="str">
        <f t="shared" si="11"/>
        <v/>
      </c>
      <c r="X189" s="99"/>
      <c r="Y189" s="94"/>
      <c r="Z189" s="100"/>
      <c r="AA189" s="95"/>
      <c r="AB189" s="10"/>
      <c r="AC189" s="72" t="b">
        <f ca="1">AND('pg1'!T189&gt;=startDate,'pg1'!T189&lt;=endDate)</f>
        <v>0</v>
      </c>
    </row>
    <row r="190" spans="1:34" ht="15">
      <c r="A190" s="93">
        <f t="shared" si="12"/>
        <v>187</v>
      </c>
      <c r="B190" s="94"/>
      <c r="C190" s="153"/>
      <c r="D190" s="93" t="str">
        <f>IF(C190&lt;&gt;"",COUNTIF(Stats!$AD$2:$AD$3002,C190),"")</f>
        <v/>
      </c>
      <c r="E190" s="154" t="str">
        <f ca="1">IF(C190&lt;&gt;"",IF(MONTH(T190)=MONTH(TODAY()),Stats!AI188,"--"),"")</f>
        <v/>
      </c>
      <c r="F190" s="97"/>
      <c r="G190" s="160"/>
      <c r="H190" s="157"/>
      <c r="I190" s="158"/>
      <c r="J190" s="161"/>
      <c r="K190" s="160"/>
      <c r="L190" s="162"/>
      <c r="M190" s="162"/>
      <c r="N190" s="96"/>
      <c r="O190" s="96"/>
      <c r="P190" s="164"/>
      <c r="Q190" s="159"/>
      <c r="R190" s="98"/>
      <c r="S190" s="163"/>
      <c r="T190" s="92" t="str">
        <f t="shared" ca="1" si="9"/>
        <v/>
      </c>
      <c r="U190" s="94"/>
      <c r="V190" s="92" t="str">
        <f t="shared" si="10"/>
        <v/>
      </c>
      <c r="W190" s="92" t="str">
        <f t="shared" si="11"/>
        <v/>
      </c>
      <c r="X190" s="99"/>
      <c r="Y190" s="94"/>
      <c r="Z190" s="100"/>
      <c r="AA190" s="95"/>
      <c r="AB190" s="10"/>
      <c r="AC190" s="72" t="b">
        <f ca="1">AND('pg1'!T190&gt;=startDate,'pg1'!T190&lt;=endDate)</f>
        <v>0</v>
      </c>
    </row>
    <row r="191" spans="1:34" ht="15">
      <c r="A191" s="93">
        <f t="shared" si="12"/>
        <v>188</v>
      </c>
      <c r="B191" s="94"/>
      <c r="C191" s="153"/>
      <c r="D191" s="93" t="str">
        <f>IF(C191&lt;&gt;"",COUNTIF(Stats!$AD$2:$AD$3002,C191),"")</f>
        <v/>
      </c>
      <c r="E191" s="154" t="str">
        <f ca="1">IF(C191&lt;&gt;"",IF(MONTH(T191)=MONTH(TODAY()),Stats!AI189,"--"),"")</f>
        <v/>
      </c>
      <c r="F191" s="97"/>
      <c r="G191" s="160"/>
      <c r="H191" s="157"/>
      <c r="I191" s="158"/>
      <c r="J191" s="161"/>
      <c r="K191" s="160"/>
      <c r="L191" s="162"/>
      <c r="M191" s="162"/>
      <c r="N191" s="96"/>
      <c r="O191" s="96"/>
      <c r="P191" s="164"/>
      <c r="Q191" s="159"/>
      <c r="R191" s="98"/>
      <c r="S191" s="163"/>
      <c r="T191" s="92" t="str">
        <f t="shared" ca="1" si="9"/>
        <v/>
      </c>
      <c r="U191" s="94"/>
      <c r="V191" s="92" t="str">
        <f t="shared" si="10"/>
        <v/>
      </c>
      <c r="W191" s="92" t="str">
        <f t="shared" si="11"/>
        <v/>
      </c>
      <c r="X191" s="99"/>
      <c r="Y191" s="94"/>
      <c r="Z191" s="100"/>
      <c r="AA191" s="95"/>
      <c r="AB191" s="10"/>
      <c r="AC191" s="72" t="b">
        <f ca="1">AND('pg1'!T191&gt;=startDate,'pg1'!T191&lt;=endDate)</f>
        <v>0</v>
      </c>
    </row>
    <row r="192" spans="1:34" ht="15">
      <c r="A192" s="93">
        <f t="shared" si="12"/>
        <v>189</v>
      </c>
      <c r="B192" s="94"/>
      <c r="C192" s="153"/>
      <c r="D192" s="93" t="str">
        <f>IF(C192&lt;&gt;"",COUNTIF(Stats!$AD$2:$AD$3002,C192),"")</f>
        <v/>
      </c>
      <c r="E192" s="154" t="str">
        <f ca="1">IF(C192&lt;&gt;"",IF(MONTH(T192)=MONTH(TODAY()),Stats!AI190,"--"),"")</f>
        <v/>
      </c>
      <c r="F192" s="97"/>
      <c r="G192" s="160"/>
      <c r="H192" s="157"/>
      <c r="I192" s="158"/>
      <c r="J192" s="161"/>
      <c r="K192" s="160"/>
      <c r="L192" s="162"/>
      <c r="M192" s="162"/>
      <c r="N192" s="96"/>
      <c r="O192" s="96"/>
      <c r="P192" s="164"/>
      <c r="Q192" s="159"/>
      <c r="R192" s="98"/>
      <c r="S192" s="163"/>
      <c r="T192" s="92" t="str">
        <f t="shared" ca="1" si="9"/>
        <v/>
      </c>
      <c r="U192" s="94"/>
      <c r="V192" s="92" t="str">
        <f t="shared" si="10"/>
        <v/>
      </c>
      <c r="W192" s="92" t="str">
        <f t="shared" si="11"/>
        <v/>
      </c>
      <c r="X192" s="99"/>
      <c r="Y192" s="94"/>
      <c r="Z192" s="100"/>
      <c r="AA192" s="95"/>
      <c r="AB192" s="10"/>
      <c r="AC192" s="72" t="b">
        <f ca="1">AND('pg1'!T192&gt;=startDate,'pg1'!T192&lt;=endDate)</f>
        <v>0</v>
      </c>
    </row>
    <row r="193" spans="1:29" ht="15">
      <c r="A193" s="93">
        <f t="shared" si="12"/>
        <v>190</v>
      </c>
      <c r="B193" s="94"/>
      <c r="C193" s="153"/>
      <c r="D193" s="93" t="str">
        <f>IF(C193&lt;&gt;"",COUNTIF(Stats!$AD$2:$AD$3002,C193),"")</f>
        <v/>
      </c>
      <c r="E193" s="154" t="str">
        <f ca="1">IF(C193&lt;&gt;"",IF(MONTH(T193)=MONTH(TODAY()),Stats!AI191,"--"),"")</f>
        <v/>
      </c>
      <c r="F193" s="97"/>
      <c r="G193" s="160"/>
      <c r="H193" s="157"/>
      <c r="I193" s="158"/>
      <c r="J193" s="161"/>
      <c r="K193" s="160"/>
      <c r="L193" s="162"/>
      <c r="M193" s="162"/>
      <c r="N193" s="96"/>
      <c r="O193" s="96"/>
      <c r="P193" s="164"/>
      <c r="Q193" s="159"/>
      <c r="R193" s="98"/>
      <c r="S193" s="163"/>
      <c r="T193" s="92" t="str">
        <f t="shared" ca="1" si="9"/>
        <v/>
      </c>
      <c r="U193" s="94"/>
      <c r="V193" s="92" t="str">
        <f t="shared" si="10"/>
        <v/>
      </c>
      <c r="W193" s="92" t="str">
        <f t="shared" si="11"/>
        <v/>
      </c>
      <c r="X193" s="99"/>
      <c r="Y193" s="94"/>
      <c r="Z193" s="100"/>
      <c r="AA193" s="95"/>
      <c r="AB193" s="10"/>
      <c r="AC193" s="72" t="b">
        <f ca="1">AND('pg1'!T193&gt;=startDate,'pg1'!T193&lt;=endDate)</f>
        <v>0</v>
      </c>
    </row>
    <row r="194" spans="1:29" ht="15">
      <c r="A194" s="93">
        <f t="shared" si="12"/>
        <v>191</v>
      </c>
      <c r="B194" s="94"/>
      <c r="C194" s="153"/>
      <c r="D194" s="93" t="str">
        <f>IF(C194&lt;&gt;"",COUNTIF(Stats!$AD$2:$AD$3002,C194),"")</f>
        <v/>
      </c>
      <c r="E194" s="154" t="str">
        <f ca="1">IF(C194&lt;&gt;"",IF(MONTH(T194)=MONTH(TODAY()),Stats!AI192,"--"),"")</f>
        <v/>
      </c>
      <c r="F194" s="97"/>
      <c r="G194" s="160"/>
      <c r="H194" s="157"/>
      <c r="I194" s="158"/>
      <c r="J194" s="161"/>
      <c r="K194" s="160"/>
      <c r="L194" s="162"/>
      <c r="M194" s="162"/>
      <c r="N194" s="96"/>
      <c r="O194" s="96"/>
      <c r="P194" s="164"/>
      <c r="Q194" s="159"/>
      <c r="R194" s="98"/>
      <c r="S194" s="163"/>
      <c r="T194" s="92" t="str">
        <f t="shared" ca="1" si="9"/>
        <v/>
      </c>
      <c r="U194" s="94"/>
      <c r="V194" s="92" t="str">
        <f t="shared" si="10"/>
        <v/>
      </c>
      <c r="W194" s="92" t="str">
        <f t="shared" si="11"/>
        <v/>
      </c>
      <c r="X194" s="99"/>
      <c r="Y194" s="94"/>
      <c r="Z194" s="100"/>
      <c r="AA194" s="95"/>
      <c r="AB194" s="10"/>
      <c r="AC194" s="72" t="b">
        <f ca="1">AND('pg1'!T194&gt;=startDate,'pg1'!T194&lt;=endDate)</f>
        <v>0</v>
      </c>
    </row>
    <row r="195" spans="1:29" ht="15">
      <c r="A195" s="93">
        <f t="shared" si="12"/>
        <v>192</v>
      </c>
      <c r="B195" s="94"/>
      <c r="C195" s="153"/>
      <c r="D195" s="93" t="str">
        <f>IF(C195&lt;&gt;"",COUNTIF(Stats!$AD$2:$AD$3002,C195),"")</f>
        <v/>
      </c>
      <c r="E195" s="154" t="str">
        <f ca="1">IF(C195&lt;&gt;"",IF(MONTH(T195)=MONTH(TODAY()),Stats!AI193,"--"),"")</f>
        <v/>
      </c>
      <c r="F195" s="97"/>
      <c r="G195" s="160"/>
      <c r="H195" s="157"/>
      <c r="I195" s="158"/>
      <c r="J195" s="161"/>
      <c r="K195" s="160"/>
      <c r="L195" s="162"/>
      <c r="M195" s="162"/>
      <c r="N195" s="96"/>
      <c r="O195" s="96"/>
      <c r="P195" s="164"/>
      <c r="Q195" s="159"/>
      <c r="R195" s="98"/>
      <c r="S195" s="163"/>
      <c r="T195" s="92" t="str">
        <f t="shared" ca="1" si="9"/>
        <v/>
      </c>
      <c r="U195" s="94"/>
      <c r="V195" s="92" t="str">
        <f t="shared" si="10"/>
        <v/>
      </c>
      <c r="W195" s="92" t="str">
        <f t="shared" si="11"/>
        <v/>
      </c>
      <c r="X195" s="99"/>
      <c r="Y195" s="94"/>
      <c r="Z195" s="100"/>
      <c r="AA195" s="95"/>
      <c r="AB195" s="10"/>
      <c r="AC195" s="72" t="b">
        <f ca="1">AND('pg1'!T195&gt;=startDate,'pg1'!T195&lt;=endDate)</f>
        <v>0</v>
      </c>
    </row>
    <row r="196" spans="1:29" ht="15">
      <c r="A196" s="93">
        <f t="shared" si="12"/>
        <v>193</v>
      </c>
      <c r="B196" s="94"/>
      <c r="C196" s="153"/>
      <c r="D196" s="93" t="str">
        <f>IF(C196&lt;&gt;"",COUNTIF(Stats!$AD$2:$AD$3002,C196),"")</f>
        <v/>
      </c>
      <c r="E196" s="154" t="str">
        <f ca="1">IF(C196&lt;&gt;"",IF(MONTH(T196)=MONTH(TODAY()),Stats!AI194,"--"),"")</f>
        <v/>
      </c>
      <c r="F196" s="97"/>
      <c r="G196" s="160"/>
      <c r="H196" s="157"/>
      <c r="I196" s="158"/>
      <c r="J196" s="161"/>
      <c r="K196" s="160"/>
      <c r="L196" s="162"/>
      <c r="M196" s="162"/>
      <c r="N196" s="96"/>
      <c r="O196" s="96"/>
      <c r="P196" s="164"/>
      <c r="Q196" s="159"/>
      <c r="R196" s="98"/>
      <c r="S196" s="163"/>
      <c r="T196" s="92" t="str">
        <f t="shared" ca="1" si="9"/>
        <v/>
      </c>
      <c r="U196" s="94"/>
      <c r="V196" s="92" t="str">
        <f t="shared" si="10"/>
        <v/>
      </c>
      <c r="W196" s="92" t="str">
        <f t="shared" si="11"/>
        <v/>
      </c>
      <c r="X196" s="99"/>
      <c r="Y196" s="94"/>
      <c r="Z196" s="100"/>
      <c r="AA196" s="95"/>
      <c r="AB196" s="10"/>
      <c r="AC196" s="72" t="b">
        <f ca="1">AND('pg1'!T196&gt;=startDate,'pg1'!T196&lt;=endDate)</f>
        <v>0</v>
      </c>
    </row>
    <row r="197" spans="1:29" ht="15">
      <c r="A197" s="93">
        <f t="shared" si="12"/>
        <v>194</v>
      </c>
      <c r="B197" s="94"/>
      <c r="C197" s="153"/>
      <c r="D197" s="93" t="str">
        <f>IF(C197&lt;&gt;"",COUNTIF(Stats!$AD$2:$AD$3002,C197),"")</f>
        <v/>
      </c>
      <c r="E197" s="154" t="str">
        <f ca="1">IF(C197&lt;&gt;"",IF(MONTH(T197)=MONTH(TODAY()),Stats!AI195,"--"),"")</f>
        <v/>
      </c>
      <c r="F197" s="97"/>
      <c r="G197" s="160"/>
      <c r="H197" s="157"/>
      <c r="I197" s="158"/>
      <c r="J197" s="161"/>
      <c r="K197" s="160"/>
      <c r="L197" s="162"/>
      <c r="M197" s="162"/>
      <c r="N197" s="96"/>
      <c r="O197" s="96"/>
      <c r="P197" s="164"/>
      <c r="Q197" s="159"/>
      <c r="R197" s="98"/>
      <c r="S197" s="163"/>
      <c r="T197" s="92" t="str">
        <f t="shared" ref="T197:T260" ca="1" si="13">IF(B197&lt;&gt;"",IF(T197="",TODAY(),T197),"")</f>
        <v/>
      </c>
      <c r="U197" s="94"/>
      <c r="V197" s="92" t="str">
        <f t="shared" ref="V197:V260" si="14">IF(U197="","", U197+21)</f>
        <v/>
      </c>
      <c r="W197" s="92" t="str">
        <f t="shared" ref="W197:W260" si="15">IF($U197="","", $V197+28)</f>
        <v/>
      </c>
      <c r="X197" s="99"/>
      <c r="Y197" s="94"/>
      <c r="Z197" s="100"/>
      <c r="AA197" s="95"/>
      <c r="AB197" s="10"/>
      <c r="AC197" s="72" t="b">
        <f ca="1">AND('pg1'!T197&gt;=startDate,'pg1'!T197&lt;=endDate)</f>
        <v>0</v>
      </c>
    </row>
    <row r="198" spans="1:29" ht="15">
      <c r="A198" s="93">
        <f t="shared" ref="A198:A261" si="16">A197+1</f>
        <v>195</v>
      </c>
      <c r="B198" s="94"/>
      <c r="C198" s="153"/>
      <c r="D198" s="93" t="str">
        <f>IF(C198&lt;&gt;"",COUNTIF(Stats!$AD$2:$AD$3002,C198),"")</f>
        <v/>
      </c>
      <c r="E198" s="154" t="str">
        <f ca="1">IF(C198&lt;&gt;"",IF(MONTH(T198)=MONTH(TODAY()),Stats!AI196,"--"),"")</f>
        <v/>
      </c>
      <c r="F198" s="97"/>
      <c r="G198" s="160"/>
      <c r="H198" s="157"/>
      <c r="I198" s="158"/>
      <c r="J198" s="161"/>
      <c r="K198" s="160"/>
      <c r="L198" s="162"/>
      <c r="M198" s="162"/>
      <c r="N198" s="96"/>
      <c r="O198" s="96"/>
      <c r="P198" s="164"/>
      <c r="Q198" s="159"/>
      <c r="R198" s="98"/>
      <c r="S198" s="163"/>
      <c r="T198" s="92" t="str">
        <f t="shared" ca="1" si="13"/>
        <v/>
      </c>
      <c r="U198" s="94"/>
      <c r="V198" s="92" t="str">
        <f t="shared" si="14"/>
        <v/>
      </c>
      <c r="W198" s="92" t="str">
        <f t="shared" si="15"/>
        <v/>
      </c>
      <c r="X198" s="99"/>
      <c r="Y198" s="94"/>
      <c r="Z198" s="100"/>
      <c r="AA198" s="95"/>
      <c r="AB198" s="10"/>
      <c r="AC198" s="72" t="b">
        <f ca="1">AND('pg1'!T198&gt;=startDate,'pg1'!T198&lt;=endDate)</f>
        <v>0</v>
      </c>
    </row>
    <row r="199" spans="1:29" ht="15">
      <c r="A199" s="93">
        <f t="shared" si="16"/>
        <v>196</v>
      </c>
      <c r="B199" s="94"/>
      <c r="C199" s="153"/>
      <c r="D199" s="93" t="str">
        <f>IF(C199&lt;&gt;"",COUNTIF(Stats!$AD$2:$AD$3002,C199),"")</f>
        <v/>
      </c>
      <c r="E199" s="154" t="str">
        <f ca="1">IF(C199&lt;&gt;"",IF(MONTH(T199)=MONTH(TODAY()),Stats!AI197,"--"),"")</f>
        <v/>
      </c>
      <c r="F199" s="97"/>
      <c r="G199" s="160"/>
      <c r="H199" s="157"/>
      <c r="I199" s="158"/>
      <c r="J199" s="161"/>
      <c r="K199" s="160"/>
      <c r="L199" s="162"/>
      <c r="M199" s="162"/>
      <c r="N199" s="96"/>
      <c r="O199" s="96"/>
      <c r="P199" s="164"/>
      <c r="Q199" s="159"/>
      <c r="R199" s="98"/>
      <c r="S199" s="163"/>
      <c r="T199" s="92" t="str">
        <f t="shared" ca="1" si="13"/>
        <v/>
      </c>
      <c r="U199" s="94"/>
      <c r="V199" s="92" t="str">
        <f t="shared" si="14"/>
        <v/>
      </c>
      <c r="W199" s="92" t="str">
        <f t="shared" si="15"/>
        <v/>
      </c>
      <c r="X199" s="99"/>
      <c r="Y199" s="94"/>
      <c r="Z199" s="100"/>
      <c r="AA199" s="95"/>
      <c r="AB199" s="10"/>
      <c r="AC199" s="72" t="b">
        <f ca="1">AND('pg1'!T199&gt;=startDate,'pg1'!T199&lt;=endDate)</f>
        <v>0</v>
      </c>
    </row>
    <row r="200" spans="1:29" ht="15">
      <c r="A200" s="93">
        <f t="shared" si="16"/>
        <v>197</v>
      </c>
      <c r="B200" s="94"/>
      <c r="C200" s="153"/>
      <c r="D200" s="93" t="str">
        <f>IF(C200&lt;&gt;"",COUNTIF(Stats!$AD$2:$AD$3002,C200),"")</f>
        <v/>
      </c>
      <c r="E200" s="154" t="str">
        <f ca="1">IF(C200&lt;&gt;"",IF(MONTH(T200)=MONTH(TODAY()),Stats!AI198,"--"),"")</f>
        <v/>
      </c>
      <c r="F200" s="97"/>
      <c r="G200" s="160"/>
      <c r="H200" s="157"/>
      <c r="I200" s="158"/>
      <c r="J200" s="161"/>
      <c r="K200" s="160"/>
      <c r="L200" s="162"/>
      <c r="M200" s="162"/>
      <c r="N200" s="96"/>
      <c r="O200" s="96"/>
      <c r="P200" s="164"/>
      <c r="Q200" s="159"/>
      <c r="R200" s="98"/>
      <c r="S200" s="163"/>
      <c r="T200" s="92" t="str">
        <f t="shared" ca="1" si="13"/>
        <v/>
      </c>
      <c r="U200" s="94"/>
      <c r="V200" s="92" t="str">
        <f t="shared" si="14"/>
        <v/>
      </c>
      <c r="W200" s="92" t="str">
        <f t="shared" si="15"/>
        <v/>
      </c>
      <c r="X200" s="99"/>
      <c r="Y200" s="94"/>
      <c r="Z200" s="100"/>
      <c r="AA200" s="95"/>
      <c r="AB200" s="10"/>
      <c r="AC200" s="72" t="b">
        <f ca="1">AND('pg1'!T200&gt;=startDate,'pg1'!T200&lt;=endDate)</f>
        <v>0</v>
      </c>
    </row>
    <row r="201" spans="1:29" ht="15">
      <c r="A201" s="93">
        <f t="shared" si="16"/>
        <v>198</v>
      </c>
      <c r="B201" s="94"/>
      <c r="C201" s="153"/>
      <c r="D201" s="93" t="str">
        <f>IF(C201&lt;&gt;"",COUNTIF(Stats!$AD$2:$AD$3002,C201),"")</f>
        <v/>
      </c>
      <c r="E201" s="154" t="str">
        <f ca="1">IF(C201&lt;&gt;"",IF(MONTH(T201)=MONTH(TODAY()),Stats!AI199,"--"),"")</f>
        <v/>
      </c>
      <c r="F201" s="97"/>
      <c r="G201" s="160"/>
      <c r="H201" s="157"/>
      <c r="I201" s="158"/>
      <c r="J201" s="161"/>
      <c r="K201" s="160"/>
      <c r="L201" s="162"/>
      <c r="M201" s="162"/>
      <c r="N201" s="96"/>
      <c r="O201" s="96"/>
      <c r="P201" s="164"/>
      <c r="Q201" s="159"/>
      <c r="R201" s="98"/>
      <c r="S201" s="163"/>
      <c r="T201" s="92" t="str">
        <f t="shared" ca="1" si="13"/>
        <v/>
      </c>
      <c r="U201" s="94"/>
      <c r="V201" s="92" t="str">
        <f t="shared" si="14"/>
        <v/>
      </c>
      <c r="W201" s="92" t="str">
        <f t="shared" si="15"/>
        <v/>
      </c>
      <c r="X201" s="99"/>
      <c r="Y201" s="94"/>
      <c r="Z201" s="100"/>
      <c r="AA201" s="95"/>
      <c r="AB201" s="10"/>
      <c r="AC201" s="72" t="b">
        <f ca="1">AND('pg1'!T201&gt;=startDate,'pg1'!T201&lt;=endDate)</f>
        <v>0</v>
      </c>
    </row>
    <row r="202" spans="1:29" ht="15">
      <c r="A202" s="93">
        <f t="shared" si="16"/>
        <v>199</v>
      </c>
      <c r="B202" s="94"/>
      <c r="C202" s="153"/>
      <c r="D202" s="93" t="str">
        <f>IF(C202&lt;&gt;"",COUNTIF(Stats!$AD$2:$AD$3002,C202),"")</f>
        <v/>
      </c>
      <c r="E202" s="154" t="str">
        <f ca="1">IF(C202&lt;&gt;"",IF(MONTH(T202)=MONTH(TODAY()),Stats!AI200,"--"),"")</f>
        <v/>
      </c>
      <c r="F202" s="97"/>
      <c r="G202" s="160"/>
      <c r="H202" s="157"/>
      <c r="I202" s="158"/>
      <c r="J202" s="161"/>
      <c r="K202" s="160"/>
      <c r="L202" s="162"/>
      <c r="M202" s="162"/>
      <c r="N202" s="96"/>
      <c r="O202" s="96"/>
      <c r="P202" s="164"/>
      <c r="Q202" s="159"/>
      <c r="R202" s="98"/>
      <c r="S202" s="163"/>
      <c r="T202" s="92" t="str">
        <f t="shared" ca="1" si="13"/>
        <v/>
      </c>
      <c r="U202" s="94"/>
      <c r="V202" s="92" t="str">
        <f t="shared" si="14"/>
        <v/>
      </c>
      <c r="W202" s="92" t="str">
        <f t="shared" si="15"/>
        <v/>
      </c>
      <c r="X202" s="99"/>
      <c r="Y202" s="94"/>
      <c r="Z202" s="100"/>
      <c r="AA202" s="95"/>
      <c r="AB202" s="10"/>
      <c r="AC202" s="72" t="b">
        <f ca="1">AND('pg1'!T202&gt;=startDate,'pg1'!T202&lt;=endDate)</f>
        <v>0</v>
      </c>
    </row>
    <row r="203" spans="1:29" ht="15">
      <c r="A203" s="93">
        <f t="shared" si="16"/>
        <v>200</v>
      </c>
      <c r="B203" s="94"/>
      <c r="C203" s="153"/>
      <c r="D203" s="93" t="str">
        <f>IF(C203&lt;&gt;"",COUNTIF(Stats!$AD$2:$AD$3002,C203),"")</f>
        <v/>
      </c>
      <c r="E203" s="154" t="str">
        <f ca="1">IF(C203&lt;&gt;"",IF(MONTH(T203)=MONTH(TODAY()),Stats!AI201,"--"),"")</f>
        <v/>
      </c>
      <c r="F203" s="97"/>
      <c r="G203" s="160"/>
      <c r="H203" s="157"/>
      <c r="I203" s="158"/>
      <c r="J203" s="161"/>
      <c r="K203" s="160"/>
      <c r="L203" s="162"/>
      <c r="M203" s="162"/>
      <c r="N203" s="96"/>
      <c r="O203" s="96"/>
      <c r="P203" s="164"/>
      <c r="Q203" s="159"/>
      <c r="R203" s="98"/>
      <c r="S203" s="163"/>
      <c r="T203" s="92" t="str">
        <f t="shared" ca="1" si="13"/>
        <v/>
      </c>
      <c r="U203" s="94"/>
      <c r="V203" s="92" t="str">
        <f t="shared" si="14"/>
        <v/>
      </c>
      <c r="W203" s="92" t="str">
        <f t="shared" si="15"/>
        <v/>
      </c>
      <c r="X203" s="99"/>
      <c r="Y203" s="94"/>
      <c r="Z203" s="100"/>
      <c r="AA203" s="95"/>
      <c r="AB203" s="10"/>
      <c r="AC203" s="72" t="b">
        <f ca="1">AND('pg1'!T203&gt;=startDate,'pg1'!T203&lt;=endDate)</f>
        <v>0</v>
      </c>
    </row>
    <row r="204" spans="1:29" ht="15">
      <c r="A204" s="93">
        <f t="shared" si="16"/>
        <v>201</v>
      </c>
      <c r="B204" s="94"/>
      <c r="C204" s="153"/>
      <c r="D204" s="93" t="str">
        <f>IF(C204&lt;&gt;"",COUNTIF(Stats!$AD$2:$AD$3002,C204),"")</f>
        <v/>
      </c>
      <c r="E204" s="154" t="str">
        <f ca="1">IF(C204&lt;&gt;"",IF(MONTH(T204)=MONTH(TODAY()),Stats!AI202,"--"),"")</f>
        <v/>
      </c>
      <c r="F204" s="97"/>
      <c r="G204" s="160"/>
      <c r="H204" s="157"/>
      <c r="I204" s="158"/>
      <c r="J204" s="161"/>
      <c r="K204" s="160"/>
      <c r="L204" s="162"/>
      <c r="M204" s="162"/>
      <c r="N204" s="96"/>
      <c r="O204" s="96"/>
      <c r="P204" s="164"/>
      <c r="Q204" s="159"/>
      <c r="R204" s="98"/>
      <c r="S204" s="163"/>
      <c r="T204" s="92" t="str">
        <f t="shared" ca="1" si="13"/>
        <v/>
      </c>
      <c r="U204" s="94"/>
      <c r="V204" s="92" t="str">
        <f t="shared" si="14"/>
        <v/>
      </c>
      <c r="W204" s="92" t="str">
        <f t="shared" si="15"/>
        <v/>
      </c>
      <c r="X204" s="99"/>
      <c r="Y204" s="94"/>
      <c r="Z204" s="100"/>
      <c r="AA204" s="95"/>
      <c r="AB204" s="10"/>
      <c r="AC204" s="72" t="b">
        <f ca="1">AND('pg1'!T204&gt;=startDate,'pg1'!T204&lt;=endDate)</f>
        <v>0</v>
      </c>
    </row>
    <row r="205" spans="1:29" ht="15">
      <c r="A205" s="93">
        <f t="shared" si="16"/>
        <v>202</v>
      </c>
      <c r="B205" s="94"/>
      <c r="C205" s="153"/>
      <c r="D205" s="93" t="str">
        <f>IF(C205&lt;&gt;"",COUNTIF(Stats!$AD$2:$AD$3002,C205),"")</f>
        <v/>
      </c>
      <c r="E205" s="154" t="str">
        <f ca="1">IF(C205&lt;&gt;"",IF(MONTH(T205)=MONTH(TODAY()),Stats!AI203,"--"),"")</f>
        <v/>
      </c>
      <c r="F205" s="97"/>
      <c r="G205" s="160"/>
      <c r="H205" s="157"/>
      <c r="I205" s="158"/>
      <c r="J205" s="161"/>
      <c r="K205" s="160"/>
      <c r="L205" s="162"/>
      <c r="M205" s="162"/>
      <c r="N205" s="96"/>
      <c r="O205" s="96"/>
      <c r="P205" s="164"/>
      <c r="Q205" s="159"/>
      <c r="R205" s="98"/>
      <c r="S205" s="163"/>
      <c r="T205" s="92" t="str">
        <f t="shared" ca="1" si="13"/>
        <v/>
      </c>
      <c r="U205" s="94"/>
      <c r="V205" s="92" t="str">
        <f t="shared" si="14"/>
        <v/>
      </c>
      <c r="W205" s="92" t="str">
        <f t="shared" si="15"/>
        <v/>
      </c>
      <c r="X205" s="99"/>
      <c r="Y205" s="94"/>
      <c r="Z205" s="100"/>
      <c r="AA205" s="95"/>
      <c r="AB205" s="10"/>
      <c r="AC205" s="72" t="b">
        <f ca="1">AND('pg1'!T205&gt;=startDate,'pg1'!T205&lt;=endDate)</f>
        <v>0</v>
      </c>
    </row>
    <row r="206" spans="1:29" ht="15">
      <c r="A206" s="93">
        <f t="shared" si="16"/>
        <v>203</v>
      </c>
      <c r="B206" s="94"/>
      <c r="C206" s="153"/>
      <c r="D206" s="93" t="str">
        <f>IF(C206&lt;&gt;"",COUNTIF(Stats!$AD$2:$AD$3002,C206),"")</f>
        <v/>
      </c>
      <c r="E206" s="154" t="str">
        <f ca="1">IF(C206&lt;&gt;"",IF(MONTH(T206)=MONTH(TODAY()),Stats!AI204,"--"),"")</f>
        <v/>
      </c>
      <c r="F206" s="97"/>
      <c r="G206" s="160"/>
      <c r="H206" s="157"/>
      <c r="I206" s="158"/>
      <c r="J206" s="161"/>
      <c r="K206" s="160"/>
      <c r="L206" s="162"/>
      <c r="M206" s="162"/>
      <c r="N206" s="96"/>
      <c r="O206" s="96"/>
      <c r="P206" s="164"/>
      <c r="Q206" s="159"/>
      <c r="R206" s="98"/>
      <c r="S206" s="163"/>
      <c r="T206" s="92" t="str">
        <f t="shared" ca="1" si="13"/>
        <v/>
      </c>
      <c r="U206" s="94"/>
      <c r="V206" s="92" t="str">
        <f t="shared" si="14"/>
        <v/>
      </c>
      <c r="W206" s="92" t="str">
        <f t="shared" si="15"/>
        <v/>
      </c>
      <c r="X206" s="99"/>
      <c r="Y206" s="94"/>
      <c r="Z206" s="100"/>
      <c r="AA206" s="95"/>
      <c r="AB206" s="10"/>
      <c r="AC206" s="72" t="b">
        <f ca="1">AND('pg1'!T206&gt;=startDate,'pg1'!T206&lt;=endDate)</f>
        <v>0</v>
      </c>
    </row>
    <row r="207" spans="1:29" ht="15">
      <c r="A207" s="93">
        <f t="shared" si="16"/>
        <v>204</v>
      </c>
      <c r="B207" s="94"/>
      <c r="C207" s="153"/>
      <c r="D207" s="93" t="str">
        <f>IF(C207&lt;&gt;"",COUNTIF(Stats!$AD$2:$AD$3002,C207),"")</f>
        <v/>
      </c>
      <c r="E207" s="154" t="str">
        <f ca="1">IF(C207&lt;&gt;"",IF(MONTH(T207)=MONTH(TODAY()),Stats!AI205,"--"),"")</f>
        <v/>
      </c>
      <c r="F207" s="97"/>
      <c r="G207" s="160"/>
      <c r="H207" s="157"/>
      <c r="I207" s="158"/>
      <c r="J207" s="161"/>
      <c r="K207" s="160"/>
      <c r="L207" s="162"/>
      <c r="M207" s="162"/>
      <c r="N207" s="96"/>
      <c r="O207" s="96"/>
      <c r="P207" s="164"/>
      <c r="Q207" s="159"/>
      <c r="R207" s="98"/>
      <c r="S207" s="163"/>
      <c r="T207" s="92" t="str">
        <f t="shared" ca="1" si="13"/>
        <v/>
      </c>
      <c r="U207" s="94"/>
      <c r="V207" s="92" t="str">
        <f t="shared" si="14"/>
        <v/>
      </c>
      <c r="W207" s="92" t="str">
        <f t="shared" si="15"/>
        <v/>
      </c>
      <c r="X207" s="99"/>
      <c r="Y207" s="94"/>
      <c r="Z207" s="100"/>
      <c r="AA207" s="95"/>
      <c r="AB207" s="10"/>
      <c r="AC207" s="72" t="b">
        <f ca="1">AND('pg1'!T207&gt;=startDate,'pg1'!T207&lt;=endDate)</f>
        <v>0</v>
      </c>
    </row>
    <row r="208" spans="1:29" ht="15">
      <c r="A208" s="93">
        <f t="shared" si="16"/>
        <v>205</v>
      </c>
      <c r="B208" s="94"/>
      <c r="C208" s="153"/>
      <c r="D208" s="93" t="str">
        <f>IF(C208&lt;&gt;"",COUNTIF(Stats!$AD$2:$AD$3002,C208),"")</f>
        <v/>
      </c>
      <c r="E208" s="154" t="str">
        <f ca="1">IF(C208&lt;&gt;"",IF(MONTH(T208)=MONTH(TODAY()),Stats!AI206,"--"),"")</f>
        <v/>
      </c>
      <c r="F208" s="97"/>
      <c r="G208" s="160"/>
      <c r="H208" s="157"/>
      <c r="I208" s="158"/>
      <c r="J208" s="161"/>
      <c r="K208" s="160"/>
      <c r="L208" s="162"/>
      <c r="M208" s="162"/>
      <c r="N208" s="96"/>
      <c r="O208" s="96"/>
      <c r="P208" s="164"/>
      <c r="Q208" s="159"/>
      <c r="R208" s="98"/>
      <c r="S208" s="163"/>
      <c r="T208" s="92" t="str">
        <f t="shared" ca="1" si="13"/>
        <v/>
      </c>
      <c r="U208" s="94"/>
      <c r="V208" s="92" t="str">
        <f t="shared" si="14"/>
        <v/>
      </c>
      <c r="W208" s="92" t="str">
        <f t="shared" si="15"/>
        <v/>
      </c>
      <c r="X208" s="99"/>
      <c r="Y208" s="94"/>
      <c r="Z208" s="100"/>
      <c r="AA208" s="95"/>
      <c r="AB208" s="10"/>
      <c r="AC208" s="72" t="b">
        <f ca="1">AND('pg1'!T208&gt;=startDate,'pg1'!T208&lt;=endDate)</f>
        <v>0</v>
      </c>
    </row>
    <row r="209" spans="1:29" ht="15">
      <c r="A209" s="93">
        <f t="shared" si="16"/>
        <v>206</v>
      </c>
      <c r="B209" s="94"/>
      <c r="C209" s="153"/>
      <c r="D209" s="93" t="str">
        <f>IF(C209&lt;&gt;"",COUNTIF(Stats!$AD$2:$AD$3002,C209),"")</f>
        <v/>
      </c>
      <c r="E209" s="154" t="str">
        <f ca="1">IF(C209&lt;&gt;"",IF(MONTH(T209)=MONTH(TODAY()),Stats!AI207,"--"),"")</f>
        <v/>
      </c>
      <c r="F209" s="97"/>
      <c r="G209" s="160"/>
      <c r="H209" s="157"/>
      <c r="I209" s="158"/>
      <c r="J209" s="161"/>
      <c r="K209" s="160"/>
      <c r="L209" s="162"/>
      <c r="M209" s="162"/>
      <c r="N209" s="96"/>
      <c r="O209" s="96"/>
      <c r="P209" s="164"/>
      <c r="Q209" s="159"/>
      <c r="R209" s="98"/>
      <c r="S209" s="163"/>
      <c r="T209" s="92" t="str">
        <f t="shared" ca="1" si="13"/>
        <v/>
      </c>
      <c r="U209" s="94"/>
      <c r="V209" s="92" t="str">
        <f t="shared" si="14"/>
        <v/>
      </c>
      <c r="W209" s="92" t="str">
        <f t="shared" si="15"/>
        <v/>
      </c>
      <c r="X209" s="99"/>
      <c r="Y209" s="94"/>
      <c r="Z209" s="100"/>
      <c r="AA209" s="95"/>
      <c r="AB209" s="10"/>
      <c r="AC209" s="72" t="b">
        <f ca="1">AND('pg1'!T209&gt;=startDate,'pg1'!T209&lt;=endDate)</f>
        <v>0</v>
      </c>
    </row>
    <row r="210" spans="1:29" ht="15">
      <c r="A210" s="93">
        <f t="shared" si="16"/>
        <v>207</v>
      </c>
      <c r="B210" s="94"/>
      <c r="C210" s="153"/>
      <c r="D210" s="93" t="str">
        <f>IF(C210&lt;&gt;"",COUNTIF(Stats!$AD$2:$AD$3002,C210),"")</f>
        <v/>
      </c>
      <c r="E210" s="154" t="str">
        <f ca="1">IF(C210&lt;&gt;"",IF(MONTH(T210)=MONTH(TODAY()),Stats!AI208,"--"),"")</f>
        <v/>
      </c>
      <c r="F210" s="97"/>
      <c r="G210" s="160"/>
      <c r="H210" s="157"/>
      <c r="I210" s="158"/>
      <c r="J210" s="161"/>
      <c r="K210" s="160"/>
      <c r="L210" s="162"/>
      <c r="M210" s="162"/>
      <c r="N210" s="96"/>
      <c r="O210" s="96"/>
      <c r="P210" s="164"/>
      <c r="Q210" s="159"/>
      <c r="R210" s="98"/>
      <c r="S210" s="163"/>
      <c r="T210" s="92" t="str">
        <f t="shared" ca="1" si="13"/>
        <v/>
      </c>
      <c r="U210" s="94"/>
      <c r="V210" s="92" t="str">
        <f t="shared" si="14"/>
        <v/>
      </c>
      <c r="W210" s="92" t="str">
        <f t="shared" si="15"/>
        <v/>
      </c>
      <c r="X210" s="99"/>
      <c r="Y210" s="94"/>
      <c r="Z210" s="100"/>
      <c r="AA210" s="95"/>
      <c r="AB210" s="10"/>
      <c r="AC210" s="72" t="b">
        <f ca="1">AND('pg1'!T210&gt;=startDate,'pg1'!T210&lt;=endDate)</f>
        <v>0</v>
      </c>
    </row>
    <row r="211" spans="1:29" ht="15">
      <c r="A211" s="93">
        <f t="shared" si="16"/>
        <v>208</v>
      </c>
      <c r="B211" s="94"/>
      <c r="C211" s="153"/>
      <c r="D211" s="93" t="str">
        <f>IF(C211&lt;&gt;"",COUNTIF(Stats!$AD$2:$AD$3002,C211),"")</f>
        <v/>
      </c>
      <c r="E211" s="154" t="str">
        <f ca="1">IF(C211&lt;&gt;"",IF(MONTH(T211)=MONTH(TODAY()),Stats!AI209,"--"),"")</f>
        <v/>
      </c>
      <c r="F211" s="97"/>
      <c r="G211" s="160"/>
      <c r="H211" s="157"/>
      <c r="I211" s="158"/>
      <c r="J211" s="161"/>
      <c r="K211" s="160"/>
      <c r="L211" s="162"/>
      <c r="M211" s="162"/>
      <c r="N211" s="96"/>
      <c r="O211" s="96"/>
      <c r="P211" s="164"/>
      <c r="Q211" s="159"/>
      <c r="R211" s="98"/>
      <c r="S211" s="163"/>
      <c r="T211" s="92" t="str">
        <f t="shared" ca="1" si="13"/>
        <v/>
      </c>
      <c r="U211" s="94"/>
      <c r="V211" s="92" t="str">
        <f t="shared" si="14"/>
        <v/>
      </c>
      <c r="W211" s="92" t="str">
        <f t="shared" si="15"/>
        <v/>
      </c>
      <c r="X211" s="99"/>
      <c r="Y211" s="94"/>
      <c r="Z211" s="100"/>
      <c r="AA211" s="95"/>
      <c r="AB211" s="10"/>
      <c r="AC211" s="72" t="b">
        <f ca="1">AND('pg1'!T211&gt;=startDate,'pg1'!T211&lt;=endDate)</f>
        <v>0</v>
      </c>
    </row>
    <row r="212" spans="1:29" ht="15">
      <c r="A212" s="93">
        <f t="shared" si="16"/>
        <v>209</v>
      </c>
      <c r="B212" s="94"/>
      <c r="C212" s="153"/>
      <c r="D212" s="93" t="str">
        <f>IF(C212&lt;&gt;"",COUNTIF(Stats!$AD$2:$AD$3002,C212),"")</f>
        <v/>
      </c>
      <c r="E212" s="154" t="str">
        <f ca="1">IF(C212&lt;&gt;"",IF(MONTH(T212)=MONTH(TODAY()),Stats!AI210,"--"),"")</f>
        <v/>
      </c>
      <c r="F212" s="97"/>
      <c r="G212" s="160"/>
      <c r="H212" s="157"/>
      <c r="I212" s="158"/>
      <c r="J212" s="161"/>
      <c r="K212" s="160"/>
      <c r="L212" s="162"/>
      <c r="M212" s="162"/>
      <c r="N212" s="96"/>
      <c r="O212" s="96"/>
      <c r="P212" s="164"/>
      <c r="Q212" s="159"/>
      <c r="R212" s="98"/>
      <c r="S212" s="163"/>
      <c r="T212" s="92" t="str">
        <f t="shared" ca="1" si="13"/>
        <v/>
      </c>
      <c r="U212" s="94"/>
      <c r="V212" s="92" t="str">
        <f t="shared" si="14"/>
        <v/>
      </c>
      <c r="W212" s="92" t="str">
        <f t="shared" si="15"/>
        <v/>
      </c>
      <c r="X212" s="99"/>
      <c r="Y212" s="94"/>
      <c r="Z212" s="100"/>
      <c r="AA212" s="95"/>
      <c r="AB212" s="10"/>
      <c r="AC212" s="72" t="b">
        <f ca="1">AND('pg1'!T212&gt;=startDate,'pg1'!T212&lt;=endDate)</f>
        <v>0</v>
      </c>
    </row>
    <row r="213" spans="1:29" ht="15">
      <c r="A213" s="93">
        <f t="shared" si="16"/>
        <v>210</v>
      </c>
      <c r="B213" s="94"/>
      <c r="C213" s="153"/>
      <c r="D213" s="93" t="str">
        <f>IF(C213&lt;&gt;"",COUNTIF(Stats!$AD$2:$AD$3002,C213),"")</f>
        <v/>
      </c>
      <c r="E213" s="154" t="str">
        <f ca="1">IF(C213&lt;&gt;"",IF(MONTH(T213)=MONTH(TODAY()),Stats!AI211,"--"),"")</f>
        <v/>
      </c>
      <c r="F213" s="97"/>
      <c r="G213" s="160"/>
      <c r="H213" s="157"/>
      <c r="I213" s="158"/>
      <c r="J213" s="161"/>
      <c r="K213" s="160"/>
      <c r="L213" s="162"/>
      <c r="M213" s="162"/>
      <c r="N213" s="96"/>
      <c r="O213" s="96"/>
      <c r="P213" s="164"/>
      <c r="Q213" s="159"/>
      <c r="R213" s="98"/>
      <c r="S213" s="163"/>
      <c r="T213" s="92" t="str">
        <f t="shared" ca="1" si="13"/>
        <v/>
      </c>
      <c r="U213" s="94"/>
      <c r="V213" s="92" t="str">
        <f t="shared" si="14"/>
        <v/>
      </c>
      <c r="W213" s="92" t="str">
        <f t="shared" si="15"/>
        <v/>
      </c>
      <c r="X213" s="99"/>
      <c r="Y213" s="94"/>
      <c r="Z213" s="100"/>
      <c r="AA213" s="95"/>
      <c r="AB213" s="10"/>
      <c r="AC213" s="72" t="b">
        <f ca="1">AND('pg1'!T213&gt;=startDate,'pg1'!T213&lt;=endDate)</f>
        <v>0</v>
      </c>
    </row>
    <row r="214" spans="1:29" ht="15">
      <c r="A214" s="93">
        <f t="shared" si="16"/>
        <v>211</v>
      </c>
      <c r="B214" s="94"/>
      <c r="C214" s="153"/>
      <c r="D214" s="93" t="str">
        <f>IF(C214&lt;&gt;"",COUNTIF(Stats!$AD$2:$AD$3002,C214),"")</f>
        <v/>
      </c>
      <c r="E214" s="154" t="str">
        <f ca="1">IF(C214&lt;&gt;"",IF(MONTH(T214)=MONTH(TODAY()),Stats!AI212,"--"),"")</f>
        <v/>
      </c>
      <c r="F214" s="97"/>
      <c r="G214" s="160"/>
      <c r="H214" s="157"/>
      <c r="I214" s="158"/>
      <c r="J214" s="161"/>
      <c r="K214" s="160"/>
      <c r="L214" s="162"/>
      <c r="M214" s="162"/>
      <c r="N214" s="96"/>
      <c r="O214" s="96"/>
      <c r="P214" s="164"/>
      <c r="Q214" s="159"/>
      <c r="R214" s="98"/>
      <c r="S214" s="163"/>
      <c r="T214" s="92" t="str">
        <f t="shared" ca="1" si="13"/>
        <v/>
      </c>
      <c r="U214" s="94"/>
      <c r="V214" s="92" t="str">
        <f t="shared" si="14"/>
        <v/>
      </c>
      <c r="W214" s="92" t="str">
        <f t="shared" si="15"/>
        <v/>
      </c>
      <c r="X214" s="99"/>
      <c r="Y214" s="94"/>
      <c r="Z214" s="100"/>
      <c r="AA214" s="95"/>
      <c r="AB214" s="10"/>
      <c r="AC214" s="72" t="b">
        <f ca="1">AND('pg1'!T214&gt;=startDate,'pg1'!T214&lt;=endDate)</f>
        <v>0</v>
      </c>
    </row>
    <row r="215" spans="1:29" ht="15">
      <c r="A215" s="93">
        <f t="shared" si="16"/>
        <v>212</v>
      </c>
      <c r="B215" s="94"/>
      <c r="C215" s="153"/>
      <c r="D215" s="93" t="str">
        <f>IF(C215&lt;&gt;"",COUNTIF(Stats!$AD$2:$AD$3002,C215),"")</f>
        <v/>
      </c>
      <c r="E215" s="154" t="str">
        <f ca="1">IF(C215&lt;&gt;"",IF(MONTH(T215)=MONTH(TODAY()),Stats!AI213,"--"),"")</f>
        <v/>
      </c>
      <c r="F215" s="97"/>
      <c r="G215" s="160"/>
      <c r="H215" s="157"/>
      <c r="I215" s="158"/>
      <c r="J215" s="161"/>
      <c r="K215" s="160"/>
      <c r="L215" s="162"/>
      <c r="M215" s="162"/>
      <c r="N215" s="96"/>
      <c r="O215" s="96"/>
      <c r="P215" s="164"/>
      <c r="Q215" s="159"/>
      <c r="R215" s="98"/>
      <c r="S215" s="163"/>
      <c r="T215" s="92" t="str">
        <f t="shared" ca="1" si="13"/>
        <v/>
      </c>
      <c r="U215" s="94"/>
      <c r="V215" s="92" t="str">
        <f t="shared" si="14"/>
        <v/>
      </c>
      <c r="W215" s="92" t="str">
        <f t="shared" si="15"/>
        <v/>
      </c>
      <c r="X215" s="99"/>
      <c r="Y215" s="94"/>
      <c r="Z215" s="100"/>
      <c r="AA215" s="95"/>
      <c r="AB215" s="10"/>
      <c r="AC215" s="72" t="b">
        <f ca="1">AND('pg1'!T215&gt;=startDate,'pg1'!T215&lt;=endDate)</f>
        <v>0</v>
      </c>
    </row>
    <row r="216" spans="1:29" ht="15">
      <c r="A216" s="93">
        <f t="shared" si="16"/>
        <v>213</v>
      </c>
      <c r="B216" s="94"/>
      <c r="C216" s="153"/>
      <c r="D216" s="93" t="str">
        <f>IF(C216&lt;&gt;"",COUNTIF(Stats!$AD$2:$AD$3002,C216),"")</f>
        <v/>
      </c>
      <c r="E216" s="154" t="str">
        <f ca="1">IF(C216&lt;&gt;"",IF(MONTH(T216)=MONTH(TODAY()),Stats!AI214,"--"),"")</f>
        <v/>
      </c>
      <c r="F216" s="97"/>
      <c r="G216" s="160"/>
      <c r="H216" s="157"/>
      <c r="I216" s="158"/>
      <c r="J216" s="161"/>
      <c r="K216" s="160"/>
      <c r="L216" s="162"/>
      <c r="M216" s="162"/>
      <c r="N216" s="96"/>
      <c r="O216" s="96"/>
      <c r="P216" s="164"/>
      <c r="Q216" s="159"/>
      <c r="R216" s="98"/>
      <c r="S216" s="163"/>
      <c r="T216" s="92" t="str">
        <f t="shared" ca="1" si="13"/>
        <v/>
      </c>
      <c r="U216" s="94"/>
      <c r="V216" s="92" t="str">
        <f t="shared" si="14"/>
        <v/>
      </c>
      <c r="W216" s="92" t="str">
        <f t="shared" si="15"/>
        <v/>
      </c>
      <c r="X216" s="99"/>
      <c r="Y216" s="94"/>
      <c r="Z216" s="100"/>
      <c r="AA216" s="95"/>
      <c r="AB216" s="10"/>
      <c r="AC216" s="72" t="b">
        <f ca="1">AND('pg1'!T216&gt;=startDate,'pg1'!T216&lt;=endDate)</f>
        <v>0</v>
      </c>
    </row>
    <row r="217" spans="1:29" ht="15">
      <c r="A217" s="93">
        <f t="shared" si="16"/>
        <v>214</v>
      </c>
      <c r="B217" s="94"/>
      <c r="C217" s="153"/>
      <c r="D217" s="93" t="str">
        <f>IF(C217&lt;&gt;"",COUNTIF(Stats!$AD$2:$AD$3002,C217),"")</f>
        <v/>
      </c>
      <c r="E217" s="154" t="str">
        <f ca="1">IF(C217&lt;&gt;"",IF(MONTH(T217)=MONTH(TODAY()),Stats!AI215,"--"),"")</f>
        <v/>
      </c>
      <c r="F217" s="97"/>
      <c r="G217" s="160"/>
      <c r="H217" s="157"/>
      <c r="I217" s="158"/>
      <c r="J217" s="161"/>
      <c r="K217" s="160"/>
      <c r="L217" s="162"/>
      <c r="M217" s="162"/>
      <c r="N217" s="96"/>
      <c r="O217" s="96"/>
      <c r="P217" s="164"/>
      <c r="Q217" s="159"/>
      <c r="R217" s="98"/>
      <c r="S217" s="163"/>
      <c r="T217" s="92" t="str">
        <f t="shared" ca="1" si="13"/>
        <v/>
      </c>
      <c r="U217" s="94"/>
      <c r="V217" s="92" t="str">
        <f t="shared" si="14"/>
        <v/>
      </c>
      <c r="W217" s="92" t="str">
        <f t="shared" si="15"/>
        <v/>
      </c>
      <c r="X217" s="99"/>
      <c r="Y217" s="94"/>
      <c r="Z217" s="100"/>
      <c r="AA217" s="95"/>
      <c r="AB217" s="10"/>
      <c r="AC217" s="72" t="b">
        <f ca="1">AND('pg1'!T217&gt;=startDate,'pg1'!T217&lt;=endDate)</f>
        <v>0</v>
      </c>
    </row>
    <row r="218" spans="1:29" ht="15">
      <c r="A218" s="93">
        <f t="shared" si="16"/>
        <v>215</v>
      </c>
      <c r="B218" s="94"/>
      <c r="C218" s="153"/>
      <c r="D218" s="93" t="str">
        <f>IF(C218&lt;&gt;"",COUNTIF(Stats!$AD$2:$AD$3002,C218),"")</f>
        <v/>
      </c>
      <c r="E218" s="154" t="str">
        <f ca="1">IF(C218&lt;&gt;"",IF(MONTH(T218)=MONTH(TODAY()),Stats!AI216,"--"),"")</f>
        <v/>
      </c>
      <c r="F218" s="97"/>
      <c r="G218" s="160"/>
      <c r="H218" s="157"/>
      <c r="I218" s="158"/>
      <c r="J218" s="161"/>
      <c r="K218" s="160"/>
      <c r="L218" s="162"/>
      <c r="M218" s="162"/>
      <c r="N218" s="96"/>
      <c r="O218" s="96"/>
      <c r="P218" s="164"/>
      <c r="Q218" s="159"/>
      <c r="R218" s="98"/>
      <c r="S218" s="163"/>
      <c r="T218" s="92" t="str">
        <f t="shared" ca="1" si="13"/>
        <v/>
      </c>
      <c r="U218" s="94"/>
      <c r="V218" s="92" t="str">
        <f t="shared" si="14"/>
        <v/>
      </c>
      <c r="W218" s="92" t="str">
        <f t="shared" si="15"/>
        <v/>
      </c>
      <c r="X218" s="99"/>
      <c r="Y218" s="94"/>
      <c r="Z218" s="100"/>
      <c r="AA218" s="95"/>
      <c r="AB218" s="10"/>
      <c r="AC218" s="72" t="b">
        <f ca="1">AND('pg1'!T218&gt;=startDate,'pg1'!T218&lt;=endDate)</f>
        <v>0</v>
      </c>
    </row>
    <row r="219" spans="1:29" ht="15">
      <c r="A219" s="93">
        <f t="shared" si="16"/>
        <v>216</v>
      </c>
      <c r="B219" s="94"/>
      <c r="C219" s="153"/>
      <c r="D219" s="93" t="str">
        <f>IF(C219&lt;&gt;"",COUNTIF(Stats!$AD$2:$AD$3002,C219),"")</f>
        <v/>
      </c>
      <c r="E219" s="154" t="str">
        <f ca="1">IF(C219&lt;&gt;"",IF(MONTH(T219)=MONTH(TODAY()),Stats!AI217,"--"),"")</f>
        <v/>
      </c>
      <c r="F219" s="97"/>
      <c r="G219" s="160"/>
      <c r="H219" s="157"/>
      <c r="I219" s="158"/>
      <c r="J219" s="161"/>
      <c r="K219" s="160"/>
      <c r="L219" s="162"/>
      <c r="M219" s="162"/>
      <c r="N219" s="96"/>
      <c r="O219" s="96"/>
      <c r="P219" s="164"/>
      <c r="Q219" s="159"/>
      <c r="R219" s="98"/>
      <c r="S219" s="163"/>
      <c r="T219" s="92" t="str">
        <f t="shared" ca="1" si="13"/>
        <v/>
      </c>
      <c r="U219" s="94"/>
      <c r="V219" s="92" t="str">
        <f t="shared" si="14"/>
        <v/>
      </c>
      <c r="W219" s="92" t="str">
        <f t="shared" si="15"/>
        <v/>
      </c>
      <c r="X219" s="99"/>
      <c r="Y219" s="94"/>
      <c r="Z219" s="100"/>
      <c r="AA219" s="95"/>
      <c r="AB219" s="10"/>
      <c r="AC219" s="72" t="b">
        <f ca="1">AND('pg1'!T219&gt;=startDate,'pg1'!T219&lt;=endDate)</f>
        <v>0</v>
      </c>
    </row>
    <row r="220" spans="1:29" ht="15">
      <c r="A220" s="93">
        <f t="shared" si="16"/>
        <v>217</v>
      </c>
      <c r="B220" s="94"/>
      <c r="C220" s="153"/>
      <c r="D220" s="93" t="str">
        <f>IF(C220&lt;&gt;"",COUNTIF(Stats!$AD$2:$AD$3002,C220),"")</f>
        <v/>
      </c>
      <c r="E220" s="154" t="str">
        <f ca="1">IF(C220&lt;&gt;"",IF(MONTH(T220)=MONTH(TODAY()),Stats!AI218,"--"),"")</f>
        <v/>
      </c>
      <c r="F220" s="97"/>
      <c r="G220" s="160"/>
      <c r="H220" s="157"/>
      <c r="I220" s="158"/>
      <c r="J220" s="161"/>
      <c r="K220" s="160"/>
      <c r="L220" s="162"/>
      <c r="M220" s="162"/>
      <c r="N220" s="96"/>
      <c r="O220" s="96"/>
      <c r="P220" s="164"/>
      <c r="Q220" s="159"/>
      <c r="R220" s="98"/>
      <c r="S220" s="163"/>
      <c r="T220" s="92" t="str">
        <f t="shared" ca="1" si="13"/>
        <v/>
      </c>
      <c r="U220" s="94"/>
      <c r="V220" s="92" t="str">
        <f t="shared" si="14"/>
        <v/>
      </c>
      <c r="W220" s="92" t="str">
        <f t="shared" si="15"/>
        <v/>
      </c>
      <c r="X220" s="99"/>
      <c r="Y220" s="94"/>
      <c r="Z220" s="100"/>
      <c r="AA220" s="95"/>
      <c r="AB220" s="10"/>
      <c r="AC220" s="72" t="b">
        <f ca="1">AND('pg1'!T220&gt;=startDate,'pg1'!T220&lt;=endDate)</f>
        <v>0</v>
      </c>
    </row>
    <row r="221" spans="1:29" ht="15">
      <c r="A221" s="93">
        <f t="shared" si="16"/>
        <v>218</v>
      </c>
      <c r="B221" s="94"/>
      <c r="C221" s="153"/>
      <c r="D221" s="93" t="str">
        <f>IF(C221&lt;&gt;"",COUNTIF(Stats!$AD$2:$AD$3002,C221),"")</f>
        <v/>
      </c>
      <c r="E221" s="154" t="str">
        <f ca="1">IF(C221&lt;&gt;"",IF(MONTH(T221)=MONTH(TODAY()),Stats!AI219,"--"),"")</f>
        <v/>
      </c>
      <c r="F221" s="97"/>
      <c r="G221" s="160"/>
      <c r="H221" s="157"/>
      <c r="I221" s="158"/>
      <c r="J221" s="161"/>
      <c r="K221" s="160"/>
      <c r="L221" s="162"/>
      <c r="M221" s="162"/>
      <c r="N221" s="96"/>
      <c r="O221" s="96"/>
      <c r="P221" s="164"/>
      <c r="Q221" s="159"/>
      <c r="R221" s="98"/>
      <c r="S221" s="163"/>
      <c r="T221" s="92" t="str">
        <f t="shared" ca="1" si="13"/>
        <v/>
      </c>
      <c r="U221" s="94"/>
      <c r="V221" s="92" t="str">
        <f t="shared" si="14"/>
        <v/>
      </c>
      <c r="W221" s="92" t="str">
        <f t="shared" si="15"/>
        <v/>
      </c>
      <c r="X221" s="99"/>
      <c r="Y221" s="94"/>
      <c r="Z221" s="100"/>
      <c r="AA221" s="95"/>
      <c r="AB221" s="10"/>
      <c r="AC221" s="72" t="b">
        <f ca="1">AND('pg1'!T221&gt;=startDate,'pg1'!T221&lt;=endDate)</f>
        <v>0</v>
      </c>
    </row>
    <row r="222" spans="1:29" ht="15">
      <c r="A222" s="93">
        <f t="shared" si="16"/>
        <v>219</v>
      </c>
      <c r="B222" s="94"/>
      <c r="C222" s="153"/>
      <c r="D222" s="93" t="str">
        <f>IF(C222&lt;&gt;"",COUNTIF(Stats!$AD$2:$AD$3002,C222),"")</f>
        <v/>
      </c>
      <c r="E222" s="154" t="str">
        <f ca="1">IF(C222&lt;&gt;"",IF(MONTH(T222)=MONTH(TODAY()),Stats!AI220,"--"),"")</f>
        <v/>
      </c>
      <c r="F222" s="97"/>
      <c r="G222" s="160"/>
      <c r="H222" s="157"/>
      <c r="I222" s="158"/>
      <c r="J222" s="161"/>
      <c r="K222" s="160"/>
      <c r="L222" s="162"/>
      <c r="M222" s="162"/>
      <c r="N222" s="96"/>
      <c r="O222" s="96"/>
      <c r="P222" s="164"/>
      <c r="Q222" s="159"/>
      <c r="R222" s="98"/>
      <c r="S222" s="163"/>
      <c r="T222" s="92" t="str">
        <f t="shared" ca="1" si="13"/>
        <v/>
      </c>
      <c r="U222" s="94"/>
      <c r="V222" s="92" t="str">
        <f t="shared" si="14"/>
        <v/>
      </c>
      <c r="W222" s="92" t="str">
        <f t="shared" si="15"/>
        <v/>
      </c>
      <c r="X222" s="99"/>
      <c r="Y222" s="94"/>
      <c r="Z222" s="100"/>
      <c r="AA222" s="95"/>
      <c r="AB222" s="10"/>
      <c r="AC222" s="72" t="b">
        <f ca="1">AND('pg1'!T222&gt;=startDate,'pg1'!T222&lt;=endDate)</f>
        <v>0</v>
      </c>
    </row>
    <row r="223" spans="1:29" ht="15">
      <c r="A223" s="93">
        <f t="shared" si="16"/>
        <v>220</v>
      </c>
      <c r="B223" s="94"/>
      <c r="C223" s="153"/>
      <c r="D223" s="93" t="str">
        <f>IF(C223&lt;&gt;"",COUNTIF(Stats!$AD$2:$AD$3002,C223),"")</f>
        <v/>
      </c>
      <c r="E223" s="154" t="str">
        <f ca="1">IF(C223&lt;&gt;"",IF(MONTH(T223)=MONTH(TODAY()),Stats!AI221,"--"),"")</f>
        <v/>
      </c>
      <c r="F223" s="97"/>
      <c r="G223" s="160"/>
      <c r="H223" s="157"/>
      <c r="I223" s="158"/>
      <c r="J223" s="161"/>
      <c r="K223" s="160"/>
      <c r="L223" s="162"/>
      <c r="M223" s="162"/>
      <c r="N223" s="96"/>
      <c r="O223" s="96"/>
      <c r="P223" s="164"/>
      <c r="Q223" s="159"/>
      <c r="R223" s="98"/>
      <c r="S223" s="163"/>
      <c r="T223" s="92" t="str">
        <f t="shared" ca="1" si="13"/>
        <v/>
      </c>
      <c r="U223" s="94"/>
      <c r="V223" s="92" t="str">
        <f t="shared" si="14"/>
        <v/>
      </c>
      <c r="W223" s="92" t="str">
        <f t="shared" si="15"/>
        <v/>
      </c>
      <c r="X223" s="99"/>
      <c r="Y223" s="94"/>
      <c r="Z223" s="100"/>
      <c r="AA223" s="95"/>
      <c r="AB223" s="10"/>
      <c r="AC223" s="72" t="b">
        <f ca="1">AND('pg1'!T223&gt;=startDate,'pg1'!T223&lt;=endDate)</f>
        <v>0</v>
      </c>
    </row>
    <row r="224" spans="1:29" ht="15">
      <c r="A224" s="93">
        <f t="shared" si="16"/>
        <v>221</v>
      </c>
      <c r="B224" s="94"/>
      <c r="C224" s="153"/>
      <c r="D224" s="93" t="str">
        <f>IF(C224&lt;&gt;"",COUNTIF(Stats!$AD$2:$AD$3002,C224),"")</f>
        <v/>
      </c>
      <c r="E224" s="154" t="str">
        <f ca="1">IF(C224&lt;&gt;"",IF(MONTH(T224)=MONTH(TODAY()),Stats!AI222,"--"),"")</f>
        <v/>
      </c>
      <c r="F224" s="97"/>
      <c r="G224" s="160"/>
      <c r="H224" s="157"/>
      <c r="I224" s="158"/>
      <c r="J224" s="161"/>
      <c r="K224" s="160"/>
      <c r="L224" s="162"/>
      <c r="M224" s="162"/>
      <c r="N224" s="96"/>
      <c r="O224" s="96"/>
      <c r="P224" s="164"/>
      <c r="Q224" s="159"/>
      <c r="R224" s="98"/>
      <c r="S224" s="163"/>
      <c r="T224" s="92" t="str">
        <f t="shared" ca="1" si="13"/>
        <v/>
      </c>
      <c r="U224" s="94"/>
      <c r="V224" s="92" t="str">
        <f t="shared" si="14"/>
        <v/>
      </c>
      <c r="W224" s="92" t="str">
        <f t="shared" si="15"/>
        <v/>
      </c>
      <c r="X224" s="99"/>
      <c r="Y224" s="94"/>
      <c r="Z224" s="100"/>
      <c r="AA224" s="95"/>
      <c r="AB224" s="10"/>
      <c r="AC224" s="72" t="b">
        <f ca="1">AND('pg1'!T224&gt;=startDate,'pg1'!T224&lt;=endDate)</f>
        <v>0</v>
      </c>
    </row>
    <row r="225" spans="1:29" ht="15">
      <c r="A225" s="93">
        <f t="shared" si="16"/>
        <v>222</v>
      </c>
      <c r="B225" s="94"/>
      <c r="C225" s="153"/>
      <c r="D225" s="93" t="str">
        <f>IF(C225&lt;&gt;"",COUNTIF(Stats!$AD$2:$AD$3002,C225),"")</f>
        <v/>
      </c>
      <c r="E225" s="154" t="str">
        <f ca="1">IF(C225&lt;&gt;"",IF(MONTH(T225)=MONTH(TODAY()),Stats!AI223,"--"),"")</f>
        <v/>
      </c>
      <c r="F225" s="97"/>
      <c r="G225" s="160"/>
      <c r="H225" s="157"/>
      <c r="I225" s="158"/>
      <c r="J225" s="161"/>
      <c r="K225" s="160"/>
      <c r="L225" s="162"/>
      <c r="M225" s="162"/>
      <c r="N225" s="96"/>
      <c r="O225" s="96"/>
      <c r="P225" s="164"/>
      <c r="Q225" s="159"/>
      <c r="R225" s="98"/>
      <c r="S225" s="163"/>
      <c r="T225" s="92" t="str">
        <f t="shared" ca="1" si="13"/>
        <v/>
      </c>
      <c r="U225" s="94"/>
      <c r="V225" s="92" t="str">
        <f t="shared" si="14"/>
        <v/>
      </c>
      <c r="W225" s="92" t="str">
        <f t="shared" si="15"/>
        <v/>
      </c>
      <c r="X225" s="99"/>
      <c r="Y225" s="94"/>
      <c r="Z225" s="100"/>
      <c r="AA225" s="95"/>
      <c r="AB225" s="10"/>
      <c r="AC225" s="72" t="b">
        <f ca="1">AND('pg1'!T225&gt;=startDate,'pg1'!T225&lt;=endDate)</f>
        <v>0</v>
      </c>
    </row>
    <row r="226" spans="1:29" ht="15">
      <c r="A226" s="93">
        <f t="shared" si="16"/>
        <v>223</v>
      </c>
      <c r="B226" s="94"/>
      <c r="C226" s="153"/>
      <c r="D226" s="93" t="str">
        <f>IF(C226&lt;&gt;"",COUNTIF(Stats!$AD$2:$AD$3002,C226),"")</f>
        <v/>
      </c>
      <c r="E226" s="154" t="str">
        <f ca="1">IF(C226&lt;&gt;"",IF(MONTH(T226)=MONTH(TODAY()),Stats!AI224,"--"),"")</f>
        <v/>
      </c>
      <c r="F226" s="97"/>
      <c r="G226" s="160"/>
      <c r="H226" s="157"/>
      <c r="I226" s="158"/>
      <c r="J226" s="161"/>
      <c r="K226" s="160"/>
      <c r="L226" s="162"/>
      <c r="M226" s="162"/>
      <c r="N226" s="96"/>
      <c r="O226" s="96"/>
      <c r="P226" s="164"/>
      <c r="Q226" s="159"/>
      <c r="R226" s="98"/>
      <c r="S226" s="163"/>
      <c r="T226" s="92" t="str">
        <f t="shared" ca="1" si="13"/>
        <v/>
      </c>
      <c r="U226" s="94"/>
      <c r="V226" s="92" t="str">
        <f t="shared" si="14"/>
        <v/>
      </c>
      <c r="W226" s="92" t="str">
        <f t="shared" si="15"/>
        <v/>
      </c>
      <c r="X226" s="99"/>
      <c r="Y226" s="94"/>
      <c r="Z226" s="100"/>
      <c r="AA226" s="95"/>
      <c r="AB226" s="10"/>
      <c r="AC226" s="72" t="b">
        <f ca="1">AND('pg1'!T226&gt;=startDate,'pg1'!T226&lt;=endDate)</f>
        <v>0</v>
      </c>
    </row>
    <row r="227" spans="1:29" ht="15">
      <c r="A227" s="93">
        <f t="shared" si="16"/>
        <v>224</v>
      </c>
      <c r="B227" s="94"/>
      <c r="C227" s="153"/>
      <c r="D227" s="93" t="str">
        <f>IF(C227&lt;&gt;"",COUNTIF(Stats!$AD$2:$AD$3002,C227),"")</f>
        <v/>
      </c>
      <c r="E227" s="154" t="str">
        <f ca="1">IF(C227&lt;&gt;"",IF(MONTH(T227)=MONTH(TODAY()),Stats!AI225,"--"),"")</f>
        <v/>
      </c>
      <c r="F227" s="97"/>
      <c r="G227" s="160"/>
      <c r="H227" s="157"/>
      <c r="I227" s="158"/>
      <c r="J227" s="161"/>
      <c r="K227" s="160"/>
      <c r="L227" s="162"/>
      <c r="M227" s="162"/>
      <c r="N227" s="96"/>
      <c r="O227" s="96"/>
      <c r="P227" s="164"/>
      <c r="Q227" s="159"/>
      <c r="R227" s="98"/>
      <c r="S227" s="163"/>
      <c r="T227" s="92" t="str">
        <f t="shared" ca="1" si="13"/>
        <v/>
      </c>
      <c r="U227" s="94"/>
      <c r="V227" s="92" t="str">
        <f t="shared" si="14"/>
        <v/>
      </c>
      <c r="W227" s="92" t="str">
        <f t="shared" si="15"/>
        <v/>
      </c>
      <c r="X227" s="99"/>
      <c r="Y227" s="94"/>
      <c r="Z227" s="100"/>
      <c r="AA227" s="95"/>
      <c r="AB227" s="10"/>
      <c r="AC227" s="72" t="b">
        <f ca="1">AND('pg1'!T227&gt;=startDate,'pg1'!T227&lt;=endDate)</f>
        <v>0</v>
      </c>
    </row>
    <row r="228" spans="1:29" ht="15">
      <c r="A228" s="93">
        <f t="shared" si="16"/>
        <v>225</v>
      </c>
      <c r="B228" s="94"/>
      <c r="C228" s="153"/>
      <c r="D228" s="93" t="str">
        <f>IF(C228&lt;&gt;"",COUNTIF(Stats!$AD$2:$AD$3002,C228),"")</f>
        <v/>
      </c>
      <c r="E228" s="154" t="str">
        <f ca="1">IF(C228&lt;&gt;"",IF(MONTH(T228)=MONTH(TODAY()),Stats!AI226,"--"),"")</f>
        <v/>
      </c>
      <c r="F228" s="97"/>
      <c r="G228" s="160"/>
      <c r="H228" s="157"/>
      <c r="I228" s="158"/>
      <c r="J228" s="161"/>
      <c r="K228" s="160"/>
      <c r="L228" s="162"/>
      <c r="M228" s="162"/>
      <c r="N228" s="96"/>
      <c r="O228" s="96"/>
      <c r="P228" s="164"/>
      <c r="Q228" s="159"/>
      <c r="R228" s="98"/>
      <c r="S228" s="163"/>
      <c r="T228" s="92" t="str">
        <f t="shared" ca="1" si="13"/>
        <v/>
      </c>
      <c r="U228" s="94"/>
      <c r="V228" s="92" t="str">
        <f t="shared" si="14"/>
        <v/>
      </c>
      <c r="W228" s="92" t="str">
        <f t="shared" si="15"/>
        <v/>
      </c>
      <c r="X228" s="99"/>
      <c r="Y228" s="94"/>
      <c r="Z228" s="100"/>
      <c r="AA228" s="95"/>
      <c r="AB228" s="10"/>
      <c r="AC228" s="72" t="b">
        <f ca="1">AND('pg1'!T228&gt;=startDate,'pg1'!T228&lt;=endDate)</f>
        <v>0</v>
      </c>
    </row>
    <row r="229" spans="1:29" ht="15">
      <c r="A229" s="93">
        <f t="shared" si="16"/>
        <v>226</v>
      </c>
      <c r="B229" s="94"/>
      <c r="C229" s="153"/>
      <c r="D229" s="93" t="str">
        <f>IF(C229&lt;&gt;"",COUNTIF(Stats!$AD$2:$AD$3002,C229),"")</f>
        <v/>
      </c>
      <c r="E229" s="154" t="str">
        <f ca="1">IF(C229&lt;&gt;"",IF(MONTH(T229)=MONTH(TODAY()),Stats!AI227,"--"),"")</f>
        <v/>
      </c>
      <c r="F229" s="97"/>
      <c r="G229" s="160"/>
      <c r="H229" s="157"/>
      <c r="I229" s="158"/>
      <c r="J229" s="161"/>
      <c r="K229" s="160"/>
      <c r="L229" s="162"/>
      <c r="M229" s="162"/>
      <c r="N229" s="96"/>
      <c r="O229" s="96"/>
      <c r="P229" s="164"/>
      <c r="Q229" s="159"/>
      <c r="R229" s="98"/>
      <c r="S229" s="163"/>
      <c r="T229" s="92" t="str">
        <f t="shared" ca="1" si="13"/>
        <v/>
      </c>
      <c r="U229" s="94"/>
      <c r="V229" s="92" t="str">
        <f t="shared" si="14"/>
        <v/>
      </c>
      <c r="W229" s="92" t="str">
        <f t="shared" si="15"/>
        <v/>
      </c>
      <c r="X229" s="99"/>
      <c r="Y229" s="94"/>
      <c r="Z229" s="100"/>
      <c r="AA229" s="95"/>
      <c r="AB229" s="10"/>
      <c r="AC229" s="72" t="b">
        <f ca="1">AND('pg1'!T229&gt;=startDate,'pg1'!T229&lt;=endDate)</f>
        <v>0</v>
      </c>
    </row>
    <row r="230" spans="1:29" ht="15">
      <c r="A230" s="93">
        <f t="shared" si="16"/>
        <v>227</v>
      </c>
      <c r="B230" s="94"/>
      <c r="C230" s="153"/>
      <c r="D230" s="93" t="str">
        <f>IF(C230&lt;&gt;"",COUNTIF(Stats!$AD$2:$AD$3002,C230),"")</f>
        <v/>
      </c>
      <c r="E230" s="154" t="str">
        <f ca="1">IF(C230&lt;&gt;"",IF(MONTH(T230)=MONTH(TODAY()),Stats!AI228,"--"),"")</f>
        <v/>
      </c>
      <c r="F230" s="97"/>
      <c r="G230" s="160"/>
      <c r="H230" s="157"/>
      <c r="I230" s="158"/>
      <c r="J230" s="161"/>
      <c r="K230" s="160"/>
      <c r="L230" s="162"/>
      <c r="M230" s="162"/>
      <c r="N230" s="96"/>
      <c r="O230" s="96"/>
      <c r="P230" s="164"/>
      <c r="Q230" s="159"/>
      <c r="R230" s="98"/>
      <c r="S230" s="163"/>
      <c r="T230" s="92" t="str">
        <f t="shared" ca="1" si="13"/>
        <v/>
      </c>
      <c r="U230" s="94"/>
      <c r="V230" s="92" t="str">
        <f t="shared" si="14"/>
        <v/>
      </c>
      <c r="W230" s="92" t="str">
        <f t="shared" si="15"/>
        <v/>
      </c>
      <c r="X230" s="99"/>
      <c r="Y230" s="94"/>
      <c r="Z230" s="100"/>
      <c r="AA230" s="95"/>
      <c r="AB230" s="10"/>
      <c r="AC230" s="72" t="b">
        <f ca="1">AND('pg1'!T230&gt;=startDate,'pg1'!T230&lt;=endDate)</f>
        <v>0</v>
      </c>
    </row>
    <row r="231" spans="1:29" ht="15">
      <c r="A231" s="93">
        <f t="shared" si="16"/>
        <v>228</v>
      </c>
      <c r="B231" s="94"/>
      <c r="C231" s="153"/>
      <c r="D231" s="93" t="str">
        <f>IF(C231&lt;&gt;"",COUNTIF(Stats!$AD$2:$AD$3002,C231),"")</f>
        <v/>
      </c>
      <c r="E231" s="154" t="str">
        <f ca="1">IF(C231&lt;&gt;"",IF(MONTH(T231)=MONTH(TODAY()),Stats!AI229,"--"),"")</f>
        <v/>
      </c>
      <c r="F231" s="97"/>
      <c r="G231" s="160"/>
      <c r="H231" s="157"/>
      <c r="I231" s="158"/>
      <c r="J231" s="161"/>
      <c r="K231" s="160"/>
      <c r="L231" s="162"/>
      <c r="M231" s="162"/>
      <c r="N231" s="96"/>
      <c r="O231" s="96"/>
      <c r="P231" s="164"/>
      <c r="Q231" s="159"/>
      <c r="R231" s="98"/>
      <c r="S231" s="163"/>
      <c r="T231" s="92" t="str">
        <f t="shared" ca="1" si="13"/>
        <v/>
      </c>
      <c r="U231" s="94"/>
      <c r="V231" s="92" t="str">
        <f t="shared" si="14"/>
        <v/>
      </c>
      <c r="W231" s="92" t="str">
        <f t="shared" si="15"/>
        <v/>
      </c>
      <c r="X231" s="99"/>
      <c r="Y231" s="94"/>
      <c r="Z231" s="100"/>
      <c r="AA231" s="95"/>
      <c r="AB231" s="10"/>
      <c r="AC231" s="72" t="b">
        <f ca="1">AND('pg1'!T231&gt;=startDate,'pg1'!T231&lt;=endDate)</f>
        <v>0</v>
      </c>
    </row>
    <row r="232" spans="1:29" ht="15">
      <c r="A232" s="93">
        <f t="shared" si="16"/>
        <v>229</v>
      </c>
      <c r="B232" s="94"/>
      <c r="C232" s="153"/>
      <c r="D232" s="93" t="str">
        <f>IF(C232&lt;&gt;"",COUNTIF(Stats!$AD$2:$AD$3002,C232),"")</f>
        <v/>
      </c>
      <c r="E232" s="154" t="str">
        <f ca="1">IF(C232&lt;&gt;"",IF(MONTH(T232)=MONTH(TODAY()),Stats!AI230,"--"),"")</f>
        <v/>
      </c>
      <c r="F232" s="97"/>
      <c r="G232" s="160"/>
      <c r="H232" s="157"/>
      <c r="I232" s="158"/>
      <c r="J232" s="161"/>
      <c r="K232" s="160"/>
      <c r="L232" s="162"/>
      <c r="M232" s="162"/>
      <c r="N232" s="96"/>
      <c r="O232" s="96"/>
      <c r="P232" s="164"/>
      <c r="Q232" s="159"/>
      <c r="R232" s="98"/>
      <c r="S232" s="163"/>
      <c r="T232" s="92" t="str">
        <f t="shared" ca="1" si="13"/>
        <v/>
      </c>
      <c r="U232" s="94"/>
      <c r="V232" s="92" t="str">
        <f t="shared" si="14"/>
        <v/>
      </c>
      <c r="W232" s="92" t="str">
        <f t="shared" si="15"/>
        <v/>
      </c>
      <c r="X232" s="99"/>
      <c r="Y232" s="94"/>
      <c r="Z232" s="100"/>
      <c r="AA232" s="95"/>
      <c r="AB232" s="10"/>
      <c r="AC232" s="72" t="b">
        <f ca="1">AND('pg1'!T232&gt;=startDate,'pg1'!T232&lt;=endDate)</f>
        <v>0</v>
      </c>
    </row>
    <row r="233" spans="1:29" ht="15">
      <c r="A233" s="93">
        <f t="shared" si="16"/>
        <v>230</v>
      </c>
      <c r="B233" s="94"/>
      <c r="C233" s="153"/>
      <c r="D233" s="93" t="str">
        <f>IF(C233&lt;&gt;"",COUNTIF(Stats!$AD$2:$AD$3002,C233),"")</f>
        <v/>
      </c>
      <c r="E233" s="154" t="str">
        <f ca="1">IF(C233&lt;&gt;"",IF(MONTH(T233)=MONTH(TODAY()),Stats!AI231,"--"),"")</f>
        <v/>
      </c>
      <c r="F233" s="97"/>
      <c r="G233" s="160"/>
      <c r="H233" s="157"/>
      <c r="I233" s="158"/>
      <c r="J233" s="161"/>
      <c r="K233" s="160"/>
      <c r="L233" s="162"/>
      <c r="M233" s="162"/>
      <c r="N233" s="96"/>
      <c r="O233" s="96"/>
      <c r="P233" s="164"/>
      <c r="Q233" s="159"/>
      <c r="R233" s="98"/>
      <c r="S233" s="163"/>
      <c r="T233" s="92" t="str">
        <f t="shared" ca="1" si="13"/>
        <v/>
      </c>
      <c r="U233" s="94"/>
      <c r="V233" s="92" t="str">
        <f t="shared" si="14"/>
        <v/>
      </c>
      <c r="W233" s="92" t="str">
        <f t="shared" si="15"/>
        <v/>
      </c>
      <c r="X233" s="99"/>
      <c r="Y233" s="94"/>
      <c r="Z233" s="100"/>
      <c r="AA233" s="95"/>
      <c r="AB233" s="10"/>
      <c r="AC233" s="72" t="b">
        <f ca="1">AND('pg1'!T233&gt;=startDate,'pg1'!T233&lt;=endDate)</f>
        <v>0</v>
      </c>
    </row>
    <row r="234" spans="1:29" ht="15">
      <c r="A234" s="93">
        <f t="shared" si="16"/>
        <v>231</v>
      </c>
      <c r="B234" s="94"/>
      <c r="C234" s="153"/>
      <c r="D234" s="93" t="str">
        <f>IF(C234&lt;&gt;"",COUNTIF(Stats!$AD$2:$AD$3002,C234),"")</f>
        <v/>
      </c>
      <c r="E234" s="154" t="str">
        <f ca="1">IF(C234&lt;&gt;"",IF(MONTH(T234)=MONTH(TODAY()),Stats!AI232,"--"),"")</f>
        <v/>
      </c>
      <c r="F234" s="97"/>
      <c r="G234" s="160"/>
      <c r="H234" s="157"/>
      <c r="I234" s="158"/>
      <c r="J234" s="161"/>
      <c r="K234" s="160"/>
      <c r="L234" s="162"/>
      <c r="M234" s="162"/>
      <c r="N234" s="96"/>
      <c r="O234" s="96"/>
      <c r="P234" s="164"/>
      <c r="Q234" s="159"/>
      <c r="R234" s="98"/>
      <c r="S234" s="163"/>
      <c r="T234" s="92" t="str">
        <f t="shared" ca="1" si="13"/>
        <v/>
      </c>
      <c r="U234" s="94"/>
      <c r="V234" s="92" t="str">
        <f t="shared" si="14"/>
        <v/>
      </c>
      <c r="W234" s="92" t="str">
        <f t="shared" si="15"/>
        <v/>
      </c>
      <c r="X234" s="99"/>
      <c r="Y234" s="94"/>
      <c r="Z234" s="100"/>
      <c r="AA234" s="95"/>
      <c r="AB234" s="10"/>
      <c r="AC234" s="72" t="b">
        <f ca="1">AND('pg1'!T234&gt;=startDate,'pg1'!T234&lt;=endDate)</f>
        <v>0</v>
      </c>
    </row>
    <row r="235" spans="1:29" ht="15">
      <c r="A235" s="93">
        <f t="shared" si="16"/>
        <v>232</v>
      </c>
      <c r="B235" s="94"/>
      <c r="C235" s="153"/>
      <c r="D235" s="93" t="str">
        <f>IF(C235&lt;&gt;"",COUNTIF(Stats!$AD$2:$AD$3002,C235),"")</f>
        <v/>
      </c>
      <c r="E235" s="154" t="str">
        <f ca="1">IF(C235&lt;&gt;"",IF(MONTH(T235)=MONTH(TODAY()),Stats!AI233,"--"),"")</f>
        <v/>
      </c>
      <c r="F235" s="97"/>
      <c r="G235" s="160"/>
      <c r="H235" s="157"/>
      <c r="I235" s="158"/>
      <c r="J235" s="161"/>
      <c r="K235" s="160"/>
      <c r="L235" s="162"/>
      <c r="M235" s="162"/>
      <c r="N235" s="96"/>
      <c r="O235" s="96"/>
      <c r="P235" s="164"/>
      <c r="Q235" s="159"/>
      <c r="R235" s="98"/>
      <c r="S235" s="163"/>
      <c r="T235" s="92" t="str">
        <f t="shared" ca="1" si="13"/>
        <v/>
      </c>
      <c r="U235" s="94"/>
      <c r="V235" s="92" t="str">
        <f t="shared" si="14"/>
        <v/>
      </c>
      <c r="W235" s="92" t="str">
        <f t="shared" si="15"/>
        <v/>
      </c>
      <c r="X235" s="99"/>
      <c r="Y235" s="94"/>
      <c r="Z235" s="100"/>
      <c r="AA235" s="95"/>
      <c r="AB235" s="10"/>
      <c r="AC235" s="72" t="b">
        <f ca="1">AND('pg1'!T235&gt;=startDate,'pg1'!T235&lt;=endDate)</f>
        <v>0</v>
      </c>
    </row>
    <row r="236" spans="1:29" ht="15">
      <c r="A236" s="93">
        <f t="shared" si="16"/>
        <v>233</v>
      </c>
      <c r="B236" s="94"/>
      <c r="C236" s="153"/>
      <c r="D236" s="93" t="str">
        <f>IF(C236&lt;&gt;"",COUNTIF(Stats!$AD$2:$AD$3002,C236),"")</f>
        <v/>
      </c>
      <c r="E236" s="154" t="str">
        <f ca="1">IF(C236&lt;&gt;"",IF(MONTH(T236)=MONTH(TODAY()),Stats!AI234,"--"),"")</f>
        <v/>
      </c>
      <c r="F236" s="97"/>
      <c r="G236" s="160"/>
      <c r="H236" s="157"/>
      <c r="I236" s="158"/>
      <c r="J236" s="161"/>
      <c r="K236" s="160"/>
      <c r="L236" s="162"/>
      <c r="M236" s="162"/>
      <c r="N236" s="96"/>
      <c r="O236" s="96"/>
      <c r="P236" s="164"/>
      <c r="Q236" s="159"/>
      <c r="R236" s="98"/>
      <c r="S236" s="163"/>
      <c r="T236" s="92" t="str">
        <f t="shared" ca="1" si="13"/>
        <v/>
      </c>
      <c r="U236" s="94"/>
      <c r="V236" s="92" t="str">
        <f t="shared" si="14"/>
        <v/>
      </c>
      <c r="W236" s="92" t="str">
        <f t="shared" si="15"/>
        <v/>
      </c>
      <c r="X236" s="99"/>
      <c r="Y236" s="94"/>
      <c r="Z236" s="100"/>
      <c r="AA236" s="95"/>
      <c r="AB236" s="10"/>
      <c r="AC236" s="72" t="b">
        <f ca="1">AND('pg1'!T236&gt;=startDate,'pg1'!T236&lt;=endDate)</f>
        <v>0</v>
      </c>
    </row>
    <row r="237" spans="1:29" ht="15">
      <c r="A237" s="93">
        <f t="shared" si="16"/>
        <v>234</v>
      </c>
      <c r="B237" s="94"/>
      <c r="C237" s="153"/>
      <c r="D237" s="93" t="str">
        <f>IF(C237&lt;&gt;"",COUNTIF(Stats!$AD$2:$AD$3002,C237),"")</f>
        <v/>
      </c>
      <c r="E237" s="154" t="str">
        <f ca="1">IF(C237&lt;&gt;"",IF(MONTH(T237)=MONTH(TODAY()),Stats!AI235,"--"),"")</f>
        <v/>
      </c>
      <c r="F237" s="97"/>
      <c r="G237" s="160"/>
      <c r="H237" s="157"/>
      <c r="I237" s="158"/>
      <c r="J237" s="161"/>
      <c r="K237" s="160"/>
      <c r="L237" s="162"/>
      <c r="M237" s="162"/>
      <c r="N237" s="96"/>
      <c r="O237" s="96"/>
      <c r="P237" s="164"/>
      <c r="Q237" s="159"/>
      <c r="R237" s="98"/>
      <c r="S237" s="163"/>
      <c r="T237" s="92" t="str">
        <f t="shared" ca="1" si="13"/>
        <v/>
      </c>
      <c r="U237" s="94"/>
      <c r="V237" s="92" t="str">
        <f t="shared" si="14"/>
        <v/>
      </c>
      <c r="W237" s="92" t="str">
        <f t="shared" si="15"/>
        <v/>
      </c>
      <c r="X237" s="99"/>
      <c r="Y237" s="94"/>
      <c r="Z237" s="100"/>
      <c r="AA237" s="95"/>
      <c r="AB237" s="10"/>
      <c r="AC237" s="72" t="b">
        <f ca="1">AND('pg1'!T237&gt;=startDate,'pg1'!T237&lt;=endDate)</f>
        <v>0</v>
      </c>
    </row>
    <row r="238" spans="1:29" ht="15">
      <c r="A238" s="93">
        <f t="shared" si="16"/>
        <v>235</v>
      </c>
      <c r="B238" s="94"/>
      <c r="C238" s="153"/>
      <c r="D238" s="93" t="str">
        <f>IF(C238&lt;&gt;"",COUNTIF(Stats!$AD$2:$AD$3002,C238),"")</f>
        <v/>
      </c>
      <c r="E238" s="154" t="str">
        <f ca="1">IF(C238&lt;&gt;"",IF(MONTH(T238)=MONTH(TODAY()),Stats!AI236,"--"),"")</f>
        <v/>
      </c>
      <c r="F238" s="97"/>
      <c r="G238" s="160"/>
      <c r="H238" s="157"/>
      <c r="I238" s="158"/>
      <c r="J238" s="161"/>
      <c r="K238" s="160"/>
      <c r="L238" s="162"/>
      <c r="M238" s="162"/>
      <c r="N238" s="96"/>
      <c r="O238" s="96"/>
      <c r="P238" s="164"/>
      <c r="Q238" s="159"/>
      <c r="R238" s="98"/>
      <c r="S238" s="163"/>
      <c r="T238" s="92" t="str">
        <f t="shared" ca="1" si="13"/>
        <v/>
      </c>
      <c r="U238" s="94"/>
      <c r="V238" s="92" t="str">
        <f t="shared" si="14"/>
        <v/>
      </c>
      <c r="W238" s="92" t="str">
        <f t="shared" si="15"/>
        <v/>
      </c>
      <c r="X238" s="99"/>
      <c r="Y238" s="94"/>
      <c r="Z238" s="100"/>
      <c r="AA238" s="95"/>
      <c r="AB238" s="10"/>
      <c r="AC238" s="72" t="b">
        <f ca="1">AND('pg1'!T238&gt;=startDate,'pg1'!T238&lt;=endDate)</f>
        <v>0</v>
      </c>
    </row>
    <row r="239" spans="1:29" ht="15">
      <c r="A239" s="93">
        <f t="shared" si="16"/>
        <v>236</v>
      </c>
      <c r="B239" s="94"/>
      <c r="C239" s="153"/>
      <c r="D239" s="93" t="str">
        <f>IF(C239&lt;&gt;"",COUNTIF(Stats!$AD$2:$AD$3002,C239),"")</f>
        <v/>
      </c>
      <c r="E239" s="154" t="str">
        <f ca="1">IF(C239&lt;&gt;"",IF(MONTH(T239)=MONTH(TODAY()),Stats!AI237,"--"),"")</f>
        <v/>
      </c>
      <c r="F239" s="97"/>
      <c r="G239" s="160"/>
      <c r="H239" s="157"/>
      <c r="I239" s="158"/>
      <c r="J239" s="161"/>
      <c r="K239" s="160"/>
      <c r="L239" s="162"/>
      <c r="M239" s="162"/>
      <c r="N239" s="96"/>
      <c r="O239" s="96"/>
      <c r="P239" s="164"/>
      <c r="Q239" s="159"/>
      <c r="R239" s="98"/>
      <c r="S239" s="163"/>
      <c r="T239" s="92" t="str">
        <f t="shared" ca="1" si="13"/>
        <v/>
      </c>
      <c r="U239" s="94"/>
      <c r="V239" s="92" t="str">
        <f t="shared" si="14"/>
        <v/>
      </c>
      <c r="W239" s="92" t="str">
        <f t="shared" si="15"/>
        <v/>
      </c>
      <c r="X239" s="99"/>
      <c r="Y239" s="94"/>
      <c r="Z239" s="100"/>
      <c r="AA239" s="95"/>
      <c r="AB239" s="10"/>
      <c r="AC239" s="72" t="b">
        <f ca="1">AND('pg1'!T239&gt;=startDate,'pg1'!T239&lt;=endDate)</f>
        <v>0</v>
      </c>
    </row>
    <row r="240" spans="1:29" ht="15">
      <c r="A240" s="93">
        <f t="shared" si="16"/>
        <v>237</v>
      </c>
      <c r="B240" s="94"/>
      <c r="C240" s="153"/>
      <c r="D240" s="93" t="str">
        <f>IF(C240&lt;&gt;"",COUNTIF(Stats!$AD$2:$AD$3002,C240),"")</f>
        <v/>
      </c>
      <c r="E240" s="154" t="str">
        <f ca="1">IF(C240&lt;&gt;"",IF(MONTH(T240)=MONTH(TODAY()),Stats!AI238,"--"),"")</f>
        <v/>
      </c>
      <c r="F240" s="97"/>
      <c r="G240" s="160"/>
      <c r="H240" s="157"/>
      <c r="I240" s="158"/>
      <c r="J240" s="161"/>
      <c r="K240" s="160"/>
      <c r="L240" s="162"/>
      <c r="M240" s="162"/>
      <c r="N240" s="96"/>
      <c r="O240" s="96"/>
      <c r="P240" s="164"/>
      <c r="Q240" s="159"/>
      <c r="R240" s="98"/>
      <c r="S240" s="163"/>
      <c r="T240" s="92" t="str">
        <f t="shared" ca="1" si="13"/>
        <v/>
      </c>
      <c r="U240" s="94"/>
      <c r="V240" s="92" t="str">
        <f t="shared" si="14"/>
        <v/>
      </c>
      <c r="W240" s="92" t="str">
        <f t="shared" si="15"/>
        <v/>
      </c>
      <c r="X240" s="99"/>
      <c r="Y240" s="94"/>
      <c r="Z240" s="100"/>
      <c r="AA240" s="95"/>
      <c r="AB240" s="10"/>
      <c r="AC240" s="72" t="b">
        <f ca="1">AND('pg1'!T240&gt;=startDate,'pg1'!T240&lt;=endDate)</f>
        <v>0</v>
      </c>
    </row>
    <row r="241" spans="1:29" ht="15">
      <c r="A241" s="93">
        <f t="shared" si="16"/>
        <v>238</v>
      </c>
      <c r="B241" s="94"/>
      <c r="C241" s="153"/>
      <c r="D241" s="93" t="str">
        <f>IF(C241&lt;&gt;"",COUNTIF(Stats!$AD$2:$AD$3002,C241),"")</f>
        <v/>
      </c>
      <c r="E241" s="154" t="str">
        <f ca="1">IF(C241&lt;&gt;"",IF(MONTH(T241)=MONTH(TODAY()),Stats!AI239,"--"),"")</f>
        <v/>
      </c>
      <c r="F241" s="97"/>
      <c r="G241" s="160"/>
      <c r="H241" s="157"/>
      <c r="I241" s="158"/>
      <c r="J241" s="161"/>
      <c r="K241" s="160"/>
      <c r="L241" s="162"/>
      <c r="M241" s="162"/>
      <c r="N241" s="96"/>
      <c r="O241" s="96"/>
      <c r="P241" s="164"/>
      <c r="Q241" s="159"/>
      <c r="R241" s="98"/>
      <c r="S241" s="163"/>
      <c r="T241" s="92" t="str">
        <f t="shared" ca="1" si="13"/>
        <v/>
      </c>
      <c r="U241" s="94"/>
      <c r="V241" s="92" t="str">
        <f t="shared" si="14"/>
        <v/>
      </c>
      <c r="W241" s="92" t="str">
        <f t="shared" si="15"/>
        <v/>
      </c>
      <c r="X241" s="99"/>
      <c r="Y241" s="94"/>
      <c r="Z241" s="100"/>
      <c r="AA241" s="95"/>
      <c r="AB241" s="10"/>
      <c r="AC241" s="72" t="b">
        <f ca="1">AND('pg1'!T241&gt;=startDate,'pg1'!T241&lt;=endDate)</f>
        <v>0</v>
      </c>
    </row>
    <row r="242" spans="1:29" ht="15">
      <c r="A242" s="93">
        <f t="shared" si="16"/>
        <v>239</v>
      </c>
      <c r="B242" s="94"/>
      <c r="C242" s="153"/>
      <c r="D242" s="93" t="str">
        <f>IF(C242&lt;&gt;"",COUNTIF(Stats!$AD$2:$AD$3002,C242),"")</f>
        <v/>
      </c>
      <c r="E242" s="154" t="str">
        <f ca="1">IF(C242&lt;&gt;"",IF(MONTH(T242)=MONTH(TODAY()),Stats!AI240,"--"),"")</f>
        <v/>
      </c>
      <c r="F242" s="97"/>
      <c r="G242" s="160"/>
      <c r="H242" s="157"/>
      <c r="I242" s="158"/>
      <c r="J242" s="161"/>
      <c r="K242" s="160"/>
      <c r="L242" s="162"/>
      <c r="M242" s="162"/>
      <c r="N242" s="96"/>
      <c r="O242" s="96"/>
      <c r="P242" s="164"/>
      <c r="Q242" s="159"/>
      <c r="R242" s="98"/>
      <c r="S242" s="163"/>
      <c r="T242" s="92" t="str">
        <f t="shared" ca="1" si="13"/>
        <v/>
      </c>
      <c r="U242" s="94"/>
      <c r="V242" s="92" t="str">
        <f t="shared" si="14"/>
        <v/>
      </c>
      <c r="W242" s="92" t="str">
        <f t="shared" si="15"/>
        <v/>
      </c>
      <c r="X242" s="99"/>
      <c r="Y242" s="94"/>
      <c r="Z242" s="100"/>
      <c r="AA242" s="95"/>
      <c r="AB242" s="10"/>
      <c r="AC242" s="72" t="b">
        <f ca="1">AND('pg1'!T242&gt;=startDate,'pg1'!T242&lt;=endDate)</f>
        <v>0</v>
      </c>
    </row>
    <row r="243" spans="1:29" ht="15">
      <c r="A243" s="93">
        <f t="shared" si="16"/>
        <v>240</v>
      </c>
      <c r="B243" s="94"/>
      <c r="C243" s="153"/>
      <c r="D243" s="93" t="str">
        <f>IF(C243&lt;&gt;"",COUNTIF(Stats!$AD$2:$AD$3002,C243),"")</f>
        <v/>
      </c>
      <c r="E243" s="154" t="str">
        <f ca="1">IF(C243&lt;&gt;"",IF(MONTH(T243)=MONTH(TODAY()),Stats!AI241,"--"),"")</f>
        <v/>
      </c>
      <c r="F243" s="97"/>
      <c r="G243" s="160"/>
      <c r="H243" s="157"/>
      <c r="I243" s="158"/>
      <c r="J243" s="161"/>
      <c r="K243" s="160"/>
      <c r="L243" s="162"/>
      <c r="M243" s="162"/>
      <c r="N243" s="96"/>
      <c r="O243" s="96"/>
      <c r="P243" s="164"/>
      <c r="Q243" s="159"/>
      <c r="R243" s="98"/>
      <c r="S243" s="163"/>
      <c r="T243" s="92" t="str">
        <f t="shared" ca="1" si="13"/>
        <v/>
      </c>
      <c r="U243" s="94"/>
      <c r="V243" s="92" t="str">
        <f t="shared" si="14"/>
        <v/>
      </c>
      <c r="W243" s="92" t="str">
        <f t="shared" si="15"/>
        <v/>
      </c>
      <c r="X243" s="99"/>
      <c r="Y243" s="94"/>
      <c r="Z243" s="100"/>
      <c r="AA243" s="95"/>
      <c r="AB243" s="10"/>
      <c r="AC243" s="72" t="b">
        <f ca="1">AND('pg1'!T243&gt;=startDate,'pg1'!T243&lt;=endDate)</f>
        <v>0</v>
      </c>
    </row>
    <row r="244" spans="1:29" ht="15">
      <c r="A244" s="93">
        <f t="shared" si="16"/>
        <v>241</v>
      </c>
      <c r="B244" s="94"/>
      <c r="C244" s="153"/>
      <c r="D244" s="93" t="str">
        <f>IF(C244&lt;&gt;"",COUNTIF(Stats!$AD$2:$AD$3002,C244),"")</f>
        <v/>
      </c>
      <c r="E244" s="154" t="str">
        <f ca="1">IF(C244&lt;&gt;"",IF(MONTH(T244)=MONTH(TODAY()),Stats!AI242,"--"),"")</f>
        <v/>
      </c>
      <c r="F244" s="97"/>
      <c r="G244" s="160"/>
      <c r="H244" s="157"/>
      <c r="I244" s="158"/>
      <c r="J244" s="161"/>
      <c r="K244" s="160"/>
      <c r="L244" s="162"/>
      <c r="M244" s="162"/>
      <c r="N244" s="96"/>
      <c r="O244" s="96"/>
      <c r="P244" s="164"/>
      <c r="Q244" s="159"/>
      <c r="R244" s="98"/>
      <c r="S244" s="163"/>
      <c r="T244" s="92" t="str">
        <f t="shared" ca="1" si="13"/>
        <v/>
      </c>
      <c r="U244" s="94"/>
      <c r="V244" s="92" t="str">
        <f t="shared" si="14"/>
        <v/>
      </c>
      <c r="W244" s="92" t="str">
        <f t="shared" si="15"/>
        <v/>
      </c>
      <c r="X244" s="99"/>
      <c r="Y244" s="94"/>
      <c r="Z244" s="100"/>
      <c r="AA244" s="95"/>
      <c r="AB244" s="10"/>
      <c r="AC244" s="72" t="b">
        <f ca="1">AND('pg1'!T244&gt;=startDate,'pg1'!T244&lt;=endDate)</f>
        <v>0</v>
      </c>
    </row>
    <row r="245" spans="1:29" ht="15">
      <c r="A245" s="93">
        <f t="shared" si="16"/>
        <v>242</v>
      </c>
      <c r="B245" s="94"/>
      <c r="C245" s="153"/>
      <c r="D245" s="93" t="str">
        <f>IF(C245&lt;&gt;"",COUNTIF(Stats!$AD$2:$AD$3002,C245),"")</f>
        <v/>
      </c>
      <c r="E245" s="154" t="str">
        <f ca="1">IF(C245&lt;&gt;"",IF(MONTH(T245)=MONTH(TODAY()),Stats!AI243,"--"),"")</f>
        <v/>
      </c>
      <c r="F245" s="97"/>
      <c r="G245" s="160"/>
      <c r="H245" s="157"/>
      <c r="I245" s="158"/>
      <c r="J245" s="161"/>
      <c r="K245" s="160"/>
      <c r="L245" s="162"/>
      <c r="M245" s="162"/>
      <c r="N245" s="96"/>
      <c r="O245" s="96"/>
      <c r="P245" s="164"/>
      <c r="Q245" s="159"/>
      <c r="R245" s="98"/>
      <c r="S245" s="163"/>
      <c r="T245" s="92" t="str">
        <f t="shared" ca="1" si="13"/>
        <v/>
      </c>
      <c r="U245" s="94"/>
      <c r="V245" s="92" t="str">
        <f t="shared" si="14"/>
        <v/>
      </c>
      <c r="W245" s="92" t="str">
        <f t="shared" si="15"/>
        <v/>
      </c>
      <c r="X245" s="99"/>
      <c r="Y245" s="94"/>
      <c r="Z245" s="100"/>
      <c r="AA245" s="95"/>
      <c r="AB245" s="10"/>
      <c r="AC245" s="72" t="b">
        <f ca="1">AND('pg1'!T245&gt;=startDate,'pg1'!T245&lt;=endDate)</f>
        <v>0</v>
      </c>
    </row>
    <row r="246" spans="1:29" ht="15">
      <c r="A246" s="93">
        <f t="shared" si="16"/>
        <v>243</v>
      </c>
      <c r="B246" s="94"/>
      <c r="C246" s="153"/>
      <c r="D246" s="93" t="str">
        <f>IF(C246&lt;&gt;"",COUNTIF(Stats!$AD$2:$AD$3002,C246),"")</f>
        <v/>
      </c>
      <c r="E246" s="154" t="str">
        <f ca="1">IF(C246&lt;&gt;"",IF(MONTH(T246)=MONTH(TODAY()),Stats!AI244,"--"),"")</f>
        <v/>
      </c>
      <c r="F246" s="97"/>
      <c r="G246" s="160"/>
      <c r="H246" s="157"/>
      <c r="I246" s="158"/>
      <c r="J246" s="161"/>
      <c r="K246" s="160"/>
      <c r="L246" s="162"/>
      <c r="M246" s="162"/>
      <c r="N246" s="96"/>
      <c r="O246" s="96"/>
      <c r="P246" s="164"/>
      <c r="Q246" s="159"/>
      <c r="R246" s="98"/>
      <c r="S246" s="163"/>
      <c r="T246" s="92" t="str">
        <f t="shared" ca="1" si="13"/>
        <v/>
      </c>
      <c r="U246" s="94"/>
      <c r="V246" s="92" t="str">
        <f t="shared" si="14"/>
        <v/>
      </c>
      <c r="W246" s="92" t="str">
        <f t="shared" si="15"/>
        <v/>
      </c>
      <c r="X246" s="99"/>
      <c r="Y246" s="94"/>
      <c r="Z246" s="100"/>
      <c r="AA246" s="95"/>
      <c r="AB246" s="10"/>
      <c r="AC246" s="72" t="b">
        <f ca="1">AND('pg1'!T246&gt;=startDate,'pg1'!T246&lt;=endDate)</f>
        <v>0</v>
      </c>
    </row>
    <row r="247" spans="1:29" ht="15">
      <c r="A247" s="93">
        <f t="shared" si="16"/>
        <v>244</v>
      </c>
      <c r="B247" s="94"/>
      <c r="C247" s="153"/>
      <c r="D247" s="93" t="str">
        <f>IF(C247&lt;&gt;"",COUNTIF(Stats!$AD$2:$AD$3002,C247),"")</f>
        <v/>
      </c>
      <c r="E247" s="154" t="str">
        <f ca="1">IF(C247&lt;&gt;"",IF(MONTH(T247)=MONTH(TODAY()),Stats!AI245,"--"),"")</f>
        <v/>
      </c>
      <c r="F247" s="97"/>
      <c r="G247" s="160"/>
      <c r="H247" s="157"/>
      <c r="I247" s="158"/>
      <c r="J247" s="161"/>
      <c r="K247" s="160"/>
      <c r="L247" s="162"/>
      <c r="M247" s="162"/>
      <c r="N247" s="96"/>
      <c r="O247" s="96"/>
      <c r="P247" s="164"/>
      <c r="Q247" s="159"/>
      <c r="R247" s="98"/>
      <c r="S247" s="163"/>
      <c r="T247" s="92" t="str">
        <f t="shared" ca="1" si="13"/>
        <v/>
      </c>
      <c r="U247" s="94"/>
      <c r="V247" s="92" t="str">
        <f t="shared" si="14"/>
        <v/>
      </c>
      <c r="W247" s="92" t="str">
        <f t="shared" si="15"/>
        <v/>
      </c>
      <c r="X247" s="99"/>
      <c r="Y247" s="94"/>
      <c r="Z247" s="100"/>
      <c r="AA247" s="95"/>
      <c r="AB247" s="10"/>
      <c r="AC247" s="72" t="b">
        <f ca="1">AND('pg1'!T247&gt;=startDate,'pg1'!T247&lt;=endDate)</f>
        <v>0</v>
      </c>
    </row>
    <row r="248" spans="1:29" ht="15">
      <c r="A248" s="93">
        <f t="shared" si="16"/>
        <v>245</v>
      </c>
      <c r="B248" s="94"/>
      <c r="C248" s="153"/>
      <c r="D248" s="93" t="str">
        <f>IF(C248&lt;&gt;"",COUNTIF(Stats!$AD$2:$AD$3002,C248),"")</f>
        <v/>
      </c>
      <c r="E248" s="154" t="str">
        <f ca="1">IF(C248&lt;&gt;"",IF(MONTH(T248)=MONTH(TODAY()),Stats!AI246,"--"),"")</f>
        <v/>
      </c>
      <c r="F248" s="97"/>
      <c r="G248" s="160"/>
      <c r="H248" s="157"/>
      <c r="I248" s="158"/>
      <c r="J248" s="161"/>
      <c r="K248" s="160"/>
      <c r="L248" s="162"/>
      <c r="M248" s="162"/>
      <c r="N248" s="96"/>
      <c r="O248" s="96"/>
      <c r="P248" s="164"/>
      <c r="Q248" s="159"/>
      <c r="R248" s="98"/>
      <c r="S248" s="163"/>
      <c r="T248" s="92" t="str">
        <f t="shared" ca="1" si="13"/>
        <v/>
      </c>
      <c r="U248" s="94"/>
      <c r="V248" s="92" t="str">
        <f t="shared" si="14"/>
        <v/>
      </c>
      <c r="W248" s="92" t="str">
        <f t="shared" si="15"/>
        <v/>
      </c>
      <c r="X248" s="99"/>
      <c r="Y248" s="94"/>
      <c r="Z248" s="100"/>
      <c r="AA248" s="95"/>
      <c r="AB248" s="10"/>
      <c r="AC248" s="72" t="b">
        <f ca="1">AND('pg1'!T248&gt;=startDate,'pg1'!T248&lt;=endDate)</f>
        <v>0</v>
      </c>
    </row>
    <row r="249" spans="1:29" ht="15">
      <c r="A249" s="93">
        <f t="shared" si="16"/>
        <v>246</v>
      </c>
      <c r="B249" s="94"/>
      <c r="C249" s="153"/>
      <c r="D249" s="93" t="str">
        <f>IF(C249&lt;&gt;"",COUNTIF(Stats!$AD$2:$AD$3002,C249),"")</f>
        <v/>
      </c>
      <c r="E249" s="154" t="str">
        <f ca="1">IF(C249&lt;&gt;"",IF(MONTH(T249)=MONTH(TODAY()),Stats!AI247,"--"),"")</f>
        <v/>
      </c>
      <c r="F249" s="97"/>
      <c r="G249" s="160"/>
      <c r="H249" s="157"/>
      <c r="I249" s="158"/>
      <c r="J249" s="161"/>
      <c r="K249" s="160"/>
      <c r="L249" s="162"/>
      <c r="M249" s="162"/>
      <c r="N249" s="96"/>
      <c r="O249" s="96"/>
      <c r="P249" s="164"/>
      <c r="Q249" s="159"/>
      <c r="R249" s="98"/>
      <c r="S249" s="163"/>
      <c r="T249" s="92" t="str">
        <f t="shared" ca="1" si="13"/>
        <v/>
      </c>
      <c r="U249" s="94"/>
      <c r="V249" s="92" t="str">
        <f t="shared" si="14"/>
        <v/>
      </c>
      <c r="W249" s="92" t="str">
        <f t="shared" si="15"/>
        <v/>
      </c>
      <c r="X249" s="99"/>
      <c r="Y249" s="94"/>
      <c r="Z249" s="100"/>
      <c r="AA249" s="95"/>
      <c r="AB249" s="10"/>
      <c r="AC249" s="72" t="b">
        <f ca="1">AND('pg1'!T249&gt;=startDate,'pg1'!T249&lt;=endDate)</f>
        <v>0</v>
      </c>
    </row>
    <row r="250" spans="1:29" ht="15">
      <c r="A250" s="93">
        <f t="shared" si="16"/>
        <v>247</v>
      </c>
      <c r="B250" s="94"/>
      <c r="C250" s="153"/>
      <c r="D250" s="93" t="str">
        <f>IF(C250&lt;&gt;"",COUNTIF(Stats!$AD$2:$AD$3002,C250),"")</f>
        <v/>
      </c>
      <c r="E250" s="154" t="str">
        <f ca="1">IF(C250&lt;&gt;"",IF(MONTH(T250)=MONTH(TODAY()),Stats!AI248,"--"),"")</f>
        <v/>
      </c>
      <c r="F250" s="97"/>
      <c r="G250" s="160"/>
      <c r="H250" s="157"/>
      <c r="I250" s="158"/>
      <c r="J250" s="161"/>
      <c r="K250" s="160"/>
      <c r="L250" s="162"/>
      <c r="M250" s="162"/>
      <c r="N250" s="96"/>
      <c r="O250" s="96"/>
      <c r="P250" s="164"/>
      <c r="Q250" s="159"/>
      <c r="R250" s="98"/>
      <c r="S250" s="163"/>
      <c r="T250" s="92" t="str">
        <f t="shared" ca="1" si="13"/>
        <v/>
      </c>
      <c r="U250" s="94"/>
      <c r="V250" s="92" t="str">
        <f t="shared" si="14"/>
        <v/>
      </c>
      <c r="W250" s="92" t="str">
        <f t="shared" si="15"/>
        <v/>
      </c>
      <c r="X250" s="99"/>
      <c r="Y250" s="94"/>
      <c r="Z250" s="100"/>
      <c r="AA250" s="95"/>
      <c r="AB250" s="10"/>
      <c r="AC250" s="72" t="b">
        <f ca="1">AND('pg1'!T250&gt;=startDate,'pg1'!T250&lt;=endDate)</f>
        <v>0</v>
      </c>
    </row>
    <row r="251" spans="1:29" ht="15">
      <c r="A251" s="93">
        <f t="shared" si="16"/>
        <v>248</v>
      </c>
      <c r="B251" s="94"/>
      <c r="C251" s="153"/>
      <c r="D251" s="93" t="str">
        <f>IF(C251&lt;&gt;"",COUNTIF(Stats!$AD$2:$AD$3002,C251),"")</f>
        <v/>
      </c>
      <c r="E251" s="154" t="str">
        <f ca="1">IF(C251&lt;&gt;"",IF(MONTH(T251)=MONTH(TODAY()),Stats!AI249,"--"),"")</f>
        <v/>
      </c>
      <c r="F251" s="97"/>
      <c r="G251" s="160"/>
      <c r="H251" s="157"/>
      <c r="I251" s="158"/>
      <c r="J251" s="161"/>
      <c r="K251" s="160"/>
      <c r="L251" s="162"/>
      <c r="M251" s="162"/>
      <c r="N251" s="96"/>
      <c r="O251" s="96"/>
      <c r="P251" s="164"/>
      <c r="Q251" s="159"/>
      <c r="R251" s="98"/>
      <c r="S251" s="163"/>
      <c r="T251" s="92" t="str">
        <f t="shared" ca="1" si="13"/>
        <v/>
      </c>
      <c r="U251" s="94"/>
      <c r="V251" s="92" t="str">
        <f t="shared" si="14"/>
        <v/>
      </c>
      <c r="W251" s="92" t="str">
        <f t="shared" si="15"/>
        <v/>
      </c>
      <c r="X251" s="99"/>
      <c r="Y251" s="94"/>
      <c r="Z251" s="100"/>
      <c r="AA251" s="95"/>
      <c r="AB251" s="10"/>
      <c r="AC251" s="72" t="b">
        <f ca="1">AND('pg1'!T251&gt;=startDate,'pg1'!T251&lt;=endDate)</f>
        <v>0</v>
      </c>
    </row>
    <row r="252" spans="1:29" ht="15">
      <c r="A252" s="93">
        <f t="shared" si="16"/>
        <v>249</v>
      </c>
      <c r="B252" s="94"/>
      <c r="C252" s="153"/>
      <c r="D252" s="93" t="str">
        <f>IF(C252&lt;&gt;"",COUNTIF(Stats!$AD$2:$AD$3002,C252),"")</f>
        <v/>
      </c>
      <c r="E252" s="154" t="str">
        <f ca="1">IF(C252&lt;&gt;"",IF(MONTH(T252)=MONTH(TODAY()),Stats!AI250,"--"),"")</f>
        <v/>
      </c>
      <c r="F252" s="97"/>
      <c r="G252" s="160"/>
      <c r="H252" s="157"/>
      <c r="I252" s="158"/>
      <c r="J252" s="161"/>
      <c r="K252" s="160"/>
      <c r="L252" s="162"/>
      <c r="M252" s="162"/>
      <c r="N252" s="96"/>
      <c r="O252" s="96"/>
      <c r="P252" s="164"/>
      <c r="Q252" s="159"/>
      <c r="R252" s="98"/>
      <c r="S252" s="163"/>
      <c r="T252" s="92" t="str">
        <f t="shared" ca="1" si="13"/>
        <v/>
      </c>
      <c r="U252" s="94"/>
      <c r="V252" s="92" t="str">
        <f t="shared" si="14"/>
        <v/>
      </c>
      <c r="W252" s="92" t="str">
        <f t="shared" si="15"/>
        <v/>
      </c>
      <c r="X252" s="99"/>
      <c r="Y252" s="94"/>
      <c r="Z252" s="100"/>
      <c r="AA252" s="95"/>
      <c r="AB252" s="10"/>
      <c r="AC252" s="72" t="b">
        <f ca="1">AND('pg1'!T252&gt;=startDate,'pg1'!T252&lt;=endDate)</f>
        <v>0</v>
      </c>
    </row>
    <row r="253" spans="1:29" ht="15">
      <c r="A253" s="93">
        <f t="shared" si="16"/>
        <v>250</v>
      </c>
      <c r="B253" s="94"/>
      <c r="C253" s="153"/>
      <c r="D253" s="93" t="str">
        <f>IF(C253&lt;&gt;"",COUNTIF(Stats!$AD$2:$AD$3002,C253),"")</f>
        <v/>
      </c>
      <c r="E253" s="154" t="str">
        <f ca="1">IF(C253&lt;&gt;"",IF(MONTH(T253)=MONTH(TODAY()),Stats!AI251,"--"),"")</f>
        <v/>
      </c>
      <c r="F253" s="97"/>
      <c r="G253" s="160"/>
      <c r="H253" s="157"/>
      <c r="I253" s="158"/>
      <c r="J253" s="161"/>
      <c r="K253" s="160"/>
      <c r="L253" s="162"/>
      <c r="M253" s="162"/>
      <c r="N253" s="96"/>
      <c r="O253" s="96"/>
      <c r="P253" s="164"/>
      <c r="Q253" s="159"/>
      <c r="R253" s="98"/>
      <c r="S253" s="163"/>
      <c r="T253" s="92" t="str">
        <f t="shared" ca="1" si="13"/>
        <v/>
      </c>
      <c r="U253" s="94"/>
      <c r="V253" s="92" t="str">
        <f t="shared" si="14"/>
        <v/>
      </c>
      <c r="W253" s="92" t="str">
        <f t="shared" si="15"/>
        <v/>
      </c>
      <c r="X253" s="99"/>
      <c r="Y253" s="94"/>
      <c r="Z253" s="100"/>
      <c r="AA253" s="95"/>
      <c r="AB253" s="10"/>
      <c r="AC253" s="72" t="b">
        <f ca="1">AND('pg1'!T253&gt;=startDate,'pg1'!T253&lt;=endDate)</f>
        <v>0</v>
      </c>
    </row>
    <row r="254" spans="1:29" ht="15">
      <c r="A254" s="93">
        <f t="shared" si="16"/>
        <v>251</v>
      </c>
      <c r="B254" s="94"/>
      <c r="C254" s="153"/>
      <c r="D254" s="93" t="str">
        <f>IF(C254&lt;&gt;"",COUNTIF(Stats!$AD$2:$AD$3002,C254),"")</f>
        <v/>
      </c>
      <c r="E254" s="154" t="str">
        <f ca="1">IF(C254&lt;&gt;"",IF(MONTH(T254)=MONTH(TODAY()),Stats!AI252,"--"),"")</f>
        <v/>
      </c>
      <c r="F254" s="97"/>
      <c r="G254" s="160"/>
      <c r="H254" s="157"/>
      <c r="I254" s="158"/>
      <c r="J254" s="161"/>
      <c r="K254" s="160"/>
      <c r="L254" s="162"/>
      <c r="M254" s="162"/>
      <c r="N254" s="96"/>
      <c r="O254" s="96"/>
      <c r="P254" s="164"/>
      <c r="Q254" s="159"/>
      <c r="R254" s="98"/>
      <c r="S254" s="163"/>
      <c r="T254" s="92" t="str">
        <f t="shared" ca="1" si="13"/>
        <v/>
      </c>
      <c r="U254" s="94"/>
      <c r="V254" s="92" t="str">
        <f t="shared" si="14"/>
        <v/>
      </c>
      <c r="W254" s="92" t="str">
        <f t="shared" si="15"/>
        <v/>
      </c>
      <c r="X254" s="99"/>
      <c r="Y254" s="94"/>
      <c r="Z254" s="100"/>
      <c r="AA254" s="95"/>
      <c r="AB254" s="10"/>
      <c r="AC254" s="72" t="b">
        <f ca="1">AND('pg1'!T254&gt;=startDate,'pg1'!T254&lt;=endDate)</f>
        <v>0</v>
      </c>
    </row>
    <row r="255" spans="1:29" ht="15">
      <c r="A255" s="93">
        <f t="shared" si="16"/>
        <v>252</v>
      </c>
      <c r="B255" s="94"/>
      <c r="C255" s="153"/>
      <c r="D255" s="93" t="str">
        <f>IF(C255&lt;&gt;"",COUNTIF(Stats!$AD$2:$AD$3002,C255),"")</f>
        <v/>
      </c>
      <c r="E255" s="154" t="str">
        <f ca="1">IF(C255&lt;&gt;"",IF(MONTH(T255)=MONTH(TODAY()),Stats!AI253,"--"),"")</f>
        <v/>
      </c>
      <c r="F255" s="97"/>
      <c r="G255" s="160"/>
      <c r="H255" s="157"/>
      <c r="I255" s="158"/>
      <c r="J255" s="161"/>
      <c r="K255" s="160"/>
      <c r="L255" s="162"/>
      <c r="M255" s="162"/>
      <c r="N255" s="96"/>
      <c r="O255" s="96"/>
      <c r="P255" s="164"/>
      <c r="Q255" s="159"/>
      <c r="R255" s="98"/>
      <c r="S255" s="163"/>
      <c r="T255" s="92" t="str">
        <f t="shared" ca="1" si="13"/>
        <v/>
      </c>
      <c r="U255" s="94"/>
      <c r="V255" s="92" t="str">
        <f t="shared" si="14"/>
        <v/>
      </c>
      <c r="W255" s="92" t="str">
        <f t="shared" si="15"/>
        <v/>
      </c>
      <c r="X255" s="99"/>
      <c r="Y255" s="94"/>
      <c r="Z255" s="100"/>
      <c r="AA255" s="95"/>
      <c r="AB255" s="10"/>
      <c r="AC255" s="72" t="b">
        <f ca="1">AND('pg1'!T255&gt;=startDate,'pg1'!T255&lt;=endDate)</f>
        <v>0</v>
      </c>
    </row>
    <row r="256" spans="1:29" ht="15">
      <c r="A256" s="93">
        <f t="shared" si="16"/>
        <v>253</v>
      </c>
      <c r="B256" s="94"/>
      <c r="C256" s="153"/>
      <c r="D256" s="93" t="str">
        <f>IF(C256&lt;&gt;"",COUNTIF(Stats!$AD$2:$AD$3002,C256),"")</f>
        <v/>
      </c>
      <c r="E256" s="154" t="str">
        <f ca="1">IF(C256&lt;&gt;"",IF(MONTH(T256)=MONTH(TODAY()),Stats!AI254,"--"),"")</f>
        <v/>
      </c>
      <c r="F256" s="97"/>
      <c r="G256" s="160"/>
      <c r="H256" s="157"/>
      <c r="I256" s="158"/>
      <c r="J256" s="161"/>
      <c r="K256" s="160"/>
      <c r="L256" s="162"/>
      <c r="M256" s="162"/>
      <c r="N256" s="96"/>
      <c r="O256" s="96"/>
      <c r="P256" s="164"/>
      <c r="Q256" s="159"/>
      <c r="R256" s="98"/>
      <c r="S256" s="163"/>
      <c r="T256" s="92" t="str">
        <f t="shared" ca="1" si="13"/>
        <v/>
      </c>
      <c r="U256" s="94"/>
      <c r="V256" s="92" t="str">
        <f t="shared" si="14"/>
        <v/>
      </c>
      <c r="W256" s="92" t="str">
        <f t="shared" si="15"/>
        <v/>
      </c>
      <c r="X256" s="99"/>
      <c r="Y256" s="94"/>
      <c r="Z256" s="100"/>
      <c r="AA256" s="95"/>
      <c r="AB256" s="10"/>
      <c r="AC256" s="72" t="b">
        <f ca="1">AND('pg1'!T256&gt;=startDate,'pg1'!T256&lt;=endDate)</f>
        <v>0</v>
      </c>
    </row>
    <row r="257" spans="1:29" ht="15">
      <c r="A257" s="93">
        <f t="shared" si="16"/>
        <v>254</v>
      </c>
      <c r="B257" s="94"/>
      <c r="C257" s="153"/>
      <c r="D257" s="93" t="str">
        <f>IF(C257&lt;&gt;"",COUNTIF(Stats!$AD$2:$AD$3002,C257),"")</f>
        <v/>
      </c>
      <c r="E257" s="154" t="str">
        <f ca="1">IF(C257&lt;&gt;"",IF(MONTH(T257)=MONTH(TODAY()),Stats!AI255,"--"),"")</f>
        <v/>
      </c>
      <c r="F257" s="97"/>
      <c r="G257" s="160"/>
      <c r="H257" s="157"/>
      <c r="I257" s="158"/>
      <c r="J257" s="161"/>
      <c r="K257" s="160"/>
      <c r="L257" s="162"/>
      <c r="M257" s="162"/>
      <c r="N257" s="96"/>
      <c r="O257" s="96"/>
      <c r="P257" s="164"/>
      <c r="Q257" s="159"/>
      <c r="R257" s="98"/>
      <c r="S257" s="163"/>
      <c r="T257" s="92" t="str">
        <f t="shared" ca="1" si="13"/>
        <v/>
      </c>
      <c r="U257" s="94"/>
      <c r="V257" s="92" t="str">
        <f t="shared" si="14"/>
        <v/>
      </c>
      <c r="W257" s="92" t="str">
        <f t="shared" si="15"/>
        <v/>
      </c>
      <c r="X257" s="99"/>
      <c r="Y257" s="94"/>
      <c r="Z257" s="100"/>
      <c r="AA257" s="95"/>
      <c r="AB257" s="10"/>
      <c r="AC257" s="72" t="b">
        <f ca="1">AND('pg1'!T257&gt;=startDate,'pg1'!T257&lt;=endDate)</f>
        <v>0</v>
      </c>
    </row>
    <row r="258" spans="1:29" ht="15">
      <c r="A258" s="93">
        <f t="shared" si="16"/>
        <v>255</v>
      </c>
      <c r="B258" s="94"/>
      <c r="C258" s="153"/>
      <c r="D258" s="93" t="str">
        <f>IF(C258&lt;&gt;"",COUNTIF(Stats!$AD$2:$AD$3002,C258),"")</f>
        <v/>
      </c>
      <c r="E258" s="154" t="str">
        <f ca="1">IF(C258&lt;&gt;"",IF(MONTH(T258)=MONTH(TODAY()),Stats!AI256,"--"),"")</f>
        <v/>
      </c>
      <c r="F258" s="97"/>
      <c r="G258" s="160"/>
      <c r="H258" s="157"/>
      <c r="I258" s="158"/>
      <c r="J258" s="161"/>
      <c r="K258" s="160"/>
      <c r="L258" s="162"/>
      <c r="M258" s="162"/>
      <c r="N258" s="96"/>
      <c r="O258" s="96"/>
      <c r="P258" s="164"/>
      <c r="Q258" s="159"/>
      <c r="R258" s="98"/>
      <c r="S258" s="163"/>
      <c r="T258" s="92" t="str">
        <f t="shared" ca="1" si="13"/>
        <v/>
      </c>
      <c r="U258" s="94"/>
      <c r="V258" s="92" t="str">
        <f t="shared" si="14"/>
        <v/>
      </c>
      <c r="W258" s="92" t="str">
        <f t="shared" si="15"/>
        <v/>
      </c>
      <c r="X258" s="99"/>
      <c r="Y258" s="94"/>
      <c r="Z258" s="100"/>
      <c r="AA258" s="95"/>
      <c r="AB258" s="10"/>
      <c r="AC258" s="72" t="b">
        <f ca="1">AND('pg1'!T258&gt;=startDate,'pg1'!T258&lt;=endDate)</f>
        <v>0</v>
      </c>
    </row>
    <row r="259" spans="1:29" ht="15">
      <c r="A259" s="93">
        <f t="shared" si="16"/>
        <v>256</v>
      </c>
      <c r="B259" s="94"/>
      <c r="C259" s="153"/>
      <c r="D259" s="93" t="str">
        <f>IF(C259&lt;&gt;"",COUNTIF(Stats!$AD$2:$AD$3002,C259),"")</f>
        <v/>
      </c>
      <c r="E259" s="154" t="str">
        <f ca="1">IF(C259&lt;&gt;"",IF(MONTH(T259)=MONTH(TODAY()),Stats!AI257,"--"),"")</f>
        <v/>
      </c>
      <c r="F259" s="97"/>
      <c r="G259" s="160"/>
      <c r="H259" s="157"/>
      <c r="I259" s="158"/>
      <c r="J259" s="161"/>
      <c r="K259" s="160"/>
      <c r="L259" s="162"/>
      <c r="M259" s="162"/>
      <c r="N259" s="96"/>
      <c r="O259" s="96"/>
      <c r="P259" s="164"/>
      <c r="Q259" s="159"/>
      <c r="R259" s="98"/>
      <c r="S259" s="163"/>
      <c r="T259" s="92" t="str">
        <f t="shared" ca="1" si="13"/>
        <v/>
      </c>
      <c r="U259" s="94"/>
      <c r="V259" s="92" t="str">
        <f t="shared" si="14"/>
        <v/>
      </c>
      <c r="W259" s="92" t="str">
        <f t="shared" si="15"/>
        <v/>
      </c>
      <c r="X259" s="99"/>
      <c r="Y259" s="94"/>
      <c r="Z259" s="100"/>
      <c r="AA259" s="95"/>
      <c r="AB259" s="10"/>
      <c r="AC259" s="72" t="b">
        <f ca="1">AND('pg1'!T259&gt;=startDate,'pg1'!T259&lt;=endDate)</f>
        <v>0</v>
      </c>
    </row>
    <row r="260" spans="1:29" ht="15">
      <c r="A260" s="93">
        <f t="shared" si="16"/>
        <v>257</v>
      </c>
      <c r="B260" s="94"/>
      <c r="C260" s="153"/>
      <c r="D260" s="93" t="str">
        <f>IF(C260&lt;&gt;"",COUNTIF(Stats!$AD$2:$AD$3002,C260),"")</f>
        <v/>
      </c>
      <c r="E260" s="154" t="str">
        <f ca="1">IF(C260&lt;&gt;"",IF(MONTH(T260)=MONTH(TODAY()),Stats!AI258,"--"),"")</f>
        <v/>
      </c>
      <c r="F260" s="97"/>
      <c r="G260" s="160"/>
      <c r="H260" s="157"/>
      <c r="I260" s="158"/>
      <c r="J260" s="161"/>
      <c r="K260" s="160"/>
      <c r="L260" s="162"/>
      <c r="M260" s="162"/>
      <c r="N260" s="96"/>
      <c r="O260" s="96"/>
      <c r="P260" s="164"/>
      <c r="Q260" s="159"/>
      <c r="R260" s="98"/>
      <c r="S260" s="163"/>
      <c r="T260" s="92" t="str">
        <f t="shared" ca="1" si="13"/>
        <v/>
      </c>
      <c r="U260" s="94"/>
      <c r="V260" s="92" t="str">
        <f t="shared" si="14"/>
        <v/>
      </c>
      <c r="W260" s="92" t="str">
        <f t="shared" si="15"/>
        <v/>
      </c>
      <c r="X260" s="99"/>
      <c r="Y260" s="94"/>
      <c r="Z260" s="100"/>
      <c r="AA260" s="95"/>
      <c r="AB260" s="10"/>
      <c r="AC260" s="72" t="b">
        <f ca="1">AND('pg1'!T260&gt;=startDate,'pg1'!T260&lt;=endDate)</f>
        <v>0</v>
      </c>
    </row>
    <row r="261" spans="1:29" ht="15">
      <c r="A261" s="93">
        <f t="shared" si="16"/>
        <v>258</v>
      </c>
      <c r="B261" s="94"/>
      <c r="C261" s="153"/>
      <c r="D261" s="93" t="str">
        <f>IF(C261&lt;&gt;"",COUNTIF(Stats!$AD$2:$AD$3002,C261),"")</f>
        <v/>
      </c>
      <c r="E261" s="154" t="str">
        <f ca="1">IF(C261&lt;&gt;"",IF(MONTH(T261)=MONTH(TODAY()),Stats!AI259,"--"),"")</f>
        <v/>
      </c>
      <c r="F261" s="97"/>
      <c r="G261" s="160"/>
      <c r="H261" s="157"/>
      <c r="I261" s="158"/>
      <c r="J261" s="161"/>
      <c r="K261" s="160"/>
      <c r="L261" s="162"/>
      <c r="M261" s="162"/>
      <c r="N261" s="96"/>
      <c r="O261" s="96"/>
      <c r="P261" s="164"/>
      <c r="Q261" s="159"/>
      <c r="R261" s="98"/>
      <c r="S261" s="163"/>
      <c r="T261" s="92" t="str">
        <f t="shared" ref="T261:T324" ca="1" si="17">IF(B261&lt;&gt;"",IF(T261="",TODAY(),T261),"")</f>
        <v/>
      </c>
      <c r="U261" s="94"/>
      <c r="V261" s="92" t="str">
        <f t="shared" ref="V261:V324" si="18">IF(U261="","", U261+21)</f>
        <v/>
      </c>
      <c r="W261" s="92" t="str">
        <f t="shared" ref="W261:W324" si="19">IF($U261="","", $V261+28)</f>
        <v/>
      </c>
      <c r="X261" s="99"/>
      <c r="Y261" s="94"/>
      <c r="Z261" s="100"/>
      <c r="AA261" s="95"/>
      <c r="AB261" s="10"/>
      <c r="AC261" s="72" t="b">
        <f ca="1">AND('pg1'!T261&gt;=startDate,'pg1'!T261&lt;=endDate)</f>
        <v>0</v>
      </c>
    </row>
    <row r="262" spans="1:29" ht="15">
      <c r="A262" s="93">
        <f t="shared" ref="A262:A325" si="20">A261+1</f>
        <v>259</v>
      </c>
      <c r="B262" s="94"/>
      <c r="C262" s="153"/>
      <c r="D262" s="93" t="str">
        <f>IF(C262&lt;&gt;"",COUNTIF(Stats!$AD$2:$AD$3002,C262),"")</f>
        <v/>
      </c>
      <c r="E262" s="154" t="str">
        <f ca="1">IF(C262&lt;&gt;"",IF(MONTH(T262)=MONTH(TODAY()),Stats!AI260,"--"),"")</f>
        <v/>
      </c>
      <c r="F262" s="97"/>
      <c r="G262" s="160"/>
      <c r="H262" s="157"/>
      <c r="I262" s="158"/>
      <c r="J262" s="161"/>
      <c r="K262" s="160"/>
      <c r="L262" s="162"/>
      <c r="M262" s="162"/>
      <c r="N262" s="96"/>
      <c r="O262" s="96"/>
      <c r="P262" s="164"/>
      <c r="Q262" s="159"/>
      <c r="R262" s="98"/>
      <c r="S262" s="163"/>
      <c r="T262" s="92" t="str">
        <f t="shared" ca="1" si="17"/>
        <v/>
      </c>
      <c r="U262" s="94"/>
      <c r="V262" s="92" t="str">
        <f t="shared" si="18"/>
        <v/>
      </c>
      <c r="W262" s="92" t="str">
        <f t="shared" si="19"/>
        <v/>
      </c>
      <c r="X262" s="99"/>
      <c r="Y262" s="94"/>
      <c r="Z262" s="100"/>
      <c r="AA262" s="95"/>
      <c r="AB262" s="10"/>
      <c r="AC262" s="72" t="b">
        <f ca="1">AND('pg1'!T262&gt;=startDate,'pg1'!T262&lt;=endDate)</f>
        <v>0</v>
      </c>
    </row>
    <row r="263" spans="1:29" ht="15">
      <c r="A263" s="93">
        <f t="shared" si="20"/>
        <v>260</v>
      </c>
      <c r="B263" s="94"/>
      <c r="C263" s="153"/>
      <c r="D263" s="93" t="str">
        <f>IF(C263&lt;&gt;"",COUNTIF(Stats!$AD$2:$AD$3002,C263),"")</f>
        <v/>
      </c>
      <c r="E263" s="154" t="str">
        <f ca="1">IF(C263&lt;&gt;"",IF(MONTH(T263)=MONTH(TODAY()),Stats!AI261,"--"),"")</f>
        <v/>
      </c>
      <c r="F263" s="97"/>
      <c r="G263" s="160"/>
      <c r="H263" s="157"/>
      <c r="I263" s="158"/>
      <c r="J263" s="161"/>
      <c r="K263" s="160"/>
      <c r="L263" s="162"/>
      <c r="M263" s="162"/>
      <c r="N263" s="96"/>
      <c r="O263" s="96"/>
      <c r="P263" s="164"/>
      <c r="Q263" s="159"/>
      <c r="R263" s="98"/>
      <c r="S263" s="163"/>
      <c r="T263" s="92" t="str">
        <f t="shared" ca="1" si="17"/>
        <v/>
      </c>
      <c r="U263" s="94"/>
      <c r="V263" s="92" t="str">
        <f t="shared" si="18"/>
        <v/>
      </c>
      <c r="W263" s="92" t="str">
        <f t="shared" si="19"/>
        <v/>
      </c>
      <c r="X263" s="99"/>
      <c r="Y263" s="94"/>
      <c r="Z263" s="100"/>
      <c r="AA263" s="95"/>
      <c r="AB263" s="10"/>
      <c r="AC263" s="72" t="b">
        <f ca="1">AND('pg1'!T263&gt;=startDate,'pg1'!T263&lt;=endDate)</f>
        <v>0</v>
      </c>
    </row>
    <row r="264" spans="1:29" ht="15">
      <c r="A264" s="93">
        <f t="shared" si="20"/>
        <v>261</v>
      </c>
      <c r="B264" s="94"/>
      <c r="C264" s="153"/>
      <c r="D264" s="93" t="str">
        <f>IF(C264&lt;&gt;"",COUNTIF(Stats!$AD$2:$AD$3002,C264),"")</f>
        <v/>
      </c>
      <c r="E264" s="154" t="str">
        <f ca="1">IF(C264&lt;&gt;"",IF(MONTH(T264)=MONTH(TODAY()),Stats!AI262,"--"),"")</f>
        <v/>
      </c>
      <c r="F264" s="97"/>
      <c r="G264" s="160"/>
      <c r="H264" s="157"/>
      <c r="I264" s="158"/>
      <c r="J264" s="161"/>
      <c r="K264" s="160"/>
      <c r="L264" s="162"/>
      <c r="M264" s="162"/>
      <c r="N264" s="96"/>
      <c r="O264" s="96"/>
      <c r="P264" s="164"/>
      <c r="Q264" s="159"/>
      <c r="R264" s="98"/>
      <c r="S264" s="163"/>
      <c r="T264" s="92" t="str">
        <f t="shared" ca="1" si="17"/>
        <v/>
      </c>
      <c r="U264" s="94"/>
      <c r="V264" s="92" t="str">
        <f t="shared" si="18"/>
        <v/>
      </c>
      <c r="W264" s="92" t="str">
        <f t="shared" si="19"/>
        <v/>
      </c>
      <c r="X264" s="99"/>
      <c r="Y264" s="94"/>
      <c r="Z264" s="100"/>
      <c r="AA264" s="95"/>
      <c r="AB264" s="10"/>
      <c r="AC264" s="72" t="b">
        <f ca="1">AND('pg1'!T264&gt;=startDate,'pg1'!T264&lt;=endDate)</f>
        <v>0</v>
      </c>
    </row>
    <row r="265" spans="1:29" ht="16.5" customHeight="1">
      <c r="A265" s="93">
        <f t="shared" si="20"/>
        <v>262</v>
      </c>
      <c r="B265" s="94"/>
      <c r="C265" s="153"/>
      <c r="D265" s="93" t="str">
        <f>IF(C265&lt;&gt;"",COUNTIF(Stats!$AD$2:$AD$3002,C265),"")</f>
        <v/>
      </c>
      <c r="E265" s="154" t="str">
        <f ca="1">IF(C265&lt;&gt;"",IF(MONTH(T265)=MONTH(TODAY()),Stats!AI263,"--"),"")</f>
        <v/>
      </c>
      <c r="F265" s="97"/>
      <c r="G265" s="160"/>
      <c r="H265" s="157"/>
      <c r="I265" s="158"/>
      <c r="J265" s="161"/>
      <c r="K265" s="160"/>
      <c r="L265" s="162"/>
      <c r="M265" s="162"/>
      <c r="N265" s="96"/>
      <c r="O265" s="96"/>
      <c r="P265" s="164"/>
      <c r="Q265" s="159"/>
      <c r="R265" s="98"/>
      <c r="S265" s="163"/>
      <c r="T265" s="92" t="str">
        <f t="shared" ca="1" si="17"/>
        <v/>
      </c>
      <c r="U265" s="94"/>
      <c r="V265" s="92" t="str">
        <f t="shared" si="18"/>
        <v/>
      </c>
      <c r="W265" s="92" t="str">
        <f t="shared" si="19"/>
        <v/>
      </c>
      <c r="X265" s="99"/>
      <c r="Y265" s="94"/>
      <c r="Z265" s="100"/>
      <c r="AA265" s="95"/>
      <c r="AB265" s="10"/>
      <c r="AC265" s="72" t="b">
        <f ca="1">AND('pg1'!T265&gt;=startDate,'pg1'!T265&lt;=endDate)</f>
        <v>0</v>
      </c>
    </row>
    <row r="266" spans="1:29" ht="15">
      <c r="A266" s="93">
        <f t="shared" si="20"/>
        <v>263</v>
      </c>
      <c r="B266" s="94"/>
      <c r="C266" s="153"/>
      <c r="D266" s="93" t="str">
        <f>IF(C266&lt;&gt;"",COUNTIF(Stats!$AD$2:$AD$3002,C266),"")</f>
        <v/>
      </c>
      <c r="E266" s="154" t="str">
        <f ca="1">IF(C266&lt;&gt;"",IF(MONTH(T266)=MONTH(TODAY()),Stats!AI264,"--"),"")</f>
        <v/>
      </c>
      <c r="F266" s="97"/>
      <c r="G266" s="160"/>
      <c r="H266" s="157"/>
      <c r="I266" s="158"/>
      <c r="J266" s="161"/>
      <c r="K266" s="160"/>
      <c r="L266" s="162"/>
      <c r="M266" s="162"/>
      <c r="N266" s="96"/>
      <c r="O266" s="96"/>
      <c r="P266" s="164"/>
      <c r="Q266" s="159"/>
      <c r="R266" s="98"/>
      <c r="S266" s="163"/>
      <c r="T266" s="92" t="str">
        <f t="shared" ca="1" si="17"/>
        <v/>
      </c>
      <c r="U266" s="94"/>
      <c r="V266" s="92" t="str">
        <f t="shared" si="18"/>
        <v/>
      </c>
      <c r="W266" s="92" t="str">
        <f t="shared" si="19"/>
        <v/>
      </c>
      <c r="X266" s="99"/>
      <c r="Y266" s="94"/>
      <c r="Z266" s="100"/>
      <c r="AA266" s="95"/>
      <c r="AB266" s="10"/>
      <c r="AC266" s="72" t="b">
        <f ca="1">AND('pg1'!T266&gt;=startDate,'pg1'!T266&lt;=endDate)</f>
        <v>0</v>
      </c>
    </row>
    <row r="267" spans="1:29" ht="15">
      <c r="A267" s="93">
        <f t="shared" si="20"/>
        <v>264</v>
      </c>
      <c r="B267" s="94"/>
      <c r="C267" s="153"/>
      <c r="D267" s="93" t="str">
        <f>IF(C267&lt;&gt;"",COUNTIF(Stats!$AD$2:$AD$3002,C267),"")</f>
        <v/>
      </c>
      <c r="E267" s="154" t="str">
        <f ca="1">IF(C267&lt;&gt;"",IF(MONTH(T267)=MONTH(TODAY()),Stats!AI265,"--"),"")</f>
        <v/>
      </c>
      <c r="F267" s="97"/>
      <c r="G267" s="160"/>
      <c r="H267" s="157"/>
      <c r="I267" s="158"/>
      <c r="J267" s="161"/>
      <c r="K267" s="160"/>
      <c r="L267" s="162"/>
      <c r="M267" s="162"/>
      <c r="N267" s="96"/>
      <c r="O267" s="96"/>
      <c r="P267" s="164"/>
      <c r="Q267" s="159"/>
      <c r="R267" s="98"/>
      <c r="S267" s="163"/>
      <c r="T267" s="92" t="str">
        <f t="shared" ca="1" si="17"/>
        <v/>
      </c>
      <c r="U267" s="94"/>
      <c r="V267" s="92" t="str">
        <f t="shared" si="18"/>
        <v/>
      </c>
      <c r="W267" s="92" t="str">
        <f t="shared" si="19"/>
        <v/>
      </c>
      <c r="X267" s="99"/>
      <c r="Y267" s="94"/>
      <c r="Z267" s="100"/>
      <c r="AA267" s="95"/>
      <c r="AB267" s="10"/>
      <c r="AC267" s="72" t="b">
        <f ca="1">AND('pg1'!T267&gt;=startDate,'pg1'!T267&lt;=endDate)</f>
        <v>0</v>
      </c>
    </row>
    <row r="268" spans="1:29" ht="15">
      <c r="A268" s="93">
        <f t="shared" si="20"/>
        <v>265</v>
      </c>
      <c r="B268" s="94"/>
      <c r="C268" s="153"/>
      <c r="D268" s="93" t="str">
        <f>IF(C268&lt;&gt;"",COUNTIF(Stats!$AD$2:$AD$3002,C268),"")</f>
        <v/>
      </c>
      <c r="E268" s="154" t="str">
        <f ca="1">IF(C268&lt;&gt;"",IF(MONTH(T268)=MONTH(TODAY()),Stats!AI266,"--"),"")</f>
        <v/>
      </c>
      <c r="F268" s="97"/>
      <c r="G268" s="160"/>
      <c r="H268" s="157"/>
      <c r="I268" s="158"/>
      <c r="J268" s="161"/>
      <c r="K268" s="160"/>
      <c r="L268" s="162"/>
      <c r="M268" s="162"/>
      <c r="N268" s="96"/>
      <c r="O268" s="96"/>
      <c r="P268" s="164"/>
      <c r="Q268" s="159"/>
      <c r="R268" s="98"/>
      <c r="S268" s="163"/>
      <c r="T268" s="92" t="str">
        <f t="shared" ca="1" si="17"/>
        <v/>
      </c>
      <c r="U268" s="94"/>
      <c r="V268" s="92" t="str">
        <f t="shared" si="18"/>
        <v/>
      </c>
      <c r="W268" s="92" t="str">
        <f t="shared" si="19"/>
        <v/>
      </c>
      <c r="X268" s="99"/>
      <c r="Y268" s="94"/>
      <c r="Z268" s="100"/>
      <c r="AA268" s="95"/>
      <c r="AB268" s="10"/>
      <c r="AC268" s="72" t="b">
        <f ca="1">AND('pg1'!T268&gt;=startDate,'pg1'!T268&lt;=endDate)</f>
        <v>0</v>
      </c>
    </row>
    <row r="269" spans="1:29" ht="15">
      <c r="A269" s="93">
        <f t="shared" si="20"/>
        <v>266</v>
      </c>
      <c r="B269" s="94"/>
      <c r="C269" s="153"/>
      <c r="D269" s="93" t="str">
        <f>IF(C269&lt;&gt;"",COUNTIF(Stats!$AD$2:$AD$3002,C269),"")</f>
        <v/>
      </c>
      <c r="E269" s="154" t="str">
        <f ca="1">IF(C269&lt;&gt;"",IF(MONTH(T269)=MONTH(TODAY()),Stats!AI267,"--"),"")</f>
        <v/>
      </c>
      <c r="F269" s="97"/>
      <c r="G269" s="160"/>
      <c r="H269" s="157"/>
      <c r="I269" s="158"/>
      <c r="J269" s="161"/>
      <c r="K269" s="160"/>
      <c r="L269" s="162"/>
      <c r="M269" s="162"/>
      <c r="N269" s="96"/>
      <c r="O269" s="96"/>
      <c r="P269" s="164"/>
      <c r="Q269" s="159"/>
      <c r="R269" s="98"/>
      <c r="S269" s="163"/>
      <c r="T269" s="92" t="str">
        <f t="shared" ca="1" si="17"/>
        <v/>
      </c>
      <c r="U269" s="94"/>
      <c r="V269" s="92" t="str">
        <f t="shared" si="18"/>
        <v/>
      </c>
      <c r="W269" s="92" t="str">
        <f t="shared" si="19"/>
        <v/>
      </c>
      <c r="X269" s="99"/>
      <c r="Y269" s="94"/>
      <c r="Z269" s="100"/>
      <c r="AA269" s="95"/>
      <c r="AB269" s="10"/>
      <c r="AC269" s="72" t="b">
        <f ca="1">AND('pg1'!T269&gt;=startDate,'pg1'!T269&lt;=endDate)</f>
        <v>0</v>
      </c>
    </row>
    <row r="270" spans="1:29" ht="15">
      <c r="A270" s="93">
        <f t="shared" si="20"/>
        <v>267</v>
      </c>
      <c r="B270" s="94"/>
      <c r="C270" s="153"/>
      <c r="D270" s="93" t="str">
        <f>IF(C270&lt;&gt;"",COUNTIF(Stats!$AD$2:$AD$3002,C270),"")</f>
        <v/>
      </c>
      <c r="E270" s="154" t="str">
        <f ca="1">IF(C270&lt;&gt;"",IF(MONTH(T270)=MONTH(TODAY()),Stats!AI268,"--"),"")</f>
        <v/>
      </c>
      <c r="F270" s="97"/>
      <c r="G270" s="160"/>
      <c r="H270" s="157"/>
      <c r="I270" s="158"/>
      <c r="J270" s="161"/>
      <c r="K270" s="160"/>
      <c r="L270" s="162"/>
      <c r="M270" s="162"/>
      <c r="N270" s="96"/>
      <c r="O270" s="96"/>
      <c r="P270" s="164"/>
      <c r="Q270" s="159"/>
      <c r="R270" s="98"/>
      <c r="S270" s="163"/>
      <c r="T270" s="92" t="str">
        <f t="shared" ca="1" si="17"/>
        <v/>
      </c>
      <c r="U270" s="94"/>
      <c r="V270" s="92" t="str">
        <f t="shared" si="18"/>
        <v/>
      </c>
      <c r="W270" s="92" t="str">
        <f t="shared" si="19"/>
        <v/>
      </c>
      <c r="X270" s="99"/>
      <c r="Y270" s="94"/>
      <c r="Z270" s="100"/>
      <c r="AA270" s="95"/>
      <c r="AB270" s="10"/>
      <c r="AC270" s="72" t="b">
        <f ca="1">AND('pg1'!T270&gt;=startDate,'pg1'!T270&lt;=endDate)</f>
        <v>0</v>
      </c>
    </row>
    <row r="271" spans="1:29" ht="15">
      <c r="A271" s="93">
        <f t="shared" si="20"/>
        <v>268</v>
      </c>
      <c r="B271" s="94"/>
      <c r="C271" s="153"/>
      <c r="D271" s="93" t="str">
        <f>IF(C271&lt;&gt;"",COUNTIF(Stats!$AD$2:$AD$3002,C271),"")</f>
        <v/>
      </c>
      <c r="E271" s="154" t="str">
        <f ca="1">IF(C271&lt;&gt;"",IF(MONTH(T271)=MONTH(TODAY()),Stats!AI269,"--"),"")</f>
        <v/>
      </c>
      <c r="F271" s="97"/>
      <c r="G271" s="160"/>
      <c r="H271" s="157"/>
      <c r="I271" s="158"/>
      <c r="J271" s="161"/>
      <c r="K271" s="160"/>
      <c r="L271" s="162"/>
      <c r="M271" s="162"/>
      <c r="N271" s="96"/>
      <c r="O271" s="96"/>
      <c r="P271" s="164"/>
      <c r="Q271" s="159"/>
      <c r="R271" s="98"/>
      <c r="S271" s="163"/>
      <c r="T271" s="92" t="str">
        <f t="shared" ca="1" si="17"/>
        <v/>
      </c>
      <c r="U271" s="94"/>
      <c r="V271" s="92" t="str">
        <f t="shared" si="18"/>
        <v/>
      </c>
      <c r="W271" s="92" t="str">
        <f t="shared" si="19"/>
        <v/>
      </c>
      <c r="X271" s="99"/>
      <c r="Y271" s="94"/>
      <c r="Z271" s="100"/>
      <c r="AA271" s="95"/>
      <c r="AB271" s="10"/>
      <c r="AC271" s="72" t="b">
        <f ca="1">AND('pg1'!T271&gt;=startDate,'pg1'!T271&lt;=endDate)</f>
        <v>0</v>
      </c>
    </row>
    <row r="272" spans="1:29" ht="15">
      <c r="A272" s="93">
        <f t="shared" si="20"/>
        <v>269</v>
      </c>
      <c r="B272" s="94"/>
      <c r="C272" s="153"/>
      <c r="D272" s="93" t="str">
        <f>IF(C272&lt;&gt;"",COUNTIF(Stats!$AD$2:$AD$3002,C272),"")</f>
        <v/>
      </c>
      <c r="E272" s="154" t="str">
        <f ca="1">IF(C272&lt;&gt;"",IF(MONTH(T272)=MONTH(TODAY()),Stats!AI270,"--"),"")</f>
        <v/>
      </c>
      <c r="F272" s="97"/>
      <c r="G272" s="160"/>
      <c r="H272" s="157"/>
      <c r="I272" s="158"/>
      <c r="J272" s="161"/>
      <c r="K272" s="160"/>
      <c r="L272" s="162"/>
      <c r="M272" s="162"/>
      <c r="N272" s="96"/>
      <c r="O272" s="96"/>
      <c r="P272" s="164"/>
      <c r="Q272" s="159"/>
      <c r="R272" s="98"/>
      <c r="S272" s="163"/>
      <c r="T272" s="92" t="str">
        <f t="shared" ca="1" si="17"/>
        <v/>
      </c>
      <c r="U272" s="94"/>
      <c r="V272" s="92" t="str">
        <f t="shared" si="18"/>
        <v/>
      </c>
      <c r="W272" s="92" t="str">
        <f t="shared" si="19"/>
        <v/>
      </c>
      <c r="X272" s="99"/>
      <c r="Y272" s="94"/>
      <c r="Z272" s="100"/>
      <c r="AA272" s="95"/>
      <c r="AB272" s="10"/>
      <c r="AC272" s="72" t="b">
        <f ca="1">AND('pg1'!T272&gt;=startDate,'pg1'!T272&lt;=endDate)</f>
        <v>0</v>
      </c>
    </row>
    <row r="273" spans="1:34" ht="15">
      <c r="A273" s="93">
        <f t="shared" si="20"/>
        <v>270</v>
      </c>
      <c r="B273" s="94"/>
      <c r="C273" s="153"/>
      <c r="D273" s="93" t="str">
        <f>IF(C273&lt;&gt;"",COUNTIF(Stats!$AD$2:$AD$3002,C273),"")</f>
        <v/>
      </c>
      <c r="E273" s="154" t="str">
        <f ca="1">IF(C273&lt;&gt;"",IF(MONTH(T273)=MONTH(TODAY()),Stats!AI271,"--"),"")</f>
        <v/>
      </c>
      <c r="F273" s="97"/>
      <c r="G273" s="160"/>
      <c r="H273" s="157"/>
      <c r="I273" s="158"/>
      <c r="J273" s="161"/>
      <c r="K273" s="160"/>
      <c r="L273" s="162"/>
      <c r="M273" s="162"/>
      <c r="N273" s="96"/>
      <c r="O273" s="96"/>
      <c r="P273" s="164"/>
      <c r="Q273" s="159"/>
      <c r="R273" s="98"/>
      <c r="S273" s="163"/>
      <c r="T273" s="92" t="str">
        <f t="shared" ca="1" si="17"/>
        <v/>
      </c>
      <c r="U273" s="94"/>
      <c r="V273" s="92" t="str">
        <f t="shared" si="18"/>
        <v/>
      </c>
      <c r="W273" s="92" t="str">
        <f t="shared" si="19"/>
        <v/>
      </c>
      <c r="X273" s="99"/>
      <c r="Y273" s="94"/>
      <c r="Z273" s="100"/>
      <c r="AA273" s="95"/>
      <c r="AB273" s="10"/>
      <c r="AC273" s="72" t="b">
        <f ca="1">AND('pg1'!T273&gt;=startDate,'pg1'!T273&lt;=endDate)</f>
        <v>0</v>
      </c>
    </row>
    <row r="274" spans="1:34" ht="15">
      <c r="A274" s="93">
        <f t="shared" si="20"/>
        <v>271</v>
      </c>
      <c r="B274" s="94"/>
      <c r="C274" s="153"/>
      <c r="D274" s="93" t="str">
        <f>IF(C274&lt;&gt;"",COUNTIF(Stats!$AD$2:$AD$3002,C274),"")</f>
        <v/>
      </c>
      <c r="E274" s="154" t="str">
        <f ca="1">IF(C274&lt;&gt;"",IF(MONTH(T274)=MONTH(TODAY()),Stats!AI272,"--"),"")</f>
        <v/>
      </c>
      <c r="F274" s="97"/>
      <c r="G274" s="160"/>
      <c r="H274" s="157"/>
      <c r="I274" s="158"/>
      <c r="J274" s="161"/>
      <c r="K274" s="160"/>
      <c r="L274" s="162"/>
      <c r="M274" s="162"/>
      <c r="N274" s="96"/>
      <c r="O274" s="96"/>
      <c r="P274" s="164"/>
      <c r="Q274" s="159"/>
      <c r="R274" s="98"/>
      <c r="S274" s="163"/>
      <c r="T274" s="92" t="str">
        <f t="shared" ca="1" si="17"/>
        <v/>
      </c>
      <c r="U274" s="94"/>
      <c r="V274" s="92" t="str">
        <f t="shared" si="18"/>
        <v/>
      </c>
      <c r="W274" s="92" t="str">
        <f t="shared" si="19"/>
        <v/>
      </c>
      <c r="X274" s="99"/>
      <c r="Y274" s="94"/>
      <c r="Z274" s="100"/>
      <c r="AA274" s="95"/>
      <c r="AB274" s="10"/>
      <c r="AC274" s="72" t="b">
        <f ca="1">AND('pg1'!T274&gt;=startDate,'pg1'!T274&lt;=endDate)</f>
        <v>0</v>
      </c>
    </row>
    <row r="275" spans="1:34" ht="15">
      <c r="A275" s="93">
        <f t="shared" si="20"/>
        <v>272</v>
      </c>
      <c r="B275" s="94"/>
      <c r="C275" s="153"/>
      <c r="D275" s="93" t="str">
        <f>IF(C275&lt;&gt;"",COUNTIF(Stats!$AD$2:$AD$3002,C275),"")</f>
        <v/>
      </c>
      <c r="E275" s="154" t="str">
        <f ca="1">IF(C275&lt;&gt;"",IF(MONTH(T275)=MONTH(TODAY()),Stats!AI273,"--"),"")</f>
        <v/>
      </c>
      <c r="F275" s="97"/>
      <c r="G275" s="160"/>
      <c r="H275" s="157"/>
      <c r="I275" s="158"/>
      <c r="J275" s="161"/>
      <c r="K275" s="160"/>
      <c r="L275" s="162"/>
      <c r="M275" s="162"/>
      <c r="N275" s="96"/>
      <c r="O275" s="96"/>
      <c r="P275" s="164"/>
      <c r="Q275" s="159"/>
      <c r="R275" s="98"/>
      <c r="S275" s="163"/>
      <c r="T275" s="92" t="str">
        <f t="shared" ca="1" si="17"/>
        <v/>
      </c>
      <c r="U275" s="94"/>
      <c r="V275" s="92" t="str">
        <f t="shared" si="18"/>
        <v/>
      </c>
      <c r="W275" s="92" t="str">
        <f t="shared" si="19"/>
        <v/>
      </c>
      <c r="X275" s="99"/>
      <c r="Y275" s="94"/>
      <c r="Z275" s="100"/>
      <c r="AA275" s="95"/>
      <c r="AB275" s="10"/>
      <c r="AC275" s="72" t="b">
        <f ca="1">AND('pg1'!T275&gt;=startDate,'pg1'!T275&lt;=endDate)</f>
        <v>0</v>
      </c>
    </row>
    <row r="276" spans="1:34" ht="15">
      <c r="A276" s="93">
        <f t="shared" si="20"/>
        <v>273</v>
      </c>
      <c r="B276" s="94"/>
      <c r="C276" s="153"/>
      <c r="D276" s="93" t="str">
        <f>IF(C276&lt;&gt;"",COUNTIF(Stats!$AD$2:$AD$3002,C276),"")</f>
        <v/>
      </c>
      <c r="E276" s="154" t="str">
        <f ca="1">IF(C276&lt;&gt;"",IF(MONTH(T276)=MONTH(TODAY()),Stats!AI274,"--"),"")</f>
        <v/>
      </c>
      <c r="F276" s="97"/>
      <c r="G276" s="160"/>
      <c r="H276" s="157"/>
      <c r="I276" s="158"/>
      <c r="J276" s="161"/>
      <c r="K276" s="160"/>
      <c r="L276" s="162"/>
      <c r="M276" s="162"/>
      <c r="N276" s="96"/>
      <c r="O276" s="96"/>
      <c r="P276" s="164"/>
      <c r="Q276" s="159"/>
      <c r="R276" s="98"/>
      <c r="S276" s="163"/>
      <c r="T276" s="92" t="str">
        <f t="shared" ca="1" si="17"/>
        <v/>
      </c>
      <c r="U276" s="94"/>
      <c r="V276" s="92" t="str">
        <f t="shared" si="18"/>
        <v/>
      </c>
      <c r="W276" s="92" t="str">
        <f t="shared" si="19"/>
        <v/>
      </c>
      <c r="X276" s="99"/>
      <c r="Y276" s="94"/>
      <c r="Z276" s="100"/>
      <c r="AA276" s="95"/>
      <c r="AB276" s="10"/>
      <c r="AC276" s="72" t="b">
        <f ca="1">AND('pg1'!T276&gt;=startDate,'pg1'!T276&lt;=endDate)</f>
        <v>0</v>
      </c>
    </row>
    <row r="277" spans="1:34" ht="15">
      <c r="A277" s="93">
        <f t="shared" si="20"/>
        <v>274</v>
      </c>
      <c r="B277" s="94"/>
      <c r="C277" s="153"/>
      <c r="D277" s="93" t="str">
        <f>IF(C277&lt;&gt;"",COUNTIF(Stats!$AD$2:$AD$3002,C277),"")</f>
        <v/>
      </c>
      <c r="E277" s="154" t="str">
        <f ca="1">IF(C277&lt;&gt;"",IF(MONTH(T277)=MONTH(TODAY()),Stats!AI275,"--"),"")</f>
        <v/>
      </c>
      <c r="F277" s="97"/>
      <c r="G277" s="160"/>
      <c r="H277" s="157"/>
      <c r="I277" s="158"/>
      <c r="J277" s="161"/>
      <c r="K277" s="160"/>
      <c r="L277" s="162"/>
      <c r="M277" s="162"/>
      <c r="N277" s="96"/>
      <c r="O277" s="96"/>
      <c r="P277" s="164"/>
      <c r="Q277" s="159"/>
      <c r="R277" s="98"/>
      <c r="S277" s="163"/>
      <c r="T277" s="92" t="str">
        <f t="shared" ca="1" si="17"/>
        <v/>
      </c>
      <c r="U277" s="94"/>
      <c r="V277" s="92" t="str">
        <f t="shared" si="18"/>
        <v/>
      </c>
      <c r="W277" s="92" t="str">
        <f t="shared" si="19"/>
        <v/>
      </c>
      <c r="X277" s="99"/>
      <c r="Y277" s="94"/>
      <c r="Z277" s="100"/>
      <c r="AA277" s="95"/>
      <c r="AB277" s="10"/>
      <c r="AC277" s="72" t="b">
        <f ca="1">AND('pg1'!T277&gt;=startDate,'pg1'!T277&lt;=endDate)</f>
        <v>0</v>
      </c>
    </row>
    <row r="278" spans="1:34" ht="15">
      <c r="A278" s="93">
        <f t="shared" si="20"/>
        <v>275</v>
      </c>
      <c r="B278" s="94"/>
      <c r="C278" s="153"/>
      <c r="D278" s="93" t="str">
        <f>IF(C278&lt;&gt;"",COUNTIF(Stats!$AD$2:$AD$3002,C278),"")</f>
        <v/>
      </c>
      <c r="E278" s="154" t="str">
        <f ca="1">IF(C278&lt;&gt;"",IF(MONTH(T278)=MONTH(TODAY()),Stats!AI276,"--"),"")</f>
        <v/>
      </c>
      <c r="F278" s="97"/>
      <c r="G278" s="160"/>
      <c r="H278" s="157"/>
      <c r="I278" s="158"/>
      <c r="J278" s="161"/>
      <c r="K278" s="160"/>
      <c r="L278" s="162"/>
      <c r="M278" s="162"/>
      <c r="N278" s="96"/>
      <c r="O278" s="96"/>
      <c r="P278" s="164"/>
      <c r="Q278" s="159"/>
      <c r="R278" s="98"/>
      <c r="S278" s="163"/>
      <c r="T278" s="92" t="str">
        <f t="shared" ca="1" si="17"/>
        <v/>
      </c>
      <c r="U278" s="94"/>
      <c r="V278" s="92" t="str">
        <f t="shared" si="18"/>
        <v/>
      </c>
      <c r="W278" s="92" t="str">
        <f t="shared" si="19"/>
        <v/>
      </c>
      <c r="X278" s="99"/>
      <c r="Y278" s="94"/>
      <c r="Z278" s="100"/>
      <c r="AA278" s="95"/>
      <c r="AB278" s="10"/>
      <c r="AC278" s="72" t="b">
        <f ca="1">AND('pg1'!T278&gt;=startDate,'pg1'!T278&lt;=endDate)</f>
        <v>0</v>
      </c>
    </row>
    <row r="279" spans="1:34" ht="15">
      <c r="A279" s="93">
        <f t="shared" si="20"/>
        <v>276</v>
      </c>
      <c r="B279" s="94"/>
      <c r="C279" s="153"/>
      <c r="D279" s="93" t="str">
        <f>IF(C279&lt;&gt;"",COUNTIF(Stats!$AD$2:$AD$3002,C279),"")</f>
        <v/>
      </c>
      <c r="E279" s="154" t="str">
        <f ca="1">IF(C279&lt;&gt;"",IF(MONTH(T279)=MONTH(TODAY()),Stats!AI277,"--"),"")</f>
        <v/>
      </c>
      <c r="F279" s="97"/>
      <c r="G279" s="160"/>
      <c r="H279" s="157"/>
      <c r="I279" s="158"/>
      <c r="J279" s="161"/>
      <c r="K279" s="160"/>
      <c r="L279" s="162"/>
      <c r="M279" s="162"/>
      <c r="N279" s="96"/>
      <c r="O279" s="96"/>
      <c r="P279" s="164"/>
      <c r="Q279" s="159"/>
      <c r="R279" s="98"/>
      <c r="S279" s="163"/>
      <c r="T279" s="92" t="str">
        <f t="shared" ca="1" si="17"/>
        <v/>
      </c>
      <c r="U279" s="94"/>
      <c r="V279" s="92" t="str">
        <f t="shared" si="18"/>
        <v/>
      </c>
      <c r="W279" s="92" t="str">
        <f t="shared" si="19"/>
        <v/>
      </c>
      <c r="X279" s="99"/>
      <c r="Y279" s="94"/>
      <c r="Z279" s="100"/>
      <c r="AA279" s="95"/>
      <c r="AB279" s="10"/>
      <c r="AC279" s="72" t="b">
        <f ca="1">AND('pg1'!T279&gt;=startDate,'pg1'!T279&lt;=endDate)</f>
        <v>0</v>
      </c>
    </row>
    <row r="280" spans="1:34" ht="15">
      <c r="A280" s="93">
        <f t="shared" si="20"/>
        <v>277</v>
      </c>
      <c r="B280" s="94"/>
      <c r="C280" s="153"/>
      <c r="D280" s="93" t="str">
        <f>IF(C280&lt;&gt;"",COUNTIF(Stats!$AD$2:$AD$3002,C280),"")</f>
        <v/>
      </c>
      <c r="E280" s="154" t="str">
        <f ca="1">IF(C280&lt;&gt;"",IF(MONTH(T280)=MONTH(TODAY()),Stats!AI278,"--"),"")</f>
        <v/>
      </c>
      <c r="F280" s="97"/>
      <c r="G280" s="160"/>
      <c r="H280" s="157"/>
      <c r="I280" s="158"/>
      <c r="J280" s="161"/>
      <c r="K280" s="160"/>
      <c r="L280" s="162"/>
      <c r="M280" s="162"/>
      <c r="N280" s="96"/>
      <c r="O280" s="96"/>
      <c r="P280" s="164"/>
      <c r="Q280" s="159"/>
      <c r="R280" s="98"/>
      <c r="S280" s="163"/>
      <c r="T280" s="92" t="str">
        <f t="shared" ca="1" si="17"/>
        <v/>
      </c>
      <c r="U280" s="94"/>
      <c r="V280" s="92" t="str">
        <f t="shared" si="18"/>
        <v/>
      </c>
      <c r="W280" s="92" t="str">
        <f t="shared" si="19"/>
        <v/>
      </c>
      <c r="X280" s="99"/>
      <c r="Y280" s="94"/>
      <c r="Z280" s="100"/>
      <c r="AA280" s="95"/>
      <c r="AB280" s="10"/>
      <c r="AC280" s="72" t="b">
        <f ca="1">AND('pg1'!T280&gt;=startDate,'pg1'!T280&lt;=endDate)</f>
        <v>0</v>
      </c>
    </row>
    <row r="281" spans="1:34" ht="15">
      <c r="A281" s="93">
        <f t="shared" si="20"/>
        <v>278</v>
      </c>
      <c r="B281" s="94"/>
      <c r="C281" s="153"/>
      <c r="D281" s="93" t="str">
        <f>IF(C281&lt;&gt;"",COUNTIF(Stats!$AD$2:$AD$3002,C281),"")</f>
        <v/>
      </c>
      <c r="E281" s="154" t="str">
        <f ca="1">IF(C281&lt;&gt;"",IF(MONTH(T281)=MONTH(TODAY()),Stats!AI279,"--"),"")</f>
        <v/>
      </c>
      <c r="F281" s="97"/>
      <c r="G281" s="160"/>
      <c r="H281" s="157"/>
      <c r="I281" s="158"/>
      <c r="J281" s="161"/>
      <c r="K281" s="160"/>
      <c r="L281" s="162"/>
      <c r="M281" s="162"/>
      <c r="N281" s="96"/>
      <c r="O281" s="96"/>
      <c r="P281" s="164"/>
      <c r="Q281" s="159"/>
      <c r="R281" s="98"/>
      <c r="S281" s="163"/>
      <c r="T281" s="92" t="str">
        <f t="shared" ca="1" si="17"/>
        <v/>
      </c>
      <c r="U281" s="94"/>
      <c r="V281" s="92" t="str">
        <f t="shared" si="18"/>
        <v/>
      </c>
      <c r="W281" s="92" t="str">
        <f t="shared" si="19"/>
        <v/>
      </c>
      <c r="X281" s="99"/>
      <c r="Y281" s="94"/>
      <c r="Z281" s="100"/>
      <c r="AA281" s="95"/>
      <c r="AB281" s="10"/>
      <c r="AC281" s="72" t="b">
        <f ca="1">AND('pg1'!T281&gt;=startDate,'pg1'!T281&lt;=endDate)</f>
        <v>0</v>
      </c>
    </row>
    <row r="282" spans="1:34" ht="15">
      <c r="A282" s="93">
        <f t="shared" si="20"/>
        <v>279</v>
      </c>
      <c r="B282" s="94"/>
      <c r="C282" s="153"/>
      <c r="D282" s="93" t="str">
        <f>IF(C282&lt;&gt;"",COUNTIF(Stats!$AD$2:$AD$3002,C282),"")</f>
        <v/>
      </c>
      <c r="E282" s="154" t="str">
        <f ca="1">IF(C282&lt;&gt;"",IF(MONTH(T282)=MONTH(TODAY()),Stats!AI280,"--"),"")</f>
        <v/>
      </c>
      <c r="F282" s="97"/>
      <c r="G282" s="160"/>
      <c r="H282" s="157"/>
      <c r="I282" s="158"/>
      <c r="J282" s="161"/>
      <c r="K282" s="160"/>
      <c r="L282" s="162"/>
      <c r="M282" s="162"/>
      <c r="N282" s="96"/>
      <c r="O282" s="96"/>
      <c r="P282" s="164"/>
      <c r="Q282" s="159"/>
      <c r="R282" s="98"/>
      <c r="S282" s="163"/>
      <c r="T282" s="92" t="str">
        <f t="shared" ca="1" si="17"/>
        <v/>
      </c>
      <c r="U282" s="94"/>
      <c r="V282" s="92" t="str">
        <f t="shared" si="18"/>
        <v/>
      </c>
      <c r="W282" s="92" t="str">
        <f t="shared" si="19"/>
        <v/>
      </c>
      <c r="X282" s="99"/>
      <c r="Y282" s="94"/>
      <c r="Z282" s="100"/>
      <c r="AA282" s="95"/>
      <c r="AB282" s="10"/>
      <c r="AC282" s="72" t="b">
        <f ca="1">AND('pg1'!T282&gt;=startDate,'pg1'!T282&lt;=endDate)</f>
        <v>0</v>
      </c>
    </row>
    <row r="283" spans="1:34" s="33" customFormat="1" ht="15">
      <c r="A283" s="93">
        <f t="shared" si="20"/>
        <v>280</v>
      </c>
      <c r="B283" s="94"/>
      <c r="C283" s="153"/>
      <c r="D283" s="93" t="str">
        <f>IF(C283&lt;&gt;"",COUNTIF(Stats!$AD$2:$AD$3002,C283),"")</f>
        <v/>
      </c>
      <c r="E283" s="154" t="str">
        <f ca="1">IF(C283&lt;&gt;"",IF(MONTH(T283)=MONTH(TODAY()),Stats!AI281,"--"),"")</f>
        <v/>
      </c>
      <c r="F283" s="97"/>
      <c r="G283" s="160"/>
      <c r="H283" s="157"/>
      <c r="I283" s="158"/>
      <c r="J283" s="161"/>
      <c r="K283" s="160"/>
      <c r="L283" s="162"/>
      <c r="M283" s="162"/>
      <c r="N283" s="96"/>
      <c r="O283" s="96"/>
      <c r="P283" s="164"/>
      <c r="Q283" s="159"/>
      <c r="R283" s="98"/>
      <c r="S283" s="163"/>
      <c r="T283" s="92" t="str">
        <f t="shared" ca="1" si="17"/>
        <v/>
      </c>
      <c r="U283" s="94"/>
      <c r="V283" s="92" t="str">
        <f t="shared" si="18"/>
        <v/>
      </c>
      <c r="W283" s="92" t="str">
        <f t="shared" si="19"/>
        <v/>
      </c>
      <c r="X283" s="99"/>
      <c r="Y283" s="94"/>
      <c r="Z283" s="100"/>
      <c r="AA283" s="95"/>
      <c r="AB283" s="10"/>
      <c r="AC283" s="72" t="b">
        <f ca="1">AND('pg1'!T283&gt;=startDate,'pg1'!T283&lt;=endDate)</f>
        <v>0</v>
      </c>
      <c r="AH283" s="1"/>
    </row>
    <row r="284" spans="1:34" ht="15">
      <c r="A284" s="93">
        <f t="shared" si="20"/>
        <v>281</v>
      </c>
      <c r="B284" s="94"/>
      <c r="C284" s="153"/>
      <c r="D284" s="93" t="str">
        <f>IF(C284&lt;&gt;"",COUNTIF(Stats!$AD$2:$AD$3002,C284),"")</f>
        <v/>
      </c>
      <c r="E284" s="154" t="str">
        <f ca="1">IF(C284&lt;&gt;"",IF(MONTH(T284)=MONTH(TODAY()),Stats!AI282,"--"),"")</f>
        <v/>
      </c>
      <c r="F284" s="97"/>
      <c r="G284" s="160"/>
      <c r="H284" s="157"/>
      <c r="I284" s="158"/>
      <c r="J284" s="161"/>
      <c r="K284" s="160"/>
      <c r="L284" s="162"/>
      <c r="M284" s="162"/>
      <c r="N284" s="96"/>
      <c r="O284" s="96"/>
      <c r="P284" s="164"/>
      <c r="Q284" s="159"/>
      <c r="R284" s="98"/>
      <c r="S284" s="163"/>
      <c r="T284" s="92" t="str">
        <f t="shared" ca="1" si="17"/>
        <v/>
      </c>
      <c r="U284" s="94"/>
      <c r="V284" s="92" t="str">
        <f t="shared" si="18"/>
        <v/>
      </c>
      <c r="W284" s="92" t="str">
        <f t="shared" si="19"/>
        <v/>
      </c>
      <c r="X284" s="99"/>
      <c r="Y284" s="94"/>
      <c r="Z284" s="100"/>
      <c r="AA284" s="95"/>
      <c r="AB284" s="10"/>
      <c r="AC284" s="72" t="b">
        <f ca="1">AND('pg1'!T284&gt;=startDate,'pg1'!T284&lt;=endDate)</f>
        <v>0</v>
      </c>
      <c r="AH284" s="33"/>
    </row>
    <row r="285" spans="1:34" ht="15">
      <c r="A285" s="93">
        <f t="shared" si="20"/>
        <v>282</v>
      </c>
      <c r="B285" s="94"/>
      <c r="C285" s="153"/>
      <c r="D285" s="93" t="str">
        <f>IF(C285&lt;&gt;"",COUNTIF(Stats!$AD$2:$AD$3002,C285),"")</f>
        <v/>
      </c>
      <c r="E285" s="154" t="str">
        <f ca="1">IF(C285&lt;&gt;"",IF(MONTH(T285)=MONTH(TODAY()),Stats!AI283,"--"),"")</f>
        <v/>
      </c>
      <c r="F285" s="97"/>
      <c r="G285" s="160"/>
      <c r="H285" s="157"/>
      <c r="I285" s="158"/>
      <c r="J285" s="161"/>
      <c r="K285" s="160"/>
      <c r="L285" s="162"/>
      <c r="M285" s="162"/>
      <c r="N285" s="96"/>
      <c r="O285" s="96"/>
      <c r="P285" s="164"/>
      <c r="Q285" s="159"/>
      <c r="R285" s="98"/>
      <c r="S285" s="163"/>
      <c r="T285" s="92" t="str">
        <f t="shared" ca="1" si="17"/>
        <v/>
      </c>
      <c r="U285" s="94"/>
      <c r="V285" s="92" t="str">
        <f t="shared" si="18"/>
        <v/>
      </c>
      <c r="W285" s="92" t="str">
        <f t="shared" si="19"/>
        <v/>
      </c>
      <c r="X285" s="99"/>
      <c r="Y285" s="94"/>
      <c r="Z285" s="100"/>
      <c r="AA285" s="95"/>
      <c r="AB285" s="10"/>
      <c r="AC285" s="72" t="b">
        <f ca="1">AND('pg1'!T285&gt;=startDate,'pg1'!T285&lt;=endDate)</f>
        <v>0</v>
      </c>
    </row>
    <row r="286" spans="1:34" ht="15">
      <c r="A286" s="93">
        <f t="shared" si="20"/>
        <v>283</v>
      </c>
      <c r="B286" s="94"/>
      <c r="C286" s="153"/>
      <c r="D286" s="93" t="str">
        <f>IF(C286&lt;&gt;"",COUNTIF(Stats!$AD$2:$AD$3002,C286),"")</f>
        <v/>
      </c>
      <c r="E286" s="154" t="str">
        <f ca="1">IF(C286&lt;&gt;"",IF(MONTH(T286)=MONTH(TODAY()),Stats!AI284,"--"),"")</f>
        <v/>
      </c>
      <c r="F286" s="97"/>
      <c r="G286" s="160"/>
      <c r="H286" s="157"/>
      <c r="I286" s="158"/>
      <c r="J286" s="161"/>
      <c r="K286" s="160"/>
      <c r="L286" s="162"/>
      <c r="M286" s="162"/>
      <c r="N286" s="96"/>
      <c r="O286" s="96"/>
      <c r="P286" s="164"/>
      <c r="Q286" s="159"/>
      <c r="R286" s="98"/>
      <c r="S286" s="163"/>
      <c r="T286" s="92" t="str">
        <f t="shared" ca="1" si="17"/>
        <v/>
      </c>
      <c r="U286" s="94"/>
      <c r="V286" s="92" t="str">
        <f t="shared" si="18"/>
        <v/>
      </c>
      <c r="W286" s="92" t="str">
        <f t="shared" si="19"/>
        <v/>
      </c>
      <c r="X286" s="99"/>
      <c r="Y286" s="94"/>
      <c r="Z286" s="100"/>
      <c r="AA286" s="95"/>
      <c r="AB286" s="10"/>
      <c r="AC286" s="72" t="b">
        <f ca="1">AND('pg1'!T286&gt;=startDate,'pg1'!T286&lt;=endDate)</f>
        <v>0</v>
      </c>
    </row>
    <row r="287" spans="1:34" ht="15">
      <c r="A287" s="93">
        <f t="shared" si="20"/>
        <v>284</v>
      </c>
      <c r="B287" s="94"/>
      <c r="C287" s="153"/>
      <c r="D287" s="93" t="str">
        <f>IF(C287&lt;&gt;"",COUNTIF(Stats!$AD$2:$AD$3002,C287),"")</f>
        <v/>
      </c>
      <c r="E287" s="154" t="str">
        <f ca="1">IF(C287&lt;&gt;"",IF(MONTH(T287)=MONTH(TODAY()),Stats!AI285,"--"),"")</f>
        <v/>
      </c>
      <c r="F287" s="97"/>
      <c r="G287" s="160"/>
      <c r="H287" s="157"/>
      <c r="I287" s="158"/>
      <c r="J287" s="161"/>
      <c r="K287" s="160"/>
      <c r="L287" s="162"/>
      <c r="M287" s="162"/>
      <c r="N287" s="96"/>
      <c r="O287" s="96"/>
      <c r="P287" s="164"/>
      <c r="Q287" s="159"/>
      <c r="R287" s="98"/>
      <c r="S287" s="163"/>
      <c r="T287" s="92" t="str">
        <f t="shared" ca="1" si="17"/>
        <v/>
      </c>
      <c r="U287" s="94"/>
      <c r="V287" s="92" t="str">
        <f t="shared" si="18"/>
        <v/>
      </c>
      <c r="W287" s="92" t="str">
        <f t="shared" si="19"/>
        <v/>
      </c>
      <c r="X287" s="99"/>
      <c r="Y287" s="94"/>
      <c r="Z287" s="100"/>
      <c r="AA287" s="95"/>
      <c r="AB287" s="10"/>
      <c r="AC287" s="72" t="b">
        <f ca="1">AND('pg1'!T287&gt;=startDate,'pg1'!T287&lt;=endDate)</f>
        <v>0</v>
      </c>
    </row>
    <row r="288" spans="1:34" ht="15">
      <c r="A288" s="93">
        <f t="shared" si="20"/>
        <v>285</v>
      </c>
      <c r="B288" s="94"/>
      <c r="C288" s="153"/>
      <c r="D288" s="93" t="str">
        <f>IF(C288&lt;&gt;"",COUNTIF(Stats!$AD$2:$AD$3002,C288),"")</f>
        <v/>
      </c>
      <c r="E288" s="154" t="str">
        <f ca="1">IF(C288&lt;&gt;"",IF(MONTH(T288)=MONTH(TODAY()),Stats!AI286,"--"),"")</f>
        <v/>
      </c>
      <c r="F288" s="97"/>
      <c r="G288" s="160"/>
      <c r="H288" s="157"/>
      <c r="I288" s="158"/>
      <c r="J288" s="161"/>
      <c r="K288" s="160"/>
      <c r="L288" s="162"/>
      <c r="M288" s="162"/>
      <c r="N288" s="96"/>
      <c r="O288" s="96"/>
      <c r="P288" s="164"/>
      <c r="Q288" s="159"/>
      <c r="R288" s="98"/>
      <c r="S288" s="163"/>
      <c r="T288" s="92" t="str">
        <f t="shared" ca="1" si="17"/>
        <v/>
      </c>
      <c r="U288" s="94"/>
      <c r="V288" s="92" t="str">
        <f t="shared" si="18"/>
        <v/>
      </c>
      <c r="W288" s="92" t="str">
        <f t="shared" si="19"/>
        <v/>
      </c>
      <c r="X288" s="99"/>
      <c r="Y288" s="94"/>
      <c r="Z288" s="100"/>
      <c r="AA288" s="95"/>
      <c r="AB288" s="10"/>
      <c r="AC288" s="72" t="b">
        <f ca="1">AND('pg1'!T288&gt;=startDate,'pg1'!T288&lt;=endDate)</f>
        <v>0</v>
      </c>
    </row>
    <row r="289" spans="1:48" ht="15">
      <c r="A289" s="93">
        <f t="shared" si="20"/>
        <v>286</v>
      </c>
      <c r="B289" s="94"/>
      <c r="C289" s="153"/>
      <c r="D289" s="93" t="str">
        <f>IF(C289&lt;&gt;"",COUNTIF(Stats!$AD$2:$AD$3002,C289),"")</f>
        <v/>
      </c>
      <c r="E289" s="154" t="str">
        <f ca="1">IF(C289&lt;&gt;"",IF(MONTH(T289)=MONTH(TODAY()),Stats!AI287,"--"),"")</f>
        <v/>
      </c>
      <c r="F289" s="97"/>
      <c r="G289" s="160"/>
      <c r="H289" s="157"/>
      <c r="I289" s="158"/>
      <c r="J289" s="161"/>
      <c r="K289" s="160"/>
      <c r="L289" s="162"/>
      <c r="M289" s="162"/>
      <c r="N289" s="96"/>
      <c r="O289" s="96"/>
      <c r="P289" s="164"/>
      <c r="Q289" s="159"/>
      <c r="R289" s="98"/>
      <c r="S289" s="163"/>
      <c r="T289" s="92" t="str">
        <f t="shared" ca="1" si="17"/>
        <v/>
      </c>
      <c r="U289" s="94"/>
      <c r="V289" s="92" t="str">
        <f t="shared" si="18"/>
        <v/>
      </c>
      <c r="W289" s="92" t="str">
        <f t="shared" si="19"/>
        <v/>
      </c>
      <c r="X289" s="99"/>
      <c r="Y289" s="94"/>
      <c r="Z289" s="100"/>
      <c r="AA289" s="95"/>
      <c r="AB289" s="10"/>
      <c r="AC289" s="72" t="b">
        <f ca="1">AND('pg1'!T289&gt;=startDate,'pg1'!T289&lt;=endDate)</f>
        <v>0</v>
      </c>
    </row>
    <row r="290" spans="1:48" ht="15">
      <c r="A290" s="93">
        <f t="shared" si="20"/>
        <v>287</v>
      </c>
      <c r="B290" s="94"/>
      <c r="C290" s="153"/>
      <c r="D290" s="93" t="str">
        <f>IF(C290&lt;&gt;"",COUNTIF(Stats!$AD$2:$AD$3002,C290),"")</f>
        <v/>
      </c>
      <c r="E290" s="154" t="str">
        <f ca="1">IF(C290&lt;&gt;"",IF(MONTH(T290)=MONTH(TODAY()),Stats!AI288,"--"),"")</f>
        <v/>
      </c>
      <c r="F290" s="97"/>
      <c r="G290" s="160"/>
      <c r="H290" s="157"/>
      <c r="I290" s="158"/>
      <c r="J290" s="161"/>
      <c r="K290" s="160"/>
      <c r="L290" s="162"/>
      <c r="M290" s="162"/>
      <c r="N290" s="96"/>
      <c r="O290" s="96"/>
      <c r="P290" s="164"/>
      <c r="Q290" s="159"/>
      <c r="R290" s="98"/>
      <c r="S290" s="163"/>
      <c r="T290" s="92" t="str">
        <f t="shared" ca="1" si="17"/>
        <v/>
      </c>
      <c r="U290" s="94"/>
      <c r="V290" s="92" t="str">
        <f t="shared" si="18"/>
        <v/>
      </c>
      <c r="W290" s="92" t="str">
        <f t="shared" si="19"/>
        <v/>
      </c>
      <c r="X290" s="99"/>
      <c r="Y290" s="94"/>
      <c r="Z290" s="100"/>
      <c r="AA290" s="95"/>
      <c r="AB290" s="10"/>
      <c r="AC290" s="72" t="b">
        <f ca="1">AND('pg1'!T290&gt;=startDate,'pg1'!T290&lt;=endDate)</f>
        <v>0</v>
      </c>
      <c r="AV290" s="11"/>
    </row>
    <row r="291" spans="1:48" ht="15">
      <c r="A291" s="93">
        <f t="shared" si="20"/>
        <v>288</v>
      </c>
      <c r="B291" s="94"/>
      <c r="C291" s="153"/>
      <c r="D291" s="93" t="str">
        <f>IF(C291&lt;&gt;"",COUNTIF(Stats!$AD$2:$AD$3002,C291),"")</f>
        <v/>
      </c>
      <c r="E291" s="154" t="str">
        <f ca="1">IF(C291&lt;&gt;"",IF(MONTH(T291)=MONTH(TODAY()),Stats!AI289,"--"),"")</f>
        <v/>
      </c>
      <c r="F291" s="97"/>
      <c r="G291" s="160"/>
      <c r="H291" s="157"/>
      <c r="I291" s="158"/>
      <c r="J291" s="161"/>
      <c r="K291" s="160"/>
      <c r="L291" s="162"/>
      <c r="M291" s="162"/>
      <c r="N291" s="96"/>
      <c r="O291" s="96"/>
      <c r="P291" s="164"/>
      <c r="Q291" s="159"/>
      <c r="R291" s="98"/>
      <c r="S291" s="163"/>
      <c r="T291" s="92" t="str">
        <f t="shared" ca="1" si="17"/>
        <v/>
      </c>
      <c r="U291" s="94"/>
      <c r="V291" s="92" t="str">
        <f t="shared" si="18"/>
        <v/>
      </c>
      <c r="W291" s="92" t="str">
        <f t="shared" si="19"/>
        <v/>
      </c>
      <c r="X291" s="99"/>
      <c r="Y291" s="94"/>
      <c r="Z291" s="100"/>
      <c r="AA291" s="95"/>
      <c r="AB291" s="10"/>
      <c r="AC291" s="72" t="b">
        <f ca="1">AND('pg1'!T291&gt;=startDate,'pg1'!T291&lt;=endDate)</f>
        <v>0</v>
      </c>
    </row>
    <row r="292" spans="1:48" ht="15">
      <c r="A292" s="93">
        <f t="shared" si="20"/>
        <v>289</v>
      </c>
      <c r="B292" s="94"/>
      <c r="C292" s="153"/>
      <c r="D292" s="93" t="str">
        <f>IF(C292&lt;&gt;"",COUNTIF(Stats!$AD$2:$AD$3002,C292),"")</f>
        <v/>
      </c>
      <c r="E292" s="154" t="str">
        <f ca="1">IF(C292&lt;&gt;"",IF(MONTH(T292)=MONTH(TODAY()),Stats!AI290,"--"),"")</f>
        <v/>
      </c>
      <c r="F292" s="97"/>
      <c r="G292" s="160"/>
      <c r="H292" s="157"/>
      <c r="I292" s="158"/>
      <c r="J292" s="161"/>
      <c r="K292" s="160"/>
      <c r="L292" s="162"/>
      <c r="M292" s="162"/>
      <c r="N292" s="96"/>
      <c r="O292" s="96"/>
      <c r="P292" s="164"/>
      <c r="Q292" s="159"/>
      <c r="R292" s="98"/>
      <c r="S292" s="163"/>
      <c r="T292" s="92" t="str">
        <f t="shared" ca="1" si="17"/>
        <v/>
      </c>
      <c r="U292" s="94"/>
      <c r="V292" s="92" t="str">
        <f t="shared" si="18"/>
        <v/>
      </c>
      <c r="W292" s="92" t="str">
        <f t="shared" si="19"/>
        <v/>
      </c>
      <c r="X292" s="99"/>
      <c r="Y292" s="94"/>
      <c r="Z292" s="100"/>
      <c r="AA292" s="95"/>
      <c r="AB292" s="10"/>
      <c r="AC292" s="72" t="b">
        <f ca="1">AND('pg1'!T292&gt;=startDate,'pg1'!T292&lt;=endDate)</f>
        <v>0</v>
      </c>
    </row>
    <row r="293" spans="1:48" ht="15">
      <c r="A293" s="93">
        <f t="shared" si="20"/>
        <v>290</v>
      </c>
      <c r="B293" s="94"/>
      <c r="C293" s="153"/>
      <c r="D293" s="93" t="str">
        <f>IF(C293&lt;&gt;"",COUNTIF(Stats!$AD$2:$AD$3002,C293),"")</f>
        <v/>
      </c>
      <c r="E293" s="154" t="str">
        <f ca="1">IF(C293&lt;&gt;"",IF(MONTH(T293)=MONTH(TODAY()),Stats!AI291,"--"),"")</f>
        <v/>
      </c>
      <c r="F293" s="97"/>
      <c r="G293" s="160"/>
      <c r="H293" s="157"/>
      <c r="I293" s="158"/>
      <c r="J293" s="161"/>
      <c r="K293" s="160"/>
      <c r="L293" s="162"/>
      <c r="M293" s="162"/>
      <c r="N293" s="96"/>
      <c r="O293" s="96"/>
      <c r="P293" s="164"/>
      <c r="Q293" s="159"/>
      <c r="R293" s="98"/>
      <c r="S293" s="163"/>
      <c r="T293" s="92" t="str">
        <f t="shared" ca="1" si="17"/>
        <v/>
      </c>
      <c r="U293" s="94"/>
      <c r="V293" s="92" t="str">
        <f t="shared" si="18"/>
        <v/>
      </c>
      <c r="W293" s="92" t="str">
        <f t="shared" si="19"/>
        <v/>
      </c>
      <c r="X293" s="99"/>
      <c r="Y293" s="94"/>
      <c r="Z293" s="100"/>
      <c r="AA293" s="95"/>
      <c r="AB293" s="10"/>
      <c r="AC293" s="72" t="b">
        <f ca="1">AND('pg1'!T293&gt;=startDate,'pg1'!T293&lt;=endDate)</f>
        <v>0</v>
      </c>
    </row>
    <row r="294" spans="1:48" ht="15">
      <c r="A294" s="93">
        <f t="shared" si="20"/>
        <v>291</v>
      </c>
      <c r="B294" s="94"/>
      <c r="C294" s="153"/>
      <c r="D294" s="93" t="str">
        <f>IF(C294&lt;&gt;"",COUNTIF(Stats!$AD$2:$AD$3002,C294),"")</f>
        <v/>
      </c>
      <c r="E294" s="154" t="str">
        <f ca="1">IF(C294&lt;&gt;"",IF(MONTH(T294)=MONTH(TODAY()),Stats!AI292,"--"),"")</f>
        <v/>
      </c>
      <c r="F294" s="97"/>
      <c r="G294" s="160"/>
      <c r="H294" s="157"/>
      <c r="I294" s="158"/>
      <c r="J294" s="161"/>
      <c r="K294" s="160"/>
      <c r="L294" s="162"/>
      <c r="M294" s="162"/>
      <c r="N294" s="96"/>
      <c r="O294" s="96"/>
      <c r="P294" s="164"/>
      <c r="Q294" s="159"/>
      <c r="R294" s="98"/>
      <c r="S294" s="163"/>
      <c r="T294" s="92" t="str">
        <f t="shared" ca="1" si="17"/>
        <v/>
      </c>
      <c r="U294" s="94"/>
      <c r="V294" s="92" t="str">
        <f t="shared" si="18"/>
        <v/>
      </c>
      <c r="W294" s="92" t="str">
        <f t="shared" si="19"/>
        <v/>
      </c>
      <c r="X294" s="99"/>
      <c r="Y294" s="94"/>
      <c r="Z294" s="100"/>
      <c r="AA294" s="95"/>
      <c r="AB294" s="10"/>
      <c r="AC294" s="72" t="b">
        <f ca="1">AND('pg1'!T294&gt;=startDate,'pg1'!T294&lt;=endDate)</f>
        <v>0</v>
      </c>
    </row>
    <row r="295" spans="1:48" ht="15">
      <c r="A295" s="93">
        <f t="shared" si="20"/>
        <v>292</v>
      </c>
      <c r="B295" s="94"/>
      <c r="C295" s="153"/>
      <c r="D295" s="93" t="str">
        <f>IF(C295&lt;&gt;"",COUNTIF(Stats!$AD$2:$AD$3002,C295),"")</f>
        <v/>
      </c>
      <c r="E295" s="154" t="str">
        <f ca="1">IF(C295&lt;&gt;"",IF(MONTH(T295)=MONTH(TODAY()),Stats!AI293,"--"),"")</f>
        <v/>
      </c>
      <c r="F295" s="97"/>
      <c r="G295" s="160"/>
      <c r="H295" s="157"/>
      <c r="I295" s="158"/>
      <c r="J295" s="161"/>
      <c r="K295" s="160"/>
      <c r="L295" s="162"/>
      <c r="M295" s="162"/>
      <c r="N295" s="96"/>
      <c r="O295" s="96"/>
      <c r="P295" s="164"/>
      <c r="Q295" s="159"/>
      <c r="R295" s="98"/>
      <c r="S295" s="163"/>
      <c r="T295" s="92" t="str">
        <f t="shared" ca="1" si="17"/>
        <v/>
      </c>
      <c r="U295" s="94"/>
      <c r="V295" s="92" t="str">
        <f t="shared" si="18"/>
        <v/>
      </c>
      <c r="W295" s="92" t="str">
        <f t="shared" si="19"/>
        <v/>
      </c>
      <c r="X295" s="99"/>
      <c r="Y295" s="94"/>
      <c r="Z295" s="100"/>
      <c r="AA295" s="95"/>
      <c r="AB295" s="10"/>
      <c r="AC295" s="72" t="b">
        <f ca="1">AND('pg1'!T295&gt;=startDate,'pg1'!T295&lt;=endDate)</f>
        <v>0</v>
      </c>
    </row>
    <row r="296" spans="1:48" ht="15">
      <c r="A296" s="93">
        <f t="shared" si="20"/>
        <v>293</v>
      </c>
      <c r="B296" s="94"/>
      <c r="C296" s="153"/>
      <c r="D296" s="93" t="str">
        <f>IF(C296&lt;&gt;"",COUNTIF(Stats!$AD$2:$AD$3002,C296),"")</f>
        <v/>
      </c>
      <c r="E296" s="154" t="str">
        <f ca="1">IF(C296&lt;&gt;"",IF(MONTH(T296)=MONTH(TODAY()),Stats!AI294,"--"),"")</f>
        <v/>
      </c>
      <c r="F296" s="97"/>
      <c r="G296" s="160"/>
      <c r="H296" s="157"/>
      <c r="I296" s="158"/>
      <c r="J296" s="161"/>
      <c r="K296" s="160"/>
      <c r="L296" s="162"/>
      <c r="M296" s="162"/>
      <c r="N296" s="96"/>
      <c r="O296" s="96"/>
      <c r="P296" s="164"/>
      <c r="Q296" s="159"/>
      <c r="R296" s="98"/>
      <c r="S296" s="163"/>
      <c r="T296" s="92" t="str">
        <f t="shared" ca="1" si="17"/>
        <v/>
      </c>
      <c r="U296" s="94"/>
      <c r="V296" s="92" t="str">
        <f t="shared" si="18"/>
        <v/>
      </c>
      <c r="W296" s="92" t="str">
        <f t="shared" si="19"/>
        <v/>
      </c>
      <c r="X296" s="99"/>
      <c r="Y296" s="94"/>
      <c r="Z296" s="100"/>
      <c r="AA296" s="95"/>
      <c r="AB296" s="10"/>
      <c r="AC296" s="72" t="b">
        <f ca="1">AND('pg1'!T296&gt;=startDate,'pg1'!T296&lt;=endDate)</f>
        <v>0</v>
      </c>
    </row>
    <row r="297" spans="1:48" ht="15">
      <c r="A297" s="93">
        <f t="shared" si="20"/>
        <v>294</v>
      </c>
      <c r="B297" s="94"/>
      <c r="C297" s="153"/>
      <c r="D297" s="93" t="str">
        <f>IF(C297&lt;&gt;"",COUNTIF(Stats!$AD$2:$AD$3002,C297),"")</f>
        <v/>
      </c>
      <c r="E297" s="154" t="str">
        <f ca="1">IF(C297&lt;&gt;"",IF(MONTH(T297)=MONTH(TODAY()),Stats!AI295,"--"),"")</f>
        <v/>
      </c>
      <c r="F297" s="97"/>
      <c r="G297" s="160"/>
      <c r="H297" s="157"/>
      <c r="I297" s="158"/>
      <c r="J297" s="161"/>
      <c r="K297" s="160"/>
      <c r="L297" s="162"/>
      <c r="M297" s="162"/>
      <c r="N297" s="96"/>
      <c r="O297" s="96"/>
      <c r="P297" s="164"/>
      <c r="Q297" s="159"/>
      <c r="R297" s="98"/>
      <c r="S297" s="163"/>
      <c r="T297" s="92" t="str">
        <f t="shared" ca="1" si="17"/>
        <v/>
      </c>
      <c r="U297" s="94"/>
      <c r="V297" s="92" t="str">
        <f t="shared" si="18"/>
        <v/>
      </c>
      <c r="W297" s="92" t="str">
        <f t="shared" si="19"/>
        <v/>
      </c>
      <c r="X297" s="99"/>
      <c r="Y297" s="94"/>
      <c r="Z297" s="100"/>
      <c r="AA297" s="95"/>
      <c r="AB297" s="10"/>
      <c r="AC297" s="72" t="b">
        <f ca="1">AND('pg1'!T297&gt;=startDate,'pg1'!T297&lt;=endDate)</f>
        <v>0</v>
      </c>
    </row>
    <row r="298" spans="1:48" ht="15">
      <c r="A298" s="93">
        <f t="shared" si="20"/>
        <v>295</v>
      </c>
      <c r="B298" s="94"/>
      <c r="C298" s="153"/>
      <c r="D298" s="93" t="str">
        <f>IF(C298&lt;&gt;"",COUNTIF(Stats!$AD$2:$AD$3002,C298),"")</f>
        <v/>
      </c>
      <c r="E298" s="154" t="str">
        <f ca="1">IF(C298&lt;&gt;"",IF(MONTH(T298)=MONTH(TODAY()),Stats!AI296,"--"),"")</f>
        <v/>
      </c>
      <c r="F298" s="97"/>
      <c r="G298" s="160"/>
      <c r="H298" s="157"/>
      <c r="I298" s="158"/>
      <c r="J298" s="161"/>
      <c r="K298" s="160"/>
      <c r="L298" s="162"/>
      <c r="M298" s="162"/>
      <c r="N298" s="96"/>
      <c r="O298" s="96"/>
      <c r="P298" s="164"/>
      <c r="Q298" s="159"/>
      <c r="R298" s="98"/>
      <c r="S298" s="163"/>
      <c r="T298" s="92" t="str">
        <f t="shared" ca="1" si="17"/>
        <v/>
      </c>
      <c r="U298" s="94"/>
      <c r="V298" s="92" t="str">
        <f t="shared" si="18"/>
        <v/>
      </c>
      <c r="W298" s="92" t="str">
        <f t="shared" si="19"/>
        <v/>
      </c>
      <c r="X298" s="99"/>
      <c r="Y298" s="94"/>
      <c r="Z298" s="100"/>
      <c r="AA298" s="95"/>
      <c r="AB298" s="10"/>
      <c r="AC298" s="72" t="b">
        <f ca="1">AND('pg1'!T298&gt;=startDate,'pg1'!T298&lt;=endDate)</f>
        <v>0</v>
      </c>
    </row>
    <row r="299" spans="1:48" ht="15">
      <c r="A299" s="93">
        <f t="shared" si="20"/>
        <v>296</v>
      </c>
      <c r="B299" s="94"/>
      <c r="C299" s="153"/>
      <c r="D299" s="93" t="str">
        <f>IF(C299&lt;&gt;"",COUNTIF(Stats!$AD$2:$AD$3002,C299),"")</f>
        <v/>
      </c>
      <c r="E299" s="154" t="str">
        <f ca="1">IF(C299&lt;&gt;"",IF(MONTH(T299)=MONTH(TODAY()),Stats!AI297,"--"),"")</f>
        <v/>
      </c>
      <c r="F299" s="97"/>
      <c r="G299" s="160"/>
      <c r="H299" s="157"/>
      <c r="I299" s="158"/>
      <c r="J299" s="161"/>
      <c r="K299" s="160"/>
      <c r="L299" s="162"/>
      <c r="M299" s="162"/>
      <c r="N299" s="96"/>
      <c r="O299" s="96"/>
      <c r="P299" s="164"/>
      <c r="Q299" s="159"/>
      <c r="R299" s="98"/>
      <c r="S299" s="163"/>
      <c r="T299" s="92" t="str">
        <f t="shared" ca="1" si="17"/>
        <v/>
      </c>
      <c r="U299" s="94"/>
      <c r="V299" s="92" t="str">
        <f t="shared" si="18"/>
        <v/>
      </c>
      <c r="W299" s="92" t="str">
        <f t="shared" si="19"/>
        <v/>
      </c>
      <c r="X299" s="99"/>
      <c r="Y299" s="94"/>
      <c r="Z299" s="100"/>
      <c r="AA299" s="95"/>
      <c r="AB299" s="10"/>
      <c r="AC299" s="72" t="b">
        <f ca="1">AND('pg1'!T299&gt;=startDate,'pg1'!T299&lt;=endDate)</f>
        <v>0</v>
      </c>
    </row>
    <row r="300" spans="1:48" ht="15">
      <c r="A300" s="93">
        <f t="shared" si="20"/>
        <v>297</v>
      </c>
      <c r="B300" s="94"/>
      <c r="C300" s="153"/>
      <c r="D300" s="93" t="str">
        <f>IF(C300&lt;&gt;"",COUNTIF(Stats!$AD$2:$AD$3002,C300),"")</f>
        <v/>
      </c>
      <c r="E300" s="154" t="str">
        <f ca="1">IF(C300&lt;&gt;"",IF(MONTH(T300)=MONTH(TODAY()),Stats!AI298,"--"),"")</f>
        <v/>
      </c>
      <c r="F300" s="97"/>
      <c r="G300" s="160"/>
      <c r="H300" s="157"/>
      <c r="I300" s="158"/>
      <c r="J300" s="161"/>
      <c r="K300" s="160"/>
      <c r="L300" s="162"/>
      <c r="M300" s="162"/>
      <c r="N300" s="96"/>
      <c r="O300" s="96"/>
      <c r="P300" s="164"/>
      <c r="Q300" s="159"/>
      <c r="R300" s="98"/>
      <c r="S300" s="163"/>
      <c r="T300" s="92" t="str">
        <f t="shared" ca="1" si="17"/>
        <v/>
      </c>
      <c r="U300" s="94"/>
      <c r="V300" s="92" t="str">
        <f t="shared" si="18"/>
        <v/>
      </c>
      <c r="W300" s="92" t="str">
        <f t="shared" si="19"/>
        <v/>
      </c>
      <c r="X300" s="99"/>
      <c r="Y300" s="94"/>
      <c r="Z300" s="100"/>
      <c r="AA300" s="95"/>
      <c r="AB300" s="10"/>
      <c r="AC300" s="72" t="b">
        <f ca="1">AND('pg1'!T300&gt;=startDate,'pg1'!T300&lt;=endDate)</f>
        <v>0</v>
      </c>
    </row>
    <row r="301" spans="1:48" ht="15">
      <c r="A301" s="93">
        <f t="shared" si="20"/>
        <v>298</v>
      </c>
      <c r="B301" s="94"/>
      <c r="C301" s="153"/>
      <c r="D301" s="93" t="str">
        <f>IF(C301&lt;&gt;"",COUNTIF(Stats!$AD$2:$AD$3002,C301),"")</f>
        <v/>
      </c>
      <c r="E301" s="154" t="str">
        <f ca="1">IF(C301&lt;&gt;"",IF(MONTH(T301)=MONTH(TODAY()),Stats!AI299,"--"),"")</f>
        <v/>
      </c>
      <c r="F301" s="97"/>
      <c r="G301" s="160"/>
      <c r="H301" s="157"/>
      <c r="I301" s="158"/>
      <c r="J301" s="161"/>
      <c r="K301" s="160"/>
      <c r="L301" s="162"/>
      <c r="M301" s="162"/>
      <c r="N301" s="96"/>
      <c r="O301" s="96"/>
      <c r="P301" s="164"/>
      <c r="Q301" s="159"/>
      <c r="R301" s="98"/>
      <c r="S301" s="163"/>
      <c r="T301" s="92" t="str">
        <f t="shared" ca="1" si="17"/>
        <v/>
      </c>
      <c r="U301" s="94"/>
      <c r="V301" s="92" t="str">
        <f t="shared" si="18"/>
        <v/>
      </c>
      <c r="W301" s="92" t="str">
        <f t="shared" si="19"/>
        <v/>
      </c>
      <c r="X301" s="99"/>
      <c r="Y301" s="94"/>
      <c r="Z301" s="100"/>
      <c r="AA301" s="95"/>
      <c r="AB301" s="10"/>
      <c r="AC301" s="72" t="b">
        <f ca="1">AND('pg1'!T301&gt;=startDate,'pg1'!T301&lt;=endDate)</f>
        <v>0</v>
      </c>
    </row>
    <row r="302" spans="1:48" ht="15">
      <c r="A302" s="93">
        <f t="shared" si="20"/>
        <v>299</v>
      </c>
      <c r="B302" s="94"/>
      <c r="C302" s="153"/>
      <c r="D302" s="93" t="str">
        <f>IF(C302&lt;&gt;"",COUNTIF(Stats!$AD$2:$AD$3002,C302),"")</f>
        <v/>
      </c>
      <c r="E302" s="154" t="str">
        <f ca="1">IF(C302&lt;&gt;"",IF(MONTH(T302)=MONTH(TODAY()),Stats!AI300,"--"),"")</f>
        <v/>
      </c>
      <c r="F302" s="97"/>
      <c r="G302" s="160"/>
      <c r="H302" s="157"/>
      <c r="I302" s="158"/>
      <c r="J302" s="161"/>
      <c r="K302" s="160"/>
      <c r="L302" s="162"/>
      <c r="M302" s="162"/>
      <c r="N302" s="96"/>
      <c r="O302" s="96"/>
      <c r="P302" s="164"/>
      <c r="Q302" s="159"/>
      <c r="R302" s="98"/>
      <c r="S302" s="163"/>
      <c r="T302" s="92" t="str">
        <f t="shared" ca="1" si="17"/>
        <v/>
      </c>
      <c r="U302" s="94"/>
      <c r="V302" s="92" t="str">
        <f t="shared" si="18"/>
        <v/>
      </c>
      <c r="W302" s="92" t="str">
        <f t="shared" si="19"/>
        <v/>
      </c>
      <c r="X302" s="99"/>
      <c r="Y302" s="94"/>
      <c r="Z302" s="100"/>
      <c r="AA302" s="95"/>
      <c r="AB302" s="10"/>
      <c r="AC302" s="72" t="b">
        <f ca="1">AND('pg1'!T302&gt;=startDate,'pg1'!T302&lt;=endDate)</f>
        <v>0</v>
      </c>
    </row>
    <row r="303" spans="1:48" ht="15">
      <c r="A303" s="93">
        <f t="shared" si="20"/>
        <v>300</v>
      </c>
      <c r="B303" s="94"/>
      <c r="C303" s="153"/>
      <c r="D303" s="93" t="str">
        <f>IF(C303&lt;&gt;"",COUNTIF(Stats!$AD$2:$AD$3002,C303),"")</f>
        <v/>
      </c>
      <c r="E303" s="154" t="str">
        <f ca="1">IF(C303&lt;&gt;"",IF(MONTH(T303)=MONTH(TODAY()),Stats!AI301,"--"),"")</f>
        <v/>
      </c>
      <c r="F303" s="97"/>
      <c r="G303" s="160"/>
      <c r="H303" s="157"/>
      <c r="I303" s="158"/>
      <c r="J303" s="161"/>
      <c r="K303" s="160"/>
      <c r="L303" s="162"/>
      <c r="M303" s="162"/>
      <c r="N303" s="96"/>
      <c r="O303" s="96"/>
      <c r="P303" s="164"/>
      <c r="Q303" s="159"/>
      <c r="R303" s="98"/>
      <c r="S303" s="163"/>
      <c r="T303" s="92" t="str">
        <f t="shared" ca="1" si="17"/>
        <v/>
      </c>
      <c r="U303" s="94"/>
      <c r="V303" s="92" t="str">
        <f t="shared" si="18"/>
        <v/>
      </c>
      <c r="W303" s="92" t="str">
        <f t="shared" si="19"/>
        <v/>
      </c>
      <c r="X303" s="99"/>
      <c r="Y303" s="94"/>
      <c r="Z303" s="100"/>
      <c r="AA303" s="95"/>
      <c r="AB303" s="10"/>
      <c r="AC303" s="72" t="b">
        <f ca="1">AND('pg1'!T303&gt;=startDate,'pg1'!T303&lt;=endDate)</f>
        <v>0</v>
      </c>
    </row>
    <row r="304" spans="1:48" ht="15">
      <c r="A304" s="93">
        <f t="shared" si="20"/>
        <v>301</v>
      </c>
      <c r="B304" s="94"/>
      <c r="C304" s="153"/>
      <c r="D304" s="93" t="str">
        <f>IF(C304&lt;&gt;"",COUNTIF(Stats!$AD$2:$AD$3002,C304),"")</f>
        <v/>
      </c>
      <c r="E304" s="154" t="str">
        <f ca="1">IF(C304&lt;&gt;"",IF(MONTH(T304)=MONTH(TODAY()),Stats!AI302,"--"),"")</f>
        <v/>
      </c>
      <c r="F304" s="97"/>
      <c r="G304" s="160"/>
      <c r="H304" s="157"/>
      <c r="I304" s="158"/>
      <c r="J304" s="161"/>
      <c r="K304" s="160"/>
      <c r="L304" s="162"/>
      <c r="M304" s="162"/>
      <c r="N304" s="96"/>
      <c r="O304" s="96"/>
      <c r="P304" s="164"/>
      <c r="Q304" s="159"/>
      <c r="R304" s="98"/>
      <c r="S304" s="163"/>
      <c r="T304" s="92" t="str">
        <f t="shared" ca="1" si="17"/>
        <v/>
      </c>
      <c r="U304" s="94"/>
      <c r="V304" s="92" t="str">
        <f t="shared" si="18"/>
        <v/>
      </c>
      <c r="W304" s="92" t="str">
        <f t="shared" si="19"/>
        <v/>
      </c>
      <c r="X304" s="99"/>
      <c r="Y304" s="94"/>
      <c r="Z304" s="100"/>
      <c r="AA304" s="95"/>
      <c r="AB304" s="10"/>
      <c r="AC304" s="72" t="b">
        <f ca="1">AND('pg1'!T304&gt;=startDate,'pg1'!T304&lt;=endDate)</f>
        <v>0</v>
      </c>
    </row>
    <row r="305" spans="1:29" ht="15">
      <c r="A305" s="93">
        <f t="shared" si="20"/>
        <v>302</v>
      </c>
      <c r="B305" s="94"/>
      <c r="C305" s="153"/>
      <c r="D305" s="93" t="str">
        <f>IF(C305&lt;&gt;"",COUNTIF(Stats!$AD$2:$AD$3002,C305),"")</f>
        <v/>
      </c>
      <c r="E305" s="154" t="str">
        <f ca="1">IF(C305&lt;&gt;"",IF(MONTH(T305)=MONTH(TODAY()),Stats!AI303,"--"),"")</f>
        <v/>
      </c>
      <c r="F305" s="97"/>
      <c r="G305" s="160"/>
      <c r="H305" s="157"/>
      <c r="I305" s="158"/>
      <c r="J305" s="161"/>
      <c r="K305" s="160"/>
      <c r="L305" s="162"/>
      <c r="M305" s="162"/>
      <c r="N305" s="96"/>
      <c r="O305" s="96"/>
      <c r="P305" s="164"/>
      <c r="Q305" s="159"/>
      <c r="R305" s="98"/>
      <c r="S305" s="163"/>
      <c r="T305" s="92" t="str">
        <f t="shared" ca="1" si="17"/>
        <v/>
      </c>
      <c r="U305" s="94"/>
      <c r="V305" s="92" t="str">
        <f t="shared" si="18"/>
        <v/>
      </c>
      <c r="W305" s="92" t="str">
        <f t="shared" si="19"/>
        <v/>
      </c>
      <c r="X305" s="99"/>
      <c r="Y305" s="94"/>
      <c r="Z305" s="100"/>
      <c r="AA305" s="95"/>
      <c r="AB305" s="10"/>
      <c r="AC305" s="72" t="b">
        <f ca="1">AND('pg1'!T305&gt;=startDate,'pg1'!T305&lt;=endDate)</f>
        <v>0</v>
      </c>
    </row>
    <row r="306" spans="1:29" ht="15">
      <c r="A306" s="93">
        <f t="shared" si="20"/>
        <v>303</v>
      </c>
      <c r="B306" s="94"/>
      <c r="C306" s="153"/>
      <c r="D306" s="93" t="str">
        <f>IF(C306&lt;&gt;"",COUNTIF(Stats!$AD$2:$AD$3002,C306),"")</f>
        <v/>
      </c>
      <c r="E306" s="154" t="str">
        <f ca="1">IF(C306&lt;&gt;"",IF(MONTH(T306)=MONTH(TODAY()),Stats!AI304,"--"),"")</f>
        <v/>
      </c>
      <c r="F306" s="97"/>
      <c r="G306" s="160"/>
      <c r="H306" s="157"/>
      <c r="I306" s="158"/>
      <c r="J306" s="161"/>
      <c r="K306" s="160"/>
      <c r="L306" s="162"/>
      <c r="M306" s="162"/>
      <c r="N306" s="96"/>
      <c r="O306" s="96"/>
      <c r="P306" s="164"/>
      <c r="Q306" s="159"/>
      <c r="R306" s="98"/>
      <c r="S306" s="163"/>
      <c r="T306" s="92" t="str">
        <f t="shared" ca="1" si="17"/>
        <v/>
      </c>
      <c r="U306" s="94"/>
      <c r="V306" s="92" t="str">
        <f t="shared" si="18"/>
        <v/>
      </c>
      <c r="W306" s="92" t="str">
        <f t="shared" si="19"/>
        <v/>
      </c>
      <c r="X306" s="99"/>
      <c r="Y306" s="94"/>
      <c r="Z306" s="100"/>
      <c r="AA306" s="95"/>
      <c r="AB306" s="10"/>
      <c r="AC306" s="72" t="b">
        <f ca="1">AND('pg1'!T306&gt;=startDate,'pg1'!T306&lt;=endDate)</f>
        <v>0</v>
      </c>
    </row>
    <row r="307" spans="1:29" ht="15">
      <c r="A307" s="93">
        <f t="shared" si="20"/>
        <v>304</v>
      </c>
      <c r="B307" s="94"/>
      <c r="C307" s="153"/>
      <c r="D307" s="93" t="str">
        <f>IF(C307&lt;&gt;"",COUNTIF(Stats!$AD$2:$AD$3002,C307),"")</f>
        <v/>
      </c>
      <c r="E307" s="154" t="str">
        <f ca="1">IF(C307&lt;&gt;"",IF(MONTH(T307)=MONTH(TODAY()),Stats!AI305,"--"),"")</f>
        <v/>
      </c>
      <c r="F307" s="97"/>
      <c r="G307" s="160"/>
      <c r="H307" s="157"/>
      <c r="I307" s="158"/>
      <c r="J307" s="161"/>
      <c r="K307" s="160"/>
      <c r="L307" s="162"/>
      <c r="M307" s="162"/>
      <c r="N307" s="96"/>
      <c r="O307" s="96"/>
      <c r="P307" s="164"/>
      <c r="Q307" s="159"/>
      <c r="R307" s="98"/>
      <c r="S307" s="163"/>
      <c r="T307" s="92" t="str">
        <f t="shared" ca="1" si="17"/>
        <v/>
      </c>
      <c r="U307" s="94"/>
      <c r="V307" s="92" t="str">
        <f t="shared" si="18"/>
        <v/>
      </c>
      <c r="W307" s="92" t="str">
        <f t="shared" si="19"/>
        <v/>
      </c>
      <c r="X307" s="99"/>
      <c r="Y307" s="94"/>
      <c r="Z307" s="100"/>
      <c r="AA307" s="95"/>
      <c r="AB307" s="10"/>
      <c r="AC307" s="72" t="b">
        <f ca="1">AND('pg1'!T307&gt;=startDate,'pg1'!T307&lt;=endDate)</f>
        <v>0</v>
      </c>
    </row>
    <row r="308" spans="1:29" ht="15">
      <c r="A308" s="93">
        <f t="shared" si="20"/>
        <v>305</v>
      </c>
      <c r="B308" s="94"/>
      <c r="C308" s="153"/>
      <c r="D308" s="93" t="str">
        <f>IF(C308&lt;&gt;"",COUNTIF(Stats!$AD$2:$AD$3002,C308),"")</f>
        <v/>
      </c>
      <c r="E308" s="154" t="str">
        <f ca="1">IF(C308&lt;&gt;"",IF(MONTH(T308)=MONTH(TODAY()),Stats!AI306,"--"),"")</f>
        <v/>
      </c>
      <c r="F308" s="97"/>
      <c r="G308" s="160"/>
      <c r="H308" s="157"/>
      <c r="I308" s="158"/>
      <c r="J308" s="161"/>
      <c r="K308" s="160"/>
      <c r="L308" s="162"/>
      <c r="M308" s="162"/>
      <c r="N308" s="96"/>
      <c r="O308" s="96"/>
      <c r="P308" s="164"/>
      <c r="Q308" s="159"/>
      <c r="R308" s="98"/>
      <c r="S308" s="163"/>
      <c r="T308" s="92" t="str">
        <f t="shared" ca="1" si="17"/>
        <v/>
      </c>
      <c r="U308" s="94"/>
      <c r="V308" s="92" t="str">
        <f t="shared" si="18"/>
        <v/>
      </c>
      <c r="W308" s="92" t="str">
        <f t="shared" si="19"/>
        <v/>
      </c>
      <c r="X308" s="99"/>
      <c r="Y308" s="94"/>
      <c r="Z308" s="100"/>
      <c r="AA308" s="95"/>
      <c r="AB308" s="10"/>
      <c r="AC308" s="72" t="b">
        <f ca="1">AND('pg1'!T308&gt;=startDate,'pg1'!T308&lt;=endDate)</f>
        <v>0</v>
      </c>
    </row>
    <row r="309" spans="1:29" ht="15">
      <c r="A309" s="93">
        <f t="shared" si="20"/>
        <v>306</v>
      </c>
      <c r="B309" s="94"/>
      <c r="C309" s="153"/>
      <c r="D309" s="93" t="str">
        <f>IF(C309&lt;&gt;"",COUNTIF(Stats!$AD$2:$AD$3002,C309),"")</f>
        <v/>
      </c>
      <c r="E309" s="154" t="str">
        <f ca="1">IF(C309&lt;&gt;"",IF(MONTH(T309)=MONTH(TODAY()),Stats!AI307,"--"),"")</f>
        <v/>
      </c>
      <c r="F309" s="97"/>
      <c r="G309" s="160"/>
      <c r="H309" s="157"/>
      <c r="I309" s="158"/>
      <c r="J309" s="161"/>
      <c r="K309" s="160"/>
      <c r="L309" s="162"/>
      <c r="M309" s="162"/>
      <c r="N309" s="96"/>
      <c r="O309" s="96"/>
      <c r="P309" s="164"/>
      <c r="Q309" s="159"/>
      <c r="R309" s="98"/>
      <c r="S309" s="163"/>
      <c r="T309" s="92" t="str">
        <f t="shared" ca="1" si="17"/>
        <v/>
      </c>
      <c r="U309" s="94"/>
      <c r="V309" s="92" t="str">
        <f t="shared" si="18"/>
        <v/>
      </c>
      <c r="W309" s="92" t="str">
        <f t="shared" si="19"/>
        <v/>
      </c>
      <c r="X309" s="99"/>
      <c r="Y309" s="94"/>
      <c r="Z309" s="100"/>
      <c r="AA309" s="95"/>
      <c r="AB309" s="10"/>
      <c r="AC309" s="72" t="b">
        <f ca="1">AND('pg1'!T309&gt;=startDate,'pg1'!T309&lt;=endDate)</f>
        <v>0</v>
      </c>
    </row>
    <row r="310" spans="1:29" ht="15">
      <c r="A310" s="93">
        <f t="shared" si="20"/>
        <v>307</v>
      </c>
      <c r="B310" s="94"/>
      <c r="C310" s="153"/>
      <c r="D310" s="93" t="str">
        <f>IF(C310&lt;&gt;"",COUNTIF(Stats!$AD$2:$AD$3002,C310),"")</f>
        <v/>
      </c>
      <c r="E310" s="154" t="str">
        <f ca="1">IF(C310&lt;&gt;"",IF(MONTH(T310)=MONTH(TODAY()),Stats!AI308,"--"),"")</f>
        <v/>
      </c>
      <c r="F310" s="97"/>
      <c r="G310" s="160"/>
      <c r="H310" s="157"/>
      <c r="I310" s="158"/>
      <c r="J310" s="161"/>
      <c r="K310" s="160"/>
      <c r="L310" s="162"/>
      <c r="M310" s="162"/>
      <c r="N310" s="96"/>
      <c r="O310" s="96"/>
      <c r="P310" s="164"/>
      <c r="Q310" s="159"/>
      <c r="R310" s="98"/>
      <c r="S310" s="163"/>
      <c r="T310" s="92" t="str">
        <f t="shared" ca="1" si="17"/>
        <v/>
      </c>
      <c r="U310" s="94"/>
      <c r="V310" s="92" t="str">
        <f t="shared" si="18"/>
        <v/>
      </c>
      <c r="W310" s="92" t="str">
        <f t="shared" si="19"/>
        <v/>
      </c>
      <c r="X310" s="99"/>
      <c r="Y310" s="94"/>
      <c r="Z310" s="100"/>
      <c r="AA310" s="95"/>
      <c r="AB310" s="10"/>
      <c r="AC310" s="72" t="b">
        <f ca="1">AND('pg1'!T310&gt;=startDate,'pg1'!T310&lt;=endDate)</f>
        <v>0</v>
      </c>
    </row>
    <row r="311" spans="1:29" ht="15">
      <c r="A311" s="93">
        <f t="shared" si="20"/>
        <v>308</v>
      </c>
      <c r="B311" s="94"/>
      <c r="C311" s="153"/>
      <c r="D311" s="93" t="str">
        <f>IF(C311&lt;&gt;"",COUNTIF(Stats!$AD$2:$AD$3002,C311),"")</f>
        <v/>
      </c>
      <c r="E311" s="154" t="str">
        <f ca="1">IF(C311&lt;&gt;"",IF(MONTH(T311)=MONTH(TODAY()),Stats!AI309,"--"),"")</f>
        <v/>
      </c>
      <c r="F311" s="97"/>
      <c r="G311" s="160"/>
      <c r="H311" s="157"/>
      <c r="I311" s="158"/>
      <c r="J311" s="161"/>
      <c r="K311" s="160"/>
      <c r="L311" s="162"/>
      <c r="M311" s="162"/>
      <c r="N311" s="96"/>
      <c r="O311" s="96"/>
      <c r="P311" s="164"/>
      <c r="Q311" s="159"/>
      <c r="R311" s="98"/>
      <c r="S311" s="163"/>
      <c r="T311" s="92" t="str">
        <f t="shared" ca="1" si="17"/>
        <v/>
      </c>
      <c r="U311" s="94"/>
      <c r="V311" s="92" t="str">
        <f t="shared" si="18"/>
        <v/>
      </c>
      <c r="W311" s="92" t="str">
        <f t="shared" si="19"/>
        <v/>
      </c>
      <c r="X311" s="99"/>
      <c r="Y311" s="94"/>
      <c r="Z311" s="100"/>
      <c r="AA311" s="95"/>
      <c r="AB311" s="10"/>
      <c r="AC311" s="72" t="b">
        <f ca="1">AND('pg1'!T311&gt;=startDate,'pg1'!T311&lt;=endDate)</f>
        <v>0</v>
      </c>
    </row>
    <row r="312" spans="1:29" ht="15">
      <c r="A312" s="93">
        <f t="shared" si="20"/>
        <v>309</v>
      </c>
      <c r="B312" s="94"/>
      <c r="C312" s="153"/>
      <c r="D312" s="93" t="str">
        <f>IF(C312&lt;&gt;"",COUNTIF(Stats!$AD$2:$AD$3002,C312),"")</f>
        <v/>
      </c>
      <c r="E312" s="154" t="str">
        <f ca="1">IF(C312&lt;&gt;"",IF(MONTH(T312)=MONTH(TODAY()),Stats!AI310,"--"),"")</f>
        <v/>
      </c>
      <c r="F312" s="97"/>
      <c r="G312" s="160"/>
      <c r="H312" s="157"/>
      <c r="I312" s="158"/>
      <c r="J312" s="161"/>
      <c r="K312" s="160"/>
      <c r="L312" s="162"/>
      <c r="M312" s="162"/>
      <c r="N312" s="96"/>
      <c r="O312" s="96"/>
      <c r="P312" s="164"/>
      <c r="Q312" s="159"/>
      <c r="R312" s="98"/>
      <c r="S312" s="163"/>
      <c r="T312" s="92" t="str">
        <f t="shared" ca="1" si="17"/>
        <v/>
      </c>
      <c r="U312" s="94"/>
      <c r="V312" s="92" t="str">
        <f t="shared" si="18"/>
        <v/>
      </c>
      <c r="W312" s="92" t="str">
        <f t="shared" si="19"/>
        <v/>
      </c>
      <c r="X312" s="99"/>
      <c r="Y312" s="94"/>
      <c r="Z312" s="100"/>
      <c r="AA312" s="95"/>
      <c r="AB312" s="10"/>
      <c r="AC312" s="72" t="b">
        <f ca="1">AND('pg1'!T312&gt;=startDate,'pg1'!T312&lt;=endDate)</f>
        <v>0</v>
      </c>
    </row>
    <row r="313" spans="1:29" ht="15">
      <c r="A313" s="93">
        <f t="shared" si="20"/>
        <v>310</v>
      </c>
      <c r="B313" s="94"/>
      <c r="C313" s="153"/>
      <c r="D313" s="93" t="str">
        <f>IF(C313&lt;&gt;"",COUNTIF(Stats!$AD$2:$AD$3002,C313),"")</f>
        <v/>
      </c>
      <c r="E313" s="154" t="str">
        <f ca="1">IF(C313&lt;&gt;"",IF(MONTH(T313)=MONTH(TODAY()),Stats!AI311,"--"),"")</f>
        <v/>
      </c>
      <c r="F313" s="97"/>
      <c r="G313" s="160"/>
      <c r="H313" s="157"/>
      <c r="I313" s="158"/>
      <c r="J313" s="161"/>
      <c r="K313" s="160"/>
      <c r="L313" s="162"/>
      <c r="M313" s="162"/>
      <c r="N313" s="96"/>
      <c r="O313" s="96"/>
      <c r="P313" s="164"/>
      <c r="Q313" s="159"/>
      <c r="R313" s="98"/>
      <c r="S313" s="163"/>
      <c r="T313" s="92" t="str">
        <f t="shared" ca="1" si="17"/>
        <v/>
      </c>
      <c r="U313" s="94"/>
      <c r="V313" s="92" t="str">
        <f t="shared" si="18"/>
        <v/>
      </c>
      <c r="W313" s="92" t="str">
        <f t="shared" si="19"/>
        <v/>
      </c>
      <c r="X313" s="99"/>
      <c r="Y313" s="94"/>
      <c r="Z313" s="100"/>
      <c r="AA313" s="95"/>
      <c r="AB313" s="10"/>
      <c r="AC313" s="72" t="b">
        <f ca="1">AND('pg1'!T313&gt;=startDate,'pg1'!T313&lt;=endDate)</f>
        <v>0</v>
      </c>
    </row>
    <row r="314" spans="1:29" ht="15">
      <c r="A314" s="93">
        <f t="shared" si="20"/>
        <v>311</v>
      </c>
      <c r="B314" s="94"/>
      <c r="C314" s="153"/>
      <c r="D314" s="93" t="str">
        <f>IF(C314&lt;&gt;"",COUNTIF(Stats!$AD$2:$AD$3002,C314),"")</f>
        <v/>
      </c>
      <c r="E314" s="154" t="str">
        <f ca="1">IF(C314&lt;&gt;"",IF(MONTH(T314)=MONTH(TODAY()),Stats!AI312,"--"),"")</f>
        <v/>
      </c>
      <c r="F314" s="97"/>
      <c r="G314" s="160"/>
      <c r="H314" s="157"/>
      <c r="I314" s="158"/>
      <c r="J314" s="161"/>
      <c r="K314" s="160"/>
      <c r="L314" s="162"/>
      <c r="M314" s="162"/>
      <c r="N314" s="96"/>
      <c r="O314" s="96"/>
      <c r="P314" s="164"/>
      <c r="Q314" s="159"/>
      <c r="R314" s="98"/>
      <c r="S314" s="163"/>
      <c r="T314" s="92" t="str">
        <f t="shared" ca="1" si="17"/>
        <v/>
      </c>
      <c r="U314" s="94"/>
      <c r="V314" s="92" t="str">
        <f t="shared" si="18"/>
        <v/>
      </c>
      <c r="W314" s="92" t="str">
        <f t="shared" si="19"/>
        <v/>
      </c>
      <c r="X314" s="99"/>
      <c r="Y314" s="94"/>
      <c r="Z314" s="100"/>
      <c r="AA314" s="95"/>
      <c r="AB314" s="10"/>
      <c r="AC314" s="72" t="b">
        <f ca="1">AND('pg1'!T314&gt;=startDate,'pg1'!T314&lt;=endDate)</f>
        <v>0</v>
      </c>
    </row>
    <row r="315" spans="1:29" ht="15">
      <c r="A315" s="93">
        <f t="shared" si="20"/>
        <v>312</v>
      </c>
      <c r="B315" s="94"/>
      <c r="C315" s="153"/>
      <c r="D315" s="93" t="str">
        <f>IF(C315&lt;&gt;"",COUNTIF(Stats!$AD$2:$AD$3002,C315),"")</f>
        <v/>
      </c>
      <c r="E315" s="154" t="str">
        <f ca="1">IF(C315&lt;&gt;"",IF(MONTH(T315)=MONTH(TODAY()),Stats!AI313,"--"),"")</f>
        <v/>
      </c>
      <c r="F315" s="97"/>
      <c r="G315" s="160"/>
      <c r="H315" s="157"/>
      <c r="I315" s="158"/>
      <c r="J315" s="161"/>
      <c r="K315" s="160"/>
      <c r="L315" s="162"/>
      <c r="M315" s="162"/>
      <c r="N315" s="96"/>
      <c r="O315" s="96"/>
      <c r="P315" s="164"/>
      <c r="Q315" s="159"/>
      <c r="R315" s="98"/>
      <c r="S315" s="163"/>
      <c r="T315" s="92" t="str">
        <f t="shared" ca="1" si="17"/>
        <v/>
      </c>
      <c r="U315" s="94"/>
      <c r="V315" s="92" t="str">
        <f t="shared" si="18"/>
        <v/>
      </c>
      <c r="W315" s="92" t="str">
        <f t="shared" si="19"/>
        <v/>
      </c>
      <c r="X315" s="99"/>
      <c r="Y315" s="94"/>
      <c r="Z315" s="100"/>
      <c r="AA315" s="95"/>
      <c r="AB315" s="10"/>
      <c r="AC315" s="72" t="b">
        <f ca="1">AND('pg1'!T315&gt;=startDate,'pg1'!T315&lt;=endDate)</f>
        <v>0</v>
      </c>
    </row>
    <row r="316" spans="1:29" ht="15">
      <c r="A316" s="93">
        <f t="shared" si="20"/>
        <v>313</v>
      </c>
      <c r="B316" s="94"/>
      <c r="C316" s="153"/>
      <c r="D316" s="93" t="str">
        <f>IF(C316&lt;&gt;"",COUNTIF(Stats!$AD$2:$AD$3002,C316),"")</f>
        <v/>
      </c>
      <c r="E316" s="154" t="str">
        <f ca="1">IF(C316&lt;&gt;"",IF(MONTH(T316)=MONTH(TODAY()),Stats!AI314,"--"),"")</f>
        <v/>
      </c>
      <c r="F316" s="97"/>
      <c r="G316" s="160"/>
      <c r="H316" s="157"/>
      <c r="I316" s="158"/>
      <c r="J316" s="161"/>
      <c r="K316" s="160"/>
      <c r="L316" s="162"/>
      <c r="M316" s="162"/>
      <c r="N316" s="96"/>
      <c r="O316" s="96"/>
      <c r="P316" s="164"/>
      <c r="Q316" s="159"/>
      <c r="R316" s="98"/>
      <c r="S316" s="163"/>
      <c r="T316" s="92" t="str">
        <f t="shared" ca="1" si="17"/>
        <v/>
      </c>
      <c r="U316" s="94"/>
      <c r="V316" s="92" t="str">
        <f t="shared" si="18"/>
        <v/>
      </c>
      <c r="W316" s="92" t="str">
        <f t="shared" si="19"/>
        <v/>
      </c>
      <c r="X316" s="99"/>
      <c r="Y316" s="94"/>
      <c r="Z316" s="100"/>
      <c r="AA316" s="95"/>
      <c r="AB316" s="10"/>
      <c r="AC316" s="72" t="b">
        <f ca="1">AND('pg1'!T316&gt;=startDate,'pg1'!T316&lt;=endDate)</f>
        <v>0</v>
      </c>
    </row>
    <row r="317" spans="1:29" ht="15">
      <c r="A317" s="93">
        <f t="shared" si="20"/>
        <v>314</v>
      </c>
      <c r="B317" s="94"/>
      <c r="C317" s="153"/>
      <c r="D317" s="93" t="str">
        <f>IF(C317&lt;&gt;"",COUNTIF(Stats!$AD$2:$AD$3002,C317),"")</f>
        <v/>
      </c>
      <c r="E317" s="154" t="str">
        <f ca="1">IF(C317&lt;&gt;"",IF(MONTH(T317)=MONTH(TODAY()),Stats!AI315,"--"),"")</f>
        <v/>
      </c>
      <c r="F317" s="97"/>
      <c r="G317" s="160"/>
      <c r="H317" s="157"/>
      <c r="I317" s="158"/>
      <c r="J317" s="161"/>
      <c r="K317" s="160"/>
      <c r="L317" s="162"/>
      <c r="M317" s="162"/>
      <c r="N317" s="96"/>
      <c r="O317" s="96"/>
      <c r="P317" s="164"/>
      <c r="Q317" s="159"/>
      <c r="R317" s="98"/>
      <c r="S317" s="163"/>
      <c r="T317" s="92" t="str">
        <f t="shared" ca="1" si="17"/>
        <v/>
      </c>
      <c r="U317" s="94"/>
      <c r="V317" s="92" t="str">
        <f t="shared" si="18"/>
        <v/>
      </c>
      <c r="W317" s="92" t="str">
        <f t="shared" si="19"/>
        <v/>
      </c>
      <c r="X317" s="99"/>
      <c r="Y317" s="94"/>
      <c r="Z317" s="100"/>
      <c r="AA317" s="95"/>
      <c r="AB317" s="10"/>
      <c r="AC317" s="72" t="b">
        <f ca="1">AND('pg1'!T317&gt;=startDate,'pg1'!T317&lt;=endDate)</f>
        <v>0</v>
      </c>
    </row>
    <row r="318" spans="1:29" ht="15">
      <c r="A318" s="93">
        <f t="shared" si="20"/>
        <v>315</v>
      </c>
      <c r="B318" s="94"/>
      <c r="C318" s="153"/>
      <c r="D318" s="93" t="str">
        <f>IF(C318&lt;&gt;"",COUNTIF(Stats!$AD$2:$AD$3002,C318),"")</f>
        <v/>
      </c>
      <c r="E318" s="154" t="str">
        <f ca="1">IF(C318&lt;&gt;"",IF(MONTH(T318)=MONTH(TODAY()),Stats!AI316,"--"),"")</f>
        <v/>
      </c>
      <c r="F318" s="97"/>
      <c r="G318" s="160"/>
      <c r="H318" s="157"/>
      <c r="I318" s="158"/>
      <c r="J318" s="161"/>
      <c r="K318" s="160"/>
      <c r="L318" s="162"/>
      <c r="M318" s="162"/>
      <c r="N318" s="96"/>
      <c r="O318" s="96"/>
      <c r="P318" s="164"/>
      <c r="Q318" s="159"/>
      <c r="R318" s="98"/>
      <c r="S318" s="163"/>
      <c r="T318" s="92" t="str">
        <f t="shared" ca="1" si="17"/>
        <v/>
      </c>
      <c r="U318" s="94"/>
      <c r="V318" s="92" t="str">
        <f t="shared" si="18"/>
        <v/>
      </c>
      <c r="W318" s="92" t="str">
        <f t="shared" si="19"/>
        <v/>
      </c>
      <c r="X318" s="99"/>
      <c r="Y318" s="94"/>
      <c r="Z318" s="100"/>
      <c r="AA318" s="95"/>
      <c r="AB318" s="10"/>
      <c r="AC318" s="72" t="b">
        <f ca="1">AND('pg1'!T318&gt;=startDate,'pg1'!T318&lt;=endDate)</f>
        <v>0</v>
      </c>
    </row>
    <row r="319" spans="1:29" ht="15">
      <c r="A319" s="93">
        <f t="shared" si="20"/>
        <v>316</v>
      </c>
      <c r="B319" s="94"/>
      <c r="C319" s="153"/>
      <c r="D319" s="93" t="str">
        <f>IF(C319&lt;&gt;"",COUNTIF(Stats!$AD$2:$AD$3002,C319),"")</f>
        <v/>
      </c>
      <c r="E319" s="154" t="str">
        <f ca="1">IF(C319&lt;&gt;"",IF(MONTH(T319)=MONTH(TODAY()),Stats!AI317,"--"),"")</f>
        <v/>
      </c>
      <c r="F319" s="97"/>
      <c r="G319" s="160"/>
      <c r="H319" s="157"/>
      <c r="I319" s="158"/>
      <c r="J319" s="161"/>
      <c r="K319" s="160"/>
      <c r="L319" s="162"/>
      <c r="M319" s="162"/>
      <c r="N319" s="96"/>
      <c r="O319" s="96"/>
      <c r="P319" s="164"/>
      <c r="Q319" s="159"/>
      <c r="R319" s="98"/>
      <c r="S319" s="163"/>
      <c r="T319" s="92" t="str">
        <f t="shared" ca="1" si="17"/>
        <v/>
      </c>
      <c r="U319" s="94"/>
      <c r="V319" s="92" t="str">
        <f t="shared" si="18"/>
        <v/>
      </c>
      <c r="W319" s="92" t="str">
        <f t="shared" si="19"/>
        <v/>
      </c>
      <c r="X319" s="99"/>
      <c r="Y319" s="94"/>
      <c r="Z319" s="100"/>
      <c r="AA319" s="95"/>
      <c r="AB319" s="10"/>
      <c r="AC319" s="72" t="b">
        <f ca="1">AND('pg1'!T319&gt;=startDate,'pg1'!T319&lt;=endDate)</f>
        <v>0</v>
      </c>
    </row>
    <row r="320" spans="1:29" ht="15">
      <c r="A320" s="93">
        <f t="shared" si="20"/>
        <v>317</v>
      </c>
      <c r="B320" s="94"/>
      <c r="C320" s="153"/>
      <c r="D320" s="93" t="str">
        <f>IF(C320&lt;&gt;"",COUNTIF(Stats!$AD$2:$AD$3002,C320),"")</f>
        <v/>
      </c>
      <c r="E320" s="154" t="str">
        <f ca="1">IF(C320&lt;&gt;"",IF(MONTH(T320)=MONTH(TODAY()),Stats!AI318,"--"),"")</f>
        <v/>
      </c>
      <c r="F320" s="97"/>
      <c r="G320" s="160"/>
      <c r="H320" s="157"/>
      <c r="I320" s="158"/>
      <c r="J320" s="161"/>
      <c r="K320" s="160"/>
      <c r="L320" s="162"/>
      <c r="M320" s="162"/>
      <c r="N320" s="96"/>
      <c r="O320" s="96"/>
      <c r="P320" s="164"/>
      <c r="Q320" s="159"/>
      <c r="R320" s="98"/>
      <c r="S320" s="163"/>
      <c r="T320" s="92" t="str">
        <f t="shared" ca="1" si="17"/>
        <v/>
      </c>
      <c r="U320" s="94"/>
      <c r="V320" s="92" t="str">
        <f t="shared" si="18"/>
        <v/>
      </c>
      <c r="W320" s="92" t="str">
        <f t="shared" si="19"/>
        <v/>
      </c>
      <c r="X320" s="99"/>
      <c r="Y320" s="94"/>
      <c r="Z320" s="100"/>
      <c r="AA320" s="95"/>
      <c r="AB320" s="10"/>
      <c r="AC320" s="72" t="b">
        <f ca="1">AND('pg1'!T320&gt;=startDate,'pg1'!T320&lt;=endDate)</f>
        <v>0</v>
      </c>
    </row>
    <row r="321" spans="1:29" ht="15">
      <c r="A321" s="93">
        <f t="shared" si="20"/>
        <v>318</v>
      </c>
      <c r="B321" s="94"/>
      <c r="C321" s="153"/>
      <c r="D321" s="93" t="str">
        <f>IF(C321&lt;&gt;"",COUNTIF(Stats!$AD$2:$AD$3002,C321),"")</f>
        <v/>
      </c>
      <c r="E321" s="154" t="str">
        <f ca="1">IF(C321&lt;&gt;"",IF(MONTH(T321)=MONTH(TODAY()),Stats!AI319,"--"),"")</f>
        <v/>
      </c>
      <c r="F321" s="97"/>
      <c r="G321" s="160"/>
      <c r="H321" s="157"/>
      <c r="I321" s="158"/>
      <c r="J321" s="161"/>
      <c r="K321" s="160"/>
      <c r="L321" s="162"/>
      <c r="M321" s="162"/>
      <c r="N321" s="96"/>
      <c r="O321" s="96"/>
      <c r="P321" s="164"/>
      <c r="Q321" s="159"/>
      <c r="R321" s="98"/>
      <c r="S321" s="163"/>
      <c r="T321" s="92" t="str">
        <f t="shared" ca="1" si="17"/>
        <v/>
      </c>
      <c r="U321" s="94"/>
      <c r="V321" s="92" t="str">
        <f t="shared" si="18"/>
        <v/>
      </c>
      <c r="W321" s="92" t="str">
        <f t="shared" si="19"/>
        <v/>
      </c>
      <c r="X321" s="99"/>
      <c r="Y321" s="94"/>
      <c r="Z321" s="100"/>
      <c r="AA321" s="95"/>
      <c r="AB321" s="10"/>
      <c r="AC321" s="72" t="b">
        <f ca="1">AND('pg1'!T321&gt;=startDate,'pg1'!T321&lt;=endDate)</f>
        <v>0</v>
      </c>
    </row>
    <row r="322" spans="1:29" ht="15">
      <c r="A322" s="93">
        <f t="shared" si="20"/>
        <v>319</v>
      </c>
      <c r="B322" s="94"/>
      <c r="C322" s="153"/>
      <c r="D322" s="93" t="str">
        <f>IF(C322&lt;&gt;"",COUNTIF(Stats!$AD$2:$AD$3002,C322),"")</f>
        <v/>
      </c>
      <c r="E322" s="154" t="str">
        <f ca="1">IF(C322&lt;&gt;"",IF(MONTH(T322)=MONTH(TODAY()),Stats!AI320,"--"),"")</f>
        <v/>
      </c>
      <c r="F322" s="97"/>
      <c r="G322" s="160"/>
      <c r="H322" s="157"/>
      <c r="I322" s="158"/>
      <c r="J322" s="161"/>
      <c r="K322" s="160"/>
      <c r="L322" s="162"/>
      <c r="M322" s="162"/>
      <c r="N322" s="96"/>
      <c r="O322" s="96"/>
      <c r="P322" s="164"/>
      <c r="Q322" s="159"/>
      <c r="R322" s="98"/>
      <c r="S322" s="163"/>
      <c r="T322" s="92" t="str">
        <f t="shared" ca="1" si="17"/>
        <v/>
      </c>
      <c r="U322" s="94"/>
      <c r="V322" s="92" t="str">
        <f t="shared" si="18"/>
        <v/>
      </c>
      <c r="W322" s="92" t="str">
        <f t="shared" si="19"/>
        <v/>
      </c>
      <c r="X322" s="99"/>
      <c r="Y322" s="94"/>
      <c r="Z322" s="100"/>
      <c r="AA322" s="95"/>
      <c r="AB322" s="10"/>
      <c r="AC322" s="72" t="b">
        <f ca="1">AND('pg1'!T322&gt;=startDate,'pg1'!T322&lt;=endDate)</f>
        <v>0</v>
      </c>
    </row>
    <row r="323" spans="1:29" ht="15">
      <c r="A323" s="93">
        <f t="shared" si="20"/>
        <v>320</v>
      </c>
      <c r="B323" s="94"/>
      <c r="C323" s="153"/>
      <c r="D323" s="93" t="str">
        <f>IF(C323&lt;&gt;"",COUNTIF(Stats!$AD$2:$AD$3002,C323),"")</f>
        <v/>
      </c>
      <c r="E323" s="154" t="str">
        <f ca="1">IF(C323&lt;&gt;"",IF(MONTH(T323)=MONTH(TODAY()),Stats!AI321,"--"),"")</f>
        <v/>
      </c>
      <c r="F323" s="97"/>
      <c r="G323" s="160"/>
      <c r="H323" s="157"/>
      <c r="I323" s="158"/>
      <c r="J323" s="161"/>
      <c r="K323" s="160"/>
      <c r="L323" s="162"/>
      <c r="M323" s="162"/>
      <c r="N323" s="96"/>
      <c r="O323" s="96"/>
      <c r="P323" s="164"/>
      <c r="Q323" s="159"/>
      <c r="R323" s="98"/>
      <c r="S323" s="163"/>
      <c r="T323" s="92" t="str">
        <f t="shared" ca="1" si="17"/>
        <v/>
      </c>
      <c r="U323" s="94"/>
      <c r="V323" s="92" t="str">
        <f t="shared" si="18"/>
        <v/>
      </c>
      <c r="W323" s="92" t="str">
        <f t="shared" si="19"/>
        <v/>
      </c>
      <c r="X323" s="99"/>
      <c r="Y323" s="94"/>
      <c r="Z323" s="100"/>
      <c r="AA323" s="95"/>
      <c r="AB323" s="10"/>
      <c r="AC323" s="72" t="b">
        <f ca="1">AND('pg1'!T323&gt;=startDate,'pg1'!T323&lt;=endDate)</f>
        <v>0</v>
      </c>
    </row>
    <row r="324" spans="1:29" ht="15">
      <c r="A324" s="93">
        <f t="shared" si="20"/>
        <v>321</v>
      </c>
      <c r="B324" s="94"/>
      <c r="C324" s="153"/>
      <c r="D324" s="93" t="str">
        <f>IF(C324&lt;&gt;"",COUNTIF(Stats!$AD$2:$AD$3002,C324),"")</f>
        <v/>
      </c>
      <c r="E324" s="154" t="str">
        <f ca="1">IF(C324&lt;&gt;"",IF(MONTH(T324)=MONTH(TODAY()),Stats!AI322,"--"),"")</f>
        <v/>
      </c>
      <c r="F324" s="97"/>
      <c r="G324" s="160"/>
      <c r="H324" s="157"/>
      <c r="I324" s="158"/>
      <c r="J324" s="161"/>
      <c r="K324" s="160"/>
      <c r="L324" s="162"/>
      <c r="M324" s="162"/>
      <c r="N324" s="96"/>
      <c r="O324" s="96"/>
      <c r="P324" s="164"/>
      <c r="Q324" s="159"/>
      <c r="R324" s="98"/>
      <c r="S324" s="163"/>
      <c r="T324" s="92" t="str">
        <f t="shared" ca="1" si="17"/>
        <v/>
      </c>
      <c r="U324" s="94"/>
      <c r="V324" s="92" t="str">
        <f t="shared" si="18"/>
        <v/>
      </c>
      <c r="W324" s="92" t="str">
        <f t="shared" si="19"/>
        <v/>
      </c>
      <c r="X324" s="99"/>
      <c r="Y324" s="94"/>
      <c r="Z324" s="100"/>
      <c r="AA324" s="95"/>
      <c r="AB324" s="10"/>
      <c r="AC324" s="72" t="b">
        <f ca="1">AND('pg1'!T324&gt;=startDate,'pg1'!T324&lt;=endDate)</f>
        <v>0</v>
      </c>
    </row>
    <row r="325" spans="1:29" ht="15">
      <c r="A325" s="93">
        <f t="shared" si="20"/>
        <v>322</v>
      </c>
      <c r="B325" s="94"/>
      <c r="C325" s="153"/>
      <c r="D325" s="93" t="str">
        <f>IF(C325&lt;&gt;"",COUNTIF(Stats!$AD$2:$AD$3002,C325),"")</f>
        <v/>
      </c>
      <c r="E325" s="154" t="str">
        <f ca="1">IF(C325&lt;&gt;"",IF(MONTH(T325)=MONTH(TODAY()),Stats!AI323,"--"),"")</f>
        <v/>
      </c>
      <c r="F325" s="97"/>
      <c r="G325" s="160"/>
      <c r="H325" s="157"/>
      <c r="I325" s="158"/>
      <c r="J325" s="161"/>
      <c r="K325" s="160"/>
      <c r="L325" s="162"/>
      <c r="M325" s="162"/>
      <c r="N325" s="96"/>
      <c r="O325" s="96"/>
      <c r="P325" s="164"/>
      <c r="Q325" s="159"/>
      <c r="R325" s="98"/>
      <c r="S325" s="163"/>
      <c r="T325" s="92" t="str">
        <f t="shared" ref="T325:T388" ca="1" si="21">IF(B325&lt;&gt;"",IF(T325="",TODAY(),T325),"")</f>
        <v/>
      </c>
      <c r="U325" s="94"/>
      <c r="V325" s="92" t="str">
        <f t="shared" ref="V325:V388" si="22">IF(U325="","", U325+21)</f>
        <v/>
      </c>
      <c r="W325" s="92" t="str">
        <f t="shared" ref="W325:W388" si="23">IF($U325="","", $V325+28)</f>
        <v/>
      </c>
      <c r="X325" s="99"/>
      <c r="Y325" s="94"/>
      <c r="Z325" s="100"/>
      <c r="AA325" s="95"/>
      <c r="AB325" s="10"/>
      <c r="AC325" s="72" t="b">
        <f ca="1">AND('pg1'!T325&gt;=startDate,'pg1'!T325&lt;=endDate)</f>
        <v>0</v>
      </c>
    </row>
    <row r="326" spans="1:29" ht="15">
      <c r="A326" s="93">
        <f t="shared" ref="A326:A389" si="24">A325+1</f>
        <v>323</v>
      </c>
      <c r="B326" s="94"/>
      <c r="C326" s="153"/>
      <c r="D326" s="93" t="str">
        <f>IF(C326&lt;&gt;"",COUNTIF(Stats!$AD$2:$AD$3002,C326),"")</f>
        <v/>
      </c>
      <c r="E326" s="154" t="str">
        <f ca="1">IF(C326&lt;&gt;"",IF(MONTH(T326)=MONTH(TODAY()),Stats!AI324,"--"),"")</f>
        <v/>
      </c>
      <c r="F326" s="97"/>
      <c r="G326" s="160"/>
      <c r="H326" s="157"/>
      <c r="I326" s="158"/>
      <c r="J326" s="161"/>
      <c r="K326" s="160"/>
      <c r="L326" s="162"/>
      <c r="M326" s="162"/>
      <c r="N326" s="96"/>
      <c r="O326" s="96"/>
      <c r="P326" s="164"/>
      <c r="Q326" s="159"/>
      <c r="R326" s="98"/>
      <c r="S326" s="163"/>
      <c r="T326" s="92" t="str">
        <f t="shared" ca="1" si="21"/>
        <v/>
      </c>
      <c r="U326" s="94"/>
      <c r="V326" s="92" t="str">
        <f t="shared" si="22"/>
        <v/>
      </c>
      <c r="W326" s="92" t="str">
        <f t="shared" si="23"/>
        <v/>
      </c>
      <c r="X326" s="99"/>
      <c r="Y326" s="94"/>
      <c r="Z326" s="100"/>
      <c r="AA326" s="95"/>
      <c r="AB326" s="10"/>
      <c r="AC326" s="72" t="b">
        <f ca="1">AND('pg1'!T326&gt;=startDate,'pg1'!T326&lt;=endDate)</f>
        <v>0</v>
      </c>
    </row>
    <row r="327" spans="1:29" ht="15">
      <c r="A327" s="93">
        <f t="shared" si="24"/>
        <v>324</v>
      </c>
      <c r="B327" s="94"/>
      <c r="C327" s="153"/>
      <c r="D327" s="93" t="str">
        <f>IF(C327&lt;&gt;"",COUNTIF(Stats!$AD$2:$AD$3002,C327),"")</f>
        <v/>
      </c>
      <c r="E327" s="154" t="str">
        <f ca="1">IF(C327&lt;&gt;"",IF(MONTH(T327)=MONTH(TODAY()),Stats!AI325,"--"),"")</f>
        <v/>
      </c>
      <c r="F327" s="97"/>
      <c r="G327" s="160"/>
      <c r="H327" s="157"/>
      <c r="I327" s="158"/>
      <c r="J327" s="161"/>
      <c r="K327" s="160"/>
      <c r="L327" s="162"/>
      <c r="M327" s="162"/>
      <c r="N327" s="96"/>
      <c r="O327" s="96"/>
      <c r="P327" s="164"/>
      <c r="Q327" s="159"/>
      <c r="R327" s="98"/>
      <c r="S327" s="163"/>
      <c r="T327" s="92" t="str">
        <f t="shared" ca="1" si="21"/>
        <v/>
      </c>
      <c r="U327" s="94"/>
      <c r="V327" s="92" t="str">
        <f t="shared" si="22"/>
        <v/>
      </c>
      <c r="W327" s="92" t="str">
        <f t="shared" si="23"/>
        <v/>
      </c>
      <c r="X327" s="99"/>
      <c r="Y327" s="94"/>
      <c r="Z327" s="100"/>
      <c r="AA327" s="95"/>
      <c r="AB327" s="10"/>
      <c r="AC327" s="72" t="b">
        <f ca="1">AND('pg1'!T327&gt;=startDate,'pg1'!T327&lt;=endDate)</f>
        <v>0</v>
      </c>
    </row>
    <row r="328" spans="1:29" ht="15">
      <c r="A328" s="93">
        <f t="shared" si="24"/>
        <v>325</v>
      </c>
      <c r="B328" s="94"/>
      <c r="C328" s="153"/>
      <c r="D328" s="93" t="str">
        <f>IF(C328&lt;&gt;"",COUNTIF(Stats!$AD$2:$AD$3002,C328),"")</f>
        <v/>
      </c>
      <c r="E328" s="154" t="str">
        <f ca="1">IF(C328&lt;&gt;"",IF(MONTH(T328)=MONTH(TODAY()),Stats!AI326,"--"),"")</f>
        <v/>
      </c>
      <c r="F328" s="97"/>
      <c r="G328" s="160"/>
      <c r="H328" s="157"/>
      <c r="I328" s="158"/>
      <c r="J328" s="161"/>
      <c r="K328" s="160"/>
      <c r="L328" s="162"/>
      <c r="M328" s="162"/>
      <c r="N328" s="96"/>
      <c r="O328" s="96"/>
      <c r="P328" s="164"/>
      <c r="Q328" s="159"/>
      <c r="R328" s="98"/>
      <c r="S328" s="163"/>
      <c r="T328" s="92" t="str">
        <f t="shared" ca="1" si="21"/>
        <v/>
      </c>
      <c r="U328" s="94"/>
      <c r="V328" s="92" t="str">
        <f t="shared" si="22"/>
        <v/>
      </c>
      <c r="W328" s="92" t="str">
        <f t="shared" si="23"/>
        <v/>
      </c>
      <c r="X328" s="99"/>
      <c r="Y328" s="94"/>
      <c r="Z328" s="100"/>
      <c r="AA328" s="95"/>
      <c r="AB328" s="10"/>
      <c r="AC328" s="72" t="b">
        <f ca="1">AND('pg1'!T328&gt;=startDate,'pg1'!T328&lt;=endDate)</f>
        <v>0</v>
      </c>
    </row>
    <row r="329" spans="1:29" ht="15">
      <c r="A329" s="93">
        <f t="shared" si="24"/>
        <v>326</v>
      </c>
      <c r="B329" s="94"/>
      <c r="C329" s="153"/>
      <c r="D329" s="93" t="str">
        <f>IF(C329&lt;&gt;"",COUNTIF(Stats!$AD$2:$AD$3002,C329),"")</f>
        <v/>
      </c>
      <c r="E329" s="154" t="str">
        <f ca="1">IF(C329&lt;&gt;"",IF(MONTH(T329)=MONTH(TODAY()),Stats!AI327,"--"),"")</f>
        <v/>
      </c>
      <c r="F329" s="97"/>
      <c r="G329" s="160"/>
      <c r="H329" s="157"/>
      <c r="I329" s="158"/>
      <c r="J329" s="161"/>
      <c r="K329" s="160"/>
      <c r="L329" s="162"/>
      <c r="M329" s="162"/>
      <c r="N329" s="96"/>
      <c r="O329" s="96"/>
      <c r="P329" s="164"/>
      <c r="Q329" s="159"/>
      <c r="R329" s="98"/>
      <c r="S329" s="163"/>
      <c r="T329" s="92" t="str">
        <f t="shared" ca="1" si="21"/>
        <v/>
      </c>
      <c r="U329" s="94"/>
      <c r="V329" s="92" t="str">
        <f t="shared" si="22"/>
        <v/>
      </c>
      <c r="W329" s="92" t="str">
        <f t="shared" si="23"/>
        <v/>
      </c>
      <c r="X329" s="99"/>
      <c r="Y329" s="94"/>
      <c r="Z329" s="100"/>
      <c r="AA329" s="95"/>
      <c r="AB329" s="10"/>
      <c r="AC329" s="72" t="b">
        <f ca="1">AND('pg1'!T329&gt;=startDate,'pg1'!T329&lt;=endDate)</f>
        <v>0</v>
      </c>
    </row>
    <row r="330" spans="1:29" ht="15">
      <c r="A330" s="93">
        <f t="shared" si="24"/>
        <v>327</v>
      </c>
      <c r="B330" s="94"/>
      <c r="C330" s="153"/>
      <c r="D330" s="93" t="str">
        <f>IF(C330&lt;&gt;"",COUNTIF(Stats!$AD$2:$AD$3002,C330),"")</f>
        <v/>
      </c>
      <c r="E330" s="154" t="str">
        <f ca="1">IF(C330&lt;&gt;"",IF(MONTH(T330)=MONTH(TODAY()),Stats!AI328,"--"),"")</f>
        <v/>
      </c>
      <c r="F330" s="97"/>
      <c r="G330" s="160"/>
      <c r="H330" s="157"/>
      <c r="I330" s="158"/>
      <c r="J330" s="161"/>
      <c r="K330" s="160"/>
      <c r="L330" s="162"/>
      <c r="M330" s="162"/>
      <c r="N330" s="96"/>
      <c r="O330" s="96"/>
      <c r="P330" s="164"/>
      <c r="Q330" s="159"/>
      <c r="R330" s="98"/>
      <c r="S330" s="163"/>
      <c r="T330" s="92" t="str">
        <f t="shared" ca="1" si="21"/>
        <v/>
      </c>
      <c r="U330" s="94"/>
      <c r="V330" s="92" t="str">
        <f t="shared" si="22"/>
        <v/>
      </c>
      <c r="W330" s="92" t="str">
        <f t="shared" si="23"/>
        <v/>
      </c>
      <c r="X330" s="99"/>
      <c r="Y330" s="94"/>
      <c r="Z330" s="100"/>
      <c r="AA330" s="95"/>
      <c r="AB330" s="10"/>
      <c r="AC330" s="72" t="b">
        <f ca="1">AND('pg1'!T330&gt;=startDate,'pg1'!T330&lt;=endDate)</f>
        <v>0</v>
      </c>
    </row>
    <row r="331" spans="1:29" ht="15">
      <c r="A331" s="93">
        <f t="shared" si="24"/>
        <v>328</v>
      </c>
      <c r="B331" s="94"/>
      <c r="C331" s="153"/>
      <c r="D331" s="93" t="str">
        <f>IF(C331&lt;&gt;"",COUNTIF(Stats!$AD$2:$AD$3002,C331),"")</f>
        <v/>
      </c>
      <c r="E331" s="154" t="str">
        <f ca="1">IF(C331&lt;&gt;"",IF(MONTH(T331)=MONTH(TODAY()),Stats!AI329,"--"),"")</f>
        <v/>
      </c>
      <c r="F331" s="97"/>
      <c r="G331" s="160"/>
      <c r="H331" s="157"/>
      <c r="I331" s="158"/>
      <c r="J331" s="161"/>
      <c r="K331" s="160"/>
      <c r="L331" s="162"/>
      <c r="M331" s="162"/>
      <c r="N331" s="96"/>
      <c r="O331" s="96"/>
      <c r="P331" s="164"/>
      <c r="Q331" s="159"/>
      <c r="R331" s="98"/>
      <c r="S331" s="163"/>
      <c r="T331" s="92" t="str">
        <f t="shared" ca="1" si="21"/>
        <v/>
      </c>
      <c r="U331" s="94"/>
      <c r="V331" s="92" t="str">
        <f t="shared" si="22"/>
        <v/>
      </c>
      <c r="W331" s="92" t="str">
        <f t="shared" si="23"/>
        <v/>
      </c>
      <c r="X331" s="99"/>
      <c r="Y331" s="94"/>
      <c r="Z331" s="100"/>
      <c r="AA331" s="95"/>
      <c r="AB331" s="10"/>
      <c r="AC331" s="72" t="b">
        <f ca="1">AND('pg1'!T331&gt;=startDate,'pg1'!T331&lt;=endDate)</f>
        <v>0</v>
      </c>
    </row>
    <row r="332" spans="1:29" ht="15">
      <c r="A332" s="93">
        <f t="shared" si="24"/>
        <v>329</v>
      </c>
      <c r="B332" s="94"/>
      <c r="C332" s="153"/>
      <c r="D332" s="93" t="str">
        <f>IF(C332&lt;&gt;"",COUNTIF(Stats!$AD$2:$AD$3002,C332),"")</f>
        <v/>
      </c>
      <c r="E332" s="154" t="str">
        <f ca="1">IF(C332&lt;&gt;"",IF(MONTH(T332)=MONTH(TODAY()),Stats!AI330,"--"),"")</f>
        <v/>
      </c>
      <c r="F332" s="97"/>
      <c r="G332" s="160"/>
      <c r="H332" s="157"/>
      <c r="I332" s="158"/>
      <c r="J332" s="161"/>
      <c r="K332" s="160"/>
      <c r="L332" s="162"/>
      <c r="M332" s="162"/>
      <c r="N332" s="96"/>
      <c r="O332" s="96"/>
      <c r="P332" s="164"/>
      <c r="Q332" s="159"/>
      <c r="R332" s="98"/>
      <c r="S332" s="163"/>
      <c r="T332" s="92" t="str">
        <f t="shared" ca="1" si="21"/>
        <v/>
      </c>
      <c r="U332" s="94"/>
      <c r="V332" s="92" t="str">
        <f t="shared" si="22"/>
        <v/>
      </c>
      <c r="W332" s="92" t="str">
        <f t="shared" si="23"/>
        <v/>
      </c>
      <c r="X332" s="99"/>
      <c r="Y332" s="94"/>
      <c r="Z332" s="100"/>
      <c r="AA332" s="95"/>
      <c r="AB332" s="10"/>
      <c r="AC332" s="72" t="b">
        <f ca="1">AND('pg1'!T332&gt;=startDate,'pg1'!T332&lt;=endDate)</f>
        <v>0</v>
      </c>
    </row>
    <row r="333" spans="1:29" ht="15">
      <c r="A333" s="93">
        <f t="shared" si="24"/>
        <v>330</v>
      </c>
      <c r="B333" s="94"/>
      <c r="C333" s="153"/>
      <c r="D333" s="93" t="str">
        <f>IF(C333&lt;&gt;"",COUNTIF(Stats!$AD$2:$AD$3002,C333),"")</f>
        <v/>
      </c>
      <c r="E333" s="154" t="str">
        <f ca="1">IF(C333&lt;&gt;"",IF(MONTH(T333)=MONTH(TODAY()),Stats!AI331,"--"),"")</f>
        <v/>
      </c>
      <c r="F333" s="97"/>
      <c r="G333" s="160"/>
      <c r="H333" s="157"/>
      <c r="I333" s="158"/>
      <c r="J333" s="161"/>
      <c r="K333" s="160"/>
      <c r="L333" s="162"/>
      <c r="M333" s="162"/>
      <c r="N333" s="96"/>
      <c r="O333" s="96"/>
      <c r="P333" s="164"/>
      <c r="Q333" s="159"/>
      <c r="R333" s="98"/>
      <c r="S333" s="163"/>
      <c r="T333" s="92" t="str">
        <f t="shared" ca="1" si="21"/>
        <v/>
      </c>
      <c r="U333" s="94"/>
      <c r="V333" s="92" t="str">
        <f t="shared" si="22"/>
        <v/>
      </c>
      <c r="W333" s="92" t="str">
        <f t="shared" si="23"/>
        <v/>
      </c>
      <c r="X333" s="99"/>
      <c r="Y333" s="94"/>
      <c r="Z333" s="100"/>
      <c r="AA333" s="95"/>
      <c r="AB333" s="10"/>
      <c r="AC333" s="72" t="b">
        <f ca="1">AND('pg1'!T333&gt;=startDate,'pg1'!T333&lt;=endDate)</f>
        <v>0</v>
      </c>
    </row>
    <row r="334" spans="1:29" ht="15">
      <c r="A334" s="93">
        <f t="shared" si="24"/>
        <v>331</v>
      </c>
      <c r="B334" s="94"/>
      <c r="C334" s="153"/>
      <c r="D334" s="93" t="str">
        <f>IF(C334&lt;&gt;"",COUNTIF(Stats!$AD$2:$AD$3002,C334),"")</f>
        <v/>
      </c>
      <c r="E334" s="154" t="str">
        <f ca="1">IF(C334&lt;&gt;"",IF(MONTH(T334)=MONTH(TODAY()),Stats!AI332,"--"),"")</f>
        <v/>
      </c>
      <c r="F334" s="97"/>
      <c r="G334" s="160"/>
      <c r="H334" s="157"/>
      <c r="I334" s="158"/>
      <c r="J334" s="161"/>
      <c r="K334" s="160"/>
      <c r="L334" s="162"/>
      <c r="M334" s="162"/>
      <c r="N334" s="96"/>
      <c r="O334" s="96"/>
      <c r="P334" s="164"/>
      <c r="Q334" s="159"/>
      <c r="R334" s="98"/>
      <c r="S334" s="163"/>
      <c r="T334" s="92" t="str">
        <f t="shared" ca="1" si="21"/>
        <v/>
      </c>
      <c r="U334" s="94"/>
      <c r="V334" s="92" t="str">
        <f t="shared" si="22"/>
        <v/>
      </c>
      <c r="W334" s="92" t="str">
        <f t="shared" si="23"/>
        <v/>
      </c>
      <c r="X334" s="99"/>
      <c r="Y334" s="94"/>
      <c r="Z334" s="100"/>
      <c r="AA334" s="95"/>
      <c r="AB334" s="10"/>
      <c r="AC334" s="72" t="b">
        <f ca="1">AND('pg1'!T334&gt;=startDate,'pg1'!T334&lt;=endDate)</f>
        <v>0</v>
      </c>
    </row>
    <row r="335" spans="1:29" ht="15">
      <c r="A335" s="93">
        <f t="shared" si="24"/>
        <v>332</v>
      </c>
      <c r="B335" s="94"/>
      <c r="C335" s="153"/>
      <c r="D335" s="93" t="str">
        <f>IF(C335&lt;&gt;"",COUNTIF(Stats!$AD$2:$AD$3002,C335),"")</f>
        <v/>
      </c>
      <c r="E335" s="154" t="str">
        <f ca="1">IF(C335&lt;&gt;"",IF(MONTH(T335)=MONTH(TODAY()),Stats!AI333,"--"),"")</f>
        <v/>
      </c>
      <c r="F335" s="97"/>
      <c r="G335" s="160"/>
      <c r="H335" s="157"/>
      <c r="I335" s="158"/>
      <c r="J335" s="161"/>
      <c r="K335" s="160"/>
      <c r="L335" s="162"/>
      <c r="M335" s="162"/>
      <c r="N335" s="96"/>
      <c r="O335" s="96"/>
      <c r="P335" s="164"/>
      <c r="Q335" s="159"/>
      <c r="R335" s="98"/>
      <c r="S335" s="163"/>
      <c r="T335" s="92" t="str">
        <f t="shared" ca="1" si="21"/>
        <v/>
      </c>
      <c r="U335" s="94"/>
      <c r="V335" s="92" t="str">
        <f t="shared" si="22"/>
        <v/>
      </c>
      <c r="W335" s="92" t="str">
        <f t="shared" si="23"/>
        <v/>
      </c>
      <c r="X335" s="99"/>
      <c r="Y335" s="94"/>
      <c r="Z335" s="100"/>
      <c r="AA335" s="95"/>
      <c r="AB335" s="10"/>
      <c r="AC335" s="72" t="b">
        <f ca="1">AND('pg1'!T335&gt;=startDate,'pg1'!T335&lt;=endDate)</f>
        <v>0</v>
      </c>
    </row>
    <row r="336" spans="1:29" ht="15">
      <c r="A336" s="93">
        <f t="shared" si="24"/>
        <v>333</v>
      </c>
      <c r="B336" s="94"/>
      <c r="C336" s="153"/>
      <c r="D336" s="93" t="str">
        <f>IF(C336&lt;&gt;"",COUNTIF(Stats!$AD$2:$AD$3002,C336),"")</f>
        <v/>
      </c>
      <c r="E336" s="154" t="str">
        <f ca="1">IF(C336&lt;&gt;"",IF(MONTH(T336)=MONTH(TODAY()),Stats!AI334,"--"),"")</f>
        <v/>
      </c>
      <c r="F336" s="97"/>
      <c r="G336" s="160"/>
      <c r="H336" s="157"/>
      <c r="I336" s="158"/>
      <c r="J336" s="161"/>
      <c r="K336" s="160"/>
      <c r="L336" s="162"/>
      <c r="M336" s="162"/>
      <c r="N336" s="96"/>
      <c r="O336" s="96"/>
      <c r="P336" s="164"/>
      <c r="Q336" s="159"/>
      <c r="R336" s="98"/>
      <c r="S336" s="163"/>
      <c r="T336" s="92" t="str">
        <f t="shared" ca="1" si="21"/>
        <v/>
      </c>
      <c r="U336" s="94"/>
      <c r="V336" s="92" t="str">
        <f t="shared" si="22"/>
        <v/>
      </c>
      <c r="W336" s="92" t="str">
        <f t="shared" si="23"/>
        <v/>
      </c>
      <c r="X336" s="99"/>
      <c r="Y336" s="94"/>
      <c r="Z336" s="100"/>
      <c r="AA336" s="95"/>
      <c r="AB336" s="10"/>
      <c r="AC336" s="72" t="b">
        <f ca="1">AND('pg1'!T336&gt;=startDate,'pg1'!T336&lt;=endDate)</f>
        <v>0</v>
      </c>
    </row>
    <row r="337" spans="1:29" ht="15">
      <c r="A337" s="93">
        <f t="shared" si="24"/>
        <v>334</v>
      </c>
      <c r="B337" s="94"/>
      <c r="C337" s="153"/>
      <c r="D337" s="93" t="str">
        <f>IF(C337&lt;&gt;"",COUNTIF(Stats!$AD$2:$AD$3002,C337),"")</f>
        <v/>
      </c>
      <c r="E337" s="154" t="str">
        <f ca="1">IF(C337&lt;&gt;"",IF(MONTH(T337)=MONTH(TODAY()),Stats!AI335,"--"),"")</f>
        <v/>
      </c>
      <c r="F337" s="97"/>
      <c r="G337" s="160"/>
      <c r="H337" s="157"/>
      <c r="I337" s="158"/>
      <c r="J337" s="161"/>
      <c r="K337" s="160"/>
      <c r="L337" s="162"/>
      <c r="M337" s="162"/>
      <c r="N337" s="96"/>
      <c r="O337" s="96"/>
      <c r="P337" s="164"/>
      <c r="Q337" s="159"/>
      <c r="R337" s="98"/>
      <c r="S337" s="163"/>
      <c r="T337" s="92" t="str">
        <f t="shared" ca="1" si="21"/>
        <v/>
      </c>
      <c r="U337" s="94"/>
      <c r="V337" s="92" t="str">
        <f t="shared" si="22"/>
        <v/>
      </c>
      <c r="W337" s="92" t="str">
        <f t="shared" si="23"/>
        <v/>
      </c>
      <c r="X337" s="99"/>
      <c r="Y337" s="94"/>
      <c r="Z337" s="100"/>
      <c r="AA337" s="95"/>
      <c r="AB337" s="10"/>
      <c r="AC337" s="72" t="b">
        <f ca="1">AND('pg1'!T337&gt;=startDate,'pg1'!T337&lt;=endDate)</f>
        <v>0</v>
      </c>
    </row>
    <row r="338" spans="1:29" ht="15">
      <c r="A338" s="93">
        <f t="shared" si="24"/>
        <v>335</v>
      </c>
      <c r="B338" s="94"/>
      <c r="C338" s="153"/>
      <c r="D338" s="93" t="str">
        <f>IF(C338&lt;&gt;"",COUNTIF(Stats!$AD$2:$AD$3002,C338),"")</f>
        <v/>
      </c>
      <c r="E338" s="154" t="str">
        <f ca="1">IF(C338&lt;&gt;"",IF(MONTH(T338)=MONTH(TODAY()),Stats!AI336,"--"),"")</f>
        <v/>
      </c>
      <c r="F338" s="97"/>
      <c r="G338" s="160"/>
      <c r="H338" s="157"/>
      <c r="I338" s="158"/>
      <c r="J338" s="161"/>
      <c r="K338" s="160"/>
      <c r="L338" s="162"/>
      <c r="M338" s="162"/>
      <c r="N338" s="96"/>
      <c r="O338" s="96"/>
      <c r="P338" s="164"/>
      <c r="Q338" s="159"/>
      <c r="R338" s="98"/>
      <c r="S338" s="163"/>
      <c r="T338" s="92" t="str">
        <f t="shared" ca="1" si="21"/>
        <v/>
      </c>
      <c r="U338" s="94"/>
      <c r="V338" s="92" t="str">
        <f t="shared" si="22"/>
        <v/>
      </c>
      <c r="W338" s="92" t="str">
        <f t="shared" si="23"/>
        <v/>
      </c>
      <c r="X338" s="99"/>
      <c r="Y338" s="94"/>
      <c r="Z338" s="100"/>
      <c r="AA338" s="95"/>
      <c r="AB338" s="10"/>
      <c r="AC338" s="72" t="b">
        <f ca="1">AND('pg1'!T338&gt;=startDate,'pg1'!T338&lt;=endDate)</f>
        <v>0</v>
      </c>
    </row>
    <row r="339" spans="1:29" ht="16.5" customHeight="1">
      <c r="A339" s="93">
        <f t="shared" si="24"/>
        <v>336</v>
      </c>
      <c r="B339" s="94"/>
      <c r="C339" s="153"/>
      <c r="D339" s="93" t="str">
        <f>IF(C339&lt;&gt;"",COUNTIF(Stats!$AD$2:$AD$3002,C339),"")</f>
        <v/>
      </c>
      <c r="E339" s="154" t="str">
        <f ca="1">IF(C339&lt;&gt;"",IF(MONTH(T339)=MONTH(TODAY()),Stats!AI337,"--"),"")</f>
        <v/>
      </c>
      <c r="F339" s="97"/>
      <c r="G339" s="160"/>
      <c r="H339" s="157"/>
      <c r="I339" s="158"/>
      <c r="J339" s="161"/>
      <c r="K339" s="160"/>
      <c r="L339" s="162"/>
      <c r="M339" s="162"/>
      <c r="N339" s="96"/>
      <c r="O339" s="96"/>
      <c r="P339" s="164"/>
      <c r="Q339" s="159"/>
      <c r="R339" s="98"/>
      <c r="S339" s="163"/>
      <c r="T339" s="92" t="str">
        <f t="shared" ca="1" si="21"/>
        <v/>
      </c>
      <c r="U339" s="94"/>
      <c r="V339" s="92" t="str">
        <f t="shared" si="22"/>
        <v/>
      </c>
      <c r="W339" s="92" t="str">
        <f t="shared" si="23"/>
        <v/>
      </c>
      <c r="X339" s="99"/>
      <c r="Y339" s="94"/>
      <c r="Z339" s="100"/>
      <c r="AA339" s="95"/>
      <c r="AB339" s="10"/>
      <c r="AC339" s="72" t="b">
        <f ca="1">AND('pg1'!T339&gt;=startDate,'pg1'!T339&lt;=endDate)</f>
        <v>0</v>
      </c>
    </row>
    <row r="340" spans="1:29" ht="15">
      <c r="A340" s="93">
        <f t="shared" si="24"/>
        <v>337</v>
      </c>
      <c r="B340" s="94"/>
      <c r="C340" s="153"/>
      <c r="D340" s="93" t="str">
        <f>IF(C340&lt;&gt;"",COUNTIF(Stats!$AD$2:$AD$3002,C340),"")</f>
        <v/>
      </c>
      <c r="E340" s="154" t="str">
        <f ca="1">IF(C340&lt;&gt;"",IF(MONTH(T340)=MONTH(TODAY()),Stats!AI338,"--"),"")</f>
        <v/>
      </c>
      <c r="F340" s="97"/>
      <c r="G340" s="160"/>
      <c r="H340" s="157"/>
      <c r="I340" s="158"/>
      <c r="J340" s="161"/>
      <c r="K340" s="160"/>
      <c r="L340" s="162"/>
      <c r="M340" s="162"/>
      <c r="N340" s="96"/>
      <c r="O340" s="96"/>
      <c r="P340" s="164"/>
      <c r="Q340" s="159"/>
      <c r="R340" s="98"/>
      <c r="S340" s="163"/>
      <c r="T340" s="92" t="str">
        <f t="shared" ca="1" si="21"/>
        <v/>
      </c>
      <c r="U340" s="94"/>
      <c r="V340" s="92" t="str">
        <f t="shared" si="22"/>
        <v/>
      </c>
      <c r="W340" s="92" t="str">
        <f t="shared" si="23"/>
        <v/>
      </c>
      <c r="X340" s="99"/>
      <c r="Y340" s="94"/>
      <c r="Z340" s="100"/>
      <c r="AA340" s="95"/>
      <c r="AB340" s="10"/>
      <c r="AC340" s="72" t="b">
        <f ca="1">AND('pg1'!T340&gt;=startDate,'pg1'!T340&lt;=endDate)</f>
        <v>0</v>
      </c>
    </row>
    <row r="341" spans="1:29" ht="15">
      <c r="A341" s="93">
        <f t="shared" si="24"/>
        <v>338</v>
      </c>
      <c r="B341" s="94"/>
      <c r="C341" s="153"/>
      <c r="D341" s="93" t="str">
        <f>IF(C341&lt;&gt;"",COUNTIF(Stats!$AD$2:$AD$3002,C341),"")</f>
        <v/>
      </c>
      <c r="E341" s="154" t="str">
        <f ca="1">IF(C341&lt;&gt;"",IF(MONTH(T341)=MONTH(TODAY()),Stats!AI339,"--"),"")</f>
        <v/>
      </c>
      <c r="F341" s="97"/>
      <c r="G341" s="160"/>
      <c r="H341" s="157"/>
      <c r="I341" s="158"/>
      <c r="J341" s="161"/>
      <c r="K341" s="160"/>
      <c r="L341" s="162"/>
      <c r="M341" s="162"/>
      <c r="N341" s="96"/>
      <c r="O341" s="96"/>
      <c r="P341" s="164"/>
      <c r="Q341" s="159"/>
      <c r="R341" s="98"/>
      <c r="S341" s="163"/>
      <c r="T341" s="92" t="str">
        <f t="shared" ca="1" si="21"/>
        <v/>
      </c>
      <c r="U341" s="94"/>
      <c r="V341" s="92" t="str">
        <f t="shared" si="22"/>
        <v/>
      </c>
      <c r="W341" s="92" t="str">
        <f t="shared" si="23"/>
        <v/>
      </c>
      <c r="X341" s="99"/>
      <c r="Y341" s="94"/>
      <c r="Z341" s="100"/>
      <c r="AA341" s="95"/>
      <c r="AB341" s="10"/>
      <c r="AC341" s="72" t="b">
        <f ca="1">AND('pg1'!T341&gt;=startDate,'pg1'!T341&lt;=endDate)</f>
        <v>0</v>
      </c>
    </row>
    <row r="342" spans="1:29" ht="15">
      <c r="A342" s="93">
        <f t="shared" si="24"/>
        <v>339</v>
      </c>
      <c r="B342" s="94"/>
      <c r="C342" s="153"/>
      <c r="D342" s="93" t="str">
        <f>IF(C342&lt;&gt;"",COUNTIF(Stats!$AD$2:$AD$3002,C342),"")</f>
        <v/>
      </c>
      <c r="E342" s="154" t="str">
        <f ca="1">IF(C342&lt;&gt;"",IF(MONTH(T342)=MONTH(TODAY()),Stats!AI340,"--"),"")</f>
        <v/>
      </c>
      <c r="F342" s="97"/>
      <c r="G342" s="160"/>
      <c r="H342" s="157"/>
      <c r="I342" s="158"/>
      <c r="J342" s="161"/>
      <c r="K342" s="160"/>
      <c r="L342" s="162"/>
      <c r="M342" s="162"/>
      <c r="N342" s="96"/>
      <c r="O342" s="96"/>
      <c r="P342" s="164"/>
      <c r="Q342" s="159"/>
      <c r="R342" s="98"/>
      <c r="S342" s="163"/>
      <c r="T342" s="92" t="str">
        <f t="shared" ca="1" si="21"/>
        <v/>
      </c>
      <c r="U342" s="94"/>
      <c r="V342" s="92" t="str">
        <f t="shared" si="22"/>
        <v/>
      </c>
      <c r="W342" s="92" t="str">
        <f t="shared" si="23"/>
        <v/>
      </c>
      <c r="X342" s="99"/>
      <c r="Y342" s="94"/>
      <c r="Z342" s="100"/>
      <c r="AA342" s="95"/>
      <c r="AB342" s="10"/>
      <c r="AC342" s="72" t="b">
        <f ca="1">AND('pg1'!T342&gt;=startDate,'pg1'!T342&lt;=endDate)</f>
        <v>0</v>
      </c>
    </row>
    <row r="343" spans="1:29" ht="15">
      <c r="A343" s="93">
        <f t="shared" si="24"/>
        <v>340</v>
      </c>
      <c r="B343" s="94"/>
      <c r="C343" s="153"/>
      <c r="D343" s="93" t="str">
        <f>IF(C343&lt;&gt;"",COUNTIF(Stats!$AD$2:$AD$3002,C343),"")</f>
        <v/>
      </c>
      <c r="E343" s="154" t="str">
        <f ca="1">IF(C343&lt;&gt;"",IF(MONTH(T343)=MONTH(TODAY()),Stats!AI341,"--"),"")</f>
        <v/>
      </c>
      <c r="F343" s="97"/>
      <c r="G343" s="160"/>
      <c r="H343" s="157"/>
      <c r="I343" s="158"/>
      <c r="J343" s="161"/>
      <c r="K343" s="160"/>
      <c r="L343" s="162"/>
      <c r="M343" s="162"/>
      <c r="N343" s="96"/>
      <c r="O343" s="96"/>
      <c r="P343" s="164"/>
      <c r="Q343" s="159"/>
      <c r="R343" s="98"/>
      <c r="S343" s="163"/>
      <c r="T343" s="92" t="str">
        <f t="shared" ca="1" si="21"/>
        <v/>
      </c>
      <c r="U343" s="94"/>
      <c r="V343" s="92" t="str">
        <f t="shared" si="22"/>
        <v/>
      </c>
      <c r="W343" s="92" t="str">
        <f t="shared" si="23"/>
        <v/>
      </c>
      <c r="X343" s="99"/>
      <c r="Y343" s="94"/>
      <c r="Z343" s="100"/>
      <c r="AA343" s="95"/>
      <c r="AB343" s="10"/>
      <c r="AC343" s="72" t="b">
        <f ca="1">AND('pg1'!T343&gt;=startDate,'pg1'!T343&lt;=endDate)</f>
        <v>0</v>
      </c>
    </row>
    <row r="344" spans="1:29" ht="15">
      <c r="A344" s="93">
        <f t="shared" si="24"/>
        <v>341</v>
      </c>
      <c r="B344" s="94"/>
      <c r="C344" s="153"/>
      <c r="D344" s="93" t="str">
        <f>IF(C344&lt;&gt;"",COUNTIF(Stats!$AD$2:$AD$3002,C344),"")</f>
        <v/>
      </c>
      <c r="E344" s="154" t="str">
        <f ca="1">IF(C344&lt;&gt;"",IF(MONTH(T344)=MONTH(TODAY()),Stats!AI342,"--"),"")</f>
        <v/>
      </c>
      <c r="F344" s="97"/>
      <c r="G344" s="160"/>
      <c r="H344" s="157"/>
      <c r="I344" s="158"/>
      <c r="J344" s="161"/>
      <c r="K344" s="160"/>
      <c r="L344" s="162"/>
      <c r="M344" s="162"/>
      <c r="N344" s="96"/>
      <c r="O344" s="96"/>
      <c r="P344" s="164"/>
      <c r="Q344" s="159"/>
      <c r="R344" s="98"/>
      <c r="S344" s="163"/>
      <c r="T344" s="92" t="str">
        <f t="shared" ca="1" si="21"/>
        <v/>
      </c>
      <c r="U344" s="94"/>
      <c r="V344" s="92" t="str">
        <f t="shared" si="22"/>
        <v/>
      </c>
      <c r="W344" s="92" t="str">
        <f t="shared" si="23"/>
        <v/>
      </c>
      <c r="X344" s="99"/>
      <c r="Y344" s="94"/>
      <c r="Z344" s="100"/>
      <c r="AA344" s="95"/>
      <c r="AB344" s="10"/>
      <c r="AC344" s="72" t="b">
        <f ca="1">AND('pg1'!T344&gt;=startDate,'pg1'!T344&lt;=endDate)</f>
        <v>0</v>
      </c>
    </row>
    <row r="345" spans="1:29" ht="15">
      <c r="A345" s="93">
        <f t="shared" si="24"/>
        <v>342</v>
      </c>
      <c r="B345" s="94"/>
      <c r="C345" s="153"/>
      <c r="D345" s="93" t="str">
        <f>IF(C345&lt;&gt;"",COUNTIF(Stats!$AD$2:$AD$3002,C345),"")</f>
        <v/>
      </c>
      <c r="E345" s="154" t="str">
        <f ca="1">IF(C345&lt;&gt;"",IF(MONTH(T345)=MONTH(TODAY()),Stats!AI343,"--"),"")</f>
        <v/>
      </c>
      <c r="F345" s="97"/>
      <c r="G345" s="160"/>
      <c r="H345" s="157"/>
      <c r="I345" s="158"/>
      <c r="J345" s="161"/>
      <c r="K345" s="160"/>
      <c r="L345" s="162"/>
      <c r="M345" s="162"/>
      <c r="N345" s="96"/>
      <c r="O345" s="96"/>
      <c r="P345" s="164"/>
      <c r="Q345" s="159"/>
      <c r="R345" s="98"/>
      <c r="S345" s="163"/>
      <c r="T345" s="92" t="str">
        <f t="shared" ca="1" si="21"/>
        <v/>
      </c>
      <c r="U345" s="94"/>
      <c r="V345" s="92" t="str">
        <f t="shared" si="22"/>
        <v/>
      </c>
      <c r="W345" s="92" t="str">
        <f t="shared" si="23"/>
        <v/>
      </c>
      <c r="X345" s="99"/>
      <c r="Y345" s="94"/>
      <c r="Z345" s="100"/>
      <c r="AA345" s="95"/>
      <c r="AB345" s="10"/>
      <c r="AC345" s="72" t="b">
        <f ca="1">AND('pg1'!T345&gt;=startDate,'pg1'!T345&lt;=endDate)</f>
        <v>0</v>
      </c>
    </row>
    <row r="346" spans="1:29" ht="15">
      <c r="A346" s="93">
        <f t="shared" si="24"/>
        <v>343</v>
      </c>
      <c r="B346" s="94"/>
      <c r="C346" s="153"/>
      <c r="D346" s="93" t="str">
        <f>IF(C346&lt;&gt;"",COUNTIF(Stats!$AD$2:$AD$3002,C346),"")</f>
        <v/>
      </c>
      <c r="E346" s="154" t="str">
        <f ca="1">IF(C346&lt;&gt;"",IF(MONTH(T346)=MONTH(TODAY()),Stats!AI344,"--"),"")</f>
        <v/>
      </c>
      <c r="F346" s="97"/>
      <c r="G346" s="160"/>
      <c r="H346" s="157"/>
      <c r="I346" s="158"/>
      <c r="J346" s="161"/>
      <c r="K346" s="160"/>
      <c r="L346" s="162"/>
      <c r="M346" s="162"/>
      <c r="N346" s="96"/>
      <c r="O346" s="96"/>
      <c r="P346" s="164"/>
      <c r="Q346" s="159"/>
      <c r="R346" s="98"/>
      <c r="S346" s="163"/>
      <c r="T346" s="92" t="str">
        <f t="shared" ca="1" si="21"/>
        <v/>
      </c>
      <c r="U346" s="94"/>
      <c r="V346" s="92" t="str">
        <f t="shared" si="22"/>
        <v/>
      </c>
      <c r="W346" s="92" t="str">
        <f t="shared" si="23"/>
        <v/>
      </c>
      <c r="X346" s="99"/>
      <c r="Y346" s="94"/>
      <c r="Z346" s="100"/>
      <c r="AA346" s="95"/>
      <c r="AB346" s="10"/>
      <c r="AC346" s="72" t="b">
        <f ca="1">AND('pg1'!T346&gt;=startDate,'pg1'!T346&lt;=endDate)</f>
        <v>0</v>
      </c>
    </row>
    <row r="347" spans="1:29" ht="15">
      <c r="A347" s="93">
        <f t="shared" si="24"/>
        <v>344</v>
      </c>
      <c r="B347" s="94"/>
      <c r="C347" s="153"/>
      <c r="D347" s="93" t="str">
        <f>IF(C347&lt;&gt;"",COUNTIF(Stats!$AD$2:$AD$3002,C347),"")</f>
        <v/>
      </c>
      <c r="E347" s="154" t="str">
        <f ca="1">IF(C347&lt;&gt;"",IF(MONTH(T347)=MONTH(TODAY()),Stats!AI345,"--"),"")</f>
        <v/>
      </c>
      <c r="F347" s="97"/>
      <c r="G347" s="160"/>
      <c r="H347" s="157"/>
      <c r="I347" s="158"/>
      <c r="J347" s="161"/>
      <c r="K347" s="160"/>
      <c r="L347" s="162"/>
      <c r="M347" s="162"/>
      <c r="N347" s="96"/>
      <c r="O347" s="96"/>
      <c r="P347" s="164"/>
      <c r="Q347" s="159"/>
      <c r="R347" s="98"/>
      <c r="S347" s="163"/>
      <c r="T347" s="92" t="str">
        <f t="shared" ca="1" si="21"/>
        <v/>
      </c>
      <c r="U347" s="94"/>
      <c r="V347" s="92" t="str">
        <f t="shared" si="22"/>
        <v/>
      </c>
      <c r="W347" s="92" t="str">
        <f t="shared" si="23"/>
        <v/>
      </c>
      <c r="X347" s="99"/>
      <c r="Y347" s="94"/>
      <c r="Z347" s="100"/>
      <c r="AA347" s="95"/>
      <c r="AB347" s="10"/>
      <c r="AC347" s="72" t="b">
        <f ca="1">AND('pg1'!T347&gt;=startDate,'pg1'!T347&lt;=endDate)</f>
        <v>0</v>
      </c>
    </row>
    <row r="348" spans="1:29" ht="15">
      <c r="A348" s="93">
        <f t="shared" si="24"/>
        <v>345</v>
      </c>
      <c r="B348" s="94"/>
      <c r="C348" s="153"/>
      <c r="D348" s="93" t="str">
        <f>IF(C348&lt;&gt;"",COUNTIF(Stats!$AD$2:$AD$3002,C348),"")</f>
        <v/>
      </c>
      <c r="E348" s="154" t="str">
        <f ca="1">IF(C348&lt;&gt;"",IF(MONTH(T348)=MONTH(TODAY()),Stats!AI346,"--"),"")</f>
        <v/>
      </c>
      <c r="F348" s="97"/>
      <c r="G348" s="160"/>
      <c r="H348" s="157"/>
      <c r="I348" s="158"/>
      <c r="J348" s="161"/>
      <c r="K348" s="160"/>
      <c r="L348" s="162"/>
      <c r="M348" s="162"/>
      <c r="N348" s="96"/>
      <c r="O348" s="96"/>
      <c r="P348" s="164"/>
      <c r="Q348" s="159"/>
      <c r="R348" s="98"/>
      <c r="S348" s="163"/>
      <c r="T348" s="92" t="str">
        <f t="shared" ca="1" si="21"/>
        <v/>
      </c>
      <c r="U348" s="94"/>
      <c r="V348" s="92" t="str">
        <f t="shared" si="22"/>
        <v/>
      </c>
      <c r="W348" s="92" t="str">
        <f t="shared" si="23"/>
        <v/>
      </c>
      <c r="X348" s="99"/>
      <c r="Y348" s="94"/>
      <c r="Z348" s="100"/>
      <c r="AA348" s="95"/>
      <c r="AB348" s="10"/>
      <c r="AC348" s="72" t="b">
        <f ca="1">AND('pg1'!T348&gt;=startDate,'pg1'!T348&lt;=endDate)</f>
        <v>0</v>
      </c>
    </row>
    <row r="349" spans="1:29" ht="15">
      <c r="A349" s="93">
        <f t="shared" si="24"/>
        <v>346</v>
      </c>
      <c r="B349" s="94"/>
      <c r="C349" s="153"/>
      <c r="D349" s="93" t="str">
        <f>IF(C349&lt;&gt;"",COUNTIF(Stats!$AD$2:$AD$3002,C349),"")</f>
        <v/>
      </c>
      <c r="E349" s="154" t="str">
        <f ca="1">IF(C349&lt;&gt;"",IF(MONTH(T349)=MONTH(TODAY()),Stats!AI347,"--"),"")</f>
        <v/>
      </c>
      <c r="F349" s="97"/>
      <c r="G349" s="160"/>
      <c r="H349" s="157"/>
      <c r="I349" s="158"/>
      <c r="J349" s="161"/>
      <c r="K349" s="160"/>
      <c r="L349" s="162"/>
      <c r="M349" s="162"/>
      <c r="N349" s="96"/>
      <c r="O349" s="96"/>
      <c r="P349" s="164"/>
      <c r="Q349" s="159"/>
      <c r="R349" s="98"/>
      <c r="S349" s="163"/>
      <c r="T349" s="92" t="str">
        <f t="shared" ca="1" si="21"/>
        <v/>
      </c>
      <c r="U349" s="94"/>
      <c r="V349" s="92" t="str">
        <f t="shared" si="22"/>
        <v/>
      </c>
      <c r="W349" s="92" t="str">
        <f t="shared" si="23"/>
        <v/>
      </c>
      <c r="X349" s="99"/>
      <c r="Y349" s="94"/>
      <c r="Z349" s="100"/>
      <c r="AA349" s="95"/>
      <c r="AB349" s="10"/>
      <c r="AC349" s="72" t="b">
        <f ca="1">AND('pg1'!T349&gt;=startDate,'pg1'!T349&lt;=endDate)</f>
        <v>0</v>
      </c>
    </row>
    <row r="350" spans="1:29" ht="15">
      <c r="A350" s="93">
        <f t="shared" si="24"/>
        <v>347</v>
      </c>
      <c r="B350" s="94"/>
      <c r="C350" s="153"/>
      <c r="D350" s="93" t="str">
        <f>IF(C350&lt;&gt;"",COUNTIF(Stats!$AD$2:$AD$3002,C350),"")</f>
        <v/>
      </c>
      <c r="E350" s="154" t="str">
        <f ca="1">IF(C350&lt;&gt;"",IF(MONTH(T350)=MONTH(TODAY()),Stats!AI348,"--"),"")</f>
        <v/>
      </c>
      <c r="F350" s="97"/>
      <c r="G350" s="160"/>
      <c r="H350" s="157"/>
      <c r="I350" s="158"/>
      <c r="J350" s="161"/>
      <c r="K350" s="160"/>
      <c r="L350" s="162"/>
      <c r="M350" s="162"/>
      <c r="N350" s="96"/>
      <c r="O350" s="96"/>
      <c r="P350" s="164"/>
      <c r="Q350" s="159"/>
      <c r="R350" s="98"/>
      <c r="S350" s="163"/>
      <c r="T350" s="92" t="str">
        <f t="shared" ca="1" si="21"/>
        <v/>
      </c>
      <c r="U350" s="94"/>
      <c r="V350" s="92" t="str">
        <f t="shared" si="22"/>
        <v/>
      </c>
      <c r="W350" s="92" t="str">
        <f t="shared" si="23"/>
        <v/>
      </c>
      <c r="X350" s="99"/>
      <c r="Y350" s="94"/>
      <c r="Z350" s="100"/>
      <c r="AA350" s="95"/>
      <c r="AB350" s="10"/>
      <c r="AC350" s="72" t="b">
        <f ca="1">AND('pg1'!T350&gt;=startDate,'pg1'!T350&lt;=endDate)</f>
        <v>0</v>
      </c>
    </row>
    <row r="351" spans="1:29" ht="15">
      <c r="A351" s="93">
        <f t="shared" si="24"/>
        <v>348</v>
      </c>
      <c r="B351" s="94"/>
      <c r="C351" s="153"/>
      <c r="D351" s="93" t="str">
        <f>IF(C351&lt;&gt;"",COUNTIF(Stats!$AD$2:$AD$3002,C351),"")</f>
        <v/>
      </c>
      <c r="E351" s="154" t="str">
        <f ca="1">IF(C351&lt;&gt;"",IF(MONTH(T351)=MONTH(TODAY()),Stats!AI349,"--"),"")</f>
        <v/>
      </c>
      <c r="F351" s="97"/>
      <c r="G351" s="160"/>
      <c r="H351" s="157"/>
      <c r="I351" s="158"/>
      <c r="J351" s="161"/>
      <c r="K351" s="160"/>
      <c r="L351" s="162"/>
      <c r="M351" s="162"/>
      <c r="N351" s="96"/>
      <c r="O351" s="96"/>
      <c r="P351" s="164"/>
      <c r="Q351" s="159"/>
      <c r="R351" s="98"/>
      <c r="S351" s="163"/>
      <c r="T351" s="92" t="str">
        <f t="shared" ca="1" si="21"/>
        <v/>
      </c>
      <c r="U351" s="94"/>
      <c r="V351" s="92" t="str">
        <f t="shared" si="22"/>
        <v/>
      </c>
      <c r="W351" s="92" t="str">
        <f t="shared" si="23"/>
        <v/>
      </c>
      <c r="X351" s="99"/>
      <c r="Y351" s="94"/>
      <c r="Z351" s="100"/>
      <c r="AA351" s="95"/>
      <c r="AB351" s="10"/>
      <c r="AC351" s="72" t="b">
        <f ca="1">AND('pg1'!T351&gt;=startDate,'pg1'!T351&lt;=endDate)</f>
        <v>0</v>
      </c>
    </row>
    <row r="352" spans="1:29" ht="15">
      <c r="A352" s="93">
        <f t="shared" si="24"/>
        <v>349</v>
      </c>
      <c r="B352" s="94"/>
      <c r="C352" s="153"/>
      <c r="D352" s="93" t="str">
        <f>IF(C352&lt;&gt;"",COUNTIF(Stats!$AD$2:$AD$3002,C352),"")</f>
        <v/>
      </c>
      <c r="E352" s="154" t="str">
        <f ca="1">IF(C352&lt;&gt;"",IF(MONTH(T352)=MONTH(TODAY()),Stats!AI350,"--"),"")</f>
        <v/>
      </c>
      <c r="F352" s="97"/>
      <c r="G352" s="160"/>
      <c r="H352" s="157"/>
      <c r="I352" s="158"/>
      <c r="J352" s="161"/>
      <c r="K352" s="160"/>
      <c r="L352" s="162"/>
      <c r="M352" s="162"/>
      <c r="N352" s="96"/>
      <c r="O352" s="96"/>
      <c r="P352" s="164"/>
      <c r="Q352" s="159"/>
      <c r="R352" s="98"/>
      <c r="S352" s="163"/>
      <c r="T352" s="92" t="str">
        <f t="shared" ca="1" si="21"/>
        <v/>
      </c>
      <c r="U352" s="94"/>
      <c r="V352" s="92" t="str">
        <f t="shared" si="22"/>
        <v/>
      </c>
      <c r="W352" s="92" t="str">
        <f t="shared" si="23"/>
        <v/>
      </c>
      <c r="X352" s="99"/>
      <c r="Y352" s="94"/>
      <c r="Z352" s="100"/>
      <c r="AA352" s="95"/>
      <c r="AB352" s="10"/>
      <c r="AC352" s="72" t="b">
        <f ca="1">AND('pg1'!T352&gt;=startDate,'pg1'!T352&lt;=endDate)</f>
        <v>0</v>
      </c>
    </row>
    <row r="353" spans="1:29" ht="15">
      <c r="A353" s="93">
        <f t="shared" si="24"/>
        <v>350</v>
      </c>
      <c r="B353" s="94"/>
      <c r="C353" s="153"/>
      <c r="D353" s="93" t="str">
        <f>IF(C353&lt;&gt;"",COUNTIF(Stats!$AD$2:$AD$3002,C353),"")</f>
        <v/>
      </c>
      <c r="E353" s="154" t="str">
        <f ca="1">IF(C353&lt;&gt;"",IF(MONTH(T353)=MONTH(TODAY()),Stats!AI351,"--"),"")</f>
        <v/>
      </c>
      <c r="F353" s="97"/>
      <c r="G353" s="160"/>
      <c r="H353" s="157"/>
      <c r="I353" s="158"/>
      <c r="J353" s="161"/>
      <c r="K353" s="160"/>
      <c r="L353" s="162"/>
      <c r="M353" s="162"/>
      <c r="N353" s="96"/>
      <c r="O353" s="96"/>
      <c r="P353" s="164"/>
      <c r="Q353" s="159"/>
      <c r="R353" s="98"/>
      <c r="S353" s="163"/>
      <c r="T353" s="92" t="str">
        <f t="shared" ca="1" si="21"/>
        <v/>
      </c>
      <c r="U353" s="94"/>
      <c r="V353" s="92" t="str">
        <f t="shared" si="22"/>
        <v/>
      </c>
      <c r="W353" s="92" t="str">
        <f t="shared" si="23"/>
        <v/>
      </c>
      <c r="X353" s="99"/>
      <c r="Y353" s="94"/>
      <c r="Z353" s="100"/>
      <c r="AA353" s="95"/>
      <c r="AB353" s="10"/>
      <c r="AC353" s="72" t="b">
        <f ca="1">AND('pg1'!T353&gt;=startDate,'pg1'!T353&lt;=endDate)</f>
        <v>0</v>
      </c>
    </row>
    <row r="354" spans="1:29" ht="15">
      <c r="A354" s="93">
        <f t="shared" si="24"/>
        <v>351</v>
      </c>
      <c r="B354" s="94"/>
      <c r="C354" s="153"/>
      <c r="D354" s="93" t="str">
        <f>IF(C354&lt;&gt;"",COUNTIF(Stats!$AD$2:$AD$3002,C354),"")</f>
        <v/>
      </c>
      <c r="E354" s="154" t="str">
        <f ca="1">IF(C354&lt;&gt;"",IF(MONTH(T354)=MONTH(TODAY()),Stats!AI352,"--"),"")</f>
        <v/>
      </c>
      <c r="F354" s="97"/>
      <c r="G354" s="160"/>
      <c r="H354" s="157"/>
      <c r="I354" s="158"/>
      <c r="J354" s="161"/>
      <c r="K354" s="160"/>
      <c r="L354" s="162"/>
      <c r="M354" s="162"/>
      <c r="N354" s="96"/>
      <c r="O354" s="96"/>
      <c r="P354" s="164"/>
      <c r="Q354" s="159"/>
      <c r="R354" s="98"/>
      <c r="S354" s="163"/>
      <c r="T354" s="92" t="str">
        <f t="shared" ca="1" si="21"/>
        <v/>
      </c>
      <c r="U354" s="94"/>
      <c r="V354" s="92" t="str">
        <f t="shared" si="22"/>
        <v/>
      </c>
      <c r="W354" s="92" t="str">
        <f t="shared" si="23"/>
        <v/>
      </c>
      <c r="X354" s="99"/>
      <c r="Y354" s="94"/>
      <c r="Z354" s="100"/>
      <c r="AA354" s="95"/>
      <c r="AB354" s="10"/>
      <c r="AC354" s="72" t="b">
        <f ca="1">AND('pg1'!T354&gt;=startDate,'pg1'!T354&lt;=endDate)</f>
        <v>0</v>
      </c>
    </row>
    <row r="355" spans="1:29" ht="15">
      <c r="A355" s="93">
        <f t="shared" si="24"/>
        <v>352</v>
      </c>
      <c r="B355" s="94"/>
      <c r="C355" s="153"/>
      <c r="D355" s="93" t="str">
        <f>IF(C355&lt;&gt;"",COUNTIF(Stats!$AD$2:$AD$3002,C355),"")</f>
        <v/>
      </c>
      <c r="E355" s="154" t="str">
        <f ca="1">IF(C355&lt;&gt;"",IF(MONTH(T355)=MONTH(TODAY()),Stats!AI353,"--"),"")</f>
        <v/>
      </c>
      <c r="F355" s="97"/>
      <c r="G355" s="160"/>
      <c r="H355" s="157"/>
      <c r="I355" s="158"/>
      <c r="J355" s="161"/>
      <c r="K355" s="160"/>
      <c r="L355" s="162"/>
      <c r="M355" s="162"/>
      <c r="N355" s="96"/>
      <c r="O355" s="96"/>
      <c r="P355" s="164"/>
      <c r="Q355" s="159"/>
      <c r="R355" s="98"/>
      <c r="S355" s="163"/>
      <c r="T355" s="92" t="str">
        <f t="shared" ca="1" si="21"/>
        <v/>
      </c>
      <c r="U355" s="94"/>
      <c r="V355" s="92" t="str">
        <f t="shared" si="22"/>
        <v/>
      </c>
      <c r="W355" s="92" t="str">
        <f t="shared" si="23"/>
        <v/>
      </c>
      <c r="X355" s="99"/>
      <c r="Y355" s="94"/>
      <c r="Z355" s="100"/>
      <c r="AA355" s="95"/>
      <c r="AB355" s="10"/>
      <c r="AC355" s="72" t="b">
        <f ca="1">AND('pg1'!T355&gt;=startDate,'pg1'!T355&lt;=endDate)</f>
        <v>0</v>
      </c>
    </row>
    <row r="356" spans="1:29" ht="15">
      <c r="A356" s="93">
        <f t="shared" si="24"/>
        <v>353</v>
      </c>
      <c r="B356" s="94"/>
      <c r="C356" s="153"/>
      <c r="D356" s="93" t="str">
        <f>IF(C356&lt;&gt;"",COUNTIF(Stats!$AD$2:$AD$3002,C356),"")</f>
        <v/>
      </c>
      <c r="E356" s="154" t="str">
        <f ca="1">IF(C356&lt;&gt;"",IF(MONTH(T356)=MONTH(TODAY()),Stats!AI354,"--"),"")</f>
        <v/>
      </c>
      <c r="F356" s="97"/>
      <c r="G356" s="160"/>
      <c r="H356" s="157"/>
      <c r="I356" s="158"/>
      <c r="J356" s="161"/>
      <c r="K356" s="160"/>
      <c r="L356" s="162"/>
      <c r="M356" s="162"/>
      <c r="N356" s="96"/>
      <c r="O356" s="96"/>
      <c r="P356" s="164"/>
      <c r="Q356" s="159"/>
      <c r="R356" s="98"/>
      <c r="S356" s="163"/>
      <c r="T356" s="92" t="str">
        <f t="shared" ca="1" si="21"/>
        <v/>
      </c>
      <c r="U356" s="94"/>
      <c r="V356" s="92" t="str">
        <f t="shared" si="22"/>
        <v/>
      </c>
      <c r="W356" s="92" t="str">
        <f t="shared" si="23"/>
        <v/>
      </c>
      <c r="X356" s="99"/>
      <c r="Y356" s="94"/>
      <c r="Z356" s="100"/>
      <c r="AA356" s="95"/>
      <c r="AB356" s="10"/>
      <c r="AC356" s="72" t="b">
        <f ca="1">AND('pg1'!T356&gt;=startDate,'pg1'!T356&lt;=endDate)</f>
        <v>0</v>
      </c>
    </row>
    <row r="357" spans="1:29" ht="15">
      <c r="A357" s="93">
        <f t="shared" si="24"/>
        <v>354</v>
      </c>
      <c r="B357" s="94"/>
      <c r="C357" s="153"/>
      <c r="D357" s="93" t="str">
        <f>IF(C357&lt;&gt;"",COUNTIF(Stats!$AD$2:$AD$3002,C357),"")</f>
        <v/>
      </c>
      <c r="E357" s="154" t="str">
        <f ca="1">IF(C357&lt;&gt;"",IF(MONTH(T357)=MONTH(TODAY()),Stats!AI355,"--"),"")</f>
        <v/>
      </c>
      <c r="F357" s="97"/>
      <c r="G357" s="160"/>
      <c r="H357" s="157"/>
      <c r="I357" s="158"/>
      <c r="J357" s="161"/>
      <c r="K357" s="160"/>
      <c r="L357" s="162"/>
      <c r="M357" s="162"/>
      <c r="N357" s="96"/>
      <c r="O357" s="96"/>
      <c r="P357" s="164"/>
      <c r="Q357" s="159"/>
      <c r="R357" s="98"/>
      <c r="S357" s="163"/>
      <c r="T357" s="92" t="str">
        <f t="shared" ca="1" si="21"/>
        <v/>
      </c>
      <c r="U357" s="94"/>
      <c r="V357" s="92" t="str">
        <f t="shared" si="22"/>
        <v/>
      </c>
      <c r="W357" s="92" t="str">
        <f t="shared" si="23"/>
        <v/>
      </c>
      <c r="X357" s="99"/>
      <c r="Y357" s="94"/>
      <c r="Z357" s="100"/>
      <c r="AA357" s="95"/>
      <c r="AB357" s="10"/>
      <c r="AC357" s="72" t="b">
        <f ca="1">AND('pg1'!T357&gt;=startDate,'pg1'!T357&lt;=endDate)</f>
        <v>0</v>
      </c>
    </row>
    <row r="358" spans="1:29" ht="15">
      <c r="A358" s="93">
        <f t="shared" si="24"/>
        <v>355</v>
      </c>
      <c r="B358" s="94"/>
      <c r="C358" s="153"/>
      <c r="D358" s="93" t="str">
        <f>IF(C358&lt;&gt;"",COUNTIF(Stats!$AD$2:$AD$3002,C358),"")</f>
        <v/>
      </c>
      <c r="E358" s="154" t="str">
        <f ca="1">IF(C358&lt;&gt;"",IF(MONTH(T358)=MONTH(TODAY()),Stats!AI356,"--"),"")</f>
        <v/>
      </c>
      <c r="F358" s="97"/>
      <c r="G358" s="160"/>
      <c r="H358" s="157"/>
      <c r="I358" s="158"/>
      <c r="J358" s="161"/>
      <c r="K358" s="160"/>
      <c r="L358" s="162"/>
      <c r="M358" s="162"/>
      <c r="N358" s="96"/>
      <c r="O358" s="96"/>
      <c r="P358" s="164"/>
      <c r="Q358" s="159"/>
      <c r="R358" s="98"/>
      <c r="S358" s="163"/>
      <c r="T358" s="92" t="str">
        <f t="shared" ca="1" si="21"/>
        <v/>
      </c>
      <c r="U358" s="94"/>
      <c r="V358" s="92" t="str">
        <f t="shared" si="22"/>
        <v/>
      </c>
      <c r="W358" s="92" t="str">
        <f t="shared" si="23"/>
        <v/>
      </c>
      <c r="X358" s="99"/>
      <c r="Y358" s="94"/>
      <c r="Z358" s="100"/>
      <c r="AA358" s="95"/>
      <c r="AB358" s="10"/>
      <c r="AC358" s="72" t="b">
        <f ca="1">AND('pg1'!T358&gt;=startDate,'pg1'!T358&lt;=endDate)</f>
        <v>0</v>
      </c>
    </row>
    <row r="359" spans="1:29" ht="15">
      <c r="A359" s="93">
        <f t="shared" si="24"/>
        <v>356</v>
      </c>
      <c r="B359" s="94"/>
      <c r="C359" s="153"/>
      <c r="D359" s="93" t="str">
        <f>IF(C359&lt;&gt;"",COUNTIF(Stats!$AD$2:$AD$3002,C359),"")</f>
        <v/>
      </c>
      <c r="E359" s="154" t="str">
        <f ca="1">IF(C359&lt;&gt;"",IF(MONTH(T359)=MONTH(TODAY()),Stats!AI357,"--"),"")</f>
        <v/>
      </c>
      <c r="F359" s="97"/>
      <c r="G359" s="160"/>
      <c r="H359" s="157"/>
      <c r="I359" s="158"/>
      <c r="J359" s="161"/>
      <c r="K359" s="160"/>
      <c r="L359" s="162"/>
      <c r="M359" s="162"/>
      <c r="N359" s="96"/>
      <c r="O359" s="96"/>
      <c r="P359" s="164"/>
      <c r="Q359" s="159"/>
      <c r="R359" s="98"/>
      <c r="S359" s="163"/>
      <c r="T359" s="92" t="str">
        <f t="shared" ca="1" si="21"/>
        <v/>
      </c>
      <c r="U359" s="94"/>
      <c r="V359" s="92" t="str">
        <f t="shared" si="22"/>
        <v/>
      </c>
      <c r="W359" s="92" t="str">
        <f t="shared" si="23"/>
        <v/>
      </c>
      <c r="X359" s="99"/>
      <c r="Y359" s="94"/>
      <c r="Z359" s="100"/>
      <c r="AA359" s="95"/>
      <c r="AB359" s="10"/>
      <c r="AC359" s="72" t="b">
        <f ca="1">AND('pg1'!T359&gt;=startDate,'pg1'!T359&lt;=endDate)</f>
        <v>0</v>
      </c>
    </row>
    <row r="360" spans="1:29" ht="15">
      <c r="A360" s="93">
        <f t="shared" si="24"/>
        <v>357</v>
      </c>
      <c r="B360" s="94"/>
      <c r="C360" s="153"/>
      <c r="D360" s="93" t="str">
        <f>IF(C360&lt;&gt;"",COUNTIF(Stats!$AD$2:$AD$3002,C360),"")</f>
        <v/>
      </c>
      <c r="E360" s="154" t="str">
        <f ca="1">IF(C360&lt;&gt;"",IF(MONTH(T360)=MONTH(TODAY()),Stats!AI358,"--"),"")</f>
        <v/>
      </c>
      <c r="F360" s="97"/>
      <c r="G360" s="160"/>
      <c r="H360" s="157"/>
      <c r="I360" s="158"/>
      <c r="J360" s="161"/>
      <c r="K360" s="160"/>
      <c r="L360" s="162"/>
      <c r="M360" s="162"/>
      <c r="N360" s="96"/>
      <c r="O360" s="96"/>
      <c r="P360" s="164"/>
      <c r="Q360" s="159"/>
      <c r="R360" s="98"/>
      <c r="S360" s="163"/>
      <c r="T360" s="92" t="str">
        <f t="shared" ca="1" si="21"/>
        <v/>
      </c>
      <c r="U360" s="94"/>
      <c r="V360" s="92" t="str">
        <f t="shared" si="22"/>
        <v/>
      </c>
      <c r="W360" s="92" t="str">
        <f t="shared" si="23"/>
        <v/>
      </c>
      <c r="X360" s="99"/>
      <c r="Y360" s="94"/>
      <c r="Z360" s="100"/>
      <c r="AA360" s="95"/>
      <c r="AB360" s="10"/>
      <c r="AC360" s="72" t="b">
        <f ca="1">AND('pg1'!T360&gt;=startDate,'pg1'!T360&lt;=endDate)</f>
        <v>0</v>
      </c>
    </row>
    <row r="361" spans="1:29" ht="15">
      <c r="A361" s="93">
        <f t="shared" si="24"/>
        <v>358</v>
      </c>
      <c r="B361" s="94"/>
      <c r="C361" s="153"/>
      <c r="D361" s="93" t="str">
        <f>IF(C361&lt;&gt;"",COUNTIF(Stats!$AD$2:$AD$3002,C361),"")</f>
        <v/>
      </c>
      <c r="E361" s="154" t="str">
        <f ca="1">IF(C361&lt;&gt;"",IF(MONTH(T361)=MONTH(TODAY()),Stats!AI359,"--"),"")</f>
        <v/>
      </c>
      <c r="F361" s="97"/>
      <c r="G361" s="160"/>
      <c r="H361" s="157"/>
      <c r="I361" s="158"/>
      <c r="J361" s="161"/>
      <c r="K361" s="160"/>
      <c r="L361" s="162"/>
      <c r="M361" s="162"/>
      <c r="N361" s="96"/>
      <c r="O361" s="96"/>
      <c r="P361" s="164"/>
      <c r="Q361" s="159"/>
      <c r="R361" s="98"/>
      <c r="S361" s="163"/>
      <c r="T361" s="92" t="str">
        <f t="shared" ca="1" si="21"/>
        <v/>
      </c>
      <c r="U361" s="94"/>
      <c r="V361" s="92" t="str">
        <f t="shared" si="22"/>
        <v/>
      </c>
      <c r="W361" s="92" t="str">
        <f t="shared" si="23"/>
        <v/>
      </c>
      <c r="X361" s="99"/>
      <c r="Y361" s="94"/>
      <c r="Z361" s="100"/>
      <c r="AA361" s="95"/>
      <c r="AB361" s="10"/>
      <c r="AC361" s="72" t="b">
        <f ca="1">AND('pg1'!T361&gt;=startDate,'pg1'!T361&lt;=endDate)</f>
        <v>0</v>
      </c>
    </row>
    <row r="362" spans="1:29" ht="15">
      <c r="A362" s="93">
        <f t="shared" si="24"/>
        <v>359</v>
      </c>
      <c r="B362" s="94"/>
      <c r="C362" s="153"/>
      <c r="D362" s="93" t="str">
        <f>IF(C362&lt;&gt;"",COUNTIF(Stats!$AD$2:$AD$3002,C362),"")</f>
        <v/>
      </c>
      <c r="E362" s="154" t="str">
        <f ca="1">IF(C362&lt;&gt;"",IF(MONTH(T362)=MONTH(TODAY()),Stats!AI360,"--"),"")</f>
        <v/>
      </c>
      <c r="F362" s="97"/>
      <c r="G362" s="160"/>
      <c r="H362" s="157"/>
      <c r="I362" s="158"/>
      <c r="J362" s="161"/>
      <c r="K362" s="160"/>
      <c r="L362" s="162"/>
      <c r="M362" s="162"/>
      <c r="N362" s="96"/>
      <c r="O362" s="96"/>
      <c r="P362" s="164"/>
      <c r="Q362" s="159"/>
      <c r="R362" s="98"/>
      <c r="S362" s="163"/>
      <c r="T362" s="92" t="str">
        <f t="shared" ca="1" si="21"/>
        <v/>
      </c>
      <c r="U362" s="94"/>
      <c r="V362" s="92" t="str">
        <f t="shared" si="22"/>
        <v/>
      </c>
      <c r="W362" s="92" t="str">
        <f t="shared" si="23"/>
        <v/>
      </c>
      <c r="X362" s="99"/>
      <c r="Y362" s="94"/>
      <c r="Z362" s="100"/>
      <c r="AA362" s="95"/>
      <c r="AB362" s="10"/>
      <c r="AC362" s="72" t="b">
        <f ca="1">AND('pg1'!T362&gt;=startDate,'pg1'!T362&lt;=endDate)</f>
        <v>0</v>
      </c>
    </row>
    <row r="363" spans="1:29" ht="15">
      <c r="A363" s="93">
        <f t="shared" si="24"/>
        <v>360</v>
      </c>
      <c r="B363" s="94"/>
      <c r="C363" s="153"/>
      <c r="D363" s="93" t="str">
        <f>IF(C363&lt;&gt;"",COUNTIF(Stats!$AD$2:$AD$3002,C363),"")</f>
        <v/>
      </c>
      <c r="E363" s="154" t="str">
        <f ca="1">IF(C363&lt;&gt;"",IF(MONTH(T363)=MONTH(TODAY()),Stats!AI361,"--"),"")</f>
        <v/>
      </c>
      <c r="F363" s="97"/>
      <c r="G363" s="160"/>
      <c r="H363" s="157"/>
      <c r="I363" s="158"/>
      <c r="J363" s="161"/>
      <c r="K363" s="160"/>
      <c r="L363" s="162"/>
      <c r="M363" s="162"/>
      <c r="N363" s="96"/>
      <c r="O363" s="96"/>
      <c r="P363" s="164"/>
      <c r="Q363" s="159"/>
      <c r="R363" s="98"/>
      <c r="S363" s="163"/>
      <c r="T363" s="92" t="str">
        <f t="shared" ca="1" si="21"/>
        <v/>
      </c>
      <c r="U363" s="94"/>
      <c r="V363" s="92" t="str">
        <f t="shared" si="22"/>
        <v/>
      </c>
      <c r="W363" s="92" t="str">
        <f t="shared" si="23"/>
        <v/>
      </c>
      <c r="X363" s="99"/>
      <c r="Y363" s="94"/>
      <c r="Z363" s="100"/>
      <c r="AA363" s="95"/>
      <c r="AB363" s="10"/>
      <c r="AC363" s="72" t="b">
        <f ca="1">AND('pg1'!T363&gt;=startDate,'pg1'!T363&lt;=endDate)</f>
        <v>0</v>
      </c>
    </row>
    <row r="364" spans="1:29" ht="15">
      <c r="A364" s="93">
        <f t="shared" si="24"/>
        <v>361</v>
      </c>
      <c r="B364" s="94"/>
      <c r="C364" s="153"/>
      <c r="D364" s="93" t="str">
        <f>IF(C364&lt;&gt;"",COUNTIF(Stats!$AD$2:$AD$3002,C364),"")</f>
        <v/>
      </c>
      <c r="E364" s="154" t="str">
        <f ca="1">IF(C364&lt;&gt;"",IF(MONTH(T364)=MONTH(TODAY()),Stats!AI362,"--"),"")</f>
        <v/>
      </c>
      <c r="F364" s="97"/>
      <c r="G364" s="160"/>
      <c r="H364" s="157"/>
      <c r="I364" s="158"/>
      <c r="J364" s="161"/>
      <c r="K364" s="160"/>
      <c r="L364" s="162"/>
      <c r="M364" s="162"/>
      <c r="N364" s="96"/>
      <c r="O364" s="96"/>
      <c r="P364" s="164"/>
      <c r="Q364" s="159"/>
      <c r="R364" s="98"/>
      <c r="S364" s="163"/>
      <c r="T364" s="92" t="str">
        <f t="shared" ca="1" si="21"/>
        <v/>
      </c>
      <c r="U364" s="94"/>
      <c r="V364" s="92" t="str">
        <f t="shared" si="22"/>
        <v/>
      </c>
      <c r="W364" s="92" t="str">
        <f t="shared" si="23"/>
        <v/>
      </c>
      <c r="X364" s="99"/>
      <c r="Y364" s="94"/>
      <c r="Z364" s="100"/>
      <c r="AA364" s="95"/>
      <c r="AB364" s="10"/>
      <c r="AC364" s="72" t="b">
        <f ca="1">AND('pg1'!T364&gt;=startDate,'pg1'!T364&lt;=endDate)</f>
        <v>0</v>
      </c>
    </row>
    <row r="365" spans="1:29" ht="15">
      <c r="A365" s="93">
        <f t="shared" si="24"/>
        <v>362</v>
      </c>
      <c r="B365" s="94"/>
      <c r="C365" s="153"/>
      <c r="D365" s="93" t="str">
        <f>IF(C365&lt;&gt;"",COUNTIF(Stats!$AD$2:$AD$3002,C365),"")</f>
        <v/>
      </c>
      <c r="E365" s="154" t="str">
        <f ca="1">IF(C365&lt;&gt;"",IF(MONTH(T365)=MONTH(TODAY()),Stats!AI363,"--"),"")</f>
        <v/>
      </c>
      <c r="F365" s="97"/>
      <c r="G365" s="160"/>
      <c r="H365" s="157"/>
      <c r="I365" s="158"/>
      <c r="J365" s="161"/>
      <c r="K365" s="160"/>
      <c r="L365" s="162"/>
      <c r="M365" s="162"/>
      <c r="N365" s="96"/>
      <c r="O365" s="96"/>
      <c r="P365" s="164"/>
      <c r="Q365" s="159"/>
      <c r="R365" s="98"/>
      <c r="S365" s="163"/>
      <c r="T365" s="92" t="str">
        <f t="shared" ca="1" si="21"/>
        <v/>
      </c>
      <c r="U365" s="94"/>
      <c r="V365" s="92" t="str">
        <f t="shared" si="22"/>
        <v/>
      </c>
      <c r="W365" s="92" t="str">
        <f t="shared" si="23"/>
        <v/>
      </c>
      <c r="X365" s="99"/>
      <c r="Y365" s="94"/>
      <c r="Z365" s="100"/>
      <c r="AA365" s="95"/>
      <c r="AB365" s="10"/>
      <c r="AC365" s="72" t="b">
        <f ca="1">AND('pg1'!T365&gt;=startDate,'pg1'!T365&lt;=endDate)</f>
        <v>0</v>
      </c>
    </row>
    <row r="366" spans="1:29" ht="15">
      <c r="A366" s="93">
        <f t="shared" si="24"/>
        <v>363</v>
      </c>
      <c r="B366" s="94"/>
      <c r="C366" s="153"/>
      <c r="D366" s="93" t="str">
        <f>IF(C366&lt;&gt;"",COUNTIF(Stats!$AD$2:$AD$3002,C366),"")</f>
        <v/>
      </c>
      <c r="E366" s="154" t="str">
        <f ca="1">IF(C366&lt;&gt;"",IF(MONTH(T366)=MONTH(TODAY()),Stats!AI364,"--"),"")</f>
        <v/>
      </c>
      <c r="F366" s="97"/>
      <c r="G366" s="160"/>
      <c r="H366" s="157"/>
      <c r="I366" s="158"/>
      <c r="J366" s="161"/>
      <c r="K366" s="160"/>
      <c r="L366" s="162"/>
      <c r="M366" s="162"/>
      <c r="N366" s="96"/>
      <c r="O366" s="96"/>
      <c r="P366" s="164"/>
      <c r="Q366" s="159"/>
      <c r="R366" s="98"/>
      <c r="S366" s="163"/>
      <c r="T366" s="92" t="str">
        <f t="shared" ca="1" si="21"/>
        <v/>
      </c>
      <c r="U366" s="94"/>
      <c r="V366" s="92" t="str">
        <f t="shared" si="22"/>
        <v/>
      </c>
      <c r="W366" s="92" t="str">
        <f t="shared" si="23"/>
        <v/>
      </c>
      <c r="X366" s="99"/>
      <c r="Y366" s="94"/>
      <c r="Z366" s="100"/>
      <c r="AA366" s="95"/>
      <c r="AB366" s="10"/>
      <c r="AC366" s="72" t="b">
        <f ca="1">AND('pg1'!T366&gt;=startDate,'pg1'!T366&lt;=endDate)</f>
        <v>0</v>
      </c>
    </row>
    <row r="367" spans="1:29" ht="15">
      <c r="A367" s="93">
        <f t="shared" si="24"/>
        <v>364</v>
      </c>
      <c r="B367" s="94"/>
      <c r="C367" s="153"/>
      <c r="D367" s="93" t="str">
        <f>IF(C367&lt;&gt;"",COUNTIF(Stats!$AD$2:$AD$3002,C367),"")</f>
        <v/>
      </c>
      <c r="E367" s="154" t="str">
        <f ca="1">IF(C367&lt;&gt;"",IF(MONTH(T367)=MONTH(TODAY()),Stats!AI365,"--"),"")</f>
        <v/>
      </c>
      <c r="F367" s="97"/>
      <c r="G367" s="160"/>
      <c r="H367" s="157"/>
      <c r="I367" s="158"/>
      <c r="J367" s="161"/>
      <c r="K367" s="160"/>
      <c r="L367" s="162"/>
      <c r="M367" s="162"/>
      <c r="N367" s="96"/>
      <c r="O367" s="96"/>
      <c r="P367" s="164"/>
      <c r="Q367" s="159"/>
      <c r="R367" s="98"/>
      <c r="S367" s="163"/>
      <c r="T367" s="92" t="str">
        <f t="shared" ca="1" si="21"/>
        <v/>
      </c>
      <c r="U367" s="94"/>
      <c r="V367" s="92" t="str">
        <f t="shared" si="22"/>
        <v/>
      </c>
      <c r="W367" s="92" t="str">
        <f t="shared" si="23"/>
        <v/>
      </c>
      <c r="X367" s="99"/>
      <c r="Y367" s="94"/>
      <c r="Z367" s="100"/>
      <c r="AA367" s="95"/>
      <c r="AB367" s="10"/>
      <c r="AC367" s="72" t="b">
        <f ca="1">AND('pg1'!T367&gt;=startDate,'pg1'!T367&lt;=endDate)</f>
        <v>0</v>
      </c>
    </row>
    <row r="368" spans="1:29" ht="15">
      <c r="A368" s="93">
        <f t="shared" si="24"/>
        <v>365</v>
      </c>
      <c r="B368" s="94"/>
      <c r="C368" s="153"/>
      <c r="D368" s="93" t="str">
        <f>IF(C368&lt;&gt;"",COUNTIF(Stats!$AD$2:$AD$3002,C368),"")</f>
        <v/>
      </c>
      <c r="E368" s="154" t="str">
        <f ca="1">IF(C368&lt;&gt;"",IF(MONTH(T368)=MONTH(TODAY()),Stats!AI366,"--"),"")</f>
        <v/>
      </c>
      <c r="F368" s="97"/>
      <c r="G368" s="160"/>
      <c r="H368" s="157"/>
      <c r="I368" s="158"/>
      <c r="J368" s="161"/>
      <c r="K368" s="160"/>
      <c r="L368" s="162"/>
      <c r="M368" s="162"/>
      <c r="N368" s="96"/>
      <c r="O368" s="96"/>
      <c r="P368" s="164"/>
      <c r="Q368" s="159"/>
      <c r="R368" s="98"/>
      <c r="S368" s="163"/>
      <c r="T368" s="92" t="str">
        <f t="shared" ca="1" si="21"/>
        <v/>
      </c>
      <c r="U368" s="94"/>
      <c r="V368" s="92" t="str">
        <f t="shared" si="22"/>
        <v/>
      </c>
      <c r="W368" s="92" t="str">
        <f t="shared" si="23"/>
        <v/>
      </c>
      <c r="X368" s="99"/>
      <c r="Y368" s="94"/>
      <c r="Z368" s="100"/>
      <c r="AA368" s="95"/>
      <c r="AB368" s="10"/>
      <c r="AC368" s="72" t="b">
        <f ca="1">AND('pg1'!T368&gt;=startDate,'pg1'!T368&lt;=endDate)</f>
        <v>0</v>
      </c>
    </row>
    <row r="369" spans="1:29" ht="15">
      <c r="A369" s="93">
        <f t="shared" si="24"/>
        <v>366</v>
      </c>
      <c r="B369" s="94"/>
      <c r="C369" s="153"/>
      <c r="D369" s="93" t="str">
        <f>IF(C369&lt;&gt;"",COUNTIF(Stats!$AD$2:$AD$3002,C369),"")</f>
        <v/>
      </c>
      <c r="E369" s="154" t="str">
        <f ca="1">IF(C369&lt;&gt;"",IF(MONTH(T369)=MONTH(TODAY()),Stats!AI367,"--"),"")</f>
        <v/>
      </c>
      <c r="F369" s="97"/>
      <c r="G369" s="160"/>
      <c r="H369" s="157"/>
      <c r="I369" s="158"/>
      <c r="J369" s="161"/>
      <c r="K369" s="160"/>
      <c r="L369" s="162"/>
      <c r="M369" s="162"/>
      <c r="N369" s="96"/>
      <c r="O369" s="96"/>
      <c r="P369" s="164"/>
      <c r="Q369" s="159"/>
      <c r="R369" s="98"/>
      <c r="S369" s="163"/>
      <c r="T369" s="92" t="str">
        <f t="shared" ca="1" si="21"/>
        <v/>
      </c>
      <c r="U369" s="94"/>
      <c r="V369" s="92" t="str">
        <f t="shared" si="22"/>
        <v/>
      </c>
      <c r="W369" s="92" t="str">
        <f t="shared" si="23"/>
        <v/>
      </c>
      <c r="X369" s="99"/>
      <c r="Y369" s="94"/>
      <c r="Z369" s="100"/>
      <c r="AA369" s="95"/>
      <c r="AB369" s="10"/>
      <c r="AC369" s="72" t="b">
        <f ca="1">AND('pg1'!T369&gt;=startDate,'pg1'!T369&lt;=endDate)</f>
        <v>0</v>
      </c>
    </row>
    <row r="370" spans="1:29" ht="15">
      <c r="A370" s="93">
        <f t="shared" si="24"/>
        <v>367</v>
      </c>
      <c r="B370" s="94"/>
      <c r="C370" s="153"/>
      <c r="D370" s="93" t="str">
        <f>IF(C370&lt;&gt;"",COUNTIF(Stats!$AD$2:$AD$3002,C370),"")</f>
        <v/>
      </c>
      <c r="E370" s="154" t="str">
        <f ca="1">IF(C370&lt;&gt;"",IF(MONTH(T370)=MONTH(TODAY()),Stats!AI368,"--"),"")</f>
        <v/>
      </c>
      <c r="F370" s="97"/>
      <c r="G370" s="160"/>
      <c r="H370" s="157"/>
      <c r="I370" s="158"/>
      <c r="J370" s="161"/>
      <c r="K370" s="160"/>
      <c r="L370" s="162"/>
      <c r="M370" s="162"/>
      <c r="N370" s="96"/>
      <c r="O370" s="96"/>
      <c r="P370" s="164"/>
      <c r="Q370" s="159"/>
      <c r="R370" s="98"/>
      <c r="S370" s="163"/>
      <c r="T370" s="92" t="str">
        <f t="shared" ca="1" si="21"/>
        <v/>
      </c>
      <c r="U370" s="94"/>
      <c r="V370" s="92" t="str">
        <f t="shared" si="22"/>
        <v/>
      </c>
      <c r="W370" s="92" t="str">
        <f t="shared" si="23"/>
        <v/>
      </c>
      <c r="X370" s="99"/>
      <c r="Y370" s="94"/>
      <c r="Z370" s="100"/>
      <c r="AA370" s="95"/>
      <c r="AB370" s="10"/>
      <c r="AC370" s="72" t="b">
        <f ca="1">AND('pg1'!T370&gt;=startDate,'pg1'!T370&lt;=endDate)</f>
        <v>0</v>
      </c>
    </row>
    <row r="371" spans="1:29" ht="15">
      <c r="A371" s="93">
        <f t="shared" si="24"/>
        <v>368</v>
      </c>
      <c r="B371" s="94"/>
      <c r="C371" s="153"/>
      <c r="D371" s="93" t="str">
        <f>IF(C371&lt;&gt;"",COUNTIF(Stats!$AD$2:$AD$3002,C371),"")</f>
        <v/>
      </c>
      <c r="E371" s="154" t="str">
        <f ca="1">IF(C371&lt;&gt;"",IF(MONTH(T371)=MONTH(TODAY()),Stats!AI369,"--"),"")</f>
        <v/>
      </c>
      <c r="F371" s="97"/>
      <c r="G371" s="160"/>
      <c r="H371" s="157"/>
      <c r="I371" s="158"/>
      <c r="J371" s="161"/>
      <c r="K371" s="160"/>
      <c r="L371" s="162"/>
      <c r="M371" s="162"/>
      <c r="N371" s="96"/>
      <c r="O371" s="96"/>
      <c r="P371" s="164"/>
      <c r="Q371" s="159"/>
      <c r="R371" s="98"/>
      <c r="S371" s="163"/>
      <c r="T371" s="92" t="str">
        <f t="shared" ca="1" si="21"/>
        <v/>
      </c>
      <c r="U371" s="94"/>
      <c r="V371" s="92" t="str">
        <f t="shared" si="22"/>
        <v/>
      </c>
      <c r="W371" s="92" t="str">
        <f t="shared" si="23"/>
        <v/>
      </c>
      <c r="X371" s="99"/>
      <c r="Y371" s="94"/>
      <c r="Z371" s="100"/>
      <c r="AA371" s="95"/>
      <c r="AB371" s="10"/>
      <c r="AC371" s="72" t="b">
        <f ca="1">AND('pg1'!T371&gt;=startDate,'pg1'!T371&lt;=endDate)</f>
        <v>0</v>
      </c>
    </row>
    <row r="372" spans="1:29" ht="15">
      <c r="A372" s="93">
        <f t="shared" si="24"/>
        <v>369</v>
      </c>
      <c r="B372" s="94"/>
      <c r="C372" s="153"/>
      <c r="D372" s="93" t="str">
        <f>IF(C372&lt;&gt;"",COUNTIF(Stats!$AD$2:$AD$3002,C372),"")</f>
        <v/>
      </c>
      <c r="E372" s="154" t="str">
        <f ca="1">IF(C372&lt;&gt;"",IF(MONTH(T372)=MONTH(TODAY()),Stats!AI370,"--"),"")</f>
        <v/>
      </c>
      <c r="F372" s="97"/>
      <c r="G372" s="160"/>
      <c r="H372" s="157"/>
      <c r="I372" s="158"/>
      <c r="J372" s="161"/>
      <c r="K372" s="160"/>
      <c r="L372" s="162"/>
      <c r="M372" s="162"/>
      <c r="N372" s="96"/>
      <c r="O372" s="96"/>
      <c r="P372" s="164"/>
      <c r="Q372" s="159"/>
      <c r="R372" s="98"/>
      <c r="S372" s="163"/>
      <c r="T372" s="92" t="str">
        <f t="shared" ca="1" si="21"/>
        <v/>
      </c>
      <c r="U372" s="94"/>
      <c r="V372" s="92" t="str">
        <f t="shared" si="22"/>
        <v/>
      </c>
      <c r="W372" s="92" t="str">
        <f t="shared" si="23"/>
        <v/>
      </c>
      <c r="X372" s="99"/>
      <c r="Y372" s="94"/>
      <c r="Z372" s="100"/>
      <c r="AA372" s="95"/>
      <c r="AB372" s="10"/>
      <c r="AC372" s="72" t="b">
        <f ca="1">AND('pg1'!T372&gt;=startDate,'pg1'!T372&lt;=endDate)</f>
        <v>0</v>
      </c>
    </row>
    <row r="373" spans="1:29" ht="15">
      <c r="A373" s="93">
        <f t="shared" si="24"/>
        <v>370</v>
      </c>
      <c r="B373" s="94"/>
      <c r="C373" s="153"/>
      <c r="D373" s="93" t="str">
        <f>IF(C373&lt;&gt;"",COUNTIF(Stats!$AD$2:$AD$3002,C373),"")</f>
        <v/>
      </c>
      <c r="E373" s="154" t="str">
        <f ca="1">IF(C373&lt;&gt;"",IF(MONTH(T373)=MONTH(TODAY()),Stats!AI371,"--"),"")</f>
        <v/>
      </c>
      <c r="F373" s="97"/>
      <c r="G373" s="160"/>
      <c r="H373" s="157"/>
      <c r="I373" s="158"/>
      <c r="J373" s="161"/>
      <c r="K373" s="160"/>
      <c r="L373" s="162"/>
      <c r="M373" s="162"/>
      <c r="N373" s="96"/>
      <c r="O373" s="96"/>
      <c r="P373" s="164"/>
      <c r="Q373" s="159"/>
      <c r="R373" s="98"/>
      <c r="S373" s="163"/>
      <c r="T373" s="92" t="str">
        <f t="shared" ca="1" si="21"/>
        <v/>
      </c>
      <c r="U373" s="94"/>
      <c r="V373" s="92" t="str">
        <f t="shared" si="22"/>
        <v/>
      </c>
      <c r="W373" s="92" t="str">
        <f t="shared" si="23"/>
        <v/>
      </c>
      <c r="X373" s="99"/>
      <c r="Y373" s="94"/>
      <c r="Z373" s="100"/>
      <c r="AA373" s="95"/>
      <c r="AB373" s="10"/>
      <c r="AC373" s="72" t="b">
        <f ca="1">AND('pg1'!T373&gt;=startDate,'pg1'!T373&lt;=endDate)</f>
        <v>0</v>
      </c>
    </row>
    <row r="374" spans="1:29" ht="15">
      <c r="A374" s="93">
        <f t="shared" si="24"/>
        <v>371</v>
      </c>
      <c r="B374" s="94"/>
      <c r="C374" s="153"/>
      <c r="D374" s="93" t="str">
        <f>IF(C374&lt;&gt;"",COUNTIF(Stats!$AD$2:$AD$3002,C374),"")</f>
        <v/>
      </c>
      <c r="E374" s="154" t="str">
        <f ca="1">IF(C374&lt;&gt;"",IF(MONTH(T374)=MONTH(TODAY()),Stats!AI372,"--"),"")</f>
        <v/>
      </c>
      <c r="F374" s="97"/>
      <c r="G374" s="160"/>
      <c r="H374" s="157"/>
      <c r="I374" s="158"/>
      <c r="J374" s="161"/>
      <c r="K374" s="160"/>
      <c r="L374" s="162"/>
      <c r="M374" s="162"/>
      <c r="N374" s="96"/>
      <c r="O374" s="96"/>
      <c r="P374" s="164"/>
      <c r="Q374" s="159"/>
      <c r="R374" s="98"/>
      <c r="S374" s="163"/>
      <c r="T374" s="92" t="str">
        <f t="shared" ca="1" si="21"/>
        <v/>
      </c>
      <c r="U374" s="94"/>
      <c r="V374" s="92" t="str">
        <f t="shared" si="22"/>
        <v/>
      </c>
      <c r="W374" s="92" t="str">
        <f t="shared" si="23"/>
        <v/>
      </c>
      <c r="X374" s="99"/>
      <c r="Y374" s="94"/>
      <c r="Z374" s="100"/>
      <c r="AA374" s="95"/>
      <c r="AB374" s="10"/>
      <c r="AC374" s="72" t="b">
        <f ca="1">AND('pg1'!T374&gt;=startDate,'pg1'!T374&lt;=endDate)</f>
        <v>0</v>
      </c>
    </row>
    <row r="375" spans="1:29" ht="15">
      <c r="A375" s="93">
        <f t="shared" si="24"/>
        <v>372</v>
      </c>
      <c r="B375" s="94"/>
      <c r="C375" s="153"/>
      <c r="D375" s="93" t="str">
        <f>IF(C375&lt;&gt;"",COUNTIF(Stats!$AD$2:$AD$3002,C375),"")</f>
        <v/>
      </c>
      <c r="E375" s="154" t="str">
        <f ca="1">IF(C375&lt;&gt;"",IF(MONTH(T375)=MONTH(TODAY()),Stats!AI373,"--"),"")</f>
        <v/>
      </c>
      <c r="F375" s="97"/>
      <c r="G375" s="160"/>
      <c r="H375" s="157"/>
      <c r="I375" s="158"/>
      <c r="J375" s="161"/>
      <c r="K375" s="160"/>
      <c r="L375" s="162"/>
      <c r="M375" s="162"/>
      <c r="N375" s="96"/>
      <c r="O375" s="96"/>
      <c r="P375" s="164"/>
      <c r="Q375" s="159"/>
      <c r="R375" s="98"/>
      <c r="S375" s="163"/>
      <c r="T375" s="92" t="str">
        <f t="shared" ca="1" si="21"/>
        <v/>
      </c>
      <c r="U375" s="94"/>
      <c r="V375" s="92" t="str">
        <f t="shared" si="22"/>
        <v/>
      </c>
      <c r="W375" s="92" t="str">
        <f t="shared" si="23"/>
        <v/>
      </c>
      <c r="X375" s="99"/>
      <c r="Y375" s="94"/>
      <c r="Z375" s="100"/>
      <c r="AA375" s="95"/>
      <c r="AB375" s="10"/>
      <c r="AC375" s="72" t="b">
        <f ca="1">AND('pg1'!T375&gt;=startDate,'pg1'!T375&lt;=endDate)</f>
        <v>0</v>
      </c>
    </row>
    <row r="376" spans="1:29" ht="15">
      <c r="A376" s="93">
        <f t="shared" si="24"/>
        <v>373</v>
      </c>
      <c r="B376" s="94"/>
      <c r="C376" s="153"/>
      <c r="D376" s="93" t="str">
        <f>IF(C376&lt;&gt;"",COUNTIF(Stats!$AD$2:$AD$3002,C376),"")</f>
        <v/>
      </c>
      <c r="E376" s="154" t="str">
        <f ca="1">IF(C376&lt;&gt;"",IF(MONTH(T376)=MONTH(TODAY()),Stats!AI374,"--"),"")</f>
        <v/>
      </c>
      <c r="F376" s="97"/>
      <c r="G376" s="160"/>
      <c r="H376" s="157"/>
      <c r="I376" s="158"/>
      <c r="J376" s="161"/>
      <c r="K376" s="160"/>
      <c r="L376" s="162"/>
      <c r="M376" s="162"/>
      <c r="N376" s="96"/>
      <c r="O376" s="96"/>
      <c r="P376" s="164"/>
      <c r="Q376" s="159"/>
      <c r="R376" s="98"/>
      <c r="S376" s="163"/>
      <c r="T376" s="92" t="str">
        <f t="shared" ca="1" si="21"/>
        <v/>
      </c>
      <c r="U376" s="94"/>
      <c r="V376" s="92" t="str">
        <f t="shared" si="22"/>
        <v/>
      </c>
      <c r="W376" s="92" t="str">
        <f t="shared" si="23"/>
        <v/>
      </c>
      <c r="X376" s="99"/>
      <c r="Y376" s="94"/>
      <c r="Z376" s="100"/>
      <c r="AA376" s="95"/>
      <c r="AB376" s="10"/>
      <c r="AC376" s="72" t="b">
        <f ca="1">AND('pg1'!T376&gt;=startDate,'pg1'!T376&lt;=endDate)</f>
        <v>0</v>
      </c>
    </row>
    <row r="377" spans="1:29" ht="15">
      <c r="A377" s="93">
        <f t="shared" si="24"/>
        <v>374</v>
      </c>
      <c r="B377" s="94"/>
      <c r="C377" s="153"/>
      <c r="D377" s="93" t="str">
        <f>IF(C377&lt;&gt;"",COUNTIF(Stats!$AD$2:$AD$3002,C377),"")</f>
        <v/>
      </c>
      <c r="E377" s="154" t="str">
        <f ca="1">IF(C377&lt;&gt;"",IF(MONTH(T377)=MONTH(TODAY()),Stats!AI375,"--"),"")</f>
        <v/>
      </c>
      <c r="F377" s="97"/>
      <c r="G377" s="160"/>
      <c r="H377" s="157"/>
      <c r="I377" s="158"/>
      <c r="J377" s="161"/>
      <c r="K377" s="160"/>
      <c r="L377" s="162"/>
      <c r="M377" s="162"/>
      <c r="N377" s="96"/>
      <c r="O377" s="96"/>
      <c r="P377" s="164"/>
      <c r="Q377" s="159"/>
      <c r="R377" s="98"/>
      <c r="S377" s="163"/>
      <c r="T377" s="92" t="str">
        <f t="shared" ca="1" si="21"/>
        <v/>
      </c>
      <c r="U377" s="94"/>
      <c r="V377" s="92" t="str">
        <f t="shared" si="22"/>
        <v/>
      </c>
      <c r="W377" s="92" t="str">
        <f t="shared" si="23"/>
        <v/>
      </c>
      <c r="X377" s="99"/>
      <c r="Y377" s="94"/>
      <c r="Z377" s="100"/>
      <c r="AA377" s="95"/>
      <c r="AB377" s="10"/>
      <c r="AC377" s="72" t="b">
        <f ca="1">AND('pg1'!T377&gt;=startDate,'pg1'!T377&lt;=endDate)</f>
        <v>0</v>
      </c>
    </row>
    <row r="378" spans="1:29" ht="15">
      <c r="A378" s="93">
        <f t="shared" si="24"/>
        <v>375</v>
      </c>
      <c r="B378" s="94"/>
      <c r="C378" s="153"/>
      <c r="D378" s="93" t="str">
        <f>IF(C378&lt;&gt;"",COUNTIF(Stats!$AD$2:$AD$3002,C378),"")</f>
        <v/>
      </c>
      <c r="E378" s="154" t="str">
        <f ca="1">IF(C378&lt;&gt;"",IF(MONTH(T378)=MONTH(TODAY()),Stats!AI376,"--"),"")</f>
        <v/>
      </c>
      <c r="F378" s="97"/>
      <c r="G378" s="160"/>
      <c r="H378" s="157"/>
      <c r="I378" s="158"/>
      <c r="J378" s="161"/>
      <c r="K378" s="160"/>
      <c r="L378" s="162"/>
      <c r="M378" s="162"/>
      <c r="N378" s="96"/>
      <c r="O378" s="96"/>
      <c r="P378" s="164"/>
      <c r="Q378" s="159"/>
      <c r="R378" s="98"/>
      <c r="S378" s="163"/>
      <c r="T378" s="92" t="str">
        <f t="shared" ca="1" si="21"/>
        <v/>
      </c>
      <c r="U378" s="94"/>
      <c r="V378" s="92" t="str">
        <f t="shared" si="22"/>
        <v/>
      </c>
      <c r="W378" s="92" t="str">
        <f t="shared" si="23"/>
        <v/>
      </c>
      <c r="X378" s="99"/>
      <c r="Y378" s="94"/>
      <c r="Z378" s="100"/>
      <c r="AA378" s="95"/>
      <c r="AB378" s="10"/>
      <c r="AC378" s="72" t="b">
        <f ca="1">AND('pg1'!T378&gt;=startDate,'pg1'!T378&lt;=endDate)</f>
        <v>0</v>
      </c>
    </row>
    <row r="379" spans="1:29" ht="15">
      <c r="A379" s="93">
        <f t="shared" si="24"/>
        <v>376</v>
      </c>
      <c r="B379" s="94"/>
      <c r="C379" s="153"/>
      <c r="D379" s="93" t="str">
        <f>IF(C379&lt;&gt;"",COUNTIF(Stats!$AD$2:$AD$3002,C379),"")</f>
        <v/>
      </c>
      <c r="E379" s="154" t="str">
        <f ca="1">IF(C379&lt;&gt;"",IF(MONTH(T379)=MONTH(TODAY()),Stats!AI377,"--"),"")</f>
        <v/>
      </c>
      <c r="F379" s="97"/>
      <c r="G379" s="160"/>
      <c r="H379" s="157"/>
      <c r="I379" s="158"/>
      <c r="J379" s="161"/>
      <c r="K379" s="160"/>
      <c r="L379" s="162"/>
      <c r="M379" s="162"/>
      <c r="N379" s="96"/>
      <c r="O379" s="96"/>
      <c r="P379" s="164"/>
      <c r="Q379" s="159"/>
      <c r="R379" s="98"/>
      <c r="S379" s="163"/>
      <c r="T379" s="92" t="str">
        <f t="shared" ca="1" si="21"/>
        <v/>
      </c>
      <c r="U379" s="94"/>
      <c r="V379" s="92" t="str">
        <f t="shared" si="22"/>
        <v/>
      </c>
      <c r="W379" s="92" t="str">
        <f t="shared" si="23"/>
        <v/>
      </c>
      <c r="X379" s="99"/>
      <c r="Y379" s="94"/>
      <c r="Z379" s="100"/>
      <c r="AA379" s="95"/>
      <c r="AB379" s="10"/>
      <c r="AC379" s="72" t="b">
        <f ca="1">AND('pg1'!T379&gt;=startDate,'pg1'!T379&lt;=endDate)</f>
        <v>0</v>
      </c>
    </row>
    <row r="380" spans="1:29" ht="15">
      <c r="A380" s="93">
        <f t="shared" si="24"/>
        <v>377</v>
      </c>
      <c r="B380" s="94"/>
      <c r="C380" s="153"/>
      <c r="D380" s="93" t="str">
        <f>IF(C380&lt;&gt;"",COUNTIF(Stats!$AD$2:$AD$3002,C380),"")</f>
        <v/>
      </c>
      <c r="E380" s="154" t="str">
        <f ca="1">IF(C380&lt;&gt;"",IF(MONTH(T380)=MONTH(TODAY()),Stats!AI378,"--"),"")</f>
        <v/>
      </c>
      <c r="F380" s="97"/>
      <c r="G380" s="160"/>
      <c r="H380" s="157"/>
      <c r="I380" s="158"/>
      <c r="J380" s="161"/>
      <c r="K380" s="160"/>
      <c r="L380" s="162"/>
      <c r="M380" s="162"/>
      <c r="N380" s="96"/>
      <c r="O380" s="96"/>
      <c r="P380" s="164"/>
      <c r="Q380" s="159"/>
      <c r="R380" s="98"/>
      <c r="S380" s="163"/>
      <c r="T380" s="92" t="str">
        <f t="shared" ca="1" si="21"/>
        <v/>
      </c>
      <c r="U380" s="94"/>
      <c r="V380" s="92" t="str">
        <f t="shared" si="22"/>
        <v/>
      </c>
      <c r="W380" s="92" t="str">
        <f t="shared" si="23"/>
        <v/>
      </c>
      <c r="X380" s="99"/>
      <c r="Y380" s="94"/>
      <c r="Z380" s="100"/>
      <c r="AA380" s="95"/>
      <c r="AB380" s="10"/>
      <c r="AC380" s="72" t="b">
        <f ca="1">AND('pg1'!T380&gt;=startDate,'pg1'!T380&lt;=endDate)</f>
        <v>0</v>
      </c>
    </row>
    <row r="381" spans="1:29" ht="15">
      <c r="A381" s="93">
        <f t="shared" si="24"/>
        <v>378</v>
      </c>
      <c r="B381" s="94"/>
      <c r="C381" s="153"/>
      <c r="D381" s="93" t="str">
        <f>IF(C381&lt;&gt;"",COUNTIF(Stats!$AD$2:$AD$3002,C381),"")</f>
        <v/>
      </c>
      <c r="E381" s="154" t="str">
        <f ca="1">IF(C381&lt;&gt;"",IF(MONTH(T381)=MONTH(TODAY()),Stats!AI379,"--"),"")</f>
        <v/>
      </c>
      <c r="F381" s="97"/>
      <c r="G381" s="160"/>
      <c r="H381" s="157"/>
      <c r="I381" s="158"/>
      <c r="J381" s="161"/>
      <c r="K381" s="160"/>
      <c r="L381" s="162"/>
      <c r="M381" s="162"/>
      <c r="N381" s="96"/>
      <c r="O381" s="96"/>
      <c r="P381" s="164"/>
      <c r="Q381" s="159"/>
      <c r="R381" s="98"/>
      <c r="S381" s="163"/>
      <c r="T381" s="92" t="str">
        <f t="shared" ca="1" si="21"/>
        <v/>
      </c>
      <c r="U381" s="94"/>
      <c r="V381" s="92" t="str">
        <f t="shared" si="22"/>
        <v/>
      </c>
      <c r="W381" s="92" t="str">
        <f t="shared" si="23"/>
        <v/>
      </c>
      <c r="X381" s="99"/>
      <c r="Y381" s="94"/>
      <c r="Z381" s="100"/>
      <c r="AA381" s="95"/>
      <c r="AB381" s="10"/>
      <c r="AC381" s="72" t="b">
        <f ca="1">AND('pg1'!T381&gt;=startDate,'pg1'!T381&lt;=endDate)</f>
        <v>0</v>
      </c>
    </row>
    <row r="382" spans="1:29" ht="15">
      <c r="A382" s="93">
        <f t="shared" si="24"/>
        <v>379</v>
      </c>
      <c r="B382" s="94"/>
      <c r="C382" s="153"/>
      <c r="D382" s="93" t="str">
        <f>IF(C382&lt;&gt;"",COUNTIF(Stats!$AD$2:$AD$3002,C382),"")</f>
        <v/>
      </c>
      <c r="E382" s="154" t="str">
        <f ca="1">IF(C382&lt;&gt;"",IF(MONTH(T382)=MONTH(TODAY()),Stats!AI380,"--"),"")</f>
        <v/>
      </c>
      <c r="F382" s="97"/>
      <c r="G382" s="160"/>
      <c r="H382" s="157"/>
      <c r="I382" s="158"/>
      <c r="J382" s="161"/>
      <c r="K382" s="160"/>
      <c r="L382" s="162"/>
      <c r="M382" s="162"/>
      <c r="N382" s="96"/>
      <c r="O382" s="96"/>
      <c r="P382" s="164"/>
      <c r="Q382" s="159"/>
      <c r="R382" s="98"/>
      <c r="S382" s="163"/>
      <c r="T382" s="92" t="str">
        <f t="shared" ca="1" si="21"/>
        <v/>
      </c>
      <c r="U382" s="94"/>
      <c r="V382" s="92" t="str">
        <f t="shared" si="22"/>
        <v/>
      </c>
      <c r="W382" s="92" t="str">
        <f t="shared" si="23"/>
        <v/>
      </c>
      <c r="X382" s="99"/>
      <c r="Y382" s="94"/>
      <c r="Z382" s="100"/>
      <c r="AA382" s="95"/>
      <c r="AB382" s="10"/>
      <c r="AC382" s="72" t="b">
        <f ca="1">AND('pg1'!T382&gt;=startDate,'pg1'!T382&lt;=endDate)</f>
        <v>0</v>
      </c>
    </row>
    <row r="383" spans="1:29" ht="15">
      <c r="A383" s="93">
        <f t="shared" si="24"/>
        <v>380</v>
      </c>
      <c r="B383" s="94"/>
      <c r="C383" s="153"/>
      <c r="D383" s="93" t="str">
        <f>IF(C383&lt;&gt;"",COUNTIF(Stats!$AD$2:$AD$3002,C383),"")</f>
        <v/>
      </c>
      <c r="E383" s="154" t="str">
        <f ca="1">IF(C383&lt;&gt;"",IF(MONTH(T383)=MONTH(TODAY()),Stats!AI381,"--"),"")</f>
        <v/>
      </c>
      <c r="F383" s="97"/>
      <c r="G383" s="160"/>
      <c r="H383" s="157"/>
      <c r="I383" s="158"/>
      <c r="J383" s="161"/>
      <c r="K383" s="160"/>
      <c r="L383" s="162"/>
      <c r="M383" s="162"/>
      <c r="N383" s="96"/>
      <c r="O383" s="96"/>
      <c r="P383" s="164"/>
      <c r="Q383" s="159"/>
      <c r="R383" s="98"/>
      <c r="S383" s="163"/>
      <c r="T383" s="92" t="str">
        <f t="shared" ca="1" si="21"/>
        <v/>
      </c>
      <c r="U383" s="94"/>
      <c r="V383" s="92" t="str">
        <f t="shared" si="22"/>
        <v/>
      </c>
      <c r="W383" s="92" t="str">
        <f t="shared" si="23"/>
        <v/>
      </c>
      <c r="X383" s="99"/>
      <c r="Y383" s="94"/>
      <c r="Z383" s="100"/>
      <c r="AA383" s="95"/>
      <c r="AB383" s="10"/>
      <c r="AC383" s="72" t="b">
        <f ca="1">AND('pg1'!T383&gt;=startDate,'pg1'!T383&lt;=endDate)</f>
        <v>0</v>
      </c>
    </row>
    <row r="384" spans="1:29" ht="15">
      <c r="A384" s="93">
        <f t="shared" si="24"/>
        <v>381</v>
      </c>
      <c r="B384" s="94"/>
      <c r="C384" s="153"/>
      <c r="D384" s="93" t="str">
        <f>IF(C384&lt;&gt;"",COUNTIF(Stats!$AD$2:$AD$3002,C384),"")</f>
        <v/>
      </c>
      <c r="E384" s="154" t="str">
        <f ca="1">IF(C384&lt;&gt;"",IF(MONTH(T384)=MONTH(TODAY()),Stats!AI382,"--"),"")</f>
        <v/>
      </c>
      <c r="F384" s="97"/>
      <c r="G384" s="160"/>
      <c r="H384" s="157"/>
      <c r="I384" s="158"/>
      <c r="J384" s="161"/>
      <c r="K384" s="160"/>
      <c r="L384" s="162"/>
      <c r="M384" s="162"/>
      <c r="N384" s="96"/>
      <c r="O384" s="96"/>
      <c r="P384" s="164"/>
      <c r="Q384" s="159"/>
      <c r="R384" s="98"/>
      <c r="S384" s="163"/>
      <c r="T384" s="92" t="str">
        <f t="shared" ca="1" si="21"/>
        <v/>
      </c>
      <c r="U384" s="94"/>
      <c r="V384" s="92" t="str">
        <f t="shared" si="22"/>
        <v/>
      </c>
      <c r="W384" s="92" t="str">
        <f t="shared" si="23"/>
        <v/>
      </c>
      <c r="X384" s="99"/>
      <c r="Y384" s="94"/>
      <c r="Z384" s="100"/>
      <c r="AA384" s="95"/>
      <c r="AB384" s="10"/>
      <c r="AC384" s="72" t="b">
        <f ca="1">AND('pg1'!T384&gt;=startDate,'pg1'!T384&lt;=endDate)</f>
        <v>0</v>
      </c>
    </row>
    <row r="385" spans="1:29" ht="15">
      <c r="A385" s="93">
        <f t="shared" si="24"/>
        <v>382</v>
      </c>
      <c r="B385" s="94"/>
      <c r="C385" s="153"/>
      <c r="D385" s="93" t="str">
        <f>IF(C385&lt;&gt;"",COUNTIF(Stats!$AD$2:$AD$3002,C385),"")</f>
        <v/>
      </c>
      <c r="E385" s="154" t="str">
        <f ca="1">IF(C385&lt;&gt;"",IF(MONTH(T385)=MONTH(TODAY()),Stats!AI383,"--"),"")</f>
        <v/>
      </c>
      <c r="F385" s="97"/>
      <c r="G385" s="160"/>
      <c r="H385" s="157"/>
      <c r="I385" s="158"/>
      <c r="J385" s="161"/>
      <c r="K385" s="160"/>
      <c r="L385" s="162"/>
      <c r="M385" s="162"/>
      <c r="N385" s="96"/>
      <c r="O385" s="96"/>
      <c r="P385" s="164"/>
      <c r="Q385" s="159"/>
      <c r="R385" s="98"/>
      <c r="S385" s="163"/>
      <c r="T385" s="92" t="str">
        <f t="shared" ca="1" si="21"/>
        <v/>
      </c>
      <c r="U385" s="94"/>
      <c r="V385" s="92" t="str">
        <f t="shared" si="22"/>
        <v/>
      </c>
      <c r="W385" s="92" t="str">
        <f t="shared" si="23"/>
        <v/>
      </c>
      <c r="X385" s="99"/>
      <c r="Y385" s="94"/>
      <c r="Z385" s="100"/>
      <c r="AA385" s="95"/>
      <c r="AB385" s="10"/>
      <c r="AC385" s="72" t="b">
        <f ca="1">AND('pg1'!T385&gt;=startDate,'pg1'!T385&lt;=endDate)</f>
        <v>0</v>
      </c>
    </row>
    <row r="386" spans="1:29" ht="15">
      <c r="A386" s="93">
        <f t="shared" si="24"/>
        <v>383</v>
      </c>
      <c r="B386" s="94"/>
      <c r="C386" s="153"/>
      <c r="D386" s="93" t="str">
        <f>IF(C386&lt;&gt;"",COUNTIF(Stats!$AD$2:$AD$3002,C386),"")</f>
        <v/>
      </c>
      <c r="E386" s="154" t="str">
        <f ca="1">IF(C386&lt;&gt;"",IF(MONTH(T386)=MONTH(TODAY()),Stats!AI384,"--"),"")</f>
        <v/>
      </c>
      <c r="F386" s="97"/>
      <c r="G386" s="160"/>
      <c r="H386" s="157"/>
      <c r="I386" s="158"/>
      <c r="J386" s="161"/>
      <c r="K386" s="160"/>
      <c r="L386" s="162"/>
      <c r="M386" s="162"/>
      <c r="N386" s="96"/>
      <c r="O386" s="96"/>
      <c r="P386" s="164"/>
      <c r="Q386" s="159"/>
      <c r="R386" s="98"/>
      <c r="S386" s="163"/>
      <c r="T386" s="92" t="str">
        <f t="shared" ca="1" si="21"/>
        <v/>
      </c>
      <c r="U386" s="94"/>
      <c r="V386" s="92" t="str">
        <f t="shared" si="22"/>
        <v/>
      </c>
      <c r="W386" s="92" t="str">
        <f t="shared" si="23"/>
        <v/>
      </c>
      <c r="X386" s="99"/>
      <c r="Y386" s="94"/>
      <c r="Z386" s="100"/>
      <c r="AA386" s="95"/>
      <c r="AB386" s="10"/>
      <c r="AC386" s="72" t="b">
        <f ca="1">AND('pg1'!T386&gt;=startDate,'pg1'!T386&lt;=endDate)</f>
        <v>0</v>
      </c>
    </row>
    <row r="387" spans="1:29" ht="15">
      <c r="A387" s="93">
        <f t="shared" si="24"/>
        <v>384</v>
      </c>
      <c r="B387" s="94"/>
      <c r="C387" s="153"/>
      <c r="D387" s="93" t="str">
        <f>IF(C387&lt;&gt;"",COUNTIF(Stats!$AD$2:$AD$3002,C387),"")</f>
        <v/>
      </c>
      <c r="E387" s="154" t="str">
        <f ca="1">IF(C387&lt;&gt;"",IF(MONTH(T387)=MONTH(TODAY()),Stats!AI385,"--"),"")</f>
        <v/>
      </c>
      <c r="F387" s="97"/>
      <c r="G387" s="160"/>
      <c r="H387" s="157"/>
      <c r="I387" s="158"/>
      <c r="J387" s="161"/>
      <c r="K387" s="160"/>
      <c r="L387" s="162"/>
      <c r="M387" s="162"/>
      <c r="N387" s="96"/>
      <c r="O387" s="96"/>
      <c r="P387" s="164"/>
      <c r="Q387" s="159"/>
      <c r="R387" s="98"/>
      <c r="S387" s="163"/>
      <c r="T387" s="92" t="str">
        <f t="shared" ca="1" si="21"/>
        <v/>
      </c>
      <c r="U387" s="94"/>
      <c r="V387" s="92" t="str">
        <f t="shared" si="22"/>
        <v/>
      </c>
      <c r="W387" s="92" t="str">
        <f t="shared" si="23"/>
        <v/>
      </c>
      <c r="X387" s="99"/>
      <c r="Y387" s="94"/>
      <c r="Z387" s="100"/>
      <c r="AA387" s="95"/>
      <c r="AB387" s="10"/>
      <c r="AC387" s="72" t="b">
        <f ca="1">AND('pg1'!T387&gt;=startDate,'pg1'!T387&lt;=endDate)</f>
        <v>0</v>
      </c>
    </row>
    <row r="388" spans="1:29" ht="15">
      <c r="A388" s="93">
        <f t="shared" si="24"/>
        <v>385</v>
      </c>
      <c r="B388" s="94"/>
      <c r="C388" s="153"/>
      <c r="D388" s="93" t="str">
        <f>IF(C388&lt;&gt;"",COUNTIF(Stats!$AD$2:$AD$3002,C388),"")</f>
        <v/>
      </c>
      <c r="E388" s="154" t="str">
        <f ca="1">IF(C388&lt;&gt;"",IF(MONTH(T388)=MONTH(TODAY()),Stats!AI386,"--"),"")</f>
        <v/>
      </c>
      <c r="F388" s="97"/>
      <c r="G388" s="160"/>
      <c r="H388" s="157"/>
      <c r="I388" s="158"/>
      <c r="J388" s="161"/>
      <c r="K388" s="160"/>
      <c r="L388" s="162"/>
      <c r="M388" s="162"/>
      <c r="N388" s="96"/>
      <c r="O388" s="96"/>
      <c r="P388" s="164"/>
      <c r="Q388" s="159"/>
      <c r="R388" s="98"/>
      <c r="S388" s="163"/>
      <c r="T388" s="92" t="str">
        <f t="shared" ca="1" si="21"/>
        <v/>
      </c>
      <c r="U388" s="94"/>
      <c r="V388" s="92" t="str">
        <f t="shared" si="22"/>
        <v/>
      </c>
      <c r="W388" s="92" t="str">
        <f t="shared" si="23"/>
        <v/>
      </c>
      <c r="X388" s="99"/>
      <c r="Y388" s="94"/>
      <c r="Z388" s="100"/>
      <c r="AA388" s="95"/>
      <c r="AB388" s="10"/>
      <c r="AC388" s="72" t="b">
        <f ca="1">AND('pg1'!T388&gt;=startDate,'pg1'!T388&lt;=endDate)</f>
        <v>0</v>
      </c>
    </row>
    <row r="389" spans="1:29" ht="15">
      <c r="A389" s="93">
        <f t="shared" si="24"/>
        <v>386</v>
      </c>
      <c r="B389" s="94"/>
      <c r="C389" s="153"/>
      <c r="D389" s="93" t="str">
        <f>IF(C389&lt;&gt;"",COUNTIF(Stats!$AD$2:$AD$3002,C389),"")</f>
        <v/>
      </c>
      <c r="E389" s="154" t="str">
        <f ca="1">IF(C389&lt;&gt;"",IF(MONTH(T389)=MONTH(TODAY()),Stats!AI387,"--"),"")</f>
        <v/>
      </c>
      <c r="F389" s="97"/>
      <c r="G389" s="160"/>
      <c r="H389" s="157"/>
      <c r="I389" s="158"/>
      <c r="J389" s="161"/>
      <c r="K389" s="160"/>
      <c r="L389" s="162"/>
      <c r="M389" s="162"/>
      <c r="N389" s="96"/>
      <c r="O389" s="96"/>
      <c r="P389" s="164"/>
      <c r="Q389" s="159"/>
      <c r="R389" s="98"/>
      <c r="S389" s="163"/>
      <c r="T389" s="92" t="str">
        <f t="shared" ref="T389:T452" ca="1" si="25">IF(B389&lt;&gt;"",IF(T389="",TODAY(),T389),"")</f>
        <v/>
      </c>
      <c r="U389" s="94"/>
      <c r="V389" s="92" t="str">
        <f t="shared" ref="V389:V452" si="26">IF(U389="","", U389+21)</f>
        <v/>
      </c>
      <c r="W389" s="92" t="str">
        <f t="shared" ref="W389:W452" si="27">IF($U389="","", $V389+28)</f>
        <v/>
      </c>
      <c r="X389" s="99"/>
      <c r="Y389" s="94"/>
      <c r="Z389" s="100"/>
      <c r="AA389" s="95"/>
      <c r="AB389" s="10"/>
      <c r="AC389" s="72" t="b">
        <f ca="1">AND('pg1'!T389&gt;=startDate,'pg1'!T389&lt;=endDate)</f>
        <v>0</v>
      </c>
    </row>
    <row r="390" spans="1:29" ht="15">
      <c r="A390" s="93">
        <f t="shared" ref="A390:A453" si="28">A389+1</f>
        <v>387</v>
      </c>
      <c r="B390" s="94"/>
      <c r="C390" s="153"/>
      <c r="D390" s="93" t="str">
        <f>IF(C390&lt;&gt;"",COUNTIF(Stats!$AD$2:$AD$3002,C390),"")</f>
        <v/>
      </c>
      <c r="E390" s="154" t="str">
        <f ca="1">IF(C390&lt;&gt;"",IF(MONTH(T390)=MONTH(TODAY()),Stats!AI388,"--"),"")</f>
        <v/>
      </c>
      <c r="F390" s="97"/>
      <c r="G390" s="160"/>
      <c r="H390" s="157"/>
      <c r="I390" s="158"/>
      <c r="J390" s="161"/>
      <c r="K390" s="160"/>
      <c r="L390" s="162"/>
      <c r="M390" s="162"/>
      <c r="N390" s="96"/>
      <c r="O390" s="96"/>
      <c r="P390" s="164"/>
      <c r="Q390" s="159"/>
      <c r="R390" s="98"/>
      <c r="S390" s="163"/>
      <c r="T390" s="92" t="str">
        <f t="shared" ca="1" si="25"/>
        <v/>
      </c>
      <c r="U390" s="94"/>
      <c r="V390" s="92" t="str">
        <f t="shared" si="26"/>
        <v/>
      </c>
      <c r="W390" s="92" t="str">
        <f t="shared" si="27"/>
        <v/>
      </c>
      <c r="X390" s="99"/>
      <c r="Y390" s="94"/>
      <c r="Z390" s="100"/>
      <c r="AA390" s="95"/>
      <c r="AB390" s="10"/>
      <c r="AC390" s="72" t="b">
        <f ca="1">AND('pg1'!T390&gt;=startDate,'pg1'!T390&lt;=endDate)</f>
        <v>0</v>
      </c>
    </row>
    <row r="391" spans="1:29" ht="15">
      <c r="A391" s="93">
        <f t="shared" si="28"/>
        <v>388</v>
      </c>
      <c r="B391" s="94"/>
      <c r="C391" s="153"/>
      <c r="D391" s="93" t="str">
        <f>IF(C391&lt;&gt;"",COUNTIF(Stats!$AD$2:$AD$3002,C391),"")</f>
        <v/>
      </c>
      <c r="E391" s="154" t="str">
        <f ca="1">IF(C391&lt;&gt;"",IF(MONTH(T391)=MONTH(TODAY()),Stats!AI389,"--"),"")</f>
        <v/>
      </c>
      <c r="F391" s="97"/>
      <c r="G391" s="160"/>
      <c r="H391" s="157"/>
      <c r="I391" s="158"/>
      <c r="J391" s="161"/>
      <c r="K391" s="160"/>
      <c r="L391" s="162"/>
      <c r="M391" s="162"/>
      <c r="N391" s="96"/>
      <c r="O391" s="96"/>
      <c r="P391" s="164"/>
      <c r="Q391" s="159"/>
      <c r="R391" s="98"/>
      <c r="S391" s="163"/>
      <c r="T391" s="92" t="str">
        <f t="shared" ca="1" si="25"/>
        <v/>
      </c>
      <c r="U391" s="94"/>
      <c r="V391" s="92" t="str">
        <f t="shared" si="26"/>
        <v/>
      </c>
      <c r="W391" s="92" t="str">
        <f t="shared" si="27"/>
        <v/>
      </c>
      <c r="X391" s="99"/>
      <c r="Y391" s="94"/>
      <c r="Z391" s="100"/>
      <c r="AA391" s="95"/>
      <c r="AB391" s="10"/>
      <c r="AC391" s="72" t="b">
        <f ca="1">AND('pg1'!T391&gt;=startDate,'pg1'!T391&lt;=endDate)</f>
        <v>0</v>
      </c>
    </row>
    <row r="392" spans="1:29" ht="15">
      <c r="A392" s="93">
        <f t="shared" si="28"/>
        <v>389</v>
      </c>
      <c r="B392" s="94"/>
      <c r="C392" s="153"/>
      <c r="D392" s="93" t="str">
        <f>IF(C392&lt;&gt;"",COUNTIF(Stats!$AD$2:$AD$3002,C392),"")</f>
        <v/>
      </c>
      <c r="E392" s="154" t="str">
        <f ca="1">IF(C392&lt;&gt;"",IF(MONTH(T392)=MONTH(TODAY()),Stats!AI390,"--"),"")</f>
        <v/>
      </c>
      <c r="F392" s="97"/>
      <c r="G392" s="160"/>
      <c r="H392" s="157"/>
      <c r="I392" s="158"/>
      <c r="J392" s="161"/>
      <c r="K392" s="160"/>
      <c r="L392" s="162"/>
      <c r="M392" s="162"/>
      <c r="N392" s="96"/>
      <c r="O392" s="96"/>
      <c r="P392" s="164"/>
      <c r="Q392" s="159"/>
      <c r="R392" s="98"/>
      <c r="S392" s="163"/>
      <c r="T392" s="92" t="str">
        <f t="shared" ca="1" si="25"/>
        <v/>
      </c>
      <c r="U392" s="94"/>
      <c r="V392" s="92" t="str">
        <f t="shared" si="26"/>
        <v/>
      </c>
      <c r="W392" s="92" t="str">
        <f t="shared" si="27"/>
        <v/>
      </c>
      <c r="X392" s="99"/>
      <c r="Y392" s="94"/>
      <c r="Z392" s="100"/>
      <c r="AA392" s="95"/>
      <c r="AB392" s="10"/>
      <c r="AC392" s="72" t="b">
        <f ca="1">AND('pg1'!T392&gt;=startDate,'pg1'!T392&lt;=endDate)</f>
        <v>0</v>
      </c>
    </row>
    <row r="393" spans="1:29" ht="15">
      <c r="A393" s="93">
        <f t="shared" si="28"/>
        <v>390</v>
      </c>
      <c r="B393" s="94"/>
      <c r="C393" s="153"/>
      <c r="D393" s="93" t="str">
        <f>IF(C393&lt;&gt;"",COUNTIF(Stats!$AD$2:$AD$3002,C393),"")</f>
        <v/>
      </c>
      <c r="E393" s="154" t="str">
        <f ca="1">IF(C393&lt;&gt;"",IF(MONTH(T393)=MONTH(TODAY()),Stats!AI391,"--"),"")</f>
        <v/>
      </c>
      <c r="F393" s="97"/>
      <c r="G393" s="160"/>
      <c r="H393" s="157"/>
      <c r="I393" s="158"/>
      <c r="J393" s="161"/>
      <c r="K393" s="160"/>
      <c r="L393" s="162"/>
      <c r="M393" s="162"/>
      <c r="N393" s="96"/>
      <c r="O393" s="96"/>
      <c r="P393" s="164"/>
      <c r="Q393" s="159"/>
      <c r="R393" s="98"/>
      <c r="S393" s="163"/>
      <c r="T393" s="92" t="str">
        <f t="shared" ca="1" si="25"/>
        <v/>
      </c>
      <c r="U393" s="94"/>
      <c r="V393" s="92" t="str">
        <f t="shared" si="26"/>
        <v/>
      </c>
      <c r="W393" s="92" t="str">
        <f t="shared" si="27"/>
        <v/>
      </c>
      <c r="X393" s="99"/>
      <c r="Y393" s="94"/>
      <c r="Z393" s="100"/>
      <c r="AA393" s="95"/>
      <c r="AB393" s="10"/>
      <c r="AC393" s="72" t="b">
        <f ca="1">AND('pg1'!T393&gt;=startDate,'pg1'!T393&lt;=endDate)</f>
        <v>0</v>
      </c>
    </row>
    <row r="394" spans="1:29" ht="15">
      <c r="A394" s="93">
        <f t="shared" si="28"/>
        <v>391</v>
      </c>
      <c r="B394" s="94"/>
      <c r="C394" s="153"/>
      <c r="D394" s="93" t="str">
        <f>IF(C394&lt;&gt;"",COUNTIF(Stats!$AD$2:$AD$3002,C394),"")</f>
        <v/>
      </c>
      <c r="E394" s="154" t="str">
        <f ca="1">IF(C394&lt;&gt;"",IF(MONTH(T394)=MONTH(TODAY()),Stats!AI392,"--"),"")</f>
        <v/>
      </c>
      <c r="F394" s="97"/>
      <c r="G394" s="160"/>
      <c r="H394" s="157"/>
      <c r="I394" s="158"/>
      <c r="J394" s="161"/>
      <c r="K394" s="160"/>
      <c r="L394" s="162"/>
      <c r="M394" s="162"/>
      <c r="N394" s="96"/>
      <c r="O394" s="96"/>
      <c r="P394" s="164"/>
      <c r="Q394" s="159"/>
      <c r="R394" s="98"/>
      <c r="S394" s="163"/>
      <c r="T394" s="92" t="str">
        <f t="shared" ca="1" si="25"/>
        <v/>
      </c>
      <c r="U394" s="94"/>
      <c r="V394" s="92" t="str">
        <f t="shared" si="26"/>
        <v/>
      </c>
      <c r="W394" s="92" t="str">
        <f t="shared" si="27"/>
        <v/>
      </c>
      <c r="X394" s="99"/>
      <c r="Y394" s="94"/>
      <c r="Z394" s="100"/>
      <c r="AA394" s="95"/>
      <c r="AB394" s="10"/>
      <c r="AC394" s="72" t="b">
        <f ca="1">AND('pg1'!T394&gt;=startDate,'pg1'!T394&lt;=endDate)</f>
        <v>0</v>
      </c>
    </row>
    <row r="395" spans="1:29" ht="15">
      <c r="A395" s="93">
        <f t="shared" si="28"/>
        <v>392</v>
      </c>
      <c r="B395" s="94"/>
      <c r="C395" s="153"/>
      <c r="D395" s="93" t="str">
        <f>IF(C395&lt;&gt;"",COUNTIF(Stats!$AD$2:$AD$3002,C395),"")</f>
        <v/>
      </c>
      <c r="E395" s="154" t="str">
        <f ca="1">IF(C395&lt;&gt;"",IF(MONTH(T395)=MONTH(TODAY()),Stats!AI393,"--"),"")</f>
        <v/>
      </c>
      <c r="F395" s="97"/>
      <c r="G395" s="160"/>
      <c r="H395" s="157"/>
      <c r="I395" s="158"/>
      <c r="J395" s="161"/>
      <c r="K395" s="160"/>
      <c r="L395" s="162"/>
      <c r="M395" s="162"/>
      <c r="N395" s="96"/>
      <c r="O395" s="96"/>
      <c r="P395" s="164"/>
      <c r="Q395" s="159"/>
      <c r="R395" s="98"/>
      <c r="S395" s="163"/>
      <c r="T395" s="92" t="str">
        <f t="shared" ca="1" si="25"/>
        <v/>
      </c>
      <c r="U395" s="94"/>
      <c r="V395" s="92" t="str">
        <f t="shared" si="26"/>
        <v/>
      </c>
      <c r="W395" s="92" t="str">
        <f t="shared" si="27"/>
        <v/>
      </c>
      <c r="X395" s="99"/>
      <c r="Y395" s="94"/>
      <c r="Z395" s="100"/>
      <c r="AA395" s="95"/>
      <c r="AB395" s="10"/>
      <c r="AC395" s="72" t="b">
        <f ca="1">AND('pg1'!T395&gt;=startDate,'pg1'!T395&lt;=endDate)</f>
        <v>0</v>
      </c>
    </row>
    <row r="396" spans="1:29" ht="15">
      <c r="A396" s="93">
        <f t="shared" si="28"/>
        <v>393</v>
      </c>
      <c r="B396" s="94"/>
      <c r="C396" s="153"/>
      <c r="D396" s="93" t="str">
        <f>IF(C396&lt;&gt;"",COUNTIF(Stats!$AD$2:$AD$3002,C396),"")</f>
        <v/>
      </c>
      <c r="E396" s="154" t="str">
        <f ca="1">IF(C396&lt;&gt;"",IF(MONTH(T396)=MONTH(TODAY()),Stats!AI394,"--"),"")</f>
        <v/>
      </c>
      <c r="F396" s="97"/>
      <c r="G396" s="160"/>
      <c r="H396" s="157"/>
      <c r="I396" s="158"/>
      <c r="J396" s="161"/>
      <c r="K396" s="160"/>
      <c r="L396" s="162"/>
      <c r="M396" s="162"/>
      <c r="N396" s="96"/>
      <c r="O396" s="96"/>
      <c r="P396" s="164"/>
      <c r="Q396" s="159"/>
      <c r="R396" s="98"/>
      <c r="S396" s="163"/>
      <c r="T396" s="92" t="str">
        <f t="shared" ca="1" si="25"/>
        <v/>
      </c>
      <c r="U396" s="94"/>
      <c r="V396" s="92" t="str">
        <f t="shared" si="26"/>
        <v/>
      </c>
      <c r="W396" s="92" t="str">
        <f t="shared" si="27"/>
        <v/>
      </c>
      <c r="X396" s="99"/>
      <c r="Y396" s="94"/>
      <c r="Z396" s="100"/>
      <c r="AA396" s="95"/>
      <c r="AB396" s="10"/>
      <c r="AC396" s="72" t="b">
        <f ca="1">AND('pg1'!T396&gt;=startDate,'pg1'!T396&lt;=endDate)</f>
        <v>0</v>
      </c>
    </row>
    <row r="397" spans="1:29" ht="15">
      <c r="A397" s="93">
        <f t="shared" si="28"/>
        <v>394</v>
      </c>
      <c r="B397" s="94"/>
      <c r="C397" s="153"/>
      <c r="D397" s="93" t="str">
        <f>IF(C397&lt;&gt;"",COUNTIF(Stats!$AD$2:$AD$3002,C397),"")</f>
        <v/>
      </c>
      <c r="E397" s="154" t="str">
        <f ca="1">IF(C397&lt;&gt;"",IF(MONTH(T397)=MONTH(TODAY()),Stats!AI395,"--"),"")</f>
        <v/>
      </c>
      <c r="F397" s="97"/>
      <c r="G397" s="160"/>
      <c r="H397" s="157"/>
      <c r="I397" s="158"/>
      <c r="J397" s="161"/>
      <c r="K397" s="160"/>
      <c r="L397" s="162"/>
      <c r="M397" s="162"/>
      <c r="N397" s="96"/>
      <c r="O397" s="96"/>
      <c r="P397" s="164"/>
      <c r="Q397" s="159"/>
      <c r="R397" s="98"/>
      <c r="S397" s="163"/>
      <c r="T397" s="92" t="str">
        <f t="shared" ca="1" si="25"/>
        <v/>
      </c>
      <c r="U397" s="94"/>
      <c r="V397" s="92" t="str">
        <f t="shared" si="26"/>
        <v/>
      </c>
      <c r="W397" s="92" t="str">
        <f t="shared" si="27"/>
        <v/>
      </c>
      <c r="X397" s="99"/>
      <c r="Y397" s="94"/>
      <c r="Z397" s="100"/>
      <c r="AA397" s="95"/>
      <c r="AB397" s="10"/>
      <c r="AC397" s="72" t="b">
        <f ca="1">AND('pg1'!T397&gt;=startDate,'pg1'!T397&lt;=endDate)</f>
        <v>0</v>
      </c>
    </row>
    <row r="398" spans="1:29" ht="15">
      <c r="A398" s="93">
        <f t="shared" si="28"/>
        <v>395</v>
      </c>
      <c r="B398" s="94"/>
      <c r="C398" s="153"/>
      <c r="D398" s="93" t="str">
        <f>IF(C398&lt;&gt;"",COUNTIF(Stats!$AD$2:$AD$3002,C398),"")</f>
        <v/>
      </c>
      <c r="E398" s="154" t="str">
        <f ca="1">IF(C398&lt;&gt;"",IF(MONTH(T398)=MONTH(TODAY()),Stats!AI396,"--"),"")</f>
        <v/>
      </c>
      <c r="F398" s="97"/>
      <c r="G398" s="160"/>
      <c r="H398" s="157"/>
      <c r="I398" s="158"/>
      <c r="J398" s="161"/>
      <c r="K398" s="160"/>
      <c r="L398" s="162"/>
      <c r="M398" s="162"/>
      <c r="N398" s="96"/>
      <c r="O398" s="96"/>
      <c r="P398" s="164"/>
      <c r="Q398" s="159"/>
      <c r="R398" s="98"/>
      <c r="S398" s="163"/>
      <c r="T398" s="92" t="str">
        <f t="shared" ca="1" si="25"/>
        <v/>
      </c>
      <c r="U398" s="94"/>
      <c r="V398" s="92" t="str">
        <f t="shared" si="26"/>
        <v/>
      </c>
      <c r="W398" s="92" t="str">
        <f t="shared" si="27"/>
        <v/>
      </c>
      <c r="X398" s="99"/>
      <c r="Y398" s="94"/>
      <c r="Z398" s="100"/>
      <c r="AA398" s="95"/>
      <c r="AB398" s="10"/>
      <c r="AC398" s="72" t="b">
        <f ca="1">AND('pg1'!T398&gt;=startDate,'pg1'!T398&lt;=endDate)</f>
        <v>0</v>
      </c>
    </row>
    <row r="399" spans="1:29" ht="15">
      <c r="A399" s="93">
        <f t="shared" si="28"/>
        <v>396</v>
      </c>
      <c r="B399" s="94"/>
      <c r="C399" s="153"/>
      <c r="D399" s="93" t="str">
        <f>IF(C399&lt;&gt;"",COUNTIF(Stats!$AD$2:$AD$3002,C399),"")</f>
        <v/>
      </c>
      <c r="E399" s="154" t="str">
        <f ca="1">IF(C399&lt;&gt;"",IF(MONTH(T399)=MONTH(TODAY()),Stats!AI397,"--"),"")</f>
        <v/>
      </c>
      <c r="F399" s="97"/>
      <c r="G399" s="160"/>
      <c r="H399" s="157"/>
      <c r="I399" s="158"/>
      <c r="J399" s="161"/>
      <c r="K399" s="160"/>
      <c r="L399" s="162"/>
      <c r="M399" s="162"/>
      <c r="N399" s="96"/>
      <c r="O399" s="96"/>
      <c r="P399" s="164"/>
      <c r="Q399" s="159"/>
      <c r="R399" s="98"/>
      <c r="S399" s="163"/>
      <c r="T399" s="92" t="str">
        <f t="shared" ca="1" si="25"/>
        <v/>
      </c>
      <c r="U399" s="94"/>
      <c r="V399" s="92" t="str">
        <f t="shared" si="26"/>
        <v/>
      </c>
      <c r="W399" s="92" t="str">
        <f t="shared" si="27"/>
        <v/>
      </c>
      <c r="X399" s="99"/>
      <c r="Y399" s="94"/>
      <c r="Z399" s="100"/>
      <c r="AA399" s="95"/>
      <c r="AB399" s="10"/>
      <c r="AC399" s="72" t="b">
        <f ca="1">AND('pg1'!T399&gt;=startDate,'pg1'!T399&lt;=endDate)</f>
        <v>0</v>
      </c>
    </row>
    <row r="400" spans="1:29" ht="15">
      <c r="A400" s="93">
        <f t="shared" si="28"/>
        <v>397</v>
      </c>
      <c r="B400" s="94"/>
      <c r="C400" s="153"/>
      <c r="D400" s="93" t="str">
        <f>IF(C400&lt;&gt;"",COUNTIF(Stats!$AD$2:$AD$3002,C400),"")</f>
        <v/>
      </c>
      <c r="E400" s="154" t="str">
        <f ca="1">IF(C400&lt;&gt;"",IF(MONTH(T400)=MONTH(TODAY()),Stats!AI398,"--"),"")</f>
        <v/>
      </c>
      <c r="F400" s="97"/>
      <c r="G400" s="160"/>
      <c r="H400" s="157"/>
      <c r="I400" s="158"/>
      <c r="J400" s="161"/>
      <c r="K400" s="160"/>
      <c r="L400" s="162"/>
      <c r="M400" s="162"/>
      <c r="N400" s="96"/>
      <c r="O400" s="96"/>
      <c r="P400" s="164"/>
      <c r="Q400" s="159"/>
      <c r="R400" s="98"/>
      <c r="S400" s="163"/>
      <c r="T400" s="92" t="str">
        <f t="shared" ca="1" si="25"/>
        <v/>
      </c>
      <c r="U400" s="94"/>
      <c r="V400" s="92" t="str">
        <f t="shared" si="26"/>
        <v/>
      </c>
      <c r="W400" s="92" t="str">
        <f t="shared" si="27"/>
        <v/>
      </c>
      <c r="X400" s="99"/>
      <c r="Y400" s="94"/>
      <c r="Z400" s="100"/>
      <c r="AA400" s="95"/>
      <c r="AB400" s="10"/>
      <c r="AC400" s="72" t="b">
        <f ca="1">AND('pg1'!T400&gt;=startDate,'pg1'!T400&lt;=endDate)</f>
        <v>0</v>
      </c>
    </row>
    <row r="401" spans="1:29" ht="15">
      <c r="A401" s="93">
        <f t="shared" si="28"/>
        <v>398</v>
      </c>
      <c r="B401" s="94"/>
      <c r="C401" s="153"/>
      <c r="D401" s="93" t="str">
        <f>IF(C401&lt;&gt;"",COUNTIF(Stats!$AD$2:$AD$3002,C401),"")</f>
        <v/>
      </c>
      <c r="E401" s="154" t="str">
        <f ca="1">IF(C401&lt;&gt;"",IF(MONTH(T401)=MONTH(TODAY()),Stats!AI399,"--"),"")</f>
        <v/>
      </c>
      <c r="F401" s="97"/>
      <c r="G401" s="160"/>
      <c r="H401" s="157"/>
      <c r="I401" s="158"/>
      <c r="J401" s="161"/>
      <c r="K401" s="160"/>
      <c r="L401" s="162"/>
      <c r="M401" s="162"/>
      <c r="N401" s="96"/>
      <c r="O401" s="96"/>
      <c r="P401" s="164"/>
      <c r="Q401" s="159"/>
      <c r="R401" s="98"/>
      <c r="S401" s="163"/>
      <c r="T401" s="92" t="str">
        <f t="shared" ca="1" si="25"/>
        <v/>
      </c>
      <c r="U401" s="94"/>
      <c r="V401" s="92" t="str">
        <f t="shared" si="26"/>
        <v/>
      </c>
      <c r="W401" s="92" t="str">
        <f t="shared" si="27"/>
        <v/>
      </c>
      <c r="X401" s="99"/>
      <c r="Y401" s="94"/>
      <c r="Z401" s="100"/>
      <c r="AA401" s="95"/>
      <c r="AB401" s="10"/>
      <c r="AC401" s="72" t="b">
        <f ca="1">AND('pg1'!T401&gt;=startDate,'pg1'!T401&lt;=endDate)</f>
        <v>0</v>
      </c>
    </row>
    <row r="402" spans="1:29" ht="15">
      <c r="A402" s="93">
        <f t="shared" si="28"/>
        <v>399</v>
      </c>
      <c r="B402" s="94"/>
      <c r="C402" s="153"/>
      <c r="D402" s="93" t="str">
        <f>IF(C402&lt;&gt;"",COUNTIF(Stats!$AD$2:$AD$3002,C402),"")</f>
        <v/>
      </c>
      <c r="E402" s="154" t="str">
        <f ca="1">IF(C402&lt;&gt;"",IF(MONTH(T402)=MONTH(TODAY()),Stats!AI400,"--"),"")</f>
        <v/>
      </c>
      <c r="F402" s="97"/>
      <c r="G402" s="160"/>
      <c r="H402" s="157"/>
      <c r="I402" s="158"/>
      <c r="J402" s="161"/>
      <c r="K402" s="160"/>
      <c r="L402" s="162"/>
      <c r="M402" s="162"/>
      <c r="N402" s="96"/>
      <c r="O402" s="96"/>
      <c r="P402" s="164"/>
      <c r="Q402" s="159"/>
      <c r="R402" s="98"/>
      <c r="S402" s="163"/>
      <c r="T402" s="92" t="str">
        <f t="shared" ca="1" si="25"/>
        <v/>
      </c>
      <c r="U402" s="94"/>
      <c r="V402" s="92" t="str">
        <f t="shared" si="26"/>
        <v/>
      </c>
      <c r="W402" s="92" t="str">
        <f t="shared" si="27"/>
        <v/>
      </c>
      <c r="X402" s="99"/>
      <c r="Y402" s="94"/>
      <c r="Z402" s="100"/>
      <c r="AA402" s="95"/>
      <c r="AB402" s="10"/>
      <c r="AC402" s="72" t="b">
        <f ca="1">AND('pg1'!T402&gt;=startDate,'pg1'!T402&lt;=endDate)</f>
        <v>0</v>
      </c>
    </row>
    <row r="403" spans="1:29" ht="15">
      <c r="A403" s="93">
        <f t="shared" si="28"/>
        <v>400</v>
      </c>
      <c r="B403" s="94"/>
      <c r="C403" s="153"/>
      <c r="D403" s="93" t="str">
        <f>IF(C403&lt;&gt;"",COUNTIF(Stats!$AD$2:$AD$3002,C403),"")</f>
        <v/>
      </c>
      <c r="E403" s="154" t="str">
        <f ca="1">IF(C403&lt;&gt;"",IF(MONTH(T403)=MONTH(TODAY()),Stats!AI401,"--"),"")</f>
        <v/>
      </c>
      <c r="F403" s="97"/>
      <c r="G403" s="160"/>
      <c r="H403" s="157"/>
      <c r="I403" s="158"/>
      <c r="J403" s="161"/>
      <c r="K403" s="160"/>
      <c r="L403" s="162"/>
      <c r="M403" s="162"/>
      <c r="N403" s="96"/>
      <c r="O403" s="96"/>
      <c r="P403" s="164"/>
      <c r="Q403" s="159"/>
      <c r="R403" s="98"/>
      <c r="S403" s="163"/>
      <c r="T403" s="92" t="str">
        <f t="shared" ca="1" si="25"/>
        <v/>
      </c>
      <c r="U403" s="94"/>
      <c r="V403" s="92" t="str">
        <f t="shared" si="26"/>
        <v/>
      </c>
      <c r="W403" s="92" t="str">
        <f t="shared" si="27"/>
        <v/>
      </c>
      <c r="X403" s="99"/>
      <c r="Y403" s="94"/>
      <c r="Z403" s="100"/>
      <c r="AA403" s="95"/>
      <c r="AB403" s="10"/>
      <c r="AC403" s="72" t="b">
        <f ca="1">AND('pg1'!T403&gt;=startDate,'pg1'!T403&lt;=endDate)</f>
        <v>0</v>
      </c>
    </row>
    <row r="404" spans="1:29" ht="15">
      <c r="A404" s="93">
        <f t="shared" si="28"/>
        <v>401</v>
      </c>
      <c r="B404" s="94"/>
      <c r="C404" s="153"/>
      <c r="D404" s="93" t="str">
        <f>IF(C404&lt;&gt;"",COUNTIF(Stats!$AD$2:$AD$3002,C404),"")</f>
        <v/>
      </c>
      <c r="E404" s="154" t="str">
        <f ca="1">IF(C404&lt;&gt;"",IF(MONTH(T404)=MONTH(TODAY()),Stats!AI402,"--"),"")</f>
        <v/>
      </c>
      <c r="F404" s="97"/>
      <c r="G404" s="160"/>
      <c r="H404" s="157"/>
      <c r="I404" s="158"/>
      <c r="J404" s="161"/>
      <c r="K404" s="160"/>
      <c r="L404" s="162"/>
      <c r="M404" s="162"/>
      <c r="N404" s="96"/>
      <c r="O404" s="96"/>
      <c r="P404" s="164"/>
      <c r="Q404" s="159"/>
      <c r="R404" s="98"/>
      <c r="S404" s="163"/>
      <c r="T404" s="92" t="str">
        <f t="shared" ca="1" si="25"/>
        <v/>
      </c>
      <c r="U404" s="94"/>
      <c r="V404" s="92" t="str">
        <f t="shared" si="26"/>
        <v/>
      </c>
      <c r="W404" s="92" t="str">
        <f t="shared" si="27"/>
        <v/>
      </c>
      <c r="X404" s="99"/>
      <c r="Y404" s="94"/>
      <c r="Z404" s="100"/>
      <c r="AA404" s="95"/>
      <c r="AB404" s="10"/>
      <c r="AC404" s="72" t="b">
        <f ca="1">AND('pg1'!T404&gt;=startDate,'pg1'!T404&lt;=endDate)</f>
        <v>0</v>
      </c>
    </row>
    <row r="405" spans="1:29" ht="15">
      <c r="A405" s="93">
        <f t="shared" si="28"/>
        <v>402</v>
      </c>
      <c r="B405" s="94"/>
      <c r="C405" s="153"/>
      <c r="D405" s="93" t="str">
        <f>IF(C405&lt;&gt;"",COUNTIF(Stats!$AD$2:$AD$3002,C405),"")</f>
        <v/>
      </c>
      <c r="E405" s="154" t="str">
        <f ca="1">IF(C405&lt;&gt;"",IF(MONTH(T405)=MONTH(TODAY()),Stats!AI403,"--"),"")</f>
        <v/>
      </c>
      <c r="F405" s="97"/>
      <c r="G405" s="160"/>
      <c r="H405" s="157"/>
      <c r="I405" s="158"/>
      <c r="J405" s="161"/>
      <c r="K405" s="160"/>
      <c r="L405" s="162"/>
      <c r="M405" s="162"/>
      <c r="N405" s="96"/>
      <c r="O405" s="96"/>
      <c r="P405" s="164"/>
      <c r="Q405" s="159"/>
      <c r="R405" s="98"/>
      <c r="S405" s="163"/>
      <c r="T405" s="92" t="str">
        <f t="shared" ca="1" si="25"/>
        <v/>
      </c>
      <c r="U405" s="94"/>
      <c r="V405" s="92" t="str">
        <f t="shared" si="26"/>
        <v/>
      </c>
      <c r="W405" s="92" t="str">
        <f t="shared" si="27"/>
        <v/>
      </c>
      <c r="X405" s="99"/>
      <c r="Y405" s="94"/>
      <c r="Z405" s="100"/>
      <c r="AA405" s="95"/>
      <c r="AB405" s="10"/>
      <c r="AC405" s="72" t="b">
        <f ca="1">AND('pg1'!T405&gt;=startDate,'pg1'!T405&lt;=endDate)</f>
        <v>0</v>
      </c>
    </row>
    <row r="406" spans="1:29" ht="15">
      <c r="A406" s="93">
        <f t="shared" si="28"/>
        <v>403</v>
      </c>
      <c r="B406" s="94"/>
      <c r="C406" s="153"/>
      <c r="D406" s="93" t="str">
        <f>IF(C406&lt;&gt;"",COUNTIF(Stats!$AD$2:$AD$3002,C406),"")</f>
        <v/>
      </c>
      <c r="E406" s="154" t="str">
        <f ca="1">IF(C406&lt;&gt;"",IF(MONTH(T406)=MONTH(TODAY()),Stats!AI404,"--"),"")</f>
        <v/>
      </c>
      <c r="F406" s="97"/>
      <c r="G406" s="160"/>
      <c r="H406" s="157"/>
      <c r="I406" s="158"/>
      <c r="J406" s="161"/>
      <c r="K406" s="160"/>
      <c r="L406" s="162"/>
      <c r="M406" s="162"/>
      <c r="N406" s="96"/>
      <c r="O406" s="96"/>
      <c r="P406" s="164"/>
      <c r="Q406" s="159"/>
      <c r="R406" s="98"/>
      <c r="S406" s="163"/>
      <c r="T406" s="92" t="str">
        <f t="shared" ca="1" si="25"/>
        <v/>
      </c>
      <c r="U406" s="94"/>
      <c r="V406" s="92" t="str">
        <f t="shared" si="26"/>
        <v/>
      </c>
      <c r="W406" s="92" t="str">
        <f t="shared" si="27"/>
        <v/>
      </c>
      <c r="X406" s="99"/>
      <c r="Y406" s="94"/>
      <c r="Z406" s="100"/>
      <c r="AA406" s="95"/>
      <c r="AB406" s="10"/>
      <c r="AC406" s="72" t="b">
        <f ca="1">AND('pg1'!T406&gt;=startDate,'pg1'!T406&lt;=endDate)</f>
        <v>0</v>
      </c>
    </row>
    <row r="407" spans="1:29" ht="15">
      <c r="A407" s="93">
        <f t="shared" si="28"/>
        <v>404</v>
      </c>
      <c r="B407" s="94"/>
      <c r="C407" s="153"/>
      <c r="D407" s="93" t="str">
        <f>IF(C407&lt;&gt;"",COUNTIF(Stats!$AD$2:$AD$3002,C407),"")</f>
        <v/>
      </c>
      <c r="E407" s="154" t="str">
        <f ca="1">IF(C407&lt;&gt;"",IF(MONTH(T407)=MONTH(TODAY()),Stats!AI405,"--"),"")</f>
        <v/>
      </c>
      <c r="F407" s="97"/>
      <c r="G407" s="160"/>
      <c r="H407" s="157"/>
      <c r="I407" s="158"/>
      <c r="J407" s="161"/>
      <c r="K407" s="160"/>
      <c r="L407" s="162"/>
      <c r="M407" s="162"/>
      <c r="N407" s="96"/>
      <c r="O407" s="96"/>
      <c r="P407" s="164"/>
      <c r="Q407" s="159"/>
      <c r="R407" s="98"/>
      <c r="S407" s="163"/>
      <c r="T407" s="92" t="str">
        <f t="shared" ca="1" si="25"/>
        <v/>
      </c>
      <c r="U407" s="94"/>
      <c r="V407" s="92" t="str">
        <f t="shared" si="26"/>
        <v/>
      </c>
      <c r="W407" s="92" t="str">
        <f t="shared" si="27"/>
        <v/>
      </c>
      <c r="X407" s="99"/>
      <c r="Y407" s="94"/>
      <c r="Z407" s="100"/>
      <c r="AA407" s="95"/>
      <c r="AB407" s="10"/>
      <c r="AC407" s="72" t="b">
        <f ca="1">AND('pg1'!T407&gt;=startDate,'pg1'!T407&lt;=endDate)</f>
        <v>0</v>
      </c>
    </row>
    <row r="408" spans="1:29" ht="15">
      <c r="A408" s="93">
        <f t="shared" si="28"/>
        <v>405</v>
      </c>
      <c r="B408" s="94"/>
      <c r="C408" s="153"/>
      <c r="D408" s="93" t="str">
        <f>IF(C408&lt;&gt;"",COUNTIF(Stats!$AD$2:$AD$3002,C408),"")</f>
        <v/>
      </c>
      <c r="E408" s="154" t="str">
        <f ca="1">IF(C408&lt;&gt;"",IF(MONTH(T408)=MONTH(TODAY()),Stats!AI406,"--"),"")</f>
        <v/>
      </c>
      <c r="F408" s="97"/>
      <c r="G408" s="160"/>
      <c r="H408" s="157"/>
      <c r="I408" s="158"/>
      <c r="J408" s="161"/>
      <c r="K408" s="160"/>
      <c r="L408" s="162"/>
      <c r="M408" s="162"/>
      <c r="N408" s="96"/>
      <c r="O408" s="96"/>
      <c r="P408" s="164"/>
      <c r="Q408" s="159"/>
      <c r="R408" s="98"/>
      <c r="S408" s="163"/>
      <c r="T408" s="92" t="str">
        <f t="shared" ca="1" si="25"/>
        <v/>
      </c>
      <c r="U408" s="94"/>
      <c r="V408" s="92" t="str">
        <f t="shared" si="26"/>
        <v/>
      </c>
      <c r="W408" s="92" t="str">
        <f t="shared" si="27"/>
        <v/>
      </c>
      <c r="X408" s="99"/>
      <c r="Y408" s="94"/>
      <c r="Z408" s="100"/>
      <c r="AA408" s="95"/>
      <c r="AB408" s="10"/>
      <c r="AC408" s="72" t="b">
        <f ca="1">AND('pg1'!T408&gt;=startDate,'pg1'!T408&lt;=endDate)</f>
        <v>0</v>
      </c>
    </row>
    <row r="409" spans="1:29" ht="15">
      <c r="A409" s="93">
        <f t="shared" si="28"/>
        <v>406</v>
      </c>
      <c r="B409" s="94"/>
      <c r="C409" s="153"/>
      <c r="D409" s="93" t="str">
        <f>IF(C409&lt;&gt;"",COUNTIF(Stats!$AD$2:$AD$3002,C409),"")</f>
        <v/>
      </c>
      <c r="E409" s="154" t="str">
        <f ca="1">IF(C409&lt;&gt;"",IF(MONTH(T409)=MONTH(TODAY()),Stats!AI407,"--"),"")</f>
        <v/>
      </c>
      <c r="F409" s="97"/>
      <c r="G409" s="160"/>
      <c r="H409" s="157"/>
      <c r="I409" s="158"/>
      <c r="J409" s="161"/>
      <c r="K409" s="160"/>
      <c r="L409" s="162"/>
      <c r="M409" s="162"/>
      <c r="N409" s="96"/>
      <c r="O409" s="96"/>
      <c r="P409" s="164"/>
      <c r="Q409" s="159"/>
      <c r="R409" s="98"/>
      <c r="S409" s="163"/>
      <c r="T409" s="92" t="str">
        <f t="shared" ca="1" si="25"/>
        <v/>
      </c>
      <c r="U409" s="94"/>
      <c r="V409" s="92" t="str">
        <f t="shared" si="26"/>
        <v/>
      </c>
      <c r="W409" s="92" t="str">
        <f t="shared" si="27"/>
        <v/>
      </c>
      <c r="X409" s="99"/>
      <c r="Y409" s="94"/>
      <c r="Z409" s="100"/>
      <c r="AA409" s="95"/>
      <c r="AB409" s="10"/>
      <c r="AC409" s="72" t="b">
        <f ca="1">AND('pg1'!T409&gt;=startDate,'pg1'!T409&lt;=endDate)</f>
        <v>0</v>
      </c>
    </row>
    <row r="410" spans="1:29" ht="15">
      <c r="A410" s="93">
        <f t="shared" si="28"/>
        <v>407</v>
      </c>
      <c r="B410" s="94"/>
      <c r="C410" s="153"/>
      <c r="D410" s="93" t="str">
        <f>IF(C410&lt;&gt;"",COUNTIF(Stats!$AD$2:$AD$3002,C410),"")</f>
        <v/>
      </c>
      <c r="E410" s="154" t="str">
        <f ca="1">IF(C410&lt;&gt;"",IF(MONTH(T410)=MONTH(TODAY()),Stats!AI408,"--"),"")</f>
        <v/>
      </c>
      <c r="F410" s="97"/>
      <c r="G410" s="160"/>
      <c r="H410" s="157"/>
      <c r="I410" s="158"/>
      <c r="J410" s="161"/>
      <c r="K410" s="160"/>
      <c r="L410" s="162"/>
      <c r="M410" s="162"/>
      <c r="N410" s="96"/>
      <c r="O410" s="96"/>
      <c r="P410" s="164"/>
      <c r="Q410" s="159"/>
      <c r="R410" s="98"/>
      <c r="S410" s="163"/>
      <c r="T410" s="92" t="str">
        <f t="shared" ca="1" si="25"/>
        <v/>
      </c>
      <c r="U410" s="94"/>
      <c r="V410" s="92" t="str">
        <f t="shared" si="26"/>
        <v/>
      </c>
      <c r="W410" s="92" t="str">
        <f t="shared" si="27"/>
        <v/>
      </c>
      <c r="X410" s="99"/>
      <c r="Y410" s="94"/>
      <c r="Z410" s="100"/>
      <c r="AA410" s="95"/>
      <c r="AB410" s="10"/>
      <c r="AC410" s="72" t="b">
        <f ca="1">AND('pg1'!T410&gt;=startDate,'pg1'!T410&lt;=endDate)</f>
        <v>0</v>
      </c>
    </row>
    <row r="411" spans="1:29" ht="15">
      <c r="A411" s="93">
        <f t="shared" si="28"/>
        <v>408</v>
      </c>
      <c r="B411" s="94"/>
      <c r="C411" s="153"/>
      <c r="D411" s="93" t="str">
        <f>IF(C411&lt;&gt;"",COUNTIF(Stats!$AD$2:$AD$3002,C411),"")</f>
        <v/>
      </c>
      <c r="E411" s="154" t="str">
        <f ca="1">IF(C411&lt;&gt;"",IF(MONTH(T411)=MONTH(TODAY()),Stats!AI409,"--"),"")</f>
        <v/>
      </c>
      <c r="F411" s="97"/>
      <c r="G411" s="160"/>
      <c r="H411" s="157"/>
      <c r="I411" s="158"/>
      <c r="J411" s="161"/>
      <c r="K411" s="160"/>
      <c r="L411" s="162"/>
      <c r="M411" s="162"/>
      <c r="N411" s="96"/>
      <c r="O411" s="96"/>
      <c r="P411" s="164"/>
      <c r="Q411" s="159"/>
      <c r="R411" s="98"/>
      <c r="S411" s="163"/>
      <c r="T411" s="92" t="str">
        <f t="shared" ca="1" si="25"/>
        <v/>
      </c>
      <c r="U411" s="94"/>
      <c r="V411" s="92" t="str">
        <f t="shared" si="26"/>
        <v/>
      </c>
      <c r="W411" s="92" t="str">
        <f t="shared" si="27"/>
        <v/>
      </c>
      <c r="X411" s="99"/>
      <c r="Y411" s="94"/>
      <c r="Z411" s="100"/>
      <c r="AA411" s="95"/>
      <c r="AB411" s="10"/>
      <c r="AC411" s="72" t="b">
        <f ca="1">AND('pg1'!T411&gt;=startDate,'pg1'!T411&lt;=endDate)</f>
        <v>0</v>
      </c>
    </row>
    <row r="412" spans="1:29" ht="16.5" customHeight="1">
      <c r="A412" s="93">
        <f t="shared" si="28"/>
        <v>409</v>
      </c>
      <c r="B412" s="94"/>
      <c r="C412" s="153"/>
      <c r="D412" s="93" t="str">
        <f>IF(C412&lt;&gt;"",COUNTIF(Stats!$AD$2:$AD$3002,C412),"")</f>
        <v/>
      </c>
      <c r="E412" s="154" t="str">
        <f ca="1">IF(C412&lt;&gt;"",IF(MONTH(T412)=MONTH(TODAY()),Stats!AI410,"--"),"")</f>
        <v/>
      </c>
      <c r="F412" s="97"/>
      <c r="G412" s="160"/>
      <c r="H412" s="157"/>
      <c r="I412" s="158"/>
      <c r="J412" s="161"/>
      <c r="K412" s="160"/>
      <c r="L412" s="162"/>
      <c r="M412" s="162"/>
      <c r="N412" s="96"/>
      <c r="O412" s="96"/>
      <c r="P412" s="164"/>
      <c r="Q412" s="159"/>
      <c r="R412" s="98"/>
      <c r="S412" s="163"/>
      <c r="T412" s="92" t="str">
        <f t="shared" ca="1" si="25"/>
        <v/>
      </c>
      <c r="U412" s="94"/>
      <c r="V412" s="92" t="str">
        <f t="shared" si="26"/>
        <v/>
      </c>
      <c r="W412" s="92" t="str">
        <f t="shared" si="27"/>
        <v/>
      </c>
      <c r="X412" s="99"/>
      <c r="Y412" s="94"/>
      <c r="Z412" s="100"/>
      <c r="AA412" s="95"/>
      <c r="AB412" s="10"/>
      <c r="AC412" s="72" t="b">
        <f ca="1">AND('pg1'!T412&gt;=startDate,'pg1'!T412&lt;=endDate)</f>
        <v>0</v>
      </c>
    </row>
    <row r="413" spans="1:29" ht="15">
      <c r="A413" s="93">
        <f t="shared" si="28"/>
        <v>410</v>
      </c>
      <c r="B413" s="94"/>
      <c r="C413" s="153"/>
      <c r="D413" s="93" t="str">
        <f>IF(C413&lt;&gt;"",COUNTIF(Stats!$AD$2:$AD$3002,C413),"")</f>
        <v/>
      </c>
      <c r="E413" s="154" t="str">
        <f ca="1">IF(C413&lt;&gt;"",IF(MONTH(T413)=MONTH(TODAY()),Stats!AI411,"--"),"")</f>
        <v/>
      </c>
      <c r="F413" s="97"/>
      <c r="G413" s="160"/>
      <c r="H413" s="157"/>
      <c r="I413" s="158"/>
      <c r="J413" s="161"/>
      <c r="K413" s="160"/>
      <c r="L413" s="162"/>
      <c r="M413" s="162"/>
      <c r="N413" s="96"/>
      <c r="O413" s="96"/>
      <c r="P413" s="164"/>
      <c r="Q413" s="159"/>
      <c r="R413" s="98"/>
      <c r="S413" s="163"/>
      <c r="T413" s="92" t="str">
        <f t="shared" ca="1" si="25"/>
        <v/>
      </c>
      <c r="U413" s="94"/>
      <c r="V413" s="92" t="str">
        <f t="shared" si="26"/>
        <v/>
      </c>
      <c r="W413" s="92" t="str">
        <f t="shared" si="27"/>
        <v/>
      </c>
      <c r="X413" s="99"/>
      <c r="Y413" s="94"/>
      <c r="Z413" s="100"/>
      <c r="AA413" s="95"/>
      <c r="AB413" s="10"/>
      <c r="AC413" s="72" t="b">
        <f ca="1">AND('pg1'!T413&gt;=startDate,'pg1'!T413&lt;=endDate)</f>
        <v>0</v>
      </c>
    </row>
    <row r="414" spans="1:29" ht="15">
      <c r="A414" s="93">
        <f t="shared" si="28"/>
        <v>411</v>
      </c>
      <c r="B414" s="94"/>
      <c r="C414" s="153"/>
      <c r="D414" s="93" t="str">
        <f>IF(C414&lt;&gt;"",COUNTIF(Stats!$AD$2:$AD$3002,C414),"")</f>
        <v/>
      </c>
      <c r="E414" s="154" t="str">
        <f ca="1">IF(C414&lt;&gt;"",IF(MONTH(T414)=MONTH(TODAY()),Stats!AI412,"--"),"")</f>
        <v/>
      </c>
      <c r="F414" s="97"/>
      <c r="G414" s="160"/>
      <c r="H414" s="157"/>
      <c r="I414" s="158"/>
      <c r="J414" s="161"/>
      <c r="K414" s="160"/>
      <c r="L414" s="162"/>
      <c r="M414" s="162"/>
      <c r="N414" s="96"/>
      <c r="O414" s="96"/>
      <c r="P414" s="164"/>
      <c r="Q414" s="159"/>
      <c r="R414" s="98"/>
      <c r="S414" s="163"/>
      <c r="T414" s="92" t="str">
        <f t="shared" ca="1" si="25"/>
        <v/>
      </c>
      <c r="U414" s="94"/>
      <c r="V414" s="92" t="str">
        <f t="shared" si="26"/>
        <v/>
      </c>
      <c r="W414" s="92" t="str">
        <f t="shared" si="27"/>
        <v/>
      </c>
      <c r="X414" s="99"/>
      <c r="Y414" s="94"/>
      <c r="Z414" s="100"/>
      <c r="AA414" s="95"/>
      <c r="AB414" s="10"/>
      <c r="AC414" s="72" t="b">
        <f ca="1">AND('pg1'!T414&gt;=startDate,'pg1'!T414&lt;=endDate)</f>
        <v>0</v>
      </c>
    </row>
    <row r="415" spans="1:29" ht="15">
      <c r="A415" s="93">
        <f t="shared" si="28"/>
        <v>412</v>
      </c>
      <c r="B415" s="94"/>
      <c r="C415" s="153"/>
      <c r="D415" s="93" t="str">
        <f>IF(C415&lt;&gt;"",COUNTIF(Stats!$AD$2:$AD$3002,C415),"")</f>
        <v/>
      </c>
      <c r="E415" s="154" t="str">
        <f ca="1">IF(C415&lt;&gt;"",IF(MONTH(T415)=MONTH(TODAY()),Stats!AI413,"--"),"")</f>
        <v/>
      </c>
      <c r="F415" s="97"/>
      <c r="G415" s="160"/>
      <c r="H415" s="157"/>
      <c r="I415" s="158"/>
      <c r="J415" s="161"/>
      <c r="K415" s="160"/>
      <c r="L415" s="162"/>
      <c r="M415" s="162"/>
      <c r="N415" s="96"/>
      <c r="O415" s="96"/>
      <c r="P415" s="164"/>
      <c r="Q415" s="159"/>
      <c r="R415" s="98"/>
      <c r="S415" s="163"/>
      <c r="T415" s="92" t="str">
        <f t="shared" ca="1" si="25"/>
        <v/>
      </c>
      <c r="U415" s="94"/>
      <c r="V415" s="92" t="str">
        <f t="shared" si="26"/>
        <v/>
      </c>
      <c r="W415" s="92" t="str">
        <f t="shared" si="27"/>
        <v/>
      </c>
      <c r="X415" s="99"/>
      <c r="Y415" s="94"/>
      <c r="Z415" s="100"/>
      <c r="AA415" s="95"/>
      <c r="AB415" s="10"/>
      <c r="AC415" s="72" t="b">
        <f ca="1">AND('pg1'!T415&gt;=startDate,'pg1'!T415&lt;=endDate)</f>
        <v>0</v>
      </c>
    </row>
    <row r="416" spans="1:29" ht="15">
      <c r="A416" s="93">
        <f t="shared" si="28"/>
        <v>413</v>
      </c>
      <c r="B416" s="94"/>
      <c r="C416" s="153"/>
      <c r="D416" s="93" t="str">
        <f>IF(C416&lt;&gt;"",COUNTIF(Stats!$AD$2:$AD$3002,C416),"")</f>
        <v/>
      </c>
      <c r="E416" s="154" t="str">
        <f ca="1">IF(C416&lt;&gt;"",IF(MONTH(T416)=MONTH(TODAY()),Stats!AI414,"--"),"")</f>
        <v/>
      </c>
      <c r="F416" s="97"/>
      <c r="G416" s="160"/>
      <c r="H416" s="157"/>
      <c r="I416" s="158"/>
      <c r="J416" s="161"/>
      <c r="K416" s="160"/>
      <c r="L416" s="162"/>
      <c r="M416" s="162"/>
      <c r="N416" s="96"/>
      <c r="O416" s="96"/>
      <c r="P416" s="164"/>
      <c r="Q416" s="159"/>
      <c r="R416" s="98"/>
      <c r="S416" s="163"/>
      <c r="T416" s="92" t="str">
        <f t="shared" ca="1" si="25"/>
        <v/>
      </c>
      <c r="U416" s="94"/>
      <c r="V416" s="92" t="str">
        <f t="shared" si="26"/>
        <v/>
      </c>
      <c r="W416" s="92" t="str">
        <f t="shared" si="27"/>
        <v/>
      </c>
      <c r="X416" s="99"/>
      <c r="Y416" s="94"/>
      <c r="Z416" s="100"/>
      <c r="AA416" s="95"/>
      <c r="AB416" s="10"/>
      <c r="AC416" s="72" t="b">
        <f ca="1">AND('pg1'!T416&gt;=startDate,'pg1'!T416&lt;=endDate)</f>
        <v>0</v>
      </c>
    </row>
    <row r="417" spans="1:29" ht="15">
      <c r="A417" s="93">
        <f t="shared" si="28"/>
        <v>414</v>
      </c>
      <c r="B417" s="94"/>
      <c r="C417" s="153"/>
      <c r="D417" s="93" t="str">
        <f>IF(C417&lt;&gt;"",COUNTIF(Stats!$AD$2:$AD$3002,C417),"")</f>
        <v/>
      </c>
      <c r="E417" s="154" t="str">
        <f ca="1">IF(C417&lt;&gt;"",IF(MONTH(T417)=MONTH(TODAY()),Stats!AI415,"--"),"")</f>
        <v/>
      </c>
      <c r="F417" s="97"/>
      <c r="G417" s="160"/>
      <c r="H417" s="157"/>
      <c r="I417" s="158"/>
      <c r="J417" s="161"/>
      <c r="K417" s="160"/>
      <c r="L417" s="162"/>
      <c r="M417" s="162"/>
      <c r="N417" s="96"/>
      <c r="O417" s="96"/>
      <c r="P417" s="164"/>
      <c r="Q417" s="159"/>
      <c r="R417" s="98"/>
      <c r="S417" s="163"/>
      <c r="T417" s="92" t="str">
        <f t="shared" ca="1" si="25"/>
        <v/>
      </c>
      <c r="U417" s="94"/>
      <c r="V417" s="92" t="str">
        <f t="shared" si="26"/>
        <v/>
      </c>
      <c r="W417" s="92" t="str">
        <f t="shared" si="27"/>
        <v/>
      </c>
      <c r="X417" s="99"/>
      <c r="Y417" s="94"/>
      <c r="Z417" s="100"/>
      <c r="AA417" s="95"/>
      <c r="AB417" s="10"/>
      <c r="AC417" s="72" t="b">
        <f ca="1">AND('pg1'!T417&gt;=startDate,'pg1'!T417&lt;=endDate)</f>
        <v>0</v>
      </c>
    </row>
    <row r="418" spans="1:29" ht="15">
      <c r="A418" s="93">
        <f t="shared" si="28"/>
        <v>415</v>
      </c>
      <c r="B418" s="94"/>
      <c r="C418" s="153"/>
      <c r="D418" s="93" t="str">
        <f>IF(C418&lt;&gt;"",COUNTIF(Stats!$AD$2:$AD$3002,C418),"")</f>
        <v/>
      </c>
      <c r="E418" s="154" t="str">
        <f ca="1">IF(C418&lt;&gt;"",IF(MONTH(T418)=MONTH(TODAY()),Stats!AI416,"--"),"")</f>
        <v/>
      </c>
      <c r="F418" s="97"/>
      <c r="G418" s="160"/>
      <c r="H418" s="157"/>
      <c r="I418" s="158"/>
      <c r="J418" s="161"/>
      <c r="K418" s="160"/>
      <c r="L418" s="162"/>
      <c r="M418" s="162"/>
      <c r="N418" s="96"/>
      <c r="O418" s="96"/>
      <c r="P418" s="164"/>
      <c r="Q418" s="159"/>
      <c r="R418" s="98"/>
      <c r="S418" s="163"/>
      <c r="T418" s="92" t="str">
        <f t="shared" ca="1" si="25"/>
        <v/>
      </c>
      <c r="U418" s="94"/>
      <c r="V418" s="92" t="str">
        <f t="shared" si="26"/>
        <v/>
      </c>
      <c r="W418" s="92" t="str">
        <f t="shared" si="27"/>
        <v/>
      </c>
      <c r="X418" s="99"/>
      <c r="Y418" s="94"/>
      <c r="Z418" s="100"/>
      <c r="AA418" s="95"/>
      <c r="AB418" s="10"/>
      <c r="AC418" s="72" t="b">
        <f ca="1">AND('pg1'!T418&gt;=startDate,'pg1'!T418&lt;=endDate)</f>
        <v>0</v>
      </c>
    </row>
    <row r="419" spans="1:29" ht="15">
      <c r="A419" s="93">
        <f t="shared" si="28"/>
        <v>416</v>
      </c>
      <c r="B419" s="94"/>
      <c r="C419" s="153"/>
      <c r="D419" s="93" t="str">
        <f>IF(C419&lt;&gt;"",COUNTIF(Stats!$AD$2:$AD$3002,C419),"")</f>
        <v/>
      </c>
      <c r="E419" s="154" t="str">
        <f ca="1">IF(C419&lt;&gt;"",IF(MONTH(T419)=MONTH(TODAY()),Stats!AI417,"--"),"")</f>
        <v/>
      </c>
      <c r="F419" s="97"/>
      <c r="G419" s="160"/>
      <c r="H419" s="157"/>
      <c r="I419" s="158"/>
      <c r="J419" s="161"/>
      <c r="K419" s="160"/>
      <c r="L419" s="162"/>
      <c r="M419" s="162"/>
      <c r="N419" s="96"/>
      <c r="O419" s="96"/>
      <c r="P419" s="164"/>
      <c r="Q419" s="159"/>
      <c r="R419" s="98"/>
      <c r="S419" s="163"/>
      <c r="T419" s="92" t="str">
        <f t="shared" ca="1" si="25"/>
        <v/>
      </c>
      <c r="U419" s="94"/>
      <c r="V419" s="92" t="str">
        <f t="shared" si="26"/>
        <v/>
      </c>
      <c r="W419" s="92" t="str">
        <f t="shared" si="27"/>
        <v/>
      </c>
      <c r="X419" s="99"/>
      <c r="Y419" s="94"/>
      <c r="Z419" s="100"/>
      <c r="AA419" s="95"/>
      <c r="AB419" s="10"/>
      <c r="AC419" s="72" t="b">
        <f ca="1">AND('pg1'!T419&gt;=startDate,'pg1'!T419&lt;=endDate)</f>
        <v>0</v>
      </c>
    </row>
    <row r="420" spans="1:29" ht="15">
      <c r="A420" s="93">
        <f t="shared" si="28"/>
        <v>417</v>
      </c>
      <c r="B420" s="94"/>
      <c r="C420" s="153"/>
      <c r="D420" s="93" t="str">
        <f>IF(C420&lt;&gt;"",COUNTIF(Stats!$AD$2:$AD$3002,C420),"")</f>
        <v/>
      </c>
      <c r="E420" s="154" t="str">
        <f ca="1">IF(C420&lt;&gt;"",IF(MONTH(T420)=MONTH(TODAY()),Stats!AI418,"--"),"")</f>
        <v/>
      </c>
      <c r="F420" s="97"/>
      <c r="G420" s="160"/>
      <c r="H420" s="157"/>
      <c r="I420" s="158"/>
      <c r="J420" s="161"/>
      <c r="K420" s="160"/>
      <c r="L420" s="162"/>
      <c r="M420" s="162"/>
      <c r="N420" s="96"/>
      <c r="O420" s="96"/>
      <c r="P420" s="164"/>
      <c r="Q420" s="159"/>
      <c r="R420" s="98"/>
      <c r="S420" s="163"/>
      <c r="T420" s="92" t="str">
        <f t="shared" ca="1" si="25"/>
        <v/>
      </c>
      <c r="U420" s="94"/>
      <c r="V420" s="92" t="str">
        <f t="shared" si="26"/>
        <v/>
      </c>
      <c r="W420" s="92" t="str">
        <f t="shared" si="27"/>
        <v/>
      </c>
      <c r="X420" s="99"/>
      <c r="Y420" s="94"/>
      <c r="Z420" s="100"/>
      <c r="AA420" s="95"/>
      <c r="AB420" s="10"/>
      <c r="AC420" s="72" t="b">
        <f ca="1">AND('pg1'!T420&gt;=startDate,'pg1'!T420&lt;=endDate)</f>
        <v>0</v>
      </c>
    </row>
    <row r="421" spans="1:29" ht="15">
      <c r="A421" s="93">
        <f t="shared" si="28"/>
        <v>418</v>
      </c>
      <c r="B421" s="94"/>
      <c r="C421" s="153"/>
      <c r="D421" s="93" t="str">
        <f>IF(C421&lt;&gt;"",COUNTIF(Stats!$AD$2:$AD$3002,C421),"")</f>
        <v/>
      </c>
      <c r="E421" s="154" t="str">
        <f ca="1">IF(C421&lt;&gt;"",IF(MONTH(T421)=MONTH(TODAY()),Stats!AI419,"--"),"")</f>
        <v/>
      </c>
      <c r="F421" s="97"/>
      <c r="G421" s="160"/>
      <c r="H421" s="157"/>
      <c r="I421" s="158"/>
      <c r="J421" s="161"/>
      <c r="K421" s="160"/>
      <c r="L421" s="162"/>
      <c r="M421" s="162"/>
      <c r="N421" s="96"/>
      <c r="O421" s="96"/>
      <c r="P421" s="164"/>
      <c r="Q421" s="159"/>
      <c r="R421" s="98"/>
      <c r="S421" s="163"/>
      <c r="T421" s="92" t="str">
        <f t="shared" ca="1" si="25"/>
        <v/>
      </c>
      <c r="U421" s="94"/>
      <c r="V421" s="92" t="str">
        <f t="shared" si="26"/>
        <v/>
      </c>
      <c r="W421" s="92" t="str">
        <f t="shared" si="27"/>
        <v/>
      </c>
      <c r="X421" s="99"/>
      <c r="Y421" s="94"/>
      <c r="Z421" s="100"/>
      <c r="AA421" s="95"/>
      <c r="AB421" s="10"/>
      <c r="AC421" s="72" t="b">
        <f ca="1">AND('pg1'!T421&gt;=startDate,'pg1'!T421&lt;=endDate)</f>
        <v>0</v>
      </c>
    </row>
    <row r="422" spans="1:29" ht="15">
      <c r="A422" s="93">
        <f t="shared" si="28"/>
        <v>419</v>
      </c>
      <c r="B422" s="94"/>
      <c r="C422" s="153"/>
      <c r="D422" s="93" t="str">
        <f>IF(C422&lt;&gt;"",COUNTIF(Stats!$AD$2:$AD$3002,C422),"")</f>
        <v/>
      </c>
      <c r="E422" s="154" t="str">
        <f ca="1">IF(C422&lt;&gt;"",IF(MONTH(T422)=MONTH(TODAY()),Stats!AI420,"--"),"")</f>
        <v/>
      </c>
      <c r="F422" s="97"/>
      <c r="G422" s="160"/>
      <c r="H422" s="157"/>
      <c r="I422" s="158"/>
      <c r="J422" s="161"/>
      <c r="K422" s="160"/>
      <c r="L422" s="162"/>
      <c r="M422" s="162"/>
      <c r="N422" s="96"/>
      <c r="O422" s="96"/>
      <c r="P422" s="164"/>
      <c r="Q422" s="159"/>
      <c r="R422" s="98"/>
      <c r="S422" s="163"/>
      <c r="T422" s="92" t="str">
        <f t="shared" ca="1" si="25"/>
        <v/>
      </c>
      <c r="U422" s="94"/>
      <c r="V422" s="92" t="str">
        <f t="shared" si="26"/>
        <v/>
      </c>
      <c r="W422" s="92" t="str">
        <f t="shared" si="27"/>
        <v/>
      </c>
      <c r="X422" s="99"/>
      <c r="Y422" s="94"/>
      <c r="Z422" s="100"/>
      <c r="AA422" s="95"/>
      <c r="AB422" s="10"/>
      <c r="AC422" s="72" t="b">
        <f ca="1">AND('pg1'!T422&gt;=startDate,'pg1'!T422&lt;=endDate)</f>
        <v>0</v>
      </c>
    </row>
    <row r="423" spans="1:29" ht="15">
      <c r="A423" s="93">
        <f t="shared" si="28"/>
        <v>420</v>
      </c>
      <c r="B423" s="94"/>
      <c r="C423" s="153"/>
      <c r="D423" s="93" t="str">
        <f>IF(C423&lt;&gt;"",COUNTIF(Stats!$AD$2:$AD$3002,C423),"")</f>
        <v/>
      </c>
      <c r="E423" s="154" t="str">
        <f ca="1">IF(C423&lt;&gt;"",IF(MONTH(T423)=MONTH(TODAY()),Stats!AI421,"--"),"")</f>
        <v/>
      </c>
      <c r="F423" s="97"/>
      <c r="G423" s="160"/>
      <c r="H423" s="157"/>
      <c r="I423" s="158"/>
      <c r="J423" s="161"/>
      <c r="K423" s="160"/>
      <c r="L423" s="162"/>
      <c r="M423" s="162"/>
      <c r="N423" s="96"/>
      <c r="O423" s="96"/>
      <c r="P423" s="164"/>
      <c r="Q423" s="159"/>
      <c r="R423" s="98"/>
      <c r="S423" s="163"/>
      <c r="T423" s="92" t="str">
        <f t="shared" ca="1" si="25"/>
        <v/>
      </c>
      <c r="U423" s="94"/>
      <c r="V423" s="92" t="str">
        <f t="shared" si="26"/>
        <v/>
      </c>
      <c r="W423" s="92" t="str">
        <f t="shared" si="27"/>
        <v/>
      </c>
      <c r="X423" s="99"/>
      <c r="Y423" s="94"/>
      <c r="Z423" s="100"/>
      <c r="AA423" s="95"/>
      <c r="AB423" s="10"/>
      <c r="AC423" s="72" t="b">
        <f ca="1">AND('pg1'!T423&gt;=startDate,'pg1'!T423&lt;=endDate)</f>
        <v>0</v>
      </c>
    </row>
    <row r="424" spans="1:29" ht="15">
      <c r="A424" s="93">
        <f t="shared" si="28"/>
        <v>421</v>
      </c>
      <c r="B424" s="94"/>
      <c r="C424" s="153"/>
      <c r="D424" s="93" t="str">
        <f>IF(C424&lt;&gt;"",COUNTIF(Stats!$AD$2:$AD$3002,C424),"")</f>
        <v/>
      </c>
      <c r="E424" s="154" t="str">
        <f ca="1">IF(C424&lt;&gt;"",IF(MONTH(T424)=MONTH(TODAY()),Stats!AI422,"--"),"")</f>
        <v/>
      </c>
      <c r="F424" s="97"/>
      <c r="G424" s="160"/>
      <c r="H424" s="157"/>
      <c r="I424" s="158"/>
      <c r="J424" s="161"/>
      <c r="K424" s="160"/>
      <c r="L424" s="162"/>
      <c r="M424" s="162"/>
      <c r="N424" s="96"/>
      <c r="O424" s="96"/>
      <c r="P424" s="164"/>
      <c r="Q424" s="159"/>
      <c r="R424" s="98"/>
      <c r="S424" s="163"/>
      <c r="T424" s="92" t="str">
        <f t="shared" ca="1" si="25"/>
        <v/>
      </c>
      <c r="U424" s="94"/>
      <c r="V424" s="92" t="str">
        <f t="shared" si="26"/>
        <v/>
      </c>
      <c r="W424" s="92" t="str">
        <f t="shared" si="27"/>
        <v/>
      </c>
      <c r="X424" s="99"/>
      <c r="Y424" s="94"/>
      <c r="Z424" s="100"/>
      <c r="AA424" s="95"/>
      <c r="AB424" s="10"/>
      <c r="AC424" s="72" t="b">
        <f ca="1">AND('pg1'!T424&gt;=startDate,'pg1'!T424&lt;=endDate)</f>
        <v>0</v>
      </c>
    </row>
    <row r="425" spans="1:29" ht="15">
      <c r="A425" s="93">
        <f t="shared" si="28"/>
        <v>422</v>
      </c>
      <c r="B425" s="94"/>
      <c r="C425" s="153"/>
      <c r="D425" s="93" t="str">
        <f>IF(C425&lt;&gt;"",COUNTIF(Stats!$AD$2:$AD$3002,C425),"")</f>
        <v/>
      </c>
      <c r="E425" s="154" t="str">
        <f ca="1">IF(C425&lt;&gt;"",IF(MONTH(T425)=MONTH(TODAY()),Stats!AI423,"--"),"")</f>
        <v/>
      </c>
      <c r="F425" s="97"/>
      <c r="G425" s="160"/>
      <c r="H425" s="157"/>
      <c r="I425" s="158"/>
      <c r="J425" s="161"/>
      <c r="K425" s="160"/>
      <c r="L425" s="162"/>
      <c r="M425" s="162"/>
      <c r="N425" s="96"/>
      <c r="O425" s="96"/>
      <c r="P425" s="164"/>
      <c r="Q425" s="159"/>
      <c r="R425" s="98"/>
      <c r="S425" s="163"/>
      <c r="T425" s="92" t="str">
        <f t="shared" ca="1" si="25"/>
        <v/>
      </c>
      <c r="U425" s="94"/>
      <c r="V425" s="92" t="str">
        <f t="shared" si="26"/>
        <v/>
      </c>
      <c r="W425" s="92" t="str">
        <f t="shared" si="27"/>
        <v/>
      </c>
      <c r="X425" s="99"/>
      <c r="Y425" s="94"/>
      <c r="Z425" s="100"/>
      <c r="AA425" s="95"/>
      <c r="AB425" s="10"/>
      <c r="AC425" s="72" t="b">
        <f ca="1">AND('pg1'!T425&gt;=startDate,'pg1'!T425&lt;=endDate)</f>
        <v>0</v>
      </c>
    </row>
    <row r="426" spans="1:29" ht="15">
      <c r="A426" s="93">
        <f t="shared" si="28"/>
        <v>423</v>
      </c>
      <c r="B426" s="94"/>
      <c r="C426" s="153"/>
      <c r="D426" s="93" t="str">
        <f>IF(C426&lt;&gt;"",COUNTIF(Stats!$AD$2:$AD$3002,C426),"")</f>
        <v/>
      </c>
      <c r="E426" s="154" t="str">
        <f ca="1">IF(C426&lt;&gt;"",IF(MONTH(T426)=MONTH(TODAY()),Stats!AI424,"--"),"")</f>
        <v/>
      </c>
      <c r="F426" s="97"/>
      <c r="G426" s="160"/>
      <c r="H426" s="157"/>
      <c r="I426" s="158"/>
      <c r="J426" s="161"/>
      <c r="K426" s="160"/>
      <c r="L426" s="162"/>
      <c r="M426" s="162"/>
      <c r="N426" s="96"/>
      <c r="O426" s="96"/>
      <c r="P426" s="164"/>
      <c r="Q426" s="159"/>
      <c r="R426" s="98"/>
      <c r="S426" s="163"/>
      <c r="T426" s="92" t="str">
        <f t="shared" ca="1" si="25"/>
        <v/>
      </c>
      <c r="U426" s="94"/>
      <c r="V426" s="92" t="str">
        <f t="shared" si="26"/>
        <v/>
      </c>
      <c r="W426" s="92" t="str">
        <f t="shared" si="27"/>
        <v/>
      </c>
      <c r="X426" s="99"/>
      <c r="Y426" s="94"/>
      <c r="Z426" s="100"/>
      <c r="AA426" s="95"/>
      <c r="AB426" s="10"/>
      <c r="AC426" s="72" t="b">
        <f ca="1">AND('pg1'!T426&gt;=startDate,'pg1'!T426&lt;=endDate)</f>
        <v>0</v>
      </c>
    </row>
    <row r="427" spans="1:29" ht="15">
      <c r="A427" s="93">
        <f t="shared" si="28"/>
        <v>424</v>
      </c>
      <c r="B427" s="94"/>
      <c r="C427" s="153"/>
      <c r="D427" s="93" t="str">
        <f>IF(C427&lt;&gt;"",COUNTIF(Stats!$AD$2:$AD$3002,C427),"")</f>
        <v/>
      </c>
      <c r="E427" s="154" t="str">
        <f ca="1">IF(C427&lt;&gt;"",IF(MONTH(T427)=MONTH(TODAY()),Stats!AI425,"--"),"")</f>
        <v/>
      </c>
      <c r="F427" s="97"/>
      <c r="G427" s="160"/>
      <c r="H427" s="157"/>
      <c r="I427" s="158"/>
      <c r="J427" s="161"/>
      <c r="K427" s="160"/>
      <c r="L427" s="162"/>
      <c r="M427" s="162"/>
      <c r="N427" s="96"/>
      <c r="O427" s="96"/>
      <c r="P427" s="164"/>
      <c r="Q427" s="159"/>
      <c r="R427" s="98"/>
      <c r="S427" s="163"/>
      <c r="T427" s="92" t="str">
        <f t="shared" ca="1" si="25"/>
        <v/>
      </c>
      <c r="U427" s="94"/>
      <c r="V427" s="92" t="str">
        <f t="shared" si="26"/>
        <v/>
      </c>
      <c r="W427" s="92" t="str">
        <f t="shared" si="27"/>
        <v/>
      </c>
      <c r="X427" s="99"/>
      <c r="Y427" s="94"/>
      <c r="Z427" s="100"/>
      <c r="AA427" s="95"/>
      <c r="AB427" s="10"/>
      <c r="AC427" s="72" t="b">
        <f ca="1">AND('pg1'!T427&gt;=startDate,'pg1'!T427&lt;=endDate)</f>
        <v>0</v>
      </c>
    </row>
    <row r="428" spans="1:29" ht="15">
      <c r="A428" s="93">
        <f t="shared" si="28"/>
        <v>425</v>
      </c>
      <c r="B428" s="94"/>
      <c r="C428" s="153"/>
      <c r="D428" s="93" t="str">
        <f>IF(C428&lt;&gt;"",COUNTIF(Stats!$AD$2:$AD$3002,C428),"")</f>
        <v/>
      </c>
      <c r="E428" s="154" t="str">
        <f ca="1">IF(C428&lt;&gt;"",IF(MONTH(T428)=MONTH(TODAY()),Stats!AI426,"--"),"")</f>
        <v/>
      </c>
      <c r="F428" s="97"/>
      <c r="G428" s="160"/>
      <c r="H428" s="157"/>
      <c r="I428" s="158"/>
      <c r="J428" s="161"/>
      <c r="K428" s="160"/>
      <c r="L428" s="162"/>
      <c r="M428" s="162"/>
      <c r="N428" s="96"/>
      <c r="O428" s="96"/>
      <c r="P428" s="164"/>
      <c r="Q428" s="159"/>
      <c r="R428" s="98"/>
      <c r="S428" s="163"/>
      <c r="T428" s="92" t="str">
        <f t="shared" ca="1" si="25"/>
        <v/>
      </c>
      <c r="U428" s="94"/>
      <c r="V428" s="92" t="str">
        <f t="shared" si="26"/>
        <v/>
      </c>
      <c r="W428" s="92" t="str">
        <f t="shared" si="27"/>
        <v/>
      </c>
      <c r="X428" s="99"/>
      <c r="Y428" s="94"/>
      <c r="Z428" s="100"/>
      <c r="AA428" s="95"/>
      <c r="AB428" s="10"/>
      <c r="AC428" s="72" t="b">
        <f ca="1">AND('pg1'!T428&gt;=startDate,'pg1'!T428&lt;=endDate)</f>
        <v>0</v>
      </c>
    </row>
    <row r="429" spans="1:29" ht="15">
      <c r="A429" s="93">
        <f t="shared" si="28"/>
        <v>426</v>
      </c>
      <c r="B429" s="94"/>
      <c r="C429" s="153"/>
      <c r="D429" s="93" t="str">
        <f>IF(C429&lt;&gt;"",COUNTIF(Stats!$AD$2:$AD$3002,C429),"")</f>
        <v/>
      </c>
      <c r="E429" s="154" t="str">
        <f ca="1">IF(C429&lt;&gt;"",IF(MONTH(T429)=MONTH(TODAY()),Stats!AI427,"--"),"")</f>
        <v/>
      </c>
      <c r="F429" s="97"/>
      <c r="G429" s="160"/>
      <c r="H429" s="157"/>
      <c r="I429" s="158"/>
      <c r="J429" s="161"/>
      <c r="K429" s="160"/>
      <c r="L429" s="162"/>
      <c r="M429" s="162"/>
      <c r="N429" s="96"/>
      <c r="O429" s="96"/>
      <c r="P429" s="164"/>
      <c r="Q429" s="159"/>
      <c r="R429" s="98"/>
      <c r="S429" s="163"/>
      <c r="T429" s="92" t="str">
        <f t="shared" ca="1" si="25"/>
        <v/>
      </c>
      <c r="U429" s="94"/>
      <c r="V429" s="92" t="str">
        <f t="shared" si="26"/>
        <v/>
      </c>
      <c r="W429" s="92" t="str">
        <f t="shared" si="27"/>
        <v/>
      </c>
      <c r="X429" s="99"/>
      <c r="Y429" s="94"/>
      <c r="Z429" s="100"/>
      <c r="AA429" s="95"/>
      <c r="AB429" s="10"/>
      <c r="AC429" s="72" t="b">
        <f ca="1">AND('pg1'!T429&gt;=startDate,'pg1'!T429&lt;=endDate)</f>
        <v>0</v>
      </c>
    </row>
    <row r="430" spans="1:29" ht="15">
      <c r="A430" s="93">
        <f t="shared" si="28"/>
        <v>427</v>
      </c>
      <c r="B430" s="94"/>
      <c r="C430" s="153"/>
      <c r="D430" s="93" t="str">
        <f>IF(C430&lt;&gt;"",COUNTIF(Stats!$AD$2:$AD$3002,C430),"")</f>
        <v/>
      </c>
      <c r="E430" s="154" t="str">
        <f ca="1">IF(C430&lt;&gt;"",IF(MONTH(T430)=MONTH(TODAY()),Stats!AI428,"--"),"")</f>
        <v/>
      </c>
      <c r="F430" s="97"/>
      <c r="G430" s="160"/>
      <c r="H430" s="157"/>
      <c r="I430" s="158"/>
      <c r="J430" s="161"/>
      <c r="K430" s="160"/>
      <c r="L430" s="162"/>
      <c r="M430" s="162"/>
      <c r="N430" s="96"/>
      <c r="O430" s="96"/>
      <c r="P430" s="164"/>
      <c r="Q430" s="159"/>
      <c r="R430" s="98"/>
      <c r="S430" s="163"/>
      <c r="T430" s="92" t="str">
        <f t="shared" ca="1" si="25"/>
        <v/>
      </c>
      <c r="U430" s="94"/>
      <c r="V430" s="92" t="str">
        <f t="shared" si="26"/>
        <v/>
      </c>
      <c r="W430" s="92" t="str">
        <f t="shared" si="27"/>
        <v/>
      </c>
      <c r="X430" s="99"/>
      <c r="Y430" s="94"/>
      <c r="Z430" s="100"/>
      <c r="AA430" s="95"/>
      <c r="AB430" s="10"/>
      <c r="AC430" s="72" t="b">
        <f ca="1">AND('pg1'!T430&gt;=startDate,'pg1'!T430&lt;=endDate)</f>
        <v>0</v>
      </c>
    </row>
    <row r="431" spans="1:29" ht="15">
      <c r="A431" s="93">
        <f t="shared" si="28"/>
        <v>428</v>
      </c>
      <c r="B431" s="94"/>
      <c r="C431" s="153"/>
      <c r="D431" s="93" t="str">
        <f>IF(C431&lt;&gt;"",COUNTIF(Stats!$AD$2:$AD$3002,C431),"")</f>
        <v/>
      </c>
      <c r="E431" s="154" t="str">
        <f ca="1">IF(C431&lt;&gt;"",IF(MONTH(T431)=MONTH(TODAY()),Stats!AI429,"--"),"")</f>
        <v/>
      </c>
      <c r="F431" s="97"/>
      <c r="G431" s="160"/>
      <c r="H431" s="157"/>
      <c r="I431" s="158"/>
      <c r="J431" s="161"/>
      <c r="K431" s="160"/>
      <c r="L431" s="162"/>
      <c r="M431" s="162"/>
      <c r="N431" s="96"/>
      <c r="O431" s="96"/>
      <c r="P431" s="164"/>
      <c r="Q431" s="159"/>
      <c r="R431" s="98"/>
      <c r="S431" s="163"/>
      <c r="T431" s="92" t="str">
        <f t="shared" ca="1" si="25"/>
        <v/>
      </c>
      <c r="U431" s="94"/>
      <c r="V431" s="92" t="str">
        <f t="shared" si="26"/>
        <v/>
      </c>
      <c r="W431" s="92" t="str">
        <f t="shared" si="27"/>
        <v/>
      </c>
      <c r="X431" s="99"/>
      <c r="Y431" s="94"/>
      <c r="Z431" s="100"/>
      <c r="AA431" s="95"/>
      <c r="AB431" s="10"/>
      <c r="AC431" s="72" t="b">
        <f ca="1">AND('pg1'!T431&gt;=startDate,'pg1'!T431&lt;=endDate)</f>
        <v>0</v>
      </c>
    </row>
    <row r="432" spans="1:29" ht="15">
      <c r="A432" s="93">
        <f t="shared" si="28"/>
        <v>429</v>
      </c>
      <c r="B432" s="94"/>
      <c r="C432" s="153"/>
      <c r="D432" s="93" t="str">
        <f>IF(C432&lt;&gt;"",COUNTIF(Stats!$AD$2:$AD$3002,C432),"")</f>
        <v/>
      </c>
      <c r="E432" s="154" t="str">
        <f ca="1">IF(C432&lt;&gt;"",IF(MONTH(T432)=MONTH(TODAY()),Stats!AI430,"--"),"")</f>
        <v/>
      </c>
      <c r="F432" s="97"/>
      <c r="G432" s="160"/>
      <c r="H432" s="157"/>
      <c r="I432" s="158"/>
      <c r="J432" s="161"/>
      <c r="K432" s="160"/>
      <c r="L432" s="162"/>
      <c r="M432" s="162"/>
      <c r="N432" s="96"/>
      <c r="O432" s="96"/>
      <c r="P432" s="164"/>
      <c r="Q432" s="159"/>
      <c r="R432" s="98"/>
      <c r="S432" s="163"/>
      <c r="T432" s="92" t="str">
        <f t="shared" ca="1" si="25"/>
        <v/>
      </c>
      <c r="U432" s="94"/>
      <c r="V432" s="92" t="str">
        <f t="shared" si="26"/>
        <v/>
      </c>
      <c r="W432" s="92" t="str">
        <f t="shared" si="27"/>
        <v/>
      </c>
      <c r="X432" s="99"/>
      <c r="Y432" s="94"/>
      <c r="Z432" s="100"/>
      <c r="AA432" s="95"/>
      <c r="AB432" s="10"/>
      <c r="AC432" s="72" t="b">
        <f ca="1">AND('pg1'!T432&gt;=startDate,'pg1'!T432&lt;=endDate)</f>
        <v>0</v>
      </c>
    </row>
    <row r="433" spans="1:29" ht="15">
      <c r="A433" s="93">
        <f t="shared" si="28"/>
        <v>430</v>
      </c>
      <c r="B433" s="94"/>
      <c r="C433" s="153"/>
      <c r="D433" s="93" t="str">
        <f>IF(C433&lt;&gt;"",COUNTIF(Stats!$AD$2:$AD$3002,C433),"")</f>
        <v/>
      </c>
      <c r="E433" s="154" t="str">
        <f ca="1">IF(C433&lt;&gt;"",IF(MONTH(T433)=MONTH(TODAY()),Stats!AI431,"--"),"")</f>
        <v/>
      </c>
      <c r="F433" s="97"/>
      <c r="G433" s="160"/>
      <c r="H433" s="157"/>
      <c r="I433" s="158"/>
      <c r="J433" s="161"/>
      <c r="K433" s="160"/>
      <c r="L433" s="162"/>
      <c r="M433" s="162"/>
      <c r="N433" s="96"/>
      <c r="O433" s="96"/>
      <c r="P433" s="164"/>
      <c r="Q433" s="159"/>
      <c r="R433" s="98"/>
      <c r="S433" s="163"/>
      <c r="T433" s="92" t="str">
        <f t="shared" ca="1" si="25"/>
        <v/>
      </c>
      <c r="U433" s="94"/>
      <c r="V433" s="92" t="str">
        <f t="shared" si="26"/>
        <v/>
      </c>
      <c r="W433" s="92" t="str">
        <f t="shared" si="27"/>
        <v/>
      </c>
      <c r="X433" s="99"/>
      <c r="Y433" s="94"/>
      <c r="Z433" s="100"/>
      <c r="AA433" s="95"/>
      <c r="AB433" s="10"/>
      <c r="AC433" s="72" t="b">
        <f ca="1">AND('pg1'!T433&gt;=startDate,'pg1'!T433&lt;=endDate)</f>
        <v>0</v>
      </c>
    </row>
    <row r="434" spans="1:29" ht="15">
      <c r="A434" s="93">
        <f t="shared" si="28"/>
        <v>431</v>
      </c>
      <c r="B434" s="94"/>
      <c r="C434" s="153"/>
      <c r="D434" s="93" t="str">
        <f>IF(C434&lt;&gt;"",COUNTIF(Stats!$AD$2:$AD$3002,C434),"")</f>
        <v/>
      </c>
      <c r="E434" s="154" t="str">
        <f ca="1">IF(C434&lt;&gt;"",IF(MONTH(T434)=MONTH(TODAY()),Stats!AI432,"--"),"")</f>
        <v/>
      </c>
      <c r="F434" s="97"/>
      <c r="G434" s="160"/>
      <c r="H434" s="157"/>
      <c r="I434" s="158"/>
      <c r="J434" s="161"/>
      <c r="K434" s="160"/>
      <c r="L434" s="162"/>
      <c r="M434" s="162"/>
      <c r="N434" s="96"/>
      <c r="O434" s="96"/>
      <c r="P434" s="164"/>
      <c r="Q434" s="159"/>
      <c r="R434" s="98"/>
      <c r="S434" s="163"/>
      <c r="T434" s="92" t="str">
        <f t="shared" ca="1" si="25"/>
        <v/>
      </c>
      <c r="U434" s="94"/>
      <c r="V434" s="92" t="str">
        <f t="shared" si="26"/>
        <v/>
      </c>
      <c r="W434" s="92" t="str">
        <f t="shared" si="27"/>
        <v/>
      </c>
      <c r="X434" s="99"/>
      <c r="Y434" s="94"/>
      <c r="Z434" s="100"/>
      <c r="AA434" s="95"/>
      <c r="AB434" s="10"/>
      <c r="AC434" s="72" t="b">
        <f ca="1">AND('pg1'!T434&gt;=startDate,'pg1'!T434&lt;=endDate)</f>
        <v>0</v>
      </c>
    </row>
    <row r="435" spans="1:29" ht="15">
      <c r="A435" s="93">
        <f t="shared" si="28"/>
        <v>432</v>
      </c>
      <c r="B435" s="94"/>
      <c r="C435" s="153"/>
      <c r="D435" s="93" t="str">
        <f>IF(C435&lt;&gt;"",COUNTIF(Stats!$AD$2:$AD$3002,C435),"")</f>
        <v/>
      </c>
      <c r="E435" s="154" t="str">
        <f ca="1">IF(C435&lt;&gt;"",IF(MONTH(T435)=MONTH(TODAY()),Stats!AI433,"--"),"")</f>
        <v/>
      </c>
      <c r="F435" s="97"/>
      <c r="G435" s="160"/>
      <c r="H435" s="157"/>
      <c r="I435" s="158"/>
      <c r="J435" s="161"/>
      <c r="K435" s="160"/>
      <c r="L435" s="162"/>
      <c r="M435" s="162"/>
      <c r="N435" s="96"/>
      <c r="O435" s="96"/>
      <c r="P435" s="164"/>
      <c r="Q435" s="159"/>
      <c r="R435" s="98"/>
      <c r="S435" s="163"/>
      <c r="T435" s="92" t="str">
        <f t="shared" ca="1" si="25"/>
        <v/>
      </c>
      <c r="U435" s="94"/>
      <c r="V435" s="92" t="str">
        <f t="shared" si="26"/>
        <v/>
      </c>
      <c r="W435" s="92" t="str">
        <f t="shared" si="27"/>
        <v/>
      </c>
      <c r="X435" s="99"/>
      <c r="Y435" s="94"/>
      <c r="Z435" s="100"/>
      <c r="AA435" s="95"/>
      <c r="AB435" s="10"/>
      <c r="AC435" s="72" t="b">
        <f ca="1">AND('pg1'!T435&gt;=startDate,'pg1'!T435&lt;=endDate)</f>
        <v>0</v>
      </c>
    </row>
    <row r="436" spans="1:29" ht="15">
      <c r="A436" s="93">
        <f t="shared" si="28"/>
        <v>433</v>
      </c>
      <c r="B436" s="94"/>
      <c r="C436" s="153"/>
      <c r="D436" s="93" t="str">
        <f>IF(C436&lt;&gt;"",COUNTIF(Stats!$AD$2:$AD$3002,C436),"")</f>
        <v/>
      </c>
      <c r="E436" s="154" t="str">
        <f ca="1">IF(C436&lt;&gt;"",IF(MONTH(T436)=MONTH(TODAY()),Stats!AI434,"--"),"")</f>
        <v/>
      </c>
      <c r="F436" s="97"/>
      <c r="G436" s="160"/>
      <c r="H436" s="157"/>
      <c r="I436" s="158"/>
      <c r="J436" s="161"/>
      <c r="K436" s="160"/>
      <c r="L436" s="162"/>
      <c r="M436" s="162"/>
      <c r="N436" s="96"/>
      <c r="O436" s="96"/>
      <c r="P436" s="164"/>
      <c r="Q436" s="159"/>
      <c r="R436" s="98"/>
      <c r="S436" s="163"/>
      <c r="T436" s="92" t="str">
        <f t="shared" ca="1" si="25"/>
        <v/>
      </c>
      <c r="U436" s="94"/>
      <c r="V436" s="92" t="str">
        <f t="shared" si="26"/>
        <v/>
      </c>
      <c r="W436" s="92" t="str">
        <f t="shared" si="27"/>
        <v/>
      </c>
      <c r="X436" s="99"/>
      <c r="Y436" s="94"/>
      <c r="Z436" s="100"/>
      <c r="AA436" s="95"/>
      <c r="AB436" s="10"/>
      <c r="AC436" s="72" t="b">
        <f ca="1">AND('pg1'!T436&gt;=startDate,'pg1'!T436&lt;=endDate)</f>
        <v>0</v>
      </c>
    </row>
    <row r="437" spans="1:29" ht="15">
      <c r="A437" s="93">
        <f t="shared" si="28"/>
        <v>434</v>
      </c>
      <c r="B437" s="94"/>
      <c r="C437" s="153"/>
      <c r="D437" s="93" t="str">
        <f>IF(C437&lt;&gt;"",COUNTIF(Stats!$AD$2:$AD$3002,C437),"")</f>
        <v/>
      </c>
      <c r="E437" s="154" t="str">
        <f ca="1">IF(C437&lt;&gt;"",IF(MONTH(T437)=MONTH(TODAY()),Stats!AI435,"--"),"")</f>
        <v/>
      </c>
      <c r="F437" s="97"/>
      <c r="G437" s="160"/>
      <c r="H437" s="157"/>
      <c r="I437" s="158"/>
      <c r="J437" s="161"/>
      <c r="K437" s="160"/>
      <c r="L437" s="162"/>
      <c r="M437" s="162"/>
      <c r="N437" s="96"/>
      <c r="O437" s="96"/>
      <c r="P437" s="164"/>
      <c r="Q437" s="159"/>
      <c r="R437" s="98"/>
      <c r="S437" s="163"/>
      <c r="T437" s="92" t="str">
        <f t="shared" ca="1" si="25"/>
        <v/>
      </c>
      <c r="U437" s="94"/>
      <c r="V437" s="92" t="str">
        <f t="shared" si="26"/>
        <v/>
      </c>
      <c r="W437" s="92" t="str">
        <f t="shared" si="27"/>
        <v/>
      </c>
      <c r="X437" s="99"/>
      <c r="Y437" s="94"/>
      <c r="Z437" s="100"/>
      <c r="AA437" s="95"/>
      <c r="AB437" s="10"/>
      <c r="AC437" s="72" t="b">
        <f ca="1">AND('pg1'!T437&gt;=startDate,'pg1'!T437&lt;=endDate)</f>
        <v>0</v>
      </c>
    </row>
    <row r="438" spans="1:29" ht="15">
      <c r="A438" s="93">
        <f t="shared" si="28"/>
        <v>435</v>
      </c>
      <c r="B438" s="94"/>
      <c r="C438" s="153"/>
      <c r="D438" s="93" t="str">
        <f>IF(C438&lt;&gt;"",COUNTIF(Stats!$AD$2:$AD$3002,C438),"")</f>
        <v/>
      </c>
      <c r="E438" s="154" t="str">
        <f ca="1">IF(C438&lt;&gt;"",IF(MONTH(T438)=MONTH(TODAY()),Stats!AI436,"--"),"")</f>
        <v/>
      </c>
      <c r="F438" s="97"/>
      <c r="G438" s="160"/>
      <c r="H438" s="157"/>
      <c r="I438" s="158"/>
      <c r="J438" s="161"/>
      <c r="K438" s="160"/>
      <c r="L438" s="162"/>
      <c r="M438" s="162"/>
      <c r="N438" s="96"/>
      <c r="O438" s="96"/>
      <c r="P438" s="164"/>
      <c r="Q438" s="159"/>
      <c r="R438" s="98"/>
      <c r="S438" s="163"/>
      <c r="T438" s="92" t="str">
        <f t="shared" ca="1" si="25"/>
        <v/>
      </c>
      <c r="U438" s="94"/>
      <c r="V438" s="92" t="str">
        <f t="shared" si="26"/>
        <v/>
      </c>
      <c r="W438" s="92" t="str">
        <f t="shared" si="27"/>
        <v/>
      </c>
      <c r="X438" s="99"/>
      <c r="Y438" s="94"/>
      <c r="Z438" s="100"/>
      <c r="AA438" s="95"/>
      <c r="AB438" s="10"/>
      <c r="AC438" s="72" t="b">
        <f ca="1">AND('pg1'!T438&gt;=startDate,'pg1'!T438&lt;=endDate)</f>
        <v>0</v>
      </c>
    </row>
    <row r="439" spans="1:29" ht="16.5" customHeight="1">
      <c r="A439" s="93">
        <f t="shared" si="28"/>
        <v>436</v>
      </c>
      <c r="B439" s="94"/>
      <c r="C439" s="153"/>
      <c r="D439" s="93" t="str">
        <f>IF(C439&lt;&gt;"",COUNTIF(Stats!$AD$2:$AD$3002,C439),"")</f>
        <v/>
      </c>
      <c r="E439" s="154" t="str">
        <f ca="1">IF(C439&lt;&gt;"",IF(MONTH(T439)=MONTH(TODAY()),Stats!AI437,"--"),"")</f>
        <v/>
      </c>
      <c r="F439" s="97"/>
      <c r="G439" s="160"/>
      <c r="H439" s="157"/>
      <c r="I439" s="158"/>
      <c r="J439" s="161"/>
      <c r="K439" s="160"/>
      <c r="L439" s="162"/>
      <c r="M439" s="162"/>
      <c r="N439" s="96"/>
      <c r="O439" s="96"/>
      <c r="P439" s="164"/>
      <c r="Q439" s="159"/>
      <c r="R439" s="98"/>
      <c r="S439" s="163"/>
      <c r="T439" s="92" t="str">
        <f t="shared" ca="1" si="25"/>
        <v/>
      </c>
      <c r="U439" s="94"/>
      <c r="V439" s="92" t="str">
        <f t="shared" si="26"/>
        <v/>
      </c>
      <c r="W439" s="92" t="str">
        <f t="shared" si="27"/>
        <v/>
      </c>
      <c r="X439" s="99"/>
      <c r="Y439" s="94"/>
      <c r="Z439" s="100"/>
      <c r="AA439" s="95"/>
      <c r="AB439" s="10"/>
      <c r="AC439" s="72" t="b">
        <f ca="1">AND('pg1'!T439&gt;=startDate,'pg1'!T439&lt;=endDate)</f>
        <v>0</v>
      </c>
    </row>
    <row r="440" spans="1:29" ht="15">
      <c r="A440" s="93">
        <f t="shared" si="28"/>
        <v>437</v>
      </c>
      <c r="B440" s="94"/>
      <c r="C440" s="153"/>
      <c r="D440" s="93" t="str">
        <f>IF(C440&lt;&gt;"",COUNTIF(Stats!$AD$2:$AD$3002,C440),"")</f>
        <v/>
      </c>
      <c r="E440" s="154" t="str">
        <f ca="1">IF(C440&lt;&gt;"",IF(MONTH(T440)=MONTH(TODAY()),Stats!AI438,"--"),"")</f>
        <v/>
      </c>
      <c r="F440" s="97"/>
      <c r="G440" s="160"/>
      <c r="H440" s="157"/>
      <c r="I440" s="158"/>
      <c r="J440" s="161"/>
      <c r="K440" s="160"/>
      <c r="L440" s="162"/>
      <c r="M440" s="162"/>
      <c r="N440" s="96"/>
      <c r="O440" s="96"/>
      <c r="P440" s="164"/>
      <c r="Q440" s="159"/>
      <c r="R440" s="98"/>
      <c r="S440" s="163"/>
      <c r="T440" s="92" t="str">
        <f t="shared" ca="1" si="25"/>
        <v/>
      </c>
      <c r="U440" s="94"/>
      <c r="V440" s="92" t="str">
        <f t="shared" si="26"/>
        <v/>
      </c>
      <c r="W440" s="92" t="str">
        <f t="shared" si="27"/>
        <v/>
      </c>
      <c r="X440" s="99"/>
      <c r="Y440" s="94"/>
      <c r="Z440" s="100"/>
      <c r="AA440" s="95"/>
      <c r="AB440" s="10"/>
      <c r="AC440" s="72" t="b">
        <f ca="1">AND('pg1'!T440&gt;=startDate,'pg1'!T440&lt;=endDate)</f>
        <v>0</v>
      </c>
    </row>
    <row r="441" spans="1:29" ht="15">
      <c r="A441" s="93">
        <f t="shared" si="28"/>
        <v>438</v>
      </c>
      <c r="B441" s="94"/>
      <c r="C441" s="153"/>
      <c r="D441" s="93" t="str">
        <f>IF(C441&lt;&gt;"",COUNTIF(Stats!$AD$2:$AD$3002,C441),"")</f>
        <v/>
      </c>
      <c r="E441" s="154" t="str">
        <f ca="1">IF(C441&lt;&gt;"",IF(MONTH(T441)=MONTH(TODAY()),Stats!AI439,"--"),"")</f>
        <v/>
      </c>
      <c r="F441" s="97"/>
      <c r="G441" s="160"/>
      <c r="H441" s="157"/>
      <c r="I441" s="158"/>
      <c r="J441" s="161"/>
      <c r="K441" s="160"/>
      <c r="L441" s="162"/>
      <c r="M441" s="162"/>
      <c r="N441" s="96"/>
      <c r="O441" s="96"/>
      <c r="P441" s="164"/>
      <c r="Q441" s="159"/>
      <c r="R441" s="98"/>
      <c r="S441" s="163"/>
      <c r="T441" s="92" t="str">
        <f t="shared" ca="1" si="25"/>
        <v/>
      </c>
      <c r="U441" s="94"/>
      <c r="V441" s="92" t="str">
        <f t="shared" si="26"/>
        <v/>
      </c>
      <c r="W441" s="92" t="str">
        <f t="shared" si="27"/>
        <v/>
      </c>
      <c r="X441" s="99"/>
      <c r="Y441" s="94"/>
      <c r="Z441" s="100"/>
      <c r="AA441" s="95"/>
      <c r="AB441" s="10"/>
      <c r="AC441" s="72" t="b">
        <f ca="1">AND('pg1'!T441&gt;=startDate,'pg1'!T441&lt;=endDate)</f>
        <v>0</v>
      </c>
    </row>
    <row r="442" spans="1:29" ht="15">
      <c r="A442" s="93">
        <f t="shared" si="28"/>
        <v>439</v>
      </c>
      <c r="B442" s="94"/>
      <c r="C442" s="153"/>
      <c r="D442" s="93" t="str">
        <f>IF(C442&lt;&gt;"",COUNTIF(Stats!$AD$2:$AD$3002,C442),"")</f>
        <v/>
      </c>
      <c r="E442" s="154" t="str">
        <f ca="1">IF(C442&lt;&gt;"",IF(MONTH(T442)=MONTH(TODAY()),Stats!AI440,"--"),"")</f>
        <v/>
      </c>
      <c r="F442" s="97"/>
      <c r="G442" s="160"/>
      <c r="H442" s="157"/>
      <c r="I442" s="158"/>
      <c r="J442" s="161"/>
      <c r="K442" s="160"/>
      <c r="L442" s="162"/>
      <c r="M442" s="162"/>
      <c r="N442" s="96"/>
      <c r="O442" s="96"/>
      <c r="P442" s="164"/>
      <c r="Q442" s="159"/>
      <c r="R442" s="98"/>
      <c r="S442" s="163"/>
      <c r="T442" s="92" t="str">
        <f t="shared" ca="1" si="25"/>
        <v/>
      </c>
      <c r="U442" s="94"/>
      <c r="V442" s="92" t="str">
        <f t="shared" si="26"/>
        <v/>
      </c>
      <c r="W442" s="92" t="str">
        <f t="shared" si="27"/>
        <v/>
      </c>
      <c r="X442" s="99"/>
      <c r="Y442" s="94"/>
      <c r="Z442" s="100"/>
      <c r="AA442" s="95"/>
      <c r="AB442" s="10"/>
      <c r="AC442" s="72" t="b">
        <f ca="1">AND('pg1'!T442&gt;=startDate,'pg1'!T442&lt;=endDate)</f>
        <v>0</v>
      </c>
    </row>
    <row r="443" spans="1:29" ht="15">
      <c r="A443" s="93">
        <f t="shared" si="28"/>
        <v>440</v>
      </c>
      <c r="B443" s="94"/>
      <c r="C443" s="153"/>
      <c r="D443" s="93" t="str">
        <f>IF(C443&lt;&gt;"",COUNTIF(Stats!$AD$2:$AD$3002,C443),"")</f>
        <v/>
      </c>
      <c r="E443" s="154" t="str">
        <f ca="1">IF(C443&lt;&gt;"",IF(MONTH(T443)=MONTH(TODAY()),Stats!AI441,"--"),"")</f>
        <v/>
      </c>
      <c r="F443" s="97"/>
      <c r="G443" s="160"/>
      <c r="H443" s="157"/>
      <c r="I443" s="158"/>
      <c r="J443" s="161"/>
      <c r="K443" s="160"/>
      <c r="L443" s="162"/>
      <c r="M443" s="162"/>
      <c r="N443" s="96"/>
      <c r="O443" s="96"/>
      <c r="P443" s="164"/>
      <c r="Q443" s="159"/>
      <c r="R443" s="98"/>
      <c r="S443" s="163"/>
      <c r="T443" s="92" t="str">
        <f t="shared" ca="1" si="25"/>
        <v/>
      </c>
      <c r="U443" s="94"/>
      <c r="V443" s="92" t="str">
        <f t="shared" si="26"/>
        <v/>
      </c>
      <c r="W443" s="92" t="str">
        <f t="shared" si="27"/>
        <v/>
      </c>
      <c r="X443" s="99"/>
      <c r="Y443" s="94"/>
      <c r="Z443" s="100"/>
      <c r="AA443" s="95"/>
      <c r="AB443" s="10"/>
      <c r="AC443" s="72" t="b">
        <f ca="1">AND('pg1'!T443&gt;=startDate,'pg1'!T443&lt;=endDate)</f>
        <v>0</v>
      </c>
    </row>
    <row r="444" spans="1:29" ht="15">
      <c r="A444" s="93">
        <f t="shared" si="28"/>
        <v>441</v>
      </c>
      <c r="B444" s="94"/>
      <c r="C444" s="153"/>
      <c r="D444" s="93" t="str">
        <f>IF(C444&lt;&gt;"",COUNTIF(Stats!$AD$2:$AD$3002,C444),"")</f>
        <v/>
      </c>
      <c r="E444" s="154" t="str">
        <f ca="1">IF(C444&lt;&gt;"",IF(MONTH(T444)=MONTH(TODAY()),Stats!AI442,"--"),"")</f>
        <v/>
      </c>
      <c r="F444" s="97"/>
      <c r="G444" s="160"/>
      <c r="H444" s="157"/>
      <c r="I444" s="158"/>
      <c r="J444" s="161"/>
      <c r="K444" s="160"/>
      <c r="L444" s="162"/>
      <c r="M444" s="162"/>
      <c r="N444" s="96"/>
      <c r="O444" s="96"/>
      <c r="P444" s="164"/>
      <c r="Q444" s="159"/>
      <c r="R444" s="98"/>
      <c r="S444" s="163"/>
      <c r="T444" s="92" t="str">
        <f t="shared" ca="1" si="25"/>
        <v/>
      </c>
      <c r="U444" s="94"/>
      <c r="V444" s="92" t="str">
        <f t="shared" si="26"/>
        <v/>
      </c>
      <c r="W444" s="92" t="str">
        <f t="shared" si="27"/>
        <v/>
      </c>
      <c r="X444" s="99"/>
      <c r="Y444" s="94"/>
      <c r="Z444" s="100"/>
      <c r="AA444" s="95"/>
      <c r="AB444" s="10"/>
      <c r="AC444" s="72" t="b">
        <f ca="1">AND('pg1'!T444&gt;=startDate,'pg1'!T444&lt;=endDate)</f>
        <v>0</v>
      </c>
    </row>
    <row r="445" spans="1:29" ht="15">
      <c r="A445" s="93">
        <f t="shared" si="28"/>
        <v>442</v>
      </c>
      <c r="B445" s="94"/>
      <c r="C445" s="153"/>
      <c r="D445" s="93" t="str">
        <f>IF(C445&lt;&gt;"",COUNTIF(Stats!$AD$2:$AD$3002,C445),"")</f>
        <v/>
      </c>
      <c r="E445" s="154" t="str">
        <f ca="1">IF(C445&lt;&gt;"",IF(MONTH(T445)=MONTH(TODAY()),Stats!AI443,"--"),"")</f>
        <v/>
      </c>
      <c r="F445" s="97"/>
      <c r="G445" s="160"/>
      <c r="H445" s="157"/>
      <c r="I445" s="158"/>
      <c r="J445" s="161"/>
      <c r="K445" s="160"/>
      <c r="L445" s="162"/>
      <c r="M445" s="162"/>
      <c r="N445" s="96"/>
      <c r="O445" s="96"/>
      <c r="P445" s="164"/>
      <c r="Q445" s="159"/>
      <c r="R445" s="98"/>
      <c r="S445" s="163"/>
      <c r="T445" s="92" t="str">
        <f t="shared" ca="1" si="25"/>
        <v/>
      </c>
      <c r="U445" s="94"/>
      <c r="V445" s="92" t="str">
        <f t="shared" si="26"/>
        <v/>
      </c>
      <c r="W445" s="92" t="str">
        <f t="shared" si="27"/>
        <v/>
      </c>
      <c r="X445" s="99"/>
      <c r="Y445" s="94"/>
      <c r="Z445" s="100"/>
      <c r="AA445" s="95"/>
      <c r="AB445" s="10"/>
      <c r="AC445" s="72" t="b">
        <f ca="1">AND('pg1'!T445&gt;=startDate,'pg1'!T445&lt;=endDate)</f>
        <v>0</v>
      </c>
    </row>
    <row r="446" spans="1:29" ht="15">
      <c r="A446" s="93">
        <f t="shared" si="28"/>
        <v>443</v>
      </c>
      <c r="B446" s="94"/>
      <c r="C446" s="153"/>
      <c r="D446" s="93" t="str">
        <f>IF(C446&lt;&gt;"",COUNTIF(Stats!$AD$2:$AD$3002,C446),"")</f>
        <v/>
      </c>
      <c r="E446" s="154" t="str">
        <f ca="1">IF(C446&lt;&gt;"",IF(MONTH(T446)=MONTH(TODAY()),Stats!AI444,"--"),"")</f>
        <v/>
      </c>
      <c r="F446" s="97"/>
      <c r="G446" s="160"/>
      <c r="H446" s="157"/>
      <c r="I446" s="158"/>
      <c r="J446" s="161"/>
      <c r="K446" s="160"/>
      <c r="L446" s="162"/>
      <c r="M446" s="162"/>
      <c r="N446" s="96"/>
      <c r="O446" s="96"/>
      <c r="P446" s="164"/>
      <c r="Q446" s="159"/>
      <c r="R446" s="98"/>
      <c r="S446" s="163"/>
      <c r="T446" s="92" t="str">
        <f t="shared" ca="1" si="25"/>
        <v/>
      </c>
      <c r="U446" s="94"/>
      <c r="V446" s="92" t="str">
        <f t="shared" si="26"/>
        <v/>
      </c>
      <c r="W446" s="92" t="str">
        <f t="shared" si="27"/>
        <v/>
      </c>
      <c r="X446" s="99"/>
      <c r="Y446" s="94"/>
      <c r="Z446" s="100"/>
      <c r="AA446" s="95"/>
      <c r="AB446" s="10"/>
      <c r="AC446" s="72" t="b">
        <f ca="1">AND('pg1'!T446&gt;=startDate,'pg1'!T446&lt;=endDate)</f>
        <v>0</v>
      </c>
    </row>
    <row r="447" spans="1:29" ht="15">
      <c r="A447" s="93">
        <f t="shared" si="28"/>
        <v>444</v>
      </c>
      <c r="B447" s="94"/>
      <c r="C447" s="153"/>
      <c r="D447" s="93" t="str">
        <f>IF(C447&lt;&gt;"",COUNTIF(Stats!$AD$2:$AD$3002,C447),"")</f>
        <v/>
      </c>
      <c r="E447" s="154" t="str">
        <f ca="1">IF(C447&lt;&gt;"",IF(MONTH(T447)=MONTH(TODAY()),Stats!AI445,"--"),"")</f>
        <v/>
      </c>
      <c r="F447" s="97"/>
      <c r="G447" s="160"/>
      <c r="H447" s="157"/>
      <c r="I447" s="158"/>
      <c r="J447" s="161"/>
      <c r="K447" s="160"/>
      <c r="L447" s="162"/>
      <c r="M447" s="162"/>
      <c r="N447" s="96"/>
      <c r="O447" s="96"/>
      <c r="P447" s="164"/>
      <c r="Q447" s="159"/>
      <c r="R447" s="98"/>
      <c r="S447" s="163"/>
      <c r="T447" s="92" t="str">
        <f t="shared" ca="1" si="25"/>
        <v/>
      </c>
      <c r="U447" s="94"/>
      <c r="V447" s="92" t="str">
        <f t="shared" si="26"/>
        <v/>
      </c>
      <c r="W447" s="92" t="str">
        <f t="shared" si="27"/>
        <v/>
      </c>
      <c r="X447" s="99"/>
      <c r="Y447" s="94"/>
      <c r="Z447" s="100"/>
      <c r="AA447" s="95"/>
      <c r="AB447" s="10"/>
      <c r="AC447" s="72" t="b">
        <f ca="1">AND('pg1'!T447&gt;=startDate,'pg1'!T447&lt;=endDate)</f>
        <v>0</v>
      </c>
    </row>
    <row r="448" spans="1:29" ht="15">
      <c r="A448" s="93">
        <f t="shared" si="28"/>
        <v>445</v>
      </c>
      <c r="B448" s="94"/>
      <c r="C448" s="153"/>
      <c r="D448" s="93" t="str">
        <f>IF(C448&lt;&gt;"",COUNTIF(Stats!$AD$2:$AD$3002,C448),"")</f>
        <v/>
      </c>
      <c r="E448" s="154" t="str">
        <f ca="1">IF(C448&lt;&gt;"",IF(MONTH(T448)=MONTH(TODAY()),Stats!AI446,"--"),"")</f>
        <v/>
      </c>
      <c r="F448" s="97"/>
      <c r="G448" s="160"/>
      <c r="H448" s="157"/>
      <c r="I448" s="158"/>
      <c r="J448" s="161"/>
      <c r="K448" s="160"/>
      <c r="L448" s="162"/>
      <c r="M448" s="162"/>
      <c r="N448" s="96"/>
      <c r="O448" s="96"/>
      <c r="P448" s="164"/>
      <c r="Q448" s="159"/>
      <c r="R448" s="98"/>
      <c r="S448" s="163"/>
      <c r="T448" s="92" t="str">
        <f t="shared" ca="1" si="25"/>
        <v/>
      </c>
      <c r="U448" s="94"/>
      <c r="V448" s="92" t="str">
        <f t="shared" si="26"/>
        <v/>
      </c>
      <c r="W448" s="92" t="str">
        <f t="shared" si="27"/>
        <v/>
      </c>
      <c r="X448" s="99"/>
      <c r="Y448" s="94"/>
      <c r="Z448" s="100"/>
      <c r="AA448" s="95"/>
      <c r="AB448" s="10"/>
      <c r="AC448" s="72" t="b">
        <f ca="1">AND('pg1'!T448&gt;=startDate,'pg1'!T448&lt;=endDate)</f>
        <v>0</v>
      </c>
    </row>
    <row r="449" spans="1:29" ht="15">
      <c r="A449" s="93">
        <f t="shared" si="28"/>
        <v>446</v>
      </c>
      <c r="B449" s="94"/>
      <c r="C449" s="153"/>
      <c r="D449" s="93" t="str">
        <f>IF(C449&lt;&gt;"",COUNTIF(Stats!$AD$2:$AD$3002,C449),"")</f>
        <v/>
      </c>
      <c r="E449" s="154" t="str">
        <f ca="1">IF(C449&lt;&gt;"",IF(MONTH(T449)=MONTH(TODAY()),Stats!AI447,"--"),"")</f>
        <v/>
      </c>
      <c r="F449" s="97"/>
      <c r="G449" s="160"/>
      <c r="H449" s="157"/>
      <c r="I449" s="158"/>
      <c r="J449" s="161"/>
      <c r="K449" s="160"/>
      <c r="L449" s="162"/>
      <c r="M449" s="162"/>
      <c r="N449" s="96"/>
      <c r="O449" s="96"/>
      <c r="P449" s="164"/>
      <c r="Q449" s="159"/>
      <c r="R449" s="98"/>
      <c r="S449" s="163"/>
      <c r="T449" s="92" t="str">
        <f t="shared" ca="1" si="25"/>
        <v/>
      </c>
      <c r="U449" s="94"/>
      <c r="V449" s="92" t="str">
        <f t="shared" si="26"/>
        <v/>
      </c>
      <c r="W449" s="92" t="str">
        <f t="shared" si="27"/>
        <v/>
      </c>
      <c r="X449" s="99"/>
      <c r="Y449" s="94"/>
      <c r="Z449" s="100"/>
      <c r="AA449" s="95"/>
      <c r="AB449" s="10"/>
      <c r="AC449" s="72" t="b">
        <f ca="1">AND('pg1'!T449&gt;=startDate,'pg1'!T449&lt;=endDate)</f>
        <v>0</v>
      </c>
    </row>
    <row r="450" spans="1:29" ht="15">
      <c r="A450" s="93">
        <f t="shared" si="28"/>
        <v>447</v>
      </c>
      <c r="B450" s="94"/>
      <c r="C450" s="153"/>
      <c r="D450" s="93" t="str">
        <f>IF(C450&lt;&gt;"",COUNTIF(Stats!$AD$2:$AD$3002,C450),"")</f>
        <v/>
      </c>
      <c r="E450" s="154" t="str">
        <f ca="1">IF(C450&lt;&gt;"",IF(MONTH(T450)=MONTH(TODAY()),Stats!AI448,"--"),"")</f>
        <v/>
      </c>
      <c r="F450" s="97"/>
      <c r="G450" s="160"/>
      <c r="H450" s="157"/>
      <c r="I450" s="158"/>
      <c r="J450" s="161"/>
      <c r="K450" s="160"/>
      <c r="L450" s="162"/>
      <c r="M450" s="162"/>
      <c r="N450" s="96"/>
      <c r="O450" s="96"/>
      <c r="P450" s="164"/>
      <c r="Q450" s="159"/>
      <c r="R450" s="98"/>
      <c r="S450" s="163"/>
      <c r="T450" s="92" t="str">
        <f t="shared" ca="1" si="25"/>
        <v/>
      </c>
      <c r="U450" s="94"/>
      <c r="V450" s="92" t="str">
        <f t="shared" si="26"/>
        <v/>
      </c>
      <c r="W450" s="92" t="str">
        <f t="shared" si="27"/>
        <v/>
      </c>
      <c r="X450" s="99"/>
      <c r="Y450" s="94"/>
      <c r="Z450" s="100"/>
      <c r="AA450" s="95"/>
      <c r="AB450" s="10"/>
      <c r="AC450" s="72" t="b">
        <f ca="1">AND('pg1'!T450&gt;=startDate,'pg1'!T450&lt;=endDate)</f>
        <v>0</v>
      </c>
    </row>
    <row r="451" spans="1:29" ht="15">
      <c r="A451" s="93">
        <f t="shared" si="28"/>
        <v>448</v>
      </c>
      <c r="B451" s="94"/>
      <c r="C451" s="153"/>
      <c r="D451" s="93" t="str">
        <f>IF(C451&lt;&gt;"",COUNTIF(Stats!$AD$2:$AD$3002,C451),"")</f>
        <v/>
      </c>
      <c r="E451" s="154" t="str">
        <f ca="1">IF(C451&lt;&gt;"",IF(MONTH(T451)=MONTH(TODAY()),Stats!AI449,"--"),"")</f>
        <v/>
      </c>
      <c r="F451" s="97"/>
      <c r="G451" s="160"/>
      <c r="H451" s="157"/>
      <c r="I451" s="158"/>
      <c r="J451" s="161"/>
      <c r="K451" s="160"/>
      <c r="L451" s="162"/>
      <c r="M451" s="162"/>
      <c r="N451" s="96"/>
      <c r="O451" s="96"/>
      <c r="P451" s="164"/>
      <c r="Q451" s="159"/>
      <c r="R451" s="98"/>
      <c r="S451" s="163"/>
      <c r="T451" s="92" t="str">
        <f t="shared" ca="1" si="25"/>
        <v/>
      </c>
      <c r="U451" s="94"/>
      <c r="V451" s="92" t="str">
        <f t="shared" si="26"/>
        <v/>
      </c>
      <c r="W451" s="92" t="str">
        <f t="shared" si="27"/>
        <v/>
      </c>
      <c r="X451" s="99"/>
      <c r="Y451" s="94"/>
      <c r="Z451" s="100"/>
      <c r="AA451" s="95"/>
      <c r="AB451" s="10"/>
      <c r="AC451" s="72" t="b">
        <f ca="1">AND('pg1'!T451&gt;=startDate,'pg1'!T451&lt;=endDate)</f>
        <v>0</v>
      </c>
    </row>
    <row r="452" spans="1:29" ht="15">
      <c r="A452" s="93">
        <f t="shared" si="28"/>
        <v>449</v>
      </c>
      <c r="B452" s="94"/>
      <c r="C452" s="153"/>
      <c r="D452" s="93" t="str">
        <f>IF(C452&lt;&gt;"",COUNTIF(Stats!$AD$2:$AD$3002,C452),"")</f>
        <v/>
      </c>
      <c r="E452" s="154" t="str">
        <f ca="1">IF(C452&lt;&gt;"",IF(MONTH(T452)=MONTH(TODAY()),Stats!AI450,"--"),"")</f>
        <v/>
      </c>
      <c r="F452" s="97"/>
      <c r="G452" s="160"/>
      <c r="H452" s="157"/>
      <c r="I452" s="158"/>
      <c r="J452" s="161"/>
      <c r="K452" s="160"/>
      <c r="L452" s="162"/>
      <c r="M452" s="162"/>
      <c r="N452" s="96"/>
      <c r="O452" s="96"/>
      <c r="P452" s="164"/>
      <c r="Q452" s="159"/>
      <c r="R452" s="98"/>
      <c r="S452" s="163"/>
      <c r="T452" s="92" t="str">
        <f t="shared" ca="1" si="25"/>
        <v/>
      </c>
      <c r="U452" s="94"/>
      <c r="V452" s="92" t="str">
        <f t="shared" si="26"/>
        <v/>
      </c>
      <c r="W452" s="92" t="str">
        <f t="shared" si="27"/>
        <v/>
      </c>
      <c r="X452" s="99"/>
      <c r="Y452" s="94"/>
      <c r="Z452" s="100"/>
      <c r="AA452" s="95"/>
      <c r="AB452" s="10"/>
      <c r="AC452" s="72" t="b">
        <f ca="1">AND('pg1'!T452&gt;=startDate,'pg1'!T452&lt;=endDate)</f>
        <v>0</v>
      </c>
    </row>
    <row r="453" spans="1:29" ht="15">
      <c r="A453" s="93">
        <f t="shared" si="28"/>
        <v>450</v>
      </c>
      <c r="B453" s="94"/>
      <c r="C453" s="153"/>
      <c r="D453" s="93" t="str">
        <f>IF(C453&lt;&gt;"",COUNTIF(Stats!$AD$2:$AD$3002,C453),"")</f>
        <v/>
      </c>
      <c r="E453" s="154" t="str">
        <f ca="1">IF(C453&lt;&gt;"",IF(MONTH(T453)=MONTH(TODAY()),Stats!AI451,"--"),"")</f>
        <v/>
      </c>
      <c r="F453" s="97"/>
      <c r="G453" s="160"/>
      <c r="H453" s="157"/>
      <c r="I453" s="158"/>
      <c r="J453" s="161"/>
      <c r="K453" s="160"/>
      <c r="L453" s="162"/>
      <c r="M453" s="162"/>
      <c r="N453" s="96"/>
      <c r="O453" s="96"/>
      <c r="P453" s="164"/>
      <c r="Q453" s="159"/>
      <c r="R453" s="98"/>
      <c r="S453" s="163"/>
      <c r="T453" s="92" t="str">
        <f t="shared" ref="T453:T503" ca="1" si="29">IF(B453&lt;&gt;"",IF(T453="",TODAY(),T453),"")</f>
        <v/>
      </c>
      <c r="U453" s="94"/>
      <c r="V453" s="92" t="str">
        <f t="shared" ref="V453:V503" si="30">IF(U453="","", U453+21)</f>
        <v/>
      </c>
      <c r="W453" s="92" t="str">
        <f t="shared" ref="W453:W503" si="31">IF($U453="","", $V453+28)</f>
        <v/>
      </c>
      <c r="X453" s="99"/>
      <c r="Y453" s="94"/>
      <c r="Z453" s="100"/>
      <c r="AA453" s="95"/>
      <c r="AB453" s="10"/>
      <c r="AC453" s="72" t="b">
        <f ca="1">AND('pg1'!T453&gt;=startDate,'pg1'!T453&lt;=endDate)</f>
        <v>0</v>
      </c>
    </row>
    <row r="454" spans="1:29" ht="15">
      <c r="A454" s="93">
        <f t="shared" ref="A454:A503" si="32">A453+1</f>
        <v>451</v>
      </c>
      <c r="B454" s="94"/>
      <c r="C454" s="153"/>
      <c r="D454" s="93" t="str">
        <f>IF(C454&lt;&gt;"",COUNTIF(Stats!$AD$2:$AD$3002,C454),"")</f>
        <v/>
      </c>
      <c r="E454" s="154" t="str">
        <f ca="1">IF(C454&lt;&gt;"",IF(MONTH(T454)=MONTH(TODAY()),Stats!AI452,"--"),"")</f>
        <v/>
      </c>
      <c r="F454" s="97"/>
      <c r="G454" s="160"/>
      <c r="H454" s="157"/>
      <c r="I454" s="158"/>
      <c r="J454" s="161"/>
      <c r="K454" s="160"/>
      <c r="L454" s="162"/>
      <c r="M454" s="162"/>
      <c r="N454" s="96"/>
      <c r="O454" s="96"/>
      <c r="P454" s="164"/>
      <c r="Q454" s="159"/>
      <c r="R454" s="98"/>
      <c r="S454" s="163"/>
      <c r="T454" s="92" t="str">
        <f t="shared" ca="1" si="29"/>
        <v/>
      </c>
      <c r="U454" s="94"/>
      <c r="V454" s="92" t="str">
        <f t="shared" si="30"/>
        <v/>
      </c>
      <c r="W454" s="92" t="str">
        <f t="shared" si="31"/>
        <v/>
      </c>
      <c r="X454" s="99"/>
      <c r="Y454" s="94"/>
      <c r="Z454" s="100"/>
      <c r="AA454" s="95"/>
      <c r="AB454" s="10"/>
      <c r="AC454" s="72" t="b">
        <f ca="1">AND('pg1'!T454&gt;=startDate,'pg1'!T454&lt;=endDate)</f>
        <v>0</v>
      </c>
    </row>
    <row r="455" spans="1:29" ht="15">
      <c r="A455" s="93">
        <f t="shared" si="32"/>
        <v>452</v>
      </c>
      <c r="B455" s="94"/>
      <c r="C455" s="153"/>
      <c r="D455" s="93" t="str">
        <f>IF(C455&lt;&gt;"",COUNTIF(Stats!$AD$2:$AD$3002,C455),"")</f>
        <v/>
      </c>
      <c r="E455" s="154" t="str">
        <f ca="1">IF(C455&lt;&gt;"",IF(MONTH(T455)=MONTH(TODAY()),Stats!AI453,"--"),"")</f>
        <v/>
      </c>
      <c r="F455" s="97"/>
      <c r="G455" s="160"/>
      <c r="H455" s="157"/>
      <c r="I455" s="158"/>
      <c r="J455" s="161"/>
      <c r="K455" s="160"/>
      <c r="L455" s="162"/>
      <c r="M455" s="162"/>
      <c r="N455" s="96"/>
      <c r="O455" s="96"/>
      <c r="P455" s="164"/>
      <c r="Q455" s="159"/>
      <c r="R455" s="98"/>
      <c r="S455" s="163"/>
      <c r="T455" s="92" t="str">
        <f t="shared" ca="1" si="29"/>
        <v/>
      </c>
      <c r="U455" s="94"/>
      <c r="V455" s="92" t="str">
        <f t="shared" si="30"/>
        <v/>
      </c>
      <c r="W455" s="92" t="str">
        <f t="shared" si="31"/>
        <v/>
      </c>
      <c r="X455" s="99"/>
      <c r="Y455" s="94"/>
      <c r="Z455" s="100"/>
      <c r="AA455" s="95"/>
      <c r="AB455" s="10"/>
      <c r="AC455" s="72" t="b">
        <f ca="1">AND('pg1'!T455&gt;=startDate,'pg1'!T455&lt;=endDate)</f>
        <v>0</v>
      </c>
    </row>
    <row r="456" spans="1:29" ht="15">
      <c r="A456" s="93">
        <f t="shared" si="32"/>
        <v>453</v>
      </c>
      <c r="B456" s="94"/>
      <c r="C456" s="153"/>
      <c r="D456" s="93" t="str">
        <f>IF(C456&lt;&gt;"",COUNTIF(Stats!$AD$2:$AD$3002,C456),"")</f>
        <v/>
      </c>
      <c r="E456" s="154" t="str">
        <f ca="1">IF(C456&lt;&gt;"",IF(MONTH(T456)=MONTH(TODAY()),Stats!AI454,"--"),"")</f>
        <v/>
      </c>
      <c r="F456" s="97"/>
      <c r="G456" s="160"/>
      <c r="H456" s="157"/>
      <c r="I456" s="158"/>
      <c r="J456" s="161"/>
      <c r="K456" s="160"/>
      <c r="L456" s="162"/>
      <c r="M456" s="162"/>
      <c r="N456" s="96"/>
      <c r="O456" s="96"/>
      <c r="P456" s="164"/>
      <c r="Q456" s="159"/>
      <c r="R456" s="98"/>
      <c r="S456" s="163"/>
      <c r="T456" s="92" t="str">
        <f t="shared" ca="1" si="29"/>
        <v/>
      </c>
      <c r="U456" s="94"/>
      <c r="V456" s="92" t="str">
        <f t="shared" si="30"/>
        <v/>
      </c>
      <c r="W456" s="92" t="str">
        <f t="shared" si="31"/>
        <v/>
      </c>
      <c r="X456" s="99"/>
      <c r="Y456" s="94"/>
      <c r="Z456" s="100"/>
      <c r="AA456" s="95"/>
      <c r="AB456" s="10"/>
      <c r="AC456" s="72" t="b">
        <f ca="1">AND('pg1'!T456&gt;=startDate,'pg1'!T456&lt;=endDate)</f>
        <v>0</v>
      </c>
    </row>
    <row r="457" spans="1:29" ht="15">
      <c r="A457" s="93">
        <f t="shared" si="32"/>
        <v>454</v>
      </c>
      <c r="B457" s="94"/>
      <c r="C457" s="153"/>
      <c r="D457" s="93" t="str">
        <f>IF(C457&lt;&gt;"",COUNTIF(Stats!$AD$2:$AD$3002,C457),"")</f>
        <v/>
      </c>
      <c r="E457" s="154" t="str">
        <f ca="1">IF(C457&lt;&gt;"",IF(MONTH(T457)=MONTH(TODAY()),Stats!AI455,"--"),"")</f>
        <v/>
      </c>
      <c r="F457" s="97"/>
      <c r="G457" s="160"/>
      <c r="H457" s="157"/>
      <c r="I457" s="158"/>
      <c r="J457" s="161"/>
      <c r="K457" s="160"/>
      <c r="L457" s="162"/>
      <c r="M457" s="162"/>
      <c r="N457" s="96"/>
      <c r="O457" s="96"/>
      <c r="P457" s="164"/>
      <c r="Q457" s="159"/>
      <c r="R457" s="98"/>
      <c r="S457" s="163"/>
      <c r="T457" s="92" t="str">
        <f t="shared" ca="1" si="29"/>
        <v/>
      </c>
      <c r="U457" s="94"/>
      <c r="V457" s="92" t="str">
        <f t="shared" si="30"/>
        <v/>
      </c>
      <c r="W457" s="92" t="str">
        <f t="shared" si="31"/>
        <v/>
      </c>
      <c r="X457" s="99"/>
      <c r="Y457" s="94"/>
      <c r="Z457" s="100"/>
      <c r="AA457" s="95"/>
      <c r="AB457" s="10"/>
      <c r="AC457" s="72" t="b">
        <f ca="1">AND('pg1'!T457&gt;=startDate,'pg1'!T457&lt;=endDate)</f>
        <v>0</v>
      </c>
    </row>
    <row r="458" spans="1:29" ht="15">
      <c r="A458" s="93">
        <f t="shared" si="32"/>
        <v>455</v>
      </c>
      <c r="B458" s="94"/>
      <c r="C458" s="153"/>
      <c r="D458" s="93" t="str">
        <f>IF(C458&lt;&gt;"",COUNTIF(Stats!$AD$2:$AD$3002,C458),"")</f>
        <v/>
      </c>
      <c r="E458" s="154" t="str">
        <f ca="1">IF(C458&lt;&gt;"",IF(MONTH(T458)=MONTH(TODAY()),Stats!AI456,"--"),"")</f>
        <v/>
      </c>
      <c r="F458" s="97"/>
      <c r="G458" s="160"/>
      <c r="H458" s="157"/>
      <c r="I458" s="158"/>
      <c r="J458" s="161"/>
      <c r="K458" s="160"/>
      <c r="L458" s="162"/>
      <c r="M458" s="162"/>
      <c r="N458" s="96"/>
      <c r="O458" s="96"/>
      <c r="P458" s="164"/>
      <c r="Q458" s="159"/>
      <c r="R458" s="98"/>
      <c r="S458" s="163"/>
      <c r="T458" s="92" t="str">
        <f t="shared" ca="1" si="29"/>
        <v/>
      </c>
      <c r="U458" s="94"/>
      <c r="V458" s="92" t="str">
        <f t="shared" si="30"/>
        <v/>
      </c>
      <c r="W458" s="92" t="str">
        <f t="shared" si="31"/>
        <v/>
      </c>
      <c r="X458" s="99"/>
      <c r="Y458" s="94"/>
      <c r="Z458" s="100"/>
      <c r="AA458" s="95"/>
      <c r="AB458" s="10"/>
      <c r="AC458" s="72" t="b">
        <f ca="1">AND('pg1'!T458&gt;=startDate,'pg1'!T458&lt;=endDate)</f>
        <v>0</v>
      </c>
    </row>
    <row r="459" spans="1:29" ht="15">
      <c r="A459" s="93">
        <f t="shared" si="32"/>
        <v>456</v>
      </c>
      <c r="B459" s="94"/>
      <c r="C459" s="153"/>
      <c r="D459" s="93" t="str">
        <f>IF(C459&lt;&gt;"",COUNTIF(Stats!$AD$2:$AD$3002,C459),"")</f>
        <v/>
      </c>
      <c r="E459" s="154" t="str">
        <f ca="1">IF(C459&lt;&gt;"",IF(MONTH(T459)=MONTH(TODAY()),Stats!AI457,"--"),"")</f>
        <v/>
      </c>
      <c r="F459" s="97"/>
      <c r="G459" s="160"/>
      <c r="H459" s="157"/>
      <c r="I459" s="158"/>
      <c r="J459" s="161"/>
      <c r="K459" s="160"/>
      <c r="L459" s="162"/>
      <c r="M459" s="162"/>
      <c r="N459" s="96"/>
      <c r="O459" s="96"/>
      <c r="P459" s="164"/>
      <c r="Q459" s="159"/>
      <c r="R459" s="98"/>
      <c r="S459" s="163"/>
      <c r="T459" s="92" t="str">
        <f t="shared" ca="1" si="29"/>
        <v/>
      </c>
      <c r="U459" s="94"/>
      <c r="V459" s="92" t="str">
        <f t="shared" si="30"/>
        <v/>
      </c>
      <c r="W459" s="92" t="str">
        <f t="shared" si="31"/>
        <v/>
      </c>
      <c r="X459" s="99"/>
      <c r="Y459" s="94"/>
      <c r="Z459" s="100"/>
      <c r="AA459" s="95"/>
      <c r="AB459" s="10"/>
      <c r="AC459" s="72" t="b">
        <f ca="1">AND('pg1'!T459&gt;=startDate,'pg1'!T459&lt;=endDate)</f>
        <v>0</v>
      </c>
    </row>
    <row r="460" spans="1:29" ht="15">
      <c r="A460" s="93">
        <f t="shared" si="32"/>
        <v>457</v>
      </c>
      <c r="B460" s="94"/>
      <c r="C460" s="153"/>
      <c r="D460" s="93" t="str">
        <f>IF(C460&lt;&gt;"",COUNTIF(Stats!$AD$2:$AD$3002,C460),"")</f>
        <v/>
      </c>
      <c r="E460" s="154" t="str">
        <f ca="1">IF(C460&lt;&gt;"",IF(MONTH(T460)=MONTH(TODAY()),Stats!AI458,"--"),"")</f>
        <v/>
      </c>
      <c r="F460" s="97"/>
      <c r="G460" s="160"/>
      <c r="H460" s="157"/>
      <c r="I460" s="158"/>
      <c r="J460" s="161"/>
      <c r="K460" s="160"/>
      <c r="L460" s="162"/>
      <c r="M460" s="162"/>
      <c r="N460" s="96"/>
      <c r="O460" s="96"/>
      <c r="P460" s="164"/>
      <c r="Q460" s="159"/>
      <c r="R460" s="98"/>
      <c r="S460" s="163"/>
      <c r="T460" s="92" t="str">
        <f t="shared" ca="1" si="29"/>
        <v/>
      </c>
      <c r="U460" s="94"/>
      <c r="V460" s="92" t="str">
        <f t="shared" si="30"/>
        <v/>
      </c>
      <c r="W460" s="92" t="str">
        <f t="shared" si="31"/>
        <v/>
      </c>
      <c r="X460" s="99"/>
      <c r="Y460" s="94"/>
      <c r="Z460" s="100"/>
      <c r="AA460" s="95"/>
      <c r="AB460" s="10"/>
      <c r="AC460" s="72" t="b">
        <f ca="1">AND('pg1'!T460&gt;=startDate,'pg1'!T460&lt;=endDate)</f>
        <v>0</v>
      </c>
    </row>
    <row r="461" spans="1:29" ht="16.5" customHeight="1">
      <c r="A461" s="93">
        <f t="shared" si="32"/>
        <v>458</v>
      </c>
      <c r="B461" s="94"/>
      <c r="C461" s="153"/>
      <c r="D461" s="93" t="str">
        <f>IF(C461&lt;&gt;"",COUNTIF(Stats!$AD$2:$AD$3002,C461),"")</f>
        <v/>
      </c>
      <c r="E461" s="154" t="str">
        <f ca="1">IF(C461&lt;&gt;"",IF(MONTH(T461)=MONTH(TODAY()),Stats!AI459,"--"),"")</f>
        <v/>
      </c>
      <c r="F461" s="97"/>
      <c r="G461" s="160"/>
      <c r="H461" s="157"/>
      <c r="I461" s="158"/>
      <c r="J461" s="161"/>
      <c r="K461" s="160"/>
      <c r="L461" s="162"/>
      <c r="M461" s="162"/>
      <c r="N461" s="96"/>
      <c r="O461" s="96"/>
      <c r="P461" s="164"/>
      <c r="Q461" s="159"/>
      <c r="R461" s="98"/>
      <c r="S461" s="163"/>
      <c r="T461" s="92" t="str">
        <f t="shared" ca="1" si="29"/>
        <v/>
      </c>
      <c r="U461" s="94"/>
      <c r="V461" s="92" t="str">
        <f t="shared" si="30"/>
        <v/>
      </c>
      <c r="W461" s="92" t="str">
        <f t="shared" si="31"/>
        <v/>
      </c>
      <c r="X461" s="99"/>
      <c r="Y461" s="94"/>
      <c r="Z461" s="100"/>
      <c r="AA461" s="95"/>
      <c r="AB461" s="10"/>
      <c r="AC461" s="72" t="b">
        <f ca="1">AND('pg1'!T461&gt;=startDate,'pg1'!T461&lt;=endDate)</f>
        <v>0</v>
      </c>
    </row>
    <row r="462" spans="1:29" ht="15">
      <c r="A462" s="93">
        <f t="shared" si="32"/>
        <v>459</v>
      </c>
      <c r="B462" s="94"/>
      <c r="C462" s="153"/>
      <c r="D462" s="93" t="str">
        <f>IF(C462&lt;&gt;"",COUNTIF(Stats!$AD$2:$AD$3002,C462),"")</f>
        <v/>
      </c>
      <c r="E462" s="154" t="str">
        <f ca="1">IF(C462&lt;&gt;"",IF(MONTH(T462)=MONTH(TODAY()),Stats!AI460,"--"),"")</f>
        <v/>
      </c>
      <c r="F462" s="97"/>
      <c r="G462" s="160"/>
      <c r="H462" s="157"/>
      <c r="I462" s="158"/>
      <c r="J462" s="161"/>
      <c r="K462" s="160"/>
      <c r="L462" s="162"/>
      <c r="M462" s="162"/>
      <c r="N462" s="96"/>
      <c r="O462" s="96"/>
      <c r="P462" s="164"/>
      <c r="Q462" s="159"/>
      <c r="R462" s="98"/>
      <c r="S462" s="163"/>
      <c r="T462" s="92" t="str">
        <f t="shared" ca="1" si="29"/>
        <v/>
      </c>
      <c r="U462" s="94"/>
      <c r="V462" s="92" t="str">
        <f t="shared" si="30"/>
        <v/>
      </c>
      <c r="W462" s="92" t="str">
        <f t="shared" si="31"/>
        <v/>
      </c>
      <c r="X462" s="99"/>
      <c r="Y462" s="94"/>
      <c r="Z462" s="100"/>
      <c r="AA462" s="95"/>
      <c r="AB462" s="10"/>
      <c r="AC462" s="72" t="b">
        <f ca="1">AND('pg1'!T462&gt;=startDate,'pg1'!T462&lt;=endDate)</f>
        <v>0</v>
      </c>
    </row>
    <row r="463" spans="1:29" ht="15">
      <c r="A463" s="93">
        <f t="shared" si="32"/>
        <v>460</v>
      </c>
      <c r="B463" s="94"/>
      <c r="C463" s="153"/>
      <c r="D463" s="93" t="str">
        <f>IF(C463&lt;&gt;"",COUNTIF(Stats!$AD$2:$AD$3002,C463),"")</f>
        <v/>
      </c>
      <c r="E463" s="154" t="str">
        <f ca="1">IF(C463&lt;&gt;"",IF(MONTH(T463)=MONTH(TODAY()),Stats!AI461,"--"),"")</f>
        <v/>
      </c>
      <c r="F463" s="97"/>
      <c r="G463" s="160"/>
      <c r="H463" s="157"/>
      <c r="I463" s="158"/>
      <c r="J463" s="161"/>
      <c r="K463" s="160"/>
      <c r="L463" s="162"/>
      <c r="M463" s="162"/>
      <c r="N463" s="96"/>
      <c r="O463" s="96"/>
      <c r="P463" s="164"/>
      <c r="Q463" s="159"/>
      <c r="R463" s="98"/>
      <c r="S463" s="163"/>
      <c r="T463" s="92" t="str">
        <f t="shared" ca="1" si="29"/>
        <v/>
      </c>
      <c r="U463" s="94"/>
      <c r="V463" s="92" t="str">
        <f t="shared" si="30"/>
        <v/>
      </c>
      <c r="W463" s="92" t="str">
        <f t="shared" si="31"/>
        <v/>
      </c>
      <c r="X463" s="99"/>
      <c r="Y463" s="94"/>
      <c r="Z463" s="100"/>
      <c r="AA463" s="95"/>
      <c r="AB463" s="10"/>
      <c r="AC463" s="72" t="b">
        <f ca="1">AND('pg1'!T463&gt;=startDate,'pg1'!T463&lt;=endDate)</f>
        <v>0</v>
      </c>
    </row>
    <row r="464" spans="1:29" ht="15">
      <c r="A464" s="93">
        <f t="shared" si="32"/>
        <v>461</v>
      </c>
      <c r="B464" s="94"/>
      <c r="C464" s="153"/>
      <c r="D464" s="93" t="str">
        <f>IF(C464&lt;&gt;"",COUNTIF(Stats!$AD$2:$AD$3002,C464),"")</f>
        <v/>
      </c>
      <c r="E464" s="154" t="str">
        <f ca="1">IF(C464&lt;&gt;"",IF(MONTH(T464)=MONTH(TODAY()),Stats!AI462,"--"),"")</f>
        <v/>
      </c>
      <c r="F464" s="97"/>
      <c r="G464" s="160"/>
      <c r="H464" s="157"/>
      <c r="I464" s="158"/>
      <c r="J464" s="161"/>
      <c r="K464" s="160"/>
      <c r="L464" s="162"/>
      <c r="M464" s="162"/>
      <c r="N464" s="96"/>
      <c r="O464" s="96"/>
      <c r="P464" s="164"/>
      <c r="Q464" s="159"/>
      <c r="R464" s="98"/>
      <c r="S464" s="163"/>
      <c r="T464" s="92" t="str">
        <f t="shared" ca="1" si="29"/>
        <v/>
      </c>
      <c r="U464" s="94"/>
      <c r="V464" s="92" t="str">
        <f t="shared" si="30"/>
        <v/>
      </c>
      <c r="W464" s="92" t="str">
        <f t="shared" si="31"/>
        <v/>
      </c>
      <c r="X464" s="99"/>
      <c r="Y464" s="94"/>
      <c r="Z464" s="100"/>
      <c r="AA464" s="95"/>
      <c r="AB464" s="10"/>
      <c r="AC464" s="72" t="b">
        <f ca="1">AND('pg1'!T464&gt;=startDate,'pg1'!T464&lt;=endDate)</f>
        <v>0</v>
      </c>
    </row>
    <row r="465" spans="1:29" ht="15">
      <c r="A465" s="93">
        <f t="shared" si="32"/>
        <v>462</v>
      </c>
      <c r="B465" s="94"/>
      <c r="C465" s="153"/>
      <c r="D465" s="93" t="str">
        <f>IF(C465&lt;&gt;"",COUNTIF(Stats!$AD$2:$AD$3002,C465),"")</f>
        <v/>
      </c>
      <c r="E465" s="154" t="str">
        <f ca="1">IF(C465&lt;&gt;"",IF(MONTH(T465)=MONTH(TODAY()),Stats!AI463,"--"),"")</f>
        <v/>
      </c>
      <c r="F465" s="97"/>
      <c r="G465" s="160"/>
      <c r="H465" s="157"/>
      <c r="I465" s="158"/>
      <c r="J465" s="161"/>
      <c r="K465" s="160"/>
      <c r="L465" s="162"/>
      <c r="M465" s="162"/>
      <c r="N465" s="96"/>
      <c r="O465" s="96"/>
      <c r="P465" s="164"/>
      <c r="Q465" s="159"/>
      <c r="R465" s="98"/>
      <c r="S465" s="163"/>
      <c r="T465" s="92" t="str">
        <f t="shared" ca="1" si="29"/>
        <v/>
      </c>
      <c r="U465" s="94"/>
      <c r="V465" s="92" t="str">
        <f t="shared" si="30"/>
        <v/>
      </c>
      <c r="W465" s="92" t="str">
        <f t="shared" si="31"/>
        <v/>
      </c>
      <c r="X465" s="99"/>
      <c r="Y465" s="94"/>
      <c r="Z465" s="100"/>
      <c r="AA465" s="95"/>
      <c r="AB465" s="10"/>
      <c r="AC465" s="72" t="b">
        <f ca="1">AND('pg1'!T465&gt;=startDate,'pg1'!T465&lt;=endDate)</f>
        <v>0</v>
      </c>
    </row>
    <row r="466" spans="1:29" ht="15">
      <c r="A466" s="93">
        <f t="shared" si="32"/>
        <v>463</v>
      </c>
      <c r="B466" s="94"/>
      <c r="C466" s="153"/>
      <c r="D466" s="93" t="str">
        <f>IF(C466&lt;&gt;"",COUNTIF(Stats!$AD$2:$AD$3002,C466),"")</f>
        <v/>
      </c>
      <c r="E466" s="154" t="str">
        <f ca="1">IF(C466&lt;&gt;"",IF(MONTH(T466)=MONTH(TODAY()),Stats!AI464,"--"),"")</f>
        <v/>
      </c>
      <c r="F466" s="97"/>
      <c r="G466" s="160"/>
      <c r="H466" s="157"/>
      <c r="I466" s="158"/>
      <c r="J466" s="161"/>
      <c r="K466" s="160"/>
      <c r="L466" s="162"/>
      <c r="M466" s="162"/>
      <c r="N466" s="96"/>
      <c r="O466" s="96"/>
      <c r="P466" s="164"/>
      <c r="Q466" s="159"/>
      <c r="R466" s="98"/>
      <c r="S466" s="163"/>
      <c r="T466" s="92" t="str">
        <f t="shared" ca="1" si="29"/>
        <v/>
      </c>
      <c r="U466" s="94"/>
      <c r="V466" s="92" t="str">
        <f t="shared" si="30"/>
        <v/>
      </c>
      <c r="W466" s="92" t="str">
        <f t="shared" si="31"/>
        <v/>
      </c>
      <c r="X466" s="99"/>
      <c r="Y466" s="94"/>
      <c r="Z466" s="100"/>
      <c r="AA466" s="95"/>
      <c r="AB466" s="10"/>
      <c r="AC466" s="72" t="b">
        <f ca="1">AND('pg1'!T466&gt;=startDate,'pg1'!T466&lt;=endDate)</f>
        <v>0</v>
      </c>
    </row>
    <row r="467" spans="1:29" ht="15">
      <c r="A467" s="93">
        <f t="shared" si="32"/>
        <v>464</v>
      </c>
      <c r="B467" s="94"/>
      <c r="C467" s="153"/>
      <c r="D467" s="93" t="str">
        <f>IF(C467&lt;&gt;"",COUNTIF(Stats!$AD$2:$AD$3002,C467),"")</f>
        <v/>
      </c>
      <c r="E467" s="154" t="str">
        <f ca="1">IF(C467&lt;&gt;"",IF(MONTH(T467)=MONTH(TODAY()),Stats!AI465,"--"),"")</f>
        <v/>
      </c>
      <c r="F467" s="97"/>
      <c r="G467" s="160"/>
      <c r="H467" s="157"/>
      <c r="I467" s="158"/>
      <c r="J467" s="161"/>
      <c r="K467" s="160"/>
      <c r="L467" s="162"/>
      <c r="M467" s="162"/>
      <c r="N467" s="96"/>
      <c r="O467" s="96"/>
      <c r="P467" s="164"/>
      <c r="Q467" s="159"/>
      <c r="R467" s="98"/>
      <c r="S467" s="163"/>
      <c r="T467" s="92" t="str">
        <f t="shared" ca="1" si="29"/>
        <v/>
      </c>
      <c r="U467" s="94"/>
      <c r="V467" s="92" t="str">
        <f t="shared" si="30"/>
        <v/>
      </c>
      <c r="W467" s="92" t="str">
        <f t="shared" si="31"/>
        <v/>
      </c>
      <c r="X467" s="99"/>
      <c r="Y467" s="94"/>
      <c r="Z467" s="100"/>
      <c r="AA467" s="95"/>
      <c r="AB467" s="10"/>
      <c r="AC467" s="72" t="b">
        <f ca="1">AND('pg1'!T467&gt;=startDate,'pg1'!T467&lt;=endDate)</f>
        <v>0</v>
      </c>
    </row>
    <row r="468" spans="1:29" ht="15">
      <c r="A468" s="93">
        <f t="shared" si="32"/>
        <v>465</v>
      </c>
      <c r="B468" s="94"/>
      <c r="C468" s="153"/>
      <c r="D468" s="93" t="str">
        <f>IF(C468&lt;&gt;"",COUNTIF(Stats!$AD$2:$AD$3002,C468),"")</f>
        <v/>
      </c>
      <c r="E468" s="154" t="str">
        <f ca="1">IF(C468&lt;&gt;"",IF(MONTH(T468)=MONTH(TODAY()),Stats!AI466,"--"),"")</f>
        <v/>
      </c>
      <c r="F468" s="97"/>
      <c r="G468" s="160"/>
      <c r="H468" s="157"/>
      <c r="I468" s="158"/>
      <c r="J468" s="161"/>
      <c r="K468" s="160"/>
      <c r="L468" s="162"/>
      <c r="M468" s="162"/>
      <c r="N468" s="96"/>
      <c r="O468" s="96"/>
      <c r="P468" s="164"/>
      <c r="Q468" s="159"/>
      <c r="R468" s="98"/>
      <c r="S468" s="163"/>
      <c r="T468" s="92" t="str">
        <f t="shared" ca="1" si="29"/>
        <v/>
      </c>
      <c r="U468" s="94"/>
      <c r="V468" s="92" t="str">
        <f t="shared" si="30"/>
        <v/>
      </c>
      <c r="W468" s="92" t="str">
        <f t="shared" si="31"/>
        <v/>
      </c>
      <c r="X468" s="99"/>
      <c r="Y468" s="94"/>
      <c r="Z468" s="100"/>
      <c r="AA468" s="95"/>
      <c r="AB468" s="10"/>
      <c r="AC468" s="72" t="b">
        <f ca="1">AND('pg1'!T468&gt;=startDate,'pg1'!T468&lt;=endDate)</f>
        <v>0</v>
      </c>
    </row>
    <row r="469" spans="1:29" ht="15">
      <c r="A469" s="93">
        <f t="shared" si="32"/>
        <v>466</v>
      </c>
      <c r="B469" s="94"/>
      <c r="C469" s="153"/>
      <c r="D469" s="93" t="str">
        <f>IF(C469&lt;&gt;"",COUNTIF(Stats!$AD$2:$AD$3002,C469),"")</f>
        <v/>
      </c>
      <c r="E469" s="154" t="str">
        <f ca="1">IF(C469&lt;&gt;"",IF(MONTH(T469)=MONTH(TODAY()),Stats!AI467,"--"),"")</f>
        <v/>
      </c>
      <c r="F469" s="97"/>
      <c r="G469" s="160"/>
      <c r="H469" s="157"/>
      <c r="I469" s="158"/>
      <c r="J469" s="161"/>
      <c r="K469" s="160"/>
      <c r="L469" s="162"/>
      <c r="M469" s="162"/>
      <c r="N469" s="96"/>
      <c r="O469" s="96"/>
      <c r="P469" s="164"/>
      <c r="Q469" s="159"/>
      <c r="R469" s="98"/>
      <c r="S469" s="163"/>
      <c r="T469" s="92" t="str">
        <f t="shared" ca="1" si="29"/>
        <v/>
      </c>
      <c r="U469" s="94"/>
      <c r="V469" s="92" t="str">
        <f t="shared" si="30"/>
        <v/>
      </c>
      <c r="W469" s="92" t="str">
        <f t="shared" si="31"/>
        <v/>
      </c>
      <c r="X469" s="99"/>
      <c r="Y469" s="94"/>
      <c r="Z469" s="100"/>
      <c r="AA469" s="95"/>
      <c r="AB469" s="10"/>
      <c r="AC469" s="72" t="b">
        <f ca="1">AND('pg1'!T469&gt;=startDate,'pg1'!T469&lt;=endDate)</f>
        <v>0</v>
      </c>
    </row>
    <row r="470" spans="1:29" ht="15">
      <c r="A470" s="93">
        <f t="shared" si="32"/>
        <v>467</v>
      </c>
      <c r="B470" s="94"/>
      <c r="C470" s="153"/>
      <c r="D470" s="93" t="str">
        <f>IF(C470&lt;&gt;"",COUNTIF(Stats!$AD$2:$AD$3002,C470),"")</f>
        <v/>
      </c>
      <c r="E470" s="154" t="str">
        <f ca="1">IF(C470&lt;&gt;"",IF(MONTH(T470)=MONTH(TODAY()),Stats!AI468,"--"),"")</f>
        <v/>
      </c>
      <c r="F470" s="97"/>
      <c r="G470" s="160"/>
      <c r="H470" s="157"/>
      <c r="I470" s="158"/>
      <c r="J470" s="161"/>
      <c r="K470" s="160"/>
      <c r="L470" s="162"/>
      <c r="M470" s="162"/>
      <c r="N470" s="96"/>
      <c r="O470" s="96"/>
      <c r="P470" s="164"/>
      <c r="Q470" s="159"/>
      <c r="R470" s="98"/>
      <c r="S470" s="163"/>
      <c r="T470" s="92" t="str">
        <f t="shared" ca="1" si="29"/>
        <v/>
      </c>
      <c r="U470" s="94"/>
      <c r="V470" s="92" t="str">
        <f t="shared" si="30"/>
        <v/>
      </c>
      <c r="W470" s="92" t="str">
        <f t="shared" si="31"/>
        <v/>
      </c>
      <c r="X470" s="99"/>
      <c r="Y470" s="94"/>
      <c r="Z470" s="100"/>
      <c r="AA470" s="95"/>
      <c r="AB470" s="10"/>
      <c r="AC470" s="72" t="b">
        <f ca="1">AND('pg1'!T470&gt;=startDate,'pg1'!T470&lt;=endDate)</f>
        <v>0</v>
      </c>
    </row>
    <row r="471" spans="1:29" ht="15">
      <c r="A471" s="93">
        <f t="shared" si="32"/>
        <v>468</v>
      </c>
      <c r="B471" s="94"/>
      <c r="C471" s="153"/>
      <c r="D471" s="93" t="str">
        <f>IF(C471&lt;&gt;"",COUNTIF(Stats!$AD$2:$AD$3002,C471),"")</f>
        <v/>
      </c>
      <c r="E471" s="154" t="str">
        <f ca="1">IF(C471&lt;&gt;"",IF(MONTH(T471)=MONTH(TODAY()),Stats!AI469,"--"),"")</f>
        <v/>
      </c>
      <c r="F471" s="97"/>
      <c r="G471" s="160"/>
      <c r="H471" s="157"/>
      <c r="I471" s="158"/>
      <c r="J471" s="161"/>
      <c r="K471" s="160"/>
      <c r="L471" s="162"/>
      <c r="M471" s="162"/>
      <c r="N471" s="96"/>
      <c r="O471" s="96"/>
      <c r="P471" s="164"/>
      <c r="Q471" s="159"/>
      <c r="R471" s="98"/>
      <c r="S471" s="163"/>
      <c r="T471" s="92" t="str">
        <f t="shared" ca="1" si="29"/>
        <v/>
      </c>
      <c r="U471" s="94"/>
      <c r="V471" s="92" t="str">
        <f t="shared" si="30"/>
        <v/>
      </c>
      <c r="W471" s="92" t="str">
        <f t="shared" si="31"/>
        <v/>
      </c>
      <c r="X471" s="99"/>
      <c r="Y471" s="94"/>
      <c r="Z471" s="100"/>
      <c r="AA471" s="95"/>
      <c r="AB471" s="10"/>
      <c r="AC471" s="72" t="b">
        <f ca="1">AND('pg1'!T471&gt;=startDate,'pg1'!T471&lt;=endDate)</f>
        <v>0</v>
      </c>
    </row>
    <row r="472" spans="1:29" ht="16.5" customHeight="1">
      <c r="A472" s="93">
        <f t="shared" si="32"/>
        <v>469</v>
      </c>
      <c r="B472" s="94"/>
      <c r="C472" s="153"/>
      <c r="D472" s="93" t="str">
        <f>IF(C472&lt;&gt;"",COUNTIF(Stats!$AD$2:$AD$3002,C472),"")</f>
        <v/>
      </c>
      <c r="E472" s="154" t="str">
        <f ca="1">IF(C472&lt;&gt;"",IF(MONTH(T472)=MONTH(TODAY()),Stats!AI470,"--"),"")</f>
        <v/>
      </c>
      <c r="F472" s="97"/>
      <c r="G472" s="160"/>
      <c r="H472" s="157"/>
      <c r="I472" s="158"/>
      <c r="J472" s="161"/>
      <c r="K472" s="160"/>
      <c r="L472" s="162"/>
      <c r="M472" s="162"/>
      <c r="N472" s="96"/>
      <c r="O472" s="96"/>
      <c r="P472" s="164"/>
      <c r="Q472" s="159"/>
      <c r="R472" s="98"/>
      <c r="S472" s="163"/>
      <c r="T472" s="92" t="str">
        <f t="shared" ca="1" si="29"/>
        <v/>
      </c>
      <c r="U472" s="94"/>
      <c r="V472" s="92" t="str">
        <f t="shared" si="30"/>
        <v/>
      </c>
      <c r="W472" s="92" t="str">
        <f t="shared" si="31"/>
        <v/>
      </c>
      <c r="X472" s="99"/>
      <c r="Y472" s="94"/>
      <c r="Z472" s="100"/>
      <c r="AA472" s="95"/>
      <c r="AB472" s="10"/>
      <c r="AC472" s="72" t="b">
        <f ca="1">AND('pg1'!T472&gt;=startDate,'pg1'!T472&lt;=endDate)</f>
        <v>0</v>
      </c>
    </row>
    <row r="473" spans="1:29" ht="15">
      <c r="A473" s="93">
        <f t="shared" si="32"/>
        <v>470</v>
      </c>
      <c r="B473" s="94"/>
      <c r="C473" s="153"/>
      <c r="D473" s="93" t="str">
        <f>IF(C473&lt;&gt;"",COUNTIF(Stats!$AD$2:$AD$3002,C473),"")</f>
        <v/>
      </c>
      <c r="E473" s="154" t="str">
        <f ca="1">IF(C473&lt;&gt;"",IF(MONTH(T473)=MONTH(TODAY()),Stats!AI471,"--"),"")</f>
        <v/>
      </c>
      <c r="F473" s="97"/>
      <c r="G473" s="160"/>
      <c r="H473" s="157"/>
      <c r="I473" s="158"/>
      <c r="J473" s="161"/>
      <c r="K473" s="160"/>
      <c r="L473" s="162"/>
      <c r="M473" s="162"/>
      <c r="N473" s="96"/>
      <c r="O473" s="96"/>
      <c r="P473" s="164"/>
      <c r="Q473" s="159"/>
      <c r="R473" s="98"/>
      <c r="S473" s="163"/>
      <c r="T473" s="92" t="str">
        <f t="shared" ca="1" si="29"/>
        <v/>
      </c>
      <c r="U473" s="94"/>
      <c r="V473" s="92" t="str">
        <f t="shared" si="30"/>
        <v/>
      </c>
      <c r="W473" s="92" t="str">
        <f t="shared" si="31"/>
        <v/>
      </c>
      <c r="X473" s="99"/>
      <c r="Y473" s="94"/>
      <c r="Z473" s="100"/>
      <c r="AA473" s="95"/>
      <c r="AB473" s="10"/>
      <c r="AC473" s="72" t="b">
        <f ca="1">AND('pg1'!T473&gt;=startDate,'pg1'!T473&lt;=endDate)</f>
        <v>0</v>
      </c>
    </row>
    <row r="474" spans="1:29" ht="15">
      <c r="A474" s="93">
        <f t="shared" si="32"/>
        <v>471</v>
      </c>
      <c r="B474" s="94"/>
      <c r="C474" s="153"/>
      <c r="D474" s="93" t="str">
        <f>IF(C474&lt;&gt;"",COUNTIF(Stats!$AD$2:$AD$3002,C474),"")</f>
        <v/>
      </c>
      <c r="E474" s="154" t="str">
        <f ca="1">IF(C474&lt;&gt;"",IF(MONTH(T474)=MONTH(TODAY()),Stats!AI472,"--"),"")</f>
        <v/>
      </c>
      <c r="F474" s="97"/>
      <c r="G474" s="160"/>
      <c r="H474" s="157"/>
      <c r="I474" s="158"/>
      <c r="J474" s="161"/>
      <c r="K474" s="160"/>
      <c r="L474" s="162"/>
      <c r="M474" s="162"/>
      <c r="N474" s="96"/>
      <c r="O474" s="96"/>
      <c r="P474" s="164"/>
      <c r="Q474" s="159"/>
      <c r="R474" s="98"/>
      <c r="S474" s="163"/>
      <c r="T474" s="92" t="str">
        <f t="shared" ca="1" si="29"/>
        <v/>
      </c>
      <c r="U474" s="94"/>
      <c r="V474" s="92" t="str">
        <f t="shared" si="30"/>
        <v/>
      </c>
      <c r="W474" s="92" t="str">
        <f t="shared" si="31"/>
        <v/>
      </c>
      <c r="X474" s="99"/>
      <c r="Y474" s="94"/>
      <c r="Z474" s="100"/>
      <c r="AA474" s="95"/>
      <c r="AB474" s="10"/>
      <c r="AC474" s="72" t="b">
        <f ca="1">AND('pg1'!T474&gt;=startDate,'pg1'!T474&lt;=endDate)</f>
        <v>0</v>
      </c>
    </row>
    <row r="475" spans="1:29" ht="15">
      <c r="A475" s="93">
        <f t="shared" si="32"/>
        <v>472</v>
      </c>
      <c r="B475" s="94"/>
      <c r="C475" s="153"/>
      <c r="D475" s="93" t="str">
        <f>IF(C475&lt;&gt;"",COUNTIF(Stats!$AD$2:$AD$3002,C475),"")</f>
        <v/>
      </c>
      <c r="E475" s="154" t="str">
        <f ca="1">IF(C475&lt;&gt;"",IF(MONTH(T475)=MONTH(TODAY()),Stats!AI473,"--"),"")</f>
        <v/>
      </c>
      <c r="F475" s="97"/>
      <c r="G475" s="160"/>
      <c r="H475" s="157"/>
      <c r="I475" s="158"/>
      <c r="J475" s="161"/>
      <c r="K475" s="160"/>
      <c r="L475" s="162"/>
      <c r="M475" s="162"/>
      <c r="N475" s="96"/>
      <c r="O475" s="96"/>
      <c r="P475" s="164"/>
      <c r="Q475" s="159"/>
      <c r="R475" s="98"/>
      <c r="S475" s="163"/>
      <c r="T475" s="92" t="str">
        <f t="shared" ca="1" si="29"/>
        <v/>
      </c>
      <c r="U475" s="94"/>
      <c r="V475" s="92" t="str">
        <f t="shared" si="30"/>
        <v/>
      </c>
      <c r="W475" s="92" t="str">
        <f t="shared" si="31"/>
        <v/>
      </c>
      <c r="X475" s="99"/>
      <c r="Y475" s="94"/>
      <c r="Z475" s="100"/>
      <c r="AA475" s="95"/>
      <c r="AB475" s="10"/>
      <c r="AC475" s="72" t="b">
        <f ca="1">AND('pg1'!T475&gt;=startDate,'pg1'!T475&lt;=endDate)</f>
        <v>0</v>
      </c>
    </row>
    <row r="476" spans="1:29" ht="15">
      <c r="A476" s="93">
        <f t="shared" si="32"/>
        <v>473</v>
      </c>
      <c r="B476" s="94"/>
      <c r="C476" s="153"/>
      <c r="D476" s="93" t="str">
        <f>IF(C476&lt;&gt;"",COUNTIF(Stats!$AD$2:$AD$3002,C476),"")</f>
        <v/>
      </c>
      <c r="E476" s="154" t="str">
        <f ca="1">IF(C476&lt;&gt;"",IF(MONTH(T476)=MONTH(TODAY()),Stats!AI474,"--"),"")</f>
        <v/>
      </c>
      <c r="F476" s="97"/>
      <c r="G476" s="160"/>
      <c r="H476" s="157"/>
      <c r="I476" s="158"/>
      <c r="J476" s="161"/>
      <c r="K476" s="160"/>
      <c r="L476" s="162"/>
      <c r="M476" s="162"/>
      <c r="N476" s="96"/>
      <c r="O476" s="96"/>
      <c r="P476" s="164"/>
      <c r="Q476" s="159"/>
      <c r="R476" s="98"/>
      <c r="S476" s="163"/>
      <c r="T476" s="92" t="str">
        <f t="shared" ca="1" si="29"/>
        <v/>
      </c>
      <c r="U476" s="94"/>
      <c r="V476" s="92" t="str">
        <f t="shared" si="30"/>
        <v/>
      </c>
      <c r="W476" s="92" t="str">
        <f t="shared" si="31"/>
        <v/>
      </c>
      <c r="X476" s="99"/>
      <c r="Y476" s="94"/>
      <c r="Z476" s="100"/>
      <c r="AA476" s="95"/>
      <c r="AB476" s="10"/>
      <c r="AC476" s="72" t="b">
        <f ca="1">AND('pg1'!T476&gt;=startDate,'pg1'!T476&lt;=endDate)</f>
        <v>0</v>
      </c>
    </row>
    <row r="477" spans="1:29" ht="15">
      <c r="A477" s="93">
        <f t="shared" si="32"/>
        <v>474</v>
      </c>
      <c r="B477" s="94"/>
      <c r="C477" s="153"/>
      <c r="D477" s="93" t="str">
        <f>IF(C477&lt;&gt;"",COUNTIF(Stats!$AD$2:$AD$3002,C477),"")</f>
        <v/>
      </c>
      <c r="E477" s="154" t="str">
        <f ca="1">IF(C477&lt;&gt;"",IF(MONTH(T477)=MONTH(TODAY()),Stats!AI475,"--"),"")</f>
        <v/>
      </c>
      <c r="F477" s="97"/>
      <c r="G477" s="160"/>
      <c r="H477" s="157"/>
      <c r="I477" s="158"/>
      <c r="J477" s="161"/>
      <c r="K477" s="160"/>
      <c r="L477" s="162"/>
      <c r="M477" s="162"/>
      <c r="N477" s="96"/>
      <c r="O477" s="96"/>
      <c r="P477" s="164"/>
      <c r="Q477" s="159"/>
      <c r="R477" s="98"/>
      <c r="S477" s="163"/>
      <c r="T477" s="92" t="str">
        <f t="shared" ca="1" si="29"/>
        <v/>
      </c>
      <c r="U477" s="94"/>
      <c r="V477" s="92" t="str">
        <f t="shared" si="30"/>
        <v/>
      </c>
      <c r="W477" s="92" t="str">
        <f t="shared" si="31"/>
        <v/>
      </c>
      <c r="X477" s="99"/>
      <c r="Y477" s="94"/>
      <c r="Z477" s="100"/>
      <c r="AA477" s="95"/>
      <c r="AB477" s="10"/>
      <c r="AC477" s="72" t="b">
        <f ca="1">AND('pg1'!T477&gt;=startDate,'pg1'!T477&lt;=endDate)</f>
        <v>0</v>
      </c>
    </row>
    <row r="478" spans="1:29" ht="15">
      <c r="A478" s="93">
        <f t="shared" si="32"/>
        <v>475</v>
      </c>
      <c r="B478" s="94"/>
      <c r="C478" s="153"/>
      <c r="D478" s="93" t="str">
        <f>IF(C478&lt;&gt;"",COUNTIF(Stats!$AD$2:$AD$3002,C478),"")</f>
        <v/>
      </c>
      <c r="E478" s="154" t="str">
        <f ca="1">IF(C478&lt;&gt;"",IF(MONTH(T478)=MONTH(TODAY()),Stats!AI476,"--"),"")</f>
        <v/>
      </c>
      <c r="F478" s="97"/>
      <c r="G478" s="160"/>
      <c r="H478" s="157"/>
      <c r="I478" s="158"/>
      <c r="J478" s="161"/>
      <c r="K478" s="160"/>
      <c r="L478" s="162"/>
      <c r="M478" s="162"/>
      <c r="N478" s="96"/>
      <c r="O478" s="96"/>
      <c r="P478" s="164"/>
      <c r="Q478" s="159"/>
      <c r="R478" s="98"/>
      <c r="S478" s="163"/>
      <c r="T478" s="92" t="str">
        <f t="shared" ca="1" si="29"/>
        <v/>
      </c>
      <c r="U478" s="94"/>
      <c r="V478" s="92" t="str">
        <f t="shared" si="30"/>
        <v/>
      </c>
      <c r="W478" s="92" t="str">
        <f t="shared" si="31"/>
        <v/>
      </c>
      <c r="X478" s="99"/>
      <c r="Y478" s="94"/>
      <c r="Z478" s="100"/>
      <c r="AA478" s="95"/>
      <c r="AB478" s="10"/>
      <c r="AC478" s="72" t="b">
        <f ca="1">AND('pg1'!T478&gt;=startDate,'pg1'!T478&lt;=endDate)</f>
        <v>0</v>
      </c>
    </row>
    <row r="479" spans="1:29" ht="15">
      <c r="A479" s="93">
        <f t="shared" si="32"/>
        <v>476</v>
      </c>
      <c r="B479" s="94"/>
      <c r="C479" s="153"/>
      <c r="D479" s="93" t="str">
        <f>IF(C479&lt;&gt;"",COUNTIF(Stats!$AD$2:$AD$3002,C479),"")</f>
        <v/>
      </c>
      <c r="E479" s="154" t="str">
        <f ca="1">IF(C479&lt;&gt;"",IF(MONTH(T479)=MONTH(TODAY()),Stats!AI477,"--"),"")</f>
        <v/>
      </c>
      <c r="F479" s="97"/>
      <c r="G479" s="160"/>
      <c r="H479" s="157"/>
      <c r="I479" s="158"/>
      <c r="J479" s="161"/>
      <c r="K479" s="160"/>
      <c r="L479" s="162"/>
      <c r="M479" s="162"/>
      <c r="N479" s="96"/>
      <c r="O479" s="96"/>
      <c r="P479" s="164"/>
      <c r="Q479" s="159"/>
      <c r="R479" s="98"/>
      <c r="S479" s="163"/>
      <c r="T479" s="92" t="str">
        <f t="shared" ca="1" si="29"/>
        <v/>
      </c>
      <c r="U479" s="94"/>
      <c r="V479" s="92" t="str">
        <f t="shared" si="30"/>
        <v/>
      </c>
      <c r="W479" s="92" t="str">
        <f t="shared" si="31"/>
        <v/>
      </c>
      <c r="X479" s="99"/>
      <c r="Y479" s="94"/>
      <c r="Z479" s="100"/>
      <c r="AA479" s="95"/>
      <c r="AB479" s="10"/>
      <c r="AC479" s="72" t="b">
        <f ca="1">AND('pg1'!T479&gt;=startDate,'pg1'!T479&lt;=endDate)</f>
        <v>0</v>
      </c>
    </row>
    <row r="480" spans="1:29" ht="15">
      <c r="A480" s="93">
        <f t="shared" si="32"/>
        <v>477</v>
      </c>
      <c r="B480" s="94"/>
      <c r="C480" s="153"/>
      <c r="D480" s="93" t="str">
        <f>IF(C480&lt;&gt;"",COUNTIF(Stats!$AD$2:$AD$3002,C480),"")</f>
        <v/>
      </c>
      <c r="E480" s="154" t="str">
        <f ca="1">IF(C480&lt;&gt;"",IF(MONTH(T480)=MONTH(TODAY()),Stats!AI478,"--"),"")</f>
        <v/>
      </c>
      <c r="F480" s="97"/>
      <c r="G480" s="160"/>
      <c r="H480" s="157"/>
      <c r="I480" s="158"/>
      <c r="J480" s="161"/>
      <c r="K480" s="160"/>
      <c r="L480" s="162"/>
      <c r="M480" s="162"/>
      <c r="N480" s="96"/>
      <c r="O480" s="96"/>
      <c r="P480" s="164"/>
      <c r="Q480" s="159"/>
      <c r="R480" s="98"/>
      <c r="S480" s="163"/>
      <c r="T480" s="92" t="str">
        <f t="shared" ca="1" si="29"/>
        <v/>
      </c>
      <c r="U480" s="94"/>
      <c r="V480" s="92" t="str">
        <f t="shared" si="30"/>
        <v/>
      </c>
      <c r="W480" s="92" t="str">
        <f t="shared" si="31"/>
        <v/>
      </c>
      <c r="X480" s="99"/>
      <c r="Y480" s="94"/>
      <c r="Z480" s="100"/>
      <c r="AA480" s="95"/>
      <c r="AB480" s="10"/>
      <c r="AC480" s="72" t="b">
        <f ca="1">AND('pg1'!T480&gt;=startDate,'pg1'!T480&lt;=endDate)</f>
        <v>0</v>
      </c>
    </row>
    <row r="481" spans="1:29" ht="15">
      <c r="A481" s="93">
        <f t="shared" si="32"/>
        <v>478</v>
      </c>
      <c r="B481" s="94"/>
      <c r="C481" s="153"/>
      <c r="D481" s="93" t="str">
        <f>IF(C481&lt;&gt;"",COUNTIF(Stats!$AD$2:$AD$3002,C481),"")</f>
        <v/>
      </c>
      <c r="E481" s="154" t="str">
        <f ca="1">IF(C481&lt;&gt;"",IF(MONTH(T481)=MONTH(TODAY()),Stats!AI479,"--"),"")</f>
        <v/>
      </c>
      <c r="F481" s="97"/>
      <c r="G481" s="160"/>
      <c r="H481" s="157"/>
      <c r="I481" s="158"/>
      <c r="J481" s="161"/>
      <c r="K481" s="160"/>
      <c r="L481" s="162"/>
      <c r="M481" s="162"/>
      <c r="N481" s="96"/>
      <c r="O481" s="96"/>
      <c r="P481" s="164"/>
      <c r="Q481" s="159"/>
      <c r="R481" s="98"/>
      <c r="S481" s="163"/>
      <c r="T481" s="92" t="str">
        <f t="shared" ca="1" si="29"/>
        <v/>
      </c>
      <c r="U481" s="94"/>
      <c r="V481" s="92" t="str">
        <f t="shared" si="30"/>
        <v/>
      </c>
      <c r="W481" s="92" t="str">
        <f t="shared" si="31"/>
        <v/>
      </c>
      <c r="X481" s="99"/>
      <c r="Y481" s="94"/>
      <c r="Z481" s="100"/>
      <c r="AA481" s="95"/>
      <c r="AB481" s="10"/>
      <c r="AC481" s="72" t="b">
        <f ca="1">AND('pg1'!T481&gt;=startDate,'pg1'!T481&lt;=endDate)</f>
        <v>0</v>
      </c>
    </row>
    <row r="482" spans="1:29" ht="15">
      <c r="A482" s="93">
        <f t="shared" si="32"/>
        <v>479</v>
      </c>
      <c r="B482" s="94"/>
      <c r="C482" s="153"/>
      <c r="D482" s="93" t="str">
        <f>IF(C482&lt;&gt;"",COUNTIF(Stats!$AD$2:$AD$3002,C482),"")</f>
        <v/>
      </c>
      <c r="E482" s="154" t="str">
        <f ca="1">IF(C482&lt;&gt;"",IF(MONTH(T482)=MONTH(TODAY()),Stats!AI480,"--"),"")</f>
        <v/>
      </c>
      <c r="F482" s="97"/>
      <c r="G482" s="160"/>
      <c r="H482" s="157"/>
      <c r="I482" s="158"/>
      <c r="J482" s="161"/>
      <c r="K482" s="160"/>
      <c r="L482" s="162"/>
      <c r="M482" s="162"/>
      <c r="N482" s="96"/>
      <c r="O482" s="96"/>
      <c r="P482" s="164"/>
      <c r="Q482" s="159"/>
      <c r="R482" s="98"/>
      <c r="S482" s="163"/>
      <c r="T482" s="92" t="str">
        <f t="shared" ca="1" si="29"/>
        <v/>
      </c>
      <c r="U482" s="94"/>
      <c r="V482" s="92" t="str">
        <f t="shared" si="30"/>
        <v/>
      </c>
      <c r="W482" s="92" t="str">
        <f t="shared" si="31"/>
        <v/>
      </c>
      <c r="X482" s="99"/>
      <c r="Y482" s="94"/>
      <c r="Z482" s="100"/>
      <c r="AA482" s="95"/>
      <c r="AB482" s="10"/>
      <c r="AC482" s="72" t="b">
        <f ca="1">AND('pg1'!T482&gt;=startDate,'pg1'!T482&lt;=endDate)</f>
        <v>0</v>
      </c>
    </row>
    <row r="483" spans="1:29" ht="15">
      <c r="A483" s="93">
        <f t="shared" si="32"/>
        <v>480</v>
      </c>
      <c r="B483" s="94"/>
      <c r="C483" s="153"/>
      <c r="D483" s="93" t="str">
        <f>IF(C483&lt;&gt;"",COUNTIF(Stats!$AD$2:$AD$3002,C483),"")</f>
        <v/>
      </c>
      <c r="E483" s="154" t="str">
        <f ca="1">IF(C483&lt;&gt;"",IF(MONTH(T483)=MONTH(TODAY()),Stats!AI481,"--"),"")</f>
        <v/>
      </c>
      <c r="F483" s="97"/>
      <c r="G483" s="160"/>
      <c r="H483" s="157"/>
      <c r="I483" s="158"/>
      <c r="J483" s="161"/>
      <c r="K483" s="160"/>
      <c r="L483" s="162"/>
      <c r="M483" s="162"/>
      <c r="N483" s="96"/>
      <c r="O483" s="96"/>
      <c r="P483" s="164"/>
      <c r="Q483" s="159"/>
      <c r="R483" s="98"/>
      <c r="S483" s="163"/>
      <c r="T483" s="92" t="str">
        <f t="shared" ca="1" si="29"/>
        <v/>
      </c>
      <c r="U483" s="94"/>
      <c r="V483" s="92" t="str">
        <f t="shared" si="30"/>
        <v/>
      </c>
      <c r="W483" s="92" t="str">
        <f t="shared" si="31"/>
        <v/>
      </c>
      <c r="X483" s="99"/>
      <c r="Y483" s="94"/>
      <c r="Z483" s="100"/>
      <c r="AA483" s="95"/>
      <c r="AB483" s="10"/>
      <c r="AC483" s="72" t="b">
        <f ca="1">AND('pg1'!T483&gt;=startDate,'pg1'!T483&lt;=endDate)</f>
        <v>0</v>
      </c>
    </row>
    <row r="484" spans="1:29" ht="15">
      <c r="A484" s="93">
        <f t="shared" si="32"/>
        <v>481</v>
      </c>
      <c r="B484" s="94"/>
      <c r="C484" s="153"/>
      <c r="D484" s="93" t="str">
        <f>IF(C484&lt;&gt;"",COUNTIF(Stats!$AD$2:$AD$3002,C484),"")</f>
        <v/>
      </c>
      <c r="E484" s="154" t="str">
        <f ca="1">IF(C484&lt;&gt;"",IF(MONTH(T484)=MONTH(TODAY()),Stats!AI482,"--"),"")</f>
        <v/>
      </c>
      <c r="F484" s="97"/>
      <c r="G484" s="160"/>
      <c r="H484" s="157"/>
      <c r="I484" s="158"/>
      <c r="J484" s="161"/>
      <c r="K484" s="160"/>
      <c r="L484" s="162"/>
      <c r="M484" s="162"/>
      <c r="N484" s="96"/>
      <c r="O484" s="96"/>
      <c r="P484" s="164"/>
      <c r="Q484" s="159"/>
      <c r="R484" s="98"/>
      <c r="S484" s="163"/>
      <c r="T484" s="92" t="str">
        <f t="shared" ca="1" si="29"/>
        <v/>
      </c>
      <c r="U484" s="94"/>
      <c r="V484" s="92" t="str">
        <f t="shared" si="30"/>
        <v/>
      </c>
      <c r="W484" s="92" t="str">
        <f t="shared" si="31"/>
        <v/>
      </c>
      <c r="X484" s="99"/>
      <c r="Y484" s="94"/>
      <c r="Z484" s="100"/>
      <c r="AA484" s="95"/>
      <c r="AB484" s="10"/>
      <c r="AC484" s="72" t="b">
        <f ca="1">AND('pg1'!T484&gt;=startDate,'pg1'!T484&lt;=endDate)</f>
        <v>0</v>
      </c>
    </row>
    <row r="485" spans="1:29" ht="15">
      <c r="A485" s="93">
        <f t="shared" si="32"/>
        <v>482</v>
      </c>
      <c r="B485" s="94"/>
      <c r="C485" s="153"/>
      <c r="D485" s="93" t="str">
        <f>IF(C485&lt;&gt;"",COUNTIF(Stats!$AD$2:$AD$3002,C485),"")</f>
        <v/>
      </c>
      <c r="E485" s="154" t="str">
        <f ca="1">IF(C485&lt;&gt;"",IF(MONTH(T485)=MONTH(TODAY()),Stats!AI483,"--"),"")</f>
        <v/>
      </c>
      <c r="F485" s="97"/>
      <c r="G485" s="160"/>
      <c r="H485" s="157"/>
      <c r="I485" s="158"/>
      <c r="J485" s="161"/>
      <c r="K485" s="160"/>
      <c r="L485" s="162"/>
      <c r="M485" s="162"/>
      <c r="N485" s="96"/>
      <c r="O485" s="96"/>
      <c r="P485" s="164"/>
      <c r="Q485" s="159"/>
      <c r="R485" s="98"/>
      <c r="S485" s="163"/>
      <c r="T485" s="92" t="str">
        <f t="shared" ca="1" si="29"/>
        <v/>
      </c>
      <c r="U485" s="94"/>
      <c r="V485" s="92" t="str">
        <f t="shared" si="30"/>
        <v/>
      </c>
      <c r="W485" s="92" t="str">
        <f t="shared" si="31"/>
        <v/>
      </c>
      <c r="X485" s="99"/>
      <c r="Y485" s="94"/>
      <c r="Z485" s="100"/>
      <c r="AA485" s="95"/>
      <c r="AB485" s="10"/>
      <c r="AC485" s="72" t="b">
        <f ca="1">AND('pg1'!T485&gt;=startDate,'pg1'!T485&lt;=endDate)</f>
        <v>0</v>
      </c>
    </row>
    <row r="486" spans="1:29" ht="15">
      <c r="A486" s="93">
        <f t="shared" si="32"/>
        <v>483</v>
      </c>
      <c r="B486" s="94"/>
      <c r="C486" s="153"/>
      <c r="D486" s="93" t="str">
        <f>IF(C486&lt;&gt;"",COUNTIF(Stats!$AD$2:$AD$3002,C486),"")</f>
        <v/>
      </c>
      <c r="E486" s="154" t="str">
        <f ca="1">IF(C486&lt;&gt;"",IF(MONTH(T486)=MONTH(TODAY()),Stats!AI484,"--"),"")</f>
        <v/>
      </c>
      <c r="F486" s="97"/>
      <c r="G486" s="160"/>
      <c r="H486" s="157"/>
      <c r="I486" s="158"/>
      <c r="J486" s="161"/>
      <c r="K486" s="160"/>
      <c r="L486" s="162"/>
      <c r="M486" s="162"/>
      <c r="N486" s="96"/>
      <c r="O486" s="96"/>
      <c r="P486" s="164"/>
      <c r="Q486" s="159"/>
      <c r="R486" s="98"/>
      <c r="S486" s="163"/>
      <c r="T486" s="92" t="str">
        <f t="shared" ca="1" si="29"/>
        <v/>
      </c>
      <c r="U486" s="94"/>
      <c r="V486" s="92" t="str">
        <f t="shared" si="30"/>
        <v/>
      </c>
      <c r="W486" s="92" t="str">
        <f t="shared" si="31"/>
        <v/>
      </c>
      <c r="X486" s="99"/>
      <c r="Y486" s="94"/>
      <c r="Z486" s="100"/>
      <c r="AA486" s="95"/>
      <c r="AB486" s="10"/>
      <c r="AC486" s="72" t="b">
        <f ca="1">AND('pg1'!T486&gt;=startDate,'pg1'!T486&lt;=endDate)</f>
        <v>0</v>
      </c>
    </row>
    <row r="487" spans="1:29" ht="15">
      <c r="A487" s="93">
        <f t="shared" si="32"/>
        <v>484</v>
      </c>
      <c r="B487" s="94"/>
      <c r="C487" s="153"/>
      <c r="D487" s="93" t="str">
        <f>IF(C487&lt;&gt;"",COUNTIF(Stats!$AD$2:$AD$3002,C487),"")</f>
        <v/>
      </c>
      <c r="E487" s="154" t="str">
        <f ca="1">IF(C487&lt;&gt;"",IF(MONTH(T487)=MONTH(TODAY()),Stats!AI485,"--"),"")</f>
        <v/>
      </c>
      <c r="F487" s="97"/>
      <c r="G487" s="160"/>
      <c r="H487" s="157"/>
      <c r="I487" s="158"/>
      <c r="J487" s="161"/>
      <c r="K487" s="160"/>
      <c r="L487" s="162"/>
      <c r="M487" s="162"/>
      <c r="N487" s="96"/>
      <c r="O487" s="96"/>
      <c r="P487" s="164"/>
      <c r="Q487" s="159"/>
      <c r="R487" s="98"/>
      <c r="S487" s="163"/>
      <c r="T487" s="92" t="str">
        <f t="shared" ca="1" si="29"/>
        <v/>
      </c>
      <c r="U487" s="94"/>
      <c r="V487" s="92" t="str">
        <f t="shared" si="30"/>
        <v/>
      </c>
      <c r="W487" s="92" t="str">
        <f t="shared" si="31"/>
        <v/>
      </c>
      <c r="X487" s="99"/>
      <c r="Y487" s="94"/>
      <c r="Z487" s="100"/>
      <c r="AA487" s="95"/>
      <c r="AB487" s="10"/>
      <c r="AC487" s="72" t="b">
        <f ca="1">AND('pg1'!T487&gt;=startDate,'pg1'!T487&lt;=endDate)</f>
        <v>0</v>
      </c>
    </row>
    <row r="488" spans="1:29" ht="15">
      <c r="A488" s="93">
        <f t="shared" si="32"/>
        <v>485</v>
      </c>
      <c r="B488" s="94"/>
      <c r="C488" s="153"/>
      <c r="D488" s="93" t="str">
        <f>IF(C488&lt;&gt;"",COUNTIF(Stats!$AD$2:$AD$3002,C488),"")</f>
        <v/>
      </c>
      <c r="E488" s="154" t="str">
        <f ca="1">IF(C488&lt;&gt;"",IF(MONTH(T488)=MONTH(TODAY()),Stats!AI486,"--"),"")</f>
        <v/>
      </c>
      <c r="F488" s="97"/>
      <c r="G488" s="160"/>
      <c r="H488" s="157"/>
      <c r="I488" s="158"/>
      <c r="J488" s="161"/>
      <c r="K488" s="160"/>
      <c r="L488" s="162"/>
      <c r="M488" s="162"/>
      <c r="N488" s="96"/>
      <c r="O488" s="96"/>
      <c r="P488" s="164"/>
      <c r="Q488" s="159"/>
      <c r="R488" s="98"/>
      <c r="S488" s="163"/>
      <c r="T488" s="92" t="str">
        <f t="shared" ca="1" si="29"/>
        <v/>
      </c>
      <c r="U488" s="94"/>
      <c r="V488" s="92" t="str">
        <f t="shared" si="30"/>
        <v/>
      </c>
      <c r="W488" s="92" t="str">
        <f t="shared" si="31"/>
        <v/>
      </c>
      <c r="X488" s="99"/>
      <c r="Y488" s="94"/>
      <c r="Z488" s="100"/>
      <c r="AA488" s="95"/>
      <c r="AB488" s="10"/>
      <c r="AC488" s="72" t="b">
        <f ca="1">AND('pg1'!T488&gt;=startDate,'pg1'!T488&lt;=endDate)</f>
        <v>0</v>
      </c>
    </row>
    <row r="489" spans="1:29" ht="15">
      <c r="A489" s="93">
        <f t="shared" si="32"/>
        <v>486</v>
      </c>
      <c r="B489" s="94"/>
      <c r="C489" s="153"/>
      <c r="D489" s="93" t="str">
        <f>IF(C489&lt;&gt;"",COUNTIF(Stats!$AD$2:$AD$3002,C489),"")</f>
        <v/>
      </c>
      <c r="E489" s="154" t="str">
        <f ca="1">IF(C489&lt;&gt;"",IF(MONTH(T489)=MONTH(TODAY()),Stats!AI487,"--"),"")</f>
        <v/>
      </c>
      <c r="F489" s="97"/>
      <c r="G489" s="160"/>
      <c r="H489" s="157"/>
      <c r="I489" s="158"/>
      <c r="J489" s="161"/>
      <c r="K489" s="160"/>
      <c r="L489" s="162"/>
      <c r="M489" s="162"/>
      <c r="N489" s="96"/>
      <c r="O489" s="96"/>
      <c r="P489" s="164"/>
      <c r="Q489" s="159"/>
      <c r="R489" s="98"/>
      <c r="S489" s="163"/>
      <c r="T489" s="92" t="str">
        <f t="shared" ca="1" si="29"/>
        <v/>
      </c>
      <c r="U489" s="94"/>
      <c r="V489" s="92" t="str">
        <f t="shared" si="30"/>
        <v/>
      </c>
      <c r="W489" s="92" t="str">
        <f t="shared" si="31"/>
        <v/>
      </c>
      <c r="X489" s="99"/>
      <c r="Y489" s="94"/>
      <c r="Z489" s="100"/>
      <c r="AA489" s="95"/>
      <c r="AB489" s="10"/>
      <c r="AC489" s="72" t="b">
        <f ca="1">AND('pg1'!T489&gt;=startDate,'pg1'!T489&lt;=endDate)</f>
        <v>0</v>
      </c>
    </row>
    <row r="490" spans="1:29" ht="15">
      <c r="A490" s="93">
        <f t="shared" si="32"/>
        <v>487</v>
      </c>
      <c r="B490" s="94"/>
      <c r="C490" s="153"/>
      <c r="D490" s="93" t="str">
        <f>IF(C490&lt;&gt;"",COUNTIF(Stats!$AD$2:$AD$3002,C490),"")</f>
        <v/>
      </c>
      <c r="E490" s="154" t="str">
        <f ca="1">IF(C490&lt;&gt;"",IF(MONTH(T490)=MONTH(TODAY()),Stats!AI488,"--"),"")</f>
        <v/>
      </c>
      <c r="F490" s="97"/>
      <c r="G490" s="160"/>
      <c r="H490" s="157"/>
      <c r="I490" s="158"/>
      <c r="J490" s="161"/>
      <c r="K490" s="160"/>
      <c r="L490" s="162"/>
      <c r="M490" s="162"/>
      <c r="N490" s="96"/>
      <c r="O490" s="96"/>
      <c r="P490" s="164"/>
      <c r="Q490" s="159"/>
      <c r="R490" s="98"/>
      <c r="S490" s="163"/>
      <c r="T490" s="92" t="str">
        <f t="shared" ca="1" si="29"/>
        <v/>
      </c>
      <c r="U490" s="94"/>
      <c r="V490" s="92" t="str">
        <f t="shared" si="30"/>
        <v/>
      </c>
      <c r="W490" s="92" t="str">
        <f t="shared" si="31"/>
        <v/>
      </c>
      <c r="X490" s="99"/>
      <c r="Y490" s="94"/>
      <c r="Z490" s="100"/>
      <c r="AA490" s="95"/>
      <c r="AB490" s="10"/>
      <c r="AC490" s="72" t="b">
        <f ca="1">AND('pg1'!T490&gt;=startDate,'pg1'!T490&lt;=endDate)</f>
        <v>0</v>
      </c>
    </row>
    <row r="491" spans="1:29" ht="15">
      <c r="A491" s="93">
        <f t="shared" si="32"/>
        <v>488</v>
      </c>
      <c r="B491" s="94"/>
      <c r="C491" s="153"/>
      <c r="D491" s="93" t="str">
        <f>IF(C491&lt;&gt;"",COUNTIF(Stats!$AD$2:$AD$3002,C491),"")</f>
        <v/>
      </c>
      <c r="E491" s="154" t="str">
        <f ca="1">IF(C491&lt;&gt;"",IF(MONTH(T491)=MONTH(TODAY()),Stats!AI489,"--"),"")</f>
        <v/>
      </c>
      <c r="F491" s="97"/>
      <c r="G491" s="160"/>
      <c r="H491" s="157"/>
      <c r="I491" s="158"/>
      <c r="J491" s="161"/>
      <c r="K491" s="160"/>
      <c r="L491" s="162"/>
      <c r="M491" s="162"/>
      <c r="N491" s="96"/>
      <c r="O491" s="96"/>
      <c r="P491" s="164"/>
      <c r="Q491" s="159"/>
      <c r="R491" s="98"/>
      <c r="S491" s="163"/>
      <c r="T491" s="92" t="str">
        <f t="shared" ca="1" si="29"/>
        <v/>
      </c>
      <c r="U491" s="94"/>
      <c r="V491" s="92" t="str">
        <f t="shared" si="30"/>
        <v/>
      </c>
      <c r="W491" s="92" t="str">
        <f t="shared" si="31"/>
        <v/>
      </c>
      <c r="X491" s="99"/>
      <c r="Y491" s="94"/>
      <c r="Z491" s="100"/>
      <c r="AA491" s="95"/>
      <c r="AB491" s="10"/>
      <c r="AC491" s="72" t="b">
        <f ca="1">AND('pg1'!T491&gt;=startDate,'pg1'!T491&lt;=endDate)</f>
        <v>0</v>
      </c>
    </row>
    <row r="492" spans="1:29" ht="15">
      <c r="A492" s="93">
        <f t="shared" si="32"/>
        <v>489</v>
      </c>
      <c r="B492" s="94"/>
      <c r="C492" s="153"/>
      <c r="D492" s="93" t="str">
        <f>IF(C492&lt;&gt;"",COUNTIF(Stats!$AD$2:$AD$3002,C492),"")</f>
        <v/>
      </c>
      <c r="E492" s="154" t="str">
        <f ca="1">IF(C492&lt;&gt;"",IF(MONTH(T492)=MONTH(TODAY()),Stats!AI490,"--"),"")</f>
        <v/>
      </c>
      <c r="F492" s="97"/>
      <c r="G492" s="160"/>
      <c r="H492" s="157"/>
      <c r="I492" s="158"/>
      <c r="J492" s="161"/>
      <c r="K492" s="160"/>
      <c r="L492" s="162"/>
      <c r="M492" s="162"/>
      <c r="N492" s="96"/>
      <c r="O492" s="96"/>
      <c r="P492" s="164"/>
      <c r="Q492" s="159"/>
      <c r="R492" s="98"/>
      <c r="S492" s="163"/>
      <c r="T492" s="92" t="str">
        <f t="shared" ca="1" si="29"/>
        <v/>
      </c>
      <c r="U492" s="94"/>
      <c r="V492" s="92" t="str">
        <f t="shared" si="30"/>
        <v/>
      </c>
      <c r="W492" s="92" t="str">
        <f t="shared" si="31"/>
        <v/>
      </c>
      <c r="X492" s="99"/>
      <c r="Y492" s="94"/>
      <c r="Z492" s="100"/>
      <c r="AA492" s="95"/>
      <c r="AB492" s="10"/>
      <c r="AC492" s="72" t="b">
        <f ca="1">AND('pg1'!T492&gt;=startDate,'pg1'!T492&lt;=endDate)</f>
        <v>0</v>
      </c>
    </row>
    <row r="493" spans="1:29" ht="15">
      <c r="A493" s="93">
        <f t="shared" si="32"/>
        <v>490</v>
      </c>
      <c r="B493" s="94"/>
      <c r="C493" s="153"/>
      <c r="D493" s="93" t="str">
        <f>IF(C493&lt;&gt;"",COUNTIF(Stats!$AD$2:$AD$3002,C493),"")</f>
        <v/>
      </c>
      <c r="E493" s="154" t="str">
        <f ca="1">IF(C493&lt;&gt;"",IF(MONTH(T493)=MONTH(TODAY()),Stats!AI491,"--"),"")</f>
        <v/>
      </c>
      <c r="F493" s="97"/>
      <c r="G493" s="160"/>
      <c r="H493" s="157"/>
      <c r="I493" s="158"/>
      <c r="J493" s="161"/>
      <c r="K493" s="160"/>
      <c r="L493" s="162"/>
      <c r="M493" s="162"/>
      <c r="N493" s="96"/>
      <c r="O493" s="96"/>
      <c r="P493" s="164"/>
      <c r="Q493" s="159"/>
      <c r="R493" s="98"/>
      <c r="S493" s="163"/>
      <c r="T493" s="92" t="str">
        <f t="shared" ca="1" si="29"/>
        <v/>
      </c>
      <c r="U493" s="94"/>
      <c r="V493" s="92" t="str">
        <f t="shared" si="30"/>
        <v/>
      </c>
      <c r="W493" s="92" t="str">
        <f t="shared" si="31"/>
        <v/>
      </c>
      <c r="X493" s="99"/>
      <c r="Y493" s="94"/>
      <c r="Z493" s="100"/>
      <c r="AA493" s="95"/>
      <c r="AB493" s="10"/>
      <c r="AC493" s="72" t="b">
        <f ca="1">AND('pg1'!T493&gt;=startDate,'pg1'!T493&lt;=endDate)</f>
        <v>0</v>
      </c>
    </row>
    <row r="494" spans="1:29" ht="15">
      <c r="A494" s="93">
        <f t="shared" si="32"/>
        <v>491</v>
      </c>
      <c r="B494" s="94"/>
      <c r="C494" s="153"/>
      <c r="D494" s="93" t="str">
        <f>IF(C494&lt;&gt;"",COUNTIF(Stats!$AD$2:$AD$3002,C494),"")</f>
        <v/>
      </c>
      <c r="E494" s="154" t="str">
        <f ca="1">IF(C494&lt;&gt;"",IF(MONTH(T494)=MONTH(TODAY()),Stats!AI492,"--"),"")</f>
        <v/>
      </c>
      <c r="F494" s="97"/>
      <c r="G494" s="160"/>
      <c r="H494" s="157"/>
      <c r="I494" s="158"/>
      <c r="J494" s="161"/>
      <c r="K494" s="160"/>
      <c r="L494" s="162"/>
      <c r="M494" s="162"/>
      <c r="N494" s="96"/>
      <c r="O494" s="96"/>
      <c r="P494" s="164"/>
      <c r="Q494" s="159"/>
      <c r="R494" s="98"/>
      <c r="S494" s="163"/>
      <c r="T494" s="92" t="str">
        <f t="shared" ca="1" si="29"/>
        <v/>
      </c>
      <c r="U494" s="94"/>
      <c r="V494" s="92" t="str">
        <f t="shared" si="30"/>
        <v/>
      </c>
      <c r="W494" s="92" t="str">
        <f t="shared" si="31"/>
        <v/>
      </c>
      <c r="X494" s="99"/>
      <c r="Y494" s="94"/>
      <c r="Z494" s="100"/>
      <c r="AA494" s="95"/>
      <c r="AB494" s="10"/>
      <c r="AC494" s="72" t="b">
        <f ca="1">AND('pg1'!T494&gt;=startDate,'pg1'!T494&lt;=endDate)</f>
        <v>0</v>
      </c>
    </row>
    <row r="495" spans="1:29" ht="15">
      <c r="A495" s="93">
        <f t="shared" si="32"/>
        <v>492</v>
      </c>
      <c r="B495" s="94"/>
      <c r="C495" s="153"/>
      <c r="D495" s="93" t="str">
        <f>IF(C495&lt;&gt;"",COUNTIF(Stats!$AD$2:$AD$3002,C495),"")</f>
        <v/>
      </c>
      <c r="E495" s="154" t="str">
        <f ca="1">IF(C495&lt;&gt;"",IF(MONTH(T495)=MONTH(TODAY()),Stats!AI493,"--"),"")</f>
        <v/>
      </c>
      <c r="F495" s="97"/>
      <c r="G495" s="160"/>
      <c r="H495" s="157"/>
      <c r="I495" s="158"/>
      <c r="J495" s="161"/>
      <c r="K495" s="160"/>
      <c r="L495" s="162"/>
      <c r="M495" s="162"/>
      <c r="N495" s="96"/>
      <c r="O495" s="96"/>
      <c r="P495" s="164"/>
      <c r="Q495" s="159"/>
      <c r="R495" s="98"/>
      <c r="S495" s="163"/>
      <c r="T495" s="92" t="str">
        <f t="shared" ca="1" si="29"/>
        <v/>
      </c>
      <c r="U495" s="94"/>
      <c r="V495" s="92" t="str">
        <f t="shared" si="30"/>
        <v/>
      </c>
      <c r="W495" s="92" t="str">
        <f t="shared" si="31"/>
        <v/>
      </c>
      <c r="X495" s="99"/>
      <c r="Y495" s="94"/>
      <c r="Z495" s="100"/>
      <c r="AA495" s="95"/>
      <c r="AB495" s="10"/>
      <c r="AC495" s="72" t="b">
        <f ca="1">AND('pg1'!T495&gt;=startDate,'pg1'!T495&lt;=endDate)</f>
        <v>0</v>
      </c>
    </row>
    <row r="496" spans="1:29" ht="15">
      <c r="A496" s="93">
        <f t="shared" si="32"/>
        <v>493</v>
      </c>
      <c r="B496" s="94"/>
      <c r="C496" s="153"/>
      <c r="D496" s="93" t="str">
        <f>IF(C496&lt;&gt;"",COUNTIF(Stats!$AD$2:$AD$3002,C496),"")</f>
        <v/>
      </c>
      <c r="E496" s="154" t="str">
        <f ca="1">IF(C496&lt;&gt;"",IF(MONTH(T496)=MONTH(TODAY()),Stats!AI494,"--"),"")</f>
        <v/>
      </c>
      <c r="F496" s="97"/>
      <c r="G496" s="160"/>
      <c r="H496" s="157"/>
      <c r="I496" s="158"/>
      <c r="J496" s="161"/>
      <c r="K496" s="160"/>
      <c r="L496" s="162"/>
      <c r="M496" s="162"/>
      <c r="N496" s="96"/>
      <c r="O496" s="96"/>
      <c r="P496" s="164"/>
      <c r="Q496" s="159"/>
      <c r="R496" s="98"/>
      <c r="S496" s="163"/>
      <c r="T496" s="92" t="str">
        <f t="shared" ca="1" si="29"/>
        <v/>
      </c>
      <c r="U496" s="94"/>
      <c r="V496" s="92" t="str">
        <f t="shared" si="30"/>
        <v/>
      </c>
      <c r="W496" s="92" t="str">
        <f t="shared" si="31"/>
        <v/>
      </c>
      <c r="X496" s="99"/>
      <c r="Y496" s="94"/>
      <c r="Z496" s="100"/>
      <c r="AA496" s="95"/>
      <c r="AB496" s="10"/>
      <c r="AC496" s="72" t="b">
        <f ca="1">AND('pg1'!T496&gt;=startDate,'pg1'!T496&lt;=endDate)</f>
        <v>0</v>
      </c>
    </row>
    <row r="497" spans="1:29" ht="15">
      <c r="A497" s="93">
        <f t="shared" si="32"/>
        <v>494</v>
      </c>
      <c r="B497" s="94"/>
      <c r="C497" s="153"/>
      <c r="D497" s="93" t="str">
        <f>IF(C497&lt;&gt;"",COUNTIF(Stats!$AD$2:$AD$3002,C497),"")</f>
        <v/>
      </c>
      <c r="E497" s="154" t="str">
        <f ca="1">IF(C497&lt;&gt;"",IF(MONTH(T497)=MONTH(TODAY()),Stats!AI495,"--"),"")</f>
        <v/>
      </c>
      <c r="F497" s="97"/>
      <c r="G497" s="160"/>
      <c r="H497" s="157"/>
      <c r="I497" s="158"/>
      <c r="J497" s="161"/>
      <c r="K497" s="160"/>
      <c r="L497" s="162"/>
      <c r="M497" s="162"/>
      <c r="N497" s="96"/>
      <c r="O497" s="96"/>
      <c r="P497" s="164"/>
      <c r="Q497" s="159"/>
      <c r="R497" s="98"/>
      <c r="S497" s="163"/>
      <c r="T497" s="92" t="str">
        <f t="shared" ca="1" si="29"/>
        <v/>
      </c>
      <c r="U497" s="94"/>
      <c r="V497" s="92" t="str">
        <f t="shared" si="30"/>
        <v/>
      </c>
      <c r="W497" s="92" t="str">
        <f t="shared" si="31"/>
        <v/>
      </c>
      <c r="X497" s="99"/>
      <c r="Y497" s="94"/>
      <c r="Z497" s="100"/>
      <c r="AA497" s="95"/>
      <c r="AB497" s="10"/>
      <c r="AC497" s="72" t="b">
        <f ca="1">AND('pg1'!T497&gt;=startDate,'pg1'!T497&lt;=endDate)</f>
        <v>0</v>
      </c>
    </row>
    <row r="498" spans="1:29" ht="15">
      <c r="A498" s="93">
        <f t="shared" si="32"/>
        <v>495</v>
      </c>
      <c r="B498" s="94"/>
      <c r="C498" s="153"/>
      <c r="D498" s="93" t="str">
        <f>IF(C498&lt;&gt;"",COUNTIF(Stats!$AD$2:$AD$3002,C498),"")</f>
        <v/>
      </c>
      <c r="E498" s="154" t="str">
        <f ca="1">IF(C498&lt;&gt;"",IF(MONTH(T498)=MONTH(TODAY()),Stats!AI496,"--"),"")</f>
        <v/>
      </c>
      <c r="F498" s="97"/>
      <c r="G498" s="160"/>
      <c r="H498" s="157"/>
      <c r="I498" s="158"/>
      <c r="J498" s="161"/>
      <c r="K498" s="160"/>
      <c r="L498" s="162"/>
      <c r="M498" s="162"/>
      <c r="N498" s="96"/>
      <c r="O498" s="96"/>
      <c r="P498" s="164"/>
      <c r="Q498" s="159"/>
      <c r="R498" s="98"/>
      <c r="S498" s="163"/>
      <c r="T498" s="92" t="str">
        <f t="shared" ca="1" si="29"/>
        <v/>
      </c>
      <c r="U498" s="94"/>
      <c r="V498" s="92" t="str">
        <f t="shared" si="30"/>
        <v/>
      </c>
      <c r="W498" s="92" t="str">
        <f t="shared" si="31"/>
        <v/>
      </c>
      <c r="X498" s="99"/>
      <c r="Y498" s="94"/>
      <c r="Z498" s="100"/>
      <c r="AA498" s="95"/>
      <c r="AB498" s="10"/>
      <c r="AC498" s="72" t="b">
        <f ca="1">AND('pg1'!T498&gt;=startDate,'pg1'!T498&lt;=endDate)</f>
        <v>0</v>
      </c>
    </row>
    <row r="499" spans="1:29" ht="15">
      <c r="A499" s="93">
        <f t="shared" si="32"/>
        <v>496</v>
      </c>
      <c r="B499" s="94"/>
      <c r="C499" s="153"/>
      <c r="D499" s="93" t="str">
        <f>IF(C499&lt;&gt;"",COUNTIF(Stats!$AD$2:$AD$3002,C499),"")</f>
        <v/>
      </c>
      <c r="E499" s="154" t="str">
        <f ca="1">IF(C499&lt;&gt;"",IF(MONTH(T499)=MONTH(TODAY()),Stats!AI497,"--"),"")</f>
        <v/>
      </c>
      <c r="F499" s="97"/>
      <c r="G499" s="160"/>
      <c r="H499" s="157"/>
      <c r="I499" s="158"/>
      <c r="J499" s="161"/>
      <c r="K499" s="160"/>
      <c r="L499" s="162"/>
      <c r="M499" s="162"/>
      <c r="N499" s="96"/>
      <c r="O499" s="96"/>
      <c r="P499" s="164"/>
      <c r="Q499" s="159"/>
      <c r="R499" s="98"/>
      <c r="S499" s="163"/>
      <c r="T499" s="92" t="str">
        <f t="shared" ca="1" si="29"/>
        <v/>
      </c>
      <c r="U499" s="94"/>
      <c r="V499" s="92" t="str">
        <f t="shared" si="30"/>
        <v/>
      </c>
      <c r="W499" s="92" t="str">
        <f t="shared" si="31"/>
        <v/>
      </c>
      <c r="X499" s="99"/>
      <c r="Y499" s="94"/>
      <c r="Z499" s="100"/>
      <c r="AA499" s="95"/>
      <c r="AB499" s="10"/>
      <c r="AC499" s="72" t="b">
        <f ca="1">AND('pg1'!T499&gt;=startDate,'pg1'!T499&lt;=endDate)</f>
        <v>0</v>
      </c>
    </row>
    <row r="500" spans="1:29" ht="15">
      <c r="A500" s="93">
        <f t="shared" si="32"/>
        <v>497</v>
      </c>
      <c r="B500" s="94"/>
      <c r="C500" s="153"/>
      <c r="D500" s="93" t="str">
        <f>IF(C500&lt;&gt;"",COUNTIF(Stats!$AD$2:$AD$3002,C500),"")</f>
        <v/>
      </c>
      <c r="E500" s="154" t="str">
        <f ca="1">IF(C500&lt;&gt;"",IF(MONTH(T500)=MONTH(TODAY()),Stats!AI498,"--"),"")</f>
        <v/>
      </c>
      <c r="F500" s="97"/>
      <c r="G500" s="160"/>
      <c r="H500" s="157"/>
      <c r="I500" s="158"/>
      <c r="J500" s="161"/>
      <c r="K500" s="160"/>
      <c r="L500" s="162"/>
      <c r="M500" s="162"/>
      <c r="N500" s="96"/>
      <c r="O500" s="96"/>
      <c r="P500" s="164"/>
      <c r="Q500" s="159"/>
      <c r="R500" s="98"/>
      <c r="S500" s="163"/>
      <c r="T500" s="92" t="str">
        <f t="shared" ca="1" si="29"/>
        <v/>
      </c>
      <c r="U500" s="94"/>
      <c r="V500" s="92" t="str">
        <f t="shared" si="30"/>
        <v/>
      </c>
      <c r="W500" s="92" t="str">
        <f t="shared" si="31"/>
        <v/>
      </c>
      <c r="X500" s="99"/>
      <c r="Y500" s="94"/>
      <c r="Z500" s="100"/>
      <c r="AA500" s="95"/>
      <c r="AB500" s="10"/>
      <c r="AC500" s="72" t="b">
        <f ca="1">AND('pg1'!T500&gt;=startDate,'pg1'!T500&lt;=endDate)</f>
        <v>0</v>
      </c>
    </row>
    <row r="501" spans="1:29" ht="15">
      <c r="A501" s="93">
        <f t="shared" si="32"/>
        <v>498</v>
      </c>
      <c r="B501" s="94"/>
      <c r="C501" s="153"/>
      <c r="D501" s="93" t="str">
        <f>IF(C501&lt;&gt;"",COUNTIF(Stats!$AD$2:$AD$3002,C501),"")</f>
        <v/>
      </c>
      <c r="E501" s="154" t="str">
        <f ca="1">IF(C501&lt;&gt;"",IF(MONTH(T501)=MONTH(TODAY()),Stats!AI499,"--"),"")</f>
        <v/>
      </c>
      <c r="F501" s="97"/>
      <c r="G501" s="160"/>
      <c r="H501" s="157"/>
      <c r="I501" s="158"/>
      <c r="J501" s="161"/>
      <c r="K501" s="160"/>
      <c r="L501" s="162"/>
      <c r="M501" s="162"/>
      <c r="N501" s="96"/>
      <c r="O501" s="96"/>
      <c r="P501" s="164"/>
      <c r="Q501" s="159"/>
      <c r="R501" s="98"/>
      <c r="S501" s="163"/>
      <c r="T501" s="92" t="str">
        <f t="shared" ca="1" si="29"/>
        <v/>
      </c>
      <c r="U501" s="94"/>
      <c r="V501" s="92" t="str">
        <f t="shared" si="30"/>
        <v/>
      </c>
      <c r="W501" s="92" t="str">
        <f t="shared" si="31"/>
        <v/>
      </c>
      <c r="X501" s="99"/>
      <c r="Y501" s="94"/>
      <c r="Z501" s="100"/>
      <c r="AA501" s="95"/>
      <c r="AB501" s="10"/>
      <c r="AC501" s="72" t="b">
        <f ca="1">AND('pg1'!T501&gt;=startDate,'pg1'!T501&lt;=endDate)</f>
        <v>0</v>
      </c>
    </row>
    <row r="502" spans="1:29" ht="15">
      <c r="A502" s="93">
        <f t="shared" si="32"/>
        <v>499</v>
      </c>
      <c r="B502" s="94"/>
      <c r="C502" s="153"/>
      <c r="D502" s="93" t="str">
        <f>IF(C502&lt;&gt;"",COUNTIF(Stats!$AD$2:$AD$3002,C502),"")</f>
        <v/>
      </c>
      <c r="E502" s="154" t="str">
        <f ca="1">IF(C502&lt;&gt;"",IF(MONTH(T502)=MONTH(TODAY()),Stats!AI500,"--"),"")</f>
        <v/>
      </c>
      <c r="F502" s="97"/>
      <c r="G502" s="160"/>
      <c r="H502" s="157"/>
      <c r="I502" s="158"/>
      <c r="J502" s="161"/>
      <c r="K502" s="160"/>
      <c r="L502" s="162"/>
      <c r="M502" s="162"/>
      <c r="N502" s="96"/>
      <c r="O502" s="96"/>
      <c r="P502" s="164"/>
      <c r="Q502" s="159"/>
      <c r="R502" s="98"/>
      <c r="S502" s="163"/>
      <c r="T502" s="92" t="str">
        <f t="shared" ca="1" si="29"/>
        <v/>
      </c>
      <c r="U502" s="94"/>
      <c r="V502" s="92" t="str">
        <f t="shared" si="30"/>
        <v/>
      </c>
      <c r="W502" s="92" t="str">
        <f t="shared" si="31"/>
        <v/>
      </c>
      <c r="X502" s="99"/>
      <c r="Y502" s="94"/>
      <c r="Z502" s="100"/>
      <c r="AA502" s="95"/>
      <c r="AB502" s="10"/>
      <c r="AC502" s="72" t="b">
        <f ca="1">AND('pg1'!T502&gt;=startDate,'pg1'!T502&lt;=endDate)</f>
        <v>0</v>
      </c>
    </row>
    <row r="503" spans="1:29" ht="15">
      <c r="A503" s="93">
        <f t="shared" si="32"/>
        <v>500</v>
      </c>
      <c r="B503" s="94"/>
      <c r="C503" s="153"/>
      <c r="D503" s="93" t="str">
        <f>IF(C503&lt;&gt;"",COUNTIF(Stats!$AD$2:$AD$3002,C503),"")</f>
        <v/>
      </c>
      <c r="E503" s="154" t="str">
        <f ca="1">IF(C503&lt;&gt;"",IF(MONTH(T503)=MONTH(TODAY()),Stats!AI501,"--"),"")</f>
        <v/>
      </c>
      <c r="F503" s="97"/>
      <c r="G503" s="160"/>
      <c r="H503" s="157"/>
      <c r="I503" s="158"/>
      <c r="J503" s="161"/>
      <c r="K503" s="160"/>
      <c r="L503" s="162"/>
      <c r="M503" s="162"/>
      <c r="N503" s="96"/>
      <c r="O503" s="96"/>
      <c r="P503" s="164"/>
      <c r="Q503" s="159"/>
      <c r="R503" s="98"/>
      <c r="S503" s="163"/>
      <c r="T503" s="92" t="str">
        <f t="shared" ca="1" si="29"/>
        <v/>
      </c>
      <c r="U503" s="94"/>
      <c r="V503" s="92" t="str">
        <f t="shared" si="30"/>
        <v/>
      </c>
      <c r="W503" s="92" t="str">
        <f t="shared" si="31"/>
        <v/>
      </c>
      <c r="X503" s="99"/>
      <c r="Y503" s="94"/>
      <c r="Z503" s="100"/>
      <c r="AA503" s="95"/>
      <c r="AB503" s="10"/>
      <c r="AC503" s="72" t="b">
        <f ca="1">AND('pg1'!T503&gt;=startDate,'pg1'!T503&lt;=endDate)</f>
        <v>0</v>
      </c>
    </row>
    <row r="504" spans="1:29">
      <c r="S504" s="38">
        <f>SUM(COUNTIF(S3:S503,"Complete")+COUNTIF(S3:S503,"Cancelled"))</f>
        <v>3</v>
      </c>
    </row>
    <row r="508" spans="1:29">
      <c r="C508" s="4"/>
      <c r="D508" s="4"/>
      <c r="F508" s="64"/>
    </row>
    <row r="509" spans="1:29" ht="18.75">
      <c r="C509" s="65"/>
      <c r="D509" s="65"/>
      <c r="E509" s="91"/>
      <c r="F509" s="64"/>
    </row>
    <row r="510" spans="1:29">
      <c r="C510" s="4"/>
      <c r="D510" s="4"/>
      <c r="F510" s="64"/>
    </row>
    <row r="511" spans="1:29">
      <c r="C511" s="4"/>
      <c r="D511" s="4"/>
      <c r="F511" s="64"/>
    </row>
  </sheetData>
  <sheetProtection sheet="1" objects="1" scenarios="1"/>
  <mergeCells count="9">
    <mergeCell ref="A2:I2"/>
    <mergeCell ref="S2:Y2"/>
    <mergeCell ref="AL1:AS1"/>
    <mergeCell ref="J2:R2"/>
    <mergeCell ref="Z2:AB2"/>
    <mergeCell ref="P1:R1"/>
    <mergeCell ref="L1:N1"/>
    <mergeCell ref="Y1:Z1"/>
    <mergeCell ref="S1:T1"/>
  </mergeCells>
  <conditionalFormatting sqref="AV290">
    <cfRule type="expression" dxfId="190" priority="319">
      <formula>MOD(ROW(),2)=0</formula>
    </cfRule>
  </conditionalFormatting>
  <conditionalFormatting sqref="U4:AB503 R5:S5 S6:S8 A4:C503 F11:S503 G9:M10 P9:S10 F4:I5 G6:I8 F6:F10">
    <cfRule type="expression" dxfId="189" priority="29">
      <formula>$AC4=TRUE</formula>
    </cfRule>
    <cfRule type="expression" dxfId="188" priority="831">
      <formula>MOD(ROW(),2)=0</formula>
    </cfRule>
  </conditionalFormatting>
  <conditionalFormatting sqref="AA4:AA503">
    <cfRule type="expression" dxfId="187" priority="38">
      <formula>IF(AND($S4="Cancelled",$AA4=""),TRUE,FALSE)</formula>
    </cfRule>
  </conditionalFormatting>
  <conditionalFormatting sqref="B4:B503">
    <cfRule type="expression" dxfId="186" priority="37">
      <formula>INDIRECT("B"&amp;(ROW()-1))&lt;&gt;INDIRECT("B"&amp;(ROW()))</formula>
    </cfRule>
  </conditionalFormatting>
  <conditionalFormatting sqref="S5:S503">
    <cfRule type="cellIs" dxfId="185" priority="30" operator="equal">
      <formula>"Cancelled"</formula>
    </cfRule>
    <cfRule type="cellIs" dxfId="184" priority="31" operator="equal">
      <formula>"Pending"</formula>
    </cfRule>
    <cfRule type="cellIs" dxfId="183" priority="32" operator="equal">
      <formula>"Account"</formula>
    </cfRule>
    <cfRule type="cellIs" dxfId="182" priority="33" operator="equal">
      <formula>"Wait"</formula>
    </cfRule>
    <cfRule type="cellIs" dxfId="181" priority="35" operator="equal">
      <formula>"Lost"</formula>
    </cfRule>
    <cfRule type="cellIs" dxfId="180" priority="36" operator="equal">
      <formula>"Complete"</formula>
    </cfRule>
    <cfRule type="cellIs" dxfId="179" priority="39" operator="equal">
      <formula>"Ordered"</formula>
    </cfRule>
  </conditionalFormatting>
  <conditionalFormatting sqref="W4:W503">
    <cfRule type="expression" dxfId="178" priority="28">
      <formula>IF(AND($S4="Ordered",$W4&lt;TODAY()),TRUE,FALSE)</formula>
    </cfRule>
  </conditionalFormatting>
  <conditionalFormatting sqref="T4:T503">
    <cfRule type="expression" dxfId="177" priority="25">
      <formula>$AC4=TRUE</formula>
    </cfRule>
    <cfRule type="expression" dxfId="176" priority="27">
      <formula>MOD(ROW(),2)=0</formula>
    </cfRule>
  </conditionalFormatting>
  <conditionalFormatting sqref="T4:T503">
    <cfRule type="expression" dxfId="175" priority="26">
      <formula>INDIRECT("T"&amp;(ROW()-1))&lt;&gt;INDIRECT("T"&amp;(ROW()))</formula>
    </cfRule>
  </conditionalFormatting>
  <conditionalFormatting sqref="D4:E503">
    <cfRule type="expression" dxfId="174" priority="21">
      <formula>$AC4=TRUE</formula>
    </cfRule>
    <cfRule type="expression" dxfId="173" priority="24">
      <formula>MOD(ROW(),2)=0</formula>
    </cfRule>
  </conditionalFormatting>
  <conditionalFormatting sqref="E4:E503">
    <cfRule type="expression" dxfId="172" priority="23">
      <formula>AND(C4&lt;&gt;"",MONTH(B4)=MONTH(TODAY()),E4&gt;4)</formula>
    </cfRule>
  </conditionalFormatting>
  <conditionalFormatting sqref="J9:J503">
    <cfRule type="expression" dxfId="171" priority="20">
      <formula>IF(COUNTIF(NYTBS,J9),TRUE,FALSE)</formula>
    </cfRule>
  </conditionalFormatting>
  <conditionalFormatting sqref="J4:S4">
    <cfRule type="expression" dxfId="170" priority="19">
      <formula>MOD(ROW(),2)=0</formula>
    </cfRule>
  </conditionalFormatting>
  <conditionalFormatting sqref="S4">
    <cfRule type="cellIs" dxfId="169" priority="12" operator="equal">
      <formula>"Cancelled"</formula>
    </cfRule>
    <cfRule type="cellIs" dxfId="168" priority="13" operator="equal">
      <formula>"Pending"</formula>
    </cfRule>
    <cfRule type="cellIs" dxfId="167" priority="14" operator="equal">
      <formula>"Account"</formula>
    </cfRule>
    <cfRule type="cellIs" dxfId="166" priority="15" operator="equal">
      <formula>"Wait"</formula>
    </cfRule>
    <cfRule type="cellIs" dxfId="165" priority="16" operator="equal">
      <formula>"Lost"</formula>
    </cfRule>
    <cfRule type="cellIs" dxfId="164" priority="17" operator="equal">
      <formula>"Complete"</formula>
    </cfRule>
    <cfRule type="cellIs" dxfId="163" priority="18" operator="equal">
      <formula>"Ordered"</formula>
    </cfRule>
  </conditionalFormatting>
  <conditionalFormatting sqref="J4">
    <cfRule type="expression" dxfId="162" priority="10">
      <formula>IF(COUNTIF(NYTBS,J4),TRUE,FALSE)</formula>
    </cfRule>
  </conditionalFormatting>
  <conditionalFormatting sqref="J4:R4">
    <cfRule type="expression" dxfId="161" priority="11">
      <formula>$AC4=TRUE</formula>
    </cfRule>
  </conditionalFormatting>
  <conditionalFormatting sqref="J5:Q5">
    <cfRule type="expression" dxfId="160" priority="9">
      <formula>MOD(ROW(),2)=0</formula>
    </cfRule>
  </conditionalFormatting>
  <conditionalFormatting sqref="J5">
    <cfRule type="expression" dxfId="159" priority="7">
      <formula>IF(COUNTIF(NYTBS,J5),TRUE,FALSE)</formula>
    </cfRule>
  </conditionalFormatting>
  <conditionalFormatting sqref="J5:Q5">
    <cfRule type="expression" dxfId="158" priority="8">
      <formula>$AC5=TRUE</formula>
    </cfRule>
  </conditionalFormatting>
  <conditionalFormatting sqref="J6:R6 N7:O10">
    <cfRule type="expression" dxfId="157" priority="6">
      <formula>MOD(ROW(),2)=0</formula>
    </cfRule>
  </conditionalFormatting>
  <conditionalFormatting sqref="J6">
    <cfRule type="expression" dxfId="156" priority="4">
      <formula>IF(COUNTIF(NYTBS,J6),TRUE,FALSE)</formula>
    </cfRule>
  </conditionalFormatting>
  <conditionalFormatting sqref="J6:R6 N7:O10">
    <cfRule type="expression" dxfId="155" priority="5">
      <formula>$AC6=TRUE</formula>
    </cfRule>
  </conditionalFormatting>
  <conditionalFormatting sqref="J7:M8 P7:R8">
    <cfRule type="expression" dxfId="154" priority="3">
      <formula>MOD(ROW(),2)=0</formula>
    </cfRule>
  </conditionalFormatting>
  <conditionalFormatting sqref="J7:J8">
    <cfRule type="expression" dxfId="153" priority="1">
      <formula>IF(COUNTIF(NYTBS,J7),TRUE,FALSE)</formula>
    </cfRule>
  </conditionalFormatting>
  <conditionalFormatting sqref="J7:M8 P7:R8">
    <cfRule type="expression" dxfId="152" priority="2">
      <formula>$AC7=TRUE</formula>
    </cfRule>
  </conditionalFormatting>
  <dataValidations count="7">
    <dataValidation type="list" allowBlank="1" showInputMessage="1" showErrorMessage="1" sqref="X4:X503">
      <formula1>$AI$3:$AI$5</formula1>
    </dataValidation>
    <dataValidation type="list" allowBlank="1" showInputMessage="1" showErrorMessage="1" sqref="AA4:AA503">
      <formula1>$AG$3:$AG$9</formula1>
    </dataValidation>
    <dataValidation type="list" allowBlank="1" showInputMessage="1" showErrorMessage="1" sqref="S4:S503">
      <formula1>$AJ$3:$AJ$10</formula1>
    </dataValidation>
    <dataValidation type="list" allowBlank="1" showInputMessage="1" showErrorMessage="1" sqref="M4:M503">
      <formula1>$AE$3:$AE$5</formula1>
    </dataValidation>
    <dataValidation type="list" allowBlank="1" showInputMessage="1" showErrorMessage="1" sqref="P4:P503">
      <formula1>$AF$3:$AF$9</formula1>
    </dataValidation>
    <dataValidation type="list" allowBlank="1" showInputMessage="1" showErrorMessage="1" sqref="L4:L503">
      <formula1>$AD$3:$AD$6</formula1>
    </dataValidation>
    <dataValidation type="list" allowBlank="1" showInputMessage="1" showErrorMessage="1" sqref="Z4:Z503">
      <formula1>$AH$3:$AH$7</formula1>
    </dataValidation>
  </dataValidations>
  <pageMargins left="0.25" right="0.25" top="0.75" bottom="0.75" header="0.3" footer="0.3"/>
  <pageSetup orientation="landscape" horizontalDpi="4294967295" verticalDpi="4294967295"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2" id="{C702B7E6-65EE-4D21-B4F5-76490CC346D6}">
            <xm:f>Stats!AE2=TRUE</xm:f>
            <x14:dxf>
              <font>
                <color auto="1"/>
              </font>
              <fill>
                <patternFill>
                  <bgColor rgb="FFFFC000"/>
                </patternFill>
              </fill>
            </x14:dxf>
          </x14:cfRule>
          <xm:sqref>D4:D503</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sheetPr>
  <dimension ref="A1:BB511"/>
  <sheetViews>
    <sheetView zoomScale="70" zoomScaleNormal="70" workbookViewId="0">
      <pane ySplit="3" topLeftCell="A4" activePane="bottomLeft" state="frozen"/>
      <selection activeCell="F1" sqref="F1"/>
      <selection pane="bottomLeft" activeCell="B4" sqref="B4"/>
    </sheetView>
  </sheetViews>
  <sheetFormatPr defaultColWidth="9.140625" defaultRowHeight="14.25"/>
  <cols>
    <col min="1" max="1" width="9.7109375" style="1" customWidth="1"/>
    <col min="2" max="2" width="13" style="2" customWidth="1"/>
    <col min="3" max="3" width="20.7109375" style="1" customWidth="1"/>
    <col min="4" max="4" width="6.85546875" style="1" customWidth="1"/>
    <col min="5" max="5" width="8.7109375" style="1" customWidth="1"/>
    <col min="6" max="6" width="17.140625" style="2" customWidth="1"/>
    <col min="7" max="7" width="35.42578125" style="3" customWidth="1"/>
    <col min="8" max="8" width="14.140625" style="59" customWidth="1"/>
    <col min="9" max="9" width="29.85546875" style="3" customWidth="1"/>
    <col min="10" max="10" width="44.7109375" style="1" customWidth="1"/>
    <col min="11" max="11" width="21.7109375" style="12" customWidth="1"/>
    <col min="12" max="12" width="8.42578125" style="2" customWidth="1"/>
    <col min="13" max="13" width="10.140625" style="2" customWidth="1"/>
    <col min="14" max="14" width="15.7109375" style="201" customWidth="1"/>
    <col min="15" max="15" width="15" style="202" customWidth="1"/>
    <col min="16" max="16" width="12.85546875" style="2" customWidth="1"/>
    <col min="17" max="17" width="11.42578125" style="2" customWidth="1"/>
    <col min="18" max="18" width="8.85546875" style="2" customWidth="1"/>
    <col min="19" max="19" width="10.7109375" style="1" customWidth="1"/>
    <col min="20" max="20" width="12.42578125" style="2" customWidth="1"/>
    <col min="21" max="23" width="13" style="2" customWidth="1"/>
    <col min="24" max="24" width="11.42578125" style="2" customWidth="1"/>
    <col min="25" max="25" width="13" style="1" customWidth="1"/>
    <col min="26" max="26" width="18.85546875" style="1" customWidth="1"/>
    <col min="27" max="27" width="12.7109375" style="1" customWidth="1"/>
    <col min="28" max="28" width="46.28515625" style="1" customWidth="1"/>
    <col min="29" max="29" width="11.85546875" style="1" hidden="1" customWidth="1"/>
    <col min="30" max="31" width="9.42578125" style="1" hidden="1" customWidth="1"/>
    <col min="32" max="33" width="9" style="1" hidden="1" customWidth="1"/>
    <col min="34" max="34" width="10.7109375" style="1" hidden="1" customWidth="1"/>
    <col min="35" max="35" width="14.42578125" style="1" hidden="1" customWidth="1"/>
    <col min="36" max="36" width="20" style="1" hidden="1" customWidth="1"/>
    <col min="37" max="37" width="3" style="1" customWidth="1"/>
    <col min="38" max="45" width="5.140625" style="1" customWidth="1"/>
    <col min="46" max="46" width="1.42578125" style="1" customWidth="1"/>
    <col min="47" max="16384" width="9.140625" style="1"/>
  </cols>
  <sheetData>
    <row r="1" spans="1:45" ht="58.5" customHeight="1" thickBot="1">
      <c r="A1" s="192" t="s">
        <v>458</v>
      </c>
      <c r="B1" s="192"/>
      <c r="C1" s="192"/>
      <c r="D1" s="192"/>
      <c r="E1" s="192"/>
      <c r="F1" s="192"/>
      <c r="G1" s="193"/>
      <c r="H1" s="193" t="s">
        <v>44</v>
      </c>
      <c r="I1" s="34">
        <f>AS3</f>
        <v>7</v>
      </c>
      <c r="J1" s="193" t="s">
        <v>45</v>
      </c>
      <c r="K1" s="34">
        <f>(AS3-AL3-AN3)</f>
        <v>4</v>
      </c>
      <c r="L1" s="235" t="s">
        <v>47</v>
      </c>
      <c r="M1" s="235"/>
      <c r="N1" s="235"/>
      <c r="O1" s="34">
        <f>AL3+AN3</f>
        <v>3</v>
      </c>
      <c r="P1" s="235" t="s">
        <v>459</v>
      </c>
      <c r="Q1" s="235"/>
      <c r="R1" s="235"/>
      <c r="S1" s="236">
        <f>startingBudget</f>
        <v>30000</v>
      </c>
      <c r="T1" s="236"/>
      <c r="U1" s="34"/>
      <c r="V1" s="34"/>
      <c r="W1" s="194"/>
      <c r="X1" s="193" t="s">
        <v>7</v>
      </c>
      <c r="Y1" s="236">
        <f>startingBudget-SUM('pg1'!R4:R504)-SUM('pg2'!R4:R504)-SUM('pg3'!R4:R504)-SUM('pg4'!R4:R504)-SUM('pg5'!R4:R504)-SUM('pg6'!R4:R504)</f>
        <v>29851.360000000001</v>
      </c>
      <c r="Z1" s="236"/>
      <c r="AA1" s="195" t="s">
        <v>50</v>
      </c>
      <c r="AB1" s="37">
        <f>startingBudget-Y1</f>
        <v>148.63999999999942</v>
      </c>
      <c r="AC1" s="37"/>
      <c r="AL1" s="228" t="s">
        <v>27</v>
      </c>
      <c r="AM1" s="228"/>
      <c r="AN1" s="228"/>
      <c r="AO1" s="228"/>
      <c r="AP1" s="228"/>
      <c r="AQ1" s="228"/>
      <c r="AR1" s="228"/>
      <c r="AS1" s="228"/>
    </row>
    <row r="2" spans="1:45" ht="47.25" customHeight="1" thickBot="1">
      <c r="A2" s="223" t="s">
        <v>34</v>
      </c>
      <c r="B2" s="223"/>
      <c r="C2" s="223"/>
      <c r="D2" s="223"/>
      <c r="E2" s="223"/>
      <c r="F2" s="223"/>
      <c r="G2" s="223"/>
      <c r="H2" s="223"/>
      <c r="I2" s="224"/>
      <c r="J2" s="229" t="s">
        <v>35</v>
      </c>
      <c r="K2" s="230"/>
      <c r="L2" s="230"/>
      <c r="M2" s="230"/>
      <c r="N2" s="230"/>
      <c r="O2" s="230"/>
      <c r="P2" s="230"/>
      <c r="Q2" s="230"/>
      <c r="R2" s="231"/>
      <c r="S2" s="225" t="s">
        <v>27</v>
      </c>
      <c r="T2" s="226"/>
      <c r="U2" s="226"/>
      <c r="V2" s="226"/>
      <c r="W2" s="226"/>
      <c r="X2" s="226"/>
      <c r="Y2" s="227"/>
      <c r="Z2" s="232" t="s">
        <v>36</v>
      </c>
      <c r="AA2" s="233"/>
      <c r="AB2" s="234"/>
      <c r="AC2" s="70"/>
      <c r="AL2" s="14" t="s">
        <v>37</v>
      </c>
      <c r="AM2" s="15" t="s">
        <v>33</v>
      </c>
      <c r="AN2" s="16" t="s">
        <v>30</v>
      </c>
      <c r="AO2" s="17" t="s">
        <v>29</v>
      </c>
      <c r="AP2" s="78" t="s">
        <v>218</v>
      </c>
      <c r="AQ2" s="18" t="s">
        <v>21</v>
      </c>
      <c r="AR2" s="19" t="s">
        <v>31</v>
      </c>
      <c r="AS2" s="20" t="s">
        <v>48</v>
      </c>
    </row>
    <row r="3" spans="1:45" ht="21" customHeight="1" thickBot="1">
      <c r="A3" s="6" t="s">
        <v>234</v>
      </c>
      <c r="B3" s="23" t="s">
        <v>23</v>
      </c>
      <c r="C3" s="21" t="s">
        <v>0</v>
      </c>
      <c r="D3" s="21" t="s">
        <v>232</v>
      </c>
      <c r="E3" s="90" t="s">
        <v>235</v>
      </c>
      <c r="F3" s="23" t="s">
        <v>6</v>
      </c>
      <c r="G3" s="22" t="s">
        <v>32</v>
      </c>
      <c r="H3" s="7" t="s">
        <v>42</v>
      </c>
      <c r="I3" s="7" t="s">
        <v>41</v>
      </c>
      <c r="J3" s="24" t="s">
        <v>1</v>
      </c>
      <c r="K3" s="25" t="s">
        <v>2</v>
      </c>
      <c r="L3" s="39" t="s">
        <v>4</v>
      </c>
      <c r="M3" s="191" t="s">
        <v>51</v>
      </c>
      <c r="N3" s="26" t="s">
        <v>53</v>
      </c>
      <c r="O3" s="24" t="s">
        <v>26</v>
      </c>
      <c r="P3" s="27" t="s">
        <v>3</v>
      </c>
      <c r="Q3" s="24" t="s">
        <v>5</v>
      </c>
      <c r="R3" s="28" t="s">
        <v>25</v>
      </c>
      <c r="S3" s="29" t="s">
        <v>27</v>
      </c>
      <c r="T3" s="29" t="s">
        <v>159</v>
      </c>
      <c r="U3" s="30" t="s">
        <v>24</v>
      </c>
      <c r="V3" s="30" t="s">
        <v>22</v>
      </c>
      <c r="W3" s="30" t="s">
        <v>274</v>
      </c>
      <c r="X3" s="30" t="s">
        <v>8</v>
      </c>
      <c r="Y3" s="30" t="s">
        <v>9</v>
      </c>
      <c r="Z3" s="31" t="s">
        <v>10</v>
      </c>
      <c r="AA3" s="31" t="s">
        <v>160</v>
      </c>
      <c r="AB3" s="32" t="s">
        <v>28</v>
      </c>
      <c r="AC3" s="71"/>
      <c r="AD3" s="4"/>
      <c r="AE3" s="4"/>
      <c r="AF3" s="4"/>
      <c r="AG3" s="4"/>
      <c r="AH3" s="4"/>
      <c r="AI3" s="4"/>
      <c r="AJ3" s="4"/>
      <c r="AK3" s="4"/>
      <c r="AL3" s="13">
        <f>COUNTIF('pg1'!S4:S504,"Complete")+COUNTIF('pg2'!S4:S504,"Complete")+COUNTIF('pg3'!S4:S504,"Complete")+COUNTIF('pg4'!S4:S504,"Complete")+COUNTIF('pg5'!S4:S504,"Complete")+COUNTIF('pg6'!S4:S504,"Complete")</f>
        <v>1</v>
      </c>
      <c r="AM3" s="9">
        <f>COUNTIF('pg1'!S4:S504,"Ordered")+COUNTIF('pg2'!S4:S504,"Ordered")+COUNTIF('pg3'!S4:S504,"Ordered")+COUNTIF('pg4'!S4:S504,"Ordered")+COUNTIF('pg5'!S4:S504,"Ordered")+COUNTIF('pg6'!S4:S504,"Ordered")</f>
        <v>2</v>
      </c>
      <c r="AN3" s="9">
        <f>COUNTIF('pg1'!S4:S504,"Cancelled")+COUNTIF('pg2'!S4:S504,"Cancelled")+COUNTIF('pg3'!S4:S504,"Cancelled")+COUNTIF('pg4'!S4:S504,"Cancelled")+COUNTIF('pg5'!S4:S504,"Cancelled")+COUNTIF('pg6'!S4:S504,"Cancelled")</f>
        <v>2</v>
      </c>
      <c r="AO3" s="9">
        <f>COUNTIF('pg1'!S4:S504,"Wait")+COUNTIF('pg2'!S4:S504,"Wait")+COUNTIF('pg3'!S4:S504,"Wait")+COUNTIF('pg4'!S4:S504,"Wait")+COUNTIF('pg5'!S4:S504,"Wait")+COUNTIF('pg6'!S4:S504,"Wait")</f>
        <v>1</v>
      </c>
      <c r="AP3" s="9">
        <f>COUNTIF('pg1'!S4:S504,"Lost")+COUNTIF('pg2'!S4:S504,"Lost")+COUNTIF('pg3'!S4:S504,"Lost")+COUNTIF('pg4'!S4:S504,"Lost")+COUNTIF('pg5'!S4:S504,"Lost")+COUNTIF('pg6'!S4:S504,"Lost")</f>
        <v>1</v>
      </c>
      <c r="AQ3" s="9">
        <f>COUNTIF('pg1'!S4:S504,"Pending")+COUNTIF('pg2'!S4:S504,"Pending")+COUNTIF('pg3'!S4:S504,"Pending")+COUNTIF('pg4'!S4:S504,"Pending")+COUNTIF('pg5'!S4:S504,"Pending")+COUNTIF('pg6'!S4:S504,"Pending")</f>
        <v>0</v>
      </c>
      <c r="AR3" s="9">
        <f>COUNTIF('pg1'!S4:S504,"Account")+COUNTIF('pg2'!S4:S504,"Account")+COUNTIF('pg3'!S4:S504,"Account")+COUNTIF('pg4'!S4:S504,"Account")+COUNTIF('pg5'!S4:S504,"Account")+COUNTIF('pg6'!S4:S504,"Account")</f>
        <v>0</v>
      </c>
      <c r="AS3" s="9">
        <f>SUM(AL3:AR3)</f>
        <v>7</v>
      </c>
    </row>
    <row r="4" spans="1:45" ht="15">
      <c r="A4" s="93">
        <f>'pg1'!A503+1</f>
        <v>501</v>
      </c>
      <c r="B4" s="94"/>
      <c r="C4" s="153"/>
      <c r="D4" s="93" t="str">
        <f>IF(C4&lt;&gt;"",COUNTIF(Stats!AD:AD,C4),"")</f>
        <v/>
      </c>
      <c r="E4" s="165" t="str">
        <f ca="1">IF(C4&lt;&gt;"",IF(MONTH(T4)=MONTH(TODAY()),Stats!AI502,"--"),"")</f>
        <v/>
      </c>
      <c r="F4" s="97"/>
      <c r="G4" s="160"/>
      <c r="H4" s="157"/>
      <c r="I4" s="158"/>
      <c r="J4" s="167"/>
      <c r="K4" s="160"/>
      <c r="L4" s="162"/>
      <c r="M4" s="162"/>
      <c r="N4" s="96"/>
      <c r="O4" s="96"/>
      <c r="P4" s="164"/>
      <c r="Q4" s="159"/>
      <c r="R4" s="98"/>
      <c r="S4" s="163"/>
      <c r="T4" s="92" t="str">
        <f ca="1">IF(B4&lt;&gt;"",IF(T4="",TODAY(),T4),"")</f>
        <v/>
      </c>
      <c r="U4" s="94"/>
      <c r="V4" s="92" t="str">
        <f t="shared" ref="V4" si="0">IF(U4="","", U4+21)</f>
        <v/>
      </c>
      <c r="W4" s="92" t="str">
        <f>IF($U4="","", $V4+28)</f>
        <v/>
      </c>
      <c r="X4" s="99"/>
      <c r="Y4" s="94"/>
      <c r="Z4" s="100"/>
      <c r="AA4" s="95"/>
      <c r="AB4" s="10"/>
      <c r="AC4" s="68" t="b">
        <f ca="1">AND('pg2'!T4&gt;=startDate,'pg2'!T4&lt;=endDate)</f>
        <v>0</v>
      </c>
      <c r="AD4" s="5" t="s">
        <v>49</v>
      </c>
      <c r="AE4" s="5" t="s">
        <v>52</v>
      </c>
      <c r="AF4" s="5" t="s">
        <v>13</v>
      </c>
      <c r="AG4" s="5" t="s">
        <v>163</v>
      </c>
      <c r="AH4" s="5" t="s">
        <v>39</v>
      </c>
      <c r="AI4" s="4" t="s">
        <v>20</v>
      </c>
      <c r="AJ4" s="4" t="s">
        <v>33</v>
      </c>
      <c r="AK4" s="4"/>
      <c r="AL4" s="4"/>
    </row>
    <row r="5" spans="1:45" ht="15">
      <c r="A5" s="93">
        <f>(A4+1)</f>
        <v>502</v>
      </c>
      <c r="B5" s="94"/>
      <c r="C5" s="153"/>
      <c r="D5" s="93" t="str">
        <f>IF(C5&lt;&gt;"",COUNTIF(Stats!AD:AD,C5),"")</f>
        <v/>
      </c>
      <c r="E5" s="165" t="str">
        <f ca="1">IF(C5&lt;&gt;"",IF(MONTH(T5)=MONTH(TODAY()),Stats!AI503,"--"),"")</f>
        <v/>
      </c>
      <c r="F5" s="97"/>
      <c r="G5" s="160"/>
      <c r="H5" s="157"/>
      <c r="I5" s="158"/>
      <c r="J5" s="161"/>
      <c r="K5" s="160"/>
      <c r="L5" s="162"/>
      <c r="M5" s="162"/>
      <c r="N5" s="96"/>
      <c r="O5" s="96"/>
      <c r="P5" s="164"/>
      <c r="Q5" s="159"/>
      <c r="R5" s="98"/>
      <c r="S5" s="163"/>
      <c r="T5" s="92" t="str">
        <f t="shared" ref="T5:T68" ca="1" si="1">IF(B5&lt;&gt;"",IF(T5="",TODAY(),T5),"")</f>
        <v/>
      </c>
      <c r="U5" s="94"/>
      <c r="V5" s="92" t="str">
        <f t="shared" ref="V5:V68" si="2">IF(U5="","", U5+21)</f>
        <v/>
      </c>
      <c r="W5" s="92" t="str">
        <f t="shared" ref="W5:W68" si="3">IF($U5="","", $V5+28)</f>
        <v/>
      </c>
      <c r="X5" s="99"/>
      <c r="Y5" s="94"/>
      <c r="Z5" s="100"/>
      <c r="AA5" s="95"/>
      <c r="AB5" s="10"/>
      <c r="AC5" s="68" t="b">
        <f ca="1">AND('pg2'!T5&gt;=startDate,'pg2'!T5&lt;=endDate)</f>
        <v>0</v>
      </c>
      <c r="AD5" s="5" t="s">
        <v>11</v>
      </c>
      <c r="AE5" s="5" t="s">
        <v>20</v>
      </c>
      <c r="AF5" s="5" t="s">
        <v>16</v>
      </c>
      <c r="AG5" s="5" t="s">
        <v>161</v>
      </c>
      <c r="AH5" s="5" t="s">
        <v>19</v>
      </c>
      <c r="AI5" s="4" t="s">
        <v>40</v>
      </c>
      <c r="AJ5" s="4" t="s">
        <v>29</v>
      </c>
      <c r="AK5" s="4"/>
      <c r="AL5" s="4"/>
    </row>
    <row r="6" spans="1:45" ht="15">
      <c r="A6" s="93">
        <f>(A5+1)</f>
        <v>503</v>
      </c>
      <c r="B6" s="94"/>
      <c r="C6" s="153"/>
      <c r="D6" s="93" t="str">
        <f>IF(C6&lt;&gt;"",COUNTIF(Stats!AD:AD,C6),"")</f>
        <v/>
      </c>
      <c r="E6" s="165" t="str">
        <f ca="1">IF(C6&lt;&gt;"",IF(MONTH(T6)=MONTH(TODAY()),Stats!AI504,"--"),"")</f>
        <v/>
      </c>
      <c r="F6" s="97"/>
      <c r="G6" s="160"/>
      <c r="H6" s="157"/>
      <c r="I6" s="158"/>
      <c r="J6" s="161"/>
      <c r="K6" s="160"/>
      <c r="L6" s="162"/>
      <c r="M6" s="162"/>
      <c r="N6" s="96"/>
      <c r="O6" s="96"/>
      <c r="P6" s="164"/>
      <c r="Q6" s="159"/>
      <c r="R6" s="98"/>
      <c r="S6" s="163"/>
      <c r="T6" s="92" t="str">
        <f t="shared" ca="1" si="1"/>
        <v/>
      </c>
      <c r="U6" s="94"/>
      <c r="V6" s="92" t="str">
        <f t="shared" si="2"/>
        <v/>
      </c>
      <c r="W6" s="92" t="str">
        <f t="shared" si="3"/>
        <v/>
      </c>
      <c r="X6" s="99"/>
      <c r="Y6" s="94"/>
      <c r="Z6" s="100"/>
      <c r="AA6" s="95"/>
      <c r="AB6" s="10"/>
      <c r="AC6" s="68" t="b">
        <f ca="1">AND('pg2'!T6&gt;=startDate,'pg2'!T6&lt;=endDate)</f>
        <v>0</v>
      </c>
      <c r="AD6" s="5" t="s">
        <v>12</v>
      </c>
      <c r="AE6" s="5"/>
      <c r="AF6" s="5" t="s">
        <v>14</v>
      </c>
      <c r="AG6" s="5" t="s">
        <v>51</v>
      </c>
      <c r="AH6" s="5" t="s">
        <v>268</v>
      </c>
      <c r="AI6" s="4"/>
      <c r="AJ6" s="4" t="s">
        <v>21</v>
      </c>
      <c r="AK6" s="4"/>
      <c r="AL6" s="4"/>
    </row>
    <row r="7" spans="1:45" ht="15">
      <c r="A7" s="93">
        <f t="shared" ref="A7:A70" si="4">(A6+1)</f>
        <v>504</v>
      </c>
      <c r="B7" s="94"/>
      <c r="C7" s="153"/>
      <c r="D7" s="93" t="str">
        <f>IF(C7&lt;&gt;"",COUNTIF(Stats!AD:AD,C7),"")</f>
        <v/>
      </c>
      <c r="E7" s="165" t="str">
        <f ca="1">IF(C7&lt;&gt;"",IF(MONTH(T7)=MONTH(TODAY()),Stats!AI505,"--"),"")</f>
        <v/>
      </c>
      <c r="F7" s="97"/>
      <c r="G7" s="160"/>
      <c r="H7" s="157"/>
      <c r="I7" s="158"/>
      <c r="J7" s="161"/>
      <c r="K7" s="160"/>
      <c r="L7" s="162"/>
      <c r="M7" s="162"/>
      <c r="N7" s="96"/>
      <c r="O7" s="96"/>
      <c r="P7" s="164"/>
      <c r="Q7" s="159"/>
      <c r="R7" s="98"/>
      <c r="S7" s="163"/>
      <c r="T7" s="92" t="str">
        <f t="shared" ca="1" si="1"/>
        <v/>
      </c>
      <c r="U7" s="94"/>
      <c r="V7" s="92" t="str">
        <f t="shared" si="2"/>
        <v/>
      </c>
      <c r="W7" s="92" t="str">
        <f t="shared" si="3"/>
        <v/>
      </c>
      <c r="X7" s="99"/>
      <c r="Y7" s="94"/>
      <c r="Z7" s="100"/>
      <c r="AA7" s="95"/>
      <c r="AB7" s="10"/>
      <c r="AC7" s="68" t="b">
        <f ca="1">AND('pg2'!T7&gt;=startDate,'pg2'!T7&lt;=endDate)</f>
        <v>0</v>
      </c>
      <c r="AD7" s="5"/>
      <c r="AE7" s="5"/>
      <c r="AF7" s="5" t="s">
        <v>17</v>
      </c>
      <c r="AG7" s="5" t="s">
        <v>25</v>
      </c>
      <c r="AH7" s="5" t="s">
        <v>38</v>
      </c>
      <c r="AI7" s="4"/>
      <c r="AJ7" s="4" t="s">
        <v>31</v>
      </c>
      <c r="AK7" s="4"/>
      <c r="AL7" s="4"/>
    </row>
    <row r="8" spans="1:45" ht="15">
      <c r="A8" s="93">
        <f t="shared" si="4"/>
        <v>505</v>
      </c>
      <c r="B8" s="94"/>
      <c r="C8" s="153"/>
      <c r="D8" s="93" t="str">
        <f>IF(C8&lt;&gt;"",COUNTIF(Stats!AD:AD,C8),"")</f>
        <v/>
      </c>
      <c r="E8" s="165" t="str">
        <f ca="1">IF(C8&lt;&gt;"",IF(MONTH(T8)=MONTH(TODAY()),Stats!AI506,"--"),"")</f>
        <v/>
      </c>
      <c r="F8" s="97"/>
      <c r="G8" s="160"/>
      <c r="H8" s="157"/>
      <c r="I8" s="158"/>
      <c r="J8" s="161"/>
      <c r="K8" s="160"/>
      <c r="L8" s="162"/>
      <c r="M8" s="162"/>
      <c r="N8" s="96"/>
      <c r="O8" s="96"/>
      <c r="P8" s="164"/>
      <c r="Q8" s="159"/>
      <c r="R8" s="98"/>
      <c r="S8" s="163"/>
      <c r="T8" s="92" t="str">
        <f t="shared" ca="1" si="1"/>
        <v/>
      </c>
      <c r="U8" s="94"/>
      <c r="V8" s="92" t="str">
        <f t="shared" si="2"/>
        <v/>
      </c>
      <c r="W8" s="92" t="str">
        <f t="shared" si="3"/>
        <v/>
      </c>
      <c r="X8" s="99"/>
      <c r="Y8" s="94"/>
      <c r="Z8" s="100"/>
      <c r="AA8" s="95"/>
      <c r="AB8" s="10"/>
      <c r="AC8" s="68" t="b">
        <f ca="1">AND('pg2'!T8&gt;=startDate,'pg2'!T8&lt;=endDate)</f>
        <v>0</v>
      </c>
      <c r="AD8" s="5"/>
      <c r="AE8" s="5"/>
      <c r="AF8" s="5" t="s">
        <v>15</v>
      </c>
      <c r="AG8" s="5" t="s">
        <v>217</v>
      </c>
      <c r="AH8" s="5"/>
      <c r="AI8" s="4"/>
      <c r="AJ8" s="4" t="s">
        <v>30</v>
      </c>
      <c r="AK8" s="4"/>
      <c r="AL8" s="4"/>
    </row>
    <row r="9" spans="1:45" ht="15">
      <c r="A9" s="93">
        <f t="shared" si="4"/>
        <v>506</v>
      </c>
      <c r="B9" s="94"/>
      <c r="C9" s="153"/>
      <c r="D9" s="93" t="str">
        <f>IF(C9&lt;&gt;"",COUNTIF(Stats!AD:AD,C9),"")</f>
        <v/>
      </c>
      <c r="E9" s="165" t="str">
        <f ca="1">IF(C9&lt;&gt;"",IF(MONTH(T9)=MONTH(TODAY()),Stats!AI507,"--"),"")</f>
        <v/>
      </c>
      <c r="F9" s="97"/>
      <c r="G9" s="160"/>
      <c r="H9" s="157"/>
      <c r="I9" s="158"/>
      <c r="J9" s="161"/>
      <c r="K9" s="160"/>
      <c r="L9" s="162"/>
      <c r="M9" s="162"/>
      <c r="N9" s="96"/>
      <c r="O9" s="96"/>
      <c r="P9" s="164"/>
      <c r="Q9" s="159"/>
      <c r="R9" s="98"/>
      <c r="S9" s="163"/>
      <c r="T9" s="92" t="str">
        <f t="shared" ca="1" si="1"/>
        <v/>
      </c>
      <c r="U9" s="94"/>
      <c r="V9" s="92" t="str">
        <f t="shared" si="2"/>
        <v/>
      </c>
      <c r="W9" s="92" t="str">
        <f t="shared" si="3"/>
        <v/>
      </c>
      <c r="X9" s="99"/>
      <c r="Y9" s="94"/>
      <c r="Z9" s="100"/>
      <c r="AA9" s="95"/>
      <c r="AB9" s="10"/>
      <c r="AC9" s="68" t="b">
        <f ca="1">AND('pg2'!T9&gt;=startDate,'pg2'!T9&lt;=endDate)</f>
        <v>0</v>
      </c>
      <c r="AD9" s="5"/>
      <c r="AE9" s="5"/>
      <c r="AF9" s="5" t="s">
        <v>18</v>
      </c>
      <c r="AG9" s="5" t="s">
        <v>162</v>
      </c>
      <c r="AH9" s="5"/>
      <c r="AI9" s="4"/>
      <c r="AJ9" s="4" t="s">
        <v>218</v>
      </c>
      <c r="AK9" s="4"/>
      <c r="AL9" s="4"/>
    </row>
    <row r="10" spans="1:45" ht="15">
      <c r="A10" s="93">
        <f t="shared" si="4"/>
        <v>507</v>
      </c>
      <c r="B10" s="94"/>
      <c r="C10" s="153"/>
      <c r="D10" s="93" t="str">
        <f>IF(C10&lt;&gt;"",COUNTIF(Stats!AD:AD,C10),"")</f>
        <v/>
      </c>
      <c r="E10" s="165" t="str">
        <f ca="1">IF(C10&lt;&gt;"",IF(MONTH(T10)=MONTH(TODAY()),Stats!AI508,"--"),"")</f>
        <v/>
      </c>
      <c r="F10" s="97"/>
      <c r="G10" s="160"/>
      <c r="H10" s="157"/>
      <c r="I10" s="158"/>
      <c r="J10" s="161"/>
      <c r="K10" s="160"/>
      <c r="L10" s="162"/>
      <c r="M10" s="162"/>
      <c r="N10" s="96"/>
      <c r="O10" s="96"/>
      <c r="P10" s="164"/>
      <c r="Q10" s="159"/>
      <c r="R10" s="98"/>
      <c r="S10" s="163"/>
      <c r="T10" s="92" t="str">
        <f t="shared" ca="1" si="1"/>
        <v/>
      </c>
      <c r="U10" s="94"/>
      <c r="V10" s="92" t="str">
        <f t="shared" si="2"/>
        <v/>
      </c>
      <c r="W10" s="92" t="str">
        <f t="shared" si="3"/>
        <v/>
      </c>
      <c r="X10" s="99"/>
      <c r="Y10" s="94"/>
      <c r="Z10" s="100"/>
      <c r="AA10" s="95"/>
      <c r="AB10" s="10"/>
      <c r="AC10" s="68" t="b">
        <f ca="1">AND('pg2'!T10&gt;=startDate,'pg2'!T10&lt;=endDate)</f>
        <v>0</v>
      </c>
      <c r="AD10" s="5"/>
      <c r="AE10" s="5"/>
      <c r="AF10" s="5"/>
      <c r="AG10" s="5"/>
      <c r="AH10" s="5"/>
      <c r="AI10" s="4"/>
      <c r="AJ10" s="4" t="s">
        <v>37</v>
      </c>
      <c r="AK10" s="4"/>
      <c r="AL10" s="4"/>
    </row>
    <row r="11" spans="1:45" ht="15">
      <c r="A11" s="93">
        <f t="shared" si="4"/>
        <v>508</v>
      </c>
      <c r="B11" s="94"/>
      <c r="C11" s="153"/>
      <c r="D11" s="93" t="str">
        <f>IF(C11&lt;&gt;"",COUNTIF(Stats!AD:AD,C11),"")</f>
        <v/>
      </c>
      <c r="E11" s="165" t="str">
        <f ca="1">IF(C11&lt;&gt;"",IF(MONTH(T11)=MONTH(TODAY()),Stats!AI509,"--"),"")</f>
        <v/>
      </c>
      <c r="F11" s="97"/>
      <c r="G11" s="160"/>
      <c r="H11" s="157"/>
      <c r="I11" s="158"/>
      <c r="J11" s="161"/>
      <c r="K11" s="160"/>
      <c r="L11" s="162"/>
      <c r="M11" s="162"/>
      <c r="N11" s="96"/>
      <c r="O11" s="96"/>
      <c r="P11" s="164"/>
      <c r="Q11" s="159"/>
      <c r="R11" s="98"/>
      <c r="S11" s="163"/>
      <c r="T11" s="92" t="str">
        <f t="shared" ca="1" si="1"/>
        <v/>
      </c>
      <c r="U11" s="94"/>
      <c r="V11" s="92" t="str">
        <f t="shared" si="2"/>
        <v/>
      </c>
      <c r="W11" s="92" t="str">
        <f t="shared" si="3"/>
        <v/>
      </c>
      <c r="X11" s="99"/>
      <c r="Y11" s="94"/>
      <c r="Z11" s="100"/>
      <c r="AA11" s="95"/>
      <c r="AB11" s="10"/>
      <c r="AC11" s="68" t="b">
        <f ca="1">AND('pg2'!T11&gt;=startDate,'pg2'!T11&lt;=endDate)</f>
        <v>0</v>
      </c>
      <c r="AD11" s="5"/>
      <c r="AE11" s="5"/>
      <c r="AF11" s="5"/>
      <c r="AG11" s="5"/>
      <c r="AH11" s="5"/>
      <c r="AI11" s="4"/>
      <c r="AJ11" s="4"/>
      <c r="AK11" s="4"/>
      <c r="AL11" s="4"/>
    </row>
    <row r="12" spans="1:45" ht="15">
      <c r="A12" s="93">
        <f t="shared" si="4"/>
        <v>509</v>
      </c>
      <c r="B12" s="94"/>
      <c r="C12" s="153"/>
      <c r="D12" s="93" t="str">
        <f>IF(C12&lt;&gt;"",COUNTIF(Stats!AD:AD,C12),"")</f>
        <v/>
      </c>
      <c r="E12" s="165" t="str">
        <f ca="1">IF(C12&lt;&gt;"",IF(MONTH(T12)=MONTH(TODAY()),Stats!AI510,"--"),"")</f>
        <v/>
      </c>
      <c r="F12" s="97"/>
      <c r="G12" s="160"/>
      <c r="H12" s="157"/>
      <c r="I12" s="158"/>
      <c r="J12" s="161"/>
      <c r="K12" s="160"/>
      <c r="L12" s="162"/>
      <c r="M12" s="162"/>
      <c r="N12" s="96"/>
      <c r="O12" s="96"/>
      <c r="P12" s="164"/>
      <c r="Q12" s="159"/>
      <c r="R12" s="98"/>
      <c r="S12" s="163"/>
      <c r="T12" s="92" t="str">
        <f t="shared" ca="1" si="1"/>
        <v/>
      </c>
      <c r="U12" s="94"/>
      <c r="V12" s="92" t="str">
        <f t="shared" si="2"/>
        <v/>
      </c>
      <c r="W12" s="92" t="str">
        <f t="shared" si="3"/>
        <v/>
      </c>
      <c r="X12" s="99"/>
      <c r="Y12" s="94"/>
      <c r="Z12" s="100"/>
      <c r="AA12" s="95"/>
      <c r="AB12" s="10"/>
      <c r="AC12" s="68" t="b">
        <f ca="1">AND('pg2'!T12&gt;=startDate,'pg2'!T12&lt;=endDate)</f>
        <v>0</v>
      </c>
      <c r="AD12" s="4"/>
      <c r="AE12" s="4"/>
      <c r="AF12" s="4"/>
      <c r="AG12" s="4"/>
      <c r="AH12" s="5"/>
      <c r="AI12" s="4"/>
      <c r="AJ12" s="4"/>
      <c r="AK12" s="4"/>
      <c r="AL12" s="4"/>
    </row>
    <row r="13" spans="1:45" ht="15">
      <c r="A13" s="93">
        <f t="shared" si="4"/>
        <v>510</v>
      </c>
      <c r="B13" s="94"/>
      <c r="C13" s="153"/>
      <c r="D13" s="93" t="str">
        <f>IF(C13&lt;&gt;"",COUNTIF(Stats!AD:AD,C13),"")</f>
        <v/>
      </c>
      <c r="E13" s="165" t="str">
        <f ca="1">IF(C13&lt;&gt;"",IF(MONTH(T13)=MONTH(TODAY()),Stats!AI511,"--"),"")</f>
        <v/>
      </c>
      <c r="F13" s="97"/>
      <c r="G13" s="160"/>
      <c r="H13" s="157"/>
      <c r="I13" s="158"/>
      <c r="J13" s="161"/>
      <c r="K13" s="160"/>
      <c r="L13" s="162"/>
      <c r="M13" s="162"/>
      <c r="N13" s="96"/>
      <c r="O13" s="96"/>
      <c r="P13" s="164"/>
      <c r="Q13" s="159"/>
      <c r="R13" s="98"/>
      <c r="S13" s="163"/>
      <c r="T13" s="92" t="str">
        <f t="shared" ca="1" si="1"/>
        <v/>
      </c>
      <c r="U13" s="94"/>
      <c r="V13" s="92" t="str">
        <f t="shared" si="2"/>
        <v/>
      </c>
      <c r="W13" s="92" t="str">
        <f t="shared" si="3"/>
        <v/>
      </c>
      <c r="X13" s="99"/>
      <c r="Y13" s="94"/>
      <c r="Z13" s="100"/>
      <c r="AA13" s="95"/>
      <c r="AB13" s="10"/>
      <c r="AC13" s="68" t="b">
        <f ca="1">AND('pg2'!T13&gt;=startDate,'pg2'!T13&lt;=endDate)</f>
        <v>0</v>
      </c>
      <c r="AD13" s="4"/>
      <c r="AE13" s="4"/>
      <c r="AF13" s="4"/>
      <c r="AG13" s="4"/>
      <c r="AH13" s="4"/>
      <c r="AI13" s="4"/>
      <c r="AJ13" s="4"/>
      <c r="AK13" s="4"/>
      <c r="AL13" s="4"/>
    </row>
    <row r="14" spans="1:45" ht="15">
      <c r="A14" s="93">
        <f t="shared" si="4"/>
        <v>511</v>
      </c>
      <c r="B14" s="94"/>
      <c r="C14" s="153"/>
      <c r="D14" s="93" t="str">
        <f>IF(C14&lt;&gt;"",COUNTIF(Stats!AD:AD,C14),"")</f>
        <v/>
      </c>
      <c r="E14" s="165" t="str">
        <f ca="1">IF(C14&lt;&gt;"",IF(MONTH(T14)=MONTH(TODAY()),Stats!AI512,"--"),"")</f>
        <v/>
      </c>
      <c r="F14" s="97"/>
      <c r="G14" s="160"/>
      <c r="H14" s="157"/>
      <c r="I14" s="158"/>
      <c r="J14" s="161"/>
      <c r="K14" s="160"/>
      <c r="L14" s="162"/>
      <c r="M14" s="162"/>
      <c r="N14" s="96"/>
      <c r="O14" s="96"/>
      <c r="P14" s="164"/>
      <c r="Q14" s="159"/>
      <c r="R14" s="98"/>
      <c r="S14" s="163"/>
      <c r="T14" s="92" t="str">
        <f t="shared" ca="1" si="1"/>
        <v/>
      </c>
      <c r="U14" s="94"/>
      <c r="V14" s="92" t="str">
        <f t="shared" si="2"/>
        <v/>
      </c>
      <c r="W14" s="92" t="str">
        <f t="shared" si="3"/>
        <v/>
      </c>
      <c r="X14" s="99"/>
      <c r="Y14" s="94"/>
      <c r="Z14" s="100"/>
      <c r="AA14" s="95"/>
      <c r="AB14" s="10"/>
      <c r="AC14" s="68" t="b">
        <f ca="1">AND('pg2'!T14&gt;=startDate,'pg2'!T14&lt;=endDate)</f>
        <v>0</v>
      </c>
      <c r="AD14" s="4"/>
      <c r="AE14" s="4"/>
      <c r="AF14" s="4"/>
      <c r="AG14" s="4"/>
      <c r="AH14" s="4"/>
      <c r="AI14" s="4"/>
      <c r="AJ14" s="4"/>
      <c r="AK14" s="4"/>
      <c r="AL14" s="4"/>
    </row>
    <row r="15" spans="1:45" ht="15">
      <c r="A15" s="93">
        <f t="shared" si="4"/>
        <v>512</v>
      </c>
      <c r="B15" s="94"/>
      <c r="C15" s="153"/>
      <c r="D15" s="93" t="str">
        <f>IF(C15&lt;&gt;"",COUNTIF(Stats!AD:AD,C15),"")</f>
        <v/>
      </c>
      <c r="E15" s="165" t="str">
        <f ca="1">IF(C15&lt;&gt;"",IF(MONTH(T15)=MONTH(TODAY()),Stats!AI513,"--"),"")</f>
        <v/>
      </c>
      <c r="F15" s="97"/>
      <c r="G15" s="160"/>
      <c r="H15" s="157"/>
      <c r="I15" s="158"/>
      <c r="J15" s="161"/>
      <c r="K15" s="160"/>
      <c r="L15" s="162"/>
      <c r="M15" s="162"/>
      <c r="N15" s="96"/>
      <c r="O15" s="96"/>
      <c r="P15" s="164"/>
      <c r="Q15" s="159"/>
      <c r="R15" s="98"/>
      <c r="S15" s="163"/>
      <c r="T15" s="92" t="str">
        <f t="shared" ca="1" si="1"/>
        <v/>
      </c>
      <c r="U15" s="94"/>
      <c r="V15" s="92" t="str">
        <f t="shared" si="2"/>
        <v/>
      </c>
      <c r="W15" s="92" t="str">
        <f t="shared" si="3"/>
        <v/>
      </c>
      <c r="X15" s="99"/>
      <c r="Y15" s="94"/>
      <c r="Z15" s="100"/>
      <c r="AA15" s="95"/>
      <c r="AB15" s="10"/>
      <c r="AC15" s="68" t="b">
        <f ca="1">AND('pg2'!T15&gt;=startDate,'pg2'!T15&lt;=endDate)</f>
        <v>0</v>
      </c>
      <c r="AD15" s="4"/>
      <c r="AE15" s="4"/>
      <c r="AF15" s="4"/>
      <c r="AG15" s="4"/>
      <c r="AH15" s="4"/>
      <c r="AI15" s="4"/>
      <c r="AJ15" s="4"/>
      <c r="AK15" s="4"/>
      <c r="AL15" s="4"/>
    </row>
    <row r="16" spans="1:45" ht="15">
      <c r="A16" s="93">
        <f t="shared" si="4"/>
        <v>513</v>
      </c>
      <c r="B16" s="94"/>
      <c r="C16" s="153"/>
      <c r="D16" s="93" t="str">
        <f>IF(C16&lt;&gt;"",COUNTIF(Stats!AD:AD,C16),"")</f>
        <v/>
      </c>
      <c r="E16" s="165" t="str">
        <f ca="1">IF(C16&lt;&gt;"",IF(MONTH(T16)=MONTH(TODAY()),Stats!AI514,"--"),"")</f>
        <v/>
      </c>
      <c r="F16" s="97"/>
      <c r="G16" s="160"/>
      <c r="H16" s="157"/>
      <c r="I16" s="158"/>
      <c r="J16" s="161"/>
      <c r="K16" s="160"/>
      <c r="L16" s="162"/>
      <c r="M16" s="162"/>
      <c r="N16" s="96"/>
      <c r="O16" s="96"/>
      <c r="P16" s="164"/>
      <c r="Q16" s="159"/>
      <c r="R16" s="98"/>
      <c r="S16" s="163"/>
      <c r="T16" s="92" t="str">
        <f t="shared" ca="1" si="1"/>
        <v/>
      </c>
      <c r="U16" s="94"/>
      <c r="V16" s="92" t="str">
        <f t="shared" si="2"/>
        <v/>
      </c>
      <c r="W16" s="92" t="str">
        <f t="shared" si="3"/>
        <v/>
      </c>
      <c r="X16" s="99"/>
      <c r="Y16" s="94"/>
      <c r="Z16" s="100"/>
      <c r="AA16" s="95"/>
      <c r="AB16" s="10"/>
      <c r="AC16" s="68" t="b">
        <f ca="1">AND('pg2'!T16&gt;=startDate,'pg2'!T16&lt;=endDate)</f>
        <v>0</v>
      </c>
      <c r="AD16" s="4"/>
      <c r="AE16" s="4"/>
      <c r="AF16" s="4"/>
      <c r="AG16" s="4"/>
      <c r="AH16" s="4"/>
      <c r="AI16" s="4"/>
      <c r="AJ16" s="4"/>
      <c r="AK16" s="4"/>
      <c r="AL16" s="4"/>
    </row>
    <row r="17" spans="1:34" ht="15">
      <c r="A17" s="93">
        <f t="shared" si="4"/>
        <v>514</v>
      </c>
      <c r="B17" s="94"/>
      <c r="C17" s="153"/>
      <c r="D17" s="93" t="str">
        <f>IF(C17&lt;&gt;"",COUNTIF(Stats!AD:AD,C17),"")</f>
        <v/>
      </c>
      <c r="E17" s="165" t="str">
        <f ca="1">IF(C17&lt;&gt;"",IF(MONTH(T17)=MONTH(TODAY()),Stats!AI515,"--"),"")</f>
        <v/>
      </c>
      <c r="F17" s="97"/>
      <c r="G17" s="160"/>
      <c r="H17" s="157"/>
      <c r="I17" s="158"/>
      <c r="J17" s="161"/>
      <c r="K17" s="160"/>
      <c r="L17" s="162"/>
      <c r="M17" s="162"/>
      <c r="N17" s="96"/>
      <c r="O17" s="96"/>
      <c r="P17" s="164"/>
      <c r="Q17" s="159"/>
      <c r="R17" s="98"/>
      <c r="S17" s="163"/>
      <c r="T17" s="92" t="str">
        <f t="shared" ca="1" si="1"/>
        <v/>
      </c>
      <c r="U17" s="94"/>
      <c r="V17" s="92" t="str">
        <f t="shared" si="2"/>
        <v/>
      </c>
      <c r="W17" s="92" t="str">
        <f t="shared" si="3"/>
        <v/>
      </c>
      <c r="X17" s="99"/>
      <c r="Y17" s="94"/>
      <c r="Z17" s="100"/>
      <c r="AA17" s="95"/>
      <c r="AB17" s="10"/>
      <c r="AC17" s="68" t="b">
        <f ca="1">AND('pg2'!T17&gt;=startDate,'pg2'!T17&lt;=endDate)</f>
        <v>0</v>
      </c>
      <c r="AH17" s="4"/>
    </row>
    <row r="18" spans="1:34" ht="15">
      <c r="A18" s="93">
        <f t="shared" si="4"/>
        <v>515</v>
      </c>
      <c r="B18" s="94"/>
      <c r="C18" s="153"/>
      <c r="D18" s="93" t="str">
        <f>IF(C18&lt;&gt;"",COUNTIF(Stats!AD:AD,C18),"")</f>
        <v/>
      </c>
      <c r="E18" s="165" t="str">
        <f ca="1">IF(C18&lt;&gt;"",IF(MONTH(T18)=MONTH(TODAY()),Stats!AI516,"--"),"")</f>
        <v/>
      </c>
      <c r="F18" s="97"/>
      <c r="G18" s="160"/>
      <c r="H18" s="157"/>
      <c r="I18" s="158"/>
      <c r="J18" s="161"/>
      <c r="K18" s="160"/>
      <c r="L18" s="162"/>
      <c r="M18" s="162"/>
      <c r="N18" s="96"/>
      <c r="O18" s="96"/>
      <c r="P18" s="164"/>
      <c r="Q18" s="159"/>
      <c r="R18" s="98"/>
      <c r="S18" s="163"/>
      <c r="T18" s="92" t="str">
        <f t="shared" ca="1" si="1"/>
        <v/>
      </c>
      <c r="U18" s="94"/>
      <c r="V18" s="92" t="str">
        <f t="shared" si="2"/>
        <v/>
      </c>
      <c r="W18" s="92" t="str">
        <f t="shared" si="3"/>
        <v/>
      </c>
      <c r="X18" s="99"/>
      <c r="Y18" s="94"/>
      <c r="Z18" s="100"/>
      <c r="AA18" s="95"/>
      <c r="AB18" s="10"/>
      <c r="AC18" s="68" t="b">
        <f ca="1">AND('pg2'!T18&gt;=startDate,'pg2'!T18&lt;=endDate)</f>
        <v>0</v>
      </c>
    </row>
    <row r="19" spans="1:34" ht="15">
      <c r="A19" s="93">
        <f t="shared" si="4"/>
        <v>516</v>
      </c>
      <c r="B19" s="94"/>
      <c r="C19" s="153"/>
      <c r="D19" s="93" t="str">
        <f>IF(C19&lt;&gt;"",COUNTIF(Stats!AD:AD,C19),"")</f>
        <v/>
      </c>
      <c r="E19" s="165" t="str">
        <f ca="1">IF(C19&lt;&gt;"",IF(MONTH(T19)=MONTH(TODAY()),Stats!AI517,"--"),"")</f>
        <v/>
      </c>
      <c r="F19" s="97"/>
      <c r="G19" s="160"/>
      <c r="H19" s="157"/>
      <c r="I19" s="158"/>
      <c r="J19" s="161"/>
      <c r="K19" s="160"/>
      <c r="L19" s="162"/>
      <c r="M19" s="162"/>
      <c r="N19" s="96"/>
      <c r="O19" s="96"/>
      <c r="P19" s="164"/>
      <c r="Q19" s="159"/>
      <c r="R19" s="98"/>
      <c r="S19" s="163"/>
      <c r="T19" s="92" t="str">
        <f t="shared" ca="1" si="1"/>
        <v/>
      </c>
      <c r="U19" s="94"/>
      <c r="V19" s="92" t="str">
        <f t="shared" si="2"/>
        <v/>
      </c>
      <c r="W19" s="92" t="str">
        <f t="shared" si="3"/>
        <v/>
      </c>
      <c r="X19" s="99"/>
      <c r="Y19" s="94"/>
      <c r="Z19" s="100"/>
      <c r="AA19" s="95"/>
      <c r="AB19" s="10"/>
      <c r="AC19" s="68" t="b">
        <f ca="1">AND('pg2'!T19&gt;=startDate,'pg2'!T19&lt;=endDate)</f>
        <v>0</v>
      </c>
    </row>
    <row r="20" spans="1:34" ht="15">
      <c r="A20" s="93">
        <f t="shared" si="4"/>
        <v>517</v>
      </c>
      <c r="B20" s="94"/>
      <c r="C20" s="153"/>
      <c r="D20" s="93" t="str">
        <f>IF(C20&lt;&gt;"",COUNTIF(Stats!AD:AD,C20),"")</f>
        <v/>
      </c>
      <c r="E20" s="165" t="str">
        <f ca="1">IF(C20&lt;&gt;"",IF(MONTH(T20)=MONTH(TODAY()),Stats!AI518,"--"),"")</f>
        <v/>
      </c>
      <c r="F20" s="97"/>
      <c r="G20" s="160"/>
      <c r="H20" s="157"/>
      <c r="I20" s="158"/>
      <c r="J20" s="161"/>
      <c r="K20" s="160"/>
      <c r="L20" s="162"/>
      <c r="M20" s="162"/>
      <c r="N20" s="96"/>
      <c r="O20" s="96"/>
      <c r="P20" s="164"/>
      <c r="Q20" s="159"/>
      <c r="R20" s="98"/>
      <c r="S20" s="163"/>
      <c r="T20" s="92" t="str">
        <f t="shared" ca="1" si="1"/>
        <v/>
      </c>
      <c r="U20" s="94"/>
      <c r="V20" s="92" t="str">
        <f t="shared" si="2"/>
        <v/>
      </c>
      <c r="W20" s="92" t="str">
        <f t="shared" si="3"/>
        <v/>
      </c>
      <c r="X20" s="99"/>
      <c r="Y20" s="94"/>
      <c r="Z20" s="100"/>
      <c r="AA20" s="95"/>
      <c r="AB20" s="10"/>
      <c r="AC20" s="68" t="b">
        <f ca="1">AND('pg2'!T20&gt;=startDate,'pg2'!T20&lt;=endDate)</f>
        <v>0</v>
      </c>
    </row>
    <row r="21" spans="1:34" ht="15">
      <c r="A21" s="93">
        <f t="shared" si="4"/>
        <v>518</v>
      </c>
      <c r="B21" s="94"/>
      <c r="C21" s="153"/>
      <c r="D21" s="93" t="str">
        <f>IF(C21&lt;&gt;"",COUNTIF(Stats!AD:AD,C21),"")</f>
        <v/>
      </c>
      <c r="E21" s="165" t="str">
        <f ca="1">IF(C21&lt;&gt;"",IF(MONTH(T21)=MONTH(TODAY()),Stats!AI519,"--"),"")</f>
        <v/>
      </c>
      <c r="F21" s="97"/>
      <c r="G21" s="160"/>
      <c r="H21" s="157"/>
      <c r="I21" s="158"/>
      <c r="J21" s="161"/>
      <c r="K21" s="160"/>
      <c r="L21" s="162"/>
      <c r="M21" s="162"/>
      <c r="N21" s="96"/>
      <c r="O21" s="96"/>
      <c r="P21" s="164"/>
      <c r="Q21" s="159"/>
      <c r="R21" s="98"/>
      <c r="S21" s="163"/>
      <c r="T21" s="92" t="str">
        <f t="shared" ca="1" si="1"/>
        <v/>
      </c>
      <c r="U21" s="94"/>
      <c r="V21" s="92" t="str">
        <f t="shared" si="2"/>
        <v/>
      </c>
      <c r="W21" s="92" t="str">
        <f t="shared" si="3"/>
        <v/>
      </c>
      <c r="X21" s="99"/>
      <c r="Y21" s="94"/>
      <c r="Z21" s="100"/>
      <c r="AA21" s="95"/>
      <c r="AB21" s="10"/>
      <c r="AC21" s="68" t="b">
        <f ca="1">AND('pg2'!T21&gt;=startDate,'pg2'!T21&lt;=endDate)</f>
        <v>0</v>
      </c>
    </row>
    <row r="22" spans="1:34" ht="15">
      <c r="A22" s="93">
        <f t="shared" si="4"/>
        <v>519</v>
      </c>
      <c r="B22" s="94"/>
      <c r="C22" s="153"/>
      <c r="D22" s="93" t="str">
        <f>IF(C22&lt;&gt;"",COUNTIF(Stats!AD:AD,C22),"")</f>
        <v/>
      </c>
      <c r="E22" s="165" t="str">
        <f ca="1">IF(C22&lt;&gt;"",IF(MONTH(T22)=MONTH(TODAY()),Stats!AI520,"--"),"")</f>
        <v/>
      </c>
      <c r="F22" s="97"/>
      <c r="G22" s="160"/>
      <c r="H22" s="157"/>
      <c r="I22" s="158"/>
      <c r="J22" s="161"/>
      <c r="K22" s="160"/>
      <c r="L22" s="162"/>
      <c r="M22" s="162"/>
      <c r="N22" s="96"/>
      <c r="O22" s="96"/>
      <c r="P22" s="164"/>
      <c r="Q22" s="159"/>
      <c r="R22" s="98"/>
      <c r="S22" s="163"/>
      <c r="T22" s="92" t="str">
        <f t="shared" ca="1" si="1"/>
        <v/>
      </c>
      <c r="U22" s="94"/>
      <c r="V22" s="92" t="str">
        <f t="shared" si="2"/>
        <v/>
      </c>
      <c r="W22" s="92" t="str">
        <f t="shared" si="3"/>
        <v/>
      </c>
      <c r="X22" s="99"/>
      <c r="Y22" s="94"/>
      <c r="Z22" s="100"/>
      <c r="AA22" s="95"/>
      <c r="AB22" s="10"/>
      <c r="AC22" s="68" t="b">
        <f ca="1">AND('pg2'!T22&gt;=startDate,'pg2'!T22&lt;=endDate)</f>
        <v>0</v>
      </c>
    </row>
    <row r="23" spans="1:34" ht="15">
      <c r="A23" s="93">
        <f t="shared" si="4"/>
        <v>520</v>
      </c>
      <c r="B23" s="94"/>
      <c r="C23" s="153"/>
      <c r="D23" s="93" t="str">
        <f>IF(C23&lt;&gt;"",COUNTIF(Stats!AD:AD,C23),"")</f>
        <v/>
      </c>
      <c r="E23" s="165" t="str">
        <f ca="1">IF(C23&lt;&gt;"",IF(MONTH(T23)=MONTH(TODAY()),Stats!AI521,"--"),"")</f>
        <v/>
      </c>
      <c r="F23" s="97"/>
      <c r="G23" s="160"/>
      <c r="H23" s="157"/>
      <c r="I23" s="158"/>
      <c r="J23" s="161"/>
      <c r="K23" s="160"/>
      <c r="L23" s="162"/>
      <c r="M23" s="162"/>
      <c r="N23" s="96"/>
      <c r="O23" s="96"/>
      <c r="P23" s="164"/>
      <c r="Q23" s="159"/>
      <c r="R23" s="98"/>
      <c r="S23" s="163"/>
      <c r="T23" s="92" t="str">
        <f t="shared" ca="1" si="1"/>
        <v/>
      </c>
      <c r="U23" s="94"/>
      <c r="V23" s="92" t="str">
        <f t="shared" si="2"/>
        <v/>
      </c>
      <c r="W23" s="92" t="str">
        <f t="shared" si="3"/>
        <v/>
      </c>
      <c r="X23" s="99"/>
      <c r="Y23" s="94"/>
      <c r="Z23" s="100"/>
      <c r="AA23" s="95"/>
      <c r="AB23" s="10"/>
      <c r="AC23" s="68" t="b">
        <f ca="1">AND('pg2'!T23&gt;=startDate,'pg2'!T23&lt;=endDate)</f>
        <v>0</v>
      </c>
    </row>
    <row r="24" spans="1:34" ht="15">
      <c r="A24" s="93">
        <f t="shared" si="4"/>
        <v>521</v>
      </c>
      <c r="B24" s="94"/>
      <c r="C24" s="153"/>
      <c r="D24" s="93" t="str">
        <f>IF(C24&lt;&gt;"",COUNTIF(Stats!AD:AD,C24),"")</f>
        <v/>
      </c>
      <c r="E24" s="165" t="str">
        <f ca="1">IF(C24&lt;&gt;"",IF(MONTH(T24)=MONTH(TODAY()),Stats!AI522,"--"),"")</f>
        <v/>
      </c>
      <c r="F24" s="97"/>
      <c r="G24" s="160"/>
      <c r="H24" s="157"/>
      <c r="I24" s="158"/>
      <c r="J24" s="161"/>
      <c r="K24" s="160"/>
      <c r="L24" s="162"/>
      <c r="M24" s="162"/>
      <c r="N24" s="96"/>
      <c r="O24" s="96"/>
      <c r="P24" s="164"/>
      <c r="Q24" s="159"/>
      <c r="R24" s="98"/>
      <c r="S24" s="163"/>
      <c r="T24" s="92" t="str">
        <f t="shared" ca="1" si="1"/>
        <v/>
      </c>
      <c r="U24" s="94"/>
      <c r="V24" s="92" t="str">
        <f t="shared" si="2"/>
        <v/>
      </c>
      <c r="W24" s="92" t="str">
        <f t="shared" si="3"/>
        <v/>
      </c>
      <c r="X24" s="99"/>
      <c r="Y24" s="94"/>
      <c r="Z24" s="100"/>
      <c r="AA24" s="95"/>
      <c r="AB24" s="10"/>
      <c r="AC24" s="68" t="b">
        <f ca="1">AND('pg2'!T24&gt;=startDate,'pg2'!T24&lt;=endDate)</f>
        <v>0</v>
      </c>
    </row>
    <row r="25" spans="1:34" ht="15">
      <c r="A25" s="93">
        <f t="shared" si="4"/>
        <v>522</v>
      </c>
      <c r="B25" s="94"/>
      <c r="C25" s="153"/>
      <c r="D25" s="93" t="str">
        <f>IF(C25&lt;&gt;"",COUNTIF(Stats!AD:AD,C25),"")</f>
        <v/>
      </c>
      <c r="E25" s="165" t="str">
        <f ca="1">IF(C25&lt;&gt;"",IF(MONTH(T25)=MONTH(TODAY()),Stats!AI523,"--"),"")</f>
        <v/>
      </c>
      <c r="F25" s="97"/>
      <c r="G25" s="160"/>
      <c r="H25" s="157"/>
      <c r="I25" s="158"/>
      <c r="J25" s="161"/>
      <c r="K25" s="160"/>
      <c r="L25" s="162"/>
      <c r="M25" s="162"/>
      <c r="N25" s="96"/>
      <c r="O25" s="96"/>
      <c r="P25" s="164"/>
      <c r="Q25" s="159"/>
      <c r="R25" s="98"/>
      <c r="S25" s="163"/>
      <c r="T25" s="92" t="str">
        <f t="shared" ca="1" si="1"/>
        <v/>
      </c>
      <c r="U25" s="94"/>
      <c r="V25" s="92" t="str">
        <f t="shared" si="2"/>
        <v/>
      </c>
      <c r="W25" s="92" t="str">
        <f t="shared" si="3"/>
        <v/>
      </c>
      <c r="X25" s="99"/>
      <c r="Y25" s="94"/>
      <c r="Z25" s="100"/>
      <c r="AA25" s="95"/>
      <c r="AB25" s="10"/>
      <c r="AC25" s="68" t="b">
        <f ca="1">AND('pg2'!T25&gt;=startDate,'pg2'!T25&lt;=endDate)</f>
        <v>0</v>
      </c>
    </row>
    <row r="26" spans="1:34" ht="15">
      <c r="A26" s="93">
        <f t="shared" si="4"/>
        <v>523</v>
      </c>
      <c r="B26" s="94"/>
      <c r="C26" s="153"/>
      <c r="D26" s="93" t="str">
        <f>IF(C26&lt;&gt;"",COUNTIF(Stats!AD:AD,C26),"")</f>
        <v/>
      </c>
      <c r="E26" s="165" t="str">
        <f ca="1">IF(C26&lt;&gt;"",IF(MONTH(T26)=MONTH(TODAY()),Stats!AI524,"--"),"")</f>
        <v/>
      </c>
      <c r="F26" s="97"/>
      <c r="G26" s="160"/>
      <c r="H26" s="157"/>
      <c r="I26" s="158"/>
      <c r="J26" s="161"/>
      <c r="K26" s="160"/>
      <c r="L26" s="162"/>
      <c r="M26" s="162"/>
      <c r="N26" s="96"/>
      <c r="O26" s="96"/>
      <c r="P26" s="164"/>
      <c r="Q26" s="159"/>
      <c r="R26" s="98"/>
      <c r="S26" s="163"/>
      <c r="T26" s="92" t="str">
        <f t="shared" ca="1" si="1"/>
        <v/>
      </c>
      <c r="U26" s="94"/>
      <c r="V26" s="92" t="str">
        <f t="shared" si="2"/>
        <v/>
      </c>
      <c r="W26" s="92" t="str">
        <f t="shared" si="3"/>
        <v/>
      </c>
      <c r="X26" s="99"/>
      <c r="Y26" s="94"/>
      <c r="Z26" s="100"/>
      <c r="AA26" s="95"/>
      <c r="AB26" s="10"/>
      <c r="AC26" s="68" t="b">
        <f ca="1">AND('pg2'!T26&gt;=startDate,'pg2'!T26&lt;=endDate)</f>
        <v>0</v>
      </c>
    </row>
    <row r="27" spans="1:34" ht="15">
      <c r="A27" s="93">
        <f t="shared" si="4"/>
        <v>524</v>
      </c>
      <c r="B27" s="94"/>
      <c r="C27" s="153"/>
      <c r="D27" s="93" t="str">
        <f>IF(C27&lt;&gt;"",COUNTIF(Stats!AD:AD,C27),"")</f>
        <v/>
      </c>
      <c r="E27" s="165" t="str">
        <f ca="1">IF(C27&lt;&gt;"",IF(MONTH(T27)=MONTH(TODAY()),Stats!AI525,"--"),"")</f>
        <v/>
      </c>
      <c r="F27" s="97"/>
      <c r="G27" s="160"/>
      <c r="H27" s="157"/>
      <c r="I27" s="158"/>
      <c r="J27" s="161"/>
      <c r="K27" s="160"/>
      <c r="L27" s="162"/>
      <c r="M27" s="162"/>
      <c r="N27" s="96"/>
      <c r="O27" s="96"/>
      <c r="P27" s="164"/>
      <c r="Q27" s="159"/>
      <c r="R27" s="98"/>
      <c r="S27" s="163"/>
      <c r="T27" s="92" t="str">
        <f t="shared" ca="1" si="1"/>
        <v/>
      </c>
      <c r="U27" s="94"/>
      <c r="V27" s="92" t="str">
        <f t="shared" si="2"/>
        <v/>
      </c>
      <c r="W27" s="92" t="str">
        <f t="shared" si="3"/>
        <v/>
      </c>
      <c r="X27" s="99"/>
      <c r="Y27" s="94"/>
      <c r="Z27" s="100"/>
      <c r="AA27" s="95"/>
      <c r="AB27" s="10"/>
      <c r="AC27" s="68" t="b">
        <f ca="1">AND('pg2'!T27&gt;=startDate,'pg2'!T27&lt;=endDate)</f>
        <v>0</v>
      </c>
    </row>
    <row r="28" spans="1:34" ht="15">
      <c r="A28" s="93">
        <f t="shared" si="4"/>
        <v>525</v>
      </c>
      <c r="B28" s="94"/>
      <c r="C28" s="153"/>
      <c r="D28" s="93" t="str">
        <f>IF(C28&lt;&gt;"",COUNTIF(Stats!AD:AD,C28),"")</f>
        <v/>
      </c>
      <c r="E28" s="165" t="str">
        <f ca="1">IF(C28&lt;&gt;"",IF(MONTH(T28)=MONTH(TODAY()),Stats!AI526,"--"),"")</f>
        <v/>
      </c>
      <c r="F28" s="97"/>
      <c r="G28" s="160"/>
      <c r="H28" s="157"/>
      <c r="I28" s="158"/>
      <c r="J28" s="161"/>
      <c r="K28" s="160"/>
      <c r="L28" s="162"/>
      <c r="M28" s="162"/>
      <c r="N28" s="96"/>
      <c r="O28" s="96"/>
      <c r="P28" s="164"/>
      <c r="Q28" s="159"/>
      <c r="R28" s="98"/>
      <c r="S28" s="163"/>
      <c r="T28" s="92" t="str">
        <f t="shared" ca="1" si="1"/>
        <v/>
      </c>
      <c r="U28" s="94"/>
      <c r="V28" s="92" t="str">
        <f t="shared" si="2"/>
        <v/>
      </c>
      <c r="W28" s="92" t="str">
        <f t="shared" si="3"/>
        <v/>
      </c>
      <c r="X28" s="99"/>
      <c r="Y28" s="94"/>
      <c r="Z28" s="100"/>
      <c r="AA28" s="95"/>
      <c r="AB28" s="10"/>
      <c r="AC28" s="68" t="b">
        <f ca="1">AND('pg2'!T28&gt;=startDate,'pg2'!T28&lt;=endDate)</f>
        <v>0</v>
      </c>
    </row>
    <row r="29" spans="1:34" ht="15">
      <c r="A29" s="93">
        <f t="shared" si="4"/>
        <v>526</v>
      </c>
      <c r="B29" s="94"/>
      <c r="C29" s="153"/>
      <c r="D29" s="93" t="str">
        <f>IF(C29&lt;&gt;"",COUNTIF(Stats!AD:AD,C29),"")</f>
        <v/>
      </c>
      <c r="E29" s="165" t="str">
        <f ca="1">IF(C29&lt;&gt;"",IF(MONTH(T29)=MONTH(TODAY()),Stats!AI527,"--"),"")</f>
        <v/>
      </c>
      <c r="F29" s="97"/>
      <c r="G29" s="160"/>
      <c r="H29" s="157"/>
      <c r="I29" s="158"/>
      <c r="J29" s="161"/>
      <c r="K29" s="160"/>
      <c r="L29" s="162"/>
      <c r="M29" s="162"/>
      <c r="N29" s="96"/>
      <c r="O29" s="96"/>
      <c r="P29" s="164"/>
      <c r="Q29" s="159"/>
      <c r="R29" s="98"/>
      <c r="S29" s="163"/>
      <c r="T29" s="92" t="str">
        <f t="shared" ca="1" si="1"/>
        <v/>
      </c>
      <c r="U29" s="94"/>
      <c r="V29" s="92" t="str">
        <f t="shared" si="2"/>
        <v/>
      </c>
      <c r="W29" s="92" t="str">
        <f t="shared" si="3"/>
        <v/>
      </c>
      <c r="X29" s="99"/>
      <c r="Y29" s="94"/>
      <c r="Z29" s="100"/>
      <c r="AA29" s="95"/>
      <c r="AB29" s="10"/>
      <c r="AC29" s="68" t="b">
        <f ca="1">AND('pg2'!T29&gt;=startDate,'pg2'!T29&lt;=endDate)</f>
        <v>0</v>
      </c>
    </row>
    <row r="30" spans="1:34" ht="15">
      <c r="A30" s="93">
        <f t="shared" si="4"/>
        <v>527</v>
      </c>
      <c r="B30" s="94"/>
      <c r="C30" s="153"/>
      <c r="D30" s="93" t="str">
        <f>IF(C30&lt;&gt;"",COUNTIF(Stats!AD:AD,C30),"")</f>
        <v/>
      </c>
      <c r="E30" s="165" t="str">
        <f ca="1">IF(C30&lt;&gt;"",IF(MONTH(T30)=MONTH(TODAY()),Stats!AI528,"--"),"")</f>
        <v/>
      </c>
      <c r="F30" s="97"/>
      <c r="G30" s="160"/>
      <c r="H30" s="157"/>
      <c r="I30" s="158"/>
      <c r="J30" s="161"/>
      <c r="K30" s="160"/>
      <c r="L30" s="162"/>
      <c r="M30" s="162"/>
      <c r="N30" s="96"/>
      <c r="O30" s="96"/>
      <c r="P30" s="164"/>
      <c r="Q30" s="159"/>
      <c r="R30" s="98"/>
      <c r="S30" s="163"/>
      <c r="T30" s="92" t="str">
        <f t="shared" ca="1" si="1"/>
        <v/>
      </c>
      <c r="U30" s="94"/>
      <c r="V30" s="92" t="str">
        <f t="shared" si="2"/>
        <v/>
      </c>
      <c r="W30" s="92" t="str">
        <f t="shared" si="3"/>
        <v/>
      </c>
      <c r="X30" s="99"/>
      <c r="Y30" s="94"/>
      <c r="Z30" s="100"/>
      <c r="AA30" s="95"/>
      <c r="AB30" s="10"/>
      <c r="AC30" s="68" t="b">
        <f ca="1">AND('pg2'!T30&gt;=startDate,'pg2'!T30&lt;=endDate)</f>
        <v>0</v>
      </c>
    </row>
    <row r="31" spans="1:34" ht="15">
      <c r="A31" s="93">
        <f t="shared" si="4"/>
        <v>528</v>
      </c>
      <c r="B31" s="94"/>
      <c r="C31" s="153"/>
      <c r="D31" s="93" t="str">
        <f>IF(C31&lt;&gt;"",COUNTIF(Stats!AD:AD,C31),"")</f>
        <v/>
      </c>
      <c r="E31" s="165" t="str">
        <f ca="1">IF(C31&lt;&gt;"",IF(MONTH(T31)=MONTH(TODAY()),Stats!AI529,"--"),"")</f>
        <v/>
      </c>
      <c r="F31" s="97"/>
      <c r="G31" s="160"/>
      <c r="H31" s="157"/>
      <c r="I31" s="158"/>
      <c r="J31" s="161"/>
      <c r="K31" s="160"/>
      <c r="L31" s="162"/>
      <c r="M31" s="162"/>
      <c r="N31" s="96"/>
      <c r="O31" s="96"/>
      <c r="P31" s="164"/>
      <c r="Q31" s="159"/>
      <c r="R31" s="98"/>
      <c r="S31" s="163"/>
      <c r="T31" s="92" t="str">
        <f t="shared" ca="1" si="1"/>
        <v/>
      </c>
      <c r="U31" s="94"/>
      <c r="V31" s="92" t="str">
        <f t="shared" si="2"/>
        <v/>
      </c>
      <c r="W31" s="92" t="str">
        <f t="shared" si="3"/>
        <v/>
      </c>
      <c r="X31" s="99"/>
      <c r="Y31" s="94"/>
      <c r="Z31" s="100"/>
      <c r="AA31" s="95"/>
      <c r="AB31" s="10"/>
      <c r="AC31" s="68" t="b">
        <f ca="1">AND('pg2'!T31&gt;=startDate,'pg2'!T31&lt;=endDate)</f>
        <v>0</v>
      </c>
    </row>
    <row r="32" spans="1:34" ht="15">
      <c r="A32" s="93">
        <f t="shared" si="4"/>
        <v>529</v>
      </c>
      <c r="B32" s="94"/>
      <c r="C32" s="153"/>
      <c r="D32" s="93" t="str">
        <f>IF(C32&lt;&gt;"",COUNTIF(Stats!AD:AD,C32),"")</f>
        <v/>
      </c>
      <c r="E32" s="165" t="str">
        <f ca="1">IF(C32&lt;&gt;"",IF(MONTH(T32)=MONTH(TODAY()),Stats!AI530,"--"),"")</f>
        <v/>
      </c>
      <c r="F32" s="97"/>
      <c r="G32" s="160"/>
      <c r="H32" s="157"/>
      <c r="I32" s="158"/>
      <c r="J32" s="161"/>
      <c r="K32" s="160"/>
      <c r="L32" s="162"/>
      <c r="M32" s="162"/>
      <c r="N32" s="96"/>
      <c r="O32" s="96"/>
      <c r="P32" s="164"/>
      <c r="Q32" s="159"/>
      <c r="R32" s="98"/>
      <c r="S32" s="163"/>
      <c r="T32" s="92" t="str">
        <f t="shared" ca="1" si="1"/>
        <v/>
      </c>
      <c r="U32" s="94"/>
      <c r="V32" s="92" t="str">
        <f t="shared" si="2"/>
        <v/>
      </c>
      <c r="W32" s="92" t="str">
        <f t="shared" si="3"/>
        <v/>
      </c>
      <c r="X32" s="99"/>
      <c r="Y32" s="94"/>
      <c r="Z32" s="100"/>
      <c r="AA32" s="95"/>
      <c r="AB32" s="10"/>
      <c r="AC32" s="68" t="b">
        <f ca="1">AND('pg2'!T32&gt;=startDate,'pg2'!T32&lt;=endDate)</f>
        <v>0</v>
      </c>
    </row>
    <row r="33" spans="1:29" ht="15">
      <c r="A33" s="93">
        <f t="shared" si="4"/>
        <v>530</v>
      </c>
      <c r="B33" s="94"/>
      <c r="C33" s="153"/>
      <c r="D33" s="93" t="str">
        <f>IF(C33&lt;&gt;"",COUNTIF(Stats!AD:AD,C33),"")</f>
        <v/>
      </c>
      <c r="E33" s="165" t="str">
        <f ca="1">IF(C33&lt;&gt;"",IF(MONTH(T33)=MONTH(TODAY()),Stats!AI531,"--"),"")</f>
        <v/>
      </c>
      <c r="F33" s="97"/>
      <c r="G33" s="160"/>
      <c r="H33" s="157"/>
      <c r="I33" s="158"/>
      <c r="J33" s="161"/>
      <c r="K33" s="160"/>
      <c r="L33" s="162"/>
      <c r="M33" s="162"/>
      <c r="N33" s="96"/>
      <c r="O33" s="96"/>
      <c r="P33" s="164"/>
      <c r="Q33" s="159"/>
      <c r="R33" s="98"/>
      <c r="S33" s="163"/>
      <c r="T33" s="92" t="str">
        <f t="shared" ca="1" si="1"/>
        <v/>
      </c>
      <c r="U33" s="94"/>
      <c r="V33" s="92" t="str">
        <f t="shared" si="2"/>
        <v/>
      </c>
      <c r="W33" s="92" t="str">
        <f t="shared" si="3"/>
        <v/>
      </c>
      <c r="X33" s="99"/>
      <c r="Y33" s="94"/>
      <c r="Z33" s="100"/>
      <c r="AA33" s="95"/>
      <c r="AB33" s="10"/>
      <c r="AC33" s="68" t="b">
        <f ca="1">AND('pg2'!T33&gt;=startDate,'pg2'!T33&lt;=endDate)</f>
        <v>0</v>
      </c>
    </row>
    <row r="34" spans="1:29" ht="15">
      <c r="A34" s="93">
        <f t="shared" si="4"/>
        <v>531</v>
      </c>
      <c r="B34" s="94"/>
      <c r="C34" s="153"/>
      <c r="D34" s="93" t="str">
        <f>IF(C34&lt;&gt;"",COUNTIF(Stats!AD:AD,C34),"")</f>
        <v/>
      </c>
      <c r="E34" s="165" t="str">
        <f ca="1">IF(C34&lt;&gt;"",IF(MONTH(T34)=MONTH(TODAY()),Stats!AI532,"--"),"")</f>
        <v/>
      </c>
      <c r="F34" s="97"/>
      <c r="G34" s="160"/>
      <c r="H34" s="157"/>
      <c r="I34" s="158"/>
      <c r="J34" s="161"/>
      <c r="K34" s="160"/>
      <c r="L34" s="162"/>
      <c r="M34" s="162"/>
      <c r="N34" s="96"/>
      <c r="O34" s="96"/>
      <c r="P34" s="164"/>
      <c r="Q34" s="159"/>
      <c r="R34" s="98"/>
      <c r="S34" s="163"/>
      <c r="T34" s="92" t="str">
        <f t="shared" ca="1" si="1"/>
        <v/>
      </c>
      <c r="U34" s="94"/>
      <c r="V34" s="92" t="str">
        <f t="shared" si="2"/>
        <v/>
      </c>
      <c r="W34" s="92" t="str">
        <f t="shared" si="3"/>
        <v/>
      </c>
      <c r="X34" s="99"/>
      <c r="Y34" s="94"/>
      <c r="Z34" s="100"/>
      <c r="AA34" s="95"/>
      <c r="AB34" s="10"/>
      <c r="AC34" s="68" t="b">
        <f ca="1">AND('pg2'!T34&gt;=startDate,'pg2'!T34&lt;=endDate)</f>
        <v>0</v>
      </c>
    </row>
    <row r="35" spans="1:29" ht="15">
      <c r="A35" s="93">
        <f t="shared" si="4"/>
        <v>532</v>
      </c>
      <c r="B35" s="94"/>
      <c r="C35" s="153"/>
      <c r="D35" s="93" t="str">
        <f>IF(C35&lt;&gt;"",COUNTIF(Stats!AD:AD,C35),"")</f>
        <v/>
      </c>
      <c r="E35" s="165" t="str">
        <f ca="1">IF(C35&lt;&gt;"",IF(MONTH(T35)=MONTH(TODAY()),Stats!AI533,"--"),"")</f>
        <v/>
      </c>
      <c r="F35" s="97"/>
      <c r="G35" s="160"/>
      <c r="H35" s="157"/>
      <c r="I35" s="158"/>
      <c r="J35" s="161"/>
      <c r="K35" s="160"/>
      <c r="L35" s="162"/>
      <c r="M35" s="162"/>
      <c r="N35" s="96"/>
      <c r="O35" s="96"/>
      <c r="P35" s="164"/>
      <c r="Q35" s="159"/>
      <c r="R35" s="98"/>
      <c r="S35" s="163"/>
      <c r="T35" s="92" t="str">
        <f t="shared" ca="1" si="1"/>
        <v/>
      </c>
      <c r="U35" s="94"/>
      <c r="V35" s="92" t="str">
        <f t="shared" si="2"/>
        <v/>
      </c>
      <c r="W35" s="92" t="str">
        <f t="shared" si="3"/>
        <v/>
      </c>
      <c r="X35" s="99"/>
      <c r="Y35" s="94"/>
      <c r="Z35" s="100"/>
      <c r="AA35" s="95"/>
      <c r="AB35" s="10"/>
      <c r="AC35" s="68" t="b">
        <f ca="1">AND('pg2'!T35&gt;=startDate,'pg2'!T35&lt;=endDate)</f>
        <v>0</v>
      </c>
    </row>
    <row r="36" spans="1:29" ht="15">
      <c r="A36" s="93">
        <f t="shared" si="4"/>
        <v>533</v>
      </c>
      <c r="B36" s="94"/>
      <c r="C36" s="153"/>
      <c r="D36" s="93" t="str">
        <f>IF(C36&lt;&gt;"",COUNTIF(Stats!AD:AD,C36),"")</f>
        <v/>
      </c>
      <c r="E36" s="165" t="str">
        <f ca="1">IF(C36&lt;&gt;"",IF(MONTH(T36)=MONTH(TODAY()),Stats!AI534,"--"),"")</f>
        <v/>
      </c>
      <c r="F36" s="97"/>
      <c r="G36" s="160"/>
      <c r="H36" s="157"/>
      <c r="I36" s="158"/>
      <c r="J36" s="161"/>
      <c r="K36" s="160"/>
      <c r="L36" s="162"/>
      <c r="M36" s="162"/>
      <c r="N36" s="96"/>
      <c r="O36" s="96"/>
      <c r="P36" s="164"/>
      <c r="Q36" s="159"/>
      <c r="R36" s="98"/>
      <c r="S36" s="163"/>
      <c r="T36" s="92" t="str">
        <f t="shared" ca="1" si="1"/>
        <v/>
      </c>
      <c r="U36" s="94"/>
      <c r="V36" s="92" t="str">
        <f t="shared" si="2"/>
        <v/>
      </c>
      <c r="W36" s="92" t="str">
        <f t="shared" si="3"/>
        <v/>
      </c>
      <c r="X36" s="99"/>
      <c r="Y36" s="94"/>
      <c r="Z36" s="100"/>
      <c r="AA36" s="95"/>
      <c r="AB36" s="10"/>
      <c r="AC36" s="68" t="b">
        <f ca="1">AND('pg2'!T36&gt;=startDate,'pg2'!T36&lt;=endDate)</f>
        <v>0</v>
      </c>
    </row>
    <row r="37" spans="1:29" ht="15">
      <c r="A37" s="93">
        <f t="shared" si="4"/>
        <v>534</v>
      </c>
      <c r="B37" s="94"/>
      <c r="C37" s="153"/>
      <c r="D37" s="93" t="str">
        <f>IF(C37&lt;&gt;"",COUNTIF(Stats!AD:AD,C37),"")</f>
        <v/>
      </c>
      <c r="E37" s="165" t="str">
        <f ca="1">IF(C37&lt;&gt;"",IF(MONTH(T37)=MONTH(TODAY()),Stats!AI535,"--"),"")</f>
        <v/>
      </c>
      <c r="F37" s="97"/>
      <c r="G37" s="160"/>
      <c r="H37" s="157"/>
      <c r="I37" s="158"/>
      <c r="J37" s="161"/>
      <c r="K37" s="160"/>
      <c r="L37" s="162"/>
      <c r="M37" s="162"/>
      <c r="N37" s="96"/>
      <c r="O37" s="96"/>
      <c r="P37" s="164"/>
      <c r="Q37" s="159"/>
      <c r="R37" s="98"/>
      <c r="S37" s="163"/>
      <c r="T37" s="92" t="str">
        <f t="shared" ca="1" si="1"/>
        <v/>
      </c>
      <c r="U37" s="94"/>
      <c r="V37" s="92" t="str">
        <f t="shared" si="2"/>
        <v/>
      </c>
      <c r="W37" s="92" t="str">
        <f t="shared" si="3"/>
        <v/>
      </c>
      <c r="X37" s="99"/>
      <c r="Y37" s="94"/>
      <c r="Z37" s="100"/>
      <c r="AA37" s="95"/>
      <c r="AB37" s="10"/>
      <c r="AC37" s="68" t="b">
        <f ca="1">AND('pg2'!T37&gt;=startDate,'pg2'!T37&lt;=endDate)</f>
        <v>0</v>
      </c>
    </row>
    <row r="38" spans="1:29" ht="15">
      <c r="A38" s="93">
        <f t="shared" si="4"/>
        <v>535</v>
      </c>
      <c r="B38" s="94"/>
      <c r="C38" s="153"/>
      <c r="D38" s="93" t="str">
        <f>IF(C38&lt;&gt;"",COUNTIF(Stats!AD:AD,C38),"")</f>
        <v/>
      </c>
      <c r="E38" s="165" t="str">
        <f ca="1">IF(C38&lt;&gt;"",IF(MONTH(T38)=MONTH(TODAY()),Stats!AI536,"--"),"")</f>
        <v/>
      </c>
      <c r="F38" s="97"/>
      <c r="G38" s="160"/>
      <c r="H38" s="157"/>
      <c r="I38" s="158"/>
      <c r="J38" s="161"/>
      <c r="K38" s="160"/>
      <c r="L38" s="162"/>
      <c r="M38" s="162"/>
      <c r="N38" s="96"/>
      <c r="O38" s="96"/>
      <c r="P38" s="164"/>
      <c r="Q38" s="159"/>
      <c r="R38" s="98"/>
      <c r="S38" s="163"/>
      <c r="T38" s="92" t="str">
        <f t="shared" ca="1" si="1"/>
        <v/>
      </c>
      <c r="U38" s="94"/>
      <c r="V38" s="92" t="str">
        <f t="shared" si="2"/>
        <v/>
      </c>
      <c r="W38" s="92" t="str">
        <f t="shared" si="3"/>
        <v/>
      </c>
      <c r="X38" s="99"/>
      <c r="Y38" s="94"/>
      <c r="Z38" s="100"/>
      <c r="AA38" s="95"/>
      <c r="AB38" s="10"/>
      <c r="AC38" s="68" t="b">
        <f ca="1">AND('pg2'!T38&gt;=startDate,'pg2'!T38&lt;=endDate)</f>
        <v>0</v>
      </c>
    </row>
    <row r="39" spans="1:29" ht="15">
      <c r="A39" s="93">
        <f t="shared" si="4"/>
        <v>536</v>
      </c>
      <c r="B39" s="94"/>
      <c r="C39" s="153"/>
      <c r="D39" s="93" t="str">
        <f>IF(C39&lt;&gt;"",COUNTIF(Stats!AD:AD,C39),"")</f>
        <v/>
      </c>
      <c r="E39" s="165" t="str">
        <f ca="1">IF(C39&lt;&gt;"",IF(MONTH(T39)=MONTH(TODAY()),Stats!AI537,"--"),"")</f>
        <v/>
      </c>
      <c r="F39" s="97"/>
      <c r="G39" s="160"/>
      <c r="H39" s="157"/>
      <c r="I39" s="158"/>
      <c r="J39" s="161"/>
      <c r="K39" s="160"/>
      <c r="L39" s="162"/>
      <c r="M39" s="162"/>
      <c r="N39" s="96"/>
      <c r="O39" s="96"/>
      <c r="P39" s="164"/>
      <c r="Q39" s="159"/>
      <c r="R39" s="98"/>
      <c r="S39" s="163"/>
      <c r="T39" s="92" t="str">
        <f t="shared" ca="1" si="1"/>
        <v/>
      </c>
      <c r="U39" s="94"/>
      <c r="V39" s="92" t="str">
        <f t="shared" si="2"/>
        <v/>
      </c>
      <c r="W39" s="92" t="str">
        <f t="shared" si="3"/>
        <v/>
      </c>
      <c r="X39" s="99"/>
      <c r="Y39" s="94"/>
      <c r="Z39" s="100"/>
      <c r="AA39" s="95"/>
      <c r="AB39" s="10"/>
      <c r="AC39" s="68" t="b">
        <f ca="1">AND('pg2'!T39&gt;=startDate,'pg2'!T39&lt;=endDate)</f>
        <v>0</v>
      </c>
    </row>
    <row r="40" spans="1:29" ht="15">
      <c r="A40" s="93">
        <f t="shared" si="4"/>
        <v>537</v>
      </c>
      <c r="B40" s="94"/>
      <c r="C40" s="153"/>
      <c r="D40" s="93" t="str">
        <f>IF(C40&lt;&gt;"",COUNTIF(Stats!AD:AD,C40),"")</f>
        <v/>
      </c>
      <c r="E40" s="165" t="str">
        <f ca="1">IF(C40&lt;&gt;"",IF(MONTH(T40)=MONTH(TODAY()),Stats!AI538,"--"),"")</f>
        <v/>
      </c>
      <c r="F40" s="97"/>
      <c r="G40" s="160"/>
      <c r="H40" s="157"/>
      <c r="I40" s="158"/>
      <c r="J40" s="161"/>
      <c r="K40" s="160"/>
      <c r="L40" s="162"/>
      <c r="M40" s="162"/>
      <c r="N40" s="96"/>
      <c r="O40" s="96"/>
      <c r="P40" s="164"/>
      <c r="Q40" s="159"/>
      <c r="R40" s="98"/>
      <c r="S40" s="163"/>
      <c r="T40" s="92" t="str">
        <f t="shared" ca="1" si="1"/>
        <v/>
      </c>
      <c r="U40" s="94"/>
      <c r="V40" s="92" t="str">
        <f t="shared" si="2"/>
        <v/>
      </c>
      <c r="W40" s="92" t="str">
        <f t="shared" si="3"/>
        <v/>
      </c>
      <c r="X40" s="99"/>
      <c r="Y40" s="94"/>
      <c r="Z40" s="100"/>
      <c r="AA40" s="95"/>
      <c r="AB40" s="10"/>
      <c r="AC40" s="68" t="b">
        <f ca="1">AND('pg2'!T40&gt;=startDate,'pg2'!T40&lt;=endDate)</f>
        <v>0</v>
      </c>
    </row>
    <row r="41" spans="1:29" ht="15">
      <c r="A41" s="93">
        <f t="shared" si="4"/>
        <v>538</v>
      </c>
      <c r="B41" s="94"/>
      <c r="C41" s="153"/>
      <c r="D41" s="93" t="str">
        <f>IF(C41&lt;&gt;"",COUNTIF(Stats!AD:AD,C41),"")</f>
        <v/>
      </c>
      <c r="E41" s="165" t="str">
        <f ca="1">IF(C41&lt;&gt;"",IF(MONTH(T41)=MONTH(TODAY()),Stats!AI539,"--"),"")</f>
        <v/>
      </c>
      <c r="F41" s="97"/>
      <c r="G41" s="160"/>
      <c r="H41" s="157"/>
      <c r="I41" s="158"/>
      <c r="J41" s="161"/>
      <c r="K41" s="160"/>
      <c r="L41" s="162"/>
      <c r="M41" s="162"/>
      <c r="N41" s="96"/>
      <c r="O41" s="96"/>
      <c r="P41" s="164"/>
      <c r="Q41" s="159"/>
      <c r="R41" s="98"/>
      <c r="S41" s="163"/>
      <c r="T41" s="92" t="str">
        <f t="shared" ca="1" si="1"/>
        <v/>
      </c>
      <c r="U41" s="94"/>
      <c r="V41" s="92" t="str">
        <f t="shared" si="2"/>
        <v/>
      </c>
      <c r="W41" s="92" t="str">
        <f t="shared" si="3"/>
        <v/>
      </c>
      <c r="X41" s="99"/>
      <c r="Y41" s="94"/>
      <c r="Z41" s="100"/>
      <c r="AA41" s="95"/>
      <c r="AB41" s="10"/>
      <c r="AC41" s="68" t="b">
        <f ca="1">AND('pg2'!T41&gt;=startDate,'pg2'!T41&lt;=endDate)</f>
        <v>0</v>
      </c>
    </row>
    <row r="42" spans="1:29" ht="15">
      <c r="A42" s="93">
        <f t="shared" si="4"/>
        <v>539</v>
      </c>
      <c r="B42" s="94"/>
      <c r="C42" s="153"/>
      <c r="D42" s="93" t="str">
        <f>IF(C42&lt;&gt;"",COUNTIF(Stats!AD:AD,C42),"")</f>
        <v/>
      </c>
      <c r="E42" s="165" t="str">
        <f ca="1">IF(C42&lt;&gt;"",IF(MONTH(T42)=MONTH(TODAY()),Stats!AI540,"--"),"")</f>
        <v/>
      </c>
      <c r="F42" s="97"/>
      <c r="G42" s="160"/>
      <c r="H42" s="157"/>
      <c r="I42" s="158"/>
      <c r="J42" s="161"/>
      <c r="K42" s="160"/>
      <c r="L42" s="162"/>
      <c r="M42" s="162"/>
      <c r="N42" s="96"/>
      <c r="O42" s="96"/>
      <c r="P42" s="164"/>
      <c r="Q42" s="159"/>
      <c r="R42" s="98"/>
      <c r="S42" s="163"/>
      <c r="T42" s="92" t="str">
        <f t="shared" ca="1" si="1"/>
        <v/>
      </c>
      <c r="U42" s="94"/>
      <c r="V42" s="92" t="str">
        <f t="shared" si="2"/>
        <v/>
      </c>
      <c r="W42" s="92" t="str">
        <f t="shared" si="3"/>
        <v/>
      </c>
      <c r="X42" s="99"/>
      <c r="Y42" s="94"/>
      <c r="Z42" s="100"/>
      <c r="AA42" s="95"/>
      <c r="AB42" s="10"/>
      <c r="AC42" s="68" t="b">
        <f ca="1">AND('pg2'!T42&gt;=startDate,'pg2'!T42&lt;=endDate)</f>
        <v>0</v>
      </c>
    </row>
    <row r="43" spans="1:29" ht="15">
      <c r="A43" s="93">
        <f t="shared" si="4"/>
        <v>540</v>
      </c>
      <c r="B43" s="94"/>
      <c r="C43" s="153"/>
      <c r="D43" s="93" t="str">
        <f>IF(C43&lt;&gt;"",COUNTIF(Stats!AD:AD,C43),"")</f>
        <v/>
      </c>
      <c r="E43" s="165" t="str">
        <f ca="1">IF(C43&lt;&gt;"",IF(MONTH(T43)=MONTH(TODAY()),Stats!AI541,"--"),"")</f>
        <v/>
      </c>
      <c r="F43" s="97"/>
      <c r="G43" s="160"/>
      <c r="H43" s="157"/>
      <c r="I43" s="158"/>
      <c r="J43" s="161"/>
      <c r="K43" s="160"/>
      <c r="L43" s="162"/>
      <c r="M43" s="162"/>
      <c r="N43" s="96"/>
      <c r="O43" s="96"/>
      <c r="P43" s="164"/>
      <c r="Q43" s="159"/>
      <c r="R43" s="98"/>
      <c r="S43" s="163"/>
      <c r="T43" s="92" t="str">
        <f t="shared" ca="1" si="1"/>
        <v/>
      </c>
      <c r="U43" s="94"/>
      <c r="V43" s="92" t="str">
        <f t="shared" si="2"/>
        <v/>
      </c>
      <c r="W43" s="92" t="str">
        <f t="shared" si="3"/>
        <v/>
      </c>
      <c r="X43" s="99"/>
      <c r="Y43" s="94"/>
      <c r="Z43" s="100"/>
      <c r="AA43" s="95"/>
      <c r="AB43" s="10"/>
      <c r="AC43" s="68" t="b">
        <f ca="1">AND('pg2'!T43&gt;=startDate,'pg2'!T43&lt;=endDate)</f>
        <v>0</v>
      </c>
    </row>
    <row r="44" spans="1:29" ht="15">
      <c r="A44" s="93">
        <f t="shared" si="4"/>
        <v>541</v>
      </c>
      <c r="B44" s="94"/>
      <c r="C44" s="153"/>
      <c r="D44" s="93" t="str">
        <f>IF(C44&lt;&gt;"",COUNTIF(Stats!AD:AD,C44),"")</f>
        <v/>
      </c>
      <c r="E44" s="165" t="str">
        <f ca="1">IF(C44&lt;&gt;"",IF(MONTH(T44)=MONTH(TODAY()),Stats!AI542,"--"),"")</f>
        <v/>
      </c>
      <c r="F44" s="97"/>
      <c r="G44" s="160"/>
      <c r="H44" s="157"/>
      <c r="I44" s="158"/>
      <c r="J44" s="161"/>
      <c r="K44" s="160"/>
      <c r="L44" s="162"/>
      <c r="M44" s="162"/>
      <c r="N44" s="96"/>
      <c r="O44" s="96"/>
      <c r="P44" s="164"/>
      <c r="Q44" s="159"/>
      <c r="R44" s="98"/>
      <c r="S44" s="163"/>
      <c r="T44" s="92" t="str">
        <f t="shared" ca="1" si="1"/>
        <v/>
      </c>
      <c r="U44" s="94"/>
      <c r="V44" s="92" t="str">
        <f t="shared" si="2"/>
        <v/>
      </c>
      <c r="W44" s="92" t="str">
        <f t="shared" si="3"/>
        <v/>
      </c>
      <c r="X44" s="99"/>
      <c r="Y44" s="94"/>
      <c r="Z44" s="100"/>
      <c r="AA44" s="95"/>
      <c r="AB44" s="10"/>
      <c r="AC44" s="68" t="b">
        <f ca="1">AND('pg2'!T44&gt;=startDate,'pg2'!T44&lt;=endDate)</f>
        <v>0</v>
      </c>
    </row>
    <row r="45" spans="1:29" ht="15">
      <c r="A45" s="93">
        <f t="shared" si="4"/>
        <v>542</v>
      </c>
      <c r="B45" s="94"/>
      <c r="C45" s="153"/>
      <c r="D45" s="93" t="str">
        <f>IF(C45&lt;&gt;"",COUNTIF(Stats!AD:AD,C45),"")</f>
        <v/>
      </c>
      <c r="E45" s="165" t="str">
        <f ca="1">IF(C45&lt;&gt;"",IF(MONTH(T45)=MONTH(TODAY()),Stats!AI543,"--"),"")</f>
        <v/>
      </c>
      <c r="F45" s="97"/>
      <c r="G45" s="160"/>
      <c r="H45" s="157"/>
      <c r="I45" s="158"/>
      <c r="J45" s="161"/>
      <c r="K45" s="160"/>
      <c r="L45" s="162"/>
      <c r="M45" s="162"/>
      <c r="N45" s="96"/>
      <c r="O45" s="96"/>
      <c r="P45" s="164"/>
      <c r="Q45" s="159"/>
      <c r="R45" s="98"/>
      <c r="S45" s="163"/>
      <c r="T45" s="92" t="str">
        <f t="shared" ca="1" si="1"/>
        <v/>
      </c>
      <c r="U45" s="94"/>
      <c r="V45" s="92" t="str">
        <f t="shared" si="2"/>
        <v/>
      </c>
      <c r="W45" s="92" t="str">
        <f t="shared" si="3"/>
        <v/>
      </c>
      <c r="X45" s="99"/>
      <c r="Y45" s="94"/>
      <c r="Z45" s="100"/>
      <c r="AA45" s="95"/>
      <c r="AB45" s="10"/>
      <c r="AC45" s="68" t="b">
        <f ca="1">AND('pg2'!T45&gt;=startDate,'pg2'!T45&lt;=endDate)</f>
        <v>0</v>
      </c>
    </row>
    <row r="46" spans="1:29" ht="15">
      <c r="A46" s="93">
        <f t="shared" si="4"/>
        <v>543</v>
      </c>
      <c r="B46" s="94"/>
      <c r="C46" s="153"/>
      <c r="D46" s="93" t="str">
        <f>IF(C46&lt;&gt;"",COUNTIF(Stats!AD:AD,C46),"")</f>
        <v/>
      </c>
      <c r="E46" s="165" t="str">
        <f ca="1">IF(C46&lt;&gt;"",IF(MONTH(T46)=MONTH(TODAY()),Stats!AI544,"--"),"")</f>
        <v/>
      </c>
      <c r="F46" s="97"/>
      <c r="G46" s="160"/>
      <c r="H46" s="157"/>
      <c r="I46" s="158"/>
      <c r="J46" s="161"/>
      <c r="K46" s="160"/>
      <c r="L46" s="162"/>
      <c r="M46" s="162"/>
      <c r="N46" s="96"/>
      <c r="O46" s="96"/>
      <c r="P46" s="164"/>
      <c r="Q46" s="159"/>
      <c r="R46" s="98"/>
      <c r="S46" s="163"/>
      <c r="T46" s="92" t="str">
        <f t="shared" ca="1" si="1"/>
        <v/>
      </c>
      <c r="U46" s="94"/>
      <c r="V46" s="92" t="str">
        <f t="shared" si="2"/>
        <v/>
      </c>
      <c r="W46" s="92" t="str">
        <f t="shared" si="3"/>
        <v/>
      </c>
      <c r="X46" s="99"/>
      <c r="Y46" s="94"/>
      <c r="Z46" s="100"/>
      <c r="AA46" s="95"/>
      <c r="AB46" s="10"/>
      <c r="AC46" s="68" t="b">
        <f ca="1">AND('pg2'!T46&gt;=startDate,'pg2'!T46&lt;=endDate)</f>
        <v>0</v>
      </c>
    </row>
    <row r="47" spans="1:29" ht="15">
      <c r="A47" s="93">
        <f t="shared" si="4"/>
        <v>544</v>
      </c>
      <c r="B47" s="94"/>
      <c r="C47" s="153"/>
      <c r="D47" s="93" t="str">
        <f>IF(C47&lt;&gt;"",COUNTIF(Stats!AD:AD,C47),"")</f>
        <v/>
      </c>
      <c r="E47" s="165" t="str">
        <f ca="1">IF(C47&lt;&gt;"",IF(MONTH(T47)=MONTH(TODAY()),Stats!AI545,"--"),"")</f>
        <v/>
      </c>
      <c r="F47" s="97"/>
      <c r="G47" s="160"/>
      <c r="H47" s="157"/>
      <c r="I47" s="158"/>
      <c r="J47" s="161"/>
      <c r="K47" s="160"/>
      <c r="L47" s="162"/>
      <c r="M47" s="162"/>
      <c r="N47" s="96"/>
      <c r="O47" s="96"/>
      <c r="P47" s="164"/>
      <c r="Q47" s="159"/>
      <c r="R47" s="98"/>
      <c r="S47" s="163"/>
      <c r="T47" s="92" t="str">
        <f t="shared" ca="1" si="1"/>
        <v/>
      </c>
      <c r="U47" s="94"/>
      <c r="V47" s="92" t="str">
        <f t="shared" si="2"/>
        <v/>
      </c>
      <c r="W47" s="92" t="str">
        <f t="shared" si="3"/>
        <v/>
      </c>
      <c r="X47" s="99"/>
      <c r="Y47" s="94"/>
      <c r="Z47" s="100"/>
      <c r="AA47" s="95"/>
      <c r="AB47" s="10"/>
      <c r="AC47" s="68" t="b">
        <f ca="1">AND('pg2'!T47&gt;=startDate,'pg2'!T47&lt;=endDate)</f>
        <v>0</v>
      </c>
    </row>
    <row r="48" spans="1:29" ht="15">
      <c r="A48" s="93">
        <f t="shared" si="4"/>
        <v>545</v>
      </c>
      <c r="B48" s="94"/>
      <c r="C48" s="153"/>
      <c r="D48" s="93" t="str">
        <f>IF(C48&lt;&gt;"",COUNTIF(Stats!AD:AD,C48),"")</f>
        <v/>
      </c>
      <c r="E48" s="165" t="str">
        <f ca="1">IF(C48&lt;&gt;"",IF(MONTH(T48)=MONTH(TODAY()),Stats!AI546,"--"),"")</f>
        <v/>
      </c>
      <c r="F48" s="97"/>
      <c r="G48" s="160"/>
      <c r="H48" s="157"/>
      <c r="I48" s="158"/>
      <c r="J48" s="161"/>
      <c r="K48" s="160"/>
      <c r="L48" s="162"/>
      <c r="M48" s="162"/>
      <c r="N48" s="96"/>
      <c r="O48" s="96"/>
      <c r="P48" s="164"/>
      <c r="Q48" s="159"/>
      <c r="R48" s="98"/>
      <c r="S48" s="163"/>
      <c r="T48" s="92" t="str">
        <f t="shared" ca="1" si="1"/>
        <v/>
      </c>
      <c r="U48" s="94"/>
      <c r="V48" s="92" t="str">
        <f t="shared" si="2"/>
        <v/>
      </c>
      <c r="W48" s="92" t="str">
        <f t="shared" si="3"/>
        <v/>
      </c>
      <c r="X48" s="99"/>
      <c r="Y48" s="94"/>
      <c r="Z48" s="100"/>
      <c r="AA48" s="95"/>
      <c r="AB48" s="10"/>
      <c r="AC48" s="68" t="b">
        <f ca="1">AND('pg2'!T48&gt;=startDate,'pg2'!T48&lt;=endDate)</f>
        <v>0</v>
      </c>
    </row>
    <row r="49" spans="1:29" ht="15">
      <c r="A49" s="93">
        <f t="shared" si="4"/>
        <v>546</v>
      </c>
      <c r="B49" s="94"/>
      <c r="C49" s="153"/>
      <c r="D49" s="93" t="str">
        <f>IF(C49&lt;&gt;"",COUNTIF(Stats!AD:AD,C49),"")</f>
        <v/>
      </c>
      <c r="E49" s="165" t="str">
        <f ca="1">IF(C49&lt;&gt;"",IF(MONTH(T49)=MONTH(TODAY()),Stats!AI547,"--"),"")</f>
        <v/>
      </c>
      <c r="F49" s="97"/>
      <c r="G49" s="160"/>
      <c r="H49" s="157"/>
      <c r="I49" s="158"/>
      <c r="J49" s="161"/>
      <c r="K49" s="160"/>
      <c r="L49" s="162"/>
      <c r="M49" s="162"/>
      <c r="N49" s="96"/>
      <c r="O49" s="96"/>
      <c r="P49" s="164"/>
      <c r="Q49" s="159"/>
      <c r="R49" s="98"/>
      <c r="S49" s="163"/>
      <c r="T49" s="92" t="str">
        <f t="shared" ca="1" si="1"/>
        <v/>
      </c>
      <c r="U49" s="94"/>
      <c r="V49" s="92" t="str">
        <f t="shared" si="2"/>
        <v/>
      </c>
      <c r="W49" s="92" t="str">
        <f t="shared" si="3"/>
        <v/>
      </c>
      <c r="X49" s="99"/>
      <c r="Y49" s="94"/>
      <c r="Z49" s="100"/>
      <c r="AA49" s="95"/>
      <c r="AB49" s="10"/>
      <c r="AC49" s="68" t="b">
        <f ca="1">AND('pg2'!T49&gt;=startDate,'pg2'!T49&lt;=endDate)</f>
        <v>0</v>
      </c>
    </row>
    <row r="50" spans="1:29" ht="15">
      <c r="A50" s="93">
        <f t="shared" si="4"/>
        <v>547</v>
      </c>
      <c r="B50" s="94"/>
      <c r="C50" s="153"/>
      <c r="D50" s="93" t="str">
        <f>IF(C50&lt;&gt;"",COUNTIF(Stats!AD:AD,C50),"")</f>
        <v/>
      </c>
      <c r="E50" s="165" t="str">
        <f ca="1">IF(C50&lt;&gt;"",IF(MONTH(T50)=MONTH(TODAY()),Stats!AI548,"--"),"")</f>
        <v/>
      </c>
      <c r="F50" s="97"/>
      <c r="G50" s="160"/>
      <c r="H50" s="157"/>
      <c r="I50" s="158"/>
      <c r="J50" s="161"/>
      <c r="K50" s="160"/>
      <c r="L50" s="162"/>
      <c r="M50" s="162"/>
      <c r="N50" s="96"/>
      <c r="O50" s="96"/>
      <c r="P50" s="164"/>
      <c r="Q50" s="159"/>
      <c r="R50" s="98"/>
      <c r="S50" s="163"/>
      <c r="T50" s="92" t="str">
        <f t="shared" ca="1" si="1"/>
        <v/>
      </c>
      <c r="U50" s="94"/>
      <c r="V50" s="92" t="str">
        <f t="shared" si="2"/>
        <v/>
      </c>
      <c r="W50" s="92" t="str">
        <f t="shared" si="3"/>
        <v/>
      </c>
      <c r="X50" s="99"/>
      <c r="Y50" s="94"/>
      <c r="Z50" s="100"/>
      <c r="AA50" s="95"/>
      <c r="AB50" s="10"/>
      <c r="AC50" s="68" t="b">
        <f ca="1">AND('pg2'!T50&gt;=startDate,'pg2'!T50&lt;=endDate)</f>
        <v>0</v>
      </c>
    </row>
    <row r="51" spans="1:29" ht="15">
      <c r="A51" s="93">
        <f t="shared" si="4"/>
        <v>548</v>
      </c>
      <c r="B51" s="94"/>
      <c r="C51" s="153"/>
      <c r="D51" s="93" t="str">
        <f>IF(C51&lt;&gt;"",COUNTIF(Stats!AD:AD,C51),"")</f>
        <v/>
      </c>
      <c r="E51" s="165" t="str">
        <f ca="1">IF(C51&lt;&gt;"",IF(MONTH(T51)=MONTH(TODAY()),Stats!AI549,"--"),"")</f>
        <v/>
      </c>
      <c r="F51" s="97"/>
      <c r="G51" s="160"/>
      <c r="H51" s="157"/>
      <c r="I51" s="158"/>
      <c r="J51" s="161"/>
      <c r="K51" s="160"/>
      <c r="L51" s="162"/>
      <c r="M51" s="162"/>
      <c r="N51" s="96"/>
      <c r="O51" s="96"/>
      <c r="P51" s="164"/>
      <c r="Q51" s="159"/>
      <c r="R51" s="98"/>
      <c r="S51" s="163"/>
      <c r="T51" s="92" t="str">
        <f t="shared" ca="1" si="1"/>
        <v/>
      </c>
      <c r="U51" s="94"/>
      <c r="V51" s="92" t="str">
        <f t="shared" si="2"/>
        <v/>
      </c>
      <c r="W51" s="92" t="str">
        <f t="shared" si="3"/>
        <v/>
      </c>
      <c r="X51" s="99"/>
      <c r="Y51" s="94"/>
      <c r="Z51" s="100"/>
      <c r="AA51" s="95"/>
      <c r="AB51" s="10"/>
      <c r="AC51" s="68" t="b">
        <f ca="1">AND('pg2'!T51&gt;=startDate,'pg2'!T51&lt;=endDate)</f>
        <v>0</v>
      </c>
    </row>
    <row r="52" spans="1:29" ht="15">
      <c r="A52" s="93">
        <f t="shared" si="4"/>
        <v>549</v>
      </c>
      <c r="B52" s="94"/>
      <c r="C52" s="153"/>
      <c r="D52" s="93" t="str">
        <f>IF(C52&lt;&gt;"",COUNTIF(Stats!AD:AD,C52),"")</f>
        <v/>
      </c>
      <c r="E52" s="165" t="str">
        <f ca="1">IF(C52&lt;&gt;"",IF(MONTH(T52)=MONTH(TODAY()),Stats!AI550,"--"),"")</f>
        <v/>
      </c>
      <c r="F52" s="97"/>
      <c r="G52" s="160"/>
      <c r="H52" s="157"/>
      <c r="I52" s="158"/>
      <c r="J52" s="161"/>
      <c r="K52" s="160"/>
      <c r="L52" s="162"/>
      <c r="M52" s="162"/>
      <c r="N52" s="96"/>
      <c r="O52" s="96"/>
      <c r="P52" s="164"/>
      <c r="Q52" s="159"/>
      <c r="R52" s="98"/>
      <c r="S52" s="163"/>
      <c r="T52" s="92" t="str">
        <f t="shared" ca="1" si="1"/>
        <v/>
      </c>
      <c r="U52" s="94"/>
      <c r="V52" s="92" t="str">
        <f t="shared" si="2"/>
        <v/>
      </c>
      <c r="W52" s="92" t="str">
        <f t="shared" si="3"/>
        <v/>
      </c>
      <c r="X52" s="99"/>
      <c r="Y52" s="94"/>
      <c r="Z52" s="100"/>
      <c r="AA52" s="95"/>
      <c r="AB52" s="10"/>
      <c r="AC52" s="68" t="b">
        <f ca="1">AND('pg2'!T52&gt;=startDate,'pg2'!T52&lt;=endDate)</f>
        <v>0</v>
      </c>
    </row>
    <row r="53" spans="1:29" ht="15">
      <c r="A53" s="93">
        <f t="shared" si="4"/>
        <v>550</v>
      </c>
      <c r="B53" s="94"/>
      <c r="C53" s="153"/>
      <c r="D53" s="93" t="str">
        <f>IF(C53&lt;&gt;"",COUNTIF(Stats!AD:AD,C53),"")</f>
        <v/>
      </c>
      <c r="E53" s="165" t="str">
        <f ca="1">IF(C53&lt;&gt;"",IF(MONTH(T53)=MONTH(TODAY()),Stats!AI551,"--"),"")</f>
        <v/>
      </c>
      <c r="F53" s="97"/>
      <c r="G53" s="160"/>
      <c r="H53" s="157"/>
      <c r="I53" s="158"/>
      <c r="J53" s="161"/>
      <c r="K53" s="160"/>
      <c r="L53" s="162"/>
      <c r="M53" s="162"/>
      <c r="N53" s="96"/>
      <c r="O53" s="96"/>
      <c r="P53" s="164"/>
      <c r="Q53" s="159"/>
      <c r="R53" s="98"/>
      <c r="S53" s="163"/>
      <c r="T53" s="92" t="str">
        <f t="shared" ca="1" si="1"/>
        <v/>
      </c>
      <c r="U53" s="94"/>
      <c r="V53" s="92" t="str">
        <f t="shared" si="2"/>
        <v/>
      </c>
      <c r="W53" s="92" t="str">
        <f t="shared" si="3"/>
        <v/>
      </c>
      <c r="X53" s="99"/>
      <c r="Y53" s="94"/>
      <c r="Z53" s="100"/>
      <c r="AA53" s="95"/>
      <c r="AB53" s="10"/>
      <c r="AC53" s="68" t="b">
        <f ca="1">AND('pg2'!T53&gt;=startDate,'pg2'!T53&lt;=endDate)</f>
        <v>0</v>
      </c>
    </row>
    <row r="54" spans="1:29" ht="15">
      <c r="A54" s="93">
        <f t="shared" si="4"/>
        <v>551</v>
      </c>
      <c r="B54" s="94"/>
      <c r="C54" s="153"/>
      <c r="D54" s="93" t="str">
        <f>IF(C54&lt;&gt;"",COUNTIF(Stats!AD:AD,C54),"")</f>
        <v/>
      </c>
      <c r="E54" s="165" t="str">
        <f ca="1">IF(C54&lt;&gt;"",IF(MONTH(T54)=MONTH(TODAY()),Stats!AI552,"--"),"")</f>
        <v/>
      </c>
      <c r="F54" s="97"/>
      <c r="G54" s="160"/>
      <c r="H54" s="157"/>
      <c r="I54" s="158"/>
      <c r="J54" s="161"/>
      <c r="K54" s="160"/>
      <c r="L54" s="162"/>
      <c r="M54" s="162"/>
      <c r="N54" s="96"/>
      <c r="O54" s="96"/>
      <c r="P54" s="164"/>
      <c r="Q54" s="159"/>
      <c r="R54" s="98"/>
      <c r="S54" s="163"/>
      <c r="T54" s="92" t="str">
        <f t="shared" ca="1" si="1"/>
        <v/>
      </c>
      <c r="U54" s="94"/>
      <c r="V54" s="92" t="str">
        <f t="shared" si="2"/>
        <v/>
      </c>
      <c r="W54" s="92" t="str">
        <f t="shared" si="3"/>
        <v/>
      </c>
      <c r="X54" s="99"/>
      <c r="Y54" s="94"/>
      <c r="Z54" s="100"/>
      <c r="AA54" s="95"/>
      <c r="AB54" s="10"/>
      <c r="AC54" s="68" t="b">
        <f ca="1">AND('pg2'!T54&gt;=startDate,'pg2'!T54&lt;=endDate)</f>
        <v>0</v>
      </c>
    </row>
    <row r="55" spans="1:29" ht="15">
      <c r="A55" s="93">
        <f t="shared" si="4"/>
        <v>552</v>
      </c>
      <c r="B55" s="94"/>
      <c r="C55" s="153"/>
      <c r="D55" s="93" t="str">
        <f>IF(C55&lt;&gt;"",COUNTIF(Stats!AD:AD,C55),"")</f>
        <v/>
      </c>
      <c r="E55" s="165" t="str">
        <f ca="1">IF(C55&lt;&gt;"",IF(MONTH(T55)=MONTH(TODAY()),Stats!AI553,"--"),"")</f>
        <v/>
      </c>
      <c r="F55" s="97"/>
      <c r="G55" s="160"/>
      <c r="H55" s="157"/>
      <c r="I55" s="158"/>
      <c r="J55" s="161"/>
      <c r="K55" s="160"/>
      <c r="L55" s="162"/>
      <c r="M55" s="162"/>
      <c r="N55" s="96"/>
      <c r="O55" s="96"/>
      <c r="P55" s="164"/>
      <c r="Q55" s="159"/>
      <c r="R55" s="98"/>
      <c r="S55" s="163"/>
      <c r="T55" s="92" t="str">
        <f t="shared" ca="1" si="1"/>
        <v/>
      </c>
      <c r="U55" s="94"/>
      <c r="V55" s="92" t="str">
        <f t="shared" si="2"/>
        <v/>
      </c>
      <c r="W55" s="92" t="str">
        <f t="shared" si="3"/>
        <v/>
      </c>
      <c r="X55" s="99"/>
      <c r="Y55" s="94"/>
      <c r="Z55" s="100"/>
      <c r="AA55" s="95"/>
      <c r="AB55" s="10"/>
      <c r="AC55" s="68" t="b">
        <f ca="1">AND('pg2'!T55&gt;=startDate,'pg2'!T55&lt;=endDate)</f>
        <v>0</v>
      </c>
    </row>
    <row r="56" spans="1:29" ht="15">
      <c r="A56" s="93">
        <f t="shared" si="4"/>
        <v>553</v>
      </c>
      <c r="B56" s="94"/>
      <c r="C56" s="153"/>
      <c r="D56" s="93" t="str">
        <f>IF(C56&lt;&gt;"",COUNTIF(Stats!AD:AD,C56),"")</f>
        <v/>
      </c>
      <c r="E56" s="165" t="str">
        <f ca="1">IF(C56&lt;&gt;"",IF(MONTH(T56)=MONTH(TODAY()),Stats!AI554,"--"),"")</f>
        <v/>
      </c>
      <c r="F56" s="97"/>
      <c r="G56" s="160"/>
      <c r="H56" s="157"/>
      <c r="I56" s="158"/>
      <c r="J56" s="161"/>
      <c r="K56" s="160"/>
      <c r="L56" s="162"/>
      <c r="M56" s="162"/>
      <c r="N56" s="96"/>
      <c r="O56" s="96"/>
      <c r="P56" s="164"/>
      <c r="Q56" s="159"/>
      <c r="R56" s="98"/>
      <c r="S56" s="163"/>
      <c r="T56" s="92" t="str">
        <f t="shared" ca="1" si="1"/>
        <v/>
      </c>
      <c r="U56" s="94"/>
      <c r="V56" s="92" t="str">
        <f t="shared" si="2"/>
        <v/>
      </c>
      <c r="W56" s="92" t="str">
        <f t="shared" si="3"/>
        <v/>
      </c>
      <c r="X56" s="99"/>
      <c r="Y56" s="94"/>
      <c r="Z56" s="100"/>
      <c r="AA56" s="95"/>
      <c r="AB56" s="10"/>
      <c r="AC56" s="68" t="b">
        <f ca="1">AND('pg2'!T56&gt;=startDate,'pg2'!T56&lt;=endDate)</f>
        <v>0</v>
      </c>
    </row>
    <row r="57" spans="1:29" ht="15">
      <c r="A57" s="93">
        <f t="shared" si="4"/>
        <v>554</v>
      </c>
      <c r="B57" s="94"/>
      <c r="C57" s="153"/>
      <c r="D57" s="93" t="str">
        <f>IF(C57&lt;&gt;"",COUNTIF(Stats!AD:AD,C57),"")</f>
        <v/>
      </c>
      <c r="E57" s="165" t="str">
        <f ca="1">IF(C57&lt;&gt;"",IF(MONTH(T57)=MONTH(TODAY()),Stats!AI555,"--"),"")</f>
        <v/>
      </c>
      <c r="F57" s="97"/>
      <c r="G57" s="160"/>
      <c r="H57" s="157"/>
      <c r="I57" s="158"/>
      <c r="J57" s="161"/>
      <c r="K57" s="160"/>
      <c r="L57" s="162"/>
      <c r="M57" s="162"/>
      <c r="N57" s="96"/>
      <c r="O57" s="96"/>
      <c r="P57" s="164"/>
      <c r="Q57" s="159"/>
      <c r="R57" s="98"/>
      <c r="S57" s="163"/>
      <c r="T57" s="92" t="str">
        <f t="shared" ca="1" si="1"/>
        <v/>
      </c>
      <c r="U57" s="94"/>
      <c r="V57" s="92" t="str">
        <f t="shared" si="2"/>
        <v/>
      </c>
      <c r="W57" s="92" t="str">
        <f t="shared" si="3"/>
        <v/>
      </c>
      <c r="X57" s="99"/>
      <c r="Y57" s="94"/>
      <c r="Z57" s="100"/>
      <c r="AA57" s="95"/>
      <c r="AB57" s="10"/>
      <c r="AC57" s="68" t="b">
        <f ca="1">AND('pg2'!T57&gt;=startDate,'pg2'!T57&lt;=endDate)</f>
        <v>0</v>
      </c>
    </row>
    <row r="58" spans="1:29" ht="15">
      <c r="A58" s="93">
        <f t="shared" si="4"/>
        <v>555</v>
      </c>
      <c r="B58" s="94"/>
      <c r="C58" s="153"/>
      <c r="D58" s="93" t="str">
        <f>IF(C58&lt;&gt;"",COUNTIF(Stats!AD:AD,C58),"")</f>
        <v/>
      </c>
      <c r="E58" s="165" t="str">
        <f ca="1">IF(C58&lt;&gt;"",IF(MONTH(T58)=MONTH(TODAY()),Stats!AI556,"--"),"")</f>
        <v/>
      </c>
      <c r="F58" s="97"/>
      <c r="G58" s="160"/>
      <c r="H58" s="157"/>
      <c r="I58" s="158"/>
      <c r="J58" s="161"/>
      <c r="K58" s="160"/>
      <c r="L58" s="162"/>
      <c r="M58" s="162"/>
      <c r="N58" s="96"/>
      <c r="O58" s="96"/>
      <c r="P58" s="164"/>
      <c r="Q58" s="159"/>
      <c r="R58" s="98"/>
      <c r="S58" s="163"/>
      <c r="T58" s="92" t="str">
        <f t="shared" ca="1" si="1"/>
        <v/>
      </c>
      <c r="U58" s="94"/>
      <c r="V58" s="92" t="str">
        <f t="shared" si="2"/>
        <v/>
      </c>
      <c r="W58" s="92" t="str">
        <f t="shared" si="3"/>
        <v/>
      </c>
      <c r="X58" s="99"/>
      <c r="Y58" s="94"/>
      <c r="Z58" s="100"/>
      <c r="AA58" s="95"/>
      <c r="AB58" s="10"/>
      <c r="AC58" s="68" t="b">
        <f ca="1">AND('pg2'!T58&gt;=startDate,'pg2'!T58&lt;=endDate)</f>
        <v>0</v>
      </c>
    </row>
    <row r="59" spans="1:29" ht="15">
      <c r="A59" s="93">
        <f t="shared" si="4"/>
        <v>556</v>
      </c>
      <c r="B59" s="94"/>
      <c r="C59" s="153"/>
      <c r="D59" s="93" t="str">
        <f>IF(C59&lt;&gt;"",COUNTIF(Stats!AD:AD,C59),"")</f>
        <v/>
      </c>
      <c r="E59" s="165" t="str">
        <f ca="1">IF(C59&lt;&gt;"",IF(MONTH(T59)=MONTH(TODAY()),Stats!AI557,"--"),"")</f>
        <v/>
      </c>
      <c r="F59" s="97"/>
      <c r="G59" s="160"/>
      <c r="H59" s="157"/>
      <c r="I59" s="158"/>
      <c r="J59" s="161"/>
      <c r="K59" s="160"/>
      <c r="L59" s="162"/>
      <c r="M59" s="162"/>
      <c r="N59" s="96"/>
      <c r="O59" s="96"/>
      <c r="P59" s="164"/>
      <c r="Q59" s="159"/>
      <c r="R59" s="98"/>
      <c r="S59" s="163"/>
      <c r="T59" s="92" t="str">
        <f t="shared" ca="1" si="1"/>
        <v/>
      </c>
      <c r="U59" s="94"/>
      <c r="V59" s="92" t="str">
        <f t="shared" si="2"/>
        <v/>
      </c>
      <c r="W59" s="92" t="str">
        <f t="shared" si="3"/>
        <v/>
      </c>
      <c r="X59" s="99"/>
      <c r="Y59" s="94"/>
      <c r="Z59" s="100"/>
      <c r="AA59" s="95"/>
      <c r="AB59" s="10"/>
      <c r="AC59" s="68" t="b">
        <f ca="1">AND('pg2'!T59&gt;=startDate,'pg2'!T59&lt;=endDate)</f>
        <v>0</v>
      </c>
    </row>
    <row r="60" spans="1:29" ht="15">
      <c r="A60" s="93">
        <f t="shared" si="4"/>
        <v>557</v>
      </c>
      <c r="B60" s="94"/>
      <c r="C60" s="153"/>
      <c r="D60" s="93" t="str">
        <f>IF(C60&lt;&gt;"",COUNTIF(Stats!AD:AD,C60),"")</f>
        <v/>
      </c>
      <c r="E60" s="165" t="str">
        <f ca="1">IF(C60&lt;&gt;"",IF(MONTH(T60)=MONTH(TODAY()),Stats!AI558,"--"),"")</f>
        <v/>
      </c>
      <c r="F60" s="97"/>
      <c r="G60" s="160"/>
      <c r="H60" s="157"/>
      <c r="I60" s="158"/>
      <c r="J60" s="161"/>
      <c r="K60" s="160"/>
      <c r="L60" s="162"/>
      <c r="M60" s="162"/>
      <c r="N60" s="96"/>
      <c r="O60" s="96"/>
      <c r="P60" s="164"/>
      <c r="Q60" s="159"/>
      <c r="R60" s="98"/>
      <c r="S60" s="163"/>
      <c r="T60" s="92" t="str">
        <f t="shared" ca="1" si="1"/>
        <v/>
      </c>
      <c r="U60" s="94"/>
      <c r="V60" s="92" t="str">
        <f t="shared" si="2"/>
        <v/>
      </c>
      <c r="W60" s="92" t="str">
        <f t="shared" si="3"/>
        <v/>
      </c>
      <c r="X60" s="99"/>
      <c r="Y60" s="94"/>
      <c r="Z60" s="100"/>
      <c r="AA60" s="95"/>
      <c r="AB60" s="10"/>
      <c r="AC60" s="68" t="b">
        <f ca="1">AND('pg2'!T60&gt;=startDate,'pg2'!T60&lt;=endDate)</f>
        <v>0</v>
      </c>
    </row>
    <row r="61" spans="1:29" ht="15">
      <c r="A61" s="93">
        <f t="shared" si="4"/>
        <v>558</v>
      </c>
      <c r="B61" s="94"/>
      <c r="C61" s="153"/>
      <c r="D61" s="93" t="str">
        <f>IF(C61&lt;&gt;"",COUNTIF(Stats!AD:AD,C61),"")</f>
        <v/>
      </c>
      <c r="E61" s="165" t="str">
        <f ca="1">IF(C61&lt;&gt;"",IF(MONTH(T61)=MONTH(TODAY()),Stats!AI559,"--"),"")</f>
        <v/>
      </c>
      <c r="F61" s="97"/>
      <c r="G61" s="160"/>
      <c r="H61" s="157"/>
      <c r="I61" s="158"/>
      <c r="J61" s="161"/>
      <c r="K61" s="160"/>
      <c r="L61" s="162"/>
      <c r="M61" s="162"/>
      <c r="N61" s="96"/>
      <c r="O61" s="96"/>
      <c r="P61" s="164"/>
      <c r="Q61" s="159"/>
      <c r="R61" s="98"/>
      <c r="S61" s="163"/>
      <c r="T61" s="92" t="str">
        <f t="shared" ca="1" si="1"/>
        <v/>
      </c>
      <c r="U61" s="94"/>
      <c r="V61" s="92" t="str">
        <f t="shared" si="2"/>
        <v/>
      </c>
      <c r="W61" s="92" t="str">
        <f t="shared" si="3"/>
        <v/>
      </c>
      <c r="X61" s="99"/>
      <c r="Y61" s="94"/>
      <c r="Z61" s="100"/>
      <c r="AA61" s="95"/>
      <c r="AB61" s="10"/>
      <c r="AC61" s="68" t="b">
        <f ca="1">AND('pg2'!T61&gt;=startDate,'pg2'!T61&lt;=endDate)</f>
        <v>0</v>
      </c>
    </row>
    <row r="62" spans="1:29" ht="15">
      <c r="A62" s="93">
        <f t="shared" si="4"/>
        <v>559</v>
      </c>
      <c r="B62" s="94"/>
      <c r="C62" s="153"/>
      <c r="D62" s="93" t="str">
        <f>IF(C62&lt;&gt;"",COUNTIF(Stats!AD:AD,C62),"")</f>
        <v/>
      </c>
      <c r="E62" s="165" t="str">
        <f ca="1">IF(C62&lt;&gt;"",IF(MONTH(T62)=MONTH(TODAY()),Stats!AI560,"--"),"")</f>
        <v/>
      </c>
      <c r="F62" s="97"/>
      <c r="G62" s="160"/>
      <c r="H62" s="157"/>
      <c r="I62" s="158"/>
      <c r="J62" s="161"/>
      <c r="K62" s="160"/>
      <c r="L62" s="162"/>
      <c r="M62" s="162"/>
      <c r="N62" s="96"/>
      <c r="O62" s="96"/>
      <c r="P62" s="164"/>
      <c r="Q62" s="159"/>
      <c r="R62" s="98"/>
      <c r="S62" s="163"/>
      <c r="T62" s="92" t="str">
        <f t="shared" ca="1" si="1"/>
        <v/>
      </c>
      <c r="U62" s="94"/>
      <c r="V62" s="92" t="str">
        <f t="shared" si="2"/>
        <v/>
      </c>
      <c r="W62" s="92" t="str">
        <f t="shared" si="3"/>
        <v/>
      </c>
      <c r="X62" s="99"/>
      <c r="Y62" s="94"/>
      <c r="Z62" s="100"/>
      <c r="AA62" s="95"/>
      <c r="AB62" s="10"/>
      <c r="AC62" s="68" t="b">
        <f ca="1">AND('pg2'!T62&gt;=startDate,'pg2'!T62&lt;=endDate)</f>
        <v>0</v>
      </c>
    </row>
    <row r="63" spans="1:29" ht="15">
      <c r="A63" s="93">
        <f t="shared" si="4"/>
        <v>560</v>
      </c>
      <c r="B63" s="94"/>
      <c r="C63" s="153"/>
      <c r="D63" s="93" t="str">
        <f>IF(C63&lt;&gt;"",COUNTIF(Stats!AD:AD,C63),"")</f>
        <v/>
      </c>
      <c r="E63" s="165" t="str">
        <f ca="1">IF(C63&lt;&gt;"",IF(MONTH(T63)=MONTH(TODAY()),Stats!AI561,"--"),"")</f>
        <v/>
      </c>
      <c r="F63" s="97"/>
      <c r="G63" s="160"/>
      <c r="H63" s="157"/>
      <c r="I63" s="158"/>
      <c r="J63" s="161"/>
      <c r="K63" s="160"/>
      <c r="L63" s="162"/>
      <c r="M63" s="162"/>
      <c r="N63" s="96"/>
      <c r="O63" s="96"/>
      <c r="P63" s="164"/>
      <c r="Q63" s="159"/>
      <c r="R63" s="98"/>
      <c r="S63" s="163"/>
      <c r="T63" s="92" t="str">
        <f t="shared" ca="1" si="1"/>
        <v/>
      </c>
      <c r="U63" s="94"/>
      <c r="V63" s="92" t="str">
        <f t="shared" si="2"/>
        <v/>
      </c>
      <c r="W63" s="92" t="str">
        <f t="shared" si="3"/>
        <v/>
      </c>
      <c r="X63" s="99"/>
      <c r="Y63" s="94"/>
      <c r="Z63" s="100"/>
      <c r="AA63" s="95"/>
      <c r="AB63" s="10"/>
      <c r="AC63" s="68" t="b">
        <f ca="1">AND('pg2'!T63&gt;=startDate,'pg2'!T63&lt;=endDate)</f>
        <v>0</v>
      </c>
    </row>
    <row r="64" spans="1:29" ht="15">
      <c r="A64" s="93">
        <f t="shared" si="4"/>
        <v>561</v>
      </c>
      <c r="B64" s="94"/>
      <c r="C64" s="153"/>
      <c r="D64" s="93" t="str">
        <f>IF(C64&lt;&gt;"",COUNTIF(Stats!AD:AD,C64),"")</f>
        <v/>
      </c>
      <c r="E64" s="165" t="str">
        <f ca="1">IF(C64&lt;&gt;"",IF(MONTH(T64)=MONTH(TODAY()),Stats!AI562,"--"),"")</f>
        <v/>
      </c>
      <c r="F64" s="97"/>
      <c r="G64" s="160"/>
      <c r="H64" s="157"/>
      <c r="I64" s="158"/>
      <c r="J64" s="161"/>
      <c r="K64" s="160"/>
      <c r="L64" s="162"/>
      <c r="M64" s="162"/>
      <c r="N64" s="96"/>
      <c r="O64" s="96"/>
      <c r="P64" s="164"/>
      <c r="Q64" s="159"/>
      <c r="R64" s="98"/>
      <c r="S64" s="163"/>
      <c r="T64" s="92" t="str">
        <f t="shared" ca="1" si="1"/>
        <v/>
      </c>
      <c r="U64" s="94"/>
      <c r="V64" s="92" t="str">
        <f t="shared" si="2"/>
        <v/>
      </c>
      <c r="W64" s="92" t="str">
        <f t="shared" si="3"/>
        <v/>
      </c>
      <c r="X64" s="99"/>
      <c r="Y64" s="94"/>
      <c r="Z64" s="100"/>
      <c r="AA64" s="95"/>
      <c r="AB64" s="10"/>
      <c r="AC64" s="68" t="b">
        <f ca="1">AND('pg2'!T64&gt;=startDate,'pg2'!T64&lt;=endDate)</f>
        <v>0</v>
      </c>
    </row>
    <row r="65" spans="1:29" ht="15">
      <c r="A65" s="93">
        <f t="shared" si="4"/>
        <v>562</v>
      </c>
      <c r="B65" s="94"/>
      <c r="C65" s="153"/>
      <c r="D65" s="93" t="str">
        <f>IF(C65&lt;&gt;"",COUNTIF(Stats!AD:AD,C65),"")</f>
        <v/>
      </c>
      <c r="E65" s="165" t="str">
        <f ca="1">IF(C65&lt;&gt;"",IF(MONTH(T65)=MONTH(TODAY()),Stats!AI563,"--"),"")</f>
        <v/>
      </c>
      <c r="F65" s="97"/>
      <c r="G65" s="160"/>
      <c r="H65" s="157"/>
      <c r="I65" s="158"/>
      <c r="J65" s="161"/>
      <c r="K65" s="160"/>
      <c r="L65" s="162"/>
      <c r="M65" s="162"/>
      <c r="N65" s="96"/>
      <c r="O65" s="96"/>
      <c r="P65" s="164"/>
      <c r="Q65" s="159"/>
      <c r="R65" s="98"/>
      <c r="S65" s="163"/>
      <c r="T65" s="92" t="str">
        <f t="shared" ca="1" si="1"/>
        <v/>
      </c>
      <c r="U65" s="94"/>
      <c r="V65" s="92" t="str">
        <f t="shared" si="2"/>
        <v/>
      </c>
      <c r="W65" s="92" t="str">
        <f t="shared" si="3"/>
        <v/>
      </c>
      <c r="X65" s="99"/>
      <c r="Y65" s="94"/>
      <c r="Z65" s="100"/>
      <c r="AA65" s="95"/>
      <c r="AB65" s="10"/>
      <c r="AC65" s="68" t="b">
        <f ca="1">AND('pg2'!T65&gt;=startDate,'pg2'!T65&lt;=endDate)</f>
        <v>0</v>
      </c>
    </row>
    <row r="66" spans="1:29" ht="15">
      <c r="A66" s="93">
        <f t="shared" si="4"/>
        <v>563</v>
      </c>
      <c r="B66" s="94"/>
      <c r="C66" s="153"/>
      <c r="D66" s="93" t="str">
        <f>IF(C66&lt;&gt;"",COUNTIF(Stats!AD:AD,C66),"")</f>
        <v/>
      </c>
      <c r="E66" s="165" t="str">
        <f ca="1">IF(C66&lt;&gt;"",IF(MONTH(T66)=MONTH(TODAY()),Stats!AI564,"--"),"")</f>
        <v/>
      </c>
      <c r="F66" s="97"/>
      <c r="G66" s="160"/>
      <c r="H66" s="157"/>
      <c r="I66" s="158"/>
      <c r="J66" s="161"/>
      <c r="K66" s="160"/>
      <c r="L66" s="162"/>
      <c r="M66" s="162"/>
      <c r="N66" s="96"/>
      <c r="O66" s="96"/>
      <c r="P66" s="164"/>
      <c r="Q66" s="159"/>
      <c r="R66" s="98"/>
      <c r="S66" s="163"/>
      <c r="T66" s="92" t="str">
        <f t="shared" ca="1" si="1"/>
        <v/>
      </c>
      <c r="U66" s="94"/>
      <c r="V66" s="92" t="str">
        <f t="shared" si="2"/>
        <v/>
      </c>
      <c r="W66" s="92" t="str">
        <f t="shared" si="3"/>
        <v/>
      </c>
      <c r="X66" s="99"/>
      <c r="Y66" s="94"/>
      <c r="Z66" s="100"/>
      <c r="AA66" s="95"/>
      <c r="AB66" s="10"/>
      <c r="AC66" s="68" t="b">
        <f ca="1">AND('pg2'!T66&gt;=startDate,'pg2'!T66&lt;=endDate)</f>
        <v>0</v>
      </c>
    </row>
    <row r="67" spans="1:29" ht="15">
      <c r="A67" s="93">
        <f t="shared" si="4"/>
        <v>564</v>
      </c>
      <c r="B67" s="94"/>
      <c r="C67" s="153"/>
      <c r="D67" s="93" t="str">
        <f>IF(C67&lt;&gt;"",COUNTIF(Stats!AD:AD,C67),"")</f>
        <v/>
      </c>
      <c r="E67" s="165" t="str">
        <f ca="1">IF(C67&lt;&gt;"",IF(MONTH(T67)=MONTH(TODAY()),Stats!AI565,"--"),"")</f>
        <v/>
      </c>
      <c r="F67" s="97"/>
      <c r="G67" s="160"/>
      <c r="H67" s="157"/>
      <c r="I67" s="158"/>
      <c r="J67" s="161"/>
      <c r="K67" s="160"/>
      <c r="L67" s="162"/>
      <c r="M67" s="162"/>
      <c r="N67" s="96"/>
      <c r="O67" s="96"/>
      <c r="P67" s="164"/>
      <c r="Q67" s="159"/>
      <c r="R67" s="98"/>
      <c r="S67" s="163"/>
      <c r="T67" s="92" t="str">
        <f t="shared" ca="1" si="1"/>
        <v/>
      </c>
      <c r="U67" s="94"/>
      <c r="V67" s="92" t="str">
        <f t="shared" si="2"/>
        <v/>
      </c>
      <c r="W67" s="92" t="str">
        <f t="shared" si="3"/>
        <v/>
      </c>
      <c r="X67" s="99"/>
      <c r="Y67" s="94"/>
      <c r="Z67" s="100"/>
      <c r="AA67" s="95"/>
      <c r="AB67" s="10"/>
      <c r="AC67" s="68" t="b">
        <f ca="1">AND('pg2'!T67&gt;=startDate,'pg2'!T67&lt;=endDate)</f>
        <v>0</v>
      </c>
    </row>
    <row r="68" spans="1:29" ht="15">
      <c r="A68" s="93">
        <f t="shared" si="4"/>
        <v>565</v>
      </c>
      <c r="B68" s="94"/>
      <c r="C68" s="153"/>
      <c r="D68" s="93" t="str">
        <f>IF(C68&lt;&gt;"",COUNTIF(Stats!AD:AD,C68),"")</f>
        <v/>
      </c>
      <c r="E68" s="165" t="str">
        <f ca="1">IF(C68&lt;&gt;"",IF(MONTH(T68)=MONTH(TODAY()),Stats!AI566,"--"),"")</f>
        <v/>
      </c>
      <c r="F68" s="97"/>
      <c r="G68" s="160"/>
      <c r="H68" s="157"/>
      <c r="I68" s="158"/>
      <c r="J68" s="161"/>
      <c r="K68" s="160"/>
      <c r="L68" s="162"/>
      <c r="M68" s="162"/>
      <c r="N68" s="96"/>
      <c r="O68" s="96"/>
      <c r="P68" s="164"/>
      <c r="Q68" s="159"/>
      <c r="R68" s="98"/>
      <c r="S68" s="163"/>
      <c r="T68" s="92" t="str">
        <f t="shared" ca="1" si="1"/>
        <v/>
      </c>
      <c r="U68" s="94"/>
      <c r="V68" s="92" t="str">
        <f t="shared" si="2"/>
        <v/>
      </c>
      <c r="W68" s="92" t="str">
        <f t="shared" si="3"/>
        <v/>
      </c>
      <c r="X68" s="99"/>
      <c r="Y68" s="94"/>
      <c r="Z68" s="100"/>
      <c r="AA68" s="95"/>
      <c r="AB68" s="10"/>
      <c r="AC68" s="68" t="b">
        <f ca="1">AND('pg2'!T68&gt;=startDate,'pg2'!T68&lt;=endDate)</f>
        <v>0</v>
      </c>
    </row>
    <row r="69" spans="1:29" ht="15">
      <c r="A69" s="93">
        <f t="shared" si="4"/>
        <v>566</v>
      </c>
      <c r="B69" s="94"/>
      <c r="C69" s="153"/>
      <c r="D69" s="93" t="str">
        <f>IF(C69&lt;&gt;"",COUNTIF(Stats!AD:AD,C69),"")</f>
        <v/>
      </c>
      <c r="E69" s="165" t="str">
        <f ca="1">IF(C69&lt;&gt;"",IF(MONTH(T69)=MONTH(TODAY()),Stats!AI567,"--"),"")</f>
        <v/>
      </c>
      <c r="F69" s="97"/>
      <c r="G69" s="160"/>
      <c r="H69" s="157"/>
      <c r="I69" s="158"/>
      <c r="J69" s="161"/>
      <c r="K69" s="160"/>
      <c r="L69" s="162"/>
      <c r="M69" s="162"/>
      <c r="N69" s="96"/>
      <c r="O69" s="96"/>
      <c r="P69" s="164"/>
      <c r="Q69" s="159"/>
      <c r="R69" s="98"/>
      <c r="S69" s="163"/>
      <c r="T69" s="92" t="str">
        <f t="shared" ref="T69:T132" ca="1" si="5">IF(B69&lt;&gt;"",IF(T69="",TODAY(),T69),"")</f>
        <v/>
      </c>
      <c r="U69" s="94"/>
      <c r="V69" s="92" t="str">
        <f t="shared" ref="V69:V132" si="6">IF(U69="","", U69+21)</f>
        <v/>
      </c>
      <c r="W69" s="92" t="str">
        <f t="shared" ref="W69:W132" si="7">IF($U69="","", $V69+28)</f>
        <v/>
      </c>
      <c r="X69" s="99"/>
      <c r="Y69" s="94"/>
      <c r="Z69" s="100"/>
      <c r="AA69" s="95"/>
      <c r="AB69" s="10"/>
      <c r="AC69" s="68" t="b">
        <f ca="1">AND('pg2'!T69&gt;=startDate,'pg2'!T69&lt;=endDate)</f>
        <v>0</v>
      </c>
    </row>
    <row r="70" spans="1:29" ht="15">
      <c r="A70" s="93">
        <f t="shared" si="4"/>
        <v>567</v>
      </c>
      <c r="B70" s="94"/>
      <c r="C70" s="153"/>
      <c r="D70" s="93" t="str">
        <f>IF(C70&lt;&gt;"",COUNTIF(Stats!AD:AD,C70),"")</f>
        <v/>
      </c>
      <c r="E70" s="165" t="str">
        <f ca="1">IF(C70&lt;&gt;"",IF(MONTH(T70)=MONTH(TODAY()),Stats!AI568,"--"),"")</f>
        <v/>
      </c>
      <c r="F70" s="97"/>
      <c r="G70" s="160"/>
      <c r="H70" s="157"/>
      <c r="I70" s="158"/>
      <c r="J70" s="161"/>
      <c r="K70" s="160"/>
      <c r="L70" s="162"/>
      <c r="M70" s="162"/>
      <c r="N70" s="96"/>
      <c r="O70" s="96"/>
      <c r="P70" s="164"/>
      <c r="Q70" s="159"/>
      <c r="R70" s="98"/>
      <c r="S70" s="163"/>
      <c r="T70" s="92" t="str">
        <f t="shared" ca="1" si="5"/>
        <v/>
      </c>
      <c r="U70" s="94"/>
      <c r="V70" s="92" t="str">
        <f t="shared" si="6"/>
        <v/>
      </c>
      <c r="W70" s="92" t="str">
        <f t="shared" si="7"/>
        <v/>
      </c>
      <c r="X70" s="99"/>
      <c r="Y70" s="94"/>
      <c r="Z70" s="100"/>
      <c r="AA70" s="95"/>
      <c r="AB70" s="10"/>
      <c r="AC70" s="68" t="b">
        <f ca="1">AND('pg2'!T70&gt;=startDate,'pg2'!T70&lt;=endDate)</f>
        <v>0</v>
      </c>
    </row>
    <row r="71" spans="1:29" ht="15">
      <c r="A71" s="93">
        <f t="shared" ref="A71:A134" si="8">(A70+1)</f>
        <v>568</v>
      </c>
      <c r="B71" s="94"/>
      <c r="C71" s="153"/>
      <c r="D71" s="93" t="str">
        <f>IF(C71&lt;&gt;"",COUNTIF(Stats!AD:AD,C71),"")</f>
        <v/>
      </c>
      <c r="E71" s="165" t="str">
        <f ca="1">IF(C71&lt;&gt;"",IF(MONTH(T71)=MONTH(TODAY()),Stats!AI569,"--"),"")</f>
        <v/>
      </c>
      <c r="F71" s="97"/>
      <c r="G71" s="160"/>
      <c r="H71" s="157"/>
      <c r="I71" s="158"/>
      <c r="J71" s="161"/>
      <c r="K71" s="160"/>
      <c r="L71" s="162"/>
      <c r="M71" s="162"/>
      <c r="N71" s="96"/>
      <c r="O71" s="96"/>
      <c r="P71" s="164"/>
      <c r="Q71" s="159"/>
      <c r="R71" s="98"/>
      <c r="S71" s="163"/>
      <c r="T71" s="92" t="str">
        <f t="shared" ca="1" si="5"/>
        <v/>
      </c>
      <c r="U71" s="94"/>
      <c r="V71" s="92" t="str">
        <f t="shared" si="6"/>
        <v/>
      </c>
      <c r="W71" s="92" t="str">
        <f t="shared" si="7"/>
        <v/>
      </c>
      <c r="X71" s="99"/>
      <c r="Y71" s="94"/>
      <c r="Z71" s="100"/>
      <c r="AA71" s="95"/>
      <c r="AB71" s="10"/>
      <c r="AC71" s="68" t="b">
        <f ca="1">AND('pg2'!T71&gt;=startDate,'pg2'!T71&lt;=endDate)</f>
        <v>0</v>
      </c>
    </row>
    <row r="72" spans="1:29" ht="15">
      <c r="A72" s="93">
        <f t="shared" si="8"/>
        <v>569</v>
      </c>
      <c r="B72" s="94"/>
      <c r="C72" s="153"/>
      <c r="D72" s="93" t="str">
        <f>IF(C72&lt;&gt;"",COUNTIF(Stats!AD:AD,C72),"")</f>
        <v/>
      </c>
      <c r="E72" s="165" t="str">
        <f ca="1">IF(C72&lt;&gt;"",IF(MONTH(T72)=MONTH(TODAY()),Stats!AI570,"--"),"")</f>
        <v/>
      </c>
      <c r="F72" s="97"/>
      <c r="G72" s="160"/>
      <c r="H72" s="157"/>
      <c r="I72" s="158"/>
      <c r="J72" s="161"/>
      <c r="K72" s="160"/>
      <c r="L72" s="162"/>
      <c r="M72" s="162"/>
      <c r="N72" s="96"/>
      <c r="O72" s="96"/>
      <c r="P72" s="164"/>
      <c r="Q72" s="159"/>
      <c r="R72" s="98"/>
      <c r="S72" s="163"/>
      <c r="T72" s="92" t="str">
        <f t="shared" ca="1" si="5"/>
        <v/>
      </c>
      <c r="U72" s="94"/>
      <c r="V72" s="92" t="str">
        <f t="shared" si="6"/>
        <v/>
      </c>
      <c r="W72" s="92" t="str">
        <f t="shared" si="7"/>
        <v/>
      </c>
      <c r="X72" s="99"/>
      <c r="Y72" s="94"/>
      <c r="Z72" s="100"/>
      <c r="AA72" s="95"/>
      <c r="AB72" s="10"/>
      <c r="AC72" s="68" t="b">
        <f ca="1">AND('pg2'!T72&gt;=startDate,'pg2'!T72&lt;=endDate)</f>
        <v>0</v>
      </c>
    </row>
    <row r="73" spans="1:29" ht="15">
      <c r="A73" s="93">
        <f t="shared" si="8"/>
        <v>570</v>
      </c>
      <c r="B73" s="94"/>
      <c r="C73" s="153"/>
      <c r="D73" s="93" t="str">
        <f>IF(C73&lt;&gt;"",COUNTIF(Stats!AD:AD,C73),"")</f>
        <v/>
      </c>
      <c r="E73" s="165" t="str">
        <f ca="1">IF(C73&lt;&gt;"",IF(MONTH(T73)=MONTH(TODAY()),Stats!AI571,"--"),"")</f>
        <v/>
      </c>
      <c r="F73" s="97"/>
      <c r="G73" s="160"/>
      <c r="H73" s="157"/>
      <c r="I73" s="158"/>
      <c r="J73" s="161"/>
      <c r="K73" s="160"/>
      <c r="L73" s="162"/>
      <c r="M73" s="162"/>
      <c r="N73" s="96"/>
      <c r="O73" s="96"/>
      <c r="P73" s="164"/>
      <c r="Q73" s="159"/>
      <c r="R73" s="98"/>
      <c r="S73" s="163"/>
      <c r="T73" s="92" t="str">
        <f t="shared" ca="1" si="5"/>
        <v/>
      </c>
      <c r="U73" s="94"/>
      <c r="V73" s="92" t="str">
        <f t="shared" si="6"/>
        <v/>
      </c>
      <c r="W73" s="92" t="str">
        <f t="shared" si="7"/>
        <v/>
      </c>
      <c r="X73" s="99"/>
      <c r="Y73" s="94"/>
      <c r="Z73" s="100"/>
      <c r="AA73" s="95"/>
      <c r="AB73" s="10"/>
      <c r="AC73" s="68" t="b">
        <f ca="1">AND('pg2'!T73&gt;=startDate,'pg2'!T73&lt;=endDate)</f>
        <v>0</v>
      </c>
    </row>
    <row r="74" spans="1:29" ht="15">
      <c r="A74" s="93">
        <f t="shared" si="8"/>
        <v>571</v>
      </c>
      <c r="B74" s="94"/>
      <c r="C74" s="153"/>
      <c r="D74" s="93" t="str">
        <f>IF(C74&lt;&gt;"",COUNTIF(Stats!AD:AD,C74),"")</f>
        <v/>
      </c>
      <c r="E74" s="165" t="str">
        <f ca="1">IF(C74&lt;&gt;"",IF(MONTH(T74)=MONTH(TODAY()),Stats!AI572,"--"),"")</f>
        <v/>
      </c>
      <c r="F74" s="97"/>
      <c r="G74" s="160"/>
      <c r="H74" s="157"/>
      <c r="I74" s="158"/>
      <c r="J74" s="161"/>
      <c r="K74" s="160"/>
      <c r="L74" s="162"/>
      <c r="M74" s="162"/>
      <c r="N74" s="96"/>
      <c r="O74" s="96"/>
      <c r="P74" s="164"/>
      <c r="Q74" s="159"/>
      <c r="R74" s="98"/>
      <c r="S74" s="163"/>
      <c r="T74" s="92" t="str">
        <f t="shared" ca="1" si="5"/>
        <v/>
      </c>
      <c r="U74" s="94"/>
      <c r="V74" s="92" t="str">
        <f t="shared" si="6"/>
        <v/>
      </c>
      <c r="W74" s="92" t="str">
        <f t="shared" si="7"/>
        <v/>
      </c>
      <c r="X74" s="99"/>
      <c r="Y74" s="94"/>
      <c r="Z74" s="100"/>
      <c r="AA74" s="95"/>
      <c r="AB74" s="10"/>
      <c r="AC74" s="68" t="b">
        <f ca="1">AND('pg2'!T74&gt;=startDate,'pg2'!T74&lt;=endDate)</f>
        <v>0</v>
      </c>
    </row>
    <row r="75" spans="1:29" ht="15">
      <c r="A75" s="93">
        <f t="shared" si="8"/>
        <v>572</v>
      </c>
      <c r="B75" s="94"/>
      <c r="C75" s="153"/>
      <c r="D75" s="93" t="str">
        <f>IF(C75&lt;&gt;"",COUNTIF(Stats!AD:AD,C75),"")</f>
        <v/>
      </c>
      <c r="E75" s="165" t="str">
        <f ca="1">IF(C75&lt;&gt;"",IF(MONTH(T75)=MONTH(TODAY()),Stats!AI573,"--"),"")</f>
        <v/>
      </c>
      <c r="F75" s="97"/>
      <c r="G75" s="160"/>
      <c r="H75" s="157"/>
      <c r="I75" s="158"/>
      <c r="J75" s="161"/>
      <c r="K75" s="160"/>
      <c r="L75" s="162"/>
      <c r="M75" s="162"/>
      <c r="N75" s="96"/>
      <c r="O75" s="96"/>
      <c r="P75" s="164"/>
      <c r="Q75" s="159"/>
      <c r="R75" s="98"/>
      <c r="S75" s="163"/>
      <c r="T75" s="92" t="str">
        <f t="shared" ca="1" si="5"/>
        <v/>
      </c>
      <c r="U75" s="94"/>
      <c r="V75" s="92" t="str">
        <f t="shared" si="6"/>
        <v/>
      </c>
      <c r="W75" s="92" t="str">
        <f t="shared" si="7"/>
        <v/>
      </c>
      <c r="X75" s="99"/>
      <c r="Y75" s="94"/>
      <c r="Z75" s="100"/>
      <c r="AA75" s="95"/>
      <c r="AB75" s="10"/>
      <c r="AC75" s="68" t="b">
        <f ca="1">AND('pg2'!T75&gt;=startDate,'pg2'!T75&lt;=endDate)</f>
        <v>0</v>
      </c>
    </row>
    <row r="76" spans="1:29" ht="15">
      <c r="A76" s="93">
        <f t="shared" si="8"/>
        <v>573</v>
      </c>
      <c r="B76" s="94"/>
      <c r="C76" s="153"/>
      <c r="D76" s="93" t="str">
        <f>IF(C76&lt;&gt;"",COUNTIF(Stats!AD:AD,C76),"")</f>
        <v/>
      </c>
      <c r="E76" s="165" t="str">
        <f ca="1">IF(C76&lt;&gt;"",IF(MONTH(T76)=MONTH(TODAY()),Stats!AI574,"--"),"")</f>
        <v/>
      </c>
      <c r="F76" s="97"/>
      <c r="G76" s="160"/>
      <c r="H76" s="157"/>
      <c r="I76" s="158"/>
      <c r="J76" s="161"/>
      <c r="K76" s="160"/>
      <c r="L76" s="162"/>
      <c r="M76" s="162"/>
      <c r="N76" s="96"/>
      <c r="O76" s="96"/>
      <c r="P76" s="164"/>
      <c r="Q76" s="159"/>
      <c r="R76" s="98"/>
      <c r="S76" s="163"/>
      <c r="T76" s="92" t="str">
        <f t="shared" ca="1" si="5"/>
        <v/>
      </c>
      <c r="U76" s="94"/>
      <c r="V76" s="92" t="str">
        <f t="shared" si="6"/>
        <v/>
      </c>
      <c r="W76" s="92" t="str">
        <f t="shared" si="7"/>
        <v/>
      </c>
      <c r="X76" s="99"/>
      <c r="Y76" s="94"/>
      <c r="Z76" s="100"/>
      <c r="AA76" s="95"/>
      <c r="AB76" s="10"/>
      <c r="AC76" s="68" t="b">
        <f ca="1">AND('pg2'!T76&gt;=startDate,'pg2'!T76&lt;=endDate)</f>
        <v>0</v>
      </c>
    </row>
    <row r="77" spans="1:29" ht="15">
      <c r="A77" s="93">
        <f t="shared" si="8"/>
        <v>574</v>
      </c>
      <c r="B77" s="94"/>
      <c r="C77" s="153"/>
      <c r="D77" s="93" t="str">
        <f>IF(C77&lt;&gt;"",COUNTIF(Stats!AD:AD,C77),"")</f>
        <v/>
      </c>
      <c r="E77" s="165" t="str">
        <f ca="1">IF(C77&lt;&gt;"",IF(MONTH(T77)=MONTH(TODAY()),Stats!AI575,"--"),"")</f>
        <v/>
      </c>
      <c r="F77" s="97"/>
      <c r="G77" s="160"/>
      <c r="H77" s="157"/>
      <c r="I77" s="158"/>
      <c r="J77" s="161"/>
      <c r="K77" s="160"/>
      <c r="L77" s="162"/>
      <c r="M77" s="162"/>
      <c r="N77" s="96"/>
      <c r="O77" s="96"/>
      <c r="P77" s="164"/>
      <c r="Q77" s="159"/>
      <c r="R77" s="98"/>
      <c r="S77" s="163"/>
      <c r="T77" s="92" t="str">
        <f t="shared" ca="1" si="5"/>
        <v/>
      </c>
      <c r="U77" s="94"/>
      <c r="V77" s="92" t="str">
        <f t="shared" si="6"/>
        <v/>
      </c>
      <c r="W77" s="92" t="str">
        <f t="shared" si="7"/>
        <v/>
      </c>
      <c r="X77" s="99"/>
      <c r="Y77" s="94"/>
      <c r="Z77" s="100"/>
      <c r="AA77" s="95"/>
      <c r="AB77" s="10"/>
      <c r="AC77" s="68" t="b">
        <f ca="1">AND('pg2'!T77&gt;=startDate,'pg2'!T77&lt;=endDate)</f>
        <v>0</v>
      </c>
    </row>
    <row r="78" spans="1:29" ht="15">
      <c r="A78" s="93">
        <f t="shared" si="8"/>
        <v>575</v>
      </c>
      <c r="B78" s="94"/>
      <c r="C78" s="153"/>
      <c r="D78" s="93" t="str">
        <f>IF(C78&lt;&gt;"",COUNTIF(Stats!AD:AD,C78),"")</f>
        <v/>
      </c>
      <c r="E78" s="165" t="str">
        <f ca="1">IF(C78&lt;&gt;"",IF(MONTH(T78)=MONTH(TODAY()),Stats!AI576,"--"),"")</f>
        <v/>
      </c>
      <c r="F78" s="97"/>
      <c r="G78" s="160"/>
      <c r="H78" s="157"/>
      <c r="I78" s="158"/>
      <c r="J78" s="161"/>
      <c r="K78" s="160"/>
      <c r="L78" s="162"/>
      <c r="M78" s="162"/>
      <c r="N78" s="96"/>
      <c r="O78" s="96"/>
      <c r="P78" s="164"/>
      <c r="Q78" s="159"/>
      <c r="R78" s="98"/>
      <c r="S78" s="163"/>
      <c r="T78" s="92" t="str">
        <f t="shared" ca="1" si="5"/>
        <v/>
      </c>
      <c r="U78" s="94"/>
      <c r="V78" s="92" t="str">
        <f t="shared" si="6"/>
        <v/>
      </c>
      <c r="W78" s="92" t="str">
        <f t="shared" si="7"/>
        <v/>
      </c>
      <c r="X78" s="99"/>
      <c r="Y78" s="94"/>
      <c r="Z78" s="100"/>
      <c r="AA78" s="95"/>
      <c r="AB78" s="10"/>
      <c r="AC78" s="68" t="b">
        <f ca="1">AND('pg2'!T78&gt;=startDate,'pg2'!T78&lt;=endDate)</f>
        <v>0</v>
      </c>
    </row>
    <row r="79" spans="1:29" ht="15">
      <c r="A79" s="93">
        <f t="shared" si="8"/>
        <v>576</v>
      </c>
      <c r="B79" s="94"/>
      <c r="C79" s="153"/>
      <c r="D79" s="93" t="str">
        <f>IF(C79&lt;&gt;"",COUNTIF(Stats!AD:AD,C79),"")</f>
        <v/>
      </c>
      <c r="E79" s="165" t="str">
        <f ca="1">IF(C79&lt;&gt;"",IF(MONTH(T79)=MONTH(TODAY()),Stats!AI577,"--"),"")</f>
        <v/>
      </c>
      <c r="F79" s="97"/>
      <c r="G79" s="160"/>
      <c r="H79" s="157"/>
      <c r="I79" s="158"/>
      <c r="J79" s="161"/>
      <c r="K79" s="160"/>
      <c r="L79" s="162"/>
      <c r="M79" s="162"/>
      <c r="N79" s="96"/>
      <c r="O79" s="96"/>
      <c r="P79" s="164"/>
      <c r="Q79" s="159"/>
      <c r="R79" s="98"/>
      <c r="S79" s="163"/>
      <c r="T79" s="92" t="str">
        <f t="shared" ca="1" si="5"/>
        <v/>
      </c>
      <c r="U79" s="94"/>
      <c r="V79" s="92" t="str">
        <f t="shared" si="6"/>
        <v/>
      </c>
      <c r="W79" s="92" t="str">
        <f t="shared" si="7"/>
        <v/>
      </c>
      <c r="X79" s="99"/>
      <c r="Y79" s="94"/>
      <c r="Z79" s="100"/>
      <c r="AA79" s="95"/>
      <c r="AB79" s="10"/>
      <c r="AC79" s="68" t="b">
        <f ca="1">AND('pg2'!T79&gt;=startDate,'pg2'!T79&lt;=endDate)</f>
        <v>0</v>
      </c>
    </row>
    <row r="80" spans="1:29" ht="15">
      <c r="A80" s="93">
        <f t="shared" si="8"/>
        <v>577</v>
      </c>
      <c r="B80" s="94"/>
      <c r="C80" s="153"/>
      <c r="D80" s="93" t="str">
        <f>IF(C80&lt;&gt;"",COUNTIF(Stats!AD:AD,C80),"")</f>
        <v/>
      </c>
      <c r="E80" s="165" t="str">
        <f ca="1">IF(C80&lt;&gt;"",IF(MONTH(T80)=MONTH(TODAY()),Stats!AI578,"--"),"")</f>
        <v/>
      </c>
      <c r="F80" s="97"/>
      <c r="G80" s="160"/>
      <c r="H80" s="157"/>
      <c r="I80" s="158"/>
      <c r="J80" s="161"/>
      <c r="K80" s="160"/>
      <c r="L80" s="162"/>
      <c r="M80" s="162"/>
      <c r="N80" s="96"/>
      <c r="O80" s="96"/>
      <c r="P80" s="164"/>
      <c r="Q80" s="159"/>
      <c r="R80" s="98"/>
      <c r="S80" s="163"/>
      <c r="T80" s="92" t="str">
        <f t="shared" ca="1" si="5"/>
        <v/>
      </c>
      <c r="U80" s="94"/>
      <c r="V80" s="92" t="str">
        <f t="shared" si="6"/>
        <v/>
      </c>
      <c r="W80" s="92" t="str">
        <f t="shared" si="7"/>
        <v/>
      </c>
      <c r="X80" s="99"/>
      <c r="Y80" s="94"/>
      <c r="Z80" s="100"/>
      <c r="AA80" s="95"/>
      <c r="AB80" s="10"/>
      <c r="AC80" s="68" t="b">
        <f ca="1">AND('pg2'!T80&gt;=startDate,'pg2'!T80&lt;=endDate)</f>
        <v>0</v>
      </c>
    </row>
    <row r="81" spans="1:38" ht="15">
      <c r="A81" s="93">
        <f t="shared" si="8"/>
        <v>578</v>
      </c>
      <c r="B81" s="94"/>
      <c r="C81" s="153"/>
      <c r="D81" s="93" t="str">
        <f>IF(C81&lt;&gt;"",COUNTIF(Stats!AD:AD,C81),"")</f>
        <v/>
      </c>
      <c r="E81" s="165" t="str">
        <f ca="1">IF(C81&lt;&gt;"",IF(MONTH(T81)=MONTH(TODAY()),Stats!AI579,"--"),"")</f>
        <v/>
      </c>
      <c r="F81" s="97"/>
      <c r="G81" s="160"/>
      <c r="H81" s="157"/>
      <c r="I81" s="158"/>
      <c r="J81" s="161"/>
      <c r="K81" s="160"/>
      <c r="L81" s="162"/>
      <c r="M81" s="162"/>
      <c r="N81" s="96"/>
      <c r="O81" s="96"/>
      <c r="P81" s="164"/>
      <c r="Q81" s="159"/>
      <c r="R81" s="98"/>
      <c r="S81" s="163"/>
      <c r="T81" s="92" t="str">
        <f t="shared" ca="1" si="5"/>
        <v/>
      </c>
      <c r="U81" s="94"/>
      <c r="V81" s="92" t="str">
        <f t="shared" si="6"/>
        <v/>
      </c>
      <c r="W81" s="92" t="str">
        <f t="shared" si="7"/>
        <v/>
      </c>
      <c r="X81" s="99"/>
      <c r="Y81" s="94"/>
      <c r="Z81" s="100"/>
      <c r="AA81" s="95"/>
      <c r="AB81" s="10"/>
      <c r="AC81" s="68" t="b">
        <f ca="1">AND('pg2'!T81&gt;=startDate,'pg2'!T81&lt;=endDate)</f>
        <v>0</v>
      </c>
    </row>
    <row r="82" spans="1:38" ht="15">
      <c r="A82" s="93">
        <f t="shared" si="8"/>
        <v>579</v>
      </c>
      <c r="B82" s="94"/>
      <c r="C82" s="153"/>
      <c r="D82" s="93" t="str">
        <f>IF(C82&lt;&gt;"",COUNTIF(Stats!AD:AD,C82),"")</f>
        <v/>
      </c>
      <c r="E82" s="165" t="str">
        <f ca="1">IF(C82&lt;&gt;"",IF(MONTH(T82)=MONTH(TODAY()),Stats!AI580,"--"),"")</f>
        <v/>
      </c>
      <c r="F82" s="97"/>
      <c r="G82" s="160"/>
      <c r="H82" s="157"/>
      <c r="I82" s="158"/>
      <c r="J82" s="161"/>
      <c r="K82" s="160"/>
      <c r="L82" s="162"/>
      <c r="M82" s="162"/>
      <c r="N82" s="96"/>
      <c r="O82" s="96"/>
      <c r="P82" s="164"/>
      <c r="Q82" s="159"/>
      <c r="R82" s="98"/>
      <c r="S82" s="163"/>
      <c r="T82" s="92" t="str">
        <f t="shared" ca="1" si="5"/>
        <v/>
      </c>
      <c r="U82" s="94"/>
      <c r="V82" s="92" t="str">
        <f t="shared" si="6"/>
        <v/>
      </c>
      <c r="W82" s="92" t="str">
        <f t="shared" si="7"/>
        <v/>
      </c>
      <c r="X82" s="99"/>
      <c r="Y82" s="94"/>
      <c r="Z82" s="100"/>
      <c r="AA82" s="95"/>
      <c r="AB82" s="10"/>
      <c r="AC82" s="68" t="b">
        <f ca="1">AND('pg2'!T82&gt;=startDate,'pg2'!T82&lt;=endDate)</f>
        <v>0</v>
      </c>
    </row>
    <row r="83" spans="1:38" ht="15">
      <c r="A83" s="93">
        <f t="shared" si="8"/>
        <v>580</v>
      </c>
      <c r="B83" s="94"/>
      <c r="C83" s="153"/>
      <c r="D83" s="93" t="str">
        <f>IF(C83&lt;&gt;"",COUNTIF(Stats!AD:AD,C83),"")</f>
        <v/>
      </c>
      <c r="E83" s="165" t="str">
        <f ca="1">IF(C83&lt;&gt;"",IF(MONTH(T83)=MONTH(TODAY()),Stats!AI581,"--"),"")</f>
        <v/>
      </c>
      <c r="F83" s="97"/>
      <c r="G83" s="160"/>
      <c r="H83" s="157"/>
      <c r="I83" s="158"/>
      <c r="J83" s="161"/>
      <c r="K83" s="160"/>
      <c r="L83" s="162"/>
      <c r="M83" s="162"/>
      <c r="N83" s="96"/>
      <c r="O83" s="96"/>
      <c r="P83" s="164"/>
      <c r="Q83" s="159"/>
      <c r="R83" s="98"/>
      <c r="S83" s="163"/>
      <c r="T83" s="92" t="str">
        <f t="shared" ca="1" si="5"/>
        <v/>
      </c>
      <c r="U83" s="94"/>
      <c r="V83" s="92" t="str">
        <f t="shared" si="6"/>
        <v/>
      </c>
      <c r="W83" s="92" t="str">
        <f t="shared" si="7"/>
        <v/>
      </c>
      <c r="X83" s="99"/>
      <c r="Y83" s="94"/>
      <c r="Z83" s="100"/>
      <c r="AA83" s="95"/>
      <c r="AB83" s="10"/>
      <c r="AC83" s="68" t="b">
        <f ca="1">AND('pg2'!T83&gt;=startDate,'pg2'!T83&lt;=endDate)</f>
        <v>0</v>
      </c>
    </row>
    <row r="84" spans="1:38" ht="15">
      <c r="A84" s="93">
        <f t="shared" si="8"/>
        <v>581</v>
      </c>
      <c r="B84" s="94"/>
      <c r="C84" s="153"/>
      <c r="D84" s="93" t="str">
        <f>IF(C84&lt;&gt;"",COUNTIF(Stats!AD:AD,C84),"")</f>
        <v/>
      </c>
      <c r="E84" s="165" t="str">
        <f ca="1">IF(C84&lt;&gt;"",IF(MONTH(T84)=MONTH(TODAY()),Stats!AI582,"--"),"")</f>
        <v/>
      </c>
      <c r="F84" s="97"/>
      <c r="G84" s="160"/>
      <c r="H84" s="157"/>
      <c r="I84" s="158"/>
      <c r="J84" s="161"/>
      <c r="K84" s="160"/>
      <c r="L84" s="162"/>
      <c r="M84" s="162"/>
      <c r="N84" s="96"/>
      <c r="O84" s="96"/>
      <c r="P84" s="164"/>
      <c r="Q84" s="159"/>
      <c r="R84" s="98"/>
      <c r="S84" s="163"/>
      <c r="T84" s="92" t="str">
        <f t="shared" ca="1" si="5"/>
        <v/>
      </c>
      <c r="U84" s="94"/>
      <c r="V84" s="92" t="str">
        <f t="shared" si="6"/>
        <v/>
      </c>
      <c r="W84" s="92" t="str">
        <f t="shared" si="7"/>
        <v/>
      </c>
      <c r="X84" s="99"/>
      <c r="Y84" s="94"/>
      <c r="Z84" s="100"/>
      <c r="AA84" s="95"/>
      <c r="AB84" s="10"/>
      <c r="AC84" s="68" t="b">
        <f ca="1">AND('pg2'!T84&gt;=startDate,'pg2'!T84&lt;=endDate)</f>
        <v>0</v>
      </c>
    </row>
    <row r="85" spans="1:38" s="62" customFormat="1" ht="15">
      <c r="A85" s="93">
        <f t="shared" si="8"/>
        <v>582</v>
      </c>
      <c r="B85" s="94"/>
      <c r="C85" s="153"/>
      <c r="D85" s="93" t="str">
        <f>IF(C85&lt;&gt;"",COUNTIF(Stats!AD:AD,C85),"")</f>
        <v/>
      </c>
      <c r="E85" s="165" t="str">
        <f ca="1">IF(C85&lt;&gt;"",IF(MONTH(T85)=MONTH(TODAY()),Stats!AI583,"--"),"")</f>
        <v/>
      </c>
      <c r="F85" s="97"/>
      <c r="G85" s="160"/>
      <c r="H85" s="157"/>
      <c r="I85" s="158"/>
      <c r="J85" s="161"/>
      <c r="K85" s="160"/>
      <c r="L85" s="162"/>
      <c r="M85" s="162"/>
      <c r="N85" s="96"/>
      <c r="O85" s="96"/>
      <c r="P85" s="164"/>
      <c r="Q85" s="159"/>
      <c r="R85" s="98"/>
      <c r="S85" s="163"/>
      <c r="T85" s="92" t="str">
        <f t="shared" ca="1" si="5"/>
        <v/>
      </c>
      <c r="U85" s="94"/>
      <c r="V85" s="92" t="str">
        <f t="shared" si="6"/>
        <v/>
      </c>
      <c r="W85" s="92" t="str">
        <f t="shared" si="7"/>
        <v/>
      </c>
      <c r="X85" s="99"/>
      <c r="Y85" s="94"/>
      <c r="Z85" s="100"/>
      <c r="AA85" s="95"/>
      <c r="AB85" s="10"/>
      <c r="AC85" s="68" t="b">
        <f ca="1">AND('pg2'!T85&gt;=startDate,'pg2'!T85&lt;=endDate)</f>
        <v>0</v>
      </c>
      <c r="AH85" s="1"/>
      <c r="AL85" s="63"/>
    </row>
    <row r="86" spans="1:38" ht="15">
      <c r="A86" s="93">
        <f t="shared" si="8"/>
        <v>583</v>
      </c>
      <c r="B86" s="94"/>
      <c r="C86" s="153"/>
      <c r="D86" s="93" t="str">
        <f>IF(C86&lt;&gt;"",COUNTIF(Stats!AD:AD,C86),"")</f>
        <v/>
      </c>
      <c r="E86" s="165" t="str">
        <f ca="1">IF(C86&lt;&gt;"",IF(MONTH(T86)=MONTH(TODAY()),Stats!AI584,"--"),"")</f>
        <v/>
      </c>
      <c r="F86" s="97"/>
      <c r="G86" s="160"/>
      <c r="H86" s="157"/>
      <c r="I86" s="158"/>
      <c r="J86" s="161"/>
      <c r="K86" s="160"/>
      <c r="L86" s="162"/>
      <c r="M86" s="162"/>
      <c r="N86" s="96"/>
      <c r="O86" s="96"/>
      <c r="P86" s="164"/>
      <c r="Q86" s="159"/>
      <c r="R86" s="98"/>
      <c r="S86" s="163"/>
      <c r="T86" s="92" t="str">
        <f t="shared" ca="1" si="5"/>
        <v/>
      </c>
      <c r="U86" s="94"/>
      <c r="V86" s="92" t="str">
        <f t="shared" si="6"/>
        <v/>
      </c>
      <c r="W86" s="92" t="str">
        <f t="shared" si="7"/>
        <v/>
      </c>
      <c r="X86" s="99"/>
      <c r="Y86" s="94"/>
      <c r="Z86" s="100"/>
      <c r="AA86" s="95"/>
      <c r="AB86" s="10"/>
      <c r="AC86" s="68" t="b">
        <f ca="1">AND('pg2'!T86&gt;=startDate,'pg2'!T86&lt;=endDate)</f>
        <v>0</v>
      </c>
      <c r="AH86" s="62"/>
    </row>
    <row r="87" spans="1:38" ht="15">
      <c r="A87" s="93">
        <f t="shared" si="8"/>
        <v>584</v>
      </c>
      <c r="B87" s="94"/>
      <c r="C87" s="153"/>
      <c r="D87" s="93" t="str">
        <f>IF(C87&lt;&gt;"",COUNTIF(Stats!AD:AD,C87),"")</f>
        <v/>
      </c>
      <c r="E87" s="165" t="str">
        <f ca="1">IF(C87&lt;&gt;"",IF(MONTH(T87)=MONTH(TODAY()),Stats!AI585,"--"),"")</f>
        <v/>
      </c>
      <c r="F87" s="97"/>
      <c r="G87" s="160"/>
      <c r="H87" s="157"/>
      <c r="I87" s="158"/>
      <c r="J87" s="161"/>
      <c r="K87" s="160"/>
      <c r="L87" s="162"/>
      <c r="M87" s="162"/>
      <c r="N87" s="96"/>
      <c r="O87" s="96"/>
      <c r="P87" s="164"/>
      <c r="Q87" s="159"/>
      <c r="R87" s="98"/>
      <c r="S87" s="163"/>
      <c r="T87" s="92" t="str">
        <f t="shared" ca="1" si="5"/>
        <v/>
      </c>
      <c r="U87" s="94"/>
      <c r="V87" s="92" t="str">
        <f t="shared" si="6"/>
        <v/>
      </c>
      <c r="W87" s="92" t="str">
        <f t="shared" si="7"/>
        <v/>
      </c>
      <c r="X87" s="99"/>
      <c r="Y87" s="94"/>
      <c r="Z87" s="100"/>
      <c r="AA87" s="95"/>
      <c r="AB87" s="10"/>
      <c r="AC87" s="68" t="b">
        <f ca="1">AND('pg2'!T87&gt;=startDate,'pg2'!T87&lt;=endDate)</f>
        <v>0</v>
      </c>
    </row>
    <row r="88" spans="1:38" ht="15">
      <c r="A88" s="93">
        <f t="shared" si="8"/>
        <v>585</v>
      </c>
      <c r="B88" s="94"/>
      <c r="C88" s="153"/>
      <c r="D88" s="93" t="str">
        <f>IF(C88&lt;&gt;"",COUNTIF(Stats!AD:AD,C88),"")</f>
        <v/>
      </c>
      <c r="E88" s="165" t="str">
        <f ca="1">IF(C88&lt;&gt;"",IF(MONTH(T88)=MONTH(TODAY()),Stats!AI586,"--"),"")</f>
        <v/>
      </c>
      <c r="F88" s="97"/>
      <c r="G88" s="160"/>
      <c r="H88" s="157"/>
      <c r="I88" s="158"/>
      <c r="J88" s="161"/>
      <c r="K88" s="160"/>
      <c r="L88" s="162"/>
      <c r="M88" s="162"/>
      <c r="N88" s="96"/>
      <c r="O88" s="96"/>
      <c r="P88" s="164"/>
      <c r="Q88" s="159"/>
      <c r="R88" s="98"/>
      <c r="S88" s="163"/>
      <c r="T88" s="92" t="str">
        <f t="shared" ca="1" si="5"/>
        <v/>
      </c>
      <c r="U88" s="94"/>
      <c r="V88" s="92" t="str">
        <f t="shared" si="6"/>
        <v/>
      </c>
      <c r="W88" s="92" t="str">
        <f t="shared" si="7"/>
        <v/>
      </c>
      <c r="X88" s="99"/>
      <c r="Y88" s="94"/>
      <c r="Z88" s="100"/>
      <c r="AA88" s="95"/>
      <c r="AB88" s="10"/>
      <c r="AC88" s="68" t="b">
        <f ca="1">AND('pg2'!T88&gt;=startDate,'pg2'!T88&lt;=endDate)</f>
        <v>0</v>
      </c>
    </row>
    <row r="89" spans="1:38" ht="15">
      <c r="A89" s="93">
        <f t="shared" si="8"/>
        <v>586</v>
      </c>
      <c r="B89" s="94"/>
      <c r="C89" s="153"/>
      <c r="D89" s="93" t="str">
        <f>IF(C89&lt;&gt;"",COUNTIF(Stats!AD:AD,C89),"")</f>
        <v/>
      </c>
      <c r="E89" s="165" t="str">
        <f ca="1">IF(C89&lt;&gt;"",IF(MONTH(T89)=MONTH(TODAY()),Stats!AI587,"--"),"")</f>
        <v/>
      </c>
      <c r="F89" s="97"/>
      <c r="G89" s="160"/>
      <c r="H89" s="157"/>
      <c r="I89" s="158"/>
      <c r="J89" s="161"/>
      <c r="K89" s="160"/>
      <c r="L89" s="162"/>
      <c r="M89" s="162"/>
      <c r="N89" s="96"/>
      <c r="O89" s="96"/>
      <c r="P89" s="164"/>
      <c r="Q89" s="159"/>
      <c r="R89" s="98"/>
      <c r="S89" s="163"/>
      <c r="T89" s="92" t="str">
        <f t="shared" ca="1" si="5"/>
        <v/>
      </c>
      <c r="U89" s="94"/>
      <c r="V89" s="92" t="str">
        <f t="shared" si="6"/>
        <v/>
      </c>
      <c r="W89" s="92" t="str">
        <f t="shared" si="7"/>
        <v/>
      </c>
      <c r="X89" s="99"/>
      <c r="Y89" s="94"/>
      <c r="Z89" s="100"/>
      <c r="AA89" s="95"/>
      <c r="AB89" s="10"/>
      <c r="AC89" s="68" t="b">
        <f ca="1">AND('pg2'!T89&gt;=startDate,'pg2'!T89&lt;=endDate)</f>
        <v>0</v>
      </c>
    </row>
    <row r="90" spans="1:38" ht="15">
      <c r="A90" s="93">
        <f t="shared" si="8"/>
        <v>587</v>
      </c>
      <c r="B90" s="94"/>
      <c r="C90" s="153"/>
      <c r="D90" s="93" t="str">
        <f>IF(C90&lt;&gt;"",COUNTIF(Stats!AD:AD,C90),"")</f>
        <v/>
      </c>
      <c r="E90" s="165" t="str">
        <f ca="1">IF(C90&lt;&gt;"",IF(MONTH(T90)=MONTH(TODAY()),Stats!AI588,"--"),"")</f>
        <v/>
      </c>
      <c r="F90" s="97"/>
      <c r="G90" s="160"/>
      <c r="H90" s="157"/>
      <c r="I90" s="158"/>
      <c r="J90" s="161"/>
      <c r="K90" s="160"/>
      <c r="L90" s="162"/>
      <c r="M90" s="162"/>
      <c r="N90" s="96"/>
      <c r="O90" s="96"/>
      <c r="P90" s="164"/>
      <c r="Q90" s="159"/>
      <c r="R90" s="98"/>
      <c r="S90" s="163"/>
      <c r="T90" s="92" t="str">
        <f t="shared" ca="1" si="5"/>
        <v/>
      </c>
      <c r="U90" s="94"/>
      <c r="V90" s="92" t="str">
        <f t="shared" si="6"/>
        <v/>
      </c>
      <c r="W90" s="92" t="str">
        <f t="shared" si="7"/>
        <v/>
      </c>
      <c r="X90" s="99"/>
      <c r="Y90" s="94"/>
      <c r="Z90" s="100"/>
      <c r="AA90" s="95"/>
      <c r="AB90" s="10"/>
      <c r="AC90" s="68" t="b">
        <f ca="1">AND('pg2'!T90&gt;=startDate,'pg2'!T90&lt;=endDate)</f>
        <v>0</v>
      </c>
    </row>
    <row r="91" spans="1:38" ht="15">
      <c r="A91" s="93">
        <f t="shared" si="8"/>
        <v>588</v>
      </c>
      <c r="B91" s="94"/>
      <c r="C91" s="153"/>
      <c r="D91" s="93" t="str">
        <f>IF(C91&lt;&gt;"",COUNTIF(Stats!AD:AD,C91),"")</f>
        <v/>
      </c>
      <c r="E91" s="165" t="str">
        <f ca="1">IF(C91&lt;&gt;"",IF(MONTH(T91)=MONTH(TODAY()),Stats!AI589,"--"),"")</f>
        <v/>
      </c>
      <c r="F91" s="97"/>
      <c r="G91" s="160"/>
      <c r="H91" s="157"/>
      <c r="I91" s="158"/>
      <c r="J91" s="161"/>
      <c r="K91" s="160"/>
      <c r="L91" s="162"/>
      <c r="M91" s="162"/>
      <c r="N91" s="96"/>
      <c r="O91" s="96"/>
      <c r="P91" s="164"/>
      <c r="Q91" s="159"/>
      <c r="R91" s="98"/>
      <c r="S91" s="163"/>
      <c r="T91" s="92" t="str">
        <f t="shared" ca="1" si="5"/>
        <v/>
      </c>
      <c r="U91" s="94"/>
      <c r="V91" s="92" t="str">
        <f t="shared" si="6"/>
        <v/>
      </c>
      <c r="W91" s="92" t="str">
        <f t="shared" si="7"/>
        <v/>
      </c>
      <c r="X91" s="99"/>
      <c r="Y91" s="94"/>
      <c r="Z91" s="100"/>
      <c r="AA91" s="95"/>
      <c r="AB91" s="10"/>
      <c r="AC91" s="68" t="b">
        <f ca="1">AND('pg2'!T91&gt;=startDate,'pg2'!T91&lt;=endDate)</f>
        <v>0</v>
      </c>
      <c r="AK91" s="67"/>
      <c r="AL91" s="67"/>
    </row>
    <row r="92" spans="1:38" s="62" customFormat="1" ht="15">
      <c r="A92" s="93">
        <f t="shared" si="8"/>
        <v>589</v>
      </c>
      <c r="B92" s="94"/>
      <c r="C92" s="153"/>
      <c r="D92" s="93" t="str">
        <f>IF(C92&lt;&gt;"",COUNTIF(Stats!AD:AD,C92),"")</f>
        <v/>
      </c>
      <c r="E92" s="165" t="str">
        <f ca="1">IF(C92&lt;&gt;"",IF(MONTH(T92)=MONTH(TODAY()),Stats!AI590,"--"),"")</f>
        <v/>
      </c>
      <c r="F92" s="97"/>
      <c r="G92" s="160"/>
      <c r="H92" s="157"/>
      <c r="I92" s="158"/>
      <c r="J92" s="161"/>
      <c r="K92" s="160"/>
      <c r="L92" s="162"/>
      <c r="M92" s="162"/>
      <c r="N92" s="96"/>
      <c r="O92" s="96"/>
      <c r="P92" s="164"/>
      <c r="Q92" s="159"/>
      <c r="R92" s="98"/>
      <c r="S92" s="163"/>
      <c r="T92" s="92" t="str">
        <f t="shared" ca="1" si="5"/>
        <v/>
      </c>
      <c r="U92" s="94"/>
      <c r="V92" s="92" t="str">
        <f t="shared" si="6"/>
        <v/>
      </c>
      <c r="W92" s="92" t="str">
        <f t="shared" si="7"/>
        <v/>
      </c>
      <c r="X92" s="99"/>
      <c r="Y92" s="94"/>
      <c r="Z92" s="100"/>
      <c r="AA92" s="95"/>
      <c r="AB92" s="10"/>
      <c r="AC92" s="68" t="b">
        <f ca="1">AND('pg2'!T92&gt;=startDate,'pg2'!T92&lt;=endDate)</f>
        <v>0</v>
      </c>
      <c r="AD92" s="61"/>
      <c r="AE92" s="61"/>
      <c r="AF92" s="61"/>
      <c r="AG92" s="61"/>
      <c r="AH92" s="1"/>
      <c r="AI92" s="61"/>
      <c r="AJ92" s="66"/>
      <c r="AL92" s="63"/>
    </row>
    <row r="93" spans="1:38" ht="15">
      <c r="A93" s="93">
        <f t="shared" si="8"/>
        <v>590</v>
      </c>
      <c r="B93" s="94"/>
      <c r="C93" s="153"/>
      <c r="D93" s="93" t="str">
        <f>IF(C93&lt;&gt;"",COUNTIF(Stats!AD:AD,C93),"")</f>
        <v/>
      </c>
      <c r="E93" s="165" t="str">
        <f ca="1">IF(C93&lt;&gt;"",IF(MONTH(T93)=MONTH(TODAY()),Stats!AI591,"--"),"")</f>
        <v/>
      </c>
      <c r="F93" s="97"/>
      <c r="G93" s="160"/>
      <c r="H93" s="157"/>
      <c r="I93" s="158"/>
      <c r="J93" s="161"/>
      <c r="K93" s="160"/>
      <c r="L93" s="162"/>
      <c r="M93" s="162"/>
      <c r="N93" s="96"/>
      <c r="O93" s="96"/>
      <c r="P93" s="164"/>
      <c r="Q93" s="159"/>
      <c r="R93" s="98"/>
      <c r="S93" s="163"/>
      <c r="T93" s="92" t="str">
        <f t="shared" ca="1" si="5"/>
        <v/>
      </c>
      <c r="U93" s="94"/>
      <c r="V93" s="92" t="str">
        <f t="shared" si="6"/>
        <v/>
      </c>
      <c r="W93" s="92" t="str">
        <f t="shared" si="7"/>
        <v/>
      </c>
      <c r="X93" s="99"/>
      <c r="Y93" s="94"/>
      <c r="Z93" s="100"/>
      <c r="AA93" s="95"/>
      <c r="AB93" s="10"/>
      <c r="AC93" s="68" t="b">
        <f ca="1">AND('pg2'!T93&gt;=startDate,'pg2'!T93&lt;=endDate)</f>
        <v>0</v>
      </c>
      <c r="AH93" s="61"/>
      <c r="AK93" s="67"/>
      <c r="AL93" s="67"/>
    </row>
    <row r="94" spans="1:38" ht="15">
      <c r="A94" s="93">
        <f t="shared" si="8"/>
        <v>591</v>
      </c>
      <c r="B94" s="94"/>
      <c r="C94" s="153"/>
      <c r="D94" s="93" t="str">
        <f>IF(C94&lt;&gt;"",COUNTIF(Stats!AD:AD,C94),"")</f>
        <v/>
      </c>
      <c r="E94" s="165" t="str">
        <f ca="1">IF(C94&lt;&gt;"",IF(MONTH(T94)=MONTH(TODAY()),Stats!AI592,"--"),"")</f>
        <v/>
      </c>
      <c r="F94" s="97"/>
      <c r="G94" s="160"/>
      <c r="H94" s="157"/>
      <c r="I94" s="158"/>
      <c r="J94" s="161"/>
      <c r="K94" s="160"/>
      <c r="L94" s="162"/>
      <c r="M94" s="162"/>
      <c r="N94" s="96"/>
      <c r="O94" s="96"/>
      <c r="P94" s="164"/>
      <c r="Q94" s="159"/>
      <c r="R94" s="98"/>
      <c r="S94" s="163"/>
      <c r="T94" s="92" t="str">
        <f t="shared" ca="1" si="5"/>
        <v/>
      </c>
      <c r="U94" s="94"/>
      <c r="V94" s="92" t="str">
        <f t="shared" si="6"/>
        <v/>
      </c>
      <c r="W94" s="92" t="str">
        <f t="shared" si="7"/>
        <v/>
      </c>
      <c r="X94" s="99"/>
      <c r="Y94" s="94"/>
      <c r="Z94" s="100"/>
      <c r="AA94" s="95"/>
      <c r="AB94" s="10"/>
      <c r="AC94" s="68" t="b">
        <f ca="1">AND('pg2'!T94&gt;=startDate,'pg2'!T94&lt;=endDate)</f>
        <v>0</v>
      </c>
    </row>
    <row r="95" spans="1:38" ht="15">
      <c r="A95" s="93">
        <f t="shared" si="8"/>
        <v>592</v>
      </c>
      <c r="B95" s="94"/>
      <c r="C95" s="153"/>
      <c r="D95" s="93" t="str">
        <f>IF(C95&lt;&gt;"",COUNTIF(Stats!AD:AD,C95),"")</f>
        <v/>
      </c>
      <c r="E95" s="165" t="str">
        <f ca="1">IF(C95&lt;&gt;"",IF(MONTH(T95)=MONTH(TODAY()),Stats!AI593,"--"),"")</f>
        <v/>
      </c>
      <c r="F95" s="97"/>
      <c r="G95" s="160"/>
      <c r="H95" s="157"/>
      <c r="I95" s="158"/>
      <c r="J95" s="161"/>
      <c r="K95" s="160"/>
      <c r="L95" s="162"/>
      <c r="M95" s="162"/>
      <c r="N95" s="96"/>
      <c r="O95" s="96"/>
      <c r="P95" s="164"/>
      <c r="Q95" s="159"/>
      <c r="R95" s="98"/>
      <c r="S95" s="163"/>
      <c r="T95" s="92" t="str">
        <f t="shared" ca="1" si="5"/>
        <v/>
      </c>
      <c r="U95" s="94"/>
      <c r="V95" s="92" t="str">
        <f t="shared" si="6"/>
        <v/>
      </c>
      <c r="W95" s="92" t="str">
        <f t="shared" si="7"/>
        <v/>
      </c>
      <c r="X95" s="99"/>
      <c r="Y95" s="94"/>
      <c r="Z95" s="100"/>
      <c r="AA95" s="95"/>
      <c r="AB95" s="10"/>
      <c r="AC95" s="68" t="b">
        <f ca="1">AND('pg2'!T95&gt;=startDate,'pg2'!T95&lt;=endDate)</f>
        <v>0</v>
      </c>
    </row>
    <row r="96" spans="1:38" ht="15">
      <c r="A96" s="93">
        <f t="shared" si="8"/>
        <v>593</v>
      </c>
      <c r="B96" s="94"/>
      <c r="C96" s="153"/>
      <c r="D96" s="93" t="str">
        <f>IF(C96&lt;&gt;"",COUNTIF(Stats!AD:AD,C96),"")</f>
        <v/>
      </c>
      <c r="E96" s="165" t="str">
        <f ca="1">IF(C96&lt;&gt;"",IF(MONTH(T96)=MONTH(TODAY()),Stats!AI594,"--"),"")</f>
        <v/>
      </c>
      <c r="F96" s="97"/>
      <c r="G96" s="160"/>
      <c r="H96" s="157"/>
      <c r="I96" s="158"/>
      <c r="J96" s="161"/>
      <c r="K96" s="160"/>
      <c r="L96" s="162"/>
      <c r="M96" s="162"/>
      <c r="N96" s="96"/>
      <c r="O96" s="96"/>
      <c r="P96" s="164"/>
      <c r="Q96" s="159"/>
      <c r="R96" s="98"/>
      <c r="S96" s="163"/>
      <c r="T96" s="92" t="str">
        <f t="shared" ca="1" si="5"/>
        <v/>
      </c>
      <c r="U96" s="94"/>
      <c r="V96" s="92" t="str">
        <f t="shared" si="6"/>
        <v/>
      </c>
      <c r="W96" s="92" t="str">
        <f t="shared" si="7"/>
        <v/>
      </c>
      <c r="X96" s="99"/>
      <c r="Y96" s="94"/>
      <c r="Z96" s="100"/>
      <c r="AA96" s="95"/>
      <c r="AB96" s="10"/>
      <c r="AC96" s="68" t="b">
        <f ca="1">AND('pg2'!T96&gt;=startDate,'pg2'!T96&lt;=endDate)</f>
        <v>0</v>
      </c>
    </row>
    <row r="97" spans="1:34" ht="15">
      <c r="A97" s="93">
        <f t="shared" si="8"/>
        <v>594</v>
      </c>
      <c r="B97" s="94"/>
      <c r="C97" s="153"/>
      <c r="D97" s="93" t="str">
        <f>IF(C97&lt;&gt;"",COUNTIF(Stats!AD:AD,C97),"")</f>
        <v/>
      </c>
      <c r="E97" s="165" t="str">
        <f ca="1">IF(C97&lt;&gt;"",IF(MONTH(T97)=MONTH(TODAY()),Stats!AI595,"--"),"")</f>
        <v/>
      </c>
      <c r="F97" s="97"/>
      <c r="G97" s="160"/>
      <c r="H97" s="157"/>
      <c r="I97" s="158"/>
      <c r="J97" s="161"/>
      <c r="K97" s="160"/>
      <c r="L97" s="162"/>
      <c r="M97" s="162"/>
      <c r="N97" s="96"/>
      <c r="O97" s="96"/>
      <c r="P97" s="164"/>
      <c r="Q97" s="159"/>
      <c r="R97" s="98"/>
      <c r="S97" s="163"/>
      <c r="T97" s="92" t="str">
        <f t="shared" ca="1" si="5"/>
        <v/>
      </c>
      <c r="U97" s="94"/>
      <c r="V97" s="92" t="str">
        <f t="shared" si="6"/>
        <v/>
      </c>
      <c r="W97" s="92" t="str">
        <f t="shared" si="7"/>
        <v/>
      </c>
      <c r="X97" s="99"/>
      <c r="Y97" s="94"/>
      <c r="Z97" s="100"/>
      <c r="AA97" s="95"/>
      <c r="AB97" s="10"/>
      <c r="AC97" s="68" t="b">
        <f ca="1">AND('pg2'!T97&gt;=startDate,'pg2'!T97&lt;=endDate)</f>
        <v>0</v>
      </c>
    </row>
    <row r="98" spans="1:34" s="33" customFormat="1" ht="15">
      <c r="A98" s="93">
        <f t="shared" si="8"/>
        <v>595</v>
      </c>
      <c r="B98" s="94"/>
      <c r="C98" s="153"/>
      <c r="D98" s="93" t="str">
        <f>IF(C98&lt;&gt;"",COUNTIF(Stats!AD:AD,C98),"")</f>
        <v/>
      </c>
      <c r="E98" s="165" t="str">
        <f ca="1">IF(C98&lt;&gt;"",IF(MONTH(T98)=MONTH(TODAY()),Stats!AI596,"--"),"")</f>
        <v/>
      </c>
      <c r="F98" s="97"/>
      <c r="G98" s="160"/>
      <c r="H98" s="157"/>
      <c r="I98" s="158"/>
      <c r="J98" s="161"/>
      <c r="K98" s="160"/>
      <c r="L98" s="162"/>
      <c r="M98" s="162"/>
      <c r="N98" s="96"/>
      <c r="O98" s="96"/>
      <c r="P98" s="164"/>
      <c r="Q98" s="159"/>
      <c r="R98" s="98"/>
      <c r="S98" s="163"/>
      <c r="T98" s="92" t="str">
        <f t="shared" ca="1" si="5"/>
        <v/>
      </c>
      <c r="U98" s="94"/>
      <c r="V98" s="92" t="str">
        <f t="shared" si="6"/>
        <v/>
      </c>
      <c r="W98" s="92" t="str">
        <f t="shared" si="7"/>
        <v/>
      </c>
      <c r="X98" s="99"/>
      <c r="Y98" s="94"/>
      <c r="Z98" s="100"/>
      <c r="AA98" s="95"/>
      <c r="AB98" s="10"/>
      <c r="AC98" s="68" t="b">
        <f ca="1">AND('pg2'!T98&gt;=startDate,'pg2'!T98&lt;=endDate)</f>
        <v>0</v>
      </c>
      <c r="AH98" s="1"/>
    </row>
    <row r="99" spans="1:34" ht="15">
      <c r="A99" s="93">
        <f t="shared" si="8"/>
        <v>596</v>
      </c>
      <c r="B99" s="94"/>
      <c r="C99" s="153"/>
      <c r="D99" s="93" t="str">
        <f>IF(C99&lt;&gt;"",COUNTIF(Stats!AD:AD,C99),"")</f>
        <v/>
      </c>
      <c r="E99" s="165" t="str">
        <f ca="1">IF(C99&lt;&gt;"",IF(MONTH(T99)=MONTH(TODAY()),Stats!AI597,"--"),"")</f>
        <v/>
      </c>
      <c r="F99" s="97"/>
      <c r="G99" s="160"/>
      <c r="H99" s="157"/>
      <c r="I99" s="158"/>
      <c r="J99" s="161"/>
      <c r="K99" s="160"/>
      <c r="L99" s="162"/>
      <c r="M99" s="162"/>
      <c r="N99" s="96"/>
      <c r="O99" s="96"/>
      <c r="P99" s="164"/>
      <c r="Q99" s="159"/>
      <c r="R99" s="98"/>
      <c r="S99" s="163"/>
      <c r="T99" s="92" t="str">
        <f t="shared" ca="1" si="5"/>
        <v/>
      </c>
      <c r="U99" s="94"/>
      <c r="V99" s="92" t="str">
        <f t="shared" si="6"/>
        <v/>
      </c>
      <c r="W99" s="92" t="str">
        <f t="shared" si="7"/>
        <v/>
      </c>
      <c r="X99" s="99"/>
      <c r="Y99" s="94"/>
      <c r="Z99" s="100"/>
      <c r="AA99" s="95"/>
      <c r="AB99" s="10"/>
      <c r="AC99" s="68" t="b">
        <f ca="1">AND('pg2'!T99&gt;=startDate,'pg2'!T99&lt;=endDate)</f>
        <v>0</v>
      </c>
      <c r="AH99" s="33"/>
    </row>
    <row r="100" spans="1:34" ht="15">
      <c r="A100" s="93">
        <f t="shared" si="8"/>
        <v>597</v>
      </c>
      <c r="B100" s="94"/>
      <c r="C100" s="153"/>
      <c r="D100" s="93" t="str">
        <f>IF(C100&lt;&gt;"",COUNTIF(Stats!AD:AD,C100),"")</f>
        <v/>
      </c>
      <c r="E100" s="165" t="str">
        <f ca="1">IF(C100&lt;&gt;"",IF(MONTH(T100)=MONTH(TODAY()),Stats!AI598,"--"),"")</f>
        <v/>
      </c>
      <c r="F100" s="97"/>
      <c r="G100" s="160"/>
      <c r="H100" s="157"/>
      <c r="I100" s="158"/>
      <c r="J100" s="161"/>
      <c r="K100" s="160"/>
      <c r="L100" s="162"/>
      <c r="M100" s="162"/>
      <c r="N100" s="96"/>
      <c r="O100" s="96"/>
      <c r="P100" s="164"/>
      <c r="Q100" s="159"/>
      <c r="R100" s="98"/>
      <c r="S100" s="163"/>
      <c r="T100" s="92" t="str">
        <f t="shared" ca="1" si="5"/>
        <v/>
      </c>
      <c r="U100" s="94"/>
      <c r="V100" s="92" t="str">
        <f t="shared" si="6"/>
        <v/>
      </c>
      <c r="W100" s="92" t="str">
        <f t="shared" si="7"/>
        <v/>
      </c>
      <c r="X100" s="99"/>
      <c r="Y100" s="94"/>
      <c r="Z100" s="100"/>
      <c r="AA100" s="95"/>
      <c r="AB100" s="10"/>
      <c r="AC100" s="68" t="b">
        <f ca="1">AND('pg2'!T100&gt;=startDate,'pg2'!T100&lt;=endDate)</f>
        <v>0</v>
      </c>
    </row>
    <row r="101" spans="1:34" ht="15">
      <c r="A101" s="93">
        <f t="shared" si="8"/>
        <v>598</v>
      </c>
      <c r="B101" s="94"/>
      <c r="C101" s="153"/>
      <c r="D101" s="93" t="str">
        <f>IF(C101&lt;&gt;"",COUNTIF(Stats!AD:AD,C101),"")</f>
        <v/>
      </c>
      <c r="E101" s="165" t="str">
        <f ca="1">IF(C101&lt;&gt;"",IF(MONTH(T101)=MONTH(TODAY()),Stats!AI599,"--"),"")</f>
        <v/>
      </c>
      <c r="F101" s="97"/>
      <c r="G101" s="160"/>
      <c r="H101" s="157"/>
      <c r="I101" s="158"/>
      <c r="J101" s="161"/>
      <c r="K101" s="160"/>
      <c r="L101" s="162"/>
      <c r="M101" s="162"/>
      <c r="N101" s="96"/>
      <c r="O101" s="96"/>
      <c r="P101" s="164"/>
      <c r="Q101" s="159"/>
      <c r="R101" s="98"/>
      <c r="S101" s="163"/>
      <c r="T101" s="92" t="str">
        <f t="shared" ca="1" si="5"/>
        <v/>
      </c>
      <c r="U101" s="94"/>
      <c r="V101" s="92" t="str">
        <f t="shared" si="6"/>
        <v/>
      </c>
      <c r="W101" s="92" t="str">
        <f t="shared" si="7"/>
        <v/>
      </c>
      <c r="X101" s="99"/>
      <c r="Y101" s="94"/>
      <c r="Z101" s="100"/>
      <c r="AA101" s="95"/>
      <c r="AB101" s="10"/>
      <c r="AC101" s="68" t="b">
        <f ca="1">AND('pg2'!T101&gt;=startDate,'pg2'!T101&lt;=endDate)</f>
        <v>0</v>
      </c>
    </row>
    <row r="102" spans="1:34" ht="15">
      <c r="A102" s="93">
        <f t="shared" si="8"/>
        <v>599</v>
      </c>
      <c r="B102" s="94"/>
      <c r="C102" s="153"/>
      <c r="D102" s="93" t="str">
        <f>IF(C102&lt;&gt;"",COUNTIF(Stats!AD:AD,C102),"")</f>
        <v/>
      </c>
      <c r="E102" s="165" t="str">
        <f ca="1">IF(C102&lt;&gt;"",IF(MONTH(T102)=MONTH(TODAY()),Stats!AI600,"--"),"")</f>
        <v/>
      </c>
      <c r="F102" s="97"/>
      <c r="G102" s="160"/>
      <c r="H102" s="157"/>
      <c r="I102" s="158"/>
      <c r="J102" s="161"/>
      <c r="K102" s="160"/>
      <c r="L102" s="162"/>
      <c r="M102" s="162"/>
      <c r="N102" s="96"/>
      <c r="O102" s="96"/>
      <c r="P102" s="164"/>
      <c r="Q102" s="159"/>
      <c r="R102" s="98"/>
      <c r="S102" s="163"/>
      <c r="T102" s="92" t="str">
        <f t="shared" ca="1" si="5"/>
        <v/>
      </c>
      <c r="U102" s="94"/>
      <c r="V102" s="92" t="str">
        <f t="shared" si="6"/>
        <v/>
      </c>
      <c r="W102" s="92" t="str">
        <f t="shared" si="7"/>
        <v/>
      </c>
      <c r="X102" s="99"/>
      <c r="Y102" s="94"/>
      <c r="Z102" s="100"/>
      <c r="AA102" s="95"/>
      <c r="AB102" s="10"/>
      <c r="AC102" s="68" t="b">
        <f ca="1">AND('pg2'!T102&gt;=startDate,'pg2'!T102&lt;=endDate)</f>
        <v>0</v>
      </c>
    </row>
    <row r="103" spans="1:34" ht="15">
      <c r="A103" s="93">
        <f t="shared" si="8"/>
        <v>600</v>
      </c>
      <c r="B103" s="94"/>
      <c r="C103" s="153"/>
      <c r="D103" s="93" t="str">
        <f>IF(C103&lt;&gt;"",COUNTIF(Stats!AD:AD,C103),"")</f>
        <v/>
      </c>
      <c r="E103" s="165" t="str">
        <f ca="1">IF(C103&lt;&gt;"",IF(MONTH(T103)=MONTH(TODAY()),Stats!AI601,"--"),"")</f>
        <v/>
      </c>
      <c r="F103" s="97"/>
      <c r="G103" s="160"/>
      <c r="H103" s="157"/>
      <c r="I103" s="158"/>
      <c r="J103" s="161"/>
      <c r="K103" s="160"/>
      <c r="L103" s="162"/>
      <c r="M103" s="162"/>
      <c r="N103" s="96"/>
      <c r="O103" s="96"/>
      <c r="P103" s="164"/>
      <c r="Q103" s="159"/>
      <c r="R103" s="98"/>
      <c r="S103" s="163"/>
      <c r="T103" s="92" t="str">
        <f t="shared" ca="1" si="5"/>
        <v/>
      </c>
      <c r="U103" s="94"/>
      <c r="V103" s="92" t="str">
        <f t="shared" si="6"/>
        <v/>
      </c>
      <c r="W103" s="92" t="str">
        <f t="shared" si="7"/>
        <v/>
      </c>
      <c r="X103" s="99"/>
      <c r="Y103" s="94"/>
      <c r="Z103" s="100"/>
      <c r="AA103" s="95"/>
      <c r="AB103" s="10"/>
      <c r="AC103" s="68" t="b">
        <f ca="1">AND('pg2'!T103&gt;=startDate,'pg2'!T103&lt;=endDate)</f>
        <v>0</v>
      </c>
    </row>
    <row r="104" spans="1:34" ht="15">
      <c r="A104" s="93">
        <f t="shared" si="8"/>
        <v>601</v>
      </c>
      <c r="B104" s="94"/>
      <c r="C104" s="153"/>
      <c r="D104" s="93" t="str">
        <f>IF(C104&lt;&gt;"",COUNTIF(Stats!AD:AD,C104),"")</f>
        <v/>
      </c>
      <c r="E104" s="165" t="str">
        <f ca="1">IF(C104&lt;&gt;"",IF(MONTH(T104)=MONTH(TODAY()),Stats!AI602,"--"),"")</f>
        <v/>
      </c>
      <c r="F104" s="97"/>
      <c r="G104" s="160"/>
      <c r="H104" s="157"/>
      <c r="I104" s="158"/>
      <c r="J104" s="161"/>
      <c r="K104" s="160"/>
      <c r="L104" s="162"/>
      <c r="M104" s="162"/>
      <c r="N104" s="96"/>
      <c r="O104" s="96"/>
      <c r="P104" s="164"/>
      <c r="Q104" s="159"/>
      <c r="R104" s="98"/>
      <c r="S104" s="163"/>
      <c r="T104" s="92" t="str">
        <f t="shared" ca="1" si="5"/>
        <v/>
      </c>
      <c r="U104" s="94"/>
      <c r="V104" s="92" t="str">
        <f t="shared" si="6"/>
        <v/>
      </c>
      <c r="W104" s="92" t="str">
        <f t="shared" si="7"/>
        <v/>
      </c>
      <c r="X104" s="99"/>
      <c r="Y104" s="94"/>
      <c r="Z104" s="100"/>
      <c r="AA104" s="95"/>
      <c r="AB104" s="10"/>
      <c r="AC104" s="68" t="b">
        <f ca="1">AND('pg2'!T104&gt;=startDate,'pg2'!T104&lt;=endDate)</f>
        <v>0</v>
      </c>
    </row>
    <row r="105" spans="1:34" ht="15">
      <c r="A105" s="93">
        <f t="shared" si="8"/>
        <v>602</v>
      </c>
      <c r="B105" s="94"/>
      <c r="C105" s="153"/>
      <c r="D105" s="93" t="str">
        <f>IF(C105&lt;&gt;"",COUNTIF(Stats!AD:AD,C105),"")</f>
        <v/>
      </c>
      <c r="E105" s="165" t="str">
        <f ca="1">IF(C105&lt;&gt;"",IF(MONTH(T105)=MONTH(TODAY()),Stats!AI603,"--"),"")</f>
        <v/>
      </c>
      <c r="F105" s="97"/>
      <c r="G105" s="160"/>
      <c r="H105" s="157"/>
      <c r="I105" s="158"/>
      <c r="J105" s="161"/>
      <c r="K105" s="160"/>
      <c r="L105" s="162"/>
      <c r="M105" s="162"/>
      <c r="N105" s="96"/>
      <c r="O105" s="96"/>
      <c r="P105" s="164"/>
      <c r="Q105" s="159"/>
      <c r="R105" s="98"/>
      <c r="S105" s="163"/>
      <c r="T105" s="92" t="str">
        <f t="shared" ca="1" si="5"/>
        <v/>
      </c>
      <c r="U105" s="94"/>
      <c r="V105" s="92" t="str">
        <f t="shared" si="6"/>
        <v/>
      </c>
      <c r="W105" s="92" t="str">
        <f t="shared" si="7"/>
        <v/>
      </c>
      <c r="X105" s="99"/>
      <c r="Y105" s="94"/>
      <c r="Z105" s="100"/>
      <c r="AA105" s="95"/>
      <c r="AB105" s="10"/>
      <c r="AC105" s="68" t="b">
        <f ca="1">AND('pg2'!T105&gt;=startDate,'pg2'!T105&lt;=endDate)</f>
        <v>0</v>
      </c>
    </row>
    <row r="106" spans="1:34" ht="15">
      <c r="A106" s="93">
        <f t="shared" si="8"/>
        <v>603</v>
      </c>
      <c r="B106" s="94"/>
      <c r="C106" s="153"/>
      <c r="D106" s="93" t="str">
        <f>IF(C106&lt;&gt;"",COUNTIF(Stats!AD:AD,C106),"")</f>
        <v/>
      </c>
      <c r="E106" s="165" t="str">
        <f ca="1">IF(C106&lt;&gt;"",IF(MONTH(T106)=MONTH(TODAY()),Stats!AI604,"--"),"")</f>
        <v/>
      </c>
      <c r="F106" s="97"/>
      <c r="G106" s="160"/>
      <c r="H106" s="157"/>
      <c r="I106" s="158"/>
      <c r="J106" s="161"/>
      <c r="K106" s="160"/>
      <c r="L106" s="162"/>
      <c r="M106" s="162"/>
      <c r="N106" s="96"/>
      <c r="O106" s="96"/>
      <c r="P106" s="164"/>
      <c r="Q106" s="159"/>
      <c r="R106" s="98"/>
      <c r="S106" s="163"/>
      <c r="T106" s="92" t="str">
        <f t="shared" ca="1" si="5"/>
        <v/>
      </c>
      <c r="U106" s="94"/>
      <c r="V106" s="92" t="str">
        <f t="shared" si="6"/>
        <v/>
      </c>
      <c r="W106" s="92" t="str">
        <f t="shared" si="7"/>
        <v/>
      </c>
      <c r="X106" s="99"/>
      <c r="Y106" s="94"/>
      <c r="Z106" s="100"/>
      <c r="AA106" s="95"/>
      <c r="AB106" s="10"/>
      <c r="AC106" s="68" t="b">
        <f ca="1">AND('pg2'!T106&gt;=startDate,'pg2'!T106&lt;=endDate)</f>
        <v>0</v>
      </c>
    </row>
    <row r="107" spans="1:34" s="35" customFormat="1" ht="15">
      <c r="A107" s="93">
        <f t="shared" si="8"/>
        <v>604</v>
      </c>
      <c r="B107" s="94"/>
      <c r="C107" s="153"/>
      <c r="D107" s="93" t="str">
        <f>IF(C107&lt;&gt;"",COUNTIF(Stats!AD:AD,C107),"")</f>
        <v/>
      </c>
      <c r="E107" s="165" t="str">
        <f ca="1">IF(C107&lt;&gt;"",IF(MONTH(T107)=MONTH(TODAY()),Stats!AI605,"--"),"")</f>
        <v/>
      </c>
      <c r="F107" s="97"/>
      <c r="G107" s="160"/>
      <c r="H107" s="157"/>
      <c r="I107" s="158"/>
      <c r="J107" s="161"/>
      <c r="K107" s="160"/>
      <c r="L107" s="162"/>
      <c r="M107" s="162"/>
      <c r="N107" s="96"/>
      <c r="O107" s="96"/>
      <c r="P107" s="164"/>
      <c r="Q107" s="159"/>
      <c r="R107" s="98"/>
      <c r="S107" s="163"/>
      <c r="T107" s="92" t="str">
        <f t="shared" ca="1" si="5"/>
        <v/>
      </c>
      <c r="U107" s="94"/>
      <c r="V107" s="92" t="str">
        <f t="shared" si="6"/>
        <v/>
      </c>
      <c r="W107" s="92" t="str">
        <f t="shared" si="7"/>
        <v/>
      </c>
      <c r="X107" s="99"/>
      <c r="Y107" s="94"/>
      <c r="Z107" s="100"/>
      <c r="AA107" s="95"/>
      <c r="AB107" s="10"/>
      <c r="AC107" s="68" t="b">
        <f ca="1">AND('pg2'!T107&gt;=startDate,'pg2'!T107&lt;=endDate)</f>
        <v>0</v>
      </c>
      <c r="AH107" s="1"/>
    </row>
    <row r="108" spans="1:34" ht="15">
      <c r="A108" s="93">
        <f t="shared" si="8"/>
        <v>605</v>
      </c>
      <c r="B108" s="94"/>
      <c r="C108" s="153"/>
      <c r="D108" s="93" t="str">
        <f>IF(C108&lt;&gt;"",COUNTIF(Stats!AD:AD,C108),"")</f>
        <v/>
      </c>
      <c r="E108" s="165" t="str">
        <f ca="1">IF(C108&lt;&gt;"",IF(MONTH(T108)=MONTH(TODAY()),Stats!AI606,"--"),"")</f>
        <v/>
      </c>
      <c r="F108" s="97"/>
      <c r="G108" s="160"/>
      <c r="H108" s="157"/>
      <c r="I108" s="158"/>
      <c r="J108" s="161"/>
      <c r="K108" s="160"/>
      <c r="L108" s="162"/>
      <c r="M108" s="162"/>
      <c r="N108" s="96"/>
      <c r="O108" s="96"/>
      <c r="P108" s="164"/>
      <c r="Q108" s="159"/>
      <c r="R108" s="98"/>
      <c r="S108" s="163"/>
      <c r="T108" s="92" t="str">
        <f t="shared" ca="1" si="5"/>
        <v/>
      </c>
      <c r="U108" s="94"/>
      <c r="V108" s="92" t="str">
        <f t="shared" si="6"/>
        <v/>
      </c>
      <c r="W108" s="92" t="str">
        <f t="shared" si="7"/>
        <v/>
      </c>
      <c r="X108" s="99"/>
      <c r="Y108" s="94"/>
      <c r="Z108" s="100"/>
      <c r="AA108" s="95"/>
      <c r="AB108" s="10"/>
      <c r="AC108" s="68" t="b">
        <f ca="1">AND('pg2'!T108&gt;=startDate,'pg2'!T108&lt;=endDate)</f>
        <v>0</v>
      </c>
      <c r="AH108" s="35"/>
    </row>
    <row r="109" spans="1:34" ht="15">
      <c r="A109" s="93">
        <f t="shared" si="8"/>
        <v>606</v>
      </c>
      <c r="B109" s="94"/>
      <c r="C109" s="153"/>
      <c r="D109" s="93" t="str">
        <f>IF(C109&lt;&gt;"",COUNTIF(Stats!AD:AD,C109),"")</f>
        <v/>
      </c>
      <c r="E109" s="165" t="str">
        <f ca="1">IF(C109&lt;&gt;"",IF(MONTH(T109)=MONTH(TODAY()),Stats!AI607,"--"),"")</f>
        <v/>
      </c>
      <c r="F109" s="97"/>
      <c r="G109" s="160"/>
      <c r="H109" s="157"/>
      <c r="I109" s="158"/>
      <c r="J109" s="161"/>
      <c r="K109" s="160"/>
      <c r="L109" s="162"/>
      <c r="M109" s="162"/>
      <c r="N109" s="96"/>
      <c r="O109" s="96"/>
      <c r="P109" s="164"/>
      <c r="Q109" s="159"/>
      <c r="R109" s="98"/>
      <c r="S109" s="163"/>
      <c r="T109" s="92" t="str">
        <f t="shared" ca="1" si="5"/>
        <v/>
      </c>
      <c r="U109" s="94"/>
      <c r="V109" s="92" t="str">
        <f t="shared" si="6"/>
        <v/>
      </c>
      <c r="W109" s="92" t="str">
        <f t="shared" si="7"/>
        <v/>
      </c>
      <c r="X109" s="99"/>
      <c r="Y109" s="94"/>
      <c r="Z109" s="100"/>
      <c r="AA109" s="95"/>
      <c r="AB109" s="10"/>
      <c r="AC109" s="68" t="b">
        <f ca="1">AND('pg2'!T109&gt;=startDate,'pg2'!T109&lt;=endDate)</f>
        <v>0</v>
      </c>
    </row>
    <row r="110" spans="1:34" ht="15">
      <c r="A110" s="93">
        <f t="shared" si="8"/>
        <v>607</v>
      </c>
      <c r="B110" s="94"/>
      <c r="C110" s="153"/>
      <c r="D110" s="93" t="str">
        <f>IF(C110&lt;&gt;"",COUNTIF(Stats!AD:AD,C110),"")</f>
        <v/>
      </c>
      <c r="E110" s="165" t="str">
        <f ca="1">IF(C110&lt;&gt;"",IF(MONTH(T110)=MONTH(TODAY()),Stats!AI608,"--"),"")</f>
        <v/>
      </c>
      <c r="F110" s="97"/>
      <c r="G110" s="160"/>
      <c r="H110" s="157"/>
      <c r="I110" s="158"/>
      <c r="J110" s="161"/>
      <c r="K110" s="160"/>
      <c r="L110" s="162"/>
      <c r="M110" s="162"/>
      <c r="N110" s="96"/>
      <c r="O110" s="96"/>
      <c r="P110" s="164"/>
      <c r="Q110" s="159"/>
      <c r="R110" s="98"/>
      <c r="S110" s="163"/>
      <c r="T110" s="92" t="str">
        <f t="shared" ca="1" si="5"/>
        <v/>
      </c>
      <c r="U110" s="94"/>
      <c r="V110" s="92" t="str">
        <f t="shared" si="6"/>
        <v/>
      </c>
      <c r="W110" s="92" t="str">
        <f t="shared" si="7"/>
        <v/>
      </c>
      <c r="X110" s="99"/>
      <c r="Y110" s="94"/>
      <c r="Z110" s="100"/>
      <c r="AA110" s="95"/>
      <c r="AB110" s="10"/>
      <c r="AC110" s="68" t="b">
        <f ca="1">AND('pg2'!T110&gt;=startDate,'pg2'!T110&lt;=endDate)</f>
        <v>0</v>
      </c>
    </row>
    <row r="111" spans="1:34" ht="15">
      <c r="A111" s="93">
        <f t="shared" si="8"/>
        <v>608</v>
      </c>
      <c r="B111" s="94"/>
      <c r="C111" s="153"/>
      <c r="D111" s="93" t="str">
        <f>IF(C111&lt;&gt;"",COUNTIF(Stats!AD:AD,C111),"")</f>
        <v/>
      </c>
      <c r="E111" s="165" t="str">
        <f ca="1">IF(C111&lt;&gt;"",IF(MONTH(T111)=MONTH(TODAY()),Stats!AI609,"--"),"")</f>
        <v/>
      </c>
      <c r="F111" s="97"/>
      <c r="G111" s="160"/>
      <c r="H111" s="157"/>
      <c r="I111" s="158"/>
      <c r="J111" s="161"/>
      <c r="K111" s="160"/>
      <c r="L111" s="162"/>
      <c r="M111" s="162"/>
      <c r="N111" s="96"/>
      <c r="O111" s="96"/>
      <c r="P111" s="164"/>
      <c r="Q111" s="159"/>
      <c r="R111" s="98"/>
      <c r="S111" s="163"/>
      <c r="T111" s="92" t="str">
        <f t="shared" ca="1" si="5"/>
        <v/>
      </c>
      <c r="U111" s="94"/>
      <c r="V111" s="92" t="str">
        <f t="shared" si="6"/>
        <v/>
      </c>
      <c r="W111" s="92" t="str">
        <f t="shared" si="7"/>
        <v/>
      </c>
      <c r="X111" s="99"/>
      <c r="Y111" s="94"/>
      <c r="Z111" s="100"/>
      <c r="AA111" s="95"/>
      <c r="AB111" s="10"/>
      <c r="AC111" s="68" t="b">
        <f ca="1">AND('pg2'!T111&gt;=startDate,'pg2'!T111&lt;=endDate)</f>
        <v>0</v>
      </c>
    </row>
    <row r="112" spans="1:34" ht="15">
      <c r="A112" s="93">
        <f t="shared" si="8"/>
        <v>609</v>
      </c>
      <c r="B112" s="94"/>
      <c r="C112" s="153"/>
      <c r="D112" s="93" t="str">
        <f>IF(C112&lt;&gt;"",COUNTIF(Stats!AD:AD,C112),"")</f>
        <v/>
      </c>
      <c r="E112" s="165" t="str">
        <f ca="1">IF(C112&lt;&gt;"",IF(MONTH(T112)=MONTH(TODAY()),Stats!AI610,"--"),"")</f>
        <v/>
      </c>
      <c r="F112" s="97"/>
      <c r="G112" s="160"/>
      <c r="H112" s="157"/>
      <c r="I112" s="158"/>
      <c r="J112" s="161"/>
      <c r="K112" s="160"/>
      <c r="L112" s="162"/>
      <c r="M112" s="162"/>
      <c r="N112" s="96"/>
      <c r="O112" s="96"/>
      <c r="P112" s="164"/>
      <c r="Q112" s="159"/>
      <c r="R112" s="98"/>
      <c r="S112" s="163"/>
      <c r="T112" s="92" t="str">
        <f t="shared" ca="1" si="5"/>
        <v/>
      </c>
      <c r="U112" s="94"/>
      <c r="V112" s="92" t="str">
        <f t="shared" si="6"/>
        <v/>
      </c>
      <c r="W112" s="92" t="str">
        <f t="shared" si="7"/>
        <v/>
      </c>
      <c r="X112" s="99"/>
      <c r="Y112" s="94"/>
      <c r="Z112" s="100"/>
      <c r="AA112" s="95"/>
      <c r="AB112" s="10"/>
      <c r="AC112" s="68" t="b">
        <f ca="1">AND('pg2'!T112&gt;=startDate,'pg2'!T112&lt;=endDate)</f>
        <v>0</v>
      </c>
    </row>
    <row r="113" spans="1:34" ht="15">
      <c r="A113" s="93">
        <f t="shared" si="8"/>
        <v>610</v>
      </c>
      <c r="B113" s="94"/>
      <c r="C113" s="153"/>
      <c r="D113" s="93" t="str">
        <f>IF(C113&lt;&gt;"",COUNTIF(Stats!AD:AD,C113),"")</f>
        <v/>
      </c>
      <c r="E113" s="165" t="str">
        <f ca="1">IF(C113&lt;&gt;"",IF(MONTH(T113)=MONTH(TODAY()),Stats!AI611,"--"),"")</f>
        <v/>
      </c>
      <c r="F113" s="97"/>
      <c r="G113" s="160"/>
      <c r="H113" s="157"/>
      <c r="I113" s="158"/>
      <c r="J113" s="161"/>
      <c r="K113" s="160"/>
      <c r="L113" s="162"/>
      <c r="M113" s="162"/>
      <c r="N113" s="96"/>
      <c r="O113" s="96"/>
      <c r="P113" s="164"/>
      <c r="Q113" s="159"/>
      <c r="R113" s="98"/>
      <c r="S113" s="163"/>
      <c r="T113" s="92" t="str">
        <f t="shared" ca="1" si="5"/>
        <v/>
      </c>
      <c r="U113" s="94"/>
      <c r="V113" s="92" t="str">
        <f t="shared" si="6"/>
        <v/>
      </c>
      <c r="W113" s="92" t="str">
        <f t="shared" si="7"/>
        <v/>
      </c>
      <c r="X113" s="99"/>
      <c r="Y113" s="94"/>
      <c r="Z113" s="100"/>
      <c r="AA113" s="95"/>
      <c r="AB113" s="10"/>
      <c r="AC113" s="68" t="b">
        <f ca="1">AND('pg2'!T113&gt;=startDate,'pg2'!T113&lt;=endDate)</f>
        <v>0</v>
      </c>
    </row>
    <row r="114" spans="1:34" ht="15">
      <c r="A114" s="93">
        <f t="shared" si="8"/>
        <v>611</v>
      </c>
      <c r="B114" s="94"/>
      <c r="C114" s="153"/>
      <c r="D114" s="93" t="str">
        <f>IF(C114&lt;&gt;"",COUNTIF(Stats!AD:AD,C114),"")</f>
        <v/>
      </c>
      <c r="E114" s="165" t="str">
        <f ca="1">IF(C114&lt;&gt;"",IF(MONTH(T114)=MONTH(TODAY()),Stats!AI612,"--"),"")</f>
        <v/>
      </c>
      <c r="F114" s="97"/>
      <c r="G114" s="160"/>
      <c r="H114" s="157"/>
      <c r="I114" s="158"/>
      <c r="J114" s="161"/>
      <c r="K114" s="160"/>
      <c r="L114" s="162"/>
      <c r="M114" s="162"/>
      <c r="N114" s="96"/>
      <c r="O114" s="96"/>
      <c r="P114" s="164"/>
      <c r="Q114" s="159"/>
      <c r="R114" s="98"/>
      <c r="S114" s="163"/>
      <c r="T114" s="92" t="str">
        <f t="shared" ca="1" si="5"/>
        <v/>
      </c>
      <c r="U114" s="94"/>
      <c r="V114" s="92" t="str">
        <f t="shared" si="6"/>
        <v/>
      </c>
      <c r="W114" s="92" t="str">
        <f t="shared" si="7"/>
        <v/>
      </c>
      <c r="X114" s="99"/>
      <c r="Y114" s="94"/>
      <c r="Z114" s="100"/>
      <c r="AA114" s="95"/>
      <c r="AB114" s="10"/>
      <c r="AC114" s="68" t="b">
        <f ca="1">AND('pg2'!T114&gt;=startDate,'pg2'!T114&lt;=endDate)</f>
        <v>0</v>
      </c>
    </row>
    <row r="115" spans="1:34" ht="15">
      <c r="A115" s="93">
        <f t="shared" si="8"/>
        <v>612</v>
      </c>
      <c r="B115" s="94"/>
      <c r="C115" s="153"/>
      <c r="D115" s="93" t="str">
        <f>IF(C115&lt;&gt;"",COUNTIF(Stats!AD:AD,C115),"")</f>
        <v/>
      </c>
      <c r="E115" s="165" t="str">
        <f ca="1">IF(C115&lt;&gt;"",IF(MONTH(T115)=MONTH(TODAY()),Stats!AI613,"--"),"")</f>
        <v/>
      </c>
      <c r="F115" s="97"/>
      <c r="G115" s="160"/>
      <c r="H115" s="157"/>
      <c r="I115" s="158"/>
      <c r="J115" s="161"/>
      <c r="K115" s="160"/>
      <c r="L115" s="162"/>
      <c r="M115" s="162"/>
      <c r="N115" s="96"/>
      <c r="O115" s="96"/>
      <c r="P115" s="164"/>
      <c r="Q115" s="159"/>
      <c r="R115" s="98"/>
      <c r="S115" s="163"/>
      <c r="T115" s="92" t="str">
        <f t="shared" ca="1" si="5"/>
        <v/>
      </c>
      <c r="U115" s="94"/>
      <c r="V115" s="92" t="str">
        <f t="shared" si="6"/>
        <v/>
      </c>
      <c r="W115" s="92" t="str">
        <f t="shared" si="7"/>
        <v/>
      </c>
      <c r="X115" s="99"/>
      <c r="Y115" s="94"/>
      <c r="Z115" s="100"/>
      <c r="AA115" s="95"/>
      <c r="AB115" s="10"/>
      <c r="AC115" s="68" t="b">
        <f ca="1">AND('pg2'!T115&gt;=startDate,'pg2'!T115&lt;=endDate)</f>
        <v>0</v>
      </c>
    </row>
    <row r="116" spans="1:34" ht="15">
      <c r="A116" s="93">
        <f t="shared" si="8"/>
        <v>613</v>
      </c>
      <c r="B116" s="94"/>
      <c r="C116" s="153"/>
      <c r="D116" s="93" t="str">
        <f>IF(C116&lt;&gt;"",COUNTIF(Stats!AD:AD,C116),"")</f>
        <v/>
      </c>
      <c r="E116" s="165" t="str">
        <f ca="1">IF(C116&lt;&gt;"",IF(MONTH(T116)=MONTH(TODAY()),Stats!AI614,"--"),"")</f>
        <v/>
      </c>
      <c r="F116" s="97"/>
      <c r="G116" s="160"/>
      <c r="H116" s="157"/>
      <c r="I116" s="158"/>
      <c r="J116" s="161"/>
      <c r="K116" s="160"/>
      <c r="L116" s="162"/>
      <c r="M116" s="162"/>
      <c r="N116" s="96"/>
      <c r="O116" s="96"/>
      <c r="P116" s="164"/>
      <c r="Q116" s="159"/>
      <c r="R116" s="98"/>
      <c r="S116" s="163"/>
      <c r="T116" s="92" t="str">
        <f t="shared" ca="1" si="5"/>
        <v/>
      </c>
      <c r="U116" s="94"/>
      <c r="V116" s="92" t="str">
        <f t="shared" si="6"/>
        <v/>
      </c>
      <c r="W116" s="92" t="str">
        <f t="shared" si="7"/>
        <v/>
      </c>
      <c r="X116" s="99"/>
      <c r="Y116" s="94"/>
      <c r="Z116" s="100"/>
      <c r="AA116" s="95"/>
      <c r="AB116" s="10"/>
      <c r="AC116" s="68" t="b">
        <f ca="1">AND('pg2'!T116&gt;=startDate,'pg2'!T116&lt;=endDate)</f>
        <v>0</v>
      </c>
    </row>
    <row r="117" spans="1:34" ht="15">
      <c r="A117" s="93">
        <f t="shared" si="8"/>
        <v>614</v>
      </c>
      <c r="B117" s="94"/>
      <c r="C117" s="153"/>
      <c r="D117" s="93" t="str">
        <f>IF(C117&lt;&gt;"",COUNTIF(Stats!AD:AD,C117),"")</f>
        <v/>
      </c>
      <c r="E117" s="165" t="str">
        <f ca="1">IF(C117&lt;&gt;"",IF(MONTH(T117)=MONTH(TODAY()),Stats!AI615,"--"),"")</f>
        <v/>
      </c>
      <c r="F117" s="97"/>
      <c r="G117" s="160"/>
      <c r="H117" s="157"/>
      <c r="I117" s="158"/>
      <c r="J117" s="161"/>
      <c r="K117" s="160"/>
      <c r="L117" s="162"/>
      <c r="M117" s="162"/>
      <c r="N117" s="96"/>
      <c r="O117" s="96"/>
      <c r="P117" s="164"/>
      <c r="Q117" s="159"/>
      <c r="R117" s="98"/>
      <c r="S117" s="163"/>
      <c r="T117" s="92" t="str">
        <f t="shared" ca="1" si="5"/>
        <v/>
      </c>
      <c r="U117" s="94"/>
      <c r="V117" s="92" t="str">
        <f t="shared" si="6"/>
        <v/>
      </c>
      <c r="W117" s="92" t="str">
        <f t="shared" si="7"/>
        <v/>
      </c>
      <c r="X117" s="99"/>
      <c r="Y117" s="94"/>
      <c r="Z117" s="100"/>
      <c r="AA117" s="95"/>
      <c r="AB117" s="10"/>
      <c r="AC117" s="68" t="b">
        <f ca="1">AND('pg2'!T117&gt;=startDate,'pg2'!T117&lt;=endDate)</f>
        <v>0</v>
      </c>
    </row>
    <row r="118" spans="1:34" ht="15">
      <c r="A118" s="93">
        <f t="shared" si="8"/>
        <v>615</v>
      </c>
      <c r="B118" s="94"/>
      <c r="C118" s="153"/>
      <c r="D118" s="93" t="str">
        <f>IF(C118&lt;&gt;"",COUNTIF(Stats!AD:AD,C118),"")</f>
        <v/>
      </c>
      <c r="E118" s="165" t="str">
        <f ca="1">IF(C118&lt;&gt;"",IF(MONTH(T118)=MONTH(TODAY()),Stats!AI616,"--"),"")</f>
        <v/>
      </c>
      <c r="F118" s="97"/>
      <c r="G118" s="160"/>
      <c r="H118" s="157"/>
      <c r="I118" s="158"/>
      <c r="J118" s="161"/>
      <c r="K118" s="160"/>
      <c r="L118" s="162"/>
      <c r="M118" s="162"/>
      <c r="N118" s="96"/>
      <c r="O118" s="96"/>
      <c r="P118" s="164"/>
      <c r="Q118" s="159"/>
      <c r="R118" s="98"/>
      <c r="S118" s="163"/>
      <c r="T118" s="92" t="str">
        <f t="shared" ca="1" si="5"/>
        <v/>
      </c>
      <c r="U118" s="94"/>
      <c r="V118" s="92" t="str">
        <f t="shared" si="6"/>
        <v/>
      </c>
      <c r="W118" s="92" t="str">
        <f t="shared" si="7"/>
        <v/>
      </c>
      <c r="X118" s="99"/>
      <c r="Y118" s="94"/>
      <c r="Z118" s="100"/>
      <c r="AA118" s="95"/>
      <c r="AB118" s="10"/>
      <c r="AC118" s="68" t="b">
        <f ca="1">AND('pg2'!T118&gt;=startDate,'pg2'!T118&lt;=endDate)</f>
        <v>0</v>
      </c>
    </row>
    <row r="119" spans="1:34" ht="15">
      <c r="A119" s="93">
        <f t="shared" si="8"/>
        <v>616</v>
      </c>
      <c r="B119" s="94"/>
      <c r="C119" s="153"/>
      <c r="D119" s="93" t="str">
        <f>IF(C119&lt;&gt;"",COUNTIF(Stats!AD:AD,C119),"")</f>
        <v/>
      </c>
      <c r="E119" s="165" t="str">
        <f ca="1">IF(C119&lt;&gt;"",IF(MONTH(T119)=MONTH(TODAY()),Stats!AI617,"--"),"")</f>
        <v/>
      </c>
      <c r="F119" s="97"/>
      <c r="G119" s="160"/>
      <c r="H119" s="157"/>
      <c r="I119" s="158"/>
      <c r="J119" s="161"/>
      <c r="K119" s="160"/>
      <c r="L119" s="162"/>
      <c r="M119" s="162"/>
      <c r="N119" s="96"/>
      <c r="O119" s="96"/>
      <c r="P119" s="164"/>
      <c r="Q119" s="159"/>
      <c r="R119" s="98"/>
      <c r="S119" s="163"/>
      <c r="T119" s="92" t="str">
        <f t="shared" ca="1" si="5"/>
        <v/>
      </c>
      <c r="U119" s="94"/>
      <c r="V119" s="92" t="str">
        <f t="shared" si="6"/>
        <v/>
      </c>
      <c r="W119" s="92" t="str">
        <f t="shared" si="7"/>
        <v/>
      </c>
      <c r="X119" s="99"/>
      <c r="Y119" s="94"/>
      <c r="Z119" s="100"/>
      <c r="AA119" s="95"/>
      <c r="AB119" s="10"/>
      <c r="AC119" s="68" t="b">
        <f ca="1">AND('pg2'!T119&gt;=startDate,'pg2'!T119&lt;=endDate)</f>
        <v>0</v>
      </c>
    </row>
    <row r="120" spans="1:34" s="35" customFormat="1" ht="15">
      <c r="A120" s="93">
        <f t="shared" si="8"/>
        <v>617</v>
      </c>
      <c r="B120" s="94"/>
      <c r="C120" s="153"/>
      <c r="D120" s="93" t="str">
        <f>IF(C120&lt;&gt;"",COUNTIF(Stats!AD:AD,C120),"")</f>
        <v/>
      </c>
      <c r="E120" s="165" t="str">
        <f ca="1">IF(C120&lt;&gt;"",IF(MONTH(T120)=MONTH(TODAY()),Stats!AI618,"--"),"")</f>
        <v/>
      </c>
      <c r="F120" s="97"/>
      <c r="G120" s="160"/>
      <c r="H120" s="157"/>
      <c r="I120" s="158"/>
      <c r="J120" s="161"/>
      <c r="K120" s="160"/>
      <c r="L120" s="162"/>
      <c r="M120" s="162"/>
      <c r="N120" s="96"/>
      <c r="O120" s="96"/>
      <c r="P120" s="164"/>
      <c r="Q120" s="159"/>
      <c r="R120" s="98"/>
      <c r="S120" s="163"/>
      <c r="T120" s="92" t="str">
        <f t="shared" ca="1" si="5"/>
        <v/>
      </c>
      <c r="U120" s="94"/>
      <c r="V120" s="92" t="str">
        <f t="shared" si="6"/>
        <v/>
      </c>
      <c r="W120" s="92" t="str">
        <f t="shared" si="7"/>
        <v/>
      </c>
      <c r="X120" s="99"/>
      <c r="Y120" s="94"/>
      <c r="Z120" s="100"/>
      <c r="AA120" s="95"/>
      <c r="AB120" s="10"/>
      <c r="AC120" s="68" t="b">
        <f ca="1">AND('pg2'!T120&gt;=startDate,'pg2'!T120&lt;=endDate)</f>
        <v>0</v>
      </c>
      <c r="AH120" s="1"/>
    </row>
    <row r="121" spans="1:34" ht="15">
      <c r="A121" s="93">
        <f t="shared" si="8"/>
        <v>618</v>
      </c>
      <c r="B121" s="94"/>
      <c r="C121" s="153"/>
      <c r="D121" s="93" t="str">
        <f>IF(C121&lt;&gt;"",COUNTIF(Stats!AD:AD,C121),"")</f>
        <v/>
      </c>
      <c r="E121" s="165" t="str">
        <f ca="1">IF(C121&lt;&gt;"",IF(MONTH(T121)=MONTH(TODAY()),Stats!AI619,"--"),"")</f>
        <v/>
      </c>
      <c r="F121" s="97"/>
      <c r="G121" s="160"/>
      <c r="H121" s="157"/>
      <c r="I121" s="158"/>
      <c r="J121" s="161"/>
      <c r="K121" s="160"/>
      <c r="L121" s="162"/>
      <c r="M121" s="162"/>
      <c r="N121" s="96"/>
      <c r="O121" s="96"/>
      <c r="P121" s="164"/>
      <c r="Q121" s="159"/>
      <c r="R121" s="98"/>
      <c r="S121" s="163"/>
      <c r="T121" s="92" t="str">
        <f t="shared" ca="1" si="5"/>
        <v/>
      </c>
      <c r="U121" s="94"/>
      <c r="V121" s="92" t="str">
        <f t="shared" si="6"/>
        <v/>
      </c>
      <c r="W121" s="92" t="str">
        <f t="shared" si="7"/>
        <v/>
      </c>
      <c r="X121" s="99"/>
      <c r="Y121" s="94"/>
      <c r="Z121" s="100"/>
      <c r="AA121" s="95"/>
      <c r="AB121" s="10"/>
      <c r="AC121" s="68" t="b">
        <f ca="1">AND('pg2'!T121&gt;=startDate,'pg2'!T121&lt;=endDate)</f>
        <v>0</v>
      </c>
      <c r="AH121" s="35"/>
    </row>
    <row r="122" spans="1:34" ht="15">
      <c r="A122" s="93">
        <f t="shared" si="8"/>
        <v>619</v>
      </c>
      <c r="B122" s="94"/>
      <c r="C122" s="153"/>
      <c r="D122" s="93" t="str">
        <f>IF(C122&lt;&gt;"",COUNTIF(Stats!AD:AD,C122),"")</f>
        <v/>
      </c>
      <c r="E122" s="165" t="str">
        <f ca="1">IF(C122&lt;&gt;"",IF(MONTH(T122)=MONTH(TODAY()),Stats!AI620,"--"),"")</f>
        <v/>
      </c>
      <c r="F122" s="97"/>
      <c r="G122" s="160"/>
      <c r="H122" s="157"/>
      <c r="I122" s="158"/>
      <c r="J122" s="161"/>
      <c r="K122" s="160"/>
      <c r="L122" s="162"/>
      <c r="M122" s="162"/>
      <c r="N122" s="96"/>
      <c r="O122" s="96"/>
      <c r="P122" s="164"/>
      <c r="Q122" s="159"/>
      <c r="R122" s="98"/>
      <c r="S122" s="163"/>
      <c r="T122" s="92" t="str">
        <f t="shared" ca="1" si="5"/>
        <v/>
      </c>
      <c r="U122" s="94"/>
      <c r="V122" s="92" t="str">
        <f t="shared" si="6"/>
        <v/>
      </c>
      <c r="W122" s="92" t="str">
        <f t="shared" si="7"/>
        <v/>
      </c>
      <c r="X122" s="99"/>
      <c r="Y122" s="94"/>
      <c r="Z122" s="100"/>
      <c r="AA122" s="95"/>
      <c r="AB122" s="10"/>
      <c r="AC122" s="68" t="b">
        <f ca="1">AND('pg2'!T122&gt;=startDate,'pg2'!T122&lt;=endDate)</f>
        <v>0</v>
      </c>
    </row>
    <row r="123" spans="1:34" ht="15">
      <c r="A123" s="93">
        <f t="shared" si="8"/>
        <v>620</v>
      </c>
      <c r="B123" s="94"/>
      <c r="C123" s="153"/>
      <c r="D123" s="93" t="str">
        <f>IF(C123&lt;&gt;"",COUNTIF(Stats!AD:AD,C123),"")</f>
        <v/>
      </c>
      <c r="E123" s="165" t="str">
        <f ca="1">IF(C123&lt;&gt;"",IF(MONTH(T123)=MONTH(TODAY()),Stats!AI621,"--"),"")</f>
        <v/>
      </c>
      <c r="F123" s="97"/>
      <c r="G123" s="160"/>
      <c r="H123" s="157"/>
      <c r="I123" s="158"/>
      <c r="J123" s="161"/>
      <c r="K123" s="160"/>
      <c r="L123" s="162"/>
      <c r="M123" s="162"/>
      <c r="N123" s="96"/>
      <c r="O123" s="96"/>
      <c r="P123" s="164"/>
      <c r="Q123" s="159"/>
      <c r="R123" s="98"/>
      <c r="S123" s="163"/>
      <c r="T123" s="92" t="str">
        <f t="shared" ca="1" si="5"/>
        <v/>
      </c>
      <c r="U123" s="94"/>
      <c r="V123" s="92" t="str">
        <f t="shared" si="6"/>
        <v/>
      </c>
      <c r="W123" s="92" t="str">
        <f t="shared" si="7"/>
        <v/>
      </c>
      <c r="X123" s="99"/>
      <c r="Y123" s="94"/>
      <c r="Z123" s="100"/>
      <c r="AA123" s="95"/>
      <c r="AB123" s="10"/>
      <c r="AC123" s="68" t="b">
        <f ca="1">AND('pg2'!T123&gt;=startDate,'pg2'!T123&lt;=endDate)</f>
        <v>0</v>
      </c>
    </row>
    <row r="124" spans="1:34" ht="15">
      <c r="A124" s="93">
        <f t="shared" si="8"/>
        <v>621</v>
      </c>
      <c r="B124" s="94"/>
      <c r="C124" s="153"/>
      <c r="D124" s="93" t="str">
        <f>IF(C124&lt;&gt;"",COUNTIF(Stats!AD:AD,C124),"")</f>
        <v/>
      </c>
      <c r="E124" s="165" t="str">
        <f ca="1">IF(C124&lt;&gt;"",IF(MONTH(T124)=MONTH(TODAY()),Stats!AI622,"--"),"")</f>
        <v/>
      </c>
      <c r="F124" s="97"/>
      <c r="G124" s="160"/>
      <c r="H124" s="157"/>
      <c r="I124" s="158"/>
      <c r="J124" s="161"/>
      <c r="K124" s="160"/>
      <c r="L124" s="162"/>
      <c r="M124" s="162"/>
      <c r="N124" s="96"/>
      <c r="O124" s="96"/>
      <c r="P124" s="164"/>
      <c r="Q124" s="159"/>
      <c r="R124" s="98"/>
      <c r="S124" s="163"/>
      <c r="T124" s="92" t="str">
        <f t="shared" ca="1" si="5"/>
        <v/>
      </c>
      <c r="U124" s="94"/>
      <c r="V124" s="92" t="str">
        <f t="shared" si="6"/>
        <v/>
      </c>
      <c r="W124" s="92" t="str">
        <f t="shared" si="7"/>
        <v/>
      </c>
      <c r="X124" s="99"/>
      <c r="Y124" s="94"/>
      <c r="Z124" s="100"/>
      <c r="AA124" s="95"/>
      <c r="AB124" s="10"/>
      <c r="AC124" s="68" t="b">
        <f ca="1">AND('pg2'!T124&gt;=startDate,'pg2'!T124&lt;=endDate)</f>
        <v>0</v>
      </c>
    </row>
    <row r="125" spans="1:34" ht="15">
      <c r="A125" s="93">
        <f t="shared" si="8"/>
        <v>622</v>
      </c>
      <c r="B125" s="94"/>
      <c r="C125" s="153"/>
      <c r="D125" s="93" t="str">
        <f>IF(C125&lt;&gt;"",COUNTIF(Stats!AD:AD,C125),"")</f>
        <v/>
      </c>
      <c r="E125" s="165" t="str">
        <f ca="1">IF(C125&lt;&gt;"",IF(MONTH(T125)=MONTH(TODAY()),Stats!AI623,"--"),"")</f>
        <v/>
      </c>
      <c r="F125" s="97"/>
      <c r="G125" s="160"/>
      <c r="H125" s="157"/>
      <c r="I125" s="158"/>
      <c r="J125" s="161"/>
      <c r="K125" s="160"/>
      <c r="L125" s="162"/>
      <c r="M125" s="162"/>
      <c r="N125" s="96"/>
      <c r="O125" s="96"/>
      <c r="P125" s="164"/>
      <c r="Q125" s="159"/>
      <c r="R125" s="98"/>
      <c r="S125" s="163"/>
      <c r="T125" s="92" t="str">
        <f t="shared" ca="1" si="5"/>
        <v/>
      </c>
      <c r="U125" s="94"/>
      <c r="V125" s="92" t="str">
        <f t="shared" si="6"/>
        <v/>
      </c>
      <c r="W125" s="92" t="str">
        <f t="shared" si="7"/>
        <v/>
      </c>
      <c r="X125" s="99"/>
      <c r="Y125" s="94"/>
      <c r="Z125" s="100"/>
      <c r="AA125" s="95"/>
      <c r="AB125" s="10"/>
      <c r="AC125" s="68" t="b">
        <f ca="1">AND('pg2'!T125&gt;=startDate,'pg2'!T125&lt;=endDate)</f>
        <v>0</v>
      </c>
    </row>
    <row r="126" spans="1:34" ht="15">
      <c r="A126" s="93">
        <f t="shared" si="8"/>
        <v>623</v>
      </c>
      <c r="B126" s="94"/>
      <c r="C126" s="153"/>
      <c r="D126" s="93" t="str">
        <f>IF(C126&lt;&gt;"",COUNTIF(Stats!AD:AD,C126),"")</f>
        <v/>
      </c>
      <c r="E126" s="165" t="str">
        <f ca="1">IF(C126&lt;&gt;"",IF(MONTH(T126)=MONTH(TODAY()),Stats!AI624,"--"),"")</f>
        <v/>
      </c>
      <c r="F126" s="97"/>
      <c r="G126" s="160"/>
      <c r="H126" s="157"/>
      <c r="I126" s="158"/>
      <c r="J126" s="161"/>
      <c r="K126" s="160"/>
      <c r="L126" s="162"/>
      <c r="M126" s="162"/>
      <c r="N126" s="96"/>
      <c r="O126" s="96"/>
      <c r="P126" s="164"/>
      <c r="Q126" s="159"/>
      <c r="R126" s="98"/>
      <c r="S126" s="163"/>
      <c r="T126" s="92" t="str">
        <f t="shared" ca="1" si="5"/>
        <v/>
      </c>
      <c r="U126" s="94"/>
      <c r="V126" s="92" t="str">
        <f t="shared" si="6"/>
        <v/>
      </c>
      <c r="W126" s="92" t="str">
        <f t="shared" si="7"/>
        <v/>
      </c>
      <c r="X126" s="99"/>
      <c r="Y126" s="94"/>
      <c r="Z126" s="100"/>
      <c r="AA126" s="95"/>
      <c r="AB126" s="10"/>
      <c r="AC126" s="68" t="b">
        <f ca="1">AND('pg2'!T126&gt;=startDate,'pg2'!T126&lt;=endDate)</f>
        <v>0</v>
      </c>
    </row>
    <row r="127" spans="1:34" ht="15">
      <c r="A127" s="93">
        <f t="shared" si="8"/>
        <v>624</v>
      </c>
      <c r="B127" s="94"/>
      <c r="C127" s="153"/>
      <c r="D127" s="93" t="str">
        <f>IF(C127&lt;&gt;"",COUNTIF(Stats!AD:AD,C127),"")</f>
        <v/>
      </c>
      <c r="E127" s="165" t="str">
        <f ca="1">IF(C127&lt;&gt;"",IF(MONTH(T127)=MONTH(TODAY()),Stats!AI625,"--"),"")</f>
        <v/>
      </c>
      <c r="F127" s="97"/>
      <c r="G127" s="160"/>
      <c r="H127" s="157"/>
      <c r="I127" s="158"/>
      <c r="J127" s="161"/>
      <c r="K127" s="160"/>
      <c r="L127" s="162"/>
      <c r="M127" s="162"/>
      <c r="N127" s="96"/>
      <c r="O127" s="96"/>
      <c r="P127" s="164"/>
      <c r="Q127" s="159"/>
      <c r="R127" s="98"/>
      <c r="S127" s="163"/>
      <c r="T127" s="92" t="str">
        <f t="shared" ca="1" si="5"/>
        <v/>
      </c>
      <c r="U127" s="94"/>
      <c r="V127" s="92" t="str">
        <f t="shared" si="6"/>
        <v/>
      </c>
      <c r="W127" s="92" t="str">
        <f t="shared" si="7"/>
        <v/>
      </c>
      <c r="X127" s="99"/>
      <c r="Y127" s="94"/>
      <c r="Z127" s="100"/>
      <c r="AA127" s="95"/>
      <c r="AB127" s="10"/>
      <c r="AC127" s="68" t="b">
        <f ca="1">AND('pg2'!T127&gt;=startDate,'pg2'!T127&lt;=endDate)</f>
        <v>0</v>
      </c>
    </row>
    <row r="128" spans="1:34" ht="15">
      <c r="A128" s="93">
        <f t="shared" si="8"/>
        <v>625</v>
      </c>
      <c r="B128" s="94"/>
      <c r="C128" s="153"/>
      <c r="D128" s="93" t="str">
        <f>IF(C128&lt;&gt;"",COUNTIF(Stats!AD:AD,C128),"")</f>
        <v/>
      </c>
      <c r="E128" s="165" t="str">
        <f ca="1">IF(C128&lt;&gt;"",IF(MONTH(T128)=MONTH(TODAY()),Stats!AI626,"--"),"")</f>
        <v/>
      </c>
      <c r="F128" s="97"/>
      <c r="G128" s="160"/>
      <c r="H128" s="157"/>
      <c r="I128" s="158"/>
      <c r="J128" s="161"/>
      <c r="K128" s="160"/>
      <c r="L128" s="162"/>
      <c r="M128" s="162"/>
      <c r="N128" s="96"/>
      <c r="O128" s="96"/>
      <c r="P128" s="164"/>
      <c r="Q128" s="159"/>
      <c r="R128" s="98"/>
      <c r="S128" s="163"/>
      <c r="T128" s="92" t="str">
        <f t="shared" ca="1" si="5"/>
        <v/>
      </c>
      <c r="U128" s="94"/>
      <c r="V128" s="92" t="str">
        <f t="shared" si="6"/>
        <v/>
      </c>
      <c r="W128" s="92" t="str">
        <f t="shared" si="7"/>
        <v/>
      </c>
      <c r="X128" s="99"/>
      <c r="Y128" s="94"/>
      <c r="Z128" s="100"/>
      <c r="AA128" s="95"/>
      <c r="AB128" s="10"/>
      <c r="AC128" s="68" t="b">
        <f ca="1">AND('pg2'!T128&gt;=startDate,'pg2'!T128&lt;=endDate)</f>
        <v>0</v>
      </c>
    </row>
    <row r="129" spans="1:29" ht="15">
      <c r="A129" s="93">
        <f t="shared" si="8"/>
        <v>626</v>
      </c>
      <c r="B129" s="94"/>
      <c r="C129" s="153"/>
      <c r="D129" s="93" t="str">
        <f>IF(C129&lt;&gt;"",COUNTIF(Stats!AD:AD,C129),"")</f>
        <v/>
      </c>
      <c r="E129" s="165" t="str">
        <f ca="1">IF(C129&lt;&gt;"",IF(MONTH(T129)=MONTH(TODAY()),Stats!AI627,"--"),"")</f>
        <v/>
      </c>
      <c r="F129" s="97"/>
      <c r="G129" s="160"/>
      <c r="H129" s="157"/>
      <c r="I129" s="158"/>
      <c r="J129" s="161"/>
      <c r="K129" s="160"/>
      <c r="L129" s="162"/>
      <c r="M129" s="162"/>
      <c r="N129" s="96"/>
      <c r="O129" s="96"/>
      <c r="P129" s="164"/>
      <c r="Q129" s="159"/>
      <c r="R129" s="98"/>
      <c r="S129" s="163"/>
      <c r="T129" s="92" t="str">
        <f t="shared" ca="1" si="5"/>
        <v/>
      </c>
      <c r="U129" s="94"/>
      <c r="V129" s="92" t="str">
        <f t="shared" si="6"/>
        <v/>
      </c>
      <c r="W129" s="92" t="str">
        <f t="shared" si="7"/>
        <v/>
      </c>
      <c r="X129" s="99"/>
      <c r="Y129" s="94"/>
      <c r="Z129" s="100"/>
      <c r="AA129" s="95"/>
      <c r="AB129" s="10"/>
      <c r="AC129" s="68" t="b">
        <f ca="1">AND('pg2'!T129&gt;=startDate,'pg2'!T129&lt;=endDate)</f>
        <v>0</v>
      </c>
    </row>
    <row r="130" spans="1:29" ht="15">
      <c r="A130" s="93">
        <f t="shared" si="8"/>
        <v>627</v>
      </c>
      <c r="B130" s="94"/>
      <c r="C130" s="153"/>
      <c r="D130" s="93" t="str">
        <f>IF(C130&lt;&gt;"",COUNTIF(Stats!AD:AD,C130),"")</f>
        <v/>
      </c>
      <c r="E130" s="165" t="str">
        <f ca="1">IF(C130&lt;&gt;"",IF(MONTH(T130)=MONTH(TODAY()),Stats!AI628,"--"),"")</f>
        <v/>
      </c>
      <c r="F130" s="97"/>
      <c r="G130" s="160"/>
      <c r="H130" s="157"/>
      <c r="I130" s="158"/>
      <c r="J130" s="161"/>
      <c r="K130" s="160"/>
      <c r="L130" s="162"/>
      <c r="M130" s="162"/>
      <c r="N130" s="96"/>
      <c r="O130" s="96"/>
      <c r="P130" s="164"/>
      <c r="Q130" s="159"/>
      <c r="R130" s="98"/>
      <c r="S130" s="163"/>
      <c r="T130" s="92" t="str">
        <f t="shared" ca="1" si="5"/>
        <v/>
      </c>
      <c r="U130" s="94"/>
      <c r="V130" s="92" t="str">
        <f t="shared" si="6"/>
        <v/>
      </c>
      <c r="W130" s="92" t="str">
        <f t="shared" si="7"/>
        <v/>
      </c>
      <c r="X130" s="99"/>
      <c r="Y130" s="94"/>
      <c r="Z130" s="100"/>
      <c r="AA130" s="95"/>
      <c r="AB130" s="10"/>
      <c r="AC130" s="68" t="b">
        <f ca="1">AND('pg2'!T130&gt;=startDate,'pg2'!T130&lt;=endDate)</f>
        <v>0</v>
      </c>
    </row>
    <row r="131" spans="1:29" ht="15">
      <c r="A131" s="93">
        <f t="shared" si="8"/>
        <v>628</v>
      </c>
      <c r="B131" s="94"/>
      <c r="C131" s="153"/>
      <c r="D131" s="93" t="str">
        <f>IF(C131&lt;&gt;"",COUNTIF(Stats!AD:AD,C131),"")</f>
        <v/>
      </c>
      <c r="E131" s="165" t="str">
        <f ca="1">IF(C131&lt;&gt;"",IF(MONTH(T131)=MONTH(TODAY()),Stats!AI629,"--"),"")</f>
        <v/>
      </c>
      <c r="F131" s="97"/>
      <c r="G131" s="160"/>
      <c r="H131" s="157"/>
      <c r="I131" s="158"/>
      <c r="J131" s="161"/>
      <c r="K131" s="160"/>
      <c r="L131" s="162"/>
      <c r="M131" s="162"/>
      <c r="N131" s="96"/>
      <c r="O131" s="96"/>
      <c r="P131" s="164"/>
      <c r="Q131" s="159"/>
      <c r="R131" s="98"/>
      <c r="S131" s="163"/>
      <c r="T131" s="92" t="str">
        <f t="shared" ca="1" si="5"/>
        <v/>
      </c>
      <c r="U131" s="94"/>
      <c r="V131" s="92" t="str">
        <f t="shared" si="6"/>
        <v/>
      </c>
      <c r="W131" s="92" t="str">
        <f t="shared" si="7"/>
        <v/>
      </c>
      <c r="X131" s="99"/>
      <c r="Y131" s="94"/>
      <c r="Z131" s="100"/>
      <c r="AA131" s="95"/>
      <c r="AB131" s="10"/>
      <c r="AC131" s="68" t="b">
        <f ca="1">AND('pg2'!T131&gt;=startDate,'pg2'!T131&lt;=endDate)</f>
        <v>0</v>
      </c>
    </row>
    <row r="132" spans="1:29" ht="15">
      <c r="A132" s="93">
        <f t="shared" si="8"/>
        <v>629</v>
      </c>
      <c r="B132" s="94"/>
      <c r="C132" s="153"/>
      <c r="D132" s="93" t="str">
        <f>IF(C132&lt;&gt;"",COUNTIF(Stats!AD:AD,C132),"")</f>
        <v/>
      </c>
      <c r="E132" s="165" t="str">
        <f ca="1">IF(C132&lt;&gt;"",IF(MONTH(T132)=MONTH(TODAY()),Stats!AI630,"--"),"")</f>
        <v/>
      </c>
      <c r="F132" s="97"/>
      <c r="G132" s="160"/>
      <c r="H132" s="157"/>
      <c r="I132" s="158"/>
      <c r="J132" s="161"/>
      <c r="K132" s="160"/>
      <c r="L132" s="162"/>
      <c r="M132" s="162"/>
      <c r="N132" s="96"/>
      <c r="O132" s="96"/>
      <c r="P132" s="164"/>
      <c r="Q132" s="159"/>
      <c r="R132" s="98"/>
      <c r="S132" s="163"/>
      <c r="T132" s="92" t="str">
        <f t="shared" ca="1" si="5"/>
        <v/>
      </c>
      <c r="U132" s="94"/>
      <c r="V132" s="92" t="str">
        <f t="shared" si="6"/>
        <v/>
      </c>
      <c r="W132" s="92" t="str">
        <f t="shared" si="7"/>
        <v/>
      </c>
      <c r="X132" s="99"/>
      <c r="Y132" s="94"/>
      <c r="Z132" s="100"/>
      <c r="AA132" s="95"/>
      <c r="AB132" s="10"/>
      <c r="AC132" s="68" t="b">
        <f ca="1">AND('pg2'!T132&gt;=startDate,'pg2'!T132&lt;=endDate)</f>
        <v>0</v>
      </c>
    </row>
    <row r="133" spans="1:29" ht="15">
      <c r="A133" s="93">
        <f t="shared" si="8"/>
        <v>630</v>
      </c>
      <c r="B133" s="94"/>
      <c r="C133" s="153"/>
      <c r="D133" s="93" t="str">
        <f>IF(C133&lt;&gt;"",COUNTIF(Stats!AD:AD,C133),"")</f>
        <v/>
      </c>
      <c r="E133" s="165" t="str">
        <f ca="1">IF(C133&lt;&gt;"",IF(MONTH(T133)=MONTH(TODAY()),Stats!AI631,"--"),"")</f>
        <v/>
      </c>
      <c r="F133" s="97"/>
      <c r="G133" s="160"/>
      <c r="H133" s="157"/>
      <c r="I133" s="158"/>
      <c r="J133" s="161"/>
      <c r="K133" s="160"/>
      <c r="L133" s="162"/>
      <c r="M133" s="162"/>
      <c r="N133" s="96"/>
      <c r="O133" s="96"/>
      <c r="P133" s="164"/>
      <c r="Q133" s="159"/>
      <c r="R133" s="98"/>
      <c r="S133" s="163"/>
      <c r="T133" s="92" t="str">
        <f t="shared" ref="T133:T196" ca="1" si="9">IF(B133&lt;&gt;"",IF(T133="",TODAY(),T133),"")</f>
        <v/>
      </c>
      <c r="U133" s="94"/>
      <c r="V133" s="92" t="str">
        <f t="shared" ref="V133:V196" si="10">IF(U133="","", U133+21)</f>
        <v/>
      </c>
      <c r="W133" s="92" t="str">
        <f t="shared" ref="W133:W196" si="11">IF($U133="","", $V133+28)</f>
        <v/>
      </c>
      <c r="X133" s="99"/>
      <c r="Y133" s="94"/>
      <c r="Z133" s="100"/>
      <c r="AA133" s="95"/>
      <c r="AB133" s="10"/>
      <c r="AC133" s="68" t="b">
        <f ca="1">AND('pg2'!T133&gt;=startDate,'pg2'!T133&lt;=endDate)</f>
        <v>0</v>
      </c>
    </row>
    <row r="134" spans="1:29" ht="15">
      <c r="A134" s="93">
        <f t="shared" si="8"/>
        <v>631</v>
      </c>
      <c r="B134" s="94"/>
      <c r="C134" s="153"/>
      <c r="D134" s="93" t="str">
        <f>IF(C134&lt;&gt;"",COUNTIF(Stats!AD:AD,C134),"")</f>
        <v/>
      </c>
      <c r="E134" s="165" t="str">
        <f ca="1">IF(C134&lt;&gt;"",IF(MONTH(T134)=MONTH(TODAY()),Stats!AI632,"--"),"")</f>
        <v/>
      </c>
      <c r="F134" s="97"/>
      <c r="G134" s="160"/>
      <c r="H134" s="157"/>
      <c r="I134" s="158"/>
      <c r="J134" s="161"/>
      <c r="K134" s="160"/>
      <c r="L134" s="162"/>
      <c r="M134" s="162"/>
      <c r="N134" s="96"/>
      <c r="O134" s="96"/>
      <c r="P134" s="164"/>
      <c r="Q134" s="159"/>
      <c r="R134" s="98"/>
      <c r="S134" s="163"/>
      <c r="T134" s="92" t="str">
        <f t="shared" ca="1" si="9"/>
        <v/>
      </c>
      <c r="U134" s="94"/>
      <c r="V134" s="92" t="str">
        <f t="shared" si="10"/>
        <v/>
      </c>
      <c r="W134" s="92" t="str">
        <f t="shared" si="11"/>
        <v/>
      </c>
      <c r="X134" s="99"/>
      <c r="Y134" s="94"/>
      <c r="Z134" s="100"/>
      <c r="AA134" s="95"/>
      <c r="AB134" s="10"/>
      <c r="AC134" s="68" t="b">
        <f ca="1">AND('pg2'!T134&gt;=startDate,'pg2'!T134&lt;=endDate)</f>
        <v>0</v>
      </c>
    </row>
    <row r="135" spans="1:29" ht="15">
      <c r="A135" s="93">
        <f t="shared" ref="A135:A198" si="12">(A134+1)</f>
        <v>632</v>
      </c>
      <c r="B135" s="94"/>
      <c r="C135" s="153"/>
      <c r="D135" s="93" t="str">
        <f>IF(C135&lt;&gt;"",COUNTIF(Stats!AD:AD,C135),"")</f>
        <v/>
      </c>
      <c r="E135" s="165" t="str">
        <f ca="1">IF(C135&lt;&gt;"",IF(MONTH(T135)=MONTH(TODAY()),Stats!AI633,"--"),"")</f>
        <v/>
      </c>
      <c r="F135" s="97"/>
      <c r="G135" s="160"/>
      <c r="H135" s="157"/>
      <c r="I135" s="158"/>
      <c r="J135" s="161"/>
      <c r="K135" s="160"/>
      <c r="L135" s="162"/>
      <c r="M135" s="162"/>
      <c r="N135" s="96"/>
      <c r="O135" s="96"/>
      <c r="P135" s="164"/>
      <c r="Q135" s="159"/>
      <c r="R135" s="98"/>
      <c r="S135" s="163"/>
      <c r="T135" s="92" t="str">
        <f t="shared" ca="1" si="9"/>
        <v/>
      </c>
      <c r="U135" s="94"/>
      <c r="V135" s="92" t="str">
        <f t="shared" si="10"/>
        <v/>
      </c>
      <c r="W135" s="92" t="str">
        <f t="shared" si="11"/>
        <v/>
      </c>
      <c r="X135" s="99"/>
      <c r="Y135" s="94"/>
      <c r="Z135" s="100"/>
      <c r="AA135" s="95"/>
      <c r="AB135" s="10"/>
      <c r="AC135" s="68" t="b">
        <f ca="1">AND('pg2'!T135&gt;=startDate,'pg2'!T135&lt;=endDate)</f>
        <v>0</v>
      </c>
    </row>
    <row r="136" spans="1:29" ht="15">
      <c r="A136" s="93">
        <f t="shared" si="12"/>
        <v>633</v>
      </c>
      <c r="B136" s="94"/>
      <c r="C136" s="153"/>
      <c r="D136" s="93" t="str">
        <f>IF(C136&lt;&gt;"",COUNTIF(Stats!AD:AD,C136),"")</f>
        <v/>
      </c>
      <c r="E136" s="165" t="str">
        <f ca="1">IF(C136&lt;&gt;"",IF(MONTH(T136)=MONTH(TODAY()),Stats!AI634,"--"),"")</f>
        <v/>
      </c>
      <c r="F136" s="97"/>
      <c r="G136" s="160"/>
      <c r="H136" s="157"/>
      <c r="I136" s="158"/>
      <c r="J136" s="161"/>
      <c r="K136" s="160"/>
      <c r="L136" s="162"/>
      <c r="M136" s="162"/>
      <c r="N136" s="96"/>
      <c r="O136" s="96"/>
      <c r="P136" s="164"/>
      <c r="Q136" s="159"/>
      <c r="R136" s="98"/>
      <c r="S136" s="163"/>
      <c r="T136" s="92" t="str">
        <f t="shared" ca="1" si="9"/>
        <v/>
      </c>
      <c r="U136" s="94"/>
      <c r="V136" s="92" t="str">
        <f t="shared" si="10"/>
        <v/>
      </c>
      <c r="W136" s="92" t="str">
        <f t="shared" si="11"/>
        <v/>
      </c>
      <c r="X136" s="99"/>
      <c r="Y136" s="94"/>
      <c r="Z136" s="100"/>
      <c r="AA136" s="95"/>
      <c r="AB136" s="10"/>
      <c r="AC136" s="68" t="b">
        <f ca="1">AND('pg2'!T136&gt;=startDate,'pg2'!T136&lt;=endDate)</f>
        <v>0</v>
      </c>
    </row>
    <row r="137" spans="1:29" ht="15">
      <c r="A137" s="93">
        <f t="shared" si="12"/>
        <v>634</v>
      </c>
      <c r="B137" s="94"/>
      <c r="C137" s="153"/>
      <c r="D137" s="93" t="str">
        <f>IF(C137&lt;&gt;"",COUNTIF(Stats!AD:AD,C137),"")</f>
        <v/>
      </c>
      <c r="E137" s="165" t="str">
        <f ca="1">IF(C137&lt;&gt;"",IF(MONTH(T137)=MONTH(TODAY()),Stats!AI635,"--"),"")</f>
        <v/>
      </c>
      <c r="F137" s="97"/>
      <c r="G137" s="160"/>
      <c r="H137" s="157"/>
      <c r="I137" s="158"/>
      <c r="J137" s="161"/>
      <c r="K137" s="160"/>
      <c r="L137" s="162"/>
      <c r="M137" s="162"/>
      <c r="N137" s="96"/>
      <c r="O137" s="96"/>
      <c r="P137" s="164"/>
      <c r="Q137" s="159"/>
      <c r="R137" s="98"/>
      <c r="S137" s="163"/>
      <c r="T137" s="92" t="str">
        <f t="shared" ca="1" si="9"/>
        <v/>
      </c>
      <c r="U137" s="94"/>
      <c r="V137" s="92" t="str">
        <f t="shared" si="10"/>
        <v/>
      </c>
      <c r="W137" s="92" t="str">
        <f t="shared" si="11"/>
        <v/>
      </c>
      <c r="X137" s="99"/>
      <c r="Y137" s="94"/>
      <c r="Z137" s="100"/>
      <c r="AA137" s="95"/>
      <c r="AB137" s="10"/>
      <c r="AC137" s="68" t="b">
        <f ca="1">AND('pg2'!T137&gt;=startDate,'pg2'!T137&lt;=endDate)</f>
        <v>0</v>
      </c>
    </row>
    <row r="138" spans="1:29" ht="15">
      <c r="A138" s="93">
        <f t="shared" si="12"/>
        <v>635</v>
      </c>
      <c r="B138" s="94"/>
      <c r="C138" s="153"/>
      <c r="D138" s="93" t="str">
        <f>IF(C138&lt;&gt;"",COUNTIF(Stats!AD:AD,C138),"")</f>
        <v/>
      </c>
      <c r="E138" s="165" t="str">
        <f ca="1">IF(C138&lt;&gt;"",IF(MONTH(T138)=MONTH(TODAY()),Stats!AI636,"--"),"")</f>
        <v/>
      </c>
      <c r="F138" s="97"/>
      <c r="G138" s="160"/>
      <c r="H138" s="157"/>
      <c r="I138" s="158"/>
      <c r="J138" s="161"/>
      <c r="K138" s="160"/>
      <c r="L138" s="162"/>
      <c r="M138" s="162"/>
      <c r="N138" s="96"/>
      <c r="O138" s="96"/>
      <c r="P138" s="164"/>
      <c r="Q138" s="159"/>
      <c r="R138" s="98"/>
      <c r="S138" s="163"/>
      <c r="T138" s="92" t="str">
        <f t="shared" ca="1" si="9"/>
        <v/>
      </c>
      <c r="U138" s="94"/>
      <c r="V138" s="92" t="str">
        <f t="shared" si="10"/>
        <v/>
      </c>
      <c r="W138" s="92" t="str">
        <f t="shared" si="11"/>
        <v/>
      </c>
      <c r="X138" s="99"/>
      <c r="Y138" s="94"/>
      <c r="Z138" s="100"/>
      <c r="AA138" s="95"/>
      <c r="AB138" s="10"/>
      <c r="AC138" s="68" t="b">
        <f ca="1">AND('pg2'!T138&gt;=startDate,'pg2'!T138&lt;=endDate)</f>
        <v>0</v>
      </c>
    </row>
    <row r="139" spans="1:29" ht="15">
      <c r="A139" s="93">
        <f t="shared" si="12"/>
        <v>636</v>
      </c>
      <c r="B139" s="94"/>
      <c r="C139" s="153"/>
      <c r="D139" s="93" t="str">
        <f>IF(C139&lt;&gt;"",COUNTIF(Stats!AD:AD,C139),"")</f>
        <v/>
      </c>
      <c r="E139" s="165" t="str">
        <f ca="1">IF(C139&lt;&gt;"",IF(MONTH(T139)=MONTH(TODAY()),Stats!AI637,"--"),"")</f>
        <v/>
      </c>
      <c r="F139" s="97"/>
      <c r="G139" s="160"/>
      <c r="H139" s="157"/>
      <c r="I139" s="158"/>
      <c r="J139" s="161"/>
      <c r="K139" s="160"/>
      <c r="L139" s="162"/>
      <c r="M139" s="162"/>
      <c r="N139" s="96"/>
      <c r="O139" s="96"/>
      <c r="P139" s="164"/>
      <c r="Q139" s="159"/>
      <c r="R139" s="98"/>
      <c r="S139" s="163"/>
      <c r="T139" s="92" t="str">
        <f t="shared" ca="1" si="9"/>
        <v/>
      </c>
      <c r="U139" s="94"/>
      <c r="V139" s="92" t="str">
        <f t="shared" si="10"/>
        <v/>
      </c>
      <c r="W139" s="92" t="str">
        <f t="shared" si="11"/>
        <v/>
      </c>
      <c r="X139" s="99"/>
      <c r="Y139" s="94"/>
      <c r="Z139" s="100"/>
      <c r="AA139" s="95"/>
      <c r="AB139" s="10"/>
      <c r="AC139" s="68" t="b">
        <f ca="1">AND('pg2'!T139&gt;=startDate,'pg2'!T139&lt;=endDate)</f>
        <v>0</v>
      </c>
    </row>
    <row r="140" spans="1:29" ht="15">
      <c r="A140" s="93">
        <f t="shared" si="12"/>
        <v>637</v>
      </c>
      <c r="B140" s="94"/>
      <c r="C140" s="153"/>
      <c r="D140" s="93" t="str">
        <f>IF(C140&lt;&gt;"",COUNTIF(Stats!AD:AD,C140),"")</f>
        <v/>
      </c>
      <c r="E140" s="165" t="str">
        <f ca="1">IF(C140&lt;&gt;"",IF(MONTH(T140)=MONTH(TODAY()),Stats!AI638,"--"),"")</f>
        <v/>
      </c>
      <c r="F140" s="97"/>
      <c r="G140" s="160"/>
      <c r="H140" s="157"/>
      <c r="I140" s="158"/>
      <c r="J140" s="161"/>
      <c r="K140" s="160"/>
      <c r="L140" s="162"/>
      <c r="M140" s="162"/>
      <c r="N140" s="96"/>
      <c r="O140" s="96"/>
      <c r="P140" s="164"/>
      <c r="Q140" s="159"/>
      <c r="R140" s="98"/>
      <c r="S140" s="163"/>
      <c r="T140" s="92" t="str">
        <f t="shared" ca="1" si="9"/>
        <v/>
      </c>
      <c r="U140" s="94"/>
      <c r="V140" s="92" t="str">
        <f t="shared" si="10"/>
        <v/>
      </c>
      <c r="W140" s="92" t="str">
        <f t="shared" si="11"/>
        <v/>
      </c>
      <c r="X140" s="99"/>
      <c r="Y140" s="94"/>
      <c r="Z140" s="100"/>
      <c r="AA140" s="95"/>
      <c r="AB140" s="10"/>
      <c r="AC140" s="68" t="b">
        <f ca="1">AND('pg2'!T140&gt;=startDate,'pg2'!T140&lt;=endDate)</f>
        <v>0</v>
      </c>
    </row>
    <row r="141" spans="1:29" ht="15">
      <c r="A141" s="93">
        <f t="shared" si="12"/>
        <v>638</v>
      </c>
      <c r="B141" s="94"/>
      <c r="C141" s="153"/>
      <c r="D141" s="93" t="str">
        <f>IF(C141&lt;&gt;"",COUNTIF(Stats!AD:AD,C141),"")</f>
        <v/>
      </c>
      <c r="E141" s="165" t="str">
        <f ca="1">IF(C141&lt;&gt;"",IF(MONTH(T141)=MONTH(TODAY()),Stats!AI639,"--"),"")</f>
        <v/>
      </c>
      <c r="F141" s="97"/>
      <c r="G141" s="160"/>
      <c r="H141" s="157"/>
      <c r="I141" s="158"/>
      <c r="J141" s="161"/>
      <c r="K141" s="160"/>
      <c r="L141" s="162"/>
      <c r="M141" s="162"/>
      <c r="N141" s="96"/>
      <c r="O141" s="96"/>
      <c r="P141" s="164"/>
      <c r="Q141" s="159"/>
      <c r="R141" s="98"/>
      <c r="S141" s="163"/>
      <c r="T141" s="92" t="str">
        <f t="shared" ca="1" si="9"/>
        <v/>
      </c>
      <c r="U141" s="94"/>
      <c r="V141" s="92" t="str">
        <f t="shared" si="10"/>
        <v/>
      </c>
      <c r="W141" s="92" t="str">
        <f t="shared" si="11"/>
        <v/>
      </c>
      <c r="X141" s="99"/>
      <c r="Y141" s="94"/>
      <c r="Z141" s="100"/>
      <c r="AA141" s="95"/>
      <c r="AB141" s="10"/>
      <c r="AC141" s="68" t="b">
        <f ca="1">AND('pg2'!T141&gt;=startDate,'pg2'!T141&lt;=endDate)</f>
        <v>0</v>
      </c>
    </row>
    <row r="142" spans="1:29" ht="15">
      <c r="A142" s="93">
        <f t="shared" si="12"/>
        <v>639</v>
      </c>
      <c r="B142" s="94"/>
      <c r="C142" s="153"/>
      <c r="D142" s="93" t="str">
        <f>IF(C142&lt;&gt;"",COUNTIF(Stats!AD:AD,C142),"")</f>
        <v/>
      </c>
      <c r="E142" s="165" t="str">
        <f ca="1">IF(C142&lt;&gt;"",IF(MONTH(T142)=MONTH(TODAY()),Stats!AI640,"--"),"")</f>
        <v/>
      </c>
      <c r="F142" s="97"/>
      <c r="G142" s="160"/>
      <c r="H142" s="157"/>
      <c r="I142" s="158"/>
      <c r="J142" s="161"/>
      <c r="K142" s="160"/>
      <c r="L142" s="162"/>
      <c r="M142" s="162"/>
      <c r="N142" s="96"/>
      <c r="O142" s="96"/>
      <c r="P142" s="164"/>
      <c r="Q142" s="159"/>
      <c r="R142" s="98"/>
      <c r="S142" s="163"/>
      <c r="T142" s="92" t="str">
        <f t="shared" ca="1" si="9"/>
        <v/>
      </c>
      <c r="U142" s="94"/>
      <c r="V142" s="92" t="str">
        <f t="shared" si="10"/>
        <v/>
      </c>
      <c r="W142" s="92" t="str">
        <f t="shared" si="11"/>
        <v/>
      </c>
      <c r="X142" s="99"/>
      <c r="Y142" s="94"/>
      <c r="Z142" s="100"/>
      <c r="AA142" s="95"/>
      <c r="AB142" s="10"/>
      <c r="AC142" s="68" t="b">
        <f ca="1">AND('pg2'!T142&gt;=startDate,'pg2'!T142&lt;=endDate)</f>
        <v>0</v>
      </c>
    </row>
    <row r="143" spans="1:29" ht="15">
      <c r="A143" s="93">
        <f t="shared" si="12"/>
        <v>640</v>
      </c>
      <c r="B143" s="94"/>
      <c r="C143" s="153"/>
      <c r="D143" s="93" t="str">
        <f>IF(C143&lt;&gt;"",COUNTIF(Stats!AD:AD,C143),"")</f>
        <v/>
      </c>
      <c r="E143" s="165" t="str">
        <f ca="1">IF(C143&lt;&gt;"",IF(MONTH(T143)=MONTH(TODAY()),Stats!AI641,"--"),"")</f>
        <v/>
      </c>
      <c r="F143" s="97"/>
      <c r="G143" s="160"/>
      <c r="H143" s="157"/>
      <c r="I143" s="158"/>
      <c r="J143" s="161"/>
      <c r="K143" s="160"/>
      <c r="L143" s="162"/>
      <c r="M143" s="162"/>
      <c r="N143" s="96"/>
      <c r="O143" s="96"/>
      <c r="P143" s="164"/>
      <c r="Q143" s="159"/>
      <c r="R143" s="98"/>
      <c r="S143" s="163"/>
      <c r="T143" s="92" t="str">
        <f t="shared" ca="1" si="9"/>
        <v/>
      </c>
      <c r="U143" s="94"/>
      <c r="V143" s="92" t="str">
        <f t="shared" si="10"/>
        <v/>
      </c>
      <c r="W143" s="92" t="str">
        <f t="shared" si="11"/>
        <v/>
      </c>
      <c r="X143" s="99"/>
      <c r="Y143" s="94"/>
      <c r="Z143" s="100"/>
      <c r="AA143" s="95"/>
      <c r="AB143" s="10"/>
      <c r="AC143" s="68" t="b">
        <f ca="1">AND('pg2'!T143&gt;=startDate,'pg2'!T143&lt;=endDate)</f>
        <v>0</v>
      </c>
    </row>
    <row r="144" spans="1:29" ht="15">
      <c r="A144" s="93">
        <f t="shared" si="12"/>
        <v>641</v>
      </c>
      <c r="B144" s="94"/>
      <c r="C144" s="153"/>
      <c r="D144" s="93" t="str">
        <f>IF(C144&lt;&gt;"",COUNTIF(Stats!AD:AD,C144),"")</f>
        <v/>
      </c>
      <c r="E144" s="165" t="str">
        <f ca="1">IF(C144&lt;&gt;"",IF(MONTH(T144)=MONTH(TODAY()),Stats!AI642,"--"),"")</f>
        <v/>
      </c>
      <c r="F144" s="97"/>
      <c r="G144" s="160"/>
      <c r="H144" s="157"/>
      <c r="I144" s="158"/>
      <c r="J144" s="161"/>
      <c r="K144" s="160"/>
      <c r="L144" s="162"/>
      <c r="M144" s="162"/>
      <c r="N144" s="96"/>
      <c r="O144" s="96"/>
      <c r="P144" s="164"/>
      <c r="Q144" s="159"/>
      <c r="R144" s="98"/>
      <c r="S144" s="163"/>
      <c r="T144" s="92" t="str">
        <f t="shared" ca="1" si="9"/>
        <v/>
      </c>
      <c r="U144" s="94"/>
      <c r="V144" s="92" t="str">
        <f t="shared" si="10"/>
        <v/>
      </c>
      <c r="W144" s="92" t="str">
        <f t="shared" si="11"/>
        <v/>
      </c>
      <c r="X144" s="99"/>
      <c r="Y144" s="94"/>
      <c r="Z144" s="100"/>
      <c r="AA144" s="95"/>
      <c r="AB144" s="10"/>
      <c r="AC144" s="68" t="b">
        <f ca="1">AND('pg2'!T144&gt;=startDate,'pg2'!T144&lt;=endDate)</f>
        <v>0</v>
      </c>
    </row>
    <row r="145" spans="1:29" ht="15">
      <c r="A145" s="93">
        <f t="shared" si="12"/>
        <v>642</v>
      </c>
      <c r="B145" s="94"/>
      <c r="C145" s="153"/>
      <c r="D145" s="93" t="str">
        <f>IF(C145&lt;&gt;"",COUNTIF(Stats!AD:AD,C145),"")</f>
        <v/>
      </c>
      <c r="E145" s="165" t="str">
        <f ca="1">IF(C145&lt;&gt;"",IF(MONTH(T145)=MONTH(TODAY()),Stats!AI643,"--"),"")</f>
        <v/>
      </c>
      <c r="F145" s="97"/>
      <c r="G145" s="160"/>
      <c r="H145" s="157"/>
      <c r="I145" s="158"/>
      <c r="J145" s="161"/>
      <c r="K145" s="160"/>
      <c r="L145" s="162"/>
      <c r="M145" s="162"/>
      <c r="N145" s="96"/>
      <c r="O145" s="96"/>
      <c r="P145" s="164"/>
      <c r="Q145" s="159"/>
      <c r="R145" s="98"/>
      <c r="S145" s="163"/>
      <c r="T145" s="92" t="str">
        <f t="shared" ca="1" si="9"/>
        <v/>
      </c>
      <c r="U145" s="94"/>
      <c r="V145" s="92" t="str">
        <f t="shared" si="10"/>
        <v/>
      </c>
      <c r="W145" s="92" t="str">
        <f t="shared" si="11"/>
        <v/>
      </c>
      <c r="X145" s="99"/>
      <c r="Y145" s="94"/>
      <c r="Z145" s="100"/>
      <c r="AA145" s="95"/>
      <c r="AB145" s="10"/>
      <c r="AC145" s="68" t="b">
        <f ca="1">AND('pg2'!T145&gt;=startDate,'pg2'!T145&lt;=endDate)</f>
        <v>0</v>
      </c>
    </row>
    <row r="146" spans="1:29" ht="15">
      <c r="A146" s="93">
        <f t="shared" si="12"/>
        <v>643</v>
      </c>
      <c r="B146" s="94"/>
      <c r="C146" s="153"/>
      <c r="D146" s="93" t="str">
        <f>IF(C146&lt;&gt;"",COUNTIF(Stats!AD:AD,C146),"")</f>
        <v/>
      </c>
      <c r="E146" s="165" t="str">
        <f ca="1">IF(C146&lt;&gt;"",IF(MONTH(T146)=MONTH(TODAY()),Stats!AI644,"--"),"")</f>
        <v/>
      </c>
      <c r="F146" s="97"/>
      <c r="G146" s="160"/>
      <c r="H146" s="157"/>
      <c r="I146" s="158"/>
      <c r="J146" s="161"/>
      <c r="K146" s="160"/>
      <c r="L146" s="162"/>
      <c r="M146" s="162"/>
      <c r="N146" s="96"/>
      <c r="O146" s="96"/>
      <c r="P146" s="164"/>
      <c r="Q146" s="159"/>
      <c r="R146" s="98"/>
      <c r="S146" s="163"/>
      <c r="T146" s="92" t="str">
        <f t="shared" ca="1" si="9"/>
        <v/>
      </c>
      <c r="U146" s="94"/>
      <c r="V146" s="92" t="str">
        <f t="shared" si="10"/>
        <v/>
      </c>
      <c r="W146" s="92" t="str">
        <f t="shared" si="11"/>
        <v/>
      </c>
      <c r="X146" s="99"/>
      <c r="Y146" s="94"/>
      <c r="Z146" s="100"/>
      <c r="AA146" s="95"/>
      <c r="AB146" s="10"/>
      <c r="AC146" s="68" t="b">
        <f ca="1">AND('pg2'!T146&gt;=startDate,'pg2'!T146&lt;=endDate)</f>
        <v>0</v>
      </c>
    </row>
    <row r="147" spans="1:29" ht="15">
      <c r="A147" s="93">
        <f t="shared" si="12"/>
        <v>644</v>
      </c>
      <c r="B147" s="94"/>
      <c r="C147" s="153"/>
      <c r="D147" s="93" t="str">
        <f>IF(C147&lt;&gt;"",COUNTIF(Stats!AD:AD,C147),"")</f>
        <v/>
      </c>
      <c r="E147" s="165" t="str">
        <f ca="1">IF(C147&lt;&gt;"",IF(MONTH(T147)=MONTH(TODAY()),Stats!AI645,"--"),"")</f>
        <v/>
      </c>
      <c r="F147" s="97"/>
      <c r="G147" s="160"/>
      <c r="H147" s="157"/>
      <c r="I147" s="158"/>
      <c r="J147" s="161"/>
      <c r="K147" s="160"/>
      <c r="L147" s="162"/>
      <c r="M147" s="162"/>
      <c r="N147" s="96"/>
      <c r="O147" s="96"/>
      <c r="P147" s="164"/>
      <c r="Q147" s="159"/>
      <c r="R147" s="98"/>
      <c r="S147" s="163"/>
      <c r="T147" s="92" t="str">
        <f t="shared" ca="1" si="9"/>
        <v/>
      </c>
      <c r="U147" s="94"/>
      <c r="V147" s="92" t="str">
        <f t="shared" si="10"/>
        <v/>
      </c>
      <c r="W147" s="92" t="str">
        <f t="shared" si="11"/>
        <v/>
      </c>
      <c r="X147" s="99"/>
      <c r="Y147" s="94"/>
      <c r="Z147" s="100"/>
      <c r="AA147" s="95"/>
      <c r="AB147" s="10"/>
      <c r="AC147" s="68" t="b">
        <f ca="1">AND('pg2'!T147&gt;=startDate,'pg2'!T147&lt;=endDate)</f>
        <v>0</v>
      </c>
    </row>
    <row r="148" spans="1:29" ht="15">
      <c r="A148" s="93">
        <f t="shared" si="12"/>
        <v>645</v>
      </c>
      <c r="B148" s="94"/>
      <c r="C148" s="153"/>
      <c r="D148" s="93" t="str">
        <f>IF(C148&lt;&gt;"",COUNTIF(Stats!AD:AD,C148),"")</f>
        <v/>
      </c>
      <c r="E148" s="165" t="str">
        <f ca="1">IF(C148&lt;&gt;"",IF(MONTH(T148)=MONTH(TODAY()),Stats!AI646,"--"),"")</f>
        <v/>
      </c>
      <c r="F148" s="97"/>
      <c r="G148" s="160"/>
      <c r="H148" s="157"/>
      <c r="I148" s="158"/>
      <c r="J148" s="161"/>
      <c r="K148" s="160"/>
      <c r="L148" s="162"/>
      <c r="M148" s="162"/>
      <c r="N148" s="96"/>
      <c r="O148" s="96"/>
      <c r="P148" s="164"/>
      <c r="Q148" s="159"/>
      <c r="R148" s="98"/>
      <c r="S148" s="163"/>
      <c r="T148" s="92" t="str">
        <f t="shared" ca="1" si="9"/>
        <v/>
      </c>
      <c r="U148" s="94"/>
      <c r="V148" s="92" t="str">
        <f t="shared" si="10"/>
        <v/>
      </c>
      <c r="W148" s="92" t="str">
        <f t="shared" si="11"/>
        <v/>
      </c>
      <c r="X148" s="99"/>
      <c r="Y148" s="94"/>
      <c r="Z148" s="100"/>
      <c r="AA148" s="95"/>
      <c r="AB148" s="10"/>
      <c r="AC148" s="68" t="b">
        <f ca="1">AND('pg2'!T148&gt;=startDate,'pg2'!T148&lt;=endDate)</f>
        <v>0</v>
      </c>
    </row>
    <row r="149" spans="1:29" ht="15">
      <c r="A149" s="93">
        <f t="shared" si="12"/>
        <v>646</v>
      </c>
      <c r="B149" s="94"/>
      <c r="C149" s="153"/>
      <c r="D149" s="93" t="str">
        <f>IF(C149&lt;&gt;"",COUNTIF(Stats!AD:AD,C149),"")</f>
        <v/>
      </c>
      <c r="E149" s="165" t="str">
        <f ca="1">IF(C149&lt;&gt;"",IF(MONTH(T149)=MONTH(TODAY()),Stats!AI647,"--"),"")</f>
        <v/>
      </c>
      <c r="F149" s="97"/>
      <c r="G149" s="160"/>
      <c r="H149" s="157"/>
      <c r="I149" s="158"/>
      <c r="J149" s="161"/>
      <c r="K149" s="160"/>
      <c r="L149" s="162"/>
      <c r="M149" s="162"/>
      <c r="N149" s="96"/>
      <c r="O149" s="96"/>
      <c r="P149" s="164"/>
      <c r="Q149" s="159"/>
      <c r="R149" s="98"/>
      <c r="S149" s="163"/>
      <c r="T149" s="92" t="str">
        <f t="shared" ca="1" si="9"/>
        <v/>
      </c>
      <c r="U149" s="94"/>
      <c r="V149" s="92" t="str">
        <f t="shared" si="10"/>
        <v/>
      </c>
      <c r="W149" s="92" t="str">
        <f t="shared" si="11"/>
        <v/>
      </c>
      <c r="X149" s="99"/>
      <c r="Y149" s="94"/>
      <c r="Z149" s="100"/>
      <c r="AA149" s="95"/>
      <c r="AB149" s="10"/>
      <c r="AC149" s="68" t="b">
        <f ca="1">AND('pg2'!T149&gt;=startDate,'pg2'!T149&lt;=endDate)</f>
        <v>0</v>
      </c>
    </row>
    <row r="150" spans="1:29" ht="15">
      <c r="A150" s="93">
        <f t="shared" si="12"/>
        <v>647</v>
      </c>
      <c r="B150" s="94"/>
      <c r="C150" s="153"/>
      <c r="D150" s="93" t="str">
        <f>IF(C150&lt;&gt;"",COUNTIF(Stats!AD:AD,C150),"")</f>
        <v/>
      </c>
      <c r="E150" s="165" t="str">
        <f ca="1">IF(C150&lt;&gt;"",IF(MONTH(T150)=MONTH(TODAY()),Stats!AI648,"--"),"")</f>
        <v/>
      </c>
      <c r="F150" s="97"/>
      <c r="G150" s="160"/>
      <c r="H150" s="157"/>
      <c r="I150" s="158"/>
      <c r="J150" s="161"/>
      <c r="K150" s="160"/>
      <c r="L150" s="162"/>
      <c r="M150" s="162"/>
      <c r="N150" s="96"/>
      <c r="O150" s="96"/>
      <c r="P150" s="164"/>
      <c r="Q150" s="159"/>
      <c r="R150" s="98"/>
      <c r="S150" s="163"/>
      <c r="T150" s="92" t="str">
        <f t="shared" ca="1" si="9"/>
        <v/>
      </c>
      <c r="U150" s="94"/>
      <c r="V150" s="92" t="str">
        <f t="shared" si="10"/>
        <v/>
      </c>
      <c r="W150" s="92" t="str">
        <f t="shared" si="11"/>
        <v/>
      </c>
      <c r="X150" s="99"/>
      <c r="Y150" s="94"/>
      <c r="Z150" s="100"/>
      <c r="AA150" s="95"/>
      <c r="AB150" s="10"/>
      <c r="AC150" s="68" t="b">
        <f ca="1">AND('pg2'!T150&gt;=startDate,'pg2'!T150&lt;=endDate)</f>
        <v>0</v>
      </c>
    </row>
    <row r="151" spans="1:29" ht="15">
      <c r="A151" s="93">
        <f t="shared" si="12"/>
        <v>648</v>
      </c>
      <c r="B151" s="94"/>
      <c r="C151" s="153"/>
      <c r="D151" s="93" t="str">
        <f>IF(C151&lt;&gt;"",COUNTIF(Stats!AD:AD,C151),"")</f>
        <v/>
      </c>
      <c r="E151" s="165" t="str">
        <f ca="1">IF(C151&lt;&gt;"",IF(MONTH(T151)=MONTH(TODAY()),Stats!AI649,"--"),"")</f>
        <v/>
      </c>
      <c r="F151" s="97"/>
      <c r="G151" s="160"/>
      <c r="H151" s="157"/>
      <c r="I151" s="158"/>
      <c r="J151" s="161"/>
      <c r="K151" s="160"/>
      <c r="L151" s="162"/>
      <c r="M151" s="162"/>
      <c r="N151" s="96"/>
      <c r="O151" s="96"/>
      <c r="P151" s="164"/>
      <c r="Q151" s="159"/>
      <c r="R151" s="98"/>
      <c r="S151" s="163"/>
      <c r="T151" s="92" t="str">
        <f t="shared" ca="1" si="9"/>
        <v/>
      </c>
      <c r="U151" s="94"/>
      <c r="V151" s="92" t="str">
        <f t="shared" si="10"/>
        <v/>
      </c>
      <c r="W151" s="92" t="str">
        <f t="shared" si="11"/>
        <v/>
      </c>
      <c r="X151" s="99"/>
      <c r="Y151" s="94"/>
      <c r="Z151" s="100"/>
      <c r="AA151" s="95"/>
      <c r="AB151" s="10"/>
      <c r="AC151" s="68" t="b">
        <f ca="1">AND('pg2'!T151&gt;=startDate,'pg2'!T151&lt;=endDate)</f>
        <v>0</v>
      </c>
    </row>
    <row r="152" spans="1:29" ht="15">
      <c r="A152" s="93">
        <f t="shared" si="12"/>
        <v>649</v>
      </c>
      <c r="B152" s="94"/>
      <c r="C152" s="153"/>
      <c r="D152" s="93" t="str">
        <f>IF(C152&lt;&gt;"",COUNTIF(Stats!AD:AD,C152),"")</f>
        <v/>
      </c>
      <c r="E152" s="165" t="str">
        <f ca="1">IF(C152&lt;&gt;"",IF(MONTH(T152)=MONTH(TODAY()),Stats!AI650,"--"),"")</f>
        <v/>
      </c>
      <c r="F152" s="97"/>
      <c r="G152" s="160"/>
      <c r="H152" s="157"/>
      <c r="I152" s="158"/>
      <c r="J152" s="161"/>
      <c r="K152" s="160"/>
      <c r="L152" s="162"/>
      <c r="M152" s="162"/>
      <c r="N152" s="96"/>
      <c r="O152" s="96"/>
      <c r="P152" s="164"/>
      <c r="Q152" s="159"/>
      <c r="R152" s="98"/>
      <c r="S152" s="163"/>
      <c r="T152" s="92" t="str">
        <f t="shared" ca="1" si="9"/>
        <v/>
      </c>
      <c r="U152" s="94"/>
      <c r="V152" s="92" t="str">
        <f t="shared" si="10"/>
        <v/>
      </c>
      <c r="W152" s="92" t="str">
        <f t="shared" si="11"/>
        <v/>
      </c>
      <c r="X152" s="99"/>
      <c r="Y152" s="94"/>
      <c r="Z152" s="100"/>
      <c r="AA152" s="95"/>
      <c r="AB152" s="10"/>
      <c r="AC152" s="68" t="b">
        <f ca="1">AND('pg2'!T152&gt;=startDate,'pg2'!T152&lt;=endDate)</f>
        <v>0</v>
      </c>
    </row>
    <row r="153" spans="1:29" ht="15">
      <c r="A153" s="93">
        <f t="shared" si="12"/>
        <v>650</v>
      </c>
      <c r="B153" s="94"/>
      <c r="C153" s="153"/>
      <c r="D153" s="93" t="str">
        <f>IF(C153&lt;&gt;"",COUNTIF(Stats!AD:AD,C153),"")</f>
        <v/>
      </c>
      <c r="E153" s="165" t="str">
        <f ca="1">IF(C153&lt;&gt;"",IF(MONTH(T153)=MONTH(TODAY()),Stats!AI651,"--"),"")</f>
        <v/>
      </c>
      <c r="F153" s="97"/>
      <c r="G153" s="160"/>
      <c r="H153" s="157"/>
      <c r="I153" s="158"/>
      <c r="J153" s="161"/>
      <c r="K153" s="160"/>
      <c r="L153" s="162"/>
      <c r="M153" s="162"/>
      <c r="N153" s="96"/>
      <c r="O153" s="96"/>
      <c r="P153" s="164"/>
      <c r="Q153" s="159"/>
      <c r="R153" s="98"/>
      <c r="S153" s="163"/>
      <c r="T153" s="92" t="str">
        <f t="shared" ca="1" si="9"/>
        <v/>
      </c>
      <c r="U153" s="94"/>
      <c r="V153" s="92" t="str">
        <f t="shared" si="10"/>
        <v/>
      </c>
      <c r="W153" s="92" t="str">
        <f t="shared" si="11"/>
        <v/>
      </c>
      <c r="X153" s="99"/>
      <c r="Y153" s="94"/>
      <c r="Z153" s="100"/>
      <c r="AA153" s="95"/>
      <c r="AB153" s="10"/>
      <c r="AC153" s="68" t="b">
        <f ca="1">AND('pg2'!T153&gt;=startDate,'pg2'!T153&lt;=endDate)</f>
        <v>0</v>
      </c>
    </row>
    <row r="154" spans="1:29" ht="15">
      <c r="A154" s="93">
        <f t="shared" si="12"/>
        <v>651</v>
      </c>
      <c r="B154" s="94"/>
      <c r="C154" s="153"/>
      <c r="D154" s="93" t="str">
        <f>IF(C154&lt;&gt;"",COUNTIF(Stats!AD:AD,C154),"")</f>
        <v/>
      </c>
      <c r="E154" s="165" t="str">
        <f ca="1">IF(C154&lt;&gt;"",IF(MONTH(T154)=MONTH(TODAY()),Stats!AI652,"--"),"")</f>
        <v/>
      </c>
      <c r="F154" s="97"/>
      <c r="G154" s="160"/>
      <c r="H154" s="157"/>
      <c r="I154" s="158"/>
      <c r="J154" s="161"/>
      <c r="K154" s="160"/>
      <c r="L154" s="162"/>
      <c r="M154" s="162"/>
      <c r="N154" s="96"/>
      <c r="O154" s="96"/>
      <c r="P154" s="164"/>
      <c r="Q154" s="159"/>
      <c r="R154" s="98"/>
      <c r="S154" s="163"/>
      <c r="T154" s="92" t="str">
        <f t="shared" ca="1" si="9"/>
        <v/>
      </c>
      <c r="U154" s="94"/>
      <c r="V154" s="92" t="str">
        <f t="shared" si="10"/>
        <v/>
      </c>
      <c r="W154" s="92" t="str">
        <f t="shared" si="11"/>
        <v/>
      </c>
      <c r="X154" s="99"/>
      <c r="Y154" s="94"/>
      <c r="Z154" s="100"/>
      <c r="AA154" s="95"/>
      <c r="AB154" s="10"/>
      <c r="AC154" s="68" t="b">
        <f ca="1">AND('pg2'!T154&gt;=startDate,'pg2'!T154&lt;=endDate)</f>
        <v>0</v>
      </c>
    </row>
    <row r="155" spans="1:29" ht="15">
      <c r="A155" s="93">
        <f t="shared" si="12"/>
        <v>652</v>
      </c>
      <c r="B155" s="94"/>
      <c r="C155" s="153"/>
      <c r="D155" s="93" t="str">
        <f>IF(C155&lt;&gt;"",COUNTIF(Stats!AD:AD,C155),"")</f>
        <v/>
      </c>
      <c r="E155" s="165" t="str">
        <f ca="1">IF(C155&lt;&gt;"",IF(MONTH(T155)=MONTH(TODAY()),Stats!AI653,"--"),"")</f>
        <v/>
      </c>
      <c r="F155" s="97"/>
      <c r="G155" s="160"/>
      <c r="H155" s="157"/>
      <c r="I155" s="158"/>
      <c r="J155" s="161"/>
      <c r="K155" s="160"/>
      <c r="L155" s="162"/>
      <c r="M155" s="162"/>
      <c r="N155" s="96"/>
      <c r="O155" s="96"/>
      <c r="P155" s="164"/>
      <c r="Q155" s="159"/>
      <c r="R155" s="98"/>
      <c r="S155" s="163"/>
      <c r="T155" s="92" t="str">
        <f t="shared" ca="1" si="9"/>
        <v/>
      </c>
      <c r="U155" s="94"/>
      <c r="V155" s="92" t="str">
        <f t="shared" si="10"/>
        <v/>
      </c>
      <c r="W155" s="92" t="str">
        <f t="shared" si="11"/>
        <v/>
      </c>
      <c r="X155" s="99"/>
      <c r="Y155" s="94"/>
      <c r="Z155" s="100"/>
      <c r="AA155" s="95"/>
      <c r="AB155" s="10"/>
      <c r="AC155" s="68" t="b">
        <f ca="1">AND('pg2'!T155&gt;=startDate,'pg2'!T155&lt;=endDate)</f>
        <v>0</v>
      </c>
    </row>
    <row r="156" spans="1:29" ht="15">
      <c r="A156" s="93">
        <f t="shared" si="12"/>
        <v>653</v>
      </c>
      <c r="B156" s="94"/>
      <c r="C156" s="153"/>
      <c r="D156" s="93" t="str">
        <f>IF(C156&lt;&gt;"",COUNTIF(Stats!AD:AD,C156),"")</f>
        <v/>
      </c>
      <c r="E156" s="165" t="str">
        <f ca="1">IF(C156&lt;&gt;"",IF(MONTH(T156)=MONTH(TODAY()),Stats!AI654,"--"),"")</f>
        <v/>
      </c>
      <c r="F156" s="97"/>
      <c r="G156" s="160"/>
      <c r="H156" s="157"/>
      <c r="I156" s="158"/>
      <c r="J156" s="161"/>
      <c r="K156" s="160"/>
      <c r="L156" s="162"/>
      <c r="M156" s="162"/>
      <c r="N156" s="96"/>
      <c r="O156" s="96"/>
      <c r="P156" s="164"/>
      <c r="Q156" s="159"/>
      <c r="R156" s="98"/>
      <c r="S156" s="163"/>
      <c r="T156" s="92" t="str">
        <f t="shared" ca="1" si="9"/>
        <v/>
      </c>
      <c r="U156" s="94"/>
      <c r="V156" s="92" t="str">
        <f t="shared" si="10"/>
        <v/>
      </c>
      <c r="W156" s="92" t="str">
        <f t="shared" si="11"/>
        <v/>
      </c>
      <c r="X156" s="99"/>
      <c r="Y156" s="94"/>
      <c r="Z156" s="100"/>
      <c r="AA156" s="95"/>
      <c r="AB156" s="10"/>
      <c r="AC156" s="68" t="b">
        <f ca="1">AND('pg2'!T156&gt;=startDate,'pg2'!T156&lt;=endDate)</f>
        <v>0</v>
      </c>
    </row>
    <row r="157" spans="1:29" ht="15">
      <c r="A157" s="93">
        <f t="shared" si="12"/>
        <v>654</v>
      </c>
      <c r="B157" s="94"/>
      <c r="C157" s="153"/>
      <c r="D157" s="93" t="str">
        <f>IF(C157&lt;&gt;"",COUNTIF(Stats!AD:AD,C157),"")</f>
        <v/>
      </c>
      <c r="E157" s="165" t="str">
        <f ca="1">IF(C157&lt;&gt;"",IF(MONTH(T157)=MONTH(TODAY()),Stats!AI655,"--"),"")</f>
        <v/>
      </c>
      <c r="F157" s="97"/>
      <c r="G157" s="160"/>
      <c r="H157" s="157"/>
      <c r="I157" s="158"/>
      <c r="J157" s="161"/>
      <c r="K157" s="160"/>
      <c r="L157" s="162"/>
      <c r="M157" s="162"/>
      <c r="N157" s="96"/>
      <c r="O157" s="96"/>
      <c r="P157" s="164"/>
      <c r="Q157" s="159"/>
      <c r="R157" s="98"/>
      <c r="S157" s="163"/>
      <c r="T157" s="92" t="str">
        <f t="shared" ca="1" si="9"/>
        <v/>
      </c>
      <c r="U157" s="94"/>
      <c r="V157" s="92" t="str">
        <f t="shared" si="10"/>
        <v/>
      </c>
      <c r="W157" s="92" t="str">
        <f t="shared" si="11"/>
        <v/>
      </c>
      <c r="X157" s="99"/>
      <c r="Y157" s="94"/>
      <c r="Z157" s="100"/>
      <c r="AA157" s="95"/>
      <c r="AB157" s="10"/>
      <c r="AC157" s="68" t="b">
        <f ca="1">AND('pg2'!T157&gt;=startDate,'pg2'!T157&lt;=endDate)</f>
        <v>0</v>
      </c>
    </row>
    <row r="158" spans="1:29" ht="15">
      <c r="A158" s="93">
        <f t="shared" si="12"/>
        <v>655</v>
      </c>
      <c r="B158" s="94"/>
      <c r="C158" s="153"/>
      <c r="D158" s="93" t="str">
        <f>IF(C158&lt;&gt;"",COUNTIF(Stats!AD:AD,C158),"")</f>
        <v/>
      </c>
      <c r="E158" s="165" t="str">
        <f ca="1">IF(C158&lt;&gt;"",IF(MONTH(T158)=MONTH(TODAY()),Stats!AI656,"--"),"")</f>
        <v/>
      </c>
      <c r="F158" s="97"/>
      <c r="G158" s="160"/>
      <c r="H158" s="157"/>
      <c r="I158" s="158"/>
      <c r="J158" s="161"/>
      <c r="K158" s="160"/>
      <c r="L158" s="162"/>
      <c r="M158" s="162"/>
      <c r="N158" s="96"/>
      <c r="O158" s="96"/>
      <c r="P158" s="164"/>
      <c r="Q158" s="159"/>
      <c r="R158" s="98"/>
      <c r="S158" s="163"/>
      <c r="T158" s="92" t="str">
        <f t="shared" ca="1" si="9"/>
        <v/>
      </c>
      <c r="U158" s="94"/>
      <c r="V158" s="92" t="str">
        <f t="shared" si="10"/>
        <v/>
      </c>
      <c r="W158" s="92" t="str">
        <f t="shared" si="11"/>
        <v/>
      </c>
      <c r="X158" s="99"/>
      <c r="Y158" s="94"/>
      <c r="Z158" s="100"/>
      <c r="AA158" s="95"/>
      <c r="AB158" s="10"/>
      <c r="AC158" s="68" t="b">
        <f ca="1">AND('pg2'!T158&gt;=startDate,'pg2'!T158&lt;=endDate)</f>
        <v>0</v>
      </c>
    </row>
    <row r="159" spans="1:29" ht="15">
      <c r="A159" s="93">
        <f t="shared" si="12"/>
        <v>656</v>
      </c>
      <c r="B159" s="94"/>
      <c r="C159" s="153"/>
      <c r="D159" s="93" t="str">
        <f>IF(C159&lt;&gt;"",COUNTIF(Stats!AD:AD,C159),"")</f>
        <v/>
      </c>
      <c r="E159" s="165" t="str">
        <f ca="1">IF(C159&lt;&gt;"",IF(MONTH(T159)=MONTH(TODAY()),Stats!AI657,"--"),"")</f>
        <v/>
      </c>
      <c r="F159" s="97"/>
      <c r="G159" s="160"/>
      <c r="H159" s="157"/>
      <c r="I159" s="158"/>
      <c r="J159" s="161"/>
      <c r="K159" s="160"/>
      <c r="L159" s="162"/>
      <c r="M159" s="162"/>
      <c r="N159" s="96"/>
      <c r="O159" s="96"/>
      <c r="P159" s="164"/>
      <c r="Q159" s="159"/>
      <c r="R159" s="98"/>
      <c r="S159" s="163"/>
      <c r="T159" s="92" t="str">
        <f t="shared" ca="1" si="9"/>
        <v/>
      </c>
      <c r="U159" s="94"/>
      <c r="V159" s="92" t="str">
        <f t="shared" si="10"/>
        <v/>
      </c>
      <c r="W159" s="92" t="str">
        <f t="shared" si="11"/>
        <v/>
      </c>
      <c r="X159" s="99"/>
      <c r="Y159" s="94"/>
      <c r="Z159" s="100"/>
      <c r="AA159" s="95"/>
      <c r="AB159" s="10"/>
      <c r="AC159" s="68" t="b">
        <f ca="1">AND('pg2'!T159&gt;=startDate,'pg2'!T159&lt;=endDate)</f>
        <v>0</v>
      </c>
    </row>
    <row r="160" spans="1:29" ht="15">
      <c r="A160" s="93">
        <f t="shared" si="12"/>
        <v>657</v>
      </c>
      <c r="B160" s="94"/>
      <c r="C160" s="153"/>
      <c r="D160" s="93" t="str">
        <f>IF(C160&lt;&gt;"",COUNTIF(Stats!AD:AD,C160),"")</f>
        <v/>
      </c>
      <c r="E160" s="165" t="str">
        <f ca="1">IF(C160&lt;&gt;"",IF(MONTH(T160)=MONTH(TODAY()),Stats!AI658,"--"),"")</f>
        <v/>
      </c>
      <c r="F160" s="97"/>
      <c r="G160" s="160"/>
      <c r="H160" s="157"/>
      <c r="I160" s="158"/>
      <c r="J160" s="161"/>
      <c r="K160" s="160"/>
      <c r="L160" s="162"/>
      <c r="M160" s="162"/>
      <c r="N160" s="96"/>
      <c r="O160" s="96"/>
      <c r="P160" s="164"/>
      <c r="Q160" s="159"/>
      <c r="R160" s="98"/>
      <c r="S160" s="163"/>
      <c r="T160" s="92" t="str">
        <f t="shared" ca="1" si="9"/>
        <v/>
      </c>
      <c r="U160" s="94"/>
      <c r="V160" s="92" t="str">
        <f t="shared" si="10"/>
        <v/>
      </c>
      <c r="W160" s="92" t="str">
        <f t="shared" si="11"/>
        <v/>
      </c>
      <c r="X160" s="99"/>
      <c r="Y160" s="94"/>
      <c r="Z160" s="100"/>
      <c r="AA160" s="95"/>
      <c r="AB160" s="10"/>
      <c r="AC160" s="68" t="b">
        <f ca="1">AND('pg2'!T160&gt;=startDate,'pg2'!T160&lt;=endDate)</f>
        <v>0</v>
      </c>
    </row>
    <row r="161" spans="1:34" ht="15">
      <c r="A161" s="93">
        <f t="shared" si="12"/>
        <v>658</v>
      </c>
      <c r="B161" s="94"/>
      <c r="C161" s="153"/>
      <c r="D161" s="93" t="str">
        <f>IF(C161&lt;&gt;"",COUNTIF(Stats!AD:AD,C161),"")</f>
        <v/>
      </c>
      <c r="E161" s="165" t="str">
        <f ca="1">IF(C161&lt;&gt;"",IF(MONTH(T161)=MONTH(TODAY()),Stats!AI659,"--"),"")</f>
        <v/>
      </c>
      <c r="F161" s="97"/>
      <c r="G161" s="160"/>
      <c r="H161" s="157"/>
      <c r="I161" s="158"/>
      <c r="J161" s="161"/>
      <c r="K161" s="160"/>
      <c r="L161" s="162"/>
      <c r="M161" s="162"/>
      <c r="N161" s="96"/>
      <c r="O161" s="96"/>
      <c r="P161" s="164"/>
      <c r="Q161" s="159"/>
      <c r="R161" s="98"/>
      <c r="S161" s="163"/>
      <c r="T161" s="92" t="str">
        <f t="shared" ca="1" si="9"/>
        <v/>
      </c>
      <c r="U161" s="94"/>
      <c r="V161" s="92" t="str">
        <f t="shared" si="10"/>
        <v/>
      </c>
      <c r="W161" s="92" t="str">
        <f t="shared" si="11"/>
        <v/>
      </c>
      <c r="X161" s="99"/>
      <c r="Y161" s="94"/>
      <c r="Z161" s="100"/>
      <c r="AA161" s="95"/>
      <c r="AB161" s="10"/>
      <c r="AC161" s="68" t="b">
        <f ca="1">AND('pg2'!T161&gt;=startDate,'pg2'!T161&lt;=endDate)</f>
        <v>0</v>
      </c>
    </row>
    <row r="162" spans="1:34" ht="15">
      <c r="A162" s="93">
        <f t="shared" si="12"/>
        <v>659</v>
      </c>
      <c r="B162" s="94"/>
      <c r="C162" s="153"/>
      <c r="D162" s="93" t="str">
        <f>IF(C162&lt;&gt;"",COUNTIF(Stats!AD:AD,C162),"")</f>
        <v/>
      </c>
      <c r="E162" s="165" t="str">
        <f ca="1">IF(C162&lt;&gt;"",IF(MONTH(T162)=MONTH(TODAY()),Stats!AI660,"--"),"")</f>
        <v/>
      </c>
      <c r="F162" s="97"/>
      <c r="G162" s="160"/>
      <c r="H162" s="157"/>
      <c r="I162" s="158"/>
      <c r="J162" s="161"/>
      <c r="K162" s="160"/>
      <c r="L162" s="162"/>
      <c r="M162" s="162"/>
      <c r="N162" s="96"/>
      <c r="O162" s="96"/>
      <c r="P162" s="164"/>
      <c r="Q162" s="159"/>
      <c r="R162" s="98"/>
      <c r="S162" s="163"/>
      <c r="T162" s="92" t="str">
        <f t="shared" ca="1" si="9"/>
        <v/>
      </c>
      <c r="U162" s="94"/>
      <c r="V162" s="92" t="str">
        <f t="shared" si="10"/>
        <v/>
      </c>
      <c r="W162" s="92" t="str">
        <f t="shared" si="11"/>
        <v/>
      </c>
      <c r="X162" s="99"/>
      <c r="Y162" s="94"/>
      <c r="Z162" s="100"/>
      <c r="AA162" s="95"/>
      <c r="AB162" s="10"/>
      <c r="AC162" s="68" t="b">
        <f ca="1">AND('pg2'!T162&gt;=startDate,'pg2'!T162&lt;=endDate)</f>
        <v>0</v>
      </c>
    </row>
    <row r="163" spans="1:34" ht="15">
      <c r="A163" s="93">
        <f t="shared" si="12"/>
        <v>660</v>
      </c>
      <c r="B163" s="94"/>
      <c r="C163" s="153"/>
      <c r="D163" s="93" t="str">
        <f>IF(C163&lt;&gt;"",COUNTIF(Stats!AD:AD,C163),"")</f>
        <v/>
      </c>
      <c r="E163" s="165" t="str">
        <f ca="1">IF(C163&lt;&gt;"",IF(MONTH(T163)=MONTH(TODAY()),Stats!AI661,"--"),"")</f>
        <v/>
      </c>
      <c r="F163" s="97"/>
      <c r="G163" s="160"/>
      <c r="H163" s="157"/>
      <c r="I163" s="158"/>
      <c r="J163" s="161"/>
      <c r="K163" s="160"/>
      <c r="L163" s="162"/>
      <c r="M163" s="162"/>
      <c r="N163" s="96"/>
      <c r="O163" s="96"/>
      <c r="P163" s="164"/>
      <c r="Q163" s="159"/>
      <c r="R163" s="98"/>
      <c r="S163" s="163"/>
      <c r="T163" s="92" t="str">
        <f t="shared" ca="1" si="9"/>
        <v/>
      </c>
      <c r="U163" s="94"/>
      <c r="V163" s="92" t="str">
        <f t="shared" si="10"/>
        <v/>
      </c>
      <c r="W163" s="92" t="str">
        <f t="shared" si="11"/>
        <v/>
      </c>
      <c r="X163" s="99"/>
      <c r="Y163" s="94"/>
      <c r="Z163" s="100"/>
      <c r="AA163" s="95"/>
      <c r="AB163" s="10"/>
      <c r="AC163" s="68" t="b">
        <f ca="1">AND('pg2'!T163&gt;=startDate,'pg2'!T163&lt;=endDate)</f>
        <v>0</v>
      </c>
    </row>
    <row r="164" spans="1:34" ht="15">
      <c r="A164" s="93">
        <f t="shared" si="12"/>
        <v>661</v>
      </c>
      <c r="B164" s="94"/>
      <c r="C164" s="153"/>
      <c r="D164" s="93" t="str">
        <f>IF(C164&lt;&gt;"",COUNTIF(Stats!AD:AD,C164),"")</f>
        <v/>
      </c>
      <c r="E164" s="165" t="str">
        <f ca="1">IF(C164&lt;&gt;"",IF(MONTH(T164)=MONTH(TODAY()),Stats!AI662,"--"),"")</f>
        <v/>
      </c>
      <c r="F164" s="97"/>
      <c r="G164" s="160"/>
      <c r="H164" s="157"/>
      <c r="I164" s="158"/>
      <c r="J164" s="161"/>
      <c r="K164" s="160"/>
      <c r="L164" s="162"/>
      <c r="M164" s="162"/>
      <c r="N164" s="96"/>
      <c r="O164" s="96"/>
      <c r="P164" s="164"/>
      <c r="Q164" s="159"/>
      <c r="R164" s="98"/>
      <c r="S164" s="163"/>
      <c r="T164" s="92" t="str">
        <f t="shared" ca="1" si="9"/>
        <v/>
      </c>
      <c r="U164" s="94"/>
      <c r="V164" s="92" t="str">
        <f t="shared" si="10"/>
        <v/>
      </c>
      <c r="W164" s="92" t="str">
        <f t="shared" si="11"/>
        <v/>
      </c>
      <c r="X164" s="99"/>
      <c r="Y164" s="94"/>
      <c r="Z164" s="100"/>
      <c r="AA164" s="95"/>
      <c r="AB164" s="10"/>
      <c r="AC164" s="68" t="b">
        <f ca="1">AND('pg2'!T164&gt;=startDate,'pg2'!T164&lt;=endDate)</f>
        <v>0</v>
      </c>
    </row>
    <row r="165" spans="1:34" ht="15">
      <c r="A165" s="93">
        <f t="shared" si="12"/>
        <v>662</v>
      </c>
      <c r="B165" s="94"/>
      <c r="C165" s="153"/>
      <c r="D165" s="93" t="str">
        <f>IF(C165&lt;&gt;"",COUNTIF(Stats!AD:AD,C165),"")</f>
        <v/>
      </c>
      <c r="E165" s="165" t="str">
        <f ca="1">IF(C165&lt;&gt;"",IF(MONTH(T165)=MONTH(TODAY()),Stats!AI663,"--"),"")</f>
        <v/>
      </c>
      <c r="F165" s="97"/>
      <c r="G165" s="160"/>
      <c r="H165" s="157"/>
      <c r="I165" s="158"/>
      <c r="J165" s="161"/>
      <c r="K165" s="160"/>
      <c r="L165" s="162"/>
      <c r="M165" s="162"/>
      <c r="N165" s="96"/>
      <c r="O165" s="96"/>
      <c r="P165" s="164"/>
      <c r="Q165" s="159"/>
      <c r="R165" s="98"/>
      <c r="S165" s="163"/>
      <c r="T165" s="92" t="str">
        <f t="shared" ca="1" si="9"/>
        <v/>
      </c>
      <c r="U165" s="94"/>
      <c r="V165" s="92" t="str">
        <f t="shared" si="10"/>
        <v/>
      </c>
      <c r="W165" s="92" t="str">
        <f t="shared" si="11"/>
        <v/>
      </c>
      <c r="X165" s="99"/>
      <c r="Y165" s="94"/>
      <c r="Z165" s="100"/>
      <c r="AA165" s="95"/>
      <c r="AB165" s="10"/>
      <c r="AC165" s="68" t="b">
        <f ca="1">AND('pg2'!T165&gt;=startDate,'pg2'!T165&lt;=endDate)</f>
        <v>0</v>
      </c>
    </row>
    <row r="166" spans="1:34" ht="15">
      <c r="A166" s="93">
        <f t="shared" si="12"/>
        <v>663</v>
      </c>
      <c r="B166" s="94"/>
      <c r="C166" s="153"/>
      <c r="D166" s="93" t="str">
        <f>IF(C166&lt;&gt;"",COUNTIF(Stats!AD:AD,C166),"")</f>
        <v/>
      </c>
      <c r="E166" s="165" t="str">
        <f ca="1">IF(C166&lt;&gt;"",IF(MONTH(T166)=MONTH(TODAY()),Stats!AI664,"--"),"")</f>
        <v/>
      </c>
      <c r="F166" s="97"/>
      <c r="G166" s="160"/>
      <c r="H166" s="157"/>
      <c r="I166" s="158"/>
      <c r="J166" s="161"/>
      <c r="K166" s="160"/>
      <c r="L166" s="162"/>
      <c r="M166" s="162"/>
      <c r="N166" s="96"/>
      <c r="O166" s="96"/>
      <c r="P166" s="164"/>
      <c r="Q166" s="159"/>
      <c r="R166" s="98"/>
      <c r="S166" s="163"/>
      <c r="T166" s="92" t="str">
        <f t="shared" ca="1" si="9"/>
        <v/>
      </c>
      <c r="U166" s="94"/>
      <c r="V166" s="92" t="str">
        <f t="shared" si="10"/>
        <v/>
      </c>
      <c r="W166" s="92" t="str">
        <f t="shared" si="11"/>
        <v/>
      </c>
      <c r="X166" s="99"/>
      <c r="Y166" s="94"/>
      <c r="Z166" s="100"/>
      <c r="AA166" s="95"/>
      <c r="AB166" s="10"/>
      <c r="AC166" s="68" t="b">
        <f ca="1">AND('pg2'!T166&gt;=startDate,'pg2'!T166&lt;=endDate)</f>
        <v>0</v>
      </c>
    </row>
    <row r="167" spans="1:34" ht="15">
      <c r="A167" s="93">
        <f t="shared" si="12"/>
        <v>664</v>
      </c>
      <c r="B167" s="94"/>
      <c r="C167" s="153"/>
      <c r="D167" s="93" t="str">
        <f>IF(C167&lt;&gt;"",COUNTIF(Stats!AD:AD,C167),"")</f>
        <v/>
      </c>
      <c r="E167" s="165" t="str">
        <f ca="1">IF(C167&lt;&gt;"",IF(MONTH(T167)=MONTH(TODAY()),Stats!AI665,"--"),"")</f>
        <v/>
      </c>
      <c r="F167" s="97"/>
      <c r="G167" s="160"/>
      <c r="H167" s="157"/>
      <c r="I167" s="158"/>
      <c r="J167" s="161"/>
      <c r="K167" s="160"/>
      <c r="L167" s="162"/>
      <c r="M167" s="162"/>
      <c r="N167" s="96"/>
      <c r="O167" s="96"/>
      <c r="P167" s="164"/>
      <c r="Q167" s="159"/>
      <c r="R167" s="98"/>
      <c r="S167" s="163"/>
      <c r="T167" s="92" t="str">
        <f t="shared" ca="1" si="9"/>
        <v/>
      </c>
      <c r="U167" s="94"/>
      <c r="V167" s="92" t="str">
        <f t="shared" si="10"/>
        <v/>
      </c>
      <c r="W167" s="92" t="str">
        <f t="shared" si="11"/>
        <v/>
      </c>
      <c r="X167" s="99"/>
      <c r="Y167" s="94"/>
      <c r="Z167" s="100"/>
      <c r="AA167" s="95"/>
      <c r="AB167" s="10"/>
      <c r="AC167" s="68" t="b">
        <f ca="1">AND('pg2'!T167&gt;=startDate,'pg2'!T167&lt;=endDate)</f>
        <v>0</v>
      </c>
    </row>
    <row r="168" spans="1:34" ht="15">
      <c r="A168" s="93">
        <f t="shared" si="12"/>
        <v>665</v>
      </c>
      <c r="B168" s="94"/>
      <c r="C168" s="153"/>
      <c r="D168" s="93" t="str">
        <f>IF(C168&lt;&gt;"",COUNTIF(Stats!AD:AD,C168),"")</f>
        <v/>
      </c>
      <c r="E168" s="165" t="str">
        <f ca="1">IF(C168&lt;&gt;"",IF(MONTH(T168)=MONTH(TODAY()),Stats!AI666,"--"),"")</f>
        <v/>
      </c>
      <c r="F168" s="97"/>
      <c r="G168" s="160"/>
      <c r="H168" s="157"/>
      <c r="I168" s="158"/>
      <c r="J168" s="161"/>
      <c r="K168" s="160"/>
      <c r="L168" s="162"/>
      <c r="M168" s="162"/>
      <c r="N168" s="96"/>
      <c r="O168" s="96"/>
      <c r="P168" s="164"/>
      <c r="Q168" s="159"/>
      <c r="R168" s="98"/>
      <c r="S168" s="163"/>
      <c r="T168" s="92" t="str">
        <f t="shared" ca="1" si="9"/>
        <v/>
      </c>
      <c r="U168" s="94"/>
      <c r="V168" s="92" t="str">
        <f t="shared" si="10"/>
        <v/>
      </c>
      <c r="W168" s="92" t="str">
        <f t="shared" si="11"/>
        <v/>
      </c>
      <c r="X168" s="99"/>
      <c r="Y168" s="94"/>
      <c r="Z168" s="100"/>
      <c r="AA168" s="95"/>
      <c r="AB168" s="10"/>
      <c r="AC168" s="68" t="b">
        <f ca="1">AND('pg2'!T168&gt;=startDate,'pg2'!T168&lt;=endDate)</f>
        <v>0</v>
      </c>
    </row>
    <row r="169" spans="1:34" ht="15">
      <c r="A169" s="93">
        <f t="shared" si="12"/>
        <v>666</v>
      </c>
      <c r="B169" s="94"/>
      <c r="C169" s="153"/>
      <c r="D169" s="93" t="str">
        <f>IF(C169&lt;&gt;"",COUNTIF(Stats!AD:AD,C169),"")</f>
        <v/>
      </c>
      <c r="E169" s="165" t="str">
        <f ca="1">IF(C169&lt;&gt;"",IF(MONTH(T169)=MONTH(TODAY()),Stats!AI667,"--"),"")</f>
        <v/>
      </c>
      <c r="F169" s="97"/>
      <c r="G169" s="160"/>
      <c r="H169" s="157"/>
      <c r="I169" s="158"/>
      <c r="J169" s="161"/>
      <c r="K169" s="160"/>
      <c r="L169" s="162"/>
      <c r="M169" s="162"/>
      <c r="N169" s="96"/>
      <c r="O169" s="96"/>
      <c r="P169" s="164"/>
      <c r="Q169" s="159"/>
      <c r="R169" s="98"/>
      <c r="S169" s="163"/>
      <c r="T169" s="92" t="str">
        <f t="shared" ca="1" si="9"/>
        <v/>
      </c>
      <c r="U169" s="94"/>
      <c r="V169" s="92" t="str">
        <f t="shared" si="10"/>
        <v/>
      </c>
      <c r="W169" s="92" t="str">
        <f t="shared" si="11"/>
        <v/>
      </c>
      <c r="X169" s="99"/>
      <c r="Y169" s="94"/>
      <c r="Z169" s="100"/>
      <c r="AA169" s="95"/>
      <c r="AB169" s="10"/>
      <c r="AC169" s="68" t="b">
        <f ca="1">AND('pg2'!T169&gt;=startDate,'pg2'!T169&lt;=endDate)</f>
        <v>0</v>
      </c>
    </row>
    <row r="170" spans="1:34" ht="15">
      <c r="A170" s="93">
        <f t="shared" si="12"/>
        <v>667</v>
      </c>
      <c r="B170" s="94"/>
      <c r="C170" s="153"/>
      <c r="D170" s="93" t="str">
        <f>IF(C170&lt;&gt;"",COUNTIF(Stats!AD:AD,C170),"")</f>
        <v/>
      </c>
      <c r="E170" s="165" t="str">
        <f ca="1">IF(C170&lt;&gt;"",IF(MONTH(T170)=MONTH(TODAY()),Stats!AI668,"--"),"")</f>
        <v/>
      </c>
      <c r="F170" s="97"/>
      <c r="G170" s="160"/>
      <c r="H170" s="157"/>
      <c r="I170" s="158"/>
      <c r="J170" s="161"/>
      <c r="K170" s="160"/>
      <c r="L170" s="162"/>
      <c r="M170" s="162"/>
      <c r="N170" s="96"/>
      <c r="O170" s="96"/>
      <c r="P170" s="164"/>
      <c r="Q170" s="159"/>
      <c r="R170" s="98"/>
      <c r="S170" s="163"/>
      <c r="T170" s="92" t="str">
        <f t="shared" ca="1" si="9"/>
        <v/>
      </c>
      <c r="U170" s="94"/>
      <c r="V170" s="92" t="str">
        <f t="shared" si="10"/>
        <v/>
      </c>
      <c r="W170" s="92" t="str">
        <f t="shared" si="11"/>
        <v/>
      </c>
      <c r="X170" s="99"/>
      <c r="Y170" s="94"/>
      <c r="Z170" s="100"/>
      <c r="AA170" s="95"/>
      <c r="AB170" s="10"/>
      <c r="AC170" s="68" t="b">
        <f ca="1">AND('pg2'!T170&gt;=startDate,'pg2'!T170&lt;=endDate)</f>
        <v>0</v>
      </c>
    </row>
    <row r="171" spans="1:34" ht="15">
      <c r="A171" s="93">
        <f t="shared" si="12"/>
        <v>668</v>
      </c>
      <c r="B171" s="94"/>
      <c r="C171" s="153"/>
      <c r="D171" s="93" t="str">
        <f>IF(C171&lt;&gt;"",COUNTIF(Stats!AD:AD,C171),"")</f>
        <v/>
      </c>
      <c r="E171" s="165" t="str">
        <f ca="1">IF(C171&lt;&gt;"",IF(MONTH(T171)=MONTH(TODAY()),Stats!AI669,"--"),"")</f>
        <v/>
      </c>
      <c r="F171" s="97"/>
      <c r="G171" s="160"/>
      <c r="H171" s="157"/>
      <c r="I171" s="158"/>
      <c r="J171" s="161"/>
      <c r="K171" s="160"/>
      <c r="L171" s="162"/>
      <c r="M171" s="162"/>
      <c r="N171" s="96"/>
      <c r="O171" s="96"/>
      <c r="P171" s="164"/>
      <c r="Q171" s="159"/>
      <c r="R171" s="98"/>
      <c r="S171" s="163"/>
      <c r="T171" s="92" t="str">
        <f t="shared" ca="1" si="9"/>
        <v/>
      </c>
      <c r="U171" s="94"/>
      <c r="V171" s="92" t="str">
        <f t="shared" si="10"/>
        <v/>
      </c>
      <c r="W171" s="92" t="str">
        <f t="shared" si="11"/>
        <v/>
      </c>
      <c r="X171" s="99"/>
      <c r="Y171" s="94"/>
      <c r="Z171" s="100"/>
      <c r="AA171" s="95"/>
      <c r="AB171" s="10"/>
      <c r="AC171" s="68" t="b">
        <f ca="1">AND('pg2'!T171&gt;=startDate,'pg2'!T171&lt;=endDate)</f>
        <v>0</v>
      </c>
    </row>
    <row r="172" spans="1:34" ht="15">
      <c r="A172" s="93">
        <f t="shared" si="12"/>
        <v>669</v>
      </c>
      <c r="B172" s="94"/>
      <c r="C172" s="153"/>
      <c r="D172" s="93" t="str">
        <f>IF(C172&lt;&gt;"",COUNTIF(Stats!AD:AD,C172),"")</f>
        <v/>
      </c>
      <c r="E172" s="165" t="str">
        <f ca="1">IF(C172&lt;&gt;"",IF(MONTH(T172)=MONTH(TODAY()),Stats!AI670,"--"),"")</f>
        <v/>
      </c>
      <c r="F172" s="97"/>
      <c r="G172" s="160"/>
      <c r="H172" s="157"/>
      <c r="I172" s="158"/>
      <c r="J172" s="161"/>
      <c r="K172" s="160"/>
      <c r="L172" s="162"/>
      <c r="M172" s="162"/>
      <c r="N172" s="96"/>
      <c r="O172" s="96"/>
      <c r="P172" s="164"/>
      <c r="Q172" s="159"/>
      <c r="R172" s="98"/>
      <c r="S172" s="163"/>
      <c r="T172" s="92" t="str">
        <f t="shared" ca="1" si="9"/>
        <v/>
      </c>
      <c r="U172" s="94"/>
      <c r="V172" s="92" t="str">
        <f t="shared" si="10"/>
        <v/>
      </c>
      <c r="W172" s="92" t="str">
        <f t="shared" si="11"/>
        <v/>
      </c>
      <c r="X172" s="99"/>
      <c r="Y172" s="94"/>
      <c r="Z172" s="100"/>
      <c r="AA172" s="95"/>
      <c r="AB172" s="10"/>
      <c r="AC172" s="68" t="b">
        <f ca="1">AND('pg2'!T172&gt;=startDate,'pg2'!T172&lt;=endDate)</f>
        <v>0</v>
      </c>
    </row>
    <row r="173" spans="1:34" ht="15">
      <c r="A173" s="93">
        <f t="shared" si="12"/>
        <v>670</v>
      </c>
      <c r="B173" s="94"/>
      <c r="C173" s="153"/>
      <c r="D173" s="93" t="str">
        <f>IF(C173&lt;&gt;"",COUNTIF(Stats!AD:AD,C173),"")</f>
        <v/>
      </c>
      <c r="E173" s="165" t="str">
        <f ca="1">IF(C173&lt;&gt;"",IF(MONTH(T173)=MONTH(TODAY()),Stats!AI671,"--"),"")</f>
        <v/>
      </c>
      <c r="F173" s="97"/>
      <c r="G173" s="160"/>
      <c r="H173" s="157"/>
      <c r="I173" s="158"/>
      <c r="J173" s="161"/>
      <c r="K173" s="160"/>
      <c r="L173" s="162"/>
      <c r="M173" s="162"/>
      <c r="N173" s="96"/>
      <c r="O173" s="96"/>
      <c r="P173" s="164"/>
      <c r="Q173" s="159"/>
      <c r="R173" s="98"/>
      <c r="S173" s="163"/>
      <c r="T173" s="92" t="str">
        <f t="shared" ca="1" si="9"/>
        <v/>
      </c>
      <c r="U173" s="94"/>
      <c r="V173" s="92" t="str">
        <f t="shared" si="10"/>
        <v/>
      </c>
      <c r="W173" s="92" t="str">
        <f t="shared" si="11"/>
        <v/>
      </c>
      <c r="X173" s="99"/>
      <c r="Y173" s="94"/>
      <c r="Z173" s="100"/>
      <c r="AA173" s="95"/>
      <c r="AB173" s="10"/>
      <c r="AC173" s="68" t="b">
        <f ca="1">AND('pg2'!T173&gt;=startDate,'pg2'!T173&lt;=endDate)</f>
        <v>0</v>
      </c>
    </row>
    <row r="174" spans="1:34" s="33" customFormat="1" ht="15">
      <c r="A174" s="93">
        <f t="shared" si="12"/>
        <v>671</v>
      </c>
      <c r="B174" s="94"/>
      <c r="C174" s="153"/>
      <c r="D174" s="93" t="str">
        <f>IF(C174&lt;&gt;"",COUNTIF(Stats!AD:AD,C174),"")</f>
        <v/>
      </c>
      <c r="E174" s="165" t="str">
        <f ca="1">IF(C174&lt;&gt;"",IF(MONTH(T174)=MONTH(TODAY()),Stats!AI672,"--"),"")</f>
        <v/>
      </c>
      <c r="F174" s="97"/>
      <c r="G174" s="160"/>
      <c r="H174" s="157"/>
      <c r="I174" s="158"/>
      <c r="J174" s="161"/>
      <c r="K174" s="160"/>
      <c r="L174" s="162"/>
      <c r="M174" s="162"/>
      <c r="N174" s="96"/>
      <c r="O174" s="96"/>
      <c r="P174" s="164"/>
      <c r="Q174" s="159"/>
      <c r="R174" s="98"/>
      <c r="S174" s="163"/>
      <c r="T174" s="92" t="str">
        <f t="shared" ca="1" si="9"/>
        <v/>
      </c>
      <c r="U174" s="94"/>
      <c r="V174" s="92" t="str">
        <f t="shared" si="10"/>
        <v/>
      </c>
      <c r="W174" s="92" t="str">
        <f t="shared" si="11"/>
        <v/>
      </c>
      <c r="X174" s="99"/>
      <c r="Y174" s="94"/>
      <c r="Z174" s="100"/>
      <c r="AA174" s="95"/>
      <c r="AB174" s="10"/>
      <c r="AC174" s="76" t="b">
        <f ca="1">AND('pg2'!T174&gt;=startDate,'pg2'!T174&lt;=endDate)</f>
        <v>0</v>
      </c>
      <c r="AH174" s="1"/>
    </row>
    <row r="175" spans="1:34" ht="15">
      <c r="A175" s="93">
        <f t="shared" si="12"/>
        <v>672</v>
      </c>
      <c r="B175" s="94"/>
      <c r="C175" s="153"/>
      <c r="D175" s="93" t="str">
        <f>IF(C175&lt;&gt;"",COUNTIF(Stats!AD:AD,C175),"")</f>
        <v/>
      </c>
      <c r="E175" s="165" t="str">
        <f ca="1">IF(C175&lt;&gt;"",IF(MONTH(T175)=MONTH(TODAY()),Stats!AI673,"--"),"")</f>
        <v/>
      </c>
      <c r="F175" s="97"/>
      <c r="G175" s="160"/>
      <c r="H175" s="157"/>
      <c r="I175" s="158"/>
      <c r="J175" s="161"/>
      <c r="K175" s="160"/>
      <c r="L175" s="162"/>
      <c r="M175" s="162"/>
      <c r="N175" s="96"/>
      <c r="O175" s="96"/>
      <c r="P175" s="164"/>
      <c r="Q175" s="159"/>
      <c r="R175" s="98"/>
      <c r="S175" s="163"/>
      <c r="T175" s="92" t="str">
        <f t="shared" ca="1" si="9"/>
        <v/>
      </c>
      <c r="U175" s="94"/>
      <c r="V175" s="92" t="str">
        <f t="shared" si="10"/>
        <v/>
      </c>
      <c r="W175" s="92" t="str">
        <f t="shared" si="11"/>
        <v/>
      </c>
      <c r="X175" s="99"/>
      <c r="Y175" s="94"/>
      <c r="Z175" s="100"/>
      <c r="AA175" s="95"/>
      <c r="AB175" s="10"/>
      <c r="AC175" s="68" t="b">
        <f ca="1">AND('pg2'!T175&gt;=startDate,'pg2'!T175&lt;=endDate)</f>
        <v>0</v>
      </c>
      <c r="AH175" s="33"/>
    </row>
    <row r="176" spans="1:34" ht="15">
      <c r="A176" s="93">
        <f t="shared" si="12"/>
        <v>673</v>
      </c>
      <c r="B176" s="94"/>
      <c r="C176" s="153"/>
      <c r="D176" s="93" t="str">
        <f>IF(C176&lt;&gt;"",COUNTIF(Stats!AD:AD,C176),"")</f>
        <v/>
      </c>
      <c r="E176" s="165" t="str">
        <f ca="1">IF(C176&lt;&gt;"",IF(MONTH(T176)=MONTH(TODAY()),Stats!AI674,"--"),"")</f>
        <v/>
      </c>
      <c r="F176" s="97"/>
      <c r="G176" s="160"/>
      <c r="H176" s="157"/>
      <c r="I176" s="158"/>
      <c r="J176" s="161"/>
      <c r="K176" s="160"/>
      <c r="L176" s="162"/>
      <c r="M176" s="162"/>
      <c r="N176" s="96"/>
      <c r="O176" s="96"/>
      <c r="P176" s="164"/>
      <c r="Q176" s="159"/>
      <c r="R176" s="98"/>
      <c r="S176" s="163"/>
      <c r="T176" s="92" t="str">
        <f t="shared" ca="1" si="9"/>
        <v/>
      </c>
      <c r="U176" s="94"/>
      <c r="V176" s="92" t="str">
        <f t="shared" si="10"/>
        <v/>
      </c>
      <c r="W176" s="92" t="str">
        <f t="shared" si="11"/>
        <v/>
      </c>
      <c r="X176" s="99"/>
      <c r="Y176" s="94"/>
      <c r="Z176" s="100"/>
      <c r="AA176" s="95"/>
      <c r="AB176" s="10"/>
      <c r="AC176" s="68" t="b">
        <f ca="1">AND('pg2'!T176&gt;=startDate,'pg2'!T176&lt;=endDate)</f>
        <v>0</v>
      </c>
    </row>
    <row r="177" spans="1:34" ht="15">
      <c r="A177" s="93">
        <f t="shared" si="12"/>
        <v>674</v>
      </c>
      <c r="B177" s="94"/>
      <c r="C177" s="153"/>
      <c r="D177" s="93" t="str">
        <f>IF(C177&lt;&gt;"",COUNTIF(Stats!AD:AD,C177),"")</f>
        <v/>
      </c>
      <c r="E177" s="165" t="str">
        <f ca="1">IF(C177&lt;&gt;"",IF(MONTH(T177)=MONTH(TODAY()),Stats!AI675,"--"),"")</f>
        <v/>
      </c>
      <c r="F177" s="97"/>
      <c r="G177" s="160"/>
      <c r="H177" s="157"/>
      <c r="I177" s="158"/>
      <c r="J177" s="161"/>
      <c r="K177" s="160"/>
      <c r="L177" s="162"/>
      <c r="M177" s="162"/>
      <c r="N177" s="96"/>
      <c r="O177" s="96"/>
      <c r="P177" s="164"/>
      <c r="Q177" s="159"/>
      <c r="R177" s="98"/>
      <c r="S177" s="163"/>
      <c r="T177" s="92" t="str">
        <f t="shared" ca="1" si="9"/>
        <v/>
      </c>
      <c r="U177" s="94"/>
      <c r="V177" s="92" t="str">
        <f t="shared" si="10"/>
        <v/>
      </c>
      <c r="W177" s="92" t="str">
        <f t="shared" si="11"/>
        <v/>
      </c>
      <c r="X177" s="99"/>
      <c r="Y177" s="94"/>
      <c r="Z177" s="100"/>
      <c r="AA177" s="95"/>
      <c r="AB177" s="10"/>
      <c r="AC177" s="68" t="b">
        <f ca="1">AND('pg2'!T177&gt;=startDate,'pg2'!T177&lt;=endDate)</f>
        <v>0</v>
      </c>
    </row>
    <row r="178" spans="1:34" ht="15">
      <c r="A178" s="93">
        <f t="shared" si="12"/>
        <v>675</v>
      </c>
      <c r="B178" s="94"/>
      <c r="C178" s="153"/>
      <c r="D178" s="93" t="str">
        <f>IF(C178&lt;&gt;"",COUNTIF(Stats!AD:AD,C178),"")</f>
        <v/>
      </c>
      <c r="E178" s="165" t="str">
        <f ca="1">IF(C178&lt;&gt;"",IF(MONTH(T178)=MONTH(TODAY()),Stats!AI676,"--"),"")</f>
        <v/>
      </c>
      <c r="F178" s="97"/>
      <c r="G178" s="160"/>
      <c r="H178" s="157"/>
      <c r="I178" s="158"/>
      <c r="J178" s="161"/>
      <c r="K178" s="160"/>
      <c r="L178" s="162"/>
      <c r="M178" s="162"/>
      <c r="N178" s="96"/>
      <c r="O178" s="96"/>
      <c r="P178" s="164"/>
      <c r="Q178" s="159"/>
      <c r="R178" s="98"/>
      <c r="S178" s="163"/>
      <c r="T178" s="92" t="str">
        <f t="shared" ca="1" si="9"/>
        <v/>
      </c>
      <c r="U178" s="94"/>
      <c r="V178" s="92" t="str">
        <f t="shared" si="10"/>
        <v/>
      </c>
      <c r="W178" s="92" t="str">
        <f t="shared" si="11"/>
        <v/>
      </c>
      <c r="X178" s="99"/>
      <c r="Y178" s="94"/>
      <c r="Z178" s="100"/>
      <c r="AA178" s="95"/>
      <c r="AB178" s="10"/>
      <c r="AC178" s="68" t="b">
        <f ca="1">AND('pg2'!T178&gt;=startDate,'pg2'!T178&lt;=endDate)</f>
        <v>0</v>
      </c>
    </row>
    <row r="179" spans="1:34" ht="15">
      <c r="A179" s="93">
        <f t="shared" si="12"/>
        <v>676</v>
      </c>
      <c r="B179" s="94"/>
      <c r="C179" s="153"/>
      <c r="D179" s="93" t="str">
        <f>IF(C179&lt;&gt;"",COUNTIF(Stats!AD:AD,C179),"")</f>
        <v/>
      </c>
      <c r="E179" s="165" t="str">
        <f ca="1">IF(C179&lt;&gt;"",IF(MONTH(T179)=MONTH(TODAY()),Stats!AI677,"--"),"")</f>
        <v/>
      </c>
      <c r="F179" s="97"/>
      <c r="G179" s="160"/>
      <c r="H179" s="157"/>
      <c r="I179" s="158"/>
      <c r="J179" s="161"/>
      <c r="K179" s="160"/>
      <c r="L179" s="162"/>
      <c r="M179" s="162"/>
      <c r="N179" s="96"/>
      <c r="O179" s="96"/>
      <c r="P179" s="164"/>
      <c r="Q179" s="159"/>
      <c r="R179" s="98"/>
      <c r="S179" s="163"/>
      <c r="T179" s="92" t="str">
        <f t="shared" ca="1" si="9"/>
        <v/>
      </c>
      <c r="U179" s="94"/>
      <c r="V179" s="92" t="str">
        <f t="shared" si="10"/>
        <v/>
      </c>
      <c r="W179" s="92" t="str">
        <f t="shared" si="11"/>
        <v/>
      </c>
      <c r="X179" s="99"/>
      <c r="Y179" s="94"/>
      <c r="Z179" s="100"/>
      <c r="AA179" s="95"/>
      <c r="AB179" s="10"/>
      <c r="AC179" s="68" t="b">
        <f ca="1">AND('pg2'!T179&gt;=startDate,'pg2'!T179&lt;=endDate)</f>
        <v>0</v>
      </c>
    </row>
    <row r="180" spans="1:34" ht="15">
      <c r="A180" s="93">
        <f t="shared" si="12"/>
        <v>677</v>
      </c>
      <c r="B180" s="94"/>
      <c r="C180" s="153"/>
      <c r="D180" s="93" t="str">
        <f>IF(C180&lt;&gt;"",COUNTIF(Stats!AD:AD,C180),"")</f>
        <v/>
      </c>
      <c r="E180" s="165" t="str">
        <f ca="1">IF(C180&lt;&gt;"",IF(MONTH(T180)=MONTH(TODAY()),Stats!AI678,"--"),"")</f>
        <v/>
      </c>
      <c r="F180" s="97"/>
      <c r="G180" s="160"/>
      <c r="H180" s="157"/>
      <c r="I180" s="158"/>
      <c r="J180" s="161"/>
      <c r="K180" s="160"/>
      <c r="L180" s="162"/>
      <c r="M180" s="162"/>
      <c r="N180" s="96"/>
      <c r="O180" s="96"/>
      <c r="P180" s="164"/>
      <c r="Q180" s="159"/>
      <c r="R180" s="98"/>
      <c r="S180" s="163"/>
      <c r="T180" s="92" t="str">
        <f t="shared" ca="1" si="9"/>
        <v/>
      </c>
      <c r="U180" s="94"/>
      <c r="V180" s="92" t="str">
        <f t="shared" si="10"/>
        <v/>
      </c>
      <c r="W180" s="92" t="str">
        <f t="shared" si="11"/>
        <v/>
      </c>
      <c r="X180" s="99"/>
      <c r="Y180" s="94"/>
      <c r="Z180" s="100"/>
      <c r="AA180" s="95"/>
      <c r="AB180" s="10"/>
      <c r="AC180" s="68" t="b">
        <f ca="1">AND('pg2'!T180&gt;=startDate,'pg2'!T180&lt;=endDate)</f>
        <v>0</v>
      </c>
    </row>
    <row r="181" spans="1:34" ht="15">
      <c r="A181" s="93">
        <f t="shared" si="12"/>
        <v>678</v>
      </c>
      <c r="B181" s="94"/>
      <c r="C181" s="153"/>
      <c r="D181" s="93" t="str">
        <f>IF(C181&lt;&gt;"",COUNTIF(Stats!AD:AD,C181),"")</f>
        <v/>
      </c>
      <c r="E181" s="165" t="str">
        <f ca="1">IF(C181&lt;&gt;"",IF(MONTH(T181)=MONTH(TODAY()),Stats!AI679,"--"),"")</f>
        <v/>
      </c>
      <c r="F181" s="97"/>
      <c r="G181" s="160"/>
      <c r="H181" s="157"/>
      <c r="I181" s="158"/>
      <c r="J181" s="161"/>
      <c r="K181" s="160"/>
      <c r="L181" s="162"/>
      <c r="M181" s="162"/>
      <c r="N181" s="96"/>
      <c r="O181" s="96"/>
      <c r="P181" s="164"/>
      <c r="Q181" s="159"/>
      <c r="R181" s="98"/>
      <c r="S181" s="163"/>
      <c r="T181" s="92" t="str">
        <f t="shared" ca="1" si="9"/>
        <v/>
      </c>
      <c r="U181" s="94"/>
      <c r="V181" s="92" t="str">
        <f t="shared" si="10"/>
        <v/>
      </c>
      <c r="W181" s="92" t="str">
        <f t="shared" si="11"/>
        <v/>
      </c>
      <c r="X181" s="99"/>
      <c r="Y181" s="94"/>
      <c r="Z181" s="100"/>
      <c r="AA181" s="95"/>
      <c r="AB181" s="10"/>
      <c r="AC181" s="68" t="b">
        <f ca="1">AND('pg2'!T181&gt;=startDate,'pg2'!T181&lt;=endDate)</f>
        <v>0</v>
      </c>
    </row>
    <row r="182" spans="1:34" ht="15">
      <c r="A182" s="93">
        <f t="shared" si="12"/>
        <v>679</v>
      </c>
      <c r="B182" s="94"/>
      <c r="C182" s="153"/>
      <c r="D182" s="93" t="str">
        <f>IF(C182&lt;&gt;"",COUNTIF(Stats!AD:AD,C182),"")</f>
        <v/>
      </c>
      <c r="E182" s="165" t="str">
        <f ca="1">IF(C182&lt;&gt;"",IF(MONTH(T182)=MONTH(TODAY()),Stats!AI680,"--"),"")</f>
        <v/>
      </c>
      <c r="F182" s="97"/>
      <c r="G182" s="160"/>
      <c r="H182" s="157"/>
      <c r="I182" s="158"/>
      <c r="J182" s="161"/>
      <c r="K182" s="160"/>
      <c r="L182" s="162"/>
      <c r="M182" s="162"/>
      <c r="N182" s="96"/>
      <c r="O182" s="96"/>
      <c r="P182" s="164"/>
      <c r="Q182" s="159"/>
      <c r="R182" s="98"/>
      <c r="S182" s="163"/>
      <c r="T182" s="92" t="str">
        <f t="shared" ca="1" si="9"/>
        <v/>
      </c>
      <c r="U182" s="94"/>
      <c r="V182" s="92" t="str">
        <f t="shared" si="10"/>
        <v/>
      </c>
      <c r="W182" s="92" t="str">
        <f t="shared" si="11"/>
        <v/>
      </c>
      <c r="X182" s="99"/>
      <c r="Y182" s="94"/>
      <c r="Z182" s="100"/>
      <c r="AA182" s="95"/>
      <c r="AB182" s="10"/>
      <c r="AC182" s="68" t="b">
        <f ca="1">AND('pg2'!T182&gt;=startDate,'pg2'!T182&lt;=endDate)</f>
        <v>0</v>
      </c>
    </row>
    <row r="183" spans="1:34" ht="15">
      <c r="A183" s="93">
        <f t="shared" si="12"/>
        <v>680</v>
      </c>
      <c r="B183" s="94"/>
      <c r="C183" s="153"/>
      <c r="D183" s="93" t="str">
        <f>IF(C183&lt;&gt;"",COUNTIF(Stats!AD:AD,C183),"")</f>
        <v/>
      </c>
      <c r="E183" s="165" t="str">
        <f ca="1">IF(C183&lt;&gt;"",IF(MONTH(T183)=MONTH(TODAY()),Stats!AI681,"--"),"")</f>
        <v/>
      </c>
      <c r="F183" s="97"/>
      <c r="G183" s="160"/>
      <c r="H183" s="157"/>
      <c r="I183" s="158"/>
      <c r="J183" s="161"/>
      <c r="K183" s="160"/>
      <c r="L183" s="162"/>
      <c r="M183" s="162"/>
      <c r="N183" s="96"/>
      <c r="O183" s="96"/>
      <c r="P183" s="164"/>
      <c r="Q183" s="159"/>
      <c r="R183" s="98"/>
      <c r="S183" s="163"/>
      <c r="T183" s="92" t="str">
        <f t="shared" ca="1" si="9"/>
        <v/>
      </c>
      <c r="U183" s="94"/>
      <c r="V183" s="92" t="str">
        <f t="shared" si="10"/>
        <v/>
      </c>
      <c r="W183" s="92" t="str">
        <f t="shared" si="11"/>
        <v/>
      </c>
      <c r="X183" s="99"/>
      <c r="Y183" s="94"/>
      <c r="Z183" s="100"/>
      <c r="AA183" s="95"/>
      <c r="AB183" s="10"/>
      <c r="AC183" s="68" t="b">
        <f ca="1">AND('pg2'!T183&gt;=startDate,'pg2'!T183&lt;=endDate)</f>
        <v>0</v>
      </c>
    </row>
    <row r="184" spans="1:34" s="33" customFormat="1" ht="15">
      <c r="A184" s="93">
        <f t="shared" si="12"/>
        <v>681</v>
      </c>
      <c r="B184" s="94"/>
      <c r="C184" s="153"/>
      <c r="D184" s="93" t="str">
        <f>IF(C184&lt;&gt;"",COUNTIF(Stats!AD:AD,C184),"")</f>
        <v/>
      </c>
      <c r="E184" s="165" t="str">
        <f ca="1">IF(C184&lt;&gt;"",IF(MONTH(T184)=MONTH(TODAY()),Stats!AI682,"--"),"")</f>
        <v/>
      </c>
      <c r="F184" s="97"/>
      <c r="G184" s="160"/>
      <c r="H184" s="157"/>
      <c r="I184" s="158"/>
      <c r="J184" s="161"/>
      <c r="K184" s="160"/>
      <c r="L184" s="162"/>
      <c r="M184" s="162"/>
      <c r="N184" s="96"/>
      <c r="O184" s="96"/>
      <c r="P184" s="164"/>
      <c r="Q184" s="159"/>
      <c r="R184" s="98"/>
      <c r="S184" s="163"/>
      <c r="T184" s="92" t="str">
        <f t="shared" ca="1" si="9"/>
        <v/>
      </c>
      <c r="U184" s="94"/>
      <c r="V184" s="92" t="str">
        <f t="shared" si="10"/>
        <v/>
      </c>
      <c r="W184" s="92" t="str">
        <f t="shared" si="11"/>
        <v/>
      </c>
      <c r="X184" s="99"/>
      <c r="Y184" s="94"/>
      <c r="Z184" s="100"/>
      <c r="AA184" s="95"/>
      <c r="AB184" s="10"/>
      <c r="AC184" s="68" t="b">
        <f ca="1">AND('pg2'!T184&gt;=startDate,'pg2'!T184&lt;=endDate)</f>
        <v>0</v>
      </c>
      <c r="AH184" s="1"/>
    </row>
    <row r="185" spans="1:34" ht="15">
      <c r="A185" s="93">
        <f t="shared" si="12"/>
        <v>682</v>
      </c>
      <c r="B185" s="94"/>
      <c r="C185" s="153"/>
      <c r="D185" s="93" t="str">
        <f>IF(C185&lt;&gt;"",COUNTIF(Stats!AD:AD,C185),"")</f>
        <v/>
      </c>
      <c r="E185" s="165" t="str">
        <f ca="1">IF(C185&lt;&gt;"",IF(MONTH(T185)=MONTH(TODAY()),Stats!AI683,"--"),"")</f>
        <v/>
      </c>
      <c r="F185" s="97"/>
      <c r="G185" s="160"/>
      <c r="H185" s="157"/>
      <c r="I185" s="158"/>
      <c r="J185" s="161"/>
      <c r="K185" s="160"/>
      <c r="L185" s="162"/>
      <c r="M185" s="162"/>
      <c r="N185" s="96"/>
      <c r="O185" s="96"/>
      <c r="P185" s="164"/>
      <c r="Q185" s="159"/>
      <c r="R185" s="98"/>
      <c r="S185" s="163"/>
      <c r="T185" s="92" t="str">
        <f t="shared" ca="1" si="9"/>
        <v/>
      </c>
      <c r="U185" s="94"/>
      <c r="V185" s="92" t="str">
        <f t="shared" si="10"/>
        <v/>
      </c>
      <c r="W185" s="92" t="str">
        <f t="shared" si="11"/>
        <v/>
      </c>
      <c r="X185" s="99"/>
      <c r="Y185" s="94"/>
      <c r="Z185" s="100"/>
      <c r="AA185" s="95"/>
      <c r="AB185" s="10"/>
      <c r="AC185" s="68" t="b">
        <f ca="1">AND('pg2'!T185&gt;=startDate,'pg2'!T185&lt;=endDate)</f>
        <v>0</v>
      </c>
      <c r="AH185" s="33"/>
    </row>
    <row r="186" spans="1:34" ht="15">
      <c r="A186" s="93">
        <f t="shared" si="12"/>
        <v>683</v>
      </c>
      <c r="B186" s="94"/>
      <c r="C186" s="153"/>
      <c r="D186" s="93" t="str">
        <f>IF(C186&lt;&gt;"",COUNTIF(Stats!AD:AD,C186),"")</f>
        <v/>
      </c>
      <c r="E186" s="165" t="str">
        <f ca="1">IF(C186&lt;&gt;"",IF(MONTH(T186)=MONTH(TODAY()),Stats!AI684,"--"),"")</f>
        <v/>
      </c>
      <c r="F186" s="97"/>
      <c r="G186" s="160"/>
      <c r="H186" s="157"/>
      <c r="I186" s="158"/>
      <c r="J186" s="161"/>
      <c r="K186" s="160"/>
      <c r="L186" s="162"/>
      <c r="M186" s="162"/>
      <c r="N186" s="96"/>
      <c r="O186" s="96"/>
      <c r="P186" s="164"/>
      <c r="Q186" s="159"/>
      <c r="R186" s="98"/>
      <c r="S186" s="163"/>
      <c r="T186" s="92" t="str">
        <f t="shared" ca="1" si="9"/>
        <v/>
      </c>
      <c r="U186" s="94"/>
      <c r="V186" s="92" t="str">
        <f t="shared" si="10"/>
        <v/>
      </c>
      <c r="W186" s="92" t="str">
        <f t="shared" si="11"/>
        <v/>
      </c>
      <c r="X186" s="99"/>
      <c r="Y186" s="94"/>
      <c r="Z186" s="100"/>
      <c r="AA186" s="95"/>
      <c r="AB186" s="10"/>
      <c r="AC186" s="68" t="b">
        <f ca="1">AND('pg2'!T186&gt;=startDate,'pg2'!T186&lt;=endDate)</f>
        <v>0</v>
      </c>
    </row>
    <row r="187" spans="1:34" ht="15">
      <c r="A187" s="93">
        <f t="shared" si="12"/>
        <v>684</v>
      </c>
      <c r="B187" s="94"/>
      <c r="C187" s="153"/>
      <c r="D187" s="93" t="str">
        <f>IF(C187&lt;&gt;"",COUNTIF(Stats!AD:AD,C187),"")</f>
        <v/>
      </c>
      <c r="E187" s="165" t="str">
        <f ca="1">IF(C187&lt;&gt;"",IF(MONTH(T187)=MONTH(TODAY()),Stats!AI685,"--"),"")</f>
        <v/>
      </c>
      <c r="F187" s="97"/>
      <c r="G187" s="160"/>
      <c r="H187" s="157"/>
      <c r="I187" s="158"/>
      <c r="J187" s="161"/>
      <c r="K187" s="160"/>
      <c r="L187" s="162"/>
      <c r="M187" s="162"/>
      <c r="N187" s="96"/>
      <c r="O187" s="96"/>
      <c r="P187" s="164"/>
      <c r="Q187" s="159"/>
      <c r="R187" s="98"/>
      <c r="S187" s="163"/>
      <c r="T187" s="92" t="str">
        <f t="shared" ca="1" si="9"/>
        <v/>
      </c>
      <c r="U187" s="94"/>
      <c r="V187" s="92" t="str">
        <f t="shared" si="10"/>
        <v/>
      </c>
      <c r="W187" s="92" t="str">
        <f t="shared" si="11"/>
        <v/>
      </c>
      <c r="X187" s="99"/>
      <c r="Y187" s="94"/>
      <c r="Z187" s="100"/>
      <c r="AA187" s="95"/>
      <c r="AB187" s="10"/>
      <c r="AC187" s="68" t="b">
        <f ca="1">AND('pg2'!T187&gt;=startDate,'pg2'!T187&lt;=endDate)</f>
        <v>0</v>
      </c>
    </row>
    <row r="188" spans="1:34" ht="15">
      <c r="A188" s="93">
        <f t="shared" si="12"/>
        <v>685</v>
      </c>
      <c r="B188" s="94"/>
      <c r="C188" s="153"/>
      <c r="D188" s="93" t="str">
        <f>IF(C188&lt;&gt;"",COUNTIF(Stats!AD:AD,C188),"")</f>
        <v/>
      </c>
      <c r="E188" s="165" t="str">
        <f ca="1">IF(C188&lt;&gt;"",IF(MONTH(T188)=MONTH(TODAY()),Stats!AI686,"--"),"")</f>
        <v/>
      </c>
      <c r="F188" s="97"/>
      <c r="G188" s="160"/>
      <c r="H188" s="157"/>
      <c r="I188" s="158"/>
      <c r="J188" s="161"/>
      <c r="K188" s="160"/>
      <c r="L188" s="162"/>
      <c r="M188" s="162"/>
      <c r="N188" s="96"/>
      <c r="O188" s="96"/>
      <c r="P188" s="164"/>
      <c r="Q188" s="159"/>
      <c r="R188" s="98"/>
      <c r="S188" s="163"/>
      <c r="T188" s="92" t="str">
        <f t="shared" ca="1" si="9"/>
        <v/>
      </c>
      <c r="U188" s="94"/>
      <c r="V188" s="92" t="str">
        <f t="shared" si="10"/>
        <v/>
      </c>
      <c r="W188" s="92" t="str">
        <f t="shared" si="11"/>
        <v/>
      </c>
      <c r="X188" s="99"/>
      <c r="Y188" s="94"/>
      <c r="Z188" s="100"/>
      <c r="AA188" s="95"/>
      <c r="AB188" s="10"/>
      <c r="AC188" s="68" t="b">
        <f ca="1">AND('pg2'!T188&gt;=startDate,'pg2'!T188&lt;=endDate)</f>
        <v>0</v>
      </c>
    </row>
    <row r="189" spans="1:34" ht="15">
      <c r="A189" s="93">
        <f t="shared" si="12"/>
        <v>686</v>
      </c>
      <c r="B189" s="94"/>
      <c r="C189" s="153"/>
      <c r="D189" s="93" t="str">
        <f>IF(C189&lt;&gt;"",COUNTIF(Stats!AD:AD,C189),"")</f>
        <v/>
      </c>
      <c r="E189" s="165" t="str">
        <f ca="1">IF(C189&lt;&gt;"",IF(MONTH(T189)=MONTH(TODAY()),Stats!AI687,"--"),"")</f>
        <v/>
      </c>
      <c r="F189" s="97"/>
      <c r="G189" s="160"/>
      <c r="H189" s="157"/>
      <c r="I189" s="158"/>
      <c r="J189" s="161"/>
      <c r="K189" s="160"/>
      <c r="L189" s="162"/>
      <c r="M189" s="162"/>
      <c r="N189" s="96"/>
      <c r="O189" s="96"/>
      <c r="P189" s="164"/>
      <c r="Q189" s="159"/>
      <c r="R189" s="98"/>
      <c r="S189" s="163"/>
      <c r="T189" s="92" t="str">
        <f t="shared" ca="1" si="9"/>
        <v/>
      </c>
      <c r="U189" s="94"/>
      <c r="V189" s="92" t="str">
        <f t="shared" si="10"/>
        <v/>
      </c>
      <c r="W189" s="92" t="str">
        <f t="shared" si="11"/>
        <v/>
      </c>
      <c r="X189" s="99"/>
      <c r="Y189" s="94"/>
      <c r="Z189" s="100"/>
      <c r="AA189" s="95"/>
      <c r="AB189" s="10"/>
      <c r="AC189" s="68" t="b">
        <f ca="1">AND('pg2'!T189&gt;=startDate,'pg2'!T189&lt;=endDate)</f>
        <v>0</v>
      </c>
    </row>
    <row r="190" spans="1:34" ht="15">
      <c r="A190" s="93">
        <f t="shared" si="12"/>
        <v>687</v>
      </c>
      <c r="B190" s="94"/>
      <c r="C190" s="153"/>
      <c r="D190" s="93" t="str">
        <f>IF(C190&lt;&gt;"",COUNTIF(Stats!AD:AD,C190),"")</f>
        <v/>
      </c>
      <c r="E190" s="165" t="str">
        <f ca="1">IF(C190&lt;&gt;"",IF(MONTH(T190)=MONTH(TODAY()),Stats!AI688,"--"),"")</f>
        <v/>
      </c>
      <c r="F190" s="97"/>
      <c r="G190" s="160"/>
      <c r="H190" s="157"/>
      <c r="I190" s="158"/>
      <c r="J190" s="161"/>
      <c r="K190" s="160"/>
      <c r="L190" s="162"/>
      <c r="M190" s="162"/>
      <c r="N190" s="96"/>
      <c r="O190" s="96"/>
      <c r="P190" s="164"/>
      <c r="Q190" s="159"/>
      <c r="R190" s="98"/>
      <c r="S190" s="163"/>
      <c r="T190" s="92" t="str">
        <f t="shared" ca="1" si="9"/>
        <v/>
      </c>
      <c r="U190" s="94"/>
      <c r="V190" s="92" t="str">
        <f t="shared" si="10"/>
        <v/>
      </c>
      <c r="W190" s="92" t="str">
        <f t="shared" si="11"/>
        <v/>
      </c>
      <c r="X190" s="99"/>
      <c r="Y190" s="94"/>
      <c r="Z190" s="100"/>
      <c r="AA190" s="95"/>
      <c r="AB190" s="10"/>
      <c r="AC190" s="68" t="b">
        <f ca="1">AND('pg2'!T190&gt;=startDate,'pg2'!T190&lt;=endDate)</f>
        <v>0</v>
      </c>
    </row>
    <row r="191" spans="1:34" ht="15">
      <c r="A191" s="93">
        <f t="shared" si="12"/>
        <v>688</v>
      </c>
      <c r="B191" s="94"/>
      <c r="C191" s="153"/>
      <c r="D191" s="93" t="str">
        <f>IF(C191&lt;&gt;"",COUNTIF(Stats!AD:AD,C191),"")</f>
        <v/>
      </c>
      <c r="E191" s="165" t="str">
        <f ca="1">IF(C191&lt;&gt;"",IF(MONTH(T191)=MONTH(TODAY()),Stats!AI689,"--"),"")</f>
        <v/>
      </c>
      <c r="F191" s="97"/>
      <c r="G191" s="160"/>
      <c r="H191" s="157"/>
      <c r="I191" s="158"/>
      <c r="J191" s="161"/>
      <c r="K191" s="160"/>
      <c r="L191" s="162"/>
      <c r="M191" s="162"/>
      <c r="N191" s="96"/>
      <c r="O191" s="96"/>
      <c r="P191" s="164"/>
      <c r="Q191" s="159"/>
      <c r="R191" s="98"/>
      <c r="S191" s="163"/>
      <c r="T191" s="92" t="str">
        <f t="shared" ca="1" si="9"/>
        <v/>
      </c>
      <c r="U191" s="94"/>
      <c r="V191" s="92" t="str">
        <f t="shared" si="10"/>
        <v/>
      </c>
      <c r="W191" s="92" t="str">
        <f t="shared" si="11"/>
        <v/>
      </c>
      <c r="X191" s="99"/>
      <c r="Y191" s="94"/>
      <c r="Z191" s="100"/>
      <c r="AA191" s="95"/>
      <c r="AB191" s="10"/>
      <c r="AC191" s="68" t="b">
        <f ca="1">AND('pg2'!T191&gt;=startDate,'pg2'!T191&lt;=endDate)</f>
        <v>0</v>
      </c>
    </row>
    <row r="192" spans="1:34" ht="15">
      <c r="A192" s="93">
        <f t="shared" si="12"/>
        <v>689</v>
      </c>
      <c r="B192" s="94"/>
      <c r="C192" s="153"/>
      <c r="D192" s="93" t="str">
        <f>IF(C192&lt;&gt;"",COUNTIF(Stats!AD:AD,C192),"")</f>
        <v/>
      </c>
      <c r="E192" s="165" t="str">
        <f ca="1">IF(C192&lt;&gt;"",IF(MONTH(T192)=MONTH(TODAY()),Stats!AI690,"--"),"")</f>
        <v/>
      </c>
      <c r="F192" s="97"/>
      <c r="G192" s="160"/>
      <c r="H192" s="157"/>
      <c r="I192" s="158"/>
      <c r="J192" s="161"/>
      <c r="K192" s="160"/>
      <c r="L192" s="162"/>
      <c r="M192" s="162"/>
      <c r="N192" s="96"/>
      <c r="O192" s="96"/>
      <c r="P192" s="164"/>
      <c r="Q192" s="159"/>
      <c r="R192" s="98"/>
      <c r="S192" s="163"/>
      <c r="T192" s="92" t="str">
        <f t="shared" ca="1" si="9"/>
        <v/>
      </c>
      <c r="U192" s="94"/>
      <c r="V192" s="92" t="str">
        <f t="shared" si="10"/>
        <v/>
      </c>
      <c r="W192" s="92" t="str">
        <f t="shared" si="11"/>
        <v/>
      </c>
      <c r="X192" s="99"/>
      <c r="Y192" s="94"/>
      <c r="Z192" s="100"/>
      <c r="AA192" s="95"/>
      <c r="AB192" s="10"/>
      <c r="AC192" s="68" t="b">
        <f ca="1">AND('pg2'!T192&gt;=startDate,'pg2'!T192&lt;=endDate)</f>
        <v>0</v>
      </c>
    </row>
    <row r="193" spans="1:29" ht="15">
      <c r="A193" s="93">
        <f t="shared" si="12"/>
        <v>690</v>
      </c>
      <c r="B193" s="94"/>
      <c r="C193" s="153"/>
      <c r="D193" s="93" t="str">
        <f>IF(C193&lt;&gt;"",COUNTIF(Stats!AD:AD,C193),"")</f>
        <v/>
      </c>
      <c r="E193" s="165" t="str">
        <f ca="1">IF(C193&lt;&gt;"",IF(MONTH(T193)=MONTH(TODAY()),Stats!AI691,"--"),"")</f>
        <v/>
      </c>
      <c r="F193" s="97"/>
      <c r="G193" s="160"/>
      <c r="H193" s="157"/>
      <c r="I193" s="158"/>
      <c r="J193" s="161"/>
      <c r="K193" s="160"/>
      <c r="L193" s="162"/>
      <c r="M193" s="162"/>
      <c r="N193" s="96"/>
      <c r="O193" s="96"/>
      <c r="P193" s="164"/>
      <c r="Q193" s="159"/>
      <c r="R193" s="98"/>
      <c r="S193" s="163"/>
      <c r="T193" s="92" t="str">
        <f t="shared" ca="1" si="9"/>
        <v/>
      </c>
      <c r="U193" s="94"/>
      <c r="V193" s="92" t="str">
        <f t="shared" si="10"/>
        <v/>
      </c>
      <c r="W193" s="92" t="str">
        <f t="shared" si="11"/>
        <v/>
      </c>
      <c r="X193" s="99"/>
      <c r="Y193" s="94"/>
      <c r="Z193" s="100"/>
      <c r="AA193" s="95"/>
      <c r="AB193" s="10"/>
      <c r="AC193" s="68" t="b">
        <f ca="1">AND('pg2'!T193&gt;=startDate,'pg2'!T193&lt;=endDate)</f>
        <v>0</v>
      </c>
    </row>
    <row r="194" spans="1:29" ht="15">
      <c r="A194" s="93">
        <f t="shared" si="12"/>
        <v>691</v>
      </c>
      <c r="B194" s="94"/>
      <c r="C194" s="153"/>
      <c r="D194" s="93" t="str">
        <f>IF(C194&lt;&gt;"",COUNTIF(Stats!AD:AD,C194),"")</f>
        <v/>
      </c>
      <c r="E194" s="165" t="str">
        <f ca="1">IF(C194&lt;&gt;"",IF(MONTH(T194)=MONTH(TODAY()),Stats!AI692,"--"),"")</f>
        <v/>
      </c>
      <c r="F194" s="97"/>
      <c r="G194" s="160"/>
      <c r="H194" s="157"/>
      <c r="I194" s="158"/>
      <c r="J194" s="161"/>
      <c r="K194" s="160"/>
      <c r="L194" s="162"/>
      <c r="M194" s="162"/>
      <c r="N194" s="96"/>
      <c r="O194" s="96"/>
      <c r="P194" s="164"/>
      <c r="Q194" s="159"/>
      <c r="R194" s="98"/>
      <c r="S194" s="163"/>
      <c r="T194" s="92" t="str">
        <f t="shared" ca="1" si="9"/>
        <v/>
      </c>
      <c r="U194" s="94"/>
      <c r="V194" s="92" t="str">
        <f t="shared" si="10"/>
        <v/>
      </c>
      <c r="W194" s="92" t="str">
        <f t="shared" si="11"/>
        <v/>
      </c>
      <c r="X194" s="99"/>
      <c r="Y194" s="94"/>
      <c r="Z194" s="100"/>
      <c r="AA194" s="95"/>
      <c r="AB194" s="10"/>
      <c r="AC194" s="68" t="b">
        <f ca="1">AND('pg2'!T194&gt;=startDate,'pg2'!T194&lt;=endDate)</f>
        <v>0</v>
      </c>
    </row>
    <row r="195" spans="1:29" ht="15">
      <c r="A195" s="93">
        <f t="shared" si="12"/>
        <v>692</v>
      </c>
      <c r="B195" s="94"/>
      <c r="C195" s="153"/>
      <c r="D195" s="93" t="str">
        <f>IF(C195&lt;&gt;"",COUNTIF(Stats!AD:AD,C195),"")</f>
        <v/>
      </c>
      <c r="E195" s="165" t="str">
        <f ca="1">IF(C195&lt;&gt;"",IF(MONTH(T195)=MONTH(TODAY()),Stats!AI693,"--"),"")</f>
        <v/>
      </c>
      <c r="F195" s="97"/>
      <c r="G195" s="160"/>
      <c r="H195" s="157"/>
      <c r="I195" s="158"/>
      <c r="J195" s="161"/>
      <c r="K195" s="160"/>
      <c r="L195" s="162"/>
      <c r="M195" s="162"/>
      <c r="N195" s="96"/>
      <c r="O195" s="96"/>
      <c r="P195" s="164"/>
      <c r="Q195" s="159"/>
      <c r="R195" s="98"/>
      <c r="S195" s="163"/>
      <c r="T195" s="92" t="str">
        <f t="shared" ca="1" si="9"/>
        <v/>
      </c>
      <c r="U195" s="94"/>
      <c r="V195" s="92" t="str">
        <f t="shared" si="10"/>
        <v/>
      </c>
      <c r="W195" s="92" t="str">
        <f t="shared" si="11"/>
        <v/>
      </c>
      <c r="X195" s="99"/>
      <c r="Y195" s="94"/>
      <c r="Z195" s="100"/>
      <c r="AA195" s="95"/>
      <c r="AB195" s="10"/>
      <c r="AC195" s="68" t="b">
        <f ca="1">AND('pg2'!T195&gt;=startDate,'pg2'!T195&lt;=endDate)</f>
        <v>0</v>
      </c>
    </row>
    <row r="196" spans="1:29" ht="15">
      <c r="A196" s="93">
        <f t="shared" si="12"/>
        <v>693</v>
      </c>
      <c r="B196" s="94"/>
      <c r="C196" s="153"/>
      <c r="D196" s="93" t="str">
        <f>IF(C196&lt;&gt;"",COUNTIF(Stats!AD:AD,C196),"")</f>
        <v/>
      </c>
      <c r="E196" s="165" t="str">
        <f ca="1">IF(C196&lt;&gt;"",IF(MONTH(T196)=MONTH(TODAY()),Stats!AI694,"--"),"")</f>
        <v/>
      </c>
      <c r="F196" s="97"/>
      <c r="G196" s="160"/>
      <c r="H196" s="157"/>
      <c r="I196" s="158"/>
      <c r="J196" s="161"/>
      <c r="K196" s="160"/>
      <c r="L196" s="162"/>
      <c r="M196" s="162"/>
      <c r="N196" s="96"/>
      <c r="O196" s="96"/>
      <c r="P196" s="164"/>
      <c r="Q196" s="159"/>
      <c r="R196" s="98"/>
      <c r="S196" s="163"/>
      <c r="T196" s="92" t="str">
        <f t="shared" ca="1" si="9"/>
        <v/>
      </c>
      <c r="U196" s="94"/>
      <c r="V196" s="92" t="str">
        <f t="shared" si="10"/>
        <v/>
      </c>
      <c r="W196" s="92" t="str">
        <f t="shared" si="11"/>
        <v/>
      </c>
      <c r="X196" s="99"/>
      <c r="Y196" s="94"/>
      <c r="Z196" s="100"/>
      <c r="AA196" s="95"/>
      <c r="AB196" s="10"/>
      <c r="AC196" s="68" t="b">
        <f ca="1">AND('pg2'!T196&gt;=startDate,'pg2'!T196&lt;=endDate)</f>
        <v>0</v>
      </c>
    </row>
    <row r="197" spans="1:29" ht="15">
      <c r="A197" s="93">
        <f t="shared" si="12"/>
        <v>694</v>
      </c>
      <c r="B197" s="94"/>
      <c r="C197" s="153"/>
      <c r="D197" s="93" t="str">
        <f>IF(C197&lt;&gt;"",COUNTIF(Stats!AD:AD,C197),"")</f>
        <v/>
      </c>
      <c r="E197" s="165" t="str">
        <f ca="1">IF(C197&lt;&gt;"",IF(MONTH(T197)=MONTH(TODAY()),Stats!AI695,"--"),"")</f>
        <v/>
      </c>
      <c r="F197" s="97"/>
      <c r="G197" s="160"/>
      <c r="H197" s="157"/>
      <c r="I197" s="158"/>
      <c r="J197" s="161"/>
      <c r="K197" s="160"/>
      <c r="L197" s="162"/>
      <c r="M197" s="162"/>
      <c r="N197" s="96"/>
      <c r="O197" s="96"/>
      <c r="P197" s="164"/>
      <c r="Q197" s="159"/>
      <c r="R197" s="98"/>
      <c r="S197" s="163"/>
      <c r="T197" s="92" t="str">
        <f t="shared" ref="T197:T260" ca="1" si="13">IF(B197&lt;&gt;"",IF(T197="",TODAY(),T197),"")</f>
        <v/>
      </c>
      <c r="U197" s="94"/>
      <c r="V197" s="92" t="str">
        <f t="shared" ref="V197:V260" si="14">IF(U197="","", U197+21)</f>
        <v/>
      </c>
      <c r="W197" s="92" t="str">
        <f t="shared" ref="W197:W260" si="15">IF($U197="","", $V197+28)</f>
        <v/>
      </c>
      <c r="X197" s="99"/>
      <c r="Y197" s="94"/>
      <c r="Z197" s="100"/>
      <c r="AA197" s="95"/>
      <c r="AB197" s="10"/>
      <c r="AC197" s="68" t="b">
        <f ca="1">AND('pg2'!T197&gt;=startDate,'pg2'!T197&lt;=endDate)</f>
        <v>0</v>
      </c>
    </row>
    <row r="198" spans="1:29" ht="15">
      <c r="A198" s="93">
        <f t="shared" si="12"/>
        <v>695</v>
      </c>
      <c r="B198" s="94"/>
      <c r="C198" s="153"/>
      <c r="D198" s="93" t="str">
        <f>IF(C198&lt;&gt;"",COUNTIF(Stats!AD:AD,C198),"")</f>
        <v/>
      </c>
      <c r="E198" s="165" t="str">
        <f ca="1">IF(C198&lt;&gt;"",IF(MONTH(T198)=MONTH(TODAY()),Stats!AI696,"--"),"")</f>
        <v/>
      </c>
      <c r="F198" s="97"/>
      <c r="G198" s="160"/>
      <c r="H198" s="157"/>
      <c r="I198" s="158"/>
      <c r="J198" s="161"/>
      <c r="K198" s="160"/>
      <c r="L198" s="162"/>
      <c r="M198" s="162"/>
      <c r="N198" s="96"/>
      <c r="O198" s="96"/>
      <c r="P198" s="164"/>
      <c r="Q198" s="159"/>
      <c r="R198" s="98"/>
      <c r="S198" s="163"/>
      <c r="T198" s="92" t="str">
        <f t="shared" ca="1" si="13"/>
        <v/>
      </c>
      <c r="U198" s="94"/>
      <c r="V198" s="92" t="str">
        <f t="shared" si="14"/>
        <v/>
      </c>
      <c r="W198" s="92" t="str">
        <f t="shared" si="15"/>
        <v/>
      </c>
      <c r="X198" s="99"/>
      <c r="Y198" s="94"/>
      <c r="Z198" s="100"/>
      <c r="AA198" s="95"/>
      <c r="AB198" s="10"/>
      <c r="AC198" s="68" t="b">
        <f ca="1">AND('pg2'!T198&gt;=startDate,'pg2'!T198&lt;=endDate)</f>
        <v>0</v>
      </c>
    </row>
    <row r="199" spans="1:29" ht="15">
      <c r="A199" s="93">
        <f t="shared" ref="A199:A262" si="16">(A198+1)</f>
        <v>696</v>
      </c>
      <c r="B199" s="94"/>
      <c r="C199" s="153"/>
      <c r="D199" s="93" t="str">
        <f>IF(C199&lt;&gt;"",COUNTIF(Stats!AD:AD,C199),"")</f>
        <v/>
      </c>
      <c r="E199" s="165" t="str">
        <f ca="1">IF(C199&lt;&gt;"",IF(MONTH(T199)=MONTH(TODAY()),Stats!AI697,"--"),"")</f>
        <v/>
      </c>
      <c r="F199" s="97"/>
      <c r="G199" s="160"/>
      <c r="H199" s="157"/>
      <c r="I199" s="158"/>
      <c r="J199" s="161"/>
      <c r="K199" s="160"/>
      <c r="L199" s="162"/>
      <c r="M199" s="162"/>
      <c r="N199" s="96"/>
      <c r="O199" s="96"/>
      <c r="P199" s="164"/>
      <c r="Q199" s="159"/>
      <c r="R199" s="98"/>
      <c r="S199" s="163"/>
      <c r="T199" s="92" t="str">
        <f t="shared" ca="1" si="13"/>
        <v/>
      </c>
      <c r="U199" s="94"/>
      <c r="V199" s="92" t="str">
        <f t="shared" si="14"/>
        <v/>
      </c>
      <c r="W199" s="92" t="str">
        <f t="shared" si="15"/>
        <v/>
      </c>
      <c r="X199" s="99"/>
      <c r="Y199" s="94"/>
      <c r="Z199" s="100"/>
      <c r="AA199" s="95"/>
      <c r="AB199" s="10"/>
      <c r="AC199" s="68" t="b">
        <f ca="1">AND('pg2'!T199&gt;=startDate,'pg2'!T199&lt;=endDate)</f>
        <v>0</v>
      </c>
    </row>
    <row r="200" spans="1:29" ht="15">
      <c r="A200" s="93">
        <f t="shared" si="16"/>
        <v>697</v>
      </c>
      <c r="B200" s="94"/>
      <c r="C200" s="153"/>
      <c r="D200" s="93" t="str">
        <f>IF(C200&lt;&gt;"",COUNTIF(Stats!AD:AD,C200),"")</f>
        <v/>
      </c>
      <c r="E200" s="165" t="str">
        <f ca="1">IF(C200&lt;&gt;"",IF(MONTH(T200)=MONTH(TODAY()),Stats!AI698,"--"),"")</f>
        <v/>
      </c>
      <c r="F200" s="97"/>
      <c r="G200" s="160"/>
      <c r="H200" s="157"/>
      <c r="I200" s="158"/>
      <c r="J200" s="161"/>
      <c r="K200" s="160"/>
      <c r="L200" s="162"/>
      <c r="M200" s="162"/>
      <c r="N200" s="96"/>
      <c r="O200" s="96"/>
      <c r="P200" s="164"/>
      <c r="Q200" s="159"/>
      <c r="R200" s="98"/>
      <c r="S200" s="163"/>
      <c r="T200" s="92" t="str">
        <f t="shared" ca="1" si="13"/>
        <v/>
      </c>
      <c r="U200" s="94"/>
      <c r="V200" s="92" t="str">
        <f t="shared" si="14"/>
        <v/>
      </c>
      <c r="W200" s="92" t="str">
        <f t="shared" si="15"/>
        <v/>
      </c>
      <c r="X200" s="99"/>
      <c r="Y200" s="94"/>
      <c r="Z200" s="100"/>
      <c r="AA200" s="95"/>
      <c r="AB200" s="10"/>
      <c r="AC200" s="68" t="b">
        <f ca="1">AND('pg2'!T200&gt;=startDate,'pg2'!T200&lt;=endDate)</f>
        <v>0</v>
      </c>
    </row>
    <row r="201" spans="1:29" ht="15">
      <c r="A201" s="93">
        <f t="shared" si="16"/>
        <v>698</v>
      </c>
      <c r="B201" s="94"/>
      <c r="C201" s="153"/>
      <c r="D201" s="93" t="str">
        <f>IF(C201&lt;&gt;"",COUNTIF(Stats!AD:AD,C201),"")</f>
        <v/>
      </c>
      <c r="E201" s="165" t="str">
        <f ca="1">IF(C201&lt;&gt;"",IF(MONTH(T201)=MONTH(TODAY()),Stats!AI699,"--"),"")</f>
        <v/>
      </c>
      <c r="F201" s="97"/>
      <c r="G201" s="160"/>
      <c r="H201" s="157"/>
      <c r="I201" s="158"/>
      <c r="J201" s="161"/>
      <c r="K201" s="160"/>
      <c r="L201" s="162"/>
      <c r="M201" s="162"/>
      <c r="N201" s="96"/>
      <c r="O201" s="96"/>
      <c r="P201" s="164"/>
      <c r="Q201" s="159"/>
      <c r="R201" s="98"/>
      <c r="S201" s="163"/>
      <c r="T201" s="92" t="str">
        <f t="shared" ca="1" si="13"/>
        <v/>
      </c>
      <c r="U201" s="94"/>
      <c r="V201" s="92" t="str">
        <f t="shared" si="14"/>
        <v/>
      </c>
      <c r="W201" s="92" t="str">
        <f t="shared" si="15"/>
        <v/>
      </c>
      <c r="X201" s="99"/>
      <c r="Y201" s="94"/>
      <c r="Z201" s="100"/>
      <c r="AA201" s="95"/>
      <c r="AB201" s="10"/>
      <c r="AC201" s="68" t="b">
        <f ca="1">AND('pg2'!T201&gt;=startDate,'pg2'!T201&lt;=endDate)</f>
        <v>0</v>
      </c>
    </row>
    <row r="202" spans="1:29" ht="15">
      <c r="A202" s="93">
        <f t="shared" si="16"/>
        <v>699</v>
      </c>
      <c r="B202" s="94"/>
      <c r="C202" s="153"/>
      <c r="D202" s="93" t="str">
        <f>IF(C202&lt;&gt;"",COUNTIF(Stats!AD:AD,C202),"")</f>
        <v/>
      </c>
      <c r="E202" s="165" t="str">
        <f ca="1">IF(C202&lt;&gt;"",IF(MONTH(T202)=MONTH(TODAY()),Stats!AI700,"--"),"")</f>
        <v/>
      </c>
      <c r="F202" s="97"/>
      <c r="G202" s="160"/>
      <c r="H202" s="157"/>
      <c r="I202" s="158"/>
      <c r="J202" s="161"/>
      <c r="K202" s="160"/>
      <c r="L202" s="162"/>
      <c r="M202" s="162"/>
      <c r="N202" s="96"/>
      <c r="O202" s="96"/>
      <c r="P202" s="164"/>
      <c r="Q202" s="159"/>
      <c r="R202" s="98"/>
      <c r="S202" s="163"/>
      <c r="T202" s="92" t="str">
        <f t="shared" ca="1" si="13"/>
        <v/>
      </c>
      <c r="U202" s="94"/>
      <c r="V202" s="92" t="str">
        <f t="shared" si="14"/>
        <v/>
      </c>
      <c r="W202" s="92" t="str">
        <f t="shared" si="15"/>
        <v/>
      </c>
      <c r="X202" s="99"/>
      <c r="Y202" s="94"/>
      <c r="Z202" s="100"/>
      <c r="AA202" s="95"/>
      <c r="AB202" s="10"/>
      <c r="AC202" s="68" t="b">
        <f ca="1">AND('pg2'!T202&gt;=startDate,'pg2'!T202&lt;=endDate)</f>
        <v>0</v>
      </c>
    </row>
    <row r="203" spans="1:29" ht="15">
      <c r="A203" s="93">
        <f t="shared" si="16"/>
        <v>700</v>
      </c>
      <c r="B203" s="94"/>
      <c r="C203" s="153"/>
      <c r="D203" s="93" t="str">
        <f>IF(C203&lt;&gt;"",COUNTIF(Stats!AD:AD,C203),"")</f>
        <v/>
      </c>
      <c r="E203" s="165" t="str">
        <f ca="1">IF(C203&lt;&gt;"",IF(MONTH(T203)=MONTH(TODAY()),Stats!AI701,"--"),"")</f>
        <v/>
      </c>
      <c r="F203" s="97"/>
      <c r="G203" s="160"/>
      <c r="H203" s="157"/>
      <c r="I203" s="158"/>
      <c r="J203" s="161"/>
      <c r="K203" s="160"/>
      <c r="L203" s="162"/>
      <c r="M203" s="162"/>
      <c r="N203" s="96"/>
      <c r="O203" s="96"/>
      <c r="P203" s="164"/>
      <c r="Q203" s="159"/>
      <c r="R203" s="98"/>
      <c r="S203" s="163"/>
      <c r="T203" s="92" t="str">
        <f t="shared" ca="1" si="13"/>
        <v/>
      </c>
      <c r="U203" s="94"/>
      <c r="V203" s="92" t="str">
        <f t="shared" si="14"/>
        <v/>
      </c>
      <c r="W203" s="92" t="str">
        <f t="shared" si="15"/>
        <v/>
      </c>
      <c r="X203" s="99"/>
      <c r="Y203" s="94"/>
      <c r="Z203" s="100"/>
      <c r="AA203" s="95"/>
      <c r="AB203" s="10"/>
      <c r="AC203" s="68" t="b">
        <f ca="1">AND('pg2'!T203&gt;=startDate,'pg2'!T203&lt;=endDate)</f>
        <v>0</v>
      </c>
    </row>
    <row r="204" spans="1:29" ht="15">
      <c r="A204" s="93">
        <f t="shared" si="16"/>
        <v>701</v>
      </c>
      <c r="B204" s="94"/>
      <c r="C204" s="153"/>
      <c r="D204" s="93" t="str">
        <f>IF(C204&lt;&gt;"",COUNTIF(Stats!AD:AD,C204),"")</f>
        <v/>
      </c>
      <c r="E204" s="165" t="str">
        <f ca="1">IF(C204&lt;&gt;"",IF(MONTH(T204)=MONTH(TODAY()),Stats!AI702,"--"),"")</f>
        <v/>
      </c>
      <c r="F204" s="97"/>
      <c r="G204" s="160"/>
      <c r="H204" s="157"/>
      <c r="I204" s="158"/>
      <c r="J204" s="161"/>
      <c r="K204" s="160"/>
      <c r="L204" s="162"/>
      <c r="M204" s="162"/>
      <c r="N204" s="96"/>
      <c r="O204" s="96"/>
      <c r="P204" s="164"/>
      <c r="Q204" s="159"/>
      <c r="R204" s="98"/>
      <c r="S204" s="163"/>
      <c r="T204" s="92" t="str">
        <f t="shared" ca="1" si="13"/>
        <v/>
      </c>
      <c r="U204" s="94"/>
      <c r="V204" s="92" t="str">
        <f t="shared" si="14"/>
        <v/>
      </c>
      <c r="W204" s="92" t="str">
        <f t="shared" si="15"/>
        <v/>
      </c>
      <c r="X204" s="99"/>
      <c r="Y204" s="94"/>
      <c r="Z204" s="100"/>
      <c r="AA204" s="95"/>
      <c r="AB204" s="10"/>
      <c r="AC204" s="68" t="b">
        <f ca="1">AND('pg2'!T204&gt;=startDate,'pg2'!T204&lt;=endDate)</f>
        <v>0</v>
      </c>
    </row>
    <row r="205" spans="1:29" ht="15">
      <c r="A205" s="93">
        <f t="shared" si="16"/>
        <v>702</v>
      </c>
      <c r="B205" s="94"/>
      <c r="C205" s="153"/>
      <c r="D205" s="93" t="str">
        <f>IF(C205&lt;&gt;"",COUNTIF(Stats!AD:AD,C205),"")</f>
        <v/>
      </c>
      <c r="E205" s="165" t="str">
        <f ca="1">IF(C205&lt;&gt;"",IF(MONTH(T205)=MONTH(TODAY()),Stats!AI703,"--"),"")</f>
        <v/>
      </c>
      <c r="F205" s="97"/>
      <c r="G205" s="160"/>
      <c r="H205" s="157"/>
      <c r="I205" s="158"/>
      <c r="J205" s="161"/>
      <c r="K205" s="160"/>
      <c r="L205" s="162"/>
      <c r="M205" s="162"/>
      <c r="N205" s="96"/>
      <c r="O205" s="96"/>
      <c r="P205" s="164"/>
      <c r="Q205" s="159"/>
      <c r="R205" s="98"/>
      <c r="S205" s="163"/>
      <c r="T205" s="92" t="str">
        <f t="shared" ca="1" si="13"/>
        <v/>
      </c>
      <c r="U205" s="94"/>
      <c r="V205" s="92" t="str">
        <f t="shared" si="14"/>
        <v/>
      </c>
      <c r="W205" s="92" t="str">
        <f t="shared" si="15"/>
        <v/>
      </c>
      <c r="X205" s="99"/>
      <c r="Y205" s="94"/>
      <c r="Z205" s="100"/>
      <c r="AA205" s="95"/>
      <c r="AB205" s="10"/>
      <c r="AC205" s="68" t="b">
        <f ca="1">AND('pg2'!T205&gt;=startDate,'pg2'!T205&lt;=endDate)</f>
        <v>0</v>
      </c>
    </row>
    <row r="206" spans="1:29" ht="15">
      <c r="A206" s="93">
        <f t="shared" si="16"/>
        <v>703</v>
      </c>
      <c r="B206" s="94"/>
      <c r="C206" s="153"/>
      <c r="D206" s="93" t="str">
        <f>IF(C206&lt;&gt;"",COUNTIF(Stats!AD:AD,C206),"")</f>
        <v/>
      </c>
      <c r="E206" s="165" t="str">
        <f ca="1">IF(C206&lt;&gt;"",IF(MONTH(T206)=MONTH(TODAY()),Stats!AI704,"--"),"")</f>
        <v/>
      </c>
      <c r="F206" s="97"/>
      <c r="G206" s="160"/>
      <c r="H206" s="157"/>
      <c r="I206" s="158"/>
      <c r="J206" s="161"/>
      <c r="K206" s="160"/>
      <c r="L206" s="162"/>
      <c r="M206" s="162"/>
      <c r="N206" s="96"/>
      <c r="O206" s="96"/>
      <c r="P206" s="164"/>
      <c r="Q206" s="159"/>
      <c r="R206" s="98"/>
      <c r="S206" s="163"/>
      <c r="T206" s="92" t="str">
        <f t="shared" ca="1" si="13"/>
        <v/>
      </c>
      <c r="U206" s="94"/>
      <c r="V206" s="92" t="str">
        <f t="shared" si="14"/>
        <v/>
      </c>
      <c r="W206" s="92" t="str">
        <f t="shared" si="15"/>
        <v/>
      </c>
      <c r="X206" s="99"/>
      <c r="Y206" s="94"/>
      <c r="Z206" s="100"/>
      <c r="AA206" s="95"/>
      <c r="AB206" s="10"/>
      <c r="AC206" s="68" t="b">
        <f ca="1">AND('pg2'!T206&gt;=startDate,'pg2'!T206&lt;=endDate)</f>
        <v>0</v>
      </c>
    </row>
    <row r="207" spans="1:29" ht="15">
      <c r="A207" s="93">
        <f t="shared" si="16"/>
        <v>704</v>
      </c>
      <c r="B207" s="94"/>
      <c r="C207" s="153"/>
      <c r="D207" s="93" t="str">
        <f>IF(C207&lt;&gt;"",COUNTIF(Stats!AD:AD,C207),"")</f>
        <v/>
      </c>
      <c r="E207" s="165" t="str">
        <f ca="1">IF(C207&lt;&gt;"",IF(MONTH(T207)=MONTH(TODAY()),Stats!AI705,"--"),"")</f>
        <v/>
      </c>
      <c r="F207" s="97"/>
      <c r="G207" s="160"/>
      <c r="H207" s="157"/>
      <c r="I207" s="158"/>
      <c r="J207" s="161"/>
      <c r="K207" s="160"/>
      <c r="L207" s="162"/>
      <c r="M207" s="162"/>
      <c r="N207" s="96"/>
      <c r="O207" s="96"/>
      <c r="P207" s="164"/>
      <c r="Q207" s="159"/>
      <c r="R207" s="98"/>
      <c r="S207" s="163"/>
      <c r="T207" s="92" t="str">
        <f t="shared" ca="1" si="13"/>
        <v/>
      </c>
      <c r="U207" s="94"/>
      <c r="V207" s="92" t="str">
        <f t="shared" si="14"/>
        <v/>
      </c>
      <c r="W207" s="92" t="str">
        <f t="shared" si="15"/>
        <v/>
      </c>
      <c r="X207" s="99"/>
      <c r="Y207" s="94"/>
      <c r="Z207" s="100"/>
      <c r="AA207" s="95"/>
      <c r="AB207" s="10"/>
      <c r="AC207" s="68" t="b">
        <f ca="1">AND('pg2'!T207&gt;=startDate,'pg2'!T207&lt;=endDate)</f>
        <v>0</v>
      </c>
    </row>
    <row r="208" spans="1:29" ht="15">
      <c r="A208" s="93">
        <f t="shared" si="16"/>
        <v>705</v>
      </c>
      <c r="B208" s="94"/>
      <c r="C208" s="153"/>
      <c r="D208" s="93" t="str">
        <f>IF(C208&lt;&gt;"",COUNTIF(Stats!AD:AD,C208),"")</f>
        <v/>
      </c>
      <c r="E208" s="165" t="str">
        <f ca="1">IF(C208&lt;&gt;"",IF(MONTH(T208)=MONTH(TODAY()),Stats!AI706,"--"),"")</f>
        <v/>
      </c>
      <c r="F208" s="97"/>
      <c r="G208" s="160"/>
      <c r="H208" s="157"/>
      <c r="I208" s="158"/>
      <c r="J208" s="161"/>
      <c r="K208" s="160"/>
      <c r="L208" s="162"/>
      <c r="M208" s="162"/>
      <c r="N208" s="96"/>
      <c r="O208" s="96"/>
      <c r="P208" s="164"/>
      <c r="Q208" s="159"/>
      <c r="R208" s="98"/>
      <c r="S208" s="163"/>
      <c r="T208" s="92" t="str">
        <f t="shared" ca="1" si="13"/>
        <v/>
      </c>
      <c r="U208" s="94"/>
      <c r="V208" s="92" t="str">
        <f t="shared" si="14"/>
        <v/>
      </c>
      <c r="W208" s="92" t="str">
        <f t="shared" si="15"/>
        <v/>
      </c>
      <c r="X208" s="99"/>
      <c r="Y208" s="94"/>
      <c r="Z208" s="100"/>
      <c r="AA208" s="95"/>
      <c r="AB208" s="10"/>
      <c r="AC208" s="68" t="b">
        <f ca="1">AND('pg2'!T208&gt;=startDate,'pg2'!T208&lt;=endDate)</f>
        <v>0</v>
      </c>
    </row>
    <row r="209" spans="1:29" ht="15">
      <c r="A209" s="93">
        <f t="shared" si="16"/>
        <v>706</v>
      </c>
      <c r="B209" s="94"/>
      <c r="C209" s="153"/>
      <c r="D209" s="93" t="str">
        <f>IF(C209&lt;&gt;"",COUNTIF(Stats!AD:AD,C209),"")</f>
        <v/>
      </c>
      <c r="E209" s="165" t="str">
        <f ca="1">IF(C209&lt;&gt;"",IF(MONTH(T209)=MONTH(TODAY()),Stats!AI707,"--"),"")</f>
        <v/>
      </c>
      <c r="F209" s="97"/>
      <c r="G209" s="160"/>
      <c r="H209" s="157"/>
      <c r="I209" s="158"/>
      <c r="J209" s="161"/>
      <c r="K209" s="160"/>
      <c r="L209" s="162"/>
      <c r="M209" s="162"/>
      <c r="N209" s="96"/>
      <c r="O209" s="96"/>
      <c r="P209" s="164"/>
      <c r="Q209" s="159"/>
      <c r="R209" s="98"/>
      <c r="S209" s="163"/>
      <c r="T209" s="92" t="str">
        <f t="shared" ca="1" si="13"/>
        <v/>
      </c>
      <c r="U209" s="94"/>
      <c r="V209" s="92" t="str">
        <f t="shared" si="14"/>
        <v/>
      </c>
      <c r="W209" s="92" t="str">
        <f t="shared" si="15"/>
        <v/>
      </c>
      <c r="X209" s="99"/>
      <c r="Y209" s="94"/>
      <c r="Z209" s="100"/>
      <c r="AA209" s="95"/>
      <c r="AB209" s="10"/>
      <c r="AC209" s="68" t="b">
        <f ca="1">AND('pg2'!T209&gt;=startDate,'pg2'!T209&lt;=endDate)</f>
        <v>0</v>
      </c>
    </row>
    <row r="210" spans="1:29" ht="15">
      <c r="A210" s="93">
        <f t="shared" si="16"/>
        <v>707</v>
      </c>
      <c r="B210" s="94"/>
      <c r="C210" s="153"/>
      <c r="D210" s="93" t="str">
        <f>IF(C210&lt;&gt;"",COUNTIF(Stats!AD:AD,C210),"")</f>
        <v/>
      </c>
      <c r="E210" s="165" t="str">
        <f ca="1">IF(C210&lt;&gt;"",IF(MONTH(T210)=MONTH(TODAY()),Stats!AI708,"--"),"")</f>
        <v/>
      </c>
      <c r="F210" s="97"/>
      <c r="G210" s="160"/>
      <c r="H210" s="157"/>
      <c r="I210" s="158"/>
      <c r="J210" s="161"/>
      <c r="K210" s="160"/>
      <c r="L210" s="162"/>
      <c r="M210" s="162"/>
      <c r="N210" s="96"/>
      <c r="O210" s="96"/>
      <c r="P210" s="164"/>
      <c r="Q210" s="159"/>
      <c r="R210" s="98"/>
      <c r="S210" s="163"/>
      <c r="T210" s="92" t="str">
        <f t="shared" ca="1" si="13"/>
        <v/>
      </c>
      <c r="U210" s="94"/>
      <c r="V210" s="92" t="str">
        <f t="shared" si="14"/>
        <v/>
      </c>
      <c r="W210" s="92" t="str">
        <f t="shared" si="15"/>
        <v/>
      </c>
      <c r="X210" s="99"/>
      <c r="Y210" s="94"/>
      <c r="Z210" s="100"/>
      <c r="AA210" s="95"/>
      <c r="AB210" s="10"/>
      <c r="AC210" s="68" t="b">
        <f ca="1">AND('pg2'!T210&gt;=startDate,'pg2'!T210&lt;=endDate)</f>
        <v>0</v>
      </c>
    </row>
    <row r="211" spans="1:29" ht="15">
      <c r="A211" s="93">
        <f t="shared" si="16"/>
        <v>708</v>
      </c>
      <c r="B211" s="94"/>
      <c r="C211" s="153"/>
      <c r="D211" s="93" t="str">
        <f>IF(C211&lt;&gt;"",COUNTIF(Stats!AD:AD,C211),"")</f>
        <v/>
      </c>
      <c r="E211" s="165" t="str">
        <f ca="1">IF(C211&lt;&gt;"",IF(MONTH(T211)=MONTH(TODAY()),Stats!AI709,"--"),"")</f>
        <v/>
      </c>
      <c r="F211" s="97"/>
      <c r="G211" s="160"/>
      <c r="H211" s="157"/>
      <c r="I211" s="158"/>
      <c r="J211" s="161"/>
      <c r="K211" s="160"/>
      <c r="L211" s="162"/>
      <c r="M211" s="162"/>
      <c r="N211" s="96"/>
      <c r="O211" s="96"/>
      <c r="P211" s="164"/>
      <c r="Q211" s="159"/>
      <c r="R211" s="98"/>
      <c r="S211" s="163"/>
      <c r="T211" s="92" t="str">
        <f t="shared" ca="1" si="13"/>
        <v/>
      </c>
      <c r="U211" s="94"/>
      <c r="V211" s="92" t="str">
        <f t="shared" si="14"/>
        <v/>
      </c>
      <c r="W211" s="92" t="str">
        <f t="shared" si="15"/>
        <v/>
      </c>
      <c r="X211" s="99"/>
      <c r="Y211" s="94"/>
      <c r="Z211" s="100"/>
      <c r="AA211" s="95"/>
      <c r="AB211" s="10"/>
      <c r="AC211" s="68" t="b">
        <f ca="1">AND('pg2'!T211&gt;=startDate,'pg2'!T211&lt;=endDate)</f>
        <v>0</v>
      </c>
    </row>
    <row r="212" spans="1:29" ht="15">
      <c r="A212" s="93">
        <f t="shared" si="16"/>
        <v>709</v>
      </c>
      <c r="B212" s="94"/>
      <c r="C212" s="153"/>
      <c r="D212" s="93" t="str">
        <f>IF(C212&lt;&gt;"",COUNTIF(Stats!AD:AD,C212),"")</f>
        <v/>
      </c>
      <c r="E212" s="165" t="str">
        <f ca="1">IF(C212&lt;&gt;"",IF(MONTH(T212)=MONTH(TODAY()),Stats!AI710,"--"),"")</f>
        <v/>
      </c>
      <c r="F212" s="97"/>
      <c r="G212" s="160"/>
      <c r="H212" s="157"/>
      <c r="I212" s="158"/>
      <c r="J212" s="161"/>
      <c r="K212" s="160"/>
      <c r="L212" s="162"/>
      <c r="M212" s="162"/>
      <c r="N212" s="96"/>
      <c r="O212" s="96"/>
      <c r="P212" s="164"/>
      <c r="Q212" s="159"/>
      <c r="R212" s="98"/>
      <c r="S212" s="163"/>
      <c r="T212" s="92" t="str">
        <f t="shared" ca="1" si="13"/>
        <v/>
      </c>
      <c r="U212" s="94"/>
      <c r="V212" s="92" t="str">
        <f t="shared" si="14"/>
        <v/>
      </c>
      <c r="W212" s="92" t="str">
        <f t="shared" si="15"/>
        <v/>
      </c>
      <c r="X212" s="99"/>
      <c r="Y212" s="94"/>
      <c r="Z212" s="100"/>
      <c r="AA212" s="95"/>
      <c r="AB212" s="10"/>
      <c r="AC212" s="68" t="b">
        <f ca="1">AND('pg2'!T212&gt;=startDate,'pg2'!T212&lt;=endDate)</f>
        <v>0</v>
      </c>
    </row>
    <row r="213" spans="1:29" ht="15">
      <c r="A213" s="93">
        <f t="shared" si="16"/>
        <v>710</v>
      </c>
      <c r="B213" s="94"/>
      <c r="C213" s="153"/>
      <c r="D213" s="93" t="str">
        <f>IF(C213&lt;&gt;"",COUNTIF(Stats!AD:AD,C213),"")</f>
        <v/>
      </c>
      <c r="E213" s="165" t="str">
        <f ca="1">IF(C213&lt;&gt;"",IF(MONTH(T213)=MONTH(TODAY()),Stats!AI711,"--"),"")</f>
        <v/>
      </c>
      <c r="F213" s="97"/>
      <c r="G213" s="160"/>
      <c r="H213" s="157"/>
      <c r="I213" s="158"/>
      <c r="J213" s="161"/>
      <c r="K213" s="160"/>
      <c r="L213" s="162"/>
      <c r="M213" s="162"/>
      <c r="N213" s="96"/>
      <c r="O213" s="96"/>
      <c r="P213" s="164"/>
      <c r="Q213" s="159"/>
      <c r="R213" s="98"/>
      <c r="S213" s="163"/>
      <c r="T213" s="92" t="str">
        <f t="shared" ca="1" si="13"/>
        <v/>
      </c>
      <c r="U213" s="94"/>
      <c r="V213" s="92" t="str">
        <f t="shared" si="14"/>
        <v/>
      </c>
      <c r="W213" s="92" t="str">
        <f t="shared" si="15"/>
        <v/>
      </c>
      <c r="X213" s="99"/>
      <c r="Y213" s="94"/>
      <c r="Z213" s="100"/>
      <c r="AA213" s="95"/>
      <c r="AB213" s="10"/>
      <c r="AC213" s="68" t="b">
        <f ca="1">AND('pg2'!T213&gt;=startDate,'pg2'!T213&lt;=endDate)</f>
        <v>0</v>
      </c>
    </row>
    <row r="214" spans="1:29" ht="15">
      <c r="A214" s="93">
        <f t="shared" si="16"/>
        <v>711</v>
      </c>
      <c r="B214" s="94"/>
      <c r="C214" s="153"/>
      <c r="D214" s="93" t="str">
        <f>IF(C214&lt;&gt;"",COUNTIF(Stats!AD:AD,C214),"")</f>
        <v/>
      </c>
      <c r="E214" s="165" t="str">
        <f ca="1">IF(C214&lt;&gt;"",IF(MONTH(T214)=MONTH(TODAY()),Stats!AI712,"--"),"")</f>
        <v/>
      </c>
      <c r="F214" s="97"/>
      <c r="G214" s="160"/>
      <c r="H214" s="157"/>
      <c r="I214" s="158"/>
      <c r="J214" s="161"/>
      <c r="K214" s="160"/>
      <c r="L214" s="162"/>
      <c r="M214" s="162"/>
      <c r="N214" s="96"/>
      <c r="O214" s="96"/>
      <c r="P214" s="164"/>
      <c r="Q214" s="159"/>
      <c r="R214" s="98"/>
      <c r="S214" s="163"/>
      <c r="T214" s="92" t="str">
        <f t="shared" ca="1" si="13"/>
        <v/>
      </c>
      <c r="U214" s="94"/>
      <c r="V214" s="92" t="str">
        <f t="shared" si="14"/>
        <v/>
      </c>
      <c r="W214" s="92" t="str">
        <f t="shared" si="15"/>
        <v/>
      </c>
      <c r="X214" s="99"/>
      <c r="Y214" s="94"/>
      <c r="Z214" s="100"/>
      <c r="AA214" s="95"/>
      <c r="AB214" s="10"/>
      <c r="AC214" s="68" t="b">
        <f ca="1">AND('pg2'!T214&gt;=startDate,'pg2'!T214&lt;=endDate)</f>
        <v>0</v>
      </c>
    </row>
    <row r="215" spans="1:29" ht="15">
      <c r="A215" s="93">
        <f t="shared" si="16"/>
        <v>712</v>
      </c>
      <c r="B215" s="94"/>
      <c r="C215" s="153"/>
      <c r="D215" s="93" t="str">
        <f>IF(C215&lt;&gt;"",COUNTIF(Stats!AD:AD,C215),"")</f>
        <v/>
      </c>
      <c r="E215" s="165" t="str">
        <f ca="1">IF(C215&lt;&gt;"",IF(MONTH(T215)=MONTH(TODAY()),Stats!AI713,"--"),"")</f>
        <v/>
      </c>
      <c r="F215" s="97"/>
      <c r="G215" s="160"/>
      <c r="H215" s="157"/>
      <c r="I215" s="158"/>
      <c r="J215" s="161"/>
      <c r="K215" s="160"/>
      <c r="L215" s="162"/>
      <c r="M215" s="162"/>
      <c r="N215" s="96"/>
      <c r="O215" s="96"/>
      <c r="P215" s="164"/>
      <c r="Q215" s="159"/>
      <c r="R215" s="98"/>
      <c r="S215" s="163"/>
      <c r="T215" s="92" t="str">
        <f t="shared" ca="1" si="13"/>
        <v/>
      </c>
      <c r="U215" s="94"/>
      <c r="V215" s="92" t="str">
        <f t="shared" si="14"/>
        <v/>
      </c>
      <c r="W215" s="92" t="str">
        <f t="shared" si="15"/>
        <v/>
      </c>
      <c r="X215" s="99"/>
      <c r="Y215" s="94"/>
      <c r="Z215" s="100"/>
      <c r="AA215" s="95"/>
      <c r="AB215" s="10"/>
      <c r="AC215" s="68" t="b">
        <f ca="1">AND('pg2'!T215&gt;=startDate,'pg2'!T215&lt;=endDate)</f>
        <v>0</v>
      </c>
    </row>
    <row r="216" spans="1:29" ht="15">
      <c r="A216" s="93">
        <f t="shared" si="16"/>
        <v>713</v>
      </c>
      <c r="B216" s="94"/>
      <c r="C216" s="153"/>
      <c r="D216" s="93" t="str">
        <f>IF(C216&lt;&gt;"",COUNTIF(Stats!AD:AD,C216),"")</f>
        <v/>
      </c>
      <c r="E216" s="165" t="str">
        <f ca="1">IF(C216&lt;&gt;"",IF(MONTH(T216)=MONTH(TODAY()),Stats!AI714,"--"),"")</f>
        <v/>
      </c>
      <c r="F216" s="97"/>
      <c r="G216" s="160"/>
      <c r="H216" s="157"/>
      <c r="I216" s="158"/>
      <c r="J216" s="161"/>
      <c r="K216" s="160"/>
      <c r="L216" s="162"/>
      <c r="M216" s="162"/>
      <c r="N216" s="96"/>
      <c r="O216" s="96"/>
      <c r="P216" s="164"/>
      <c r="Q216" s="159"/>
      <c r="R216" s="98"/>
      <c r="S216" s="163"/>
      <c r="T216" s="92" t="str">
        <f t="shared" ca="1" si="13"/>
        <v/>
      </c>
      <c r="U216" s="94"/>
      <c r="V216" s="92" t="str">
        <f t="shared" si="14"/>
        <v/>
      </c>
      <c r="W216" s="92" t="str">
        <f t="shared" si="15"/>
        <v/>
      </c>
      <c r="X216" s="99"/>
      <c r="Y216" s="94"/>
      <c r="Z216" s="100"/>
      <c r="AA216" s="95"/>
      <c r="AB216" s="10"/>
      <c r="AC216" s="68" t="b">
        <f ca="1">AND('pg2'!T216&gt;=startDate,'pg2'!T216&lt;=endDate)</f>
        <v>0</v>
      </c>
    </row>
    <row r="217" spans="1:29" ht="15">
      <c r="A217" s="93">
        <f t="shared" si="16"/>
        <v>714</v>
      </c>
      <c r="B217" s="94"/>
      <c r="C217" s="153"/>
      <c r="D217" s="93" t="str">
        <f>IF(C217&lt;&gt;"",COUNTIF(Stats!AD:AD,C217),"")</f>
        <v/>
      </c>
      <c r="E217" s="165" t="str">
        <f ca="1">IF(C217&lt;&gt;"",IF(MONTH(T217)=MONTH(TODAY()),Stats!AI715,"--"),"")</f>
        <v/>
      </c>
      <c r="F217" s="97"/>
      <c r="G217" s="160"/>
      <c r="H217" s="157"/>
      <c r="I217" s="158"/>
      <c r="J217" s="161"/>
      <c r="K217" s="160"/>
      <c r="L217" s="162"/>
      <c r="M217" s="162"/>
      <c r="N217" s="96"/>
      <c r="O217" s="96"/>
      <c r="P217" s="164"/>
      <c r="Q217" s="159"/>
      <c r="R217" s="98"/>
      <c r="S217" s="163"/>
      <c r="T217" s="92" t="str">
        <f t="shared" ca="1" si="13"/>
        <v/>
      </c>
      <c r="U217" s="94"/>
      <c r="V217" s="92" t="str">
        <f t="shared" si="14"/>
        <v/>
      </c>
      <c r="W217" s="92" t="str">
        <f t="shared" si="15"/>
        <v/>
      </c>
      <c r="X217" s="99"/>
      <c r="Y217" s="94"/>
      <c r="Z217" s="100"/>
      <c r="AA217" s="95"/>
      <c r="AB217" s="10"/>
      <c r="AC217" s="68" t="b">
        <f ca="1">AND('pg2'!T217&gt;=startDate,'pg2'!T217&lt;=endDate)</f>
        <v>0</v>
      </c>
    </row>
    <row r="218" spans="1:29" ht="15">
      <c r="A218" s="93">
        <f t="shared" si="16"/>
        <v>715</v>
      </c>
      <c r="B218" s="94"/>
      <c r="C218" s="153"/>
      <c r="D218" s="93" t="str">
        <f>IF(C218&lt;&gt;"",COUNTIF(Stats!AD:AD,C218),"")</f>
        <v/>
      </c>
      <c r="E218" s="165" t="str">
        <f ca="1">IF(C218&lt;&gt;"",IF(MONTH(T218)=MONTH(TODAY()),Stats!AI716,"--"),"")</f>
        <v/>
      </c>
      <c r="F218" s="97"/>
      <c r="G218" s="160"/>
      <c r="H218" s="157"/>
      <c r="I218" s="158"/>
      <c r="J218" s="161"/>
      <c r="K218" s="160"/>
      <c r="L218" s="162"/>
      <c r="M218" s="162"/>
      <c r="N218" s="96"/>
      <c r="O218" s="96"/>
      <c r="P218" s="164"/>
      <c r="Q218" s="159"/>
      <c r="R218" s="98"/>
      <c r="S218" s="163"/>
      <c r="T218" s="92" t="str">
        <f t="shared" ca="1" si="13"/>
        <v/>
      </c>
      <c r="U218" s="94"/>
      <c r="V218" s="92" t="str">
        <f t="shared" si="14"/>
        <v/>
      </c>
      <c r="W218" s="92" t="str">
        <f t="shared" si="15"/>
        <v/>
      </c>
      <c r="X218" s="99"/>
      <c r="Y218" s="94"/>
      <c r="Z218" s="100"/>
      <c r="AA218" s="95"/>
      <c r="AB218" s="10"/>
      <c r="AC218" s="68" t="b">
        <f ca="1">AND('pg2'!T218&gt;=startDate,'pg2'!T218&lt;=endDate)</f>
        <v>0</v>
      </c>
    </row>
    <row r="219" spans="1:29" ht="15">
      <c r="A219" s="93">
        <f t="shared" si="16"/>
        <v>716</v>
      </c>
      <c r="B219" s="94"/>
      <c r="C219" s="153"/>
      <c r="D219" s="93" t="str">
        <f>IF(C219&lt;&gt;"",COUNTIF(Stats!AD:AD,C219),"")</f>
        <v/>
      </c>
      <c r="E219" s="165" t="str">
        <f ca="1">IF(C219&lt;&gt;"",IF(MONTH(T219)=MONTH(TODAY()),Stats!AI717,"--"),"")</f>
        <v/>
      </c>
      <c r="F219" s="97"/>
      <c r="G219" s="160"/>
      <c r="H219" s="157"/>
      <c r="I219" s="158"/>
      <c r="J219" s="161"/>
      <c r="K219" s="160"/>
      <c r="L219" s="162"/>
      <c r="M219" s="162"/>
      <c r="N219" s="96"/>
      <c r="O219" s="96"/>
      <c r="P219" s="164"/>
      <c r="Q219" s="159"/>
      <c r="R219" s="98"/>
      <c r="S219" s="163"/>
      <c r="T219" s="92" t="str">
        <f t="shared" ca="1" si="13"/>
        <v/>
      </c>
      <c r="U219" s="94"/>
      <c r="V219" s="92" t="str">
        <f t="shared" si="14"/>
        <v/>
      </c>
      <c r="W219" s="92" t="str">
        <f t="shared" si="15"/>
        <v/>
      </c>
      <c r="X219" s="99"/>
      <c r="Y219" s="94"/>
      <c r="Z219" s="100"/>
      <c r="AA219" s="95"/>
      <c r="AB219" s="10"/>
      <c r="AC219" s="68" t="b">
        <f ca="1">AND('pg2'!T219&gt;=startDate,'pg2'!T219&lt;=endDate)</f>
        <v>0</v>
      </c>
    </row>
    <row r="220" spans="1:29" ht="15">
      <c r="A220" s="93">
        <f t="shared" si="16"/>
        <v>717</v>
      </c>
      <c r="B220" s="94"/>
      <c r="C220" s="153"/>
      <c r="D220" s="93" t="str">
        <f>IF(C220&lt;&gt;"",COUNTIF(Stats!AD:AD,C220),"")</f>
        <v/>
      </c>
      <c r="E220" s="165" t="str">
        <f ca="1">IF(C220&lt;&gt;"",IF(MONTH(T220)=MONTH(TODAY()),Stats!AI718,"--"),"")</f>
        <v/>
      </c>
      <c r="F220" s="97"/>
      <c r="G220" s="160"/>
      <c r="H220" s="157"/>
      <c r="I220" s="158"/>
      <c r="J220" s="161"/>
      <c r="K220" s="160"/>
      <c r="L220" s="162"/>
      <c r="M220" s="162"/>
      <c r="N220" s="96"/>
      <c r="O220" s="96"/>
      <c r="P220" s="164"/>
      <c r="Q220" s="159"/>
      <c r="R220" s="98"/>
      <c r="S220" s="163"/>
      <c r="T220" s="92" t="str">
        <f t="shared" ca="1" si="13"/>
        <v/>
      </c>
      <c r="U220" s="94"/>
      <c r="V220" s="92" t="str">
        <f t="shared" si="14"/>
        <v/>
      </c>
      <c r="W220" s="92" t="str">
        <f t="shared" si="15"/>
        <v/>
      </c>
      <c r="X220" s="99"/>
      <c r="Y220" s="94"/>
      <c r="Z220" s="100"/>
      <c r="AA220" s="95"/>
      <c r="AB220" s="10"/>
      <c r="AC220" s="68" t="b">
        <f ca="1">AND('pg2'!T220&gt;=startDate,'pg2'!T220&lt;=endDate)</f>
        <v>0</v>
      </c>
    </row>
    <row r="221" spans="1:29" ht="15">
      <c r="A221" s="93">
        <f t="shared" si="16"/>
        <v>718</v>
      </c>
      <c r="B221" s="94"/>
      <c r="C221" s="153"/>
      <c r="D221" s="93" t="str">
        <f>IF(C221&lt;&gt;"",COUNTIF(Stats!AD:AD,C221),"")</f>
        <v/>
      </c>
      <c r="E221" s="165" t="str">
        <f ca="1">IF(C221&lt;&gt;"",IF(MONTH(T221)=MONTH(TODAY()),Stats!AI719,"--"),"")</f>
        <v/>
      </c>
      <c r="F221" s="97"/>
      <c r="G221" s="160"/>
      <c r="H221" s="157"/>
      <c r="I221" s="158"/>
      <c r="J221" s="161"/>
      <c r="K221" s="160"/>
      <c r="L221" s="162"/>
      <c r="M221" s="162"/>
      <c r="N221" s="96"/>
      <c r="O221" s="96"/>
      <c r="P221" s="164"/>
      <c r="Q221" s="159"/>
      <c r="R221" s="98"/>
      <c r="S221" s="163"/>
      <c r="T221" s="92" t="str">
        <f t="shared" ca="1" si="13"/>
        <v/>
      </c>
      <c r="U221" s="94"/>
      <c r="V221" s="92" t="str">
        <f t="shared" si="14"/>
        <v/>
      </c>
      <c r="W221" s="92" t="str">
        <f t="shared" si="15"/>
        <v/>
      </c>
      <c r="X221" s="99"/>
      <c r="Y221" s="94"/>
      <c r="Z221" s="100"/>
      <c r="AA221" s="95"/>
      <c r="AB221" s="10"/>
      <c r="AC221" s="68" t="b">
        <f ca="1">AND('pg2'!T221&gt;=startDate,'pg2'!T221&lt;=endDate)</f>
        <v>0</v>
      </c>
    </row>
    <row r="222" spans="1:29" ht="15">
      <c r="A222" s="93">
        <f t="shared" si="16"/>
        <v>719</v>
      </c>
      <c r="B222" s="94"/>
      <c r="C222" s="153"/>
      <c r="D222" s="93" t="str">
        <f>IF(C222&lt;&gt;"",COUNTIF(Stats!AD:AD,C222),"")</f>
        <v/>
      </c>
      <c r="E222" s="165" t="str">
        <f ca="1">IF(C222&lt;&gt;"",IF(MONTH(T222)=MONTH(TODAY()),Stats!AI720,"--"),"")</f>
        <v/>
      </c>
      <c r="F222" s="97"/>
      <c r="G222" s="160"/>
      <c r="H222" s="157"/>
      <c r="I222" s="158"/>
      <c r="J222" s="161"/>
      <c r="K222" s="160"/>
      <c r="L222" s="162"/>
      <c r="M222" s="162"/>
      <c r="N222" s="96"/>
      <c r="O222" s="96"/>
      <c r="P222" s="164"/>
      <c r="Q222" s="159"/>
      <c r="R222" s="98"/>
      <c r="S222" s="163"/>
      <c r="T222" s="92" t="str">
        <f t="shared" ca="1" si="13"/>
        <v/>
      </c>
      <c r="U222" s="94"/>
      <c r="V222" s="92" t="str">
        <f t="shared" si="14"/>
        <v/>
      </c>
      <c r="W222" s="92" t="str">
        <f t="shared" si="15"/>
        <v/>
      </c>
      <c r="X222" s="99"/>
      <c r="Y222" s="94"/>
      <c r="Z222" s="100"/>
      <c r="AA222" s="95"/>
      <c r="AB222" s="10"/>
      <c r="AC222" s="68" t="b">
        <f ca="1">AND('pg2'!T222&gt;=startDate,'pg2'!T222&lt;=endDate)</f>
        <v>0</v>
      </c>
    </row>
    <row r="223" spans="1:29" ht="15">
      <c r="A223" s="93">
        <f t="shared" si="16"/>
        <v>720</v>
      </c>
      <c r="B223" s="94"/>
      <c r="C223" s="153"/>
      <c r="D223" s="93" t="str">
        <f>IF(C223&lt;&gt;"",COUNTIF(Stats!AD:AD,C223),"")</f>
        <v/>
      </c>
      <c r="E223" s="165" t="str">
        <f ca="1">IF(C223&lt;&gt;"",IF(MONTH(T223)=MONTH(TODAY()),Stats!AI721,"--"),"")</f>
        <v/>
      </c>
      <c r="F223" s="97"/>
      <c r="G223" s="160"/>
      <c r="H223" s="157"/>
      <c r="I223" s="158"/>
      <c r="J223" s="161"/>
      <c r="K223" s="160"/>
      <c r="L223" s="162"/>
      <c r="M223" s="162"/>
      <c r="N223" s="96"/>
      <c r="O223" s="96"/>
      <c r="P223" s="164"/>
      <c r="Q223" s="159"/>
      <c r="R223" s="98"/>
      <c r="S223" s="163"/>
      <c r="T223" s="92" t="str">
        <f t="shared" ca="1" si="13"/>
        <v/>
      </c>
      <c r="U223" s="94"/>
      <c r="V223" s="92" t="str">
        <f t="shared" si="14"/>
        <v/>
      </c>
      <c r="W223" s="92" t="str">
        <f t="shared" si="15"/>
        <v/>
      </c>
      <c r="X223" s="99"/>
      <c r="Y223" s="94"/>
      <c r="Z223" s="100"/>
      <c r="AA223" s="95"/>
      <c r="AB223" s="10"/>
      <c r="AC223" s="68" t="b">
        <f ca="1">AND('pg2'!T223&gt;=startDate,'pg2'!T223&lt;=endDate)</f>
        <v>0</v>
      </c>
    </row>
    <row r="224" spans="1:29" ht="15">
      <c r="A224" s="93">
        <f t="shared" si="16"/>
        <v>721</v>
      </c>
      <c r="B224" s="94"/>
      <c r="C224" s="153"/>
      <c r="D224" s="93" t="str">
        <f>IF(C224&lt;&gt;"",COUNTIF(Stats!AD:AD,C224),"")</f>
        <v/>
      </c>
      <c r="E224" s="165" t="str">
        <f ca="1">IF(C224&lt;&gt;"",IF(MONTH(T224)=MONTH(TODAY()),Stats!AI722,"--"),"")</f>
        <v/>
      </c>
      <c r="F224" s="97"/>
      <c r="G224" s="160"/>
      <c r="H224" s="157"/>
      <c r="I224" s="158"/>
      <c r="J224" s="161"/>
      <c r="K224" s="160"/>
      <c r="L224" s="162"/>
      <c r="M224" s="162"/>
      <c r="N224" s="96"/>
      <c r="O224" s="96"/>
      <c r="P224" s="164"/>
      <c r="Q224" s="159"/>
      <c r="R224" s="98"/>
      <c r="S224" s="163"/>
      <c r="T224" s="92" t="str">
        <f t="shared" ca="1" si="13"/>
        <v/>
      </c>
      <c r="U224" s="94"/>
      <c r="V224" s="92" t="str">
        <f t="shared" si="14"/>
        <v/>
      </c>
      <c r="W224" s="92" t="str">
        <f t="shared" si="15"/>
        <v/>
      </c>
      <c r="X224" s="99"/>
      <c r="Y224" s="94"/>
      <c r="Z224" s="100"/>
      <c r="AA224" s="95"/>
      <c r="AB224" s="10"/>
      <c r="AC224" s="68" t="b">
        <f ca="1">AND('pg2'!T224&gt;=startDate,'pg2'!T224&lt;=endDate)</f>
        <v>0</v>
      </c>
    </row>
    <row r="225" spans="1:29" ht="15">
      <c r="A225" s="93">
        <f t="shared" si="16"/>
        <v>722</v>
      </c>
      <c r="B225" s="94"/>
      <c r="C225" s="153"/>
      <c r="D225" s="93" t="str">
        <f>IF(C225&lt;&gt;"",COUNTIF(Stats!AD:AD,C225),"")</f>
        <v/>
      </c>
      <c r="E225" s="165" t="str">
        <f ca="1">IF(C225&lt;&gt;"",IF(MONTH(T225)=MONTH(TODAY()),Stats!AI723,"--"),"")</f>
        <v/>
      </c>
      <c r="F225" s="97"/>
      <c r="G225" s="160"/>
      <c r="H225" s="157"/>
      <c r="I225" s="158"/>
      <c r="J225" s="161"/>
      <c r="K225" s="160"/>
      <c r="L225" s="162"/>
      <c r="M225" s="162"/>
      <c r="N225" s="96"/>
      <c r="O225" s="96"/>
      <c r="P225" s="164"/>
      <c r="Q225" s="159"/>
      <c r="R225" s="98"/>
      <c r="S225" s="163"/>
      <c r="T225" s="92" t="str">
        <f t="shared" ca="1" si="13"/>
        <v/>
      </c>
      <c r="U225" s="94"/>
      <c r="V225" s="92" t="str">
        <f t="shared" si="14"/>
        <v/>
      </c>
      <c r="W225" s="92" t="str">
        <f t="shared" si="15"/>
        <v/>
      </c>
      <c r="X225" s="99"/>
      <c r="Y225" s="94"/>
      <c r="Z225" s="100"/>
      <c r="AA225" s="95"/>
      <c r="AB225" s="10"/>
      <c r="AC225" s="68" t="b">
        <f ca="1">AND('pg2'!T225&gt;=startDate,'pg2'!T225&lt;=endDate)</f>
        <v>0</v>
      </c>
    </row>
    <row r="226" spans="1:29" ht="15">
      <c r="A226" s="93">
        <f t="shared" si="16"/>
        <v>723</v>
      </c>
      <c r="B226" s="94"/>
      <c r="C226" s="153"/>
      <c r="D226" s="93" t="str">
        <f>IF(C226&lt;&gt;"",COUNTIF(Stats!AD:AD,C226),"")</f>
        <v/>
      </c>
      <c r="E226" s="165" t="str">
        <f ca="1">IF(C226&lt;&gt;"",IF(MONTH(T226)=MONTH(TODAY()),Stats!AI724,"--"),"")</f>
        <v/>
      </c>
      <c r="F226" s="97"/>
      <c r="G226" s="160"/>
      <c r="H226" s="157"/>
      <c r="I226" s="158"/>
      <c r="J226" s="161"/>
      <c r="K226" s="160"/>
      <c r="L226" s="162"/>
      <c r="M226" s="162"/>
      <c r="N226" s="96"/>
      <c r="O226" s="96"/>
      <c r="P226" s="164"/>
      <c r="Q226" s="159"/>
      <c r="R226" s="98"/>
      <c r="S226" s="163"/>
      <c r="T226" s="92" t="str">
        <f t="shared" ca="1" si="13"/>
        <v/>
      </c>
      <c r="U226" s="94"/>
      <c r="V226" s="92" t="str">
        <f t="shared" si="14"/>
        <v/>
      </c>
      <c r="W226" s="92" t="str">
        <f t="shared" si="15"/>
        <v/>
      </c>
      <c r="X226" s="99"/>
      <c r="Y226" s="94"/>
      <c r="Z226" s="100"/>
      <c r="AA226" s="95"/>
      <c r="AB226" s="10"/>
      <c r="AC226" s="68" t="b">
        <f ca="1">AND('pg2'!T226&gt;=startDate,'pg2'!T226&lt;=endDate)</f>
        <v>0</v>
      </c>
    </row>
    <row r="227" spans="1:29" ht="15">
      <c r="A227" s="93">
        <f t="shared" si="16"/>
        <v>724</v>
      </c>
      <c r="B227" s="94"/>
      <c r="C227" s="153"/>
      <c r="D227" s="93" t="str">
        <f>IF(C227&lt;&gt;"",COUNTIF(Stats!AD:AD,C227),"")</f>
        <v/>
      </c>
      <c r="E227" s="165" t="str">
        <f ca="1">IF(C227&lt;&gt;"",IF(MONTH(T227)=MONTH(TODAY()),Stats!AI725,"--"),"")</f>
        <v/>
      </c>
      <c r="F227" s="97"/>
      <c r="G227" s="160"/>
      <c r="H227" s="157"/>
      <c r="I227" s="158"/>
      <c r="J227" s="161"/>
      <c r="K227" s="160"/>
      <c r="L227" s="162"/>
      <c r="M227" s="162"/>
      <c r="N227" s="96"/>
      <c r="O227" s="96"/>
      <c r="P227" s="164"/>
      <c r="Q227" s="159"/>
      <c r="R227" s="98"/>
      <c r="S227" s="163"/>
      <c r="T227" s="92" t="str">
        <f t="shared" ca="1" si="13"/>
        <v/>
      </c>
      <c r="U227" s="94"/>
      <c r="V227" s="92" t="str">
        <f t="shared" si="14"/>
        <v/>
      </c>
      <c r="W227" s="92" t="str">
        <f t="shared" si="15"/>
        <v/>
      </c>
      <c r="X227" s="99"/>
      <c r="Y227" s="94"/>
      <c r="Z227" s="100"/>
      <c r="AA227" s="95"/>
      <c r="AB227" s="10"/>
      <c r="AC227" s="68" t="b">
        <f ca="1">AND('pg2'!T227&gt;=startDate,'pg2'!T227&lt;=endDate)</f>
        <v>0</v>
      </c>
    </row>
    <row r="228" spans="1:29" ht="15">
      <c r="A228" s="93">
        <f t="shared" si="16"/>
        <v>725</v>
      </c>
      <c r="B228" s="94"/>
      <c r="C228" s="153"/>
      <c r="D228" s="93" t="str">
        <f>IF(C228&lt;&gt;"",COUNTIF(Stats!AD:AD,C228),"")</f>
        <v/>
      </c>
      <c r="E228" s="165" t="str">
        <f ca="1">IF(C228&lt;&gt;"",IF(MONTH(T228)=MONTH(TODAY()),Stats!AI726,"--"),"")</f>
        <v/>
      </c>
      <c r="F228" s="97"/>
      <c r="G228" s="160"/>
      <c r="H228" s="157"/>
      <c r="I228" s="158"/>
      <c r="J228" s="161"/>
      <c r="K228" s="160"/>
      <c r="L228" s="162"/>
      <c r="M228" s="162"/>
      <c r="N228" s="96"/>
      <c r="O228" s="96"/>
      <c r="P228" s="164"/>
      <c r="Q228" s="159"/>
      <c r="R228" s="98"/>
      <c r="S228" s="163"/>
      <c r="T228" s="92" t="str">
        <f t="shared" ca="1" si="13"/>
        <v/>
      </c>
      <c r="U228" s="94"/>
      <c r="V228" s="92" t="str">
        <f t="shared" si="14"/>
        <v/>
      </c>
      <c r="W228" s="92" t="str">
        <f t="shared" si="15"/>
        <v/>
      </c>
      <c r="X228" s="99"/>
      <c r="Y228" s="94"/>
      <c r="Z228" s="100"/>
      <c r="AA228" s="95"/>
      <c r="AB228" s="10"/>
      <c r="AC228" s="68" t="b">
        <f ca="1">AND('pg2'!T228&gt;=startDate,'pg2'!T228&lt;=endDate)</f>
        <v>0</v>
      </c>
    </row>
    <row r="229" spans="1:29" ht="15">
      <c r="A229" s="93">
        <f t="shared" si="16"/>
        <v>726</v>
      </c>
      <c r="B229" s="94"/>
      <c r="C229" s="153"/>
      <c r="D229" s="93" t="str">
        <f>IF(C229&lt;&gt;"",COUNTIF(Stats!AD:AD,C229),"")</f>
        <v/>
      </c>
      <c r="E229" s="165" t="str">
        <f ca="1">IF(C229&lt;&gt;"",IF(MONTH(T229)=MONTH(TODAY()),Stats!AI727,"--"),"")</f>
        <v/>
      </c>
      <c r="F229" s="97"/>
      <c r="G229" s="160"/>
      <c r="H229" s="157"/>
      <c r="I229" s="158"/>
      <c r="J229" s="161"/>
      <c r="K229" s="160"/>
      <c r="L229" s="162"/>
      <c r="M229" s="162"/>
      <c r="N229" s="96"/>
      <c r="O229" s="96"/>
      <c r="P229" s="164"/>
      <c r="Q229" s="159"/>
      <c r="R229" s="98"/>
      <c r="S229" s="163"/>
      <c r="T229" s="92" t="str">
        <f t="shared" ca="1" si="13"/>
        <v/>
      </c>
      <c r="U229" s="94"/>
      <c r="V229" s="92" t="str">
        <f t="shared" si="14"/>
        <v/>
      </c>
      <c r="W229" s="92" t="str">
        <f t="shared" si="15"/>
        <v/>
      </c>
      <c r="X229" s="99"/>
      <c r="Y229" s="94"/>
      <c r="Z229" s="100"/>
      <c r="AA229" s="95"/>
      <c r="AB229" s="10"/>
      <c r="AC229" s="68" t="b">
        <f ca="1">AND('pg2'!T229&gt;=startDate,'pg2'!T229&lt;=endDate)</f>
        <v>0</v>
      </c>
    </row>
    <row r="230" spans="1:29" ht="15">
      <c r="A230" s="93">
        <f t="shared" si="16"/>
        <v>727</v>
      </c>
      <c r="B230" s="94"/>
      <c r="C230" s="153"/>
      <c r="D230" s="93" t="str">
        <f>IF(C230&lt;&gt;"",COUNTIF(Stats!AD:AD,C230),"")</f>
        <v/>
      </c>
      <c r="E230" s="165" t="str">
        <f ca="1">IF(C230&lt;&gt;"",IF(MONTH(T230)=MONTH(TODAY()),Stats!AI728,"--"),"")</f>
        <v/>
      </c>
      <c r="F230" s="97"/>
      <c r="G230" s="160"/>
      <c r="H230" s="157"/>
      <c r="I230" s="158"/>
      <c r="J230" s="161"/>
      <c r="K230" s="160"/>
      <c r="L230" s="162"/>
      <c r="M230" s="162"/>
      <c r="N230" s="96"/>
      <c r="O230" s="96"/>
      <c r="P230" s="164"/>
      <c r="Q230" s="159"/>
      <c r="R230" s="98"/>
      <c r="S230" s="163"/>
      <c r="T230" s="92" t="str">
        <f t="shared" ca="1" si="13"/>
        <v/>
      </c>
      <c r="U230" s="94"/>
      <c r="V230" s="92" t="str">
        <f t="shared" si="14"/>
        <v/>
      </c>
      <c r="W230" s="92" t="str">
        <f t="shared" si="15"/>
        <v/>
      </c>
      <c r="X230" s="99"/>
      <c r="Y230" s="94"/>
      <c r="Z230" s="100"/>
      <c r="AA230" s="95"/>
      <c r="AB230" s="10"/>
      <c r="AC230" s="68" t="b">
        <f ca="1">AND('pg2'!T230&gt;=startDate,'pg2'!T230&lt;=endDate)</f>
        <v>0</v>
      </c>
    </row>
    <row r="231" spans="1:29" ht="15">
      <c r="A231" s="93">
        <f t="shared" si="16"/>
        <v>728</v>
      </c>
      <c r="B231" s="94"/>
      <c r="C231" s="153"/>
      <c r="D231" s="93" t="str">
        <f>IF(C231&lt;&gt;"",COUNTIF(Stats!AD:AD,C231),"")</f>
        <v/>
      </c>
      <c r="E231" s="165" t="str">
        <f ca="1">IF(C231&lt;&gt;"",IF(MONTH(T231)=MONTH(TODAY()),Stats!AI729,"--"),"")</f>
        <v/>
      </c>
      <c r="F231" s="97"/>
      <c r="G231" s="160"/>
      <c r="H231" s="157"/>
      <c r="I231" s="158"/>
      <c r="J231" s="161"/>
      <c r="K231" s="160"/>
      <c r="L231" s="162"/>
      <c r="M231" s="162"/>
      <c r="N231" s="96"/>
      <c r="O231" s="96"/>
      <c r="P231" s="164"/>
      <c r="Q231" s="159"/>
      <c r="R231" s="98"/>
      <c r="S231" s="163"/>
      <c r="T231" s="92" t="str">
        <f t="shared" ca="1" si="13"/>
        <v/>
      </c>
      <c r="U231" s="94"/>
      <c r="V231" s="92" t="str">
        <f t="shared" si="14"/>
        <v/>
      </c>
      <c r="W231" s="92" t="str">
        <f t="shared" si="15"/>
        <v/>
      </c>
      <c r="X231" s="99"/>
      <c r="Y231" s="94"/>
      <c r="Z231" s="100"/>
      <c r="AA231" s="95"/>
      <c r="AB231" s="10"/>
      <c r="AC231" s="68" t="b">
        <f ca="1">AND('pg2'!T231&gt;=startDate,'pg2'!T231&lt;=endDate)</f>
        <v>0</v>
      </c>
    </row>
    <row r="232" spans="1:29" ht="15">
      <c r="A232" s="93">
        <f t="shared" si="16"/>
        <v>729</v>
      </c>
      <c r="B232" s="94"/>
      <c r="C232" s="153"/>
      <c r="D232" s="93" t="str">
        <f>IF(C232&lt;&gt;"",COUNTIF(Stats!AD:AD,C232),"")</f>
        <v/>
      </c>
      <c r="E232" s="165" t="str">
        <f ca="1">IF(C232&lt;&gt;"",IF(MONTH(T232)=MONTH(TODAY()),Stats!AI730,"--"),"")</f>
        <v/>
      </c>
      <c r="F232" s="97"/>
      <c r="G232" s="160"/>
      <c r="H232" s="157"/>
      <c r="I232" s="158"/>
      <c r="J232" s="161"/>
      <c r="K232" s="160"/>
      <c r="L232" s="162"/>
      <c r="M232" s="162"/>
      <c r="N232" s="96"/>
      <c r="O232" s="96"/>
      <c r="P232" s="164"/>
      <c r="Q232" s="159"/>
      <c r="R232" s="98"/>
      <c r="S232" s="163"/>
      <c r="T232" s="92" t="str">
        <f t="shared" ca="1" si="13"/>
        <v/>
      </c>
      <c r="U232" s="94"/>
      <c r="V232" s="92" t="str">
        <f t="shared" si="14"/>
        <v/>
      </c>
      <c r="W232" s="92" t="str">
        <f t="shared" si="15"/>
        <v/>
      </c>
      <c r="X232" s="99"/>
      <c r="Y232" s="94"/>
      <c r="Z232" s="100"/>
      <c r="AA232" s="95"/>
      <c r="AB232" s="10"/>
      <c r="AC232" s="68" t="b">
        <f ca="1">AND('pg2'!T232&gt;=startDate,'pg2'!T232&lt;=endDate)</f>
        <v>0</v>
      </c>
    </row>
    <row r="233" spans="1:29" ht="15">
      <c r="A233" s="93">
        <f t="shared" si="16"/>
        <v>730</v>
      </c>
      <c r="B233" s="94"/>
      <c r="C233" s="153"/>
      <c r="D233" s="93" t="str">
        <f>IF(C233&lt;&gt;"",COUNTIF(Stats!AD:AD,C233),"")</f>
        <v/>
      </c>
      <c r="E233" s="165" t="str">
        <f ca="1">IF(C233&lt;&gt;"",IF(MONTH(T233)=MONTH(TODAY()),Stats!AI731,"--"),"")</f>
        <v/>
      </c>
      <c r="F233" s="97"/>
      <c r="G233" s="160"/>
      <c r="H233" s="157"/>
      <c r="I233" s="158"/>
      <c r="J233" s="161"/>
      <c r="K233" s="160"/>
      <c r="L233" s="162"/>
      <c r="M233" s="162"/>
      <c r="N233" s="96"/>
      <c r="O233" s="96"/>
      <c r="P233" s="164"/>
      <c r="Q233" s="159"/>
      <c r="R233" s="98"/>
      <c r="S233" s="163"/>
      <c r="T233" s="92" t="str">
        <f t="shared" ca="1" si="13"/>
        <v/>
      </c>
      <c r="U233" s="94"/>
      <c r="V233" s="92" t="str">
        <f t="shared" si="14"/>
        <v/>
      </c>
      <c r="W233" s="92" t="str">
        <f t="shared" si="15"/>
        <v/>
      </c>
      <c r="X233" s="99"/>
      <c r="Y233" s="94"/>
      <c r="Z233" s="100"/>
      <c r="AA233" s="95"/>
      <c r="AB233" s="10"/>
      <c r="AC233" s="68" t="b">
        <f ca="1">AND('pg2'!T233&gt;=startDate,'pg2'!T233&lt;=endDate)</f>
        <v>0</v>
      </c>
    </row>
    <row r="234" spans="1:29" ht="15">
      <c r="A234" s="93">
        <f t="shared" si="16"/>
        <v>731</v>
      </c>
      <c r="B234" s="94"/>
      <c r="C234" s="153"/>
      <c r="D234" s="93" t="str">
        <f>IF(C234&lt;&gt;"",COUNTIF(Stats!AD:AD,C234),"")</f>
        <v/>
      </c>
      <c r="E234" s="165" t="str">
        <f ca="1">IF(C234&lt;&gt;"",IF(MONTH(T234)=MONTH(TODAY()),Stats!AI732,"--"),"")</f>
        <v/>
      </c>
      <c r="F234" s="97"/>
      <c r="G234" s="160"/>
      <c r="H234" s="157"/>
      <c r="I234" s="158"/>
      <c r="J234" s="161"/>
      <c r="K234" s="160"/>
      <c r="L234" s="162"/>
      <c r="M234" s="162"/>
      <c r="N234" s="96"/>
      <c r="O234" s="96"/>
      <c r="P234" s="164"/>
      <c r="Q234" s="159"/>
      <c r="R234" s="98"/>
      <c r="S234" s="163"/>
      <c r="T234" s="92" t="str">
        <f t="shared" ca="1" si="13"/>
        <v/>
      </c>
      <c r="U234" s="94"/>
      <c r="V234" s="92" t="str">
        <f t="shared" si="14"/>
        <v/>
      </c>
      <c r="W234" s="92" t="str">
        <f t="shared" si="15"/>
        <v/>
      </c>
      <c r="X234" s="99"/>
      <c r="Y234" s="94"/>
      <c r="Z234" s="100"/>
      <c r="AA234" s="95"/>
      <c r="AB234" s="10"/>
      <c r="AC234" s="68" t="b">
        <f ca="1">AND('pg2'!T234&gt;=startDate,'pg2'!T234&lt;=endDate)</f>
        <v>0</v>
      </c>
    </row>
    <row r="235" spans="1:29" ht="15">
      <c r="A235" s="93">
        <f t="shared" si="16"/>
        <v>732</v>
      </c>
      <c r="B235" s="94"/>
      <c r="C235" s="153"/>
      <c r="D235" s="93" t="str">
        <f>IF(C235&lt;&gt;"",COUNTIF(Stats!AD:AD,C235),"")</f>
        <v/>
      </c>
      <c r="E235" s="165" t="str">
        <f ca="1">IF(C235&lt;&gt;"",IF(MONTH(T235)=MONTH(TODAY()),Stats!AI733,"--"),"")</f>
        <v/>
      </c>
      <c r="F235" s="97"/>
      <c r="G235" s="160"/>
      <c r="H235" s="157"/>
      <c r="I235" s="158"/>
      <c r="J235" s="161"/>
      <c r="K235" s="160"/>
      <c r="L235" s="162"/>
      <c r="M235" s="162"/>
      <c r="N235" s="96"/>
      <c r="O235" s="96"/>
      <c r="P235" s="164"/>
      <c r="Q235" s="159"/>
      <c r="R235" s="98"/>
      <c r="S235" s="163"/>
      <c r="T235" s="92" t="str">
        <f t="shared" ca="1" si="13"/>
        <v/>
      </c>
      <c r="U235" s="94"/>
      <c r="V235" s="92" t="str">
        <f t="shared" si="14"/>
        <v/>
      </c>
      <c r="W235" s="92" t="str">
        <f t="shared" si="15"/>
        <v/>
      </c>
      <c r="X235" s="99"/>
      <c r="Y235" s="94"/>
      <c r="Z235" s="100"/>
      <c r="AA235" s="95"/>
      <c r="AB235" s="10"/>
      <c r="AC235" s="68" t="b">
        <f ca="1">AND('pg2'!T235&gt;=startDate,'pg2'!T235&lt;=endDate)</f>
        <v>0</v>
      </c>
    </row>
    <row r="236" spans="1:29" ht="15">
      <c r="A236" s="93">
        <f t="shared" si="16"/>
        <v>733</v>
      </c>
      <c r="B236" s="94"/>
      <c r="C236" s="153"/>
      <c r="D236" s="93" t="str">
        <f>IF(C236&lt;&gt;"",COUNTIF(Stats!AD:AD,C236),"")</f>
        <v/>
      </c>
      <c r="E236" s="165" t="str">
        <f ca="1">IF(C236&lt;&gt;"",IF(MONTH(T236)=MONTH(TODAY()),Stats!AI734,"--"),"")</f>
        <v/>
      </c>
      <c r="F236" s="97"/>
      <c r="G236" s="160"/>
      <c r="H236" s="157"/>
      <c r="I236" s="158"/>
      <c r="J236" s="161"/>
      <c r="K236" s="160"/>
      <c r="L236" s="162"/>
      <c r="M236" s="162"/>
      <c r="N236" s="96"/>
      <c r="O236" s="96"/>
      <c r="P236" s="164"/>
      <c r="Q236" s="159"/>
      <c r="R236" s="98"/>
      <c r="S236" s="163"/>
      <c r="T236" s="92" t="str">
        <f t="shared" ca="1" si="13"/>
        <v/>
      </c>
      <c r="U236" s="94"/>
      <c r="V236" s="92" t="str">
        <f t="shared" si="14"/>
        <v/>
      </c>
      <c r="W236" s="92" t="str">
        <f t="shared" si="15"/>
        <v/>
      </c>
      <c r="X236" s="99"/>
      <c r="Y236" s="94"/>
      <c r="Z236" s="100"/>
      <c r="AA236" s="95"/>
      <c r="AB236" s="10"/>
      <c r="AC236" s="68" t="b">
        <f ca="1">AND('pg2'!T236&gt;=startDate,'pg2'!T236&lt;=endDate)</f>
        <v>0</v>
      </c>
    </row>
    <row r="237" spans="1:29" ht="15">
      <c r="A237" s="93">
        <f t="shared" si="16"/>
        <v>734</v>
      </c>
      <c r="B237" s="94"/>
      <c r="C237" s="153"/>
      <c r="D237" s="93" t="str">
        <f>IF(C237&lt;&gt;"",COUNTIF(Stats!AD:AD,C237),"")</f>
        <v/>
      </c>
      <c r="E237" s="165" t="str">
        <f ca="1">IF(C237&lt;&gt;"",IF(MONTH(T237)=MONTH(TODAY()),Stats!AI735,"--"),"")</f>
        <v/>
      </c>
      <c r="F237" s="97"/>
      <c r="G237" s="160"/>
      <c r="H237" s="157"/>
      <c r="I237" s="158"/>
      <c r="J237" s="161"/>
      <c r="K237" s="160"/>
      <c r="L237" s="162"/>
      <c r="M237" s="162"/>
      <c r="N237" s="96"/>
      <c r="O237" s="96"/>
      <c r="P237" s="164"/>
      <c r="Q237" s="159"/>
      <c r="R237" s="98"/>
      <c r="S237" s="163"/>
      <c r="T237" s="92" t="str">
        <f t="shared" ca="1" si="13"/>
        <v/>
      </c>
      <c r="U237" s="94"/>
      <c r="V237" s="92" t="str">
        <f t="shared" si="14"/>
        <v/>
      </c>
      <c r="W237" s="92" t="str">
        <f t="shared" si="15"/>
        <v/>
      </c>
      <c r="X237" s="99"/>
      <c r="Y237" s="94"/>
      <c r="Z237" s="100"/>
      <c r="AA237" s="95"/>
      <c r="AB237" s="10"/>
      <c r="AC237" s="68" t="b">
        <f ca="1">AND('pg2'!T237&gt;=startDate,'pg2'!T237&lt;=endDate)</f>
        <v>0</v>
      </c>
    </row>
    <row r="238" spans="1:29" ht="15">
      <c r="A238" s="93">
        <f t="shared" si="16"/>
        <v>735</v>
      </c>
      <c r="B238" s="94"/>
      <c r="C238" s="153"/>
      <c r="D238" s="93" t="str">
        <f>IF(C238&lt;&gt;"",COUNTIF(Stats!AD:AD,C238),"")</f>
        <v/>
      </c>
      <c r="E238" s="165" t="str">
        <f ca="1">IF(C238&lt;&gt;"",IF(MONTH(T238)=MONTH(TODAY()),Stats!AI736,"--"),"")</f>
        <v/>
      </c>
      <c r="F238" s="97"/>
      <c r="G238" s="160"/>
      <c r="H238" s="157"/>
      <c r="I238" s="158"/>
      <c r="J238" s="161"/>
      <c r="K238" s="160"/>
      <c r="L238" s="162"/>
      <c r="M238" s="162"/>
      <c r="N238" s="96"/>
      <c r="O238" s="96"/>
      <c r="P238" s="164"/>
      <c r="Q238" s="159"/>
      <c r="R238" s="98"/>
      <c r="S238" s="163"/>
      <c r="T238" s="92" t="str">
        <f t="shared" ca="1" si="13"/>
        <v/>
      </c>
      <c r="U238" s="94"/>
      <c r="V238" s="92" t="str">
        <f t="shared" si="14"/>
        <v/>
      </c>
      <c r="W238" s="92" t="str">
        <f t="shared" si="15"/>
        <v/>
      </c>
      <c r="X238" s="99"/>
      <c r="Y238" s="94"/>
      <c r="Z238" s="100"/>
      <c r="AA238" s="95"/>
      <c r="AB238" s="10"/>
      <c r="AC238" s="68" t="b">
        <f ca="1">AND('pg2'!T238&gt;=startDate,'pg2'!T238&lt;=endDate)</f>
        <v>0</v>
      </c>
    </row>
    <row r="239" spans="1:29" ht="15">
      <c r="A239" s="93">
        <f t="shared" si="16"/>
        <v>736</v>
      </c>
      <c r="B239" s="94"/>
      <c r="C239" s="153"/>
      <c r="D239" s="93" t="str">
        <f>IF(C239&lt;&gt;"",COUNTIF(Stats!AD:AD,C239),"")</f>
        <v/>
      </c>
      <c r="E239" s="165" t="str">
        <f ca="1">IF(C239&lt;&gt;"",IF(MONTH(T239)=MONTH(TODAY()),Stats!AI737,"--"),"")</f>
        <v/>
      </c>
      <c r="F239" s="97"/>
      <c r="G239" s="160"/>
      <c r="H239" s="157"/>
      <c r="I239" s="158"/>
      <c r="J239" s="161"/>
      <c r="K239" s="160"/>
      <c r="L239" s="162"/>
      <c r="M239" s="162"/>
      <c r="N239" s="96"/>
      <c r="O239" s="96"/>
      <c r="P239" s="164"/>
      <c r="Q239" s="159"/>
      <c r="R239" s="98"/>
      <c r="S239" s="163"/>
      <c r="T239" s="92" t="str">
        <f t="shared" ca="1" si="13"/>
        <v/>
      </c>
      <c r="U239" s="94"/>
      <c r="V239" s="92" t="str">
        <f t="shared" si="14"/>
        <v/>
      </c>
      <c r="W239" s="92" t="str">
        <f t="shared" si="15"/>
        <v/>
      </c>
      <c r="X239" s="99"/>
      <c r="Y239" s="94"/>
      <c r="Z239" s="100"/>
      <c r="AA239" s="95"/>
      <c r="AB239" s="10"/>
      <c r="AC239" s="68" t="b">
        <f ca="1">AND('pg2'!T239&gt;=startDate,'pg2'!T239&lt;=endDate)</f>
        <v>0</v>
      </c>
    </row>
    <row r="240" spans="1:29" ht="15">
      <c r="A240" s="93">
        <f t="shared" si="16"/>
        <v>737</v>
      </c>
      <c r="B240" s="94"/>
      <c r="C240" s="153"/>
      <c r="D240" s="93" t="str">
        <f>IF(C240&lt;&gt;"",COUNTIF(Stats!AD:AD,C240),"")</f>
        <v/>
      </c>
      <c r="E240" s="165" t="str">
        <f ca="1">IF(C240&lt;&gt;"",IF(MONTH(T240)=MONTH(TODAY()),Stats!AI738,"--"),"")</f>
        <v/>
      </c>
      <c r="F240" s="97"/>
      <c r="G240" s="160"/>
      <c r="H240" s="157"/>
      <c r="I240" s="158"/>
      <c r="J240" s="161"/>
      <c r="K240" s="160"/>
      <c r="L240" s="162"/>
      <c r="M240" s="162"/>
      <c r="N240" s="96"/>
      <c r="O240" s="96"/>
      <c r="P240" s="164"/>
      <c r="Q240" s="159"/>
      <c r="R240" s="98"/>
      <c r="S240" s="163"/>
      <c r="T240" s="92" t="str">
        <f t="shared" ca="1" si="13"/>
        <v/>
      </c>
      <c r="U240" s="94"/>
      <c r="V240" s="92" t="str">
        <f t="shared" si="14"/>
        <v/>
      </c>
      <c r="W240" s="92" t="str">
        <f t="shared" si="15"/>
        <v/>
      </c>
      <c r="X240" s="99"/>
      <c r="Y240" s="94"/>
      <c r="Z240" s="100"/>
      <c r="AA240" s="95"/>
      <c r="AB240" s="10"/>
      <c r="AC240" s="68" t="b">
        <f ca="1">AND('pg2'!T240&gt;=startDate,'pg2'!T240&lt;=endDate)</f>
        <v>0</v>
      </c>
    </row>
    <row r="241" spans="1:29" ht="15">
      <c r="A241" s="93">
        <f t="shared" si="16"/>
        <v>738</v>
      </c>
      <c r="B241" s="94"/>
      <c r="C241" s="153"/>
      <c r="D241" s="93" t="str">
        <f>IF(C241&lt;&gt;"",COUNTIF(Stats!AD:AD,C241),"")</f>
        <v/>
      </c>
      <c r="E241" s="165" t="str">
        <f ca="1">IF(C241&lt;&gt;"",IF(MONTH(T241)=MONTH(TODAY()),Stats!AI739,"--"),"")</f>
        <v/>
      </c>
      <c r="F241" s="97"/>
      <c r="G241" s="160"/>
      <c r="H241" s="157"/>
      <c r="I241" s="158"/>
      <c r="J241" s="161"/>
      <c r="K241" s="160"/>
      <c r="L241" s="162"/>
      <c r="M241" s="162"/>
      <c r="N241" s="96"/>
      <c r="O241" s="96"/>
      <c r="P241" s="164"/>
      <c r="Q241" s="159"/>
      <c r="R241" s="98"/>
      <c r="S241" s="163"/>
      <c r="T241" s="92" t="str">
        <f t="shared" ca="1" si="13"/>
        <v/>
      </c>
      <c r="U241" s="94"/>
      <c r="V241" s="92" t="str">
        <f t="shared" si="14"/>
        <v/>
      </c>
      <c r="W241" s="92" t="str">
        <f t="shared" si="15"/>
        <v/>
      </c>
      <c r="X241" s="99"/>
      <c r="Y241" s="94"/>
      <c r="Z241" s="100"/>
      <c r="AA241" s="95"/>
      <c r="AB241" s="10"/>
      <c r="AC241" s="68" t="b">
        <f ca="1">AND('pg2'!T241&gt;=startDate,'pg2'!T241&lt;=endDate)</f>
        <v>0</v>
      </c>
    </row>
    <row r="242" spans="1:29" ht="15">
      <c r="A242" s="93">
        <f t="shared" si="16"/>
        <v>739</v>
      </c>
      <c r="B242" s="94"/>
      <c r="C242" s="153"/>
      <c r="D242" s="93" t="str">
        <f>IF(C242&lt;&gt;"",COUNTIF(Stats!AD:AD,C242),"")</f>
        <v/>
      </c>
      <c r="E242" s="165" t="str">
        <f ca="1">IF(C242&lt;&gt;"",IF(MONTH(T242)=MONTH(TODAY()),Stats!AI740,"--"),"")</f>
        <v/>
      </c>
      <c r="F242" s="97"/>
      <c r="G242" s="160"/>
      <c r="H242" s="157"/>
      <c r="I242" s="158"/>
      <c r="J242" s="161"/>
      <c r="K242" s="160"/>
      <c r="L242" s="162"/>
      <c r="M242" s="162"/>
      <c r="N242" s="96"/>
      <c r="O242" s="96"/>
      <c r="P242" s="164"/>
      <c r="Q242" s="159"/>
      <c r="R242" s="98"/>
      <c r="S242" s="163"/>
      <c r="T242" s="92" t="str">
        <f t="shared" ca="1" si="13"/>
        <v/>
      </c>
      <c r="U242" s="94"/>
      <c r="V242" s="92" t="str">
        <f t="shared" si="14"/>
        <v/>
      </c>
      <c r="W242" s="92" t="str">
        <f t="shared" si="15"/>
        <v/>
      </c>
      <c r="X242" s="99"/>
      <c r="Y242" s="94"/>
      <c r="Z242" s="100"/>
      <c r="AA242" s="95"/>
      <c r="AB242" s="10"/>
      <c r="AC242" s="68" t="b">
        <f ca="1">AND('pg2'!T242&gt;=startDate,'pg2'!T242&lt;=endDate)</f>
        <v>0</v>
      </c>
    </row>
    <row r="243" spans="1:29" ht="15">
      <c r="A243" s="93">
        <f t="shared" si="16"/>
        <v>740</v>
      </c>
      <c r="B243" s="94"/>
      <c r="C243" s="153"/>
      <c r="D243" s="93" t="str">
        <f>IF(C243&lt;&gt;"",COUNTIF(Stats!AD:AD,C243),"")</f>
        <v/>
      </c>
      <c r="E243" s="165" t="str">
        <f ca="1">IF(C243&lt;&gt;"",IF(MONTH(T243)=MONTH(TODAY()),Stats!AI741,"--"),"")</f>
        <v/>
      </c>
      <c r="F243" s="97"/>
      <c r="G243" s="160"/>
      <c r="H243" s="157"/>
      <c r="I243" s="158"/>
      <c r="J243" s="161"/>
      <c r="K243" s="160"/>
      <c r="L243" s="162"/>
      <c r="M243" s="162"/>
      <c r="N243" s="96"/>
      <c r="O243" s="96"/>
      <c r="P243" s="164"/>
      <c r="Q243" s="159"/>
      <c r="R243" s="98"/>
      <c r="S243" s="163"/>
      <c r="T243" s="92" t="str">
        <f t="shared" ca="1" si="13"/>
        <v/>
      </c>
      <c r="U243" s="94"/>
      <c r="V243" s="92" t="str">
        <f t="shared" si="14"/>
        <v/>
      </c>
      <c r="W243" s="92" t="str">
        <f t="shared" si="15"/>
        <v/>
      </c>
      <c r="X243" s="99"/>
      <c r="Y243" s="94"/>
      <c r="Z243" s="100"/>
      <c r="AA243" s="95"/>
      <c r="AB243" s="10"/>
      <c r="AC243" s="68" t="b">
        <f ca="1">AND('pg2'!T243&gt;=startDate,'pg2'!T243&lt;=endDate)</f>
        <v>0</v>
      </c>
    </row>
    <row r="244" spans="1:29" ht="15">
      <c r="A244" s="93">
        <f t="shared" si="16"/>
        <v>741</v>
      </c>
      <c r="B244" s="94"/>
      <c r="C244" s="153"/>
      <c r="D244" s="93" t="str">
        <f>IF(C244&lt;&gt;"",COUNTIF(Stats!AD:AD,C244),"")</f>
        <v/>
      </c>
      <c r="E244" s="165" t="str">
        <f ca="1">IF(C244&lt;&gt;"",IF(MONTH(T244)=MONTH(TODAY()),Stats!AI742,"--"),"")</f>
        <v/>
      </c>
      <c r="F244" s="97"/>
      <c r="G244" s="160"/>
      <c r="H244" s="157"/>
      <c r="I244" s="158"/>
      <c r="J244" s="161"/>
      <c r="K244" s="160"/>
      <c r="L244" s="162"/>
      <c r="M244" s="162"/>
      <c r="N244" s="96"/>
      <c r="O244" s="96"/>
      <c r="P244" s="164"/>
      <c r="Q244" s="159"/>
      <c r="R244" s="98"/>
      <c r="S244" s="163"/>
      <c r="T244" s="92" t="str">
        <f t="shared" ca="1" si="13"/>
        <v/>
      </c>
      <c r="U244" s="94"/>
      <c r="V244" s="92" t="str">
        <f t="shared" si="14"/>
        <v/>
      </c>
      <c r="W244" s="92" t="str">
        <f t="shared" si="15"/>
        <v/>
      </c>
      <c r="X244" s="99"/>
      <c r="Y244" s="94"/>
      <c r="Z244" s="100"/>
      <c r="AA244" s="95"/>
      <c r="AB244" s="10"/>
      <c r="AC244" s="68" t="b">
        <f ca="1">AND('pg2'!T244&gt;=startDate,'pg2'!T244&lt;=endDate)</f>
        <v>0</v>
      </c>
    </row>
    <row r="245" spans="1:29" ht="15">
      <c r="A245" s="93">
        <f t="shared" si="16"/>
        <v>742</v>
      </c>
      <c r="B245" s="94"/>
      <c r="C245" s="153"/>
      <c r="D245" s="93" t="str">
        <f>IF(C245&lt;&gt;"",COUNTIF(Stats!AD:AD,C245),"")</f>
        <v/>
      </c>
      <c r="E245" s="165" t="str">
        <f ca="1">IF(C245&lt;&gt;"",IF(MONTH(T245)=MONTH(TODAY()),Stats!AI743,"--"),"")</f>
        <v/>
      </c>
      <c r="F245" s="97"/>
      <c r="G245" s="160"/>
      <c r="H245" s="157"/>
      <c r="I245" s="158"/>
      <c r="J245" s="161"/>
      <c r="K245" s="160"/>
      <c r="L245" s="162"/>
      <c r="M245" s="162"/>
      <c r="N245" s="96"/>
      <c r="O245" s="96"/>
      <c r="P245" s="164"/>
      <c r="Q245" s="159"/>
      <c r="R245" s="98"/>
      <c r="S245" s="163"/>
      <c r="T245" s="92" t="str">
        <f t="shared" ca="1" si="13"/>
        <v/>
      </c>
      <c r="U245" s="94"/>
      <c r="V245" s="92" t="str">
        <f t="shared" si="14"/>
        <v/>
      </c>
      <c r="W245" s="92" t="str">
        <f t="shared" si="15"/>
        <v/>
      </c>
      <c r="X245" s="99"/>
      <c r="Y245" s="94"/>
      <c r="Z245" s="100"/>
      <c r="AA245" s="95"/>
      <c r="AB245" s="10"/>
      <c r="AC245" s="68" t="b">
        <f ca="1">AND('pg2'!T245&gt;=startDate,'pg2'!T245&lt;=endDate)</f>
        <v>0</v>
      </c>
    </row>
    <row r="246" spans="1:29" ht="15">
      <c r="A246" s="93">
        <f t="shared" si="16"/>
        <v>743</v>
      </c>
      <c r="B246" s="94"/>
      <c r="C246" s="153"/>
      <c r="D246" s="93" t="str">
        <f>IF(C246&lt;&gt;"",COUNTIF(Stats!AD:AD,C246),"")</f>
        <v/>
      </c>
      <c r="E246" s="165" t="str">
        <f ca="1">IF(C246&lt;&gt;"",IF(MONTH(T246)=MONTH(TODAY()),Stats!AI744,"--"),"")</f>
        <v/>
      </c>
      <c r="F246" s="97"/>
      <c r="G246" s="160"/>
      <c r="H246" s="157"/>
      <c r="I246" s="158"/>
      <c r="J246" s="161"/>
      <c r="K246" s="160"/>
      <c r="L246" s="162"/>
      <c r="M246" s="162"/>
      <c r="N246" s="96"/>
      <c r="O246" s="96"/>
      <c r="P246" s="164"/>
      <c r="Q246" s="159"/>
      <c r="R246" s="98"/>
      <c r="S246" s="163"/>
      <c r="T246" s="92" t="str">
        <f t="shared" ca="1" si="13"/>
        <v/>
      </c>
      <c r="U246" s="94"/>
      <c r="V246" s="92" t="str">
        <f t="shared" si="14"/>
        <v/>
      </c>
      <c r="W246" s="92" t="str">
        <f t="shared" si="15"/>
        <v/>
      </c>
      <c r="X246" s="99"/>
      <c r="Y246" s="94"/>
      <c r="Z246" s="100"/>
      <c r="AA246" s="95"/>
      <c r="AB246" s="10"/>
      <c r="AC246" s="68" t="b">
        <f ca="1">AND('pg2'!T246&gt;=startDate,'pg2'!T246&lt;=endDate)</f>
        <v>0</v>
      </c>
    </row>
    <row r="247" spans="1:29" ht="15">
      <c r="A247" s="93">
        <f t="shared" si="16"/>
        <v>744</v>
      </c>
      <c r="B247" s="94"/>
      <c r="C247" s="153"/>
      <c r="D247" s="93" t="str">
        <f>IF(C247&lt;&gt;"",COUNTIF(Stats!AD:AD,C247),"")</f>
        <v/>
      </c>
      <c r="E247" s="165" t="str">
        <f ca="1">IF(C247&lt;&gt;"",IF(MONTH(T247)=MONTH(TODAY()),Stats!AI745,"--"),"")</f>
        <v/>
      </c>
      <c r="F247" s="97"/>
      <c r="G247" s="160"/>
      <c r="H247" s="157"/>
      <c r="I247" s="158"/>
      <c r="J247" s="161"/>
      <c r="K247" s="160"/>
      <c r="L247" s="162"/>
      <c r="M247" s="162"/>
      <c r="N247" s="96"/>
      <c r="O247" s="96"/>
      <c r="P247" s="164"/>
      <c r="Q247" s="159"/>
      <c r="R247" s="98"/>
      <c r="S247" s="163"/>
      <c r="T247" s="92" t="str">
        <f t="shared" ca="1" si="13"/>
        <v/>
      </c>
      <c r="U247" s="94"/>
      <c r="V247" s="92" t="str">
        <f t="shared" si="14"/>
        <v/>
      </c>
      <c r="W247" s="92" t="str">
        <f t="shared" si="15"/>
        <v/>
      </c>
      <c r="X247" s="99"/>
      <c r="Y247" s="94"/>
      <c r="Z247" s="100"/>
      <c r="AA247" s="95"/>
      <c r="AB247" s="10"/>
      <c r="AC247" s="68" t="b">
        <f ca="1">AND('pg2'!T247&gt;=startDate,'pg2'!T247&lt;=endDate)</f>
        <v>0</v>
      </c>
    </row>
    <row r="248" spans="1:29" ht="15">
      <c r="A248" s="93">
        <f t="shared" si="16"/>
        <v>745</v>
      </c>
      <c r="B248" s="94"/>
      <c r="C248" s="153"/>
      <c r="D248" s="93" t="str">
        <f>IF(C248&lt;&gt;"",COUNTIF(Stats!AD:AD,C248),"")</f>
        <v/>
      </c>
      <c r="E248" s="165" t="str">
        <f ca="1">IF(C248&lt;&gt;"",IF(MONTH(T248)=MONTH(TODAY()),Stats!AI746,"--"),"")</f>
        <v/>
      </c>
      <c r="F248" s="97"/>
      <c r="G248" s="160"/>
      <c r="H248" s="157"/>
      <c r="I248" s="158"/>
      <c r="J248" s="161"/>
      <c r="K248" s="160"/>
      <c r="L248" s="162"/>
      <c r="M248" s="162"/>
      <c r="N248" s="96"/>
      <c r="O248" s="96"/>
      <c r="P248" s="164"/>
      <c r="Q248" s="159"/>
      <c r="R248" s="98"/>
      <c r="S248" s="163"/>
      <c r="T248" s="92" t="str">
        <f t="shared" ca="1" si="13"/>
        <v/>
      </c>
      <c r="U248" s="94"/>
      <c r="V248" s="92" t="str">
        <f t="shared" si="14"/>
        <v/>
      </c>
      <c r="W248" s="92" t="str">
        <f t="shared" si="15"/>
        <v/>
      </c>
      <c r="X248" s="99"/>
      <c r="Y248" s="94"/>
      <c r="Z248" s="100"/>
      <c r="AA248" s="95"/>
      <c r="AB248" s="10"/>
      <c r="AC248" s="68" t="b">
        <f ca="1">AND('pg2'!T248&gt;=startDate,'pg2'!T248&lt;=endDate)</f>
        <v>0</v>
      </c>
    </row>
    <row r="249" spans="1:29" ht="15">
      <c r="A249" s="93">
        <f t="shared" si="16"/>
        <v>746</v>
      </c>
      <c r="B249" s="94"/>
      <c r="C249" s="153"/>
      <c r="D249" s="93" t="str">
        <f>IF(C249&lt;&gt;"",COUNTIF(Stats!AD:AD,C249),"")</f>
        <v/>
      </c>
      <c r="E249" s="165" t="str">
        <f ca="1">IF(C249&lt;&gt;"",IF(MONTH(T249)=MONTH(TODAY()),Stats!AI747,"--"),"")</f>
        <v/>
      </c>
      <c r="F249" s="97"/>
      <c r="G249" s="160"/>
      <c r="H249" s="157"/>
      <c r="I249" s="158"/>
      <c r="J249" s="161"/>
      <c r="K249" s="160"/>
      <c r="L249" s="162"/>
      <c r="M249" s="162"/>
      <c r="N249" s="96"/>
      <c r="O249" s="96"/>
      <c r="P249" s="164"/>
      <c r="Q249" s="159"/>
      <c r="R249" s="98"/>
      <c r="S249" s="163"/>
      <c r="T249" s="92" t="str">
        <f t="shared" ca="1" si="13"/>
        <v/>
      </c>
      <c r="U249" s="94"/>
      <c r="V249" s="92" t="str">
        <f t="shared" si="14"/>
        <v/>
      </c>
      <c r="W249" s="92" t="str">
        <f t="shared" si="15"/>
        <v/>
      </c>
      <c r="X249" s="99"/>
      <c r="Y249" s="94"/>
      <c r="Z249" s="100"/>
      <c r="AA249" s="95"/>
      <c r="AB249" s="10"/>
      <c r="AC249" s="68" t="b">
        <f ca="1">AND('pg2'!T249&gt;=startDate,'pg2'!T249&lt;=endDate)</f>
        <v>0</v>
      </c>
    </row>
    <row r="250" spans="1:29" ht="15">
      <c r="A250" s="93">
        <f t="shared" si="16"/>
        <v>747</v>
      </c>
      <c r="B250" s="94"/>
      <c r="C250" s="153"/>
      <c r="D250" s="93" t="str">
        <f>IF(C250&lt;&gt;"",COUNTIF(Stats!AD:AD,C250),"")</f>
        <v/>
      </c>
      <c r="E250" s="165" t="str">
        <f ca="1">IF(C250&lt;&gt;"",IF(MONTH(T250)=MONTH(TODAY()),Stats!AI748,"--"),"")</f>
        <v/>
      </c>
      <c r="F250" s="97"/>
      <c r="G250" s="160"/>
      <c r="H250" s="157"/>
      <c r="I250" s="158"/>
      <c r="J250" s="161"/>
      <c r="K250" s="160"/>
      <c r="L250" s="162"/>
      <c r="M250" s="162"/>
      <c r="N250" s="96"/>
      <c r="O250" s="96"/>
      <c r="P250" s="164"/>
      <c r="Q250" s="159"/>
      <c r="R250" s="98"/>
      <c r="S250" s="163"/>
      <c r="T250" s="92" t="str">
        <f t="shared" ca="1" si="13"/>
        <v/>
      </c>
      <c r="U250" s="94"/>
      <c r="V250" s="92" t="str">
        <f t="shared" si="14"/>
        <v/>
      </c>
      <c r="W250" s="92" t="str">
        <f t="shared" si="15"/>
        <v/>
      </c>
      <c r="X250" s="99"/>
      <c r="Y250" s="94"/>
      <c r="Z250" s="100"/>
      <c r="AA250" s="95"/>
      <c r="AB250" s="10"/>
      <c r="AC250" s="68" t="b">
        <f ca="1">AND('pg2'!T250&gt;=startDate,'pg2'!T250&lt;=endDate)</f>
        <v>0</v>
      </c>
    </row>
    <row r="251" spans="1:29" ht="15">
      <c r="A251" s="93">
        <f t="shared" si="16"/>
        <v>748</v>
      </c>
      <c r="B251" s="94"/>
      <c r="C251" s="153"/>
      <c r="D251" s="93" t="str">
        <f>IF(C251&lt;&gt;"",COUNTIF(Stats!AD:AD,C251),"")</f>
        <v/>
      </c>
      <c r="E251" s="165" t="str">
        <f ca="1">IF(C251&lt;&gt;"",IF(MONTH(T251)=MONTH(TODAY()),Stats!AI749,"--"),"")</f>
        <v/>
      </c>
      <c r="F251" s="97"/>
      <c r="G251" s="160"/>
      <c r="H251" s="157"/>
      <c r="I251" s="158"/>
      <c r="J251" s="161"/>
      <c r="K251" s="160"/>
      <c r="L251" s="162"/>
      <c r="M251" s="162"/>
      <c r="N251" s="96"/>
      <c r="O251" s="96"/>
      <c r="P251" s="164"/>
      <c r="Q251" s="159"/>
      <c r="R251" s="98"/>
      <c r="S251" s="163"/>
      <c r="T251" s="92" t="str">
        <f t="shared" ca="1" si="13"/>
        <v/>
      </c>
      <c r="U251" s="94"/>
      <c r="V251" s="92" t="str">
        <f t="shared" si="14"/>
        <v/>
      </c>
      <c r="W251" s="92" t="str">
        <f t="shared" si="15"/>
        <v/>
      </c>
      <c r="X251" s="99"/>
      <c r="Y251" s="94"/>
      <c r="Z251" s="100"/>
      <c r="AA251" s="95"/>
      <c r="AB251" s="10"/>
      <c r="AC251" s="68" t="b">
        <f ca="1">AND('pg2'!T251&gt;=startDate,'pg2'!T251&lt;=endDate)</f>
        <v>0</v>
      </c>
    </row>
    <row r="252" spans="1:29" ht="15">
      <c r="A252" s="93">
        <f t="shared" si="16"/>
        <v>749</v>
      </c>
      <c r="B252" s="94"/>
      <c r="C252" s="153"/>
      <c r="D252" s="93" t="str">
        <f>IF(C252&lt;&gt;"",COUNTIF(Stats!AD:AD,C252),"")</f>
        <v/>
      </c>
      <c r="E252" s="165" t="str">
        <f ca="1">IF(C252&lt;&gt;"",IF(MONTH(T252)=MONTH(TODAY()),Stats!AI750,"--"),"")</f>
        <v/>
      </c>
      <c r="F252" s="97"/>
      <c r="G252" s="160"/>
      <c r="H252" s="157"/>
      <c r="I252" s="158"/>
      <c r="J252" s="161"/>
      <c r="K252" s="160"/>
      <c r="L252" s="162"/>
      <c r="M252" s="162"/>
      <c r="N252" s="96"/>
      <c r="O252" s="96"/>
      <c r="P252" s="164"/>
      <c r="Q252" s="159"/>
      <c r="R252" s="98"/>
      <c r="S252" s="163"/>
      <c r="T252" s="92" t="str">
        <f t="shared" ca="1" si="13"/>
        <v/>
      </c>
      <c r="U252" s="94"/>
      <c r="V252" s="92" t="str">
        <f t="shared" si="14"/>
        <v/>
      </c>
      <c r="W252" s="92" t="str">
        <f t="shared" si="15"/>
        <v/>
      </c>
      <c r="X252" s="99"/>
      <c r="Y252" s="94"/>
      <c r="Z252" s="100"/>
      <c r="AA252" s="95"/>
      <c r="AB252" s="10"/>
      <c r="AC252" s="68" t="b">
        <f ca="1">AND('pg2'!T252&gt;=startDate,'pg2'!T252&lt;=endDate)</f>
        <v>0</v>
      </c>
    </row>
    <row r="253" spans="1:29" ht="15">
      <c r="A253" s="93">
        <f t="shared" si="16"/>
        <v>750</v>
      </c>
      <c r="B253" s="94"/>
      <c r="C253" s="153"/>
      <c r="D253" s="93" t="str">
        <f>IF(C253&lt;&gt;"",COUNTIF(Stats!AD:AD,C253),"")</f>
        <v/>
      </c>
      <c r="E253" s="165" t="str">
        <f ca="1">IF(C253&lt;&gt;"",IF(MONTH(T253)=MONTH(TODAY()),Stats!AI751,"--"),"")</f>
        <v/>
      </c>
      <c r="F253" s="97"/>
      <c r="G253" s="160"/>
      <c r="H253" s="157"/>
      <c r="I253" s="158"/>
      <c r="J253" s="161"/>
      <c r="K253" s="160"/>
      <c r="L253" s="162"/>
      <c r="M253" s="162"/>
      <c r="N253" s="96"/>
      <c r="O253" s="96"/>
      <c r="P253" s="164"/>
      <c r="Q253" s="159"/>
      <c r="R253" s="98"/>
      <c r="S253" s="163"/>
      <c r="T253" s="92" t="str">
        <f t="shared" ca="1" si="13"/>
        <v/>
      </c>
      <c r="U253" s="94"/>
      <c r="V253" s="92" t="str">
        <f t="shared" si="14"/>
        <v/>
      </c>
      <c r="W253" s="92" t="str">
        <f t="shared" si="15"/>
        <v/>
      </c>
      <c r="X253" s="99"/>
      <c r="Y253" s="94"/>
      <c r="Z253" s="100"/>
      <c r="AA253" s="95"/>
      <c r="AB253" s="10"/>
      <c r="AC253" s="68" t="b">
        <f ca="1">AND('pg2'!T253&gt;=startDate,'pg2'!T253&lt;=endDate)</f>
        <v>0</v>
      </c>
    </row>
    <row r="254" spans="1:29" ht="15">
      <c r="A254" s="93">
        <f t="shared" si="16"/>
        <v>751</v>
      </c>
      <c r="B254" s="94"/>
      <c r="C254" s="153"/>
      <c r="D254" s="93" t="str">
        <f>IF(C254&lt;&gt;"",COUNTIF(Stats!AD:AD,C254),"")</f>
        <v/>
      </c>
      <c r="E254" s="165" t="str">
        <f ca="1">IF(C254&lt;&gt;"",IF(MONTH(T254)=MONTH(TODAY()),Stats!AI752,"--"),"")</f>
        <v/>
      </c>
      <c r="F254" s="97"/>
      <c r="G254" s="160"/>
      <c r="H254" s="157"/>
      <c r="I254" s="158"/>
      <c r="J254" s="161"/>
      <c r="K254" s="160"/>
      <c r="L254" s="162"/>
      <c r="M254" s="162"/>
      <c r="N254" s="96"/>
      <c r="O254" s="96"/>
      <c r="P254" s="164"/>
      <c r="Q254" s="159"/>
      <c r="R254" s="98"/>
      <c r="S254" s="163"/>
      <c r="T254" s="92" t="str">
        <f t="shared" ca="1" si="13"/>
        <v/>
      </c>
      <c r="U254" s="94"/>
      <c r="V254" s="92" t="str">
        <f t="shared" si="14"/>
        <v/>
      </c>
      <c r="W254" s="92" t="str">
        <f t="shared" si="15"/>
        <v/>
      </c>
      <c r="X254" s="99"/>
      <c r="Y254" s="94"/>
      <c r="Z254" s="100"/>
      <c r="AA254" s="95"/>
      <c r="AB254" s="10"/>
      <c r="AC254" s="68" t="b">
        <f ca="1">AND('pg2'!T254&gt;=startDate,'pg2'!T254&lt;=endDate)</f>
        <v>0</v>
      </c>
    </row>
    <row r="255" spans="1:29" ht="15">
      <c r="A255" s="93">
        <f t="shared" si="16"/>
        <v>752</v>
      </c>
      <c r="B255" s="94"/>
      <c r="C255" s="153"/>
      <c r="D255" s="93" t="str">
        <f>IF(C255&lt;&gt;"",COUNTIF(Stats!AD:AD,C255),"")</f>
        <v/>
      </c>
      <c r="E255" s="165" t="str">
        <f ca="1">IF(C255&lt;&gt;"",IF(MONTH(T255)=MONTH(TODAY()),Stats!AI753,"--"),"")</f>
        <v/>
      </c>
      <c r="F255" s="97"/>
      <c r="G255" s="160"/>
      <c r="H255" s="157"/>
      <c r="I255" s="158"/>
      <c r="J255" s="161"/>
      <c r="K255" s="160"/>
      <c r="L255" s="162"/>
      <c r="M255" s="162"/>
      <c r="N255" s="96"/>
      <c r="O255" s="96"/>
      <c r="P255" s="164"/>
      <c r="Q255" s="159"/>
      <c r="R255" s="98"/>
      <c r="S255" s="163"/>
      <c r="T255" s="92" t="str">
        <f t="shared" ca="1" si="13"/>
        <v/>
      </c>
      <c r="U255" s="94"/>
      <c r="V255" s="92" t="str">
        <f t="shared" si="14"/>
        <v/>
      </c>
      <c r="W255" s="92" t="str">
        <f t="shared" si="15"/>
        <v/>
      </c>
      <c r="X255" s="99"/>
      <c r="Y255" s="94"/>
      <c r="Z255" s="100"/>
      <c r="AA255" s="95"/>
      <c r="AB255" s="10"/>
      <c r="AC255" s="68" t="b">
        <f ca="1">AND('pg2'!T255&gt;=startDate,'pg2'!T255&lt;=endDate)</f>
        <v>0</v>
      </c>
    </row>
    <row r="256" spans="1:29" ht="15">
      <c r="A256" s="93">
        <f t="shared" si="16"/>
        <v>753</v>
      </c>
      <c r="B256" s="94"/>
      <c r="C256" s="153"/>
      <c r="D256" s="93" t="str">
        <f>IF(C256&lt;&gt;"",COUNTIF(Stats!AD:AD,C256),"")</f>
        <v/>
      </c>
      <c r="E256" s="165" t="str">
        <f ca="1">IF(C256&lt;&gt;"",IF(MONTH(T256)=MONTH(TODAY()),Stats!AI754,"--"),"")</f>
        <v/>
      </c>
      <c r="F256" s="97"/>
      <c r="G256" s="160"/>
      <c r="H256" s="157"/>
      <c r="I256" s="158"/>
      <c r="J256" s="161"/>
      <c r="K256" s="160"/>
      <c r="L256" s="162"/>
      <c r="M256" s="162"/>
      <c r="N256" s="96"/>
      <c r="O256" s="96"/>
      <c r="P256" s="164"/>
      <c r="Q256" s="159"/>
      <c r="R256" s="98"/>
      <c r="S256" s="163"/>
      <c r="T256" s="92" t="str">
        <f t="shared" ca="1" si="13"/>
        <v/>
      </c>
      <c r="U256" s="94"/>
      <c r="V256" s="92" t="str">
        <f t="shared" si="14"/>
        <v/>
      </c>
      <c r="W256" s="92" t="str">
        <f t="shared" si="15"/>
        <v/>
      </c>
      <c r="X256" s="99"/>
      <c r="Y256" s="94"/>
      <c r="Z256" s="100"/>
      <c r="AA256" s="95"/>
      <c r="AB256" s="10"/>
      <c r="AC256" s="68" t="b">
        <f ca="1">AND('pg2'!T256&gt;=startDate,'pg2'!T256&lt;=endDate)</f>
        <v>0</v>
      </c>
    </row>
    <row r="257" spans="1:29" ht="15">
      <c r="A257" s="93">
        <f t="shared" si="16"/>
        <v>754</v>
      </c>
      <c r="B257" s="94"/>
      <c r="C257" s="153"/>
      <c r="D257" s="93" t="str">
        <f>IF(C257&lt;&gt;"",COUNTIF(Stats!AD:AD,C257),"")</f>
        <v/>
      </c>
      <c r="E257" s="165" t="str">
        <f ca="1">IF(C257&lt;&gt;"",IF(MONTH(T257)=MONTH(TODAY()),Stats!AI755,"--"),"")</f>
        <v/>
      </c>
      <c r="F257" s="97"/>
      <c r="G257" s="160"/>
      <c r="H257" s="157"/>
      <c r="I257" s="158"/>
      <c r="J257" s="161"/>
      <c r="K257" s="160"/>
      <c r="L257" s="162"/>
      <c r="M257" s="162"/>
      <c r="N257" s="96"/>
      <c r="O257" s="96"/>
      <c r="P257" s="164"/>
      <c r="Q257" s="159"/>
      <c r="R257" s="98"/>
      <c r="S257" s="163"/>
      <c r="T257" s="92" t="str">
        <f t="shared" ca="1" si="13"/>
        <v/>
      </c>
      <c r="U257" s="94"/>
      <c r="V257" s="92" t="str">
        <f t="shared" si="14"/>
        <v/>
      </c>
      <c r="W257" s="92" t="str">
        <f t="shared" si="15"/>
        <v/>
      </c>
      <c r="X257" s="99"/>
      <c r="Y257" s="94"/>
      <c r="Z257" s="100"/>
      <c r="AA257" s="95"/>
      <c r="AB257" s="10"/>
      <c r="AC257" s="68" t="b">
        <f ca="1">AND('pg2'!T257&gt;=startDate,'pg2'!T257&lt;=endDate)</f>
        <v>0</v>
      </c>
    </row>
    <row r="258" spans="1:29" ht="15">
      <c r="A258" s="93">
        <f t="shared" si="16"/>
        <v>755</v>
      </c>
      <c r="B258" s="94"/>
      <c r="C258" s="153"/>
      <c r="D258" s="93" t="str">
        <f>IF(C258&lt;&gt;"",COUNTIF(Stats!AD:AD,C258),"")</f>
        <v/>
      </c>
      <c r="E258" s="165" t="str">
        <f ca="1">IF(C258&lt;&gt;"",IF(MONTH(T258)=MONTH(TODAY()),Stats!AI756,"--"),"")</f>
        <v/>
      </c>
      <c r="F258" s="97"/>
      <c r="G258" s="160"/>
      <c r="H258" s="157"/>
      <c r="I258" s="158"/>
      <c r="J258" s="161"/>
      <c r="K258" s="160"/>
      <c r="L258" s="162"/>
      <c r="M258" s="162"/>
      <c r="N258" s="96"/>
      <c r="O258" s="96"/>
      <c r="P258" s="164"/>
      <c r="Q258" s="159"/>
      <c r="R258" s="98"/>
      <c r="S258" s="163"/>
      <c r="T258" s="92" t="str">
        <f t="shared" ca="1" si="13"/>
        <v/>
      </c>
      <c r="U258" s="94"/>
      <c r="V258" s="92" t="str">
        <f t="shared" si="14"/>
        <v/>
      </c>
      <c r="W258" s="92" t="str">
        <f t="shared" si="15"/>
        <v/>
      </c>
      <c r="X258" s="99"/>
      <c r="Y258" s="94"/>
      <c r="Z258" s="100"/>
      <c r="AA258" s="95"/>
      <c r="AB258" s="10"/>
      <c r="AC258" s="68" t="b">
        <f ca="1">AND('pg2'!T258&gt;=startDate,'pg2'!T258&lt;=endDate)</f>
        <v>0</v>
      </c>
    </row>
    <row r="259" spans="1:29" ht="15">
      <c r="A259" s="93">
        <f t="shared" si="16"/>
        <v>756</v>
      </c>
      <c r="B259" s="94"/>
      <c r="C259" s="153"/>
      <c r="D259" s="93" t="str">
        <f>IF(C259&lt;&gt;"",COUNTIF(Stats!AD:AD,C259),"")</f>
        <v/>
      </c>
      <c r="E259" s="165" t="str">
        <f ca="1">IF(C259&lt;&gt;"",IF(MONTH(T259)=MONTH(TODAY()),Stats!AI757,"--"),"")</f>
        <v/>
      </c>
      <c r="F259" s="97"/>
      <c r="G259" s="160"/>
      <c r="H259" s="157"/>
      <c r="I259" s="158"/>
      <c r="J259" s="161"/>
      <c r="K259" s="160"/>
      <c r="L259" s="162"/>
      <c r="M259" s="162"/>
      <c r="N259" s="96"/>
      <c r="O259" s="96"/>
      <c r="P259" s="164"/>
      <c r="Q259" s="159"/>
      <c r="R259" s="98"/>
      <c r="S259" s="163"/>
      <c r="T259" s="92" t="str">
        <f t="shared" ca="1" si="13"/>
        <v/>
      </c>
      <c r="U259" s="94"/>
      <c r="V259" s="92" t="str">
        <f t="shared" si="14"/>
        <v/>
      </c>
      <c r="W259" s="92" t="str">
        <f t="shared" si="15"/>
        <v/>
      </c>
      <c r="X259" s="99"/>
      <c r="Y259" s="94"/>
      <c r="Z259" s="100"/>
      <c r="AA259" s="95"/>
      <c r="AB259" s="10"/>
      <c r="AC259" s="68" t="b">
        <f ca="1">AND('pg2'!T259&gt;=startDate,'pg2'!T259&lt;=endDate)</f>
        <v>0</v>
      </c>
    </row>
    <row r="260" spans="1:29" ht="15">
      <c r="A260" s="93">
        <f t="shared" si="16"/>
        <v>757</v>
      </c>
      <c r="B260" s="94"/>
      <c r="C260" s="153"/>
      <c r="D260" s="93" t="str">
        <f>IF(C260&lt;&gt;"",COUNTIF(Stats!AD:AD,C260),"")</f>
        <v/>
      </c>
      <c r="E260" s="165" t="str">
        <f ca="1">IF(C260&lt;&gt;"",IF(MONTH(T260)=MONTH(TODAY()),Stats!AI758,"--"),"")</f>
        <v/>
      </c>
      <c r="F260" s="97"/>
      <c r="G260" s="160"/>
      <c r="H260" s="157"/>
      <c r="I260" s="158"/>
      <c r="J260" s="161"/>
      <c r="K260" s="160"/>
      <c r="L260" s="162"/>
      <c r="M260" s="162"/>
      <c r="N260" s="96"/>
      <c r="O260" s="96"/>
      <c r="P260" s="164"/>
      <c r="Q260" s="159"/>
      <c r="R260" s="98"/>
      <c r="S260" s="163"/>
      <c r="T260" s="92" t="str">
        <f t="shared" ca="1" si="13"/>
        <v/>
      </c>
      <c r="U260" s="94"/>
      <c r="V260" s="92" t="str">
        <f t="shared" si="14"/>
        <v/>
      </c>
      <c r="W260" s="92" t="str">
        <f t="shared" si="15"/>
        <v/>
      </c>
      <c r="X260" s="99"/>
      <c r="Y260" s="94"/>
      <c r="Z260" s="100"/>
      <c r="AA260" s="95"/>
      <c r="AB260" s="10"/>
      <c r="AC260" s="68" t="b">
        <f ca="1">AND('pg2'!T260&gt;=startDate,'pg2'!T260&lt;=endDate)</f>
        <v>0</v>
      </c>
    </row>
    <row r="261" spans="1:29" ht="15">
      <c r="A261" s="93">
        <f t="shared" si="16"/>
        <v>758</v>
      </c>
      <c r="B261" s="94"/>
      <c r="C261" s="153"/>
      <c r="D261" s="93" t="str">
        <f>IF(C261&lt;&gt;"",COUNTIF(Stats!AD:AD,C261),"")</f>
        <v/>
      </c>
      <c r="E261" s="165" t="str">
        <f ca="1">IF(C261&lt;&gt;"",IF(MONTH(T261)=MONTH(TODAY()),Stats!AI759,"--"),"")</f>
        <v/>
      </c>
      <c r="F261" s="97"/>
      <c r="G261" s="160"/>
      <c r="H261" s="157"/>
      <c r="I261" s="158"/>
      <c r="J261" s="161"/>
      <c r="K261" s="160"/>
      <c r="L261" s="162"/>
      <c r="M261" s="162"/>
      <c r="N261" s="96"/>
      <c r="O261" s="96"/>
      <c r="P261" s="164"/>
      <c r="Q261" s="159"/>
      <c r="R261" s="98"/>
      <c r="S261" s="163"/>
      <c r="T261" s="92" t="str">
        <f t="shared" ref="T261:T324" ca="1" si="17">IF(B261&lt;&gt;"",IF(T261="",TODAY(),T261),"")</f>
        <v/>
      </c>
      <c r="U261" s="94"/>
      <c r="V261" s="92" t="str">
        <f t="shared" ref="V261:V324" si="18">IF(U261="","", U261+21)</f>
        <v/>
      </c>
      <c r="W261" s="92" t="str">
        <f t="shared" ref="W261:W324" si="19">IF($U261="","", $V261+28)</f>
        <v/>
      </c>
      <c r="X261" s="99"/>
      <c r="Y261" s="94"/>
      <c r="Z261" s="100"/>
      <c r="AA261" s="95"/>
      <c r="AB261" s="10"/>
      <c r="AC261" s="68" t="b">
        <f ca="1">AND('pg2'!T261&gt;=startDate,'pg2'!T261&lt;=endDate)</f>
        <v>0</v>
      </c>
    </row>
    <row r="262" spans="1:29" ht="15">
      <c r="A262" s="93">
        <f t="shared" si="16"/>
        <v>759</v>
      </c>
      <c r="B262" s="94"/>
      <c r="C262" s="153"/>
      <c r="D262" s="93" t="str">
        <f>IF(C262&lt;&gt;"",COUNTIF(Stats!AD:AD,C262),"")</f>
        <v/>
      </c>
      <c r="E262" s="165" t="str">
        <f ca="1">IF(C262&lt;&gt;"",IF(MONTH(T262)=MONTH(TODAY()),Stats!AI760,"--"),"")</f>
        <v/>
      </c>
      <c r="F262" s="97"/>
      <c r="G262" s="160"/>
      <c r="H262" s="157"/>
      <c r="I262" s="158"/>
      <c r="J262" s="161"/>
      <c r="K262" s="160"/>
      <c r="L262" s="162"/>
      <c r="M262" s="162"/>
      <c r="N262" s="96"/>
      <c r="O262" s="96"/>
      <c r="P262" s="164"/>
      <c r="Q262" s="159"/>
      <c r="R262" s="98"/>
      <c r="S262" s="163"/>
      <c r="T262" s="92" t="str">
        <f t="shared" ca="1" si="17"/>
        <v/>
      </c>
      <c r="U262" s="94"/>
      <c r="V262" s="92" t="str">
        <f t="shared" si="18"/>
        <v/>
      </c>
      <c r="W262" s="92" t="str">
        <f t="shared" si="19"/>
        <v/>
      </c>
      <c r="X262" s="99"/>
      <c r="Y262" s="94"/>
      <c r="Z262" s="100"/>
      <c r="AA262" s="95"/>
      <c r="AB262" s="10"/>
      <c r="AC262" s="68" t="b">
        <f ca="1">AND('pg2'!T262&gt;=startDate,'pg2'!T262&lt;=endDate)</f>
        <v>0</v>
      </c>
    </row>
    <row r="263" spans="1:29" ht="15">
      <c r="A263" s="93">
        <f t="shared" ref="A263:A326" si="20">(A262+1)</f>
        <v>760</v>
      </c>
      <c r="B263" s="94"/>
      <c r="C263" s="153"/>
      <c r="D263" s="93" t="str">
        <f>IF(C263&lt;&gt;"",COUNTIF(Stats!AD:AD,C263),"")</f>
        <v/>
      </c>
      <c r="E263" s="165" t="str">
        <f ca="1">IF(C263&lt;&gt;"",IF(MONTH(T263)=MONTH(TODAY()),Stats!AI761,"--"),"")</f>
        <v/>
      </c>
      <c r="F263" s="97"/>
      <c r="G263" s="160"/>
      <c r="H263" s="157"/>
      <c r="I263" s="158"/>
      <c r="J263" s="161"/>
      <c r="K263" s="160"/>
      <c r="L263" s="162"/>
      <c r="M263" s="162"/>
      <c r="N263" s="96"/>
      <c r="O263" s="96"/>
      <c r="P263" s="164"/>
      <c r="Q263" s="159"/>
      <c r="R263" s="98"/>
      <c r="S263" s="163"/>
      <c r="T263" s="92" t="str">
        <f t="shared" ca="1" si="17"/>
        <v/>
      </c>
      <c r="U263" s="94"/>
      <c r="V263" s="92" t="str">
        <f t="shared" si="18"/>
        <v/>
      </c>
      <c r="W263" s="92" t="str">
        <f t="shared" si="19"/>
        <v/>
      </c>
      <c r="X263" s="99"/>
      <c r="Y263" s="94"/>
      <c r="Z263" s="100"/>
      <c r="AA263" s="95"/>
      <c r="AB263" s="10"/>
      <c r="AC263" s="68" t="b">
        <f ca="1">AND('pg2'!T263&gt;=startDate,'pg2'!T263&lt;=endDate)</f>
        <v>0</v>
      </c>
    </row>
    <row r="264" spans="1:29" ht="15">
      <c r="A264" s="93">
        <f t="shared" si="20"/>
        <v>761</v>
      </c>
      <c r="B264" s="94"/>
      <c r="C264" s="153"/>
      <c r="D264" s="93" t="str">
        <f>IF(C264&lt;&gt;"",COUNTIF(Stats!AD:AD,C264),"")</f>
        <v/>
      </c>
      <c r="E264" s="165" t="str">
        <f ca="1">IF(C264&lt;&gt;"",IF(MONTH(T264)=MONTH(TODAY()),Stats!AI762,"--"),"")</f>
        <v/>
      </c>
      <c r="F264" s="97"/>
      <c r="G264" s="160"/>
      <c r="H264" s="157"/>
      <c r="I264" s="158"/>
      <c r="J264" s="161"/>
      <c r="K264" s="160"/>
      <c r="L264" s="162"/>
      <c r="M264" s="162"/>
      <c r="N264" s="96"/>
      <c r="O264" s="96"/>
      <c r="P264" s="164"/>
      <c r="Q264" s="159"/>
      <c r="R264" s="98"/>
      <c r="S264" s="163"/>
      <c r="T264" s="92" t="str">
        <f t="shared" ca="1" si="17"/>
        <v/>
      </c>
      <c r="U264" s="94"/>
      <c r="V264" s="92" t="str">
        <f t="shared" si="18"/>
        <v/>
      </c>
      <c r="W264" s="92" t="str">
        <f t="shared" si="19"/>
        <v/>
      </c>
      <c r="X264" s="99"/>
      <c r="Y264" s="94"/>
      <c r="Z264" s="100"/>
      <c r="AA264" s="95"/>
      <c r="AB264" s="10"/>
      <c r="AC264" s="68" t="b">
        <f ca="1">AND('pg2'!T264&gt;=startDate,'pg2'!T264&lt;=endDate)</f>
        <v>0</v>
      </c>
    </row>
    <row r="265" spans="1:29" ht="16.5" customHeight="1">
      <c r="A265" s="93">
        <f t="shared" si="20"/>
        <v>762</v>
      </c>
      <c r="B265" s="94"/>
      <c r="C265" s="153"/>
      <c r="D265" s="93" t="str">
        <f>IF(C265&lt;&gt;"",COUNTIF(Stats!AD:AD,C265),"")</f>
        <v/>
      </c>
      <c r="E265" s="165" t="str">
        <f ca="1">IF(C265&lt;&gt;"",IF(MONTH(T265)=MONTH(TODAY()),Stats!AI763,"--"),"")</f>
        <v/>
      </c>
      <c r="F265" s="97"/>
      <c r="G265" s="160"/>
      <c r="H265" s="157"/>
      <c r="I265" s="158"/>
      <c r="J265" s="161"/>
      <c r="K265" s="160"/>
      <c r="L265" s="162"/>
      <c r="M265" s="162"/>
      <c r="N265" s="96"/>
      <c r="O265" s="96"/>
      <c r="P265" s="164"/>
      <c r="Q265" s="159"/>
      <c r="R265" s="98"/>
      <c r="S265" s="163"/>
      <c r="T265" s="92" t="str">
        <f t="shared" ca="1" si="17"/>
        <v/>
      </c>
      <c r="U265" s="94"/>
      <c r="V265" s="92" t="str">
        <f t="shared" si="18"/>
        <v/>
      </c>
      <c r="W265" s="92" t="str">
        <f t="shared" si="19"/>
        <v/>
      </c>
      <c r="X265" s="99"/>
      <c r="Y265" s="94"/>
      <c r="Z265" s="100"/>
      <c r="AA265" s="95"/>
      <c r="AB265" s="10"/>
      <c r="AC265" s="68" t="b">
        <f ca="1">AND('pg2'!T265&gt;=startDate,'pg2'!T265&lt;=endDate)</f>
        <v>0</v>
      </c>
    </row>
    <row r="266" spans="1:29" ht="15">
      <c r="A266" s="93">
        <f t="shared" si="20"/>
        <v>763</v>
      </c>
      <c r="B266" s="94"/>
      <c r="C266" s="153"/>
      <c r="D266" s="93" t="str">
        <f>IF(C266&lt;&gt;"",COUNTIF(Stats!AD:AD,C266),"")</f>
        <v/>
      </c>
      <c r="E266" s="165" t="str">
        <f ca="1">IF(C266&lt;&gt;"",IF(MONTH(T266)=MONTH(TODAY()),Stats!AI764,"--"),"")</f>
        <v/>
      </c>
      <c r="F266" s="97"/>
      <c r="G266" s="160"/>
      <c r="H266" s="157"/>
      <c r="I266" s="158"/>
      <c r="J266" s="161"/>
      <c r="K266" s="160"/>
      <c r="L266" s="162"/>
      <c r="M266" s="162"/>
      <c r="N266" s="96"/>
      <c r="O266" s="96"/>
      <c r="P266" s="164"/>
      <c r="Q266" s="159"/>
      <c r="R266" s="98"/>
      <c r="S266" s="163"/>
      <c r="T266" s="92" t="str">
        <f t="shared" ca="1" si="17"/>
        <v/>
      </c>
      <c r="U266" s="94"/>
      <c r="V266" s="92" t="str">
        <f t="shared" si="18"/>
        <v/>
      </c>
      <c r="W266" s="92" t="str">
        <f t="shared" si="19"/>
        <v/>
      </c>
      <c r="X266" s="99"/>
      <c r="Y266" s="94"/>
      <c r="Z266" s="100"/>
      <c r="AA266" s="95"/>
      <c r="AB266" s="10"/>
      <c r="AC266" s="68" t="b">
        <f ca="1">AND('pg2'!T266&gt;=startDate,'pg2'!T266&lt;=endDate)</f>
        <v>0</v>
      </c>
    </row>
    <row r="267" spans="1:29" ht="15">
      <c r="A267" s="93">
        <f t="shared" si="20"/>
        <v>764</v>
      </c>
      <c r="B267" s="94"/>
      <c r="C267" s="153"/>
      <c r="D267" s="93" t="str">
        <f>IF(C267&lt;&gt;"",COUNTIF(Stats!AD:AD,C267),"")</f>
        <v/>
      </c>
      <c r="E267" s="165" t="str">
        <f ca="1">IF(C267&lt;&gt;"",IF(MONTH(T267)=MONTH(TODAY()),Stats!AI765,"--"),"")</f>
        <v/>
      </c>
      <c r="F267" s="97"/>
      <c r="G267" s="160"/>
      <c r="H267" s="157"/>
      <c r="I267" s="158"/>
      <c r="J267" s="161"/>
      <c r="K267" s="160"/>
      <c r="L267" s="162"/>
      <c r="M267" s="162"/>
      <c r="N267" s="96"/>
      <c r="O267" s="96"/>
      <c r="P267" s="164"/>
      <c r="Q267" s="159"/>
      <c r="R267" s="98"/>
      <c r="S267" s="163"/>
      <c r="T267" s="92" t="str">
        <f t="shared" ca="1" si="17"/>
        <v/>
      </c>
      <c r="U267" s="94"/>
      <c r="V267" s="92" t="str">
        <f t="shared" si="18"/>
        <v/>
      </c>
      <c r="W267" s="92" t="str">
        <f t="shared" si="19"/>
        <v/>
      </c>
      <c r="X267" s="99"/>
      <c r="Y267" s="94"/>
      <c r="Z267" s="100"/>
      <c r="AA267" s="95"/>
      <c r="AB267" s="10"/>
      <c r="AC267" s="68" t="b">
        <f ca="1">AND('pg2'!T267&gt;=startDate,'pg2'!T267&lt;=endDate)</f>
        <v>0</v>
      </c>
    </row>
    <row r="268" spans="1:29" ht="15">
      <c r="A268" s="93">
        <f t="shared" si="20"/>
        <v>765</v>
      </c>
      <c r="B268" s="94"/>
      <c r="C268" s="153"/>
      <c r="D268" s="93" t="str">
        <f>IF(C268&lt;&gt;"",COUNTIF(Stats!AD:AD,C268),"")</f>
        <v/>
      </c>
      <c r="E268" s="165" t="str">
        <f ca="1">IF(C268&lt;&gt;"",IF(MONTH(T268)=MONTH(TODAY()),Stats!AI766,"--"),"")</f>
        <v/>
      </c>
      <c r="F268" s="97"/>
      <c r="G268" s="160"/>
      <c r="H268" s="157"/>
      <c r="I268" s="158"/>
      <c r="J268" s="161"/>
      <c r="K268" s="160"/>
      <c r="L268" s="162"/>
      <c r="M268" s="162"/>
      <c r="N268" s="96"/>
      <c r="O268" s="96"/>
      <c r="P268" s="164"/>
      <c r="Q268" s="159"/>
      <c r="R268" s="98"/>
      <c r="S268" s="163"/>
      <c r="T268" s="92" t="str">
        <f t="shared" ca="1" si="17"/>
        <v/>
      </c>
      <c r="U268" s="94"/>
      <c r="V268" s="92" t="str">
        <f t="shared" si="18"/>
        <v/>
      </c>
      <c r="W268" s="92" t="str">
        <f t="shared" si="19"/>
        <v/>
      </c>
      <c r="X268" s="99"/>
      <c r="Y268" s="94"/>
      <c r="Z268" s="100"/>
      <c r="AA268" s="95"/>
      <c r="AB268" s="10"/>
      <c r="AC268" s="68" t="b">
        <f ca="1">AND('pg2'!T268&gt;=startDate,'pg2'!T268&lt;=endDate)</f>
        <v>0</v>
      </c>
    </row>
    <row r="269" spans="1:29" ht="15">
      <c r="A269" s="93">
        <f t="shared" si="20"/>
        <v>766</v>
      </c>
      <c r="B269" s="94"/>
      <c r="C269" s="153"/>
      <c r="D269" s="93" t="str">
        <f>IF(C269&lt;&gt;"",COUNTIF(Stats!AD:AD,C269),"")</f>
        <v/>
      </c>
      <c r="E269" s="165" t="str">
        <f ca="1">IF(C269&lt;&gt;"",IF(MONTH(T269)=MONTH(TODAY()),Stats!AI767,"--"),"")</f>
        <v/>
      </c>
      <c r="F269" s="97"/>
      <c r="G269" s="160"/>
      <c r="H269" s="157"/>
      <c r="I269" s="158"/>
      <c r="J269" s="161"/>
      <c r="K269" s="160"/>
      <c r="L269" s="162"/>
      <c r="M269" s="162"/>
      <c r="N269" s="96"/>
      <c r="O269" s="96"/>
      <c r="P269" s="164"/>
      <c r="Q269" s="159"/>
      <c r="R269" s="98"/>
      <c r="S269" s="163"/>
      <c r="T269" s="92" t="str">
        <f t="shared" ca="1" si="17"/>
        <v/>
      </c>
      <c r="U269" s="94"/>
      <c r="V269" s="92" t="str">
        <f t="shared" si="18"/>
        <v/>
      </c>
      <c r="W269" s="92" t="str">
        <f t="shared" si="19"/>
        <v/>
      </c>
      <c r="X269" s="99"/>
      <c r="Y269" s="94"/>
      <c r="Z269" s="100"/>
      <c r="AA269" s="95"/>
      <c r="AB269" s="10"/>
      <c r="AC269" s="68" t="b">
        <f ca="1">AND('pg2'!T269&gt;=startDate,'pg2'!T269&lt;=endDate)</f>
        <v>0</v>
      </c>
    </row>
    <row r="270" spans="1:29" ht="15">
      <c r="A270" s="93">
        <f t="shared" si="20"/>
        <v>767</v>
      </c>
      <c r="B270" s="94"/>
      <c r="C270" s="153"/>
      <c r="D270" s="93" t="str">
        <f>IF(C270&lt;&gt;"",COUNTIF(Stats!AD:AD,C270),"")</f>
        <v/>
      </c>
      <c r="E270" s="165" t="str">
        <f ca="1">IF(C270&lt;&gt;"",IF(MONTH(T270)=MONTH(TODAY()),Stats!AI768,"--"),"")</f>
        <v/>
      </c>
      <c r="F270" s="97"/>
      <c r="G270" s="160"/>
      <c r="H270" s="157"/>
      <c r="I270" s="158"/>
      <c r="J270" s="161"/>
      <c r="K270" s="160"/>
      <c r="L270" s="162"/>
      <c r="M270" s="162"/>
      <c r="N270" s="96"/>
      <c r="O270" s="96"/>
      <c r="P270" s="164"/>
      <c r="Q270" s="159"/>
      <c r="R270" s="98"/>
      <c r="S270" s="163"/>
      <c r="T270" s="92" t="str">
        <f t="shared" ca="1" si="17"/>
        <v/>
      </c>
      <c r="U270" s="94"/>
      <c r="V270" s="92" t="str">
        <f t="shared" si="18"/>
        <v/>
      </c>
      <c r="W270" s="92" t="str">
        <f t="shared" si="19"/>
        <v/>
      </c>
      <c r="X270" s="99"/>
      <c r="Y270" s="94"/>
      <c r="Z270" s="100"/>
      <c r="AA270" s="95"/>
      <c r="AB270" s="10"/>
      <c r="AC270" s="68" t="b">
        <f ca="1">AND('pg2'!T270&gt;=startDate,'pg2'!T270&lt;=endDate)</f>
        <v>0</v>
      </c>
    </row>
    <row r="271" spans="1:29" ht="15">
      <c r="A271" s="93">
        <f t="shared" si="20"/>
        <v>768</v>
      </c>
      <c r="B271" s="94"/>
      <c r="C271" s="153"/>
      <c r="D271" s="93" t="str">
        <f>IF(C271&lt;&gt;"",COUNTIF(Stats!AD:AD,C271),"")</f>
        <v/>
      </c>
      <c r="E271" s="165" t="str">
        <f ca="1">IF(C271&lt;&gt;"",IF(MONTH(T271)=MONTH(TODAY()),Stats!AI769,"--"),"")</f>
        <v/>
      </c>
      <c r="F271" s="97"/>
      <c r="G271" s="160"/>
      <c r="H271" s="157"/>
      <c r="I271" s="158"/>
      <c r="J271" s="161"/>
      <c r="K271" s="160"/>
      <c r="L271" s="162"/>
      <c r="M271" s="162"/>
      <c r="N271" s="96"/>
      <c r="O271" s="96"/>
      <c r="P271" s="164"/>
      <c r="Q271" s="159"/>
      <c r="R271" s="98"/>
      <c r="S271" s="163"/>
      <c r="T271" s="92" t="str">
        <f t="shared" ca="1" si="17"/>
        <v/>
      </c>
      <c r="U271" s="94"/>
      <c r="V271" s="92" t="str">
        <f t="shared" si="18"/>
        <v/>
      </c>
      <c r="W271" s="92" t="str">
        <f t="shared" si="19"/>
        <v/>
      </c>
      <c r="X271" s="99"/>
      <c r="Y271" s="94"/>
      <c r="Z271" s="100"/>
      <c r="AA271" s="95"/>
      <c r="AB271" s="10"/>
      <c r="AC271" s="68" t="b">
        <f ca="1">AND('pg2'!T271&gt;=startDate,'pg2'!T271&lt;=endDate)</f>
        <v>0</v>
      </c>
    </row>
    <row r="272" spans="1:29" ht="15">
      <c r="A272" s="93">
        <f t="shared" si="20"/>
        <v>769</v>
      </c>
      <c r="B272" s="94"/>
      <c r="C272" s="153"/>
      <c r="D272" s="93" t="str">
        <f>IF(C272&lt;&gt;"",COUNTIF(Stats!AD:AD,C272),"")</f>
        <v/>
      </c>
      <c r="E272" s="165" t="str">
        <f ca="1">IF(C272&lt;&gt;"",IF(MONTH(T272)=MONTH(TODAY()),Stats!AI770,"--"),"")</f>
        <v/>
      </c>
      <c r="F272" s="97"/>
      <c r="G272" s="160"/>
      <c r="H272" s="157"/>
      <c r="I272" s="158"/>
      <c r="J272" s="161"/>
      <c r="K272" s="160"/>
      <c r="L272" s="162"/>
      <c r="M272" s="162"/>
      <c r="N272" s="96"/>
      <c r="O272" s="96"/>
      <c r="P272" s="164"/>
      <c r="Q272" s="159"/>
      <c r="R272" s="98"/>
      <c r="S272" s="163"/>
      <c r="T272" s="92" t="str">
        <f t="shared" ca="1" si="17"/>
        <v/>
      </c>
      <c r="U272" s="94"/>
      <c r="V272" s="92" t="str">
        <f t="shared" si="18"/>
        <v/>
      </c>
      <c r="W272" s="92" t="str">
        <f t="shared" si="19"/>
        <v/>
      </c>
      <c r="X272" s="99"/>
      <c r="Y272" s="94"/>
      <c r="Z272" s="100"/>
      <c r="AA272" s="95"/>
      <c r="AB272" s="10"/>
      <c r="AC272" s="68" t="b">
        <f ca="1">AND('pg2'!T272&gt;=startDate,'pg2'!T272&lt;=endDate)</f>
        <v>0</v>
      </c>
    </row>
    <row r="273" spans="1:34" ht="15">
      <c r="A273" s="93">
        <f t="shared" si="20"/>
        <v>770</v>
      </c>
      <c r="B273" s="94"/>
      <c r="C273" s="153"/>
      <c r="D273" s="93" t="str">
        <f>IF(C273&lt;&gt;"",COUNTIF(Stats!AD:AD,C273),"")</f>
        <v/>
      </c>
      <c r="E273" s="165" t="str">
        <f ca="1">IF(C273&lt;&gt;"",IF(MONTH(T273)=MONTH(TODAY()),Stats!AI771,"--"),"")</f>
        <v/>
      </c>
      <c r="F273" s="97"/>
      <c r="G273" s="160"/>
      <c r="H273" s="157"/>
      <c r="I273" s="158"/>
      <c r="J273" s="161"/>
      <c r="K273" s="160"/>
      <c r="L273" s="162"/>
      <c r="M273" s="162"/>
      <c r="N273" s="96"/>
      <c r="O273" s="96"/>
      <c r="P273" s="164"/>
      <c r="Q273" s="159"/>
      <c r="R273" s="98"/>
      <c r="S273" s="163"/>
      <c r="T273" s="92" t="str">
        <f t="shared" ca="1" si="17"/>
        <v/>
      </c>
      <c r="U273" s="94"/>
      <c r="V273" s="92" t="str">
        <f t="shared" si="18"/>
        <v/>
      </c>
      <c r="W273" s="92" t="str">
        <f t="shared" si="19"/>
        <v/>
      </c>
      <c r="X273" s="99"/>
      <c r="Y273" s="94"/>
      <c r="Z273" s="100"/>
      <c r="AA273" s="95"/>
      <c r="AB273" s="10"/>
      <c r="AC273" s="68" t="b">
        <f ca="1">AND('pg2'!T273&gt;=startDate,'pg2'!T273&lt;=endDate)</f>
        <v>0</v>
      </c>
    </row>
    <row r="274" spans="1:34" ht="15">
      <c r="A274" s="93">
        <f t="shared" si="20"/>
        <v>771</v>
      </c>
      <c r="B274" s="94"/>
      <c r="C274" s="153"/>
      <c r="D274" s="93" t="str">
        <f>IF(C274&lt;&gt;"",COUNTIF(Stats!AD:AD,C274),"")</f>
        <v/>
      </c>
      <c r="E274" s="165" t="str">
        <f ca="1">IF(C274&lt;&gt;"",IF(MONTH(T274)=MONTH(TODAY()),Stats!AI772,"--"),"")</f>
        <v/>
      </c>
      <c r="F274" s="97"/>
      <c r="G274" s="160"/>
      <c r="H274" s="157"/>
      <c r="I274" s="158"/>
      <c r="J274" s="161"/>
      <c r="K274" s="160"/>
      <c r="L274" s="162"/>
      <c r="M274" s="162"/>
      <c r="N274" s="96"/>
      <c r="O274" s="96"/>
      <c r="P274" s="164"/>
      <c r="Q274" s="159"/>
      <c r="R274" s="98"/>
      <c r="S274" s="163"/>
      <c r="T274" s="92" t="str">
        <f t="shared" ca="1" si="17"/>
        <v/>
      </c>
      <c r="U274" s="94"/>
      <c r="V274" s="92" t="str">
        <f t="shared" si="18"/>
        <v/>
      </c>
      <c r="W274" s="92" t="str">
        <f t="shared" si="19"/>
        <v/>
      </c>
      <c r="X274" s="99"/>
      <c r="Y274" s="94"/>
      <c r="Z274" s="100"/>
      <c r="AA274" s="95"/>
      <c r="AB274" s="10"/>
      <c r="AC274" s="68" t="b">
        <f ca="1">AND('pg2'!T274&gt;=startDate,'pg2'!T274&lt;=endDate)</f>
        <v>0</v>
      </c>
    </row>
    <row r="275" spans="1:34" ht="15">
      <c r="A275" s="93">
        <f t="shared" si="20"/>
        <v>772</v>
      </c>
      <c r="B275" s="94"/>
      <c r="C275" s="153"/>
      <c r="D275" s="93" t="str">
        <f>IF(C275&lt;&gt;"",COUNTIF(Stats!AD:AD,C275),"")</f>
        <v/>
      </c>
      <c r="E275" s="165" t="str">
        <f ca="1">IF(C275&lt;&gt;"",IF(MONTH(T275)=MONTH(TODAY()),Stats!AI773,"--"),"")</f>
        <v/>
      </c>
      <c r="F275" s="97"/>
      <c r="G275" s="160"/>
      <c r="H275" s="157"/>
      <c r="I275" s="158"/>
      <c r="J275" s="161"/>
      <c r="K275" s="160"/>
      <c r="L275" s="162"/>
      <c r="M275" s="162"/>
      <c r="N275" s="96"/>
      <c r="O275" s="96"/>
      <c r="P275" s="164"/>
      <c r="Q275" s="159"/>
      <c r="R275" s="98"/>
      <c r="S275" s="163"/>
      <c r="T275" s="92" t="str">
        <f t="shared" ca="1" si="17"/>
        <v/>
      </c>
      <c r="U275" s="94"/>
      <c r="V275" s="92" t="str">
        <f t="shared" si="18"/>
        <v/>
      </c>
      <c r="W275" s="92" t="str">
        <f t="shared" si="19"/>
        <v/>
      </c>
      <c r="X275" s="99"/>
      <c r="Y275" s="94"/>
      <c r="Z275" s="100"/>
      <c r="AA275" s="95"/>
      <c r="AB275" s="10"/>
      <c r="AC275" s="68" t="b">
        <f ca="1">AND('pg2'!T275&gt;=startDate,'pg2'!T275&lt;=endDate)</f>
        <v>0</v>
      </c>
    </row>
    <row r="276" spans="1:34" ht="15">
      <c r="A276" s="93">
        <f t="shared" si="20"/>
        <v>773</v>
      </c>
      <c r="B276" s="94"/>
      <c r="C276" s="153"/>
      <c r="D276" s="93" t="str">
        <f>IF(C276&lt;&gt;"",COUNTIF(Stats!AD:AD,C276),"")</f>
        <v/>
      </c>
      <c r="E276" s="165" t="str">
        <f ca="1">IF(C276&lt;&gt;"",IF(MONTH(T276)=MONTH(TODAY()),Stats!AI774,"--"),"")</f>
        <v/>
      </c>
      <c r="F276" s="97"/>
      <c r="G276" s="160"/>
      <c r="H276" s="157"/>
      <c r="I276" s="158"/>
      <c r="J276" s="161"/>
      <c r="K276" s="160"/>
      <c r="L276" s="162"/>
      <c r="M276" s="162"/>
      <c r="N276" s="96"/>
      <c r="O276" s="96"/>
      <c r="P276" s="164"/>
      <c r="Q276" s="159"/>
      <c r="R276" s="98"/>
      <c r="S276" s="163"/>
      <c r="T276" s="92" t="str">
        <f t="shared" ca="1" si="17"/>
        <v/>
      </c>
      <c r="U276" s="94"/>
      <c r="V276" s="92" t="str">
        <f t="shared" si="18"/>
        <v/>
      </c>
      <c r="W276" s="92" t="str">
        <f t="shared" si="19"/>
        <v/>
      </c>
      <c r="X276" s="99"/>
      <c r="Y276" s="94"/>
      <c r="Z276" s="100"/>
      <c r="AA276" s="95"/>
      <c r="AB276" s="10"/>
      <c r="AC276" s="68" t="b">
        <f ca="1">AND('pg2'!T276&gt;=startDate,'pg2'!T276&lt;=endDate)</f>
        <v>0</v>
      </c>
    </row>
    <row r="277" spans="1:34" ht="15">
      <c r="A277" s="93">
        <f t="shared" si="20"/>
        <v>774</v>
      </c>
      <c r="B277" s="94"/>
      <c r="C277" s="153"/>
      <c r="D277" s="93" t="str">
        <f>IF(C277&lt;&gt;"",COUNTIF(Stats!AD:AD,C277),"")</f>
        <v/>
      </c>
      <c r="E277" s="165" t="str">
        <f ca="1">IF(C277&lt;&gt;"",IF(MONTH(T277)=MONTH(TODAY()),Stats!AI775,"--"),"")</f>
        <v/>
      </c>
      <c r="F277" s="97"/>
      <c r="G277" s="160"/>
      <c r="H277" s="157"/>
      <c r="I277" s="158"/>
      <c r="J277" s="161"/>
      <c r="K277" s="160"/>
      <c r="L277" s="162"/>
      <c r="M277" s="162"/>
      <c r="N277" s="96"/>
      <c r="O277" s="96"/>
      <c r="P277" s="164"/>
      <c r="Q277" s="159"/>
      <c r="R277" s="98"/>
      <c r="S277" s="163"/>
      <c r="T277" s="92" t="str">
        <f t="shared" ca="1" si="17"/>
        <v/>
      </c>
      <c r="U277" s="94"/>
      <c r="V277" s="92" t="str">
        <f t="shared" si="18"/>
        <v/>
      </c>
      <c r="W277" s="92" t="str">
        <f t="shared" si="19"/>
        <v/>
      </c>
      <c r="X277" s="99"/>
      <c r="Y277" s="94"/>
      <c r="Z277" s="100"/>
      <c r="AA277" s="95"/>
      <c r="AB277" s="10"/>
      <c r="AC277" s="68" t="b">
        <f ca="1">AND('pg2'!T277&gt;=startDate,'pg2'!T277&lt;=endDate)</f>
        <v>0</v>
      </c>
    </row>
    <row r="278" spans="1:34" ht="15">
      <c r="A278" s="93">
        <f t="shared" si="20"/>
        <v>775</v>
      </c>
      <c r="B278" s="94"/>
      <c r="C278" s="153"/>
      <c r="D278" s="93" t="str">
        <f>IF(C278&lt;&gt;"",COUNTIF(Stats!AD:AD,C278),"")</f>
        <v/>
      </c>
      <c r="E278" s="165" t="str">
        <f ca="1">IF(C278&lt;&gt;"",IF(MONTH(T278)=MONTH(TODAY()),Stats!AI776,"--"),"")</f>
        <v/>
      </c>
      <c r="F278" s="97"/>
      <c r="G278" s="160"/>
      <c r="H278" s="157"/>
      <c r="I278" s="158"/>
      <c r="J278" s="161"/>
      <c r="K278" s="160"/>
      <c r="L278" s="162"/>
      <c r="M278" s="162"/>
      <c r="N278" s="96"/>
      <c r="O278" s="96"/>
      <c r="P278" s="164"/>
      <c r="Q278" s="159"/>
      <c r="R278" s="98"/>
      <c r="S278" s="163"/>
      <c r="T278" s="92" t="str">
        <f t="shared" ca="1" si="17"/>
        <v/>
      </c>
      <c r="U278" s="94"/>
      <c r="V278" s="92" t="str">
        <f t="shared" si="18"/>
        <v/>
      </c>
      <c r="W278" s="92" t="str">
        <f t="shared" si="19"/>
        <v/>
      </c>
      <c r="X278" s="99"/>
      <c r="Y278" s="94"/>
      <c r="Z278" s="100"/>
      <c r="AA278" s="95"/>
      <c r="AB278" s="10"/>
      <c r="AC278" s="68" t="b">
        <f ca="1">AND('pg2'!T278&gt;=startDate,'pg2'!T278&lt;=endDate)</f>
        <v>0</v>
      </c>
    </row>
    <row r="279" spans="1:34" ht="15">
      <c r="A279" s="93">
        <f t="shared" si="20"/>
        <v>776</v>
      </c>
      <c r="B279" s="94"/>
      <c r="C279" s="153"/>
      <c r="D279" s="93" t="str">
        <f>IF(C279&lt;&gt;"",COUNTIF(Stats!AD:AD,C279),"")</f>
        <v/>
      </c>
      <c r="E279" s="165" t="str">
        <f ca="1">IF(C279&lt;&gt;"",IF(MONTH(T279)=MONTH(TODAY()),Stats!AI777,"--"),"")</f>
        <v/>
      </c>
      <c r="F279" s="97"/>
      <c r="G279" s="160"/>
      <c r="H279" s="157"/>
      <c r="I279" s="158"/>
      <c r="J279" s="161"/>
      <c r="K279" s="160"/>
      <c r="L279" s="162"/>
      <c r="M279" s="162"/>
      <c r="N279" s="96"/>
      <c r="O279" s="96"/>
      <c r="P279" s="164"/>
      <c r="Q279" s="159"/>
      <c r="R279" s="98"/>
      <c r="S279" s="163"/>
      <c r="T279" s="92" t="str">
        <f t="shared" ca="1" si="17"/>
        <v/>
      </c>
      <c r="U279" s="94"/>
      <c r="V279" s="92" t="str">
        <f t="shared" si="18"/>
        <v/>
      </c>
      <c r="W279" s="92" t="str">
        <f t="shared" si="19"/>
        <v/>
      </c>
      <c r="X279" s="99"/>
      <c r="Y279" s="94"/>
      <c r="Z279" s="100"/>
      <c r="AA279" s="95"/>
      <c r="AB279" s="10"/>
      <c r="AC279" s="68" t="b">
        <f ca="1">AND('pg2'!T279&gt;=startDate,'pg2'!T279&lt;=endDate)</f>
        <v>0</v>
      </c>
    </row>
    <row r="280" spans="1:34" ht="15">
      <c r="A280" s="93">
        <f t="shared" si="20"/>
        <v>777</v>
      </c>
      <c r="B280" s="94"/>
      <c r="C280" s="153"/>
      <c r="D280" s="93" t="str">
        <f>IF(C280&lt;&gt;"",COUNTIF(Stats!AD:AD,C280),"")</f>
        <v/>
      </c>
      <c r="E280" s="165" t="str">
        <f ca="1">IF(C280&lt;&gt;"",IF(MONTH(T280)=MONTH(TODAY()),Stats!AI778,"--"),"")</f>
        <v/>
      </c>
      <c r="F280" s="97"/>
      <c r="G280" s="160"/>
      <c r="H280" s="157"/>
      <c r="I280" s="158"/>
      <c r="J280" s="161"/>
      <c r="K280" s="160"/>
      <c r="L280" s="162"/>
      <c r="M280" s="162"/>
      <c r="N280" s="96"/>
      <c r="O280" s="96"/>
      <c r="P280" s="164"/>
      <c r="Q280" s="159"/>
      <c r="R280" s="98"/>
      <c r="S280" s="163"/>
      <c r="T280" s="92" t="str">
        <f t="shared" ca="1" si="17"/>
        <v/>
      </c>
      <c r="U280" s="94"/>
      <c r="V280" s="92" t="str">
        <f t="shared" si="18"/>
        <v/>
      </c>
      <c r="W280" s="92" t="str">
        <f t="shared" si="19"/>
        <v/>
      </c>
      <c r="X280" s="99"/>
      <c r="Y280" s="94"/>
      <c r="Z280" s="100"/>
      <c r="AA280" s="95"/>
      <c r="AB280" s="10"/>
      <c r="AC280" s="68" t="b">
        <f ca="1">AND('pg2'!T280&gt;=startDate,'pg2'!T280&lt;=endDate)</f>
        <v>0</v>
      </c>
    </row>
    <row r="281" spans="1:34" ht="15">
      <c r="A281" s="93">
        <f t="shared" si="20"/>
        <v>778</v>
      </c>
      <c r="B281" s="94"/>
      <c r="C281" s="153"/>
      <c r="D281" s="93" t="str">
        <f>IF(C281&lt;&gt;"",COUNTIF(Stats!AD:AD,C281),"")</f>
        <v/>
      </c>
      <c r="E281" s="165" t="str">
        <f ca="1">IF(C281&lt;&gt;"",IF(MONTH(T281)=MONTH(TODAY()),Stats!AI779,"--"),"")</f>
        <v/>
      </c>
      <c r="F281" s="97"/>
      <c r="G281" s="160"/>
      <c r="H281" s="157"/>
      <c r="I281" s="158"/>
      <c r="J281" s="161"/>
      <c r="K281" s="160"/>
      <c r="L281" s="162"/>
      <c r="M281" s="162"/>
      <c r="N281" s="96"/>
      <c r="O281" s="96"/>
      <c r="P281" s="164"/>
      <c r="Q281" s="159"/>
      <c r="R281" s="98"/>
      <c r="S281" s="163"/>
      <c r="T281" s="92" t="str">
        <f t="shared" ca="1" si="17"/>
        <v/>
      </c>
      <c r="U281" s="94"/>
      <c r="V281" s="92" t="str">
        <f t="shared" si="18"/>
        <v/>
      </c>
      <c r="W281" s="92" t="str">
        <f t="shared" si="19"/>
        <v/>
      </c>
      <c r="X281" s="99"/>
      <c r="Y281" s="94"/>
      <c r="Z281" s="100"/>
      <c r="AA281" s="95"/>
      <c r="AB281" s="10"/>
      <c r="AC281" s="68" t="b">
        <f ca="1">AND('pg2'!T281&gt;=startDate,'pg2'!T281&lt;=endDate)</f>
        <v>0</v>
      </c>
    </row>
    <row r="282" spans="1:34" ht="15">
      <c r="A282" s="93">
        <f t="shared" si="20"/>
        <v>779</v>
      </c>
      <c r="B282" s="94"/>
      <c r="C282" s="153"/>
      <c r="D282" s="93" t="str">
        <f>IF(C282&lt;&gt;"",COUNTIF(Stats!AD:AD,C282),"")</f>
        <v/>
      </c>
      <c r="E282" s="165" t="str">
        <f ca="1">IF(C282&lt;&gt;"",IF(MONTH(T282)=MONTH(TODAY()),Stats!AI780,"--"),"")</f>
        <v/>
      </c>
      <c r="F282" s="97"/>
      <c r="G282" s="160"/>
      <c r="H282" s="157"/>
      <c r="I282" s="158"/>
      <c r="J282" s="161"/>
      <c r="K282" s="160"/>
      <c r="L282" s="162"/>
      <c r="M282" s="162"/>
      <c r="N282" s="96"/>
      <c r="O282" s="96"/>
      <c r="P282" s="164"/>
      <c r="Q282" s="159"/>
      <c r="R282" s="98"/>
      <c r="S282" s="163"/>
      <c r="T282" s="92" t="str">
        <f t="shared" ca="1" si="17"/>
        <v/>
      </c>
      <c r="U282" s="94"/>
      <c r="V282" s="92" t="str">
        <f t="shared" si="18"/>
        <v/>
      </c>
      <c r="W282" s="92" t="str">
        <f t="shared" si="19"/>
        <v/>
      </c>
      <c r="X282" s="99"/>
      <c r="Y282" s="94"/>
      <c r="Z282" s="100"/>
      <c r="AA282" s="95"/>
      <c r="AB282" s="10"/>
      <c r="AC282" s="68" t="b">
        <f ca="1">AND('pg2'!T282&gt;=startDate,'pg2'!T282&lt;=endDate)</f>
        <v>0</v>
      </c>
    </row>
    <row r="283" spans="1:34" s="33" customFormat="1" ht="15">
      <c r="A283" s="93">
        <f t="shared" si="20"/>
        <v>780</v>
      </c>
      <c r="B283" s="94"/>
      <c r="C283" s="153"/>
      <c r="D283" s="93" t="str">
        <f>IF(C283&lt;&gt;"",COUNTIF(Stats!AD:AD,C283),"")</f>
        <v/>
      </c>
      <c r="E283" s="165" t="str">
        <f ca="1">IF(C283&lt;&gt;"",IF(MONTH(T283)=MONTH(TODAY()),Stats!AI781,"--"),"")</f>
        <v/>
      </c>
      <c r="F283" s="97"/>
      <c r="G283" s="160"/>
      <c r="H283" s="157"/>
      <c r="I283" s="158"/>
      <c r="J283" s="161"/>
      <c r="K283" s="160"/>
      <c r="L283" s="162"/>
      <c r="M283" s="162"/>
      <c r="N283" s="96"/>
      <c r="O283" s="96"/>
      <c r="P283" s="164"/>
      <c r="Q283" s="159"/>
      <c r="R283" s="98"/>
      <c r="S283" s="163"/>
      <c r="T283" s="92" t="str">
        <f t="shared" ca="1" si="17"/>
        <v/>
      </c>
      <c r="U283" s="94"/>
      <c r="V283" s="92" t="str">
        <f t="shared" si="18"/>
        <v/>
      </c>
      <c r="W283" s="92" t="str">
        <f t="shared" si="19"/>
        <v/>
      </c>
      <c r="X283" s="99"/>
      <c r="Y283" s="94"/>
      <c r="Z283" s="100"/>
      <c r="AA283" s="95"/>
      <c r="AB283" s="10"/>
      <c r="AC283" s="68" t="b">
        <f ca="1">AND('pg2'!T283&gt;=startDate,'pg2'!T283&lt;=endDate)</f>
        <v>0</v>
      </c>
      <c r="AH283" s="1"/>
    </row>
    <row r="284" spans="1:34" ht="15">
      <c r="A284" s="93">
        <f t="shared" si="20"/>
        <v>781</v>
      </c>
      <c r="B284" s="94"/>
      <c r="C284" s="153"/>
      <c r="D284" s="93" t="str">
        <f>IF(C284&lt;&gt;"",COUNTIF(Stats!AD:AD,C284),"")</f>
        <v/>
      </c>
      <c r="E284" s="165" t="str">
        <f ca="1">IF(C284&lt;&gt;"",IF(MONTH(T284)=MONTH(TODAY()),Stats!AI782,"--"),"")</f>
        <v/>
      </c>
      <c r="F284" s="97"/>
      <c r="G284" s="160"/>
      <c r="H284" s="157"/>
      <c r="I284" s="158"/>
      <c r="J284" s="161"/>
      <c r="K284" s="160"/>
      <c r="L284" s="162"/>
      <c r="M284" s="162"/>
      <c r="N284" s="96"/>
      <c r="O284" s="96"/>
      <c r="P284" s="164"/>
      <c r="Q284" s="159"/>
      <c r="R284" s="98"/>
      <c r="S284" s="163"/>
      <c r="T284" s="92" t="str">
        <f t="shared" ca="1" si="17"/>
        <v/>
      </c>
      <c r="U284" s="94"/>
      <c r="V284" s="92" t="str">
        <f t="shared" si="18"/>
        <v/>
      </c>
      <c r="W284" s="92" t="str">
        <f t="shared" si="19"/>
        <v/>
      </c>
      <c r="X284" s="99"/>
      <c r="Y284" s="94"/>
      <c r="Z284" s="100"/>
      <c r="AA284" s="95"/>
      <c r="AB284" s="10"/>
      <c r="AC284" s="68" t="b">
        <f ca="1">AND('pg2'!T284&gt;=startDate,'pg2'!T284&lt;=endDate)</f>
        <v>0</v>
      </c>
      <c r="AH284" s="33"/>
    </row>
    <row r="285" spans="1:34" ht="15">
      <c r="A285" s="93">
        <f t="shared" si="20"/>
        <v>782</v>
      </c>
      <c r="B285" s="94"/>
      <c r="C285" s="153"/>
      <c r="D285" s="93" t="str">
        <f>IF(C285&lt;&gt;"",COUNTIF(Stats!AD:AD,C285),"")</f>
        <v/>
      </c>
      <c r="E285" s="165" t="str">
        <f ca="1">IF(C285&lt;&gt;"",IF(MONTH(T285)=MONTH(TODAY()),Stats!AI783,"--"),"")</f>
        <v/>
      </c>
      <c r="F285" s="97"/>
      <c r="G285" s="160"/>
      <c r="H285" s="157"/>
      <c r="I285" s="158"/>
      <c r="J285" s="161"/>
      <c r="K285" s="160"/>
      <c r="L285" s="162"/>
      <c r="M285" s="162"/>
      <c r="N285" s="96"/>
      <c r="O285" s="96"/>
      <c r="P285" s="164"/>
      <c r="Q285" s="159"/>
      <c r="R285" s="98"/>
      <c r="S285" s="163"/>
      <c r="T285" s="92" t="str">
        <f t="shared" ca="1" si="17"/>
        <v/>
      </c>
      <c r="U285" s="94"/>
      <c r="V285" s="92" t="str">
        <f t="shared" si="18"/>
        <v/>
      </c>
      <c r="W285" s="92" t="str">
        <f t="shared" si="19"/>
        <v/>
      </c>
      <c r="X285" s="99"/>
      <c r="Y285" s="94"/>
      <c r="Z285" s="100"/>
      <c r="AA285" s="95"/>
      <c r="AB285" s="10"/>
      <c r="AC285" s="68" t="b">
        <f ca="1">AND('pg2'!T285&gt;=startDate,'pg2'!T285&lt;=endDate)</f>
        <v>0</v>
      </c>
    </row>
    <row r="286" spans="1:34" ht="15">
      <c r="A286" s="93">
        <f t="shared" si="20"/>
        <v>783</v>
      </c>
      <c r="B286" s="94"/>
      <c r="C286" s="153"/>
      <c r="D286" s="93" t="str">
        <f>IF(C286&lt;&gt;"",COUNTIF(Stats!AD:AD,C286),"")</f>
        <v/>
      </c>
      <c r="E286" s="165" t="str">
        <f ca="1">IF(C286&lt;&gt;"",IF(MONTH(T286)=MONTH(TODAY()),Stats!AI784,"--"),"")</f>
        <v/>
      </c>
      <c r="F286" s="97"/>
      <c r="G286" s="160"/>
      <c r="H286" s="157"/>
      <c r="I286" s="158"/>
      <c r="J286" s="161"/>
      <c r="K286" s="160"/>
      <c r="L286" s="162"/>
      <c r="M286" s="162"/>
      <c r="N286" s="96"/>
      <c r="O286" s="96"/>
      <c r="P286" s="164"/>
      <c r="Q286" s="159"/>
      <c r="R286" s="98"/>
      <c r="S286" s="163"/>
      <c r="T286" s="92" t="str">
        <f t="shared" ca="1" si="17"/>
        <v/>
      </c>
      <c r="U286" s="94"/>
      <c r="V286" s="92" t="str">
        <f t="shared" si="18"/>
        <v/>
      </c>
      <c r="W286" s="92" t="str">
        <f t="shared" si="19"/>
        <v/>
      </c>
      <c r="X286" s="99"/>
      <c r="Y286" s="94"/>
      <c r="Z286" s="100"/>
      <c r="AA286" s="95"/>
      <c r="AB286" s="10"/>
      <c r="AC286" s="68" t="b">
        <f ca="1">AND('pg2'!T286&gt;=startDate,'pg2'!T286&lt;=endDate)</f>
        <v>0</v>
      </c>
    </row>
    <row r="287" spans="1:34" ht="15">
      <c r="A287" s="93">
        <f t="shared" si="20"/>
        <v>784</v>
      </c>
      <c r="B287" s="94"/>
      <c r="C287" s="153"/>
      <c r="D287" s="93" t="str">
        <f>IF(C287&lt;&gt;"",COUNTIF(Stats!AD:AD,C287),"")</f>
        <v/>
      </c>
      <c r="E287" s="165" t="str">
        <f ca="1">IF(C287&lt;&gt;"",IF(MONTH(T287)=MONTH(TODAY()),Stats!AI785,"--"),"")</f>
        <v/>
      </c>
      <c r="F287" s="97"/>
      <c r="G287" s="160"/>
      <c r="H287" s="157"/>
      <c r="I287" s="158"/>
      <c r="J287" s="161"/>
      <c r="K287" s="160"/>
      <c r="L287" s="162"/>
      <c r="M287" s="162"/>
      <c r="N287" s="96"/>
      <c r="O287" s="96"/>
      <c r="P287" s="164"/>
      <c r="Q287" s="159"/>
      <c r="R287" s="98"/>
      <c r="S287" s="163"/>
      <c r="T287" s="92" t="str">
        <f t="shared" ca="1" si="17"/>
        <v/>
      </c>
      <c r="U287" s="94"/>
      <c r="V287" s="92" t="str">
        <f t="shared" si="18"/>
        <v/>
      </c>
      <c r="W287" s="92" t="str">
        <f t="shared" si="19"/>
        <v/>
      </c>
      <c r="X287" s="99"/>
      <c r="Y287" s="94"/>
      <c r="Z287" s="100"/>
      <c r="AA287" s="95"/>
      <c r="AB287" s="10"/>
      <c r="AC287" s="68" t="b">
        <f ca="1">AND('pg2'!T287&gt;=startDate,'pg2'!T287&lt;=endDate)</f>
        <v>0</v>
      </c>
    </row>
    <row r="288" spans="1:34" ht="15">
      <c r="A288" s="93">
        <f t="shared" si="20"/>
        <v>785</v>
      </c>
      <c r="B288" s="94"/>
      <c r="C288" s="153"/>
      <c r="D288" s="93" t="str">
        <f>IF(C288&lt;&gt;"",COUNTIF(Stats!AD:AD,C288),"")</f>
        <v/>
      </c>
      <c r="E288" s="165" t="str">
        <f ca="1">IF(C288&lt;&gt;"",IF(MONTH(T288)=MONTH(TODAY()),Stats!AI786,"--"),"")</f>
        <v/>
      </c>
      <c r="F288" s="97"/>
      <c r="G288" s="160"/>
      <c r="H288" s="157"/>
      <c r="I288" s="158"/>
      <c r="J288" s="161"/>
      <c r="K288" s="160"/>
      <c r="L288" s="162"/>
      <c r="M288" s="162"/>
      <c r="N288" s="96"/>
      <c r="O288" s="96"/>
      <c r="P288" s="164"/>
      <c r="Q288" s="159"/>
      <c r="R288" s="98"/>
      <c r="S288" s="163"/>
      <c r="T288" s="92" t="str">
        <f t="shared" ca="1" si="17"/>
        <v/>
      </c>
      <c r="U288" s="94"/>
      <c r="V288" s="92" t="str">
        <f t="shared" si="18"/>
        <v/>
      </c>
      <c r="W288" s="92" t="str">
        <f t="shared" si="19"/>
        <v/>
      </c>
      <c r="X288" s="99"/>
      <c r="Y288" s="94"/>
      <c r="Z288" s="100"/>
      <c r="AA288" s="95"/>
      <c r="AB288" s="10"/>
      <c r="AC288" s="68" t="b">
        <f ca="1">AND('pg2'!T288&gt;=startDate,'pg2'!T288&lt;=endDate)</f>
        <v>0</v>
      </c>
    </row>
    <row r="289" spans="1:48" ht="15">
      <c r="A289" s="93">
        <f t="shared" si="20"/>
        <v>786</v>
      </c>
      <c r="B289" s="94"/>
      <c r="C289" s="153"/>
      <c r="D289" s="93" t="str">
        <f>IF(C289&lt;&gt;"",COUNTIF(Stats!AD:AD,C289),"")</f>
        <v/>
      </c>
      <c r="E289" s="165" t="str">
        <f ca="1">IF(C289&lt;&gt;"",IF(MONTH(T289)=MONTH(TODAY()),Stats!AI787,"--"),"")</f>
        <v/>
      </c>
      <c r="F289" s="97"/>
      <c r="G289" s="160"/>
      <c r="H289" s="157"/>
      <c r="I289" s="158"/>
      <c r="J289" s="161"/>
      <c r="K289" s="160"/>
      <c r="L289" s="162"/>
      <c r="M289" s="162"/>
      <c r="N289" s="96"/>
      <c r="O289" s="96"/>
      <c r="P289" s="164"/>
      <c r="Q289" s="159"/>
      <c r="R289" s="98"/>
      <c r="S289" s="163"/>
      <c r="T289" s="92" t="str">
        <f t="shared" ca="1" si="17"/>
        <v/>
      </c>
      <c r="U289" s="94"/>
      <c r="V289" s="92" t="str">
        <f t="shared" si="18"/>
        <v/>
      </c>
      <c r="W289" s="92" t="str">
        <f t="shared" si="19"/>
        <v/>
      </c>
      <c r="X289" s="99"/>
      <c r="Y289" s="94"/>
      <c r="Z289" s="100"/>
      <c r="AA289" s="95"/>
      <c r="AB289" s="10"/>
      <c r="AC289" s="68" t="b">
        <f ca="1">AND('pg2'!T289&gt;=startDate,'pg2'!T289&lt;=endDate)</f>
        <v>0</v>
      </c>
    </row>
    <row r="290" spans="1:48" ht="15">
      <c r="A290" s="93">
        <f t="shared" si="20"/>
        <v>787</v>
      </c>
      <c r="B290" s="94"/>
      <c r="C290" s="153"/>
      <c r="D290" s="93" t="str">
        <f>IF(C290&lt;&gt;"",COUNTIF(Stats!AD:AD,C290),"")</f>
        <v/>
      </c>
      <c r="E290" s="165" t="str">
        <f ca="1">IF(C290&lt;&gt;"",IF(MONTH(T290)=MONTH(TODAY()),Stats!AI788,"--"),"")</f>
        <v/>
      </c>
      <c r="F290" s="97"/>
      <c r="G290" s="160"/>
      <c r="H290" s="157"/>
      <c r="I290" s="158"/>
      <c r="J290" s="161"/>
      <c r="K290" s="160"/>
      <c r="L290" s="162"/>
      <c r="M290" s="162"/>
      <c r="N290" s="96"/>
      <c r="O290" s="96"/>
      <c r="P290" s="164"/>
      <c r="Q290" s="159"/>
      <c r="R290" s="98"/>
      <c r="S290" s="163"/>
      <c r="T290" s="92" t="str">
        <f t="shared" ca="1" si="17"/>
        <v/>
      </c>
      <c r="U290" s="94"/>
      <c r="V290" s="92" t="str">
        <f t="shared" si="18"/>
        <v/>
      </c>
      <c r="W290" s="92" t="str">
        <f t="shared" si="19"/>
        <v/>
      </c>
      <c r="X290" s="99"/>
      <c r="Y290" s="94"/>
      <c r="Z290" s="100"/>
      <c r="AA290" s="95"/>
      <c r="AB290" s="10"/>
      <c r="AC290" s="68" t="b">
        <f ca="1">AND('pg2'!T290&gt;=startDate,'pg2'!T290&lt;=endDate)</f>
        <v>0</v>
      </c>
      <c r="AV290" s="11"/>
    </row>
    <row r="291" spans="1:48" ht="15">
      <c r="A291" s="93">
        <f t="shared" si="20"/>
        <v>788</v>
      </c>
      <c r="B291" s="94"/>
      <c r="C291" s="153"/>
      <c r="D291" s="93" t="str">
        <f>IF(C291&lt;&gt;"",COUNTIF(Stats!AD:AD,C291),"")</f>
        <v/>
      </c>
      <c r="E291" s="165" t="str">
        <f ca="1">IF(C291&lt;&gt;"",IF(MONTH(T291)=MONTH(TODAY()),Stats!AI789,"--"),"")</f>
        <v/>
      </c>
      <c r="F291" s="97"/>
      <c r="G291" s="160"/>
      <c r="H291" s="157"/>
      <c r="I291" s="158"/>
      <c r="J291" s="161"/>
      <c r="K291" s="160"/>
      <c r="L291" s="162"/>
      <c r="M291" s="162"/>
      <c r="N291" s="96"/>
      <c r="O291" s="96"/>
      <c r="P291" s="164"/>
      <c r="Q291" s="159"/>
      <c r="R291" s="98"/>
      <c r="S291" s="163"/>
      <c r="T291" s="92" t="str">
        <f t="shared" ca="1" si="17"/>
        <v/>
      </c>
      <c r="U291" s="94"/>
      <c r="V291" s="92" t="str">
        <f t="shared" si="18"/>
        <v/>
      </c>
      <c r="W291" s="92" t="str">
        <f t="shared" si="19"/>
        <v/>
      </c>
      <c r="X291" s="99"/>
      <c r="Y291" s="94"/>
      <c r="Z291" s="100"/>
      <c r="AA291" s="95"/>
      <c r="AB291" s="10"/>
      <c r="AC291" s="68" t="b">
        <f ca="1">AND('pg2'!T291&gt;=startDate,'pg2'!T291&lt;=endDate)</f>
        <v>0</v>
      </c>
    </row>
    <row r="292" spans="1:48" ht="15">
      <c r="A292" s="93">
        <f t="shared" si="20"/>
        <v>789</v>
      </c>
      <c r="B292" s="94"/>
      <c r="C292" s="153"/>
      <c r="D292" s="93" t="str">
        <f>IF(C292&lt;&gt;"",COUNTIF(Stats!AD:AD,C292),"")</f>
        <v/>
      </c>
      <c r="E292" s="165" t="str">
        <f ca="1">IF(C292&lt;&gt;"",IF(MONTH(T292)=MONTH(TODAY()),Stats!AI790,"--"),"")</f>
        <v/>
      </c>
      <c r="F292" s="97"/>
      <c r="G292" s="160"/>
      <c r="H292" s="157"/>
      <c r="I292" s="158"/>
      <c r="J292" s="161"/>
      <c r="K292" s="160"/>
      <c r="L292" s="162"/>
      <c r="M292" s="162"/>
      <c r="N292" s="96"/>
      <c r="O292" s="96"/>
      <c r="P292" s="164"/>
      <c r="Q292" s="159"/>
      <c r="R292" s="98"/>
      <c r="S292" s="163"/>
      <c r="T292" s="92" t="str">
        <f t="shared" ca="1" si="17"/>
        <v/>
      </c>
      <c r="U292" s="94"/>
      <c r="V292" s="92" t="str">
        <f t="shared" si="18"/>
        <v/>
      </c>
      <c r="W292" s="92" t="str">
        <f t="shared" si="19"/>
        <v/>
      </c>
      <c r="X292" s="99"/>
      <c r="Y292" s="94"/>
      <c r="Z292" s="100"/>
      <c r="AA292" s="95"/>
      <c r="AB292" s="10"/>
      <c r="AC292" s="68" t="b">
        <f ca="1">AND('pg2'!T292&gt;=startDate,'pg2'!T292&lt;=endDate)</f>
        <v>0</v>
      </c>
    </row>
    <row r="293" spans="1:48" ht="15">
      <c r="A293" s="93">
        <f t="shared" si="20"/>
        <v>790</v>
      </c>
      <c r="B293" s="94"/>
      <c r="C293" s="153"/>
      <c r="D293" s="93" t="str">
        <f>IF(C293&lt;&gt;"",COUNTIF(Stats!AD:AD,C293),"")</f>
        <v/>
      </c>
      <c r="E293" s="165" t="str">
        <f ca="1">IF(C293&lt;&gt;"",IF(MONTH(T293)=MONTH(TODAY()),Stats!AI791,"--"),"")</f>
        <v/>
      </c>
      <c r="F293" s="97"/>
      <c r="G293" s="160"/>
      <c r="H293" s="157"/>
      <c r="I293" s="158"/>
      <c r="J293" s="161"/>
      <c r="K293" s="160"/>
      <c r="L293" s="162"/>
      <c r="M293" s="162"/>
      <c r="N293" s="96"/>
      <c r="O293" s="96"/>
      <c r="P293" s="164"/>
      <c r="Q293" s="159"/>
      <c r="R293" s="98"/>
      <c r="S293" s="163"/>
      <c r="T293" s="92" t="str">
        <f t="shared" ca="1" si="17"/>
        <v/>
      </c>
      <c r="U293" s="94"/>
      <c r="V293" s="92" t="str">
        <f t="shared" si="18"/>
        <v/>
      </c>
      <c r="W293" s="92" t="str">
        <f t="shared" si="19"/>
        <v/>
      </c>
      <c r="X293" s="99"/>
      <c r="Y293" s="94"/>
      <c r="Z293" s="100"/>
      <c r="AA293" s="95"/>
      <c r="AB293" s="10"/>
      <c r="AC293" s="68" t="b">
        <f ca="1">AND('pg2'!T293&gt;=startDate,'pg2'!T293&lt;=endDate)</f>
        <v>0</v>
      </c>
    </row>
    <row r="294" spans="1:48" ht="15">
      <c r="A294" s="93">
        <f t="shared" si="20"/>
        <v>791</v>
      </c>
      <c r="B294" s="94"/>
      <c r="C294" s="153"/>
      <c r="D294" s="93" t="str">
        <f>IF(C294&lt;&gt;"",COUNTIF(Stats!AD:AD,C294),"")</f>
        <v/>
      </c>
      <c r="E294" s="165" t="str">
        <f ca="1">IF(C294&lt;&gt;"",IF(MONTH(T294)=MONTH(TODAY()),Stats!AI792,"--"),"")</f>
        <v/>
      </c>
      <c r="F294" s="97"/>
      <c r="G294" s="160"/>
      <c r="H294" s="157"/>
      <c r="I294" s="158"/>
      <c r="J294" s="161"/>
      <c r="K294" s="160"/>
      <c r="L294" s="162"/>
      <c r="M294" s="162"/>
      <c r="N294" s="96"/>
      <c r="O294" s="96"/>
      <c r="P294" s="164"/>
      <c r="Q294" s="159"/>
      <c r="R294" s="98"/>
      <c r="S294" s="163"/>
      <c r="T294" s="92" t="str">
        <f t="shared" ca="1" si="17"/>
        <v/>
      </c>
      <c r="U294" s="94"/>
      <c r="V294" s="92" t="str">
        <f t="shared" si="18"/>
        <v/>
      </c>
      <c r="W294" s="92" t="str">
        <f t="shared" si="19"/>
        <v/>
      </c>
      <c r="X294" s="99"/>
      <c r="Y294" s="94"/>
      <c r="Z294" s="100"/>
      <c r="AA294" s="95"/>
      <c r="AB294" s="10"/>
      <c r="AC294" s="68" t="b">
        <f ca="1">AND('pg2'!T294&gt;=startDate,'pg2'!T294&lt;=endDate)</f>
        <v>0</v>
      </c>
    </row>
    <row r="295" spans="1:48" ht="15">
      <c r="A295" s="93">
        <f t="shared" si="20"/>
        <v>792</v>
      </c>
      <c r="B295" s="94"/>
      <c r="C295" s="153"/>
      <c r="D295" s="93" t="str">
        <f>IF(C295&lt;&gt;"",COUNTIF(Stats!AD:AD,C295),"")</f>
        <v/>
      </c>
      <c r="E295" s="165" t="str">
        <f ca="1">IF(C295&lt;&gt;"",IF(MONTH(T295)=MONTH(TODAY()),Stats!AI793,"--"),"")</f>
        <v/>
      </c>
      <c r="F295" s="97"/>
      <c r="G295" s="160"/>
      <c r="H295" s="157"/>
      <c r="I295" s="158"/>
      <c r="J295" s="161"/>
      <c r="K295" s="160"/>
      <c r="L295" s="162"/>
      <c r="M295" s="162"/>
      <c r="N295" s="96"/>
      <c r="O295" s="96"/>
      <c r="P295" s="164"/>
      <c r="Q295" s="159"/>
      <c r="R295" s="98"/>
      <c r="S295" s="163"/>
      <c r="T295" s="92" t="str">
        <f t="shared" ca="1" si="17"/>
        <v/>
      </c>
      <c r="U295" s="94"/>
      <c r="V295" s="92" t="str">
        <f t="shared" si="18"/>
        <v/>
      </c>
      <c r="W295" s="92" t="str">
        <f t="shared" si="19"/>
        <v/>
      </c>
      <c r="X295" s="99"/>
      <c r="Y295" s="94"/>
      <c r="Z295" s="100"/>
      <c r="AA295" s="95"/>
      <c r="AB295" s="10"/>
      <c r="AC295" s="68" t="b">
        <f ca="1">AND('pg2'!T295&gt;=startDate,'pg2'!T295&lt;=endDate)</f>
        <v>0</v>
      </c>
    </row>
    <row r="296" spans="1:48" ht="15">
      <c r="A296" s="93">
        <f t="shared" si="20"/>
        <v>793</v>
      </c>
      <c r="B296" s="94"/>
      <c r="C296" s="153"/>
      <c r="D296" s="93" t="str">
        <f>IF(C296&lt;&gt;"",COUNTIF(Stats!AD:AD,C296),"")</f>
        <v/>
      </c>
      <c r="E296" s="165" t="str">
        <f ca="1">IF(C296&lt;&gt;"",IF(MONTH(T296)=MONTH(TODAY()),Stats!AI794,"--"),"")</f>
        <v/>
      </c>
      <c r="F296" s="97"/>
      <c r="G296" s="160"/>
      <c r="H296" s="157"/>
      <c r="I296" s="158"/>
      <c r="J296" s="161"/>
      <c r="K296" s="160"/>
      <c r="L296" s="162"/>
      <c r="M296" s="162"/>
      <c r="N296" s="96"/>
      <c r="O296" s="96"/>
      <c r="P296" s="164"/>
      <c r="Q296" s="159"/>
      <c r="R296" s="98"/>
      <c r="S296" s="163"/>
      <c r="T296" s="92" t="str">
        <f t="shared" ca="1" si="17"/>
        <v/>
      </c>
      <c r="U296" s="94"/>
      <c r="V296" s="92" t="str">
        <f t="shared" si="18"/>
        <v/>
      </c>
      <c r="W296" s="92" t="str">
        <f t="shared" si="19"/>
        <v/>
      </c>
      <c r="X296" s="99"/>
      <c r="Y296" s="94"/>
      <c r="Z296" s="100"/>
      <c r="AA296" s="95"/>
      <c r="AB296" s="10"/>
      <c r="AC296" s="68" t="b">
        <f ca="1">AND('pg2'!T296&gt;=startDate,'pg2'!T296&lt;=endDate)</f>
        <v>0</v>
      </c>
    </row>
    <row r="297" spans="1:48" ht="15">
      <c r="A297" s="93">
        <f t="shared" si="20"/>
        <v>794</v>
      </c>
      <c r="B297" s="94"/>
      <c r="C297" s="153"/>
      <c r="D297" s="93" t="str">
        <f>IF(C297&lt;&gt;"",COUNTIF(Stats!AD:AD,C297),"")</f>
        <v/>
      </c>
      <c r="E297" s="165" t="str">
        <f ca="1">IF(C297&lt;&gt;"",IF(MONTH(T297)=MONTH(TODAY()),Stats!AI795,"--"),"")</f>
        <v/>
      </c>
      <c r="F297" s="97"/>
      <c r="G297" s="160"/>
      <c r="H297" s="157"/>
      <c r="I297" s="158"/>
      <c r="J297" s="161"/>
      <c r="K297" s="160"/>
      <c r="L297" s="162"/>
      <c r="M297" s="162"/>
      <c r="N297" s="96"/>
      <c r="O297" s="96"/>
      <c r="P297" s="164"/>
      <c r="Q297" s="159"/>
      <c r="R297" s="98"/>
      <c r="S297" s="163"/>
      <c r="T297" s="92" t="str">
        <f t="shared" ca="1" si="17"/>
        <v/>
      </c>
      <c r="U297" s="94"/>
      <c r="V297" s="92" t="str">
        <f t="shared" si="18"/>
        <v/>
      </c>
      <c r="W297" s="92" t="str">
        <f t="shared" si="19"/>
        <v/>
      </c>
      <c r="X297" s="99"/>
      <c r="Y297" s="94"/>
      <c r="Z297" s="100"/>
      <c r="AA297" s="95"/>
      <c r="AB297" s="10"/>
      <c r="AC297" s="68" t="b">
        <f ca="1">AND('pg2'!T297&gt;=startDate,'pg2'!T297&lt;=endDate)</f>
        <v>0</v>
      </c>
    </row>
    <row r="298" spans="1:48" ht="15">
      <c r="A298" s="93">
        <f t="shared" si="20"/>
        <v>795</v>
      </c>
      <c r="B298" s="94"/>
      <c r="C298" s="153"/>
      <c r="D298" s="93" t="str">
        <f>IF(C298&lt;&gt;"",COUNTIF(Stats!AD:AD,C298),"")</f>
        <v/>
      </c>
      <c r="E298" s="165" t="str">
        <f ca="1">IF(C298&lt;&gt;"",IF(MONTH(T298)=MONTH(TODAY()),Stats!AI796,"--"),"")</f>
        <v/>
      </c>
      <c r="F298" s="97"/>
      <c r="G298" s="160"/>
      <c r="H298" s="157"/>
      <c r="I298" s="158"/>
      <c r="J298" s="161"/>
      <c r="K298" s="160"/>
      <c r="L298" s="162"/>
      <c r="M298" s="162"/>
      <c r="N298" s="96"/>
      <c r="O298" s="96"/>
      <c r="P298" s="164"/>
      <c r="Q298" s="159"/>
      <c r="R298" s="98"/>
      <c r="S298" s="163"/>
      <c r="T298" s="92" t="str">
        <f t="shared" ca="1" si="17"/>
        <v/>
      </c>
      <c r="U298" s="94"/>
      <c r="V298" s="92" t="str">
        <f t="shared" si="18"/>
        <v/>
      </c>
      <c r="W298" s="92" t="str">
        <f t="shared" si="19"/>
        <v/>
      </c>
      <c r="X298" s="99"/>
      <c r="Y298" s="94"/>
      <c r="Z298" s="100"/>
      <c r="AA298" s="95"/>
      <c r="AB298" s="10"/>
      <c r="AC298" s="68" t="b">
        <f ca="1">AND('pg2'!T298&gt;=startDate,'pg2'!T298&lt;=endDate)</f>
        <v>0</v>
      </c>
    </row>
    <row r="299" spans="1:48" ht="15">
      <c r="A299" s="93">
        <f t="shared" si="20"/>
        <v>796</v>
      </c>
      <c r="B299" s="94"/>
      <c r="C299" s="153"/>
      <c r="D299" s="93" t="str">
        <f>IF(C299&lt;&gt;"",COUNTIF(Stats!AD:AD,C299),"")</f>
        <v/>
      </c>
      <c r="E299" s="165" t="str">
        <f ca="1">IF(C299&lt;&gt;"",IF(MONTH(T299)=MONTH(TODAY()),Stats!AI797,"--"),"")</f>
        <v/>
      </c>
      <c r="F299" s="97"/>
      <c r="G299" s="160"/>
      <c r="H299" s="157"/>
      <c r="I299" s="158"/>
      <c r="J299" s="161"/>
      <c r="K299" s="160"/>
      <c r="L299" s="162"/>
      <c r="M299" s="162"/>
      <c r="N299" s="96"/>
      <c r="O299" s="96"/>
      <c r="P299" s="164"/>
      <c r="Q299" s="159"/>
      <c r="R299" s="98"/>
      <c r="S299" s="163"/>
      <c r="T299" s="92" t="str">
        <f t="shared" ca="1" si="17"/>
        <v/>
      </c>
      <c r="U299" s="94"/>
      <c r="V299" s="92" t="str">
        <f t="shared" si="18"/>
        <v/>
      </c>
      <c r="W299" s="92" t="str">
        <f t="shared" si="19"/>
        <v/>
      </c>
      <c r="X299" s="99"/>
      <c r="Y299" s="94"/>
      <c r="Z299" s="100"/>
      <c r="AA299" s="95"/>
      <c r="AB299" s="10"/>
      <c r="AC299" s="68" t="b">
        <f ca="1">AND('pg2'!T299&gt;=startDate,'pg2'!T299&lt;=endDate)</f>
        <v>0</v>
      </c>
    </row>
    <row r="300" spans="1:48" ht="15">
      <c r="A300" s="93">
        <f t="shared" si="20"/>
        <v>797</v>
      </c>
      <c r="B300" s="94"/>
      <c r="C300" s="153"/>
      <c r="D300" s="93" t="str">
        <f>IF(C300&lt;&gt;"",COUNTIF(Stats!AD:AD,C300),"")</f>
        <v/>
      </c>
      <c r="E300" s="165" t="str">
        <f ca="1">IF(C300&lt;&gt;"",IF(MONTH(T300)=MONTH(TODAY()),Stats!AI798,"--"),"")</f>
        <v/>
      </c>
      <c r="F300" s="97"/>
      <c r="G300" s="160"/>
      <c r="H300" s="157"/>
      <c r="I300" s="158"/>
      <c r="J300" s="161"/>
      <c r="K300" s="160"/>
      <c r="L300" s="162"/>
      <c r="M300" s="162"/>
      <c r="N300" s="96"/>
      <c r="O300" s="96"/>
      <c r="P300" s="164"/>
      <c r="Q300" s="159"/>
      <c r="R300" s="98"/>
      <c r="S300" s="163"/>
      <c r="T300" s="92" t="str">
        <f t="shared" ca="1" si="17"/>
        <v/>
      </c>
      <c r="U300" s="94"/>
      <c r="V300" s="92" t="str">
        <f t="shared" si="18"/>
        <v/>
      </c>
      <c r="W300" s="92" t="str">
        <f t="shared" si="19"/>
        <v/>
      </c>
      <c r="X300" s="99"/>
      <c r="Y300" s="94"/>
      <c r="Z300" s="100"/>
      <c r="AA300" s="95"/>
      <c r="AB300" s="10"/>
      <c r="AC300" s="68" t="b">
        <f ca="1">AND('pg2'!T300&gt;=startDate,'pg2'!T300&lt;=endDate)</f>
        <v>0</v>
      </c>
    </row>
    <row r="301" spans="1:48" ht="15">
      <c r="A301" s="93">
        <f t="shared" si="20"/>
        <v>798</v>
      </c>
      <c r="B301" s="94"/>
      <c r="C301" s="153"/>
      <c r="D301" s="93" t="str">
        <f>IF(C301&lt;&gt;"",COUNTIF(Stats!AD:AD,C301),"")</f>
        <v/>
      </c>
      <c r="E301" s="165" t="str">
        <f ca="1">IF(C301&lt;&gt;"",IF(MONTH(T301)=MONTH(TODAY()),Stats!AI799,"--"),"")</f>
        <v/>
      </c>
      <c r="F301" s="97"/>
      <c r="G301" s="160"/>
      <c r="H301" s="157"/>
      <c r="I301" s="158"/>
      <c r="J301" s="161"/>
      <c r="K301" s="160"/>
      <c r="L301" s="162"/>
      <c r="M301" s="162"/>
      <c r="N301" s="96"/>
      <c r="O301" s="96"/>
      <c r="P301" s="164"/>
      <c r="Q301" s="159"/>
      <c r="R301" s="98"/>
      <c r="S301" s="163"/>
      <c r="T301" s="92" t="str">
        <f t="shared" ca="1" si="17"/>
        <v/>
      </c>
      <c r="U301" s="94"/>
      <c r="V301" s="92" t="str">
        <f t="shared" si="18"/>
        <v/>
      </c>
      <c r="W301" s="92" t="str">
        <f t="shared" si="19"/>
        <v/>
      </c>
      <c r="X301" s="99"/>
      <c r="Y301" s="94"/>
      <c r="Z301" s="100"/>
      <c r="AA301" s="95"/>
      <c r="AB301" s="10"/>
      <c r="AC301" s="68" t="b">
        <f ca="1">AND('pg2'!T301&gt;=startDate,'pg2'!T301&lt;=endDate)</f>
        <v>0</v>
      </c>
    </row>
    <row r="302" spans="1:48" ht="15">
      <c r="A302" s="93">
        <f t="shared" si="20"/>
        <v>799</v>
      </c>
      <c r="B302" s="94"/>
      <c r="C302" s="153"/>
      <c r="D302" s="93" t="str">
        <f>IF(C302&lt;&gt;"",COUNTIF(Stats!AD:AD,C302),"")</f>
        <v/>
      </c>
      <c r="E302" s="165" t="str">
        <f ca="1">IF(C302&lt;&gt;"",IF(MONTH(T302)=MONTH(TODAY()),Stats!AI800,"--"),"")</f>
        <v/>
      </c>
      <c r="F302" s="97"/>
      <c r="G302" s="160"/>
      <c r="H302" s="157"/>
      <c r="I302" s="158"/>
      <c r="J302" s="161"/>
      <c r="K302" s="160"/>
      <c r="L302" s="162"/>
      <c r="M302" s="162"/>
      <c r="N302" s="96"/>
      <c r="O302" s="96"/>
      <c r="P302" s="164"/>
      <c r="Q302" s="159"/>
      <c r="R302" s="98"/>
      <c r="S302" s="163"/>
      <c r="T302" s="92" t="str">
        <f t="shared" ca="1" si="17"/>
        <v/>
      </c>
      <c r="U302" s="94"/>
      <c r="V302" s="92" t="str">
        <f t="shared" si="18"/>
        <v/>
      </c>
      <c r="W302" s="92" t="str">
        <f t="shared" si="19"/>
        <v/>
      </c>
      <c r="X302" s="99"/>
      <c r="Y302" s="94"/>
      <c r="Z302" s="100"/>
      <c r="AA302" s="95"/>
      <c r="AB302" s="10"/>
      <c r="AC302" s="68" t="b">
        <f ca="1">AND('pg2'!T302&gt;=startDate,'pg2'!T302&lt;=endDate)</f>
        <v>0</v>
      </c>
    </row>
    <row r="303" spans="1:48" ht="15">
      <c r="A303" s="93">
        <f t="shared" si="20"/>
        <v>800</v>
      </c>
      <c r="B303" s="94"/>
      <c r="C303" s="153"/>
      <c r="D303" s="93" t="str">
        <f>IF(C303&lt;&gt;"",COUNTIF(Stats!AD:AD,C303),"")</f>
        <v/>
      </c>
      <c r="E303" s="165" t="str">
        <f ca="1">IF(C303&lt;&gt;"",IF(MONTH(T303)=MONTH(TODAY()),Stats!AI801,"--"),"")</f>
        <v/>
      </c>
      <c r="F303" s="97"/>
      <c r="G303" s="160"/>
      <c r="H303" s="157"/>
      <c r="I303" s="158"/>
      <c r="J303" s="161"/>
      <c r="K303" s="160"/>
      <c r="L303" s="162"/>
      <c r="M303" s="162"/>
      <c r="N303" s="96"/>
      <c r="O303" s="96"/>
      <c r="P303" s="164"/>
      <c r="Q303" s="159"/>
      <c r="R303" s="98"/>
      <c r="S303" s="163"/>
      <c r="T303" s="92" t="str">
        <f t="shared" ca="1" si="17"/>
        <v/>
      </c>
      <c r="U303" s="94"/>
      <c r="V303" s="92" t="str">
        <f t="shared" si="18"/>
        <v/>
      </c>
      <c r="W303" s="92" t="str">
        <f t="shared" si="19"/>
        <v/>
      </c>
      <c r="X303" s="99"/>
      <c r="Y303" s="94"/>
      <c r="Z303" s="100"/>
      <c r="AA303" s="95"/>
      <c r="AB303" s="10"/>
      <c r="AC303" s="68" t="b">
        <f ca="1">AND('pg2'!T303&gt;=startDate,'pg2'!T303&lt;=endDate)</f>
        <v>0</v>
      </c>
    </row>
    <row r="304" spans="1:48" ht="15">
      <c r="A304" s="93">
        <f t="shared" si="20"/>
        <v>801</v>
      </c>
      <c r="B304" s="94"/>
      <c r="C304" s="153"/>
      <c r="D304" s="93" t="str">
        <f>IF(C304&lt;&gt;"",COUNTIF(Stats!AD:AD,C304),"")</f>
        <v/>
      </c>
      <c r="E304" s="165" t="str">
        <f ca="1">IF(C304&lt;&gt;"",IF(MONTH(T304)=MONTH(TODAY()),Stats!AI802,"--"),"")</f>
        <v/>
      </c>
      <c r="F304" s="97"/>
      <c r="G304" s="160"/>
      <c r="H304" s="157"/>
      <c r="I304" s="158"/>
      <c r="J304" s="161"/>
      <c r="K304" s="160"/>
      <c r="L304" s="162"/>
      <c r="M304" s="162"/>
      <c r="N304" s="96"/>
      <c r="O304" s="96"/>
      <c r="P304" s="164"/>
      <c r="Q304" s="159"/>
      <c r="R304" s="98"/>
      <c r="S304" s="163"/>
      <c r="T304" s="92" t="str">
        <f t="shared" ca="1" si="17"/>
        <v/>
      </c>
      <c r="U304" s="94"/>
      <c r="V304" s="92" t="str">
        <f t="shared" si="18"/>
        <v/>
      </c>
      <c r="W304" s="92" t="str">
        <f t="shared" si="19"/>
        <v/>
      </c>
      <c r="X304" s="99"/>
      <c r="Y304" s="94"/>
      <c r="Z304" s="100"/>
      <c r="AA304" s="95"/>
      <c r="AB304" s="10"/>
      <c r="AC304" s="68" t="b">
        <f ca="1">AND('pg2'!T304&gt;=startDate,'pg2'!T304&lt;=endDate)</f>
        <v>0</v>
      </c>
    </row>
    <row r="305" spans="1:29" ht="15">
      <c r="A305" s="93">
        <f t="shared" si="20"/>
        <v>802</v>
      </c>
      <c r="B305" s="94"/>
      <c r="C305" s="153"/>
      <c r="D305" s="93" t="str">
        <f>IF(C305&lt;&gt;"",COUNTIF(Stats!AD:AD,C305),"")</f>
        <v/>
      </c>
      <c r="E305" s="165" t="str">
        <f ca="1">IF(C305&lt;&gt;"",IF(MONTH(T305)=MONTH(TODAY()),Stats!AI803,"--"),"")</f>
        <v/>
      </c>
      <c r="F305" s="97"/>
      <c r="G305" s="160"/>
      <c r="H305" s="157"/>
      <c r="I305" s="158"/>
      <c r="J305" s="161"/>
      <c r="K305" s="160"/>
      <c r="L305" s="162"/>
      <c r="M305" s="162"/>
      <c r="N305" s="96"/>
      <c r="O305" s="96"/>
      <c r="P305" s="164"/>
      <c r="Q305" s="159"/>
      <c r="R305" s="98"/>
      <c r="S305" s="163"/>
      <c r="T305" s="92" t="str">
        <f t="shared" ca="1" si="17"/>
        <v/>
      </c>
      <c r="U305" s="94"/>
      <c r="V305" s="92" t="str">
        <f t="shared" si="18"/>
        <v/>
      </c>
      <c r="W305" s="92" t="str">
        <f t="shared" si="19"/>
        <v/>
      </c>
      <c r="X305" s="99"/>
      <c r="Y305" s="94"/>
      <c r="Z305" s="100"/>
      <c r="AA305" s="95"/>
      <c r="AB305" s="10"/>
      <c r="AC305" s="68" t="b">
        <f ca="1">AND('pg2'!T305&gt;=startDate,'pg2'!T305&lt;=endDate)</f>
        <v>0</v>
      </c>
    </row>
    <row r="306" spans="1:29" ht="15">
      <c r="A306" s="93">
        <f t="shared" si="20"/>
        <v>803</v>
      </c>
      <c r="B306" s="94"/>
      <c r="C306" s="153"/>
      <c r="D306" s="93" t="str">
        <f>IF(C306&lt;&gt;"",COUNTIF(Stats!AD:AD,C306),"")</f>
        <v/>
      </c>
      <c r="E306" s="165" t="str">
        <f ca="1">IF(C306&lt;&gt;"",IF(MONTH(T306)=MONTH(TODAY()),Stats!AI804,"--"),"")</f>
        <v/>
      </c>
      <c r="F306" s="97"/>
      <c r="G306" s="160"/>
      <c r="H306" s="157"/>
      <c r="I306" s="158"/>
      <c r="J306" s="161"/>
      <c r="K306" s="160"/>
      <c r="L306" s="162"/>
      <c r="M306" s="162"/>
      <c r="N306" s="96"/>
      <c r="O306" s="96"/>
      <c r="P306" s="164"/>
      <c r="Q306" s="159"/>
      <c r="R306" s="98"/>
      <c r="S306" s="163"/>
      <c r="T306" s="92" t="str">
        <f t="shared" ca="1" si="17"/>
        <v/>
      </c>
      <c r="U306" s="94"/>
      <c r="V306" s="92" t="str">
        <f t="shared" si="18"/>
        <v/>
      </c>
      <c r="W306" s="92" t="str">
        <f t="shared" si="19"/>
        <v/>
      </c>
      <c r="X306" s="99"/>
      <c r="Y306" s="94"/>
      <c r="Z306" s="100"/>
      <c r="AA306" s="95"/>
      <c r="AB306" s="10"/>
      <c r="AC306" s="68" t="b">
        <f ca="1">AND('pg2'!T306&gt;=startDate,'pg2'!T306&lt;=endDate)</f>
        <v>0</v>
      </c>
    </row>
    <row r="307" spans="1:29" ht="15">
      <c r="A307" s="93">
        <f t="shared" si="20"/>
        <v>804</v>
      </c>
      <c r="B307" s="94"/>
      <c r="C307" s="153"/>
      <c r="D307" s="93" t="str">
        <f>IF(C307&lt;&gt;"",COUNTIF(Stats!AD:AD,C307),"")</f>
        <v/>
      </c>
      <c r="E307" s="165" t="str">
        <f ca="1">IF(C307&lt;&gt;"",IF(MONTH(T307)=MONTH(TODAY()),Stats!AI805,"--"),"")</f>
        <v/>
      </c>
      <c r="F307" s="97"/>
      <c r="G307" s="160"/>
      <c r="H307" s="157"/>
      <c r="I307" s="158"/>
      <c r="J307" s="161"/>
      <c r="K307" s="160"/>
      <c r="L307" s="162"/>
      <c r="M307" s="162"/>
      <c r="N307" s="96"/>
      <c r="O307" s="96"/>
      <c r="P307" s="164"/>
      <c r="Q307" s="159"/>
      <c r="R307" s="98"/>
      <c r="S307" s="163"/>
      <c r="T307" s="92" t="str">
        <f t="shared" ca="1" si="17"/>
        <v/>
      </c>
      <c r="U307" s="94"/>
      <c r="V307" s="92" t="str">
        <f t="shared" si="18"/>
        <v/>
      </c>
      <c r="W307" s="92" t="str">
        <f t="shared" si="19"/>
        <v/>
      </c>
      <c r="X307" s="99"/>
      <c r="Y307" s="94"/>
      <c r="Z307" s="100"/>
      <c r="AA307" s="95"/>
      <c r="AB307" s="10"/>
      <c r="AC307" s="68" t="b">
        <f ca="1">AND('pg2'!T307&gt;=startDate,'pg2'!T307&lt;=endDate)</f>
        <v>0</v>
      </c>
    </row>
    <row r="308" spans="1:29" ht="15">
      <c r="A308" s="93">
        <f t="shared" si="20"/>
        <v>805</v>
      </c>
      <c r="B308" s="94"/>
      <c r="C308" s="153"/>
      <c r="D308" s="93" t="str">
        <f>IF(C308&lt;&gt;"",COUNTIF(Stats!AD:AD,C308),"")</f>
        <v/>
      </c>
      <c r="E308" s="165" t="str">
        <f ca="1">IF(C308&lt;&gt;"",IF(MONTH(T308)=MONTH(TODAY()),Stats!AI806,"--"),"")</f>
        <v/>
      </c>
      <c r="F308" s="97"/>
      <c r="G308" s="160"/>
      <c r="H308" s="157"/>
      <c r="I308" s="158"/>
      <c r="J308" s="161"/>
      <c r="K308" s="160"/>
      <c r="L308" s="162"/>
      <c r="M308" s="162"/>
      <c r="N308" s="96"/>
      <c r="O308" s="96"/>
      <c r="P308" s="164"/>
      <c r="Q308" s="159"/>
      <c r="R308" s="98"/>
      <c r="S308" s="163"/>
      <c r="T308" s="92" t="str">
        <f t="shared" ca="1" si="17"/>
        <v/>
      </c>
      <c r="U308" s="94"/>
      <c r="V308" s="92" t="str">
        <f t="shared" si="18"/>
        <v/>
      </c>
      <c r="W308" s="92" t="str">
        <f t="shared" si="19"/>
        <v/>
      </c>
      <c r="X308" s="99"/>
      <c r="Y308" s="94"/>
      <c r="Z308" s="100"/>
      <c r="AA308" s="95"/>
      <c r="AB308" s="10"/>
      <c r="AC308" s="68" t="b">
        <f ca="1">AND('pg2'!T308&gt;=startDate,'pg2'!T308&lt;=endDate)</f>
        <v>0</v>
      </c>
    </row>
    <row r="309" spans="1:29" ht="15">
      <c r="A309" s="93">
        <f t="shared" si="20"/>
        <v>806</v>
      </c>
      <c r="B309" s="94"/>
      <c r="C309" s="153"/>
      <c r="D309" s="93" t="str">
        <f>IF(C309&lt;&gt;"",COUNTIF(Stats!AD:AD,C309),"")</f>
        <v/>
      </c>
      <c r="E309" s="165" t="str">
        <f ca="1">IF(C309&lt;&gt;"",IF(MONTH(T309)=MONTH(TODAY()),Stats!AI807,"--"),"")</f>
        <v/>
      </c>
      <c r="F309" s="97"/>
      <c r="G309" s="160"/>
      <c r="H309" s="157"/>
      <c r="I309" s="158"/>
      <c r="J309" s="161"/>
      <c r="K309" s="160"/>
      <c r="L309" s="162"/>
      <c r="M309" s="162"/>
      <c r="N309" s="96"/>
      <c r="O309" s="96"/>
      <c r="P309" s="164"/>
      <c r="Q309" s="159"/>
      <c r="R309" s="98"/>
      <c r="S309" s="163"/>
      <c r="T309" s="92" t="str">
        <f t="shared" ca="1" si="17"/>
        <v/>
      </c>
      <c r="U309" s="94"/>
      <c r="V309" s="92" t="str">
        <f t="shared" si="18"/>
        <v/>
      </c>
      <c r="W309" s="92" t="str">
        <f t="shared" si="19"/>
        <v/>
      </c>
      <c r="X309" s="99"/>
      <c r="Y309" s="94"/>
      <c r="Z309" s="100"/>
      <c r="AA309" s="95"/>
      <c r="AB309" s="10"/>
      <c r="AC309" s="68" t="b">
        <f ca="1">AND('pg2'!T309&gt;=startDate,'pg2'!T309&lt;=endDate)</f>
        <v>0</v>
      </c>
    </row>
    <row r="310" spans="1:29" ht="15">
      <c r="A310" s="93">
        <f t="shared" si="20"/>
        <v>807</v>
      </c>
      <c r="B310" s="94"/>
      <c r="C310" s="153"/>
      <c r="D310" s="93" t="str">
        <f>IF(C310&lt;&gt;"",COUNTIF(Stats!AD:AD,C310),"")</f>
        <v/>
      </c>
      <c r="E310" s="165" t="str">
        <f ca="1">IF(C310&lt;&gt;"",IF(MONTH(T310)=MONTH(TODAY()),Stats!AI808,"--"),"")</f>
        <v/>
      </c>
      <c r="F310" s="97"/>
      <c r="G310" s="160"/>
      <c r="H310" s="157"/>
      <c r="I310" s="158"/>
      <c r="J310" s="161"/>
      <c r="K310" s="160"/>
      <c r="L310" s="162"/>
      <c r="M310" s="162"/>
      <c r="N310" s="96"/>
      <c r="O310" s="96"/>
      <c r="P310" s="164"/>
      <c r="Q310" s="159"/>
      <c r="R310" s="98"/>
      <c r="S310" s="163"/>
      <c r="T310" s="92" t="str">
        <f t="shared" ca="1" si="17"/>
        <v/>
      </c>
      <c r="U310" s="94"/>
      <c r="V310" s="92" t="str">
        <f t="shared" si="18"/>
        <v/>
      </c>
      <c r="W310" s="92" t="str">
        <f t="shared" si="19"/>
        <v/>
      </c>
      <c r="X310" s="99"/>
      <c r="Y310" s="94"/>
      <c r="Z310" s="100"/>
      <c r="AA310" s="95"/>
      <c r="AB310" s="10"/>
      <c r="AC310" s="68" t="b">
        <f ca="1">AND('pg2'!T310&gt;=startDate,'pg2'!T310&lt;=endDate)</f>
        <v>0</v>
      </c>
    </row>
    <row r="311" spans="1:29" ht="15">
      <c r="A311" s="93">
        <f t="shared" si="20"/>
        <v>808</v>
      </c>
      <c r="B311" s="94"/>
      <c r="C311" s="153"/>
      <c r="D311" s="93" t="str">
        <f>IF(C311&lt;&gt;"",COUNTIF(Stats!AD:AD,C311),"")</f>
        <v/>
      </c>
      <c r="E311" s="165" t="str">
        <f ca="1">IF(C311&lt;&gt;"",IF(MONTH(T311)=MONTH(TODAY()),Stats!AI809,"--"),"")</f>
        <v/>
      </c>
      <c r="F311" s="97"/>
      <c r="G311" s="160"/>
      <c r="H311" s="157"/>
      <c r="I311" s="158"/>
      <c r="J311" s="161"/>
      <c r="K311" s="160"/>
      <c r="L311" s="162"/>
      <c r="M311" s="162"/>
      <c r="N311" s="96"/>
      <c r="O311" s="96"/>
      <c r="P311" s="164"/>
      <c r="Q311" s="159"/>
      <c r="R311" s="98"/>
      <c r="S311" s="163"/>
      <c r="T311" s="92" t="str">
        <f t="shared" ca="1" si="17"/>
        <v/>
      </c>
      <c r="U311" s="94"/>
      <c r="V311" s="92" t="str">
        <f t="shared" si="18"/>
        <v/>
      </c>
      <c r="W311" s="92" t="str">
        <f t="shared" si="19"/>
        <v/>
      </c>
      <c r="X311" s="99"/>
      <c r="Y311" s="94"/>
      <c r="Z311" s="100"/>
      <c r="AA311" s="95"/>
      <c r="AB311" s="10"/>
      <c r="AC311" s="68" t="b">
        <f ca="1">AND('pg2'!T311&gt;=startDate,'pg2'!T311&lt;=endDate)</f>
        <v>0</v>
      </c>
    </row>
    <row r="312" spans="1:29" ht="15">
      <c r="A312" s="93">
        <f t="shared" si="20"/>
        <v>809</v>
      </c>
      <c r="B312" s="94"/>
      <c r="C312" s="153"/>
      <c r="D312" s="93" t="str">
        <f>IF(C312&lt;&gt;"",COUNTIF(Stats!AD:AD,C312),"")</f>
        <v/>
      </c>
      <c r="E312" s="165" t="str">
        <f ca="1">IF(C312&lt;&gt;"",IF(MONTH(T312)=MONTH(TODAY()),Stats!AI810,"--"),"")</f>
        <v/>
      </c>
      <c r="F312" s="97"/>
      <c r="G312" s="160"/>
      <c r="H312" s="157"/>
      <c r="I312" s="158"/>
      <c r="J312" s="161"/>
      <c r="K312" s="160"/>
      <c r="L312" s="162"/>
      <c r="M312" s="162"/>
      <c r="N312" s="96"/>
      <c r="O312" s="96"/>
      <c r="P312" s="164"/>
      <c r="Q312" s="159"/>
      <c r="R312" s="98"/>
      <c r="S312" s="163"/>
      <c r="T312" s="92" t="str">
        <f t="shared" ca="1" si="17"/>
        <v/>
      </c>
      <c r="U312" s="94"/>
      <c r="V312" s="92" t="str">
        <f t="shared" si="18"/>
        <v/>
      </c>
      <c r="W312" s="92" t="str">
        <f t="shared" si="19"/>
        <v/>
      </c>
      <c r="X312" s="99"/>
      <c r="Y312" s="94"/>
      <c r="Z312" s="100"/>
      <c r="AA312" s="95"/>
      <c r="AB312" s="10"/>
      <c r="AC312" s="68" t="b">
        <f ca="1">AND('pg2'!T312&gt;=startDate,'pg2'!T312&lt;=endDate)</f>
        <v>0</v>
      </c>
    </row>
    <row r="313" spans="1:29" ht="15">
      <c r="A313" s="93">
        <f t="shared" si="20"/>
        <v>810</v>
      </c>
      <c r="B313" s="94"/>
      <c r="C313" s="153"/>
      <c r="D313" s="93" t="str">
        <f>IF(C313&lt;&gt;"",COUNTIF(Stats!AD:AD,C313),"")</f>
        <v/>
      </c>
      <c r="E313" s="165" t="str">
        <f ca="1">IF(C313&lt;&gt;"",IF(MONTH(T313)=MONTH(TODAY()),Stats!AI811,"--"),"")</f>
        <v/>
      </c>
      <c r="F313" s="97"/>
      <c r="G313" s="160"/>
      <c r="H313" s="157"/>
      <c r="I313" s="158"/>
      <c r="J313" s="161"/>
      <c r="K313" s="160"/>
      <c r="L313" s="162"/>
      <c r="M313" s="162"/>
      <c r="N313" s="96"/>
      <c r="O313" s="96"/>
      <c r="P313" s="164"/>
      <c r="Q313" s="159"/>
      <c r="R313" s="98"/>
      <c r="S313" s="163"/>
      <c r="T313" s="92" t="str">
        <f t="shared" ca="1" si="17"/>
        <v/>
      </c>
      <c r="U313" s="94"/>
      <c r="V313" s="92" t="str">
        <f t="shared" si="18"/>
        <v/>
      </c>
      <c r="W313" s="92" t="str">
        <f t="shared" si="19"/>
        <v/>
      </c>
      <c r="X313" s="99"/>
      <c r="Y313" s="94"/>
      <c r="Z313" s="100"/>
      <c r="AA313" s="95"/>
      <c r="AB313" s="10"/>
      <c r="AC313" s="68" t="b">
        <f ca="1">AND('pg2'!T313&gt;=startDate,'pg2'!T313&lt;=endDate)</f>
        <v>0</v>
      </c>
    </row>
    <row r="314" spans="1:29" ht="15">
      <c r="A314" s="93">
        <f t="shared" si="20"/>
        <v>811</v>
      </c>
      <c r="B314" s="94"/>
      <c r="C314" s="153"/>
      <c r="D314" s="93" t="str">
        <f>IF(C314&lt;&gt;"",COUNTIF(Stats!AD:AD,C314),"")</f>
        <v/>
      </c>
      <c r="E314" s="165" t="str">
        <f ca="1">IF(C314&lt;&gt;"",IF(MONTH(T314)=MONTH(TODAY()),Stats!AI812,"--"),"")</f>
        <v/>
      </c>
      <c r="F314" s="97"/>
      <c r="G314" s="160"/>
      <c r="H314" s="157"/>
      <c r="I314" s="158"/>
      <c r="J314" s="161"/>
      <c r="K314" s="160"/>
      <c r="L314" s="162"/>
      <c r="M314" s="162"/>
      <c r="N314" s="96"/>
      <c r="O314" s="96"/>
      <c r="P314" s="164"/>
      <c r="Q314" s="159"/>
      <c r="R314" s="98"/>
      <c r="S314" s="163"/>
      <c r="T314" s="92" t="str">
        <f t="shared" ca="1" si="17"/>
        <v/>
      </c>
      <c r="U314" s="94"/>
      <c r="V314" s="92" t="str">
        <f t="shared" si="18"/>
        <v/>
      </c>
      <c r="W314" s="92" t="str">
        <f t="shared" si="19"/>
        <v/>
      </c>
      <c r="X314" s="99"/>
      <c r="Y314" s="94"/>
      <c r="Z314" s="100"/>
      <c r="AA314" s="95"/>
      <c r="AB314" s="10"/>
      <c r="AC314" s="68" t="b">
        <f ca="1">AND('pg2'!T314&gt;=startDate,'pg2'!T314&lt;=endDate)</f>
        <v>0</v>
      </c>
    </row>
    <row r="315" spans="1:29" ht="15">
      <c r="A315" s="93">
        <f t="shared" si="20"/>
        <v>812</v>
      </c>
      <c r="B315" s="94"/>
      <c r="C315" s="153"/>
      <c r="D315" s="93" t="str">
        <f>IF(C315&lt;&gt;"",COUNTIF(Stats!AD:AD,C315),"")</f>
        <v/>
      </c>
      <c r="E315" s="165" t="str">
        <f ca="1">IF(C315&lt;&gt;"",IF(MONTH(T315)=MONTH(TODAY()),Stats!AI813,"--"),"")</f>
        <v/>
      </c>
      <c r="F315" s="97"/>
      <c r="G315" s="160"/>
      <c r="H315" s="157"/>
      <c r="I315" s="158"/>
      <c r="J315" s="161"/>
      <c r="K315" s="160"/>
      <c r="L315" s="162"/>
      <c r="M315" s="162"/>
      <c r="N315" s="96"/>
      <c r="O315" s="96"/>
      <c r="P315" s="164"/>
      <c r="Q315" s="159"/>
      <c r="R315" s="98"/>
      <c r="S315" s="163"/>
      <c r="T315" s="92" t="str">
        <f t="shared" ca="1" si="17"/>
        <v/>
      </c>
      <c r="U315" s="94"/>
      <c r="V315" s="92" t="str">
        <f t="shared" si="18"/>
        <v/>
      </c>
      <c r="W315" s="92" t="str">
        <f t="shared" si="19"/>
        <v/>
      </c>
      <c r="X315" s="99"/>
      <c r="Y315" s="94"/>
      <c r="Z315" s="100"/>
      <c r="AA315" s="95"/>
      <c r="AB315" s="10"/>
      <c r="AC315" s="68" t="b">
        <f ca="1">AND('pg2'!T315&gt;=startDate,'pg2'!T315&lt;=endDate)</f>
        <v>0</v>
      </c>
    </row>
    <row r="316" spans="1:29" ht="15">
      <c r="A316" s="93">
        <f t="shared" si="20"/>
        <v>813</v>
      </c>
      <c r="B316" s="94"/>
      <c r="C316" s="153"/>
      <c r="D316" s="93" t="str">
        <f>IF(C316&lt;&gt;"",COUNTIF(Stats!AD:AD,C316),"")</f>
        <v/>
      </c>
      <c r="E316" s="165" t="str">
        <f ca="1">IF(C316&lt;&gt;"",IF(MONTH(T316)=MONTH(TODAY()),Stats!AI814,"--"),"")</f>
        <v/>
      </c>
      <c r="F316" s="97"/>
      <c r="G316" s="160"/>
      <c r="H316" s="157"/>
      <c r="I316" s="158"/>
      <c r="J316" s="161"/>
      <c r="K316" s="160"/>
      <c r="L316" s="162"/>
      <c r="M316" s="162"/>
      <c r="N316" s="96"/>
      <c r="O316" s="96"/>
      <c r="P316" s="164"/>
      <c r="Q316" s="159"/>
      <c r="R316" s="98"/>
      <c r="S316" s="163"/>
      <c r="T316" s="92" t="str">
        <f t="shared" ca="1" si="17"/>
        <v/>
      </c>
      <c r="U316" s="94"/>
      <c r="V316" s="92" t="str">
        <f t="shared" si="18"/>
        <v/>
      </c>
      <c r="W316" s="92" t="str">
        <f t="shared" si="19"/>
        <v/>
      </c>
      <c r="X316" s="99"/>
      <c r="Y316" s="94"/>
      <c r="Z316" s="100"/>
      <c r="AA316" s="95"/>
      <c r="AB316" s="10"/>
      <c r="AC316" s="68" t="b">
        <f ca="1">AND('pg2'!T316&gt;=startDate,'pg2'!T316&lt;=endDate)</f>
        <v>0</v>
      </c>
    </row>
    <row r="317" spans="1:29" ht="15">
      <c r="A317" s="93">
        <f t="shared" si="20"/>
        <v>814</v>
      </c>
      <c r="B317" s="94"/>
      <c r="C317" s="153"/>
      <c r="D317" s="93" t="str">
        <f>IF(C317&lt;&gt;"",COUNTIF(Stats!AD:AD,C317),"")</f>
        <v/>
      </c>
      <c r="E317" s="165" t="str">
        <f ca="1">IF(C317&lt;&gt;"",IF(MONTH(T317)=MONTH(TODAY()),Stats!AI815,"--"),"")</f>
        <v/>
      </c>
      <c r="F317" s="97"/>
      <c r="G317" s="160"/>
      <c r="H317" s="157"/>
      <c r="I317" s="158"/>
      <c r="J317" s="161"/>
      <c r="K317" s="160"/>
      <c r="L317" s="162"/>
      <c r="M317" s="162"/>
      <c r="N317" s="96"/>
      <c r="O317" s="96"/>
      <c r="P317" s="164"/>
      <c r="Q317" s="159"/>
      <c r="R317" s="98"/>
      <c r="S317" s="163"/>
      <c r="T317" s="92" t="str">
        <f t="shared" ca="1" si="17"/>
        <v/>
      </c>
      <c r="U317" s="94"/>
      <c r="V317" s="92" t="str">
        <f t="shared" si="18"/>
        <v/>
      </c>
      <c r="W317" s="92" t="str">
        <f t="shared" si="19"/>
        <v/>
      </c>
      <c r="X317" s="99"/>
      <c r="Y317" s="94"/>
      <c r="Z317" s="100"/>
      <c r="AA317" s="95"/>
      <c r="AB317" s="10"/>
      <c r="AC317" s="68" t="b">
        <f ca="1">AND('pg2'!T317&gt;=startDate,'pg2'!T317&lt;=endDate)</f>
        <v>0</v>
      </c>
    </row>
    <row r="318" spans="1:29" ht="15">
      <c r="A318" s="93">
        <f t="shared" si="20"/>
        <v>815</v>
      </c>
      <c r="B318" s="94"/>
      <c r="C318" s="153"/>
      <c r="D318" s="93" t="str">
        <f>IF(C318&lt;&gt;"",COUNTIF(Stats!AD:AD,C318),"")</f>
        <v/>
      </c>
      <c r="E318" s="165" t="str">
        <f ca="1">IF(C318&lt;&gt;"",IF(MONTH(T318)=MONTH(TODAY()),Stats!AI816,"--"),"")</f>
        <v/>
      </c>
      <c r="F318" s="97"/>
      <c r="G318" s="160"/>
      <c r="H318" s="157"/>
      <c r="I318" s="158"/>
      <c r="J318" s="161"/>
      <c r="K318" s="160"/>
      <c r="L318" s="162"/>
      <c r="M318" s="162"/>
      <c r="N318" s="96"/>
      <c r="O318" s="96"/>
      <c r="P318" s="164"/>
      <c r="Q318" s="159"/>
      <c r="R318" s="98"/>
      <c r="S318" s="163"/>
      <c r="T318" s="92" t="str">
        <f t="shared" ca="1" si="17"/>
        <v/>
      </c>
      <c r="U318" s="94"/>
      <c r="V318" s="92" t="str">
        <f t="shared" si="18"/>
        <v/>
      </c>
      <c r="W318" s="92" t="str">
        <f t="shared" si="19"/>
        <v/>
      </c>
      <c r="X318" s="99"/>
      <c r="Y318" s="94"/>
      <c r="Z318" s="100"/>
      <c r="AA318" s="95"/>
      <c r="AB318" s="10"/>
      <c r="AC318" s="68" t="b">
        <f ca="1">AND('pg2'!T318&gt;=startDate,'pg2'!T318&lt;=endDate)</f>
        <v>0</v>
      </c>
    </row>
    <row r="319" spans="1:29" ht="15">
      <c r="A319" s="93">
        <f t="shared" si="20"/>
        <v>816</v>
      </c>
      <c r="B319" s="94"/>
      <c r="C319" s="153"/>
      <c r="D319" s="93" t="str">
        <f>IF(C319&lt;&gt;"",COUNTIF(Stats!AD:AD,C319),"")</f>
        <v/>
      </c>
      <c r="E319" s="165" t="str">
        <f ca="1">IF(C319&lt;&gt;"",IF(MONTH(T319)=MONTH(TODAY()),Stats!AI817,"--"),"")</f>
        <v/>
      </c>
      <c r="F319" s="97"/>
      <c r="G319" s="160"/>
      <c r="H319" s="157"/>
      <c r="I319" s="158"/>
      <c r="J319" s="161"/>
      <c r="K319" s="160"/>
      <c r="L319" s="162"/>
      <c r="M319" s="162"/>
      <c r="N319" s="96"/>
      <c r="O319" s="96"/>
      <c r="P319" s="164"/>
      <c r="Q319" s="159"/>
      <c r="R319" s="98"/>
      <c r="S319" s="163"/>
      <c r="T319" s="92" t="str">
        <f t="shared" ca="1" si="17"/>
        <v/>
      </c>
      <c r="U319" s="94"/>
      <c r="V319" s="92" t="str">
        <f t="shared" si="18"/>
        <v/>
      </c>
      <c r="W319" s="92" t="str">
        <f t="shared" si="19"/>
        <v/>
      </c>
      <c r="X319" s="99"/>
      <c r="Y319" s="94"/>
      <c r="Z319" s="100"/>
      <c r="AA319" s="95"/>
      <c r="AB319" s="10"/>
      <c r="AC319" s="68" t="b">
        <f ca="1">AND('pg2'!T319&gt;=startDate,'pg2'!T319&lt;=endDate)</f>
        <v>0</v>
      </c>
    </row>
    <row r="320" spans="1:29" ht="15">
      <c r="A320" s="93">
        <f t="shared" si="20"/>
        <v>817</v>
      </c>
      <c r="B320" s="94"/>
      <c r="C320" s="153"/>
      <c r="D320" s="93" t="str">
        <f>IF(C320&lt;&gt;"",COUNTIF(Stats!AD:AD,C320),"")</f>
        <v/>
      </c>
      <c r="E320" s="165" t="str">
        <f ca="1">IF(C320&lt;&gt;"",IF(MONTH(T320)=MONTH(TODAY()),Stats!AI818,"--"),"")</f>
        <v/>
      </c>
      <c r="F320" s="97"/>
      <c r="G320" s="160"/>
      <c r="H320" s="157"/>
      <c r="I320" s="158"/>
      <c r="J320" s="161"/>
      <c r="K320" s="160"/>
      <c r="L320" s="162"/>
      <c r="M320" s="162"/>
      <c r="N320" s="96"/>
      <c r="O320" s="96"/>
      <c r="P320" s="164"/>
      <c r="Q320" s="159"/>
      <c r="R320" s="98"/>
      <c r="S320" s="163"/>
      <c r="T320" s="92" t="str">
        <f t="shared" ca="1" si="17"/>
        <v/>
      </c>
      <c r="U320" s="94"/>
      <c r="V320" s="92" t="str">
        <f t="shared" si="18"/>
        <v/>
      </c>
      <c r="W320" s="92" t="str">
        <f t="shared" si="19"/>
        <v/>
      </c>
      <c r="X320" s="99"/>
      <c r="Y320" s="94"/>
      <c r="Z320" s="100"/>
      <c r="AA320" s="95"/>
      <c r="AB320" s="10"/>
      <c r="AC320" s="68" t="b">
        <f ca="1">AND('pg2'!T320&gt;=startDate,'pg2'!T320&lt;=endDate)</f>
        <v>0</v>
      </c>
    </row>
    <row r="321" spans="1:29" ht="15">
      <c r="A321" s="93">
        <f t="shared" si="20"/>
        <v>818</v>
      </c>
      <c r="B321" s="94"/>
      <c r="C321" s="153"/>
      <c r="D321" s="93" t="str">
        <f>IF(C321&lt;&gt;"",COUNTIF(Stats!AD:AD,C321),"")</f>
        <v/>
      </c>
      <c r="E321" s="165" t="str">
        <f ca="1">IF(C321&lt;&gt;"",IF(MONTH(T321)=MONTH(TODAY()),Stats!AI819,"--"),"")</f>
        <v/>
      </c>
      <c r="F321" s="97"/>
      <c r="G321" s="160"/>
      <c r="H321" s="157"/>
      <c r="I321" s="158"/>
      <c r="J321" s="161"/>
      <c r="K321" s="160"/>
      <c r="L321" s="162"/>
      <c r="M321" s="162"/>
      <c r="N321" s="96"/>
      <c r="O321" s="96"/>
      <c r="P321" s="164"/>
      <c r="Q321" s="159"/>
      <c r="R321" s="98"/>
      <c r="S321" s="163"/>
      <c r="T321" s="92" t="str">
        <f t="shared" ca="1" si="17"/>
        <v/>
      </c>
      <c r="U321" s="94"/>
      <c r="V321" s="92" t="str">
        <f t="shared" si="18"/>
        <v/>
      </c>
      <c r="W321" s="92" t="str">
        <f t="shared" si="19"/>
        <v/>
      </c>
      <c r="X321" s="99"/>
      <c r="Y321" s="94"/>
      <c r="Z321" s="100"/>
      <c r="AA321" s="95"/>
      <c r="AB321" s="10"/>
      <c r="AC321" s="68" t="b">
        <f ca="1">AND('pg2'!T321&gt;=startDate,'pg2'!T321&lt;=endDate)</f>
        <v>0</v>
      </c>
    </row>
    <row r="322" spans="1:29" ht="15">
      <c r="A322" s="93">
        <f t="shared" si="20"/>
        <v>819</v>
      </c>
      <c r="B322" s="94"/>
      <c r="C322" s="153"/>
      <c r="D322" s="93" t="str">
        <f>IF(C322&lt;&gt;"",COUNTIF(Stats!AD:AD,C322),"")</f>
        <v/>
      </c>
      <c r="E322" s="165" t="str">
        <f ca="1">IF(C322&lt;&gt;"",IF(MONTH(T322)=MONTH(TODAY()),Stats!AI820,"--"),"")</f>
        <v/>
      </c>
      <c r="F322" s="97"/>
      <c r="G322" s="160"/>
      <c r="H322" s="157"/>
      <c r="I322" s="158"/>
      <c r="J322" s="161"/>
      <c r="K322" s="160"/>
      <c r="L322" s="162"/>
      <c r="M322" s="162"/>
      <c r="N322" s="96"/>
      <c r="O322" s="96"/>
      <c r="P322" s="164"/>
      <c r="Q322" s="159"/>
      <c r="R322" s="98"/>
      <c r="S322" s="163"/>
      <c r="T322" s="92" t="str">
        <f t="shared" ca="1" si="17"/>
        <v/>
      </c>
      <c r="U322" s="94"/>
      <c r="V322" s="92" t="str">
        <f t="shared" si="18"/>
        <v/>
      </c>
      <c r="W322" s="92" t="str">
        <f t="shared" si="19"/>
        <v/>
      </c>
      <c r="X322" s="99"/>
      <c r="Y322" s="94"/>
      <c r="Z322" s="100"/>
      <c r="AA322" s="95"/>
      <c r="AB322" s="10"/>
      <c r="AC322" s="68" t="b">
        <f ca="1">AND('pg2'!T322&gt;=startDate,'pg2'!T322&lt;=endDate)</f>
        <v>0</v>
      </c>
    </row>
    <row r="323" spans="1:29" ht="15">
      <c r="A323" s="93">
        <f t="shared" si="20"/>
        <v>820</v>
      </c>
      <c r="B323" s="94"/>
      <c r="C323" s="153"/>
      <c r="D323" s="93" t="str">
        <f>IF(C323&lt;&gt;"",COUNTIF(Stats!AD:AD,C323),"")</f>
        <v/>
      </c>
      <c r="E323" s="165" t="str">
        <f ca="1">IF(C323&lt;&gt;"",IF(MONTH(T323)=MONTH(TODAY()),Stats!AI821,"--"),"")</f>
        <v/>
      </c>
      <c r="F323" s="97"/>
      <c r="G323" s="160"/>
      <c r="H323" s="157"/>
      <c r="I323" s="158"/>
      <c r="J323" s="161"/>
      <c r="K323" s="160"/>
      <c r="L323" s="162"/>
      <c r="M323" s="162"/>
      <c r="N323" s="96"/>
      <c r="O323" s="96"/>
      <c r="P323" s="164"/>
      <c r="Q323" s="159"/>
      <c r="R323" s="98"/>
      <c r="S323" s="163"/>
      <c r="T323" s="92" t="str">
        <f t="shared" ca="1" si="17"/>
        <v/>
      </c>
      <c r="U323" s="94"/>
      <c r="V323" s="92" t="str">
        <f t="shared" si="18"/>
        <v/>
      </c>
      <c r="W323" s="92" t="str">
        <f t="shared" si="19"/>
        <v/>
      </c>
      <c r="X323" s="99"/>
      <c r="Y323" s="94"/>
      <c r="Z323" s="100"/>
      <c r="AA323" s="95"/>
      <c r="AB323" s="10"/>
      <c r="AC323" s="68" t="b">
        <f ca="1">AND('pg2'!T323&gt;=startDate,'pg2'!T323&lt;=endDate)</f>
        <v>0</v>
      </c>
    </row>
    <row r="324" spans="1:29" ht="15">
      <c r="A324" s="93">
        <f t="shared" si="20"/>
        <v>821</v>
      </c>
      <c r="B324" s="94"/>
      <c r="C324" s="153"/>
      <c r="D324" s="93" t="str">
        <f>IF(C324&lt;&gt;"",COUNTIF(Stats!AD:AD,C324),"")</f>
        <v/>
      </c>
      <c r="E324" s="165" t="str">
        <f ca="1">IF(C324&lt;&gt;"",IF(MONTH(T324)=MONTH(TODAY()),Stats!AI822,"--"),"")</f>
        <v/>
      </c>
      <c r="F324" s="97"/>
      <c r="G324" s="160"/>
      <c r="H324" s="157"/>
      <c r="I324" s="158"/>
      <c r="J324" s="161"/>
      <c r="K324" s="160"/>
      <c r="L324" s="162"/>
      <c r="M324" s="162"/>
      <c r="N324" s="96"/>
      <c r="O324" s="96"/>
      <c r="P324" s="164"/>
      <c r="Q324" s="159"/>
      <c r="R324" s="98"/>
      <c r="S324" s="163"/>
      <c r="T324" s="92" t="str">
        <f t="shared" ca="1" si="17"/>
        <v/>
      </c>
      <c r="U324" s="94"/>
      <c r="V324" s="92" t="str">
        <f t="shared" si="18"/>
        <v/>
      </c>
      <c r="W324" s="92" t="str">
        <f t="shared" si="19"/>
        <v/>
      </c>
      <c r="X324" s="99"/>
      <c r="Y324" s="94"/>
      <c r="Z324" s="100"/>
      <c r="AA324" s="95"/>
      <c r="AB324" s="10"/>
      <c r="AC324" s="68" t="b">
        <f ca="1">AND('pg2'!T324&gt;=startDate,'pg2'!T324&lt;=endDate)</f>
        <v>0</v>
      </c>
    </row>
    <row r="325" spans="1:29" ht="15">
      <c r="A325" s="93">
        <f t="shared" si="20"/>
        <v>822</v>
      </c>
      <c r="B325" s="94"/>
      <c r="C325" s="153"/>
      <c r="D325" s="93" t="str">
        <f>IF(C325&lt;&gt;"",COUNTIF(Stats!AD:AD,C325),"")</f>
        <v/>
      </c>
      <c r="E325" s="165" t="str">
        <f ca="1">IF(C325&lt;&gt;"",IF(MONTH(T325)=MONTH(TODAY()),Stats!AI823,"--"),"")</f>
        <v/>
      </c>
      <c r="F325" s="97"/>
      <c r="G325" s="160"/>
      <c r="H325" s="157"/>
      <c r="I325" s="158"/>
      <c r="J325" s="161"/>
      <c r="K325" s="160"/>
      <c r="L325" s="162"/>
      <c r="M325" s="162"/>
      <c r="N325" s="96"/>
      <c r="O325" s="96"/>
      <c r="P325" s="164"/>
      <c r="Q325" s="159"/>
      <c r="R325" s="98"/>
      <c r="S325" s="163"/>
      <c r="T325" s="92" t="str">
        <f t="shared" ref="T325:T388" ca="1" si="21">IF(B325&lt;&gt;"",IF(T325="",TODAY(),T325),"")</f>
        <v/>
      </c>
      <c r="U325" s="94"/>
      <c r="V325" s="92" t="str">
        <f t="shared" ref="V325:V388" si="22">IF(U325="","", U325+21)</f>
        <v/>
      </c>
      <c r="W325" s="92" t="str">
        <f t="shared" ref="W325:W388" si="23">IF($U325="","", $V325+28)</f>
        <v/>
      </c>
      <c r="X325" s="99"/>
      <c r="Y325" s="94"/>
      <c r="Z325" s="100"/>
      <c r="AA325" s="95"/>
      <c r="AB325" s="10"/>
      <c r="AC325" s="68" t="b">
        <f ca="1">AND('pg2'!T325&gt;=startDate,'pg2'!T325&lt;=endDate)</f>
        <v>0</v>
      </c>
    </row>
    <row r="326" spans="1:29" ht="15">
      <c r="A326" s="93">
        <f t="shared" si="20"/>
        <v>823</v>
      </c>
      <c r="B326" s="94"/>
      <c r="C326" s="153"/>
      <c r="D326" s="93" t="str">
        <f>IF(C326&lt;&gt;"",COUNTIF(Stats!AD:AD,C326),"")</f>
        <v/>
      </c>
      <c r="E326" s="165" t="str">
        <f ca="1">IF(C326&lt;&gt;"",IF(MONTH(T326)=MONTH(TODAY()),Stats!AI824,"--"),"")</f>
        <v/>
      </c>
      <c r="F326" s="97"/>
      <c r="G326" s="160"/>
      <c r="H326" s="157"/>
      <c r="I326" s="158"/>
      <c r="J326" s="161"/>
      <c r="K326" s="160"/>
      <c r="L326" s="162"/>
      <c r="M326" s="162"/>
      <c r="N326" s="96"/>
      <c r="O326" s="96"/>
      <c r="P326" s="164"/>
      <c r="Q326" s="159"/>
      <c r="R326" s="98"/>
      <c r="S326" s="163"/>
      <c r="T326" s="92" t="str">
        <f t="shared" ca="1" si="21"/>
        <v/>
      </c>
      <c r="U326" s="94"/>
      <c r="V326" s="92" t="str">
        <f t="shared" si="22"/>
        <v/>
      </c>
      <c r="W326" s="92" t="str">
        <f t="shared" si="23"/>
        <v/>
      </c>
      <c r="X326" s="99"/>
      <c r="Y326" s="94"/>
      <c r="Z326" s="100"/>
      <c r="AA326" s="95"/>
      <c r="AB326" s="10"/>
      <c r="AC326" s="68" t="b">
        <f ca="1">AND('pg2'!T326&gt;=startDate,'pg2'!T326&lt;=endDate)</f>
        <v>0</v>
      </c>
    </row>
    <row r="327" spans="1:29" ht="15">
      <c r="A327" s="93">
        <f t="shared" ref="A327:A390" si="24">(A326+1)</f>
        <v>824</v>
      </c>
      <c r="B327" s="94"/>
      <c r="C327" s="153"/>
      <c r="D327" s="93" t="str">
        <f>IF(C327&lt;&gt;"",COUNTIF(Stats!AD:AD,C327),"")</f>
        <v/>
      </c>
      <c r="E327" s="165" t="str">
        <f ca="1">IF(C327&lt;&gt;"",IF(MONTH(T327)=MONTH(TODAY()),Stats!AI825,"--"),"")</f>
        <v/>
      </c>
      <c r="F327" s="97"/>
      <c r="G327" s="160"/>
      <c r="H327" s="157"/>
      <c r="I327" s="158"/>
      <c r="J327" s="161"/>
      <c r="K327" s="160"/>
      <c r="L327" s="162"/>
      <c r="M327" s="162"/>
      <c r="N327" s="96"/>
      <c r="O327" s="96"/>
      <c r="P327" s="164"/>
      <c r="Q327" s="159"/>
      <c r="R327" s="98"/>
      <c r="S327" s="163"/>
      <c r="T327" s="92" t="str">
        <f t="shared" ca="1" si="21"/>
        <v/>
      </c>
      <c r="U327" s="94"/>
      <c r="V327" s="92" t="str">
        <f t="shared" si="22"/>
        <v/>
      </c>
      <c r="W327" s="92" t="str">
        <f t="shared" si="23"/>
        <v/>
      </c>
      <c r="X327" s="99"/>
      <c r="Y327" s="94"/>
      <c r="Z327" s="100"/>
      <c r="AA327" s="95"/>
      <c r="AB327" s="10"/>
      <c r="AC327" s="68" t="b">
        <f ca="1">AND('pg2'!T327&gt;=startDate,'pg2'!T327&lt;=endDate)</f>
        <v>0</v>
      </c>
    </row>
    <row r="328" spans="1:29" ht="15">
      <c r="A328" s="93">
        <f t="shared" si="24"/>
        <v>825</v>
      </c>
      <c r="B328" s="94"/>
      <c r="C328" s="153"/>
      <c r="D328" s="93" t="str">
        <f>IF(C328&lt;&gt;"",COUNTIF(Stats!AD:AD,C328),"")</f>
        <v/>
      </c>
      <c r="E328" s="165" t="str">
        <f ca="1">IF(C328&lt;&gt;"",IF(MONTH(T328)=MONTH(TODAY()),Stats!AI826,"--"),"")</f>
        <v/>
      </c>
      <c r="F328" s="97"/>
      <c r="G328" s="160"/>
      <c r="H328" s="157"/>
      <c r="I328" s="158"/>
      <c r="J328" s="161"/>
      <c r="K328" s="160"/>
      <c r="L328" s="162"/>
      <c r="M328" s="162"/>
      <c r="N328" s="96"/>
      <c r="O328" s="96"/>
      <c r="P328" s="164"/>
      <c r="Q328" s="159"/>
      <c r="R328" s="98"/>
      <c r="S328" s="163"/>
      <c r="T328" s="92" t="str">
        <f t="shared" ca="1" si="21"/>
        <v/>
      </c>
      <c r="U328" s="94"/>
      <c r="V328" s="92" t="str">
        <f t="shared" si="22"/>
        <v/>
      </c>
      <c r="W328" s="92" t="str">
        <f t="shared" si="23"/>
        <v/>
      </c>
      <c r="X328" s="99"/>
      <c r="Y328" s="94"/>
      <c r="Z328" s="100"/>
      <c r="AA328" s="95"/>
      <c r="AB328" s="10"/>
      <c r="AC328" s="68" t="b">
        <f ca="1">AND('pg2'!T328&gt;=startDate,'pg2'!T328&lt;=endDate)</f>
        <v>0</v>
      </c>
    </row>
    <row r="329" spans="1:29" ht="15">
      <c r="A329" s="93">
        <f t="shared" si="24"/>
        <v>826</v>
      </c>
      <c r="B329" s="94"/>
      <c r="C329" s="153"/>
      <c r="D329" s="93" t="str">
        <f>IF(C329&lt;&gt;"",COUNTIF(Stats!AD:AD,C329),"")</f>
        <v/>
      </c>
      <c r="E329" s="165" t="str">
        <f ca="1">IF(C329&lt;&gt;"",IF(MONTH(T329)=MONTH(TODAY()),Stats!AI827,"--"),"")</f>
        <v/>
      </c>
      <c r="F329" s="97"/>
      <c r="G329" s="160"/>
      <c r="H329" s="157"/>
      <c r="I329" s="158"/>
      <c r="J329" s="161"/>
      <c r="K329" s="160"/>
      <c r="L329" s="162"/>
      <c r="M329" s="162"/>
      <c r="N329" s="96"/>
      <c r="O329" s="96"/>
      <c r="P329" s="164"/>
      <c r="Q329" s="159"/>
      <c r="R329" s="98"/>
      <c r="S329" s="163"/>
      <c r="T329" s="92" t="str">
        <f t="shared" ca="1" si="21"/>
        <v/>
      </c>
      <c r="U329" s="94"/>
      <c r="V329" s="92" t="str">
        <f t="shared" si="22"/>
        <v/>
      </c>
      <c r="W329" s="92" t="str">
        <f t="shared" si="23"/>
        <v/>
      </c>
      <c r="X329" s="99"/>
      <c r="Y329" s="94"/>
      <c r="Z329" s="100"/>
      <c r="AA329" s="95"/>
      <c r="AB329" s="10"/>
      <c r="AC329" s="68" t="b">
        <f ca="1">AND('pg2'!T329&gt;=startDate,'pg2'!T329&lt;=endDate)</f>
        <v>0</v>
      </c>
    </row>
    <row r="330" spans="1:29" ht="15">
      <c r="A330" s="93">
        <f t="shared" si="24"/>
        <v>827</v>
      </c>
      <c r="B330" s="94"/>
      <c r="C330" s="153"/>
      <c r="D330" s="93" t="str">
        <f>IF(C330&lt;&gt;"",COUNTIF(Stats!AD:AD,C330),"")</f>
        <v/>
      </c>
      <c r="E330" s="165" t="str">
        <f ca="1">IF(C330&lt;&gt;"",IF(MONTH(T330)=MONTH(TODAY()),Stats!AI828,"--"),"")</f>
        <v/>
      </c>
      <c r="F330" s="97"/>
      <c r="G330" s="160"/>
      <c r="H330" s="157"/>
      <c r="I330" s="158"/>
      <c r="J330" s="161"/>
      <c r="K330" s="160"/>
      <c r="L330" s="162"/>
      <c r="M330" s="162"/>
      <c r="N330" s="96"/>
      <c r="O330" s="96"/>
      <c r="P330" s="164"/>
      <c r="Q330" s="159"/>
      <c r="R330" s="98"/>
      <c r="S330" s="163"/>
      <c r="T330" s="92" t="str">
        <f t="shared" ca="1" si="21"/>
        <v/>
      </c>
      <c r="U330" s="94"/>
      <c r="V330" s="92" t="str">
        <f t="shared" si="22"/>
        <v/>
      </c>
      <c r="W330" s="92" t="str">
        <f t="shared" si="23"/>
        <v/>
      </c>
      <c r="X330" s="99"/>
      <c r="Y330" s="94"/>
      <c r="Z330" s="100"/>
      <c r="AA330" s="95"/>
      <c r="AB330" s="10"/>
      <c r="AC330" s="68" t="b">
        <f ca="1">AND('pg2'!T330&gt;=startDate,'pg2'!T330&lt;=endDate)</f>
        <v>0</v>
      </c>
    </row>
    <row r="331" spans="1:29" ht="15">
      <c r="A331" s="93">
        <f t="shared" si="24"/>
        <v>828</v>
      </c>
      <c r="B331" s="94"/>
      <c r="C331" s="153"/>
      <c r="D331" s="93" t="str">
        <f>IF(C331&lt;&gt;"",COUNTIF(Stats!AD:AD,C331),"")</f>
        <v/>
      </c>
      <c r="E331" s="165" t="str">
        <f ca="1">IF(C331&lt;&gt;"",IF(MONTH(T331)=MONTH(TODAY()),Stats!AI829,"--"),"")</f>
        <v/>
      </c>
      <c r="F331" s="97"/>
      <c r="G331" s="160"/>
      <c r="H331" s="157"/>
      <c r="I331" s="158"/>
      <c r="J331" s="161"/>
      <c r="K331" s="160"/>
      <c r="L331" s="162"/>
      <c r="M331" s="162"/>
      <c r="N331" s="96"/>
      <c r="O331" s="96"/>
      <c r="P331" s="164"/>
      <c r="Q331" s="159"/>
      <c r="R331" s="98"/>
      <c r="S331" s="163"/>
      <c r="T331" s="92" t="str">
        <f t="shared" ca="1" si="21"/>
        <v/>
      </c>
      <c r="U331" s="94"/>
      <c r="V331" s="92" t="str">
        <f t="shared" si="22"/>
        <v/>
      </c>
      <c r="W331" s="92" t="str">
        <f t="shared" si="23"/>
        <v/>
      </c>
      <c r="X331" s="99"/>
      <c r="Y331" s="94"/>
      <c r="Z331" s="100"/>
      <c r="AA331" s="95"/>
      <c r="AB331" s="10"/>
      <c r="AC331" s="68" t="b">
        <f ca="1">AND('pg2'!T331&gt;=startDate,'pg2'!T331&lt;=endDate)</f>
        <v>0</v>
      </c>
    </row>
    <row r="332" spans="1:29" ht="15">
      <c r="A332" s="93">
        <f t="shared" si="24"/>
        <v>829</v>
      </c>
      <c r="B332" s="94"/>
      <c r="C332" s="153"/>
      <c r="D332" s="93" t="str">
        <f>IF(C332&lt;&gt;"",COUNTIF(Stats!AD:AD,C332),"")</f>
        <v/>
      </c>
      <c r="E332" s="165" t="str">
        <f ca="1">IF(C332&lt;&gt;"",IF(MONTH(T332)=MONTH(TODAY()),Stats!AI830,"--"),"")</f>
        <v/>
      </c>
      <c r="F332" s="97"/>
      <c r="G332" s="160"/>
      <c r="H332" s="157"/>
      <c r="I332" s="158"/>
      <c r="J332" s="161"/>
      <c r="K332" s="160"/>
      <c r="L332" s="162"/>
      <c r="M332" s="162"/>
      <c r="N332" s="96"/>
      <c r="O332" s="96"/>
      <c r="P332" s="164"/>
      <c r="Q332" s="159"/>
      <c r="R332" s="98"/>
      <c r="S332" s="163"/>
      <c r="T332" s="92" t="str">
        <f t="shared" ca="1" si="21"/>
        <v/>
      </c>
      <c r="U332" s="94"/>
      <c r="V332" s="92" t="str">
        <f t="shared" si="22"/>
        <v/>
      </c>
      <c r="W332" s="92" t="str">
        <f t="shared" si="23"/>
        <v/>
      </c>
      <c r="X332" s="99"/>
      <c r="Y332" s="94"/>
      <c r="Z332" s="100"/>
      <c r="AA332" s="95"/>
      <c r="AB332" s="10"/>
      <c r="AC332" s="68" t="b">
        <f ca="1">AND('pg2'!T332&gt;=startDate,'pg2'!T332&lt;=endDate)</f>
        <v>0</v>
      </c>
    </row>
    <row r="333" spans="1:29" ht="15">
      <c r="A333" s="93">
        <f t="shared" si="24"/>
        <v>830</v>
      </c>
      <c r="B333" s="94"/>
      <c r="C333" s="153"/>
      <c r="D333" s="93" t="str">
        <f>IF(C333&lt;&gt;"",COUNTIF(Stats!AD:AD,C333),"")</f>
        <v/>
      </c>
      <c r="E333" s="165" t="str">
        <f ca="1">IF(C333&lt;&gt;"",IF(MONTH(T333)=MONTH(TODAY()),Stats!AI831,"--"),"")</f>
        <v/>
      </c>
      <c r="F333" s="97"/>
      <c r="G333" s="160"/>
      <c r="H333" s="157"/>
      <c r="I333" s="158"/>
      <c r="J333" s="161"/>
      <c r="K333" s="160"/>
      <c r="L333" s="162"/>
      <c r="M333" s="162"/>
      <c r="N333" s="96"/>
      <c r="O333" s="96"/>
      <c r="P333" s="164"/>
      <c r="Q333" s="159"/>
      <c r="R333" s="98"/>
      <c r="S333" s="163"/>
      <c r="T333" s="92" t="str">
        <f t="shared" ca="1" si="21"/>
        <v/>
      </c>
      <c r="U333" s="94"/>
      <c r="V333" s="92" t="str">
        <f t="shared" si="22"/>
        <v/>
      </c>
      <c r="W333" s="92" t="str">
        <f t="shared" si="23"/>
        <v/>
      </c>
      <c r="X333" s="99"/>
      <c r="Y333" s="94"/>
      <c r="Z333" s="100"/>
      <c r="AA333" s="95"/>
      <c r="AB333" s="10"/>
      <c r="AC333" s="68" t="b">
        <f ca="1">AND('pg2'!T333&gt;=startDate,'pg2'!T333&lt;=endDate)</f>
        <v>0</v>
      </c>
    </row>
    <row r="334" spans="1:29" ht="15">
      <c r="A334" s="93">
        <f t="shared" si="24"/>
        <v>831</v>
      </c>
      <c r="B334" s="94"/>
      <c r="C334" s="153"/>
      <c r="D334" s="93" t="str">
        <f>IF(C334&lt;&gt;"",COUNTIF(Stats!AD:AD,C334),"")</f>
        <v/>
      </c>
      <c r="E334" s="165" t="str">
        <f ca="1">IF(C334&lt;&gt;"",IF(MONTH(T334)=MONTH(TODAY()),Stats!AI832,"--"),"")</f>
        <v/>
      </c>
      <c r="F334" s="97"/>
      <c r="G334" s="160"/>
      <c r="H334" s="157"/>
      <c r="I334" s="158"/>
      <c r="J334" s="161"/>
      <c r="K334" s="160"/>
      <c r="L334" s="162"/>
      <c r="M334" s="162"/>
      <c r="N334" s="96"/>
      <c r="O334" s="96"/>
      <c r="P334" s="164"/>
      <c r="Q334" s="159"/>
      <c r="R334" s="98"/>
      <c r="S334" s="163"/>
      <c r="T334" s="92" t="str">
        <f t="shared" ca="1" si="21"/>
        <v/>
      </c>
      <c r="U334" s="94"/>
      <c r="V334" s="92" t="str">
        <f t="shared" si="22"/>
        <v/>
      </c>
      <c r="W334" s="92" t="str">
        <f t="shared" si="23"/>
        <v/>
      </c>
      <c r="X334" s="99"/>
      <c r="Y334" s="94"/>
      <c r="Z334" s="100"/>
      <c r="AA334" s="95"/>
      <c r="AB334" s="10"/>
      <c r="AC334" s="68" t="b">
        <f ca="1">AND('pg2'!T334&gt;=startDate,'pg2'!T334&lt;=endDate)</f>
        <v>0</v>
      </c>
    </row>
    <row r="335" spans="1:29" ht="15">
      <c r="A335" s="93">
        <f t="shared" si="24"/>
        <v>832</v>
      </c>
      <c r="B335" s="94"/>
      <c r="C335" s="153"/>
      <c r="D335" s="93" t="str">
        <f>IF(C335&lt;&gt;"",COUNTIF(Stats!AD:AD,C335),"")</f>
        <v/>
      </c>
      <c r="E335" s="165" t="str">
        <f ca="1">IF(C335&lt;&gt;"",IF(MONTH(T335)=MONTH(TODAY()),Stats!AI833,"--"),"")</f>
        <v/>
      </c>
      <c r="F335" s="97"/>
      <c r="G335" s="160"/>
      <c r="H335" s="157"/>
      <c r="I335" s="158"/>
      <c r="J335" s="161"/>
      <c r="K335" s="160"/>
      <c r="L335" s="162"/>
      <c r="M335" s="162"/>
      <c r="N335" s="96"/>
      <c r="O335" s="96"/>
      <c r="P335" s="164"/>
      <c r="Q335" s="159"/>
      <c r="R335" s="98"/>
      <c r="S335" s="163"/>
      <c r="T335" s="92" t="str">
        <f t="shared" ca="1" si="21"/>
        <v/>
      </c>
      <c r="U335" s="94"/>
      <c r="V335" s="92" t="str">
        <f t="shared" si="22"/>
        <v/>
      </c>
      <c r="W335" s="92" t="str">
        <f t="shared" si="23"/>
        <v/>
      </c>
      <c r="X335" s="99"/>
      <c r="Y335" s="94"/>
      <c r="Z335" s="100"/>
      <c r="AA335" s="95"/>
      <c r="AB335" s="10"/>
      <c r="AC335" s="68" t="b">
        <f ca="1">AND('pg2'!T335&gt;=startDate,'pg2'!T335&lt;=endDate)</f>
        <v>0</v>
      </c>
    </row>
    <row r="336" spans="1:29" ht="15">
      <c r="A336" s="93">
        <f t="shared" si="24"/>
        <v>833</v>
      </c>
      <c r="B336" s="94"/>
      <c r="C336" s="153"/>
      <c r="D336" s="93" t="str">
        <f>IF(C336&lt;&gt;"",COUNTIF(Stats!AD:AD,C336),"")</f>
        <v/>
      </c>
      <c r="E336" s="165" t="str">
        <f ca="1">IF(C336&lt;&gt;"",IF(MONTH(T336)=MONTH(TODAY()),Stats!AI834,"--"),"")</f>
        <v/>
      </c>
      <c r="F336" s="97"/>
      <c r="G336" s="160"/>
      <c r="H336" s="157"/>
      <c r="I336" s="158"/>
      <c r="J336" s="161"/>
      <c r="K336" s="160"/>
      <c r="L336" s="162"/>
      <c r="M336" s="162"/>
      <c r="N336" s="96"/>
      <c r="O336" s="96"/>
      <c r="P336" s="164"/>
      <c r="Q336" s="159"/>
      <c r="R336" s="98"/>
      <c r="S336" s="163"/>
      <c r="T336" s="92" t="str">
        <f t="shared" ca="1" si="21"/>
        <v/>
      </c>
      <c r="U336" s="94"/>
      <c r="V336" s="92" t="str">
        <f t="shared" si="22"/>
        <v/>
      </c>
      <c r="W336" s="92" t="str">
        <f t="shared" si="23"/>
        <v/>
      </c>
      <c r="X336" s="99"/>
      <c r="Y336" s="94"/>
      <c r="Z336" s="100"/>
      <c r="AA336" s="95"/>
      <c r="AB336" s="10"/>
      <c r="AC336" s="68" t="b">
        <f ca="1">AND('pg2'!T336&gt;=startDate,'pg2'!T336&lt;=endDate)</f>
        <v>0</v>
      </c>
    </row>
    <row r="337" spans="1:29" ht="15">
      <c r="A337" s="93">
        <f t="shared" si="24"/>
        <v>834</v>
      </c>
      <c r="B337" s="94"/>
      <c r="C337" s="153"/>
      <c r="D337" s="93" t="str">
        <f>IF(C337&lt;&gt;"",COUNTIF(Stats!AD:AD,C337),"")</f>
        <v/>
      </c>
      <c r="E337" s="165" t="str">
        <f ca="1">IF(C337&lt;&gt;"",IF(MONTH(T337)=MONTH(TODAY()),Stats!AI835,"--"),"")</f>
        <v/>
      </c>
      <c r="F337" s="97"/>
      <c r="G337" s="160"/>
      <c r="H337" s="157"/>
      <c r="I337" s="158"/>
      <c r="J337" s="161"/>
      <c r="K337" s="160"/>
      <c r="L337" s="162"/>
      <c r="M337" s="162"/>
      <c r="N337" s="96"/>
      <c r="O337" s="96"/>
      <c r="P337" s="164"/>
      <c r="Q337" s="159"/>
      <c r="R337" s="98"/>
      <c r="S337" s="163"/>
      <c r="T337" s="92" t="str">
        <f t="shared" ca="1" si="21"/>
        <v/>
      </c>
      <c r="U337" s="94"/>
      <c r="V337" s="92" t="str">
        <f t="shared" si="22"/>
        <v/>
      </c>
      <c r="W337" s="92" t="str">
        <f t="shared" si="23"/>
        <v/>
      </c>
      <c r="X337" s="99"/>
      <c r="Y337" s="94"/>
      <c r="Z337" s="100"/>
      <c r="AA337" s="95"/>
      <c r="AB337" s="10"/>
      <c r="AC337" s="68" t="b">
        <f ca="1">AND('pg2'!T337&gt;=startDate,'pg2'!T337&lt;=endDate)</f>
        <v>0</v>
      </c>
    </row>
    <row r="338" spans="1:29" ht="15">
      <c r="A338" s="93">
        <f t="shared" si="24"/>
        <v>835</v>
      </c>
      <c r="B338" s="94"/>
      <c r="C338" s="153"/>
      <c r="D338" s="93" t="str">
        <f>IF(C338&lt;&gt;"",COUNTIF(Stats!AD:AD,C338),"")</f>
        <v/>
      </c>
      <c r="E338" s="165" t="str">
        <f ca="1">IF(C338&lt;&gt;"",IF(MONTH(T338)=MONTH(TODAY()),Stats!AI836,"--"),"")</f>
        <v/>
      </c>
      <c r="F338" s="97"/>
      <c r="G338" s="160"/>
      <c r="H338" s="157"/>
      <c r="I338" s="158"/>
      <c r="J338" s="161"/>
      <c r="K338" s="160"/>
      <c r="L338" s="162"/>
      <c r="M338" s="162"/>
      <c r="N338" s="96"/>
      <c r="O338" s="96"/>
      <c r="P338" s="164"/>
      <c r="Q338" s="159"/>
      <c r="R338" s="98"/>
      <c r="S338" s="163"/>
      <c r="T338" s="92" t="str">
        <f t="shared" ca="1" si="21"/>
        <v/>
      </c>
      <c r="U338" s="94"/>
      <c r="V338" s="92" t="str">
        <f t="shared" si="22"/>
        <v/>
      </c>
      <c r="W338" s="92" t="str">
        <f t="shared" si="23"/>
        <v/>
      </c>
      <c r="X338" s="99"/>
      <c r="Y338" s="94"/>
      <c r="Z338" s="100"/>
      <c r="AA338" s="95"/>
      <c r="AB338" s="10"/>
      <c r="AC338" s="68" t="b">
        <f ca="1">AND('pg2'!T338&gt;=startDate,'pg2'!T338&lt;=endDate)</f>
        <v>0</v>
      </c>
    </row>
    <row r="339" spans="1:29" ht="16.5" customHeight="1">
      <c r="A339" s="93">
        <f t="shared" si="24"/>
        <v>836</v>
      </c>
      <c r="B339" s="94"/>
      <c r="C339" s="153"/>
      <c r="D339" s="93" t="str">
        <f>IF(C339&lt;&gt;"",COUNTIF(Stats!AD:AD,C339),"")</f>
        <v/>
      </c>
      <c r="E339" s="165" t="str">
        <f ca="1">IF(C339&lt;&gt;"",IF(MONTH(T339)=MONTH(TODAY()),Stats!AI837,"--"),"")</f>
        <v/>
      </c>
      <c r="F339" s="97"/>
      <c r="G339" s="160"/>
      <c r="H339" s="157"/>
      <c r="I339" s="158"/>
      <c r="J339" s="161"/>
      <c r="K339" s="160"/>
      <c r="L339" s="162"/>
      <c r="M339" s="162"/>
      <c r="N339" s="96"/>
      <c r="O339" s="96"/>
      <c r="P339" s="164"/>
      <c r="Q339" s="159"/>
      <c r="R339" s="98"/>
      <c r="S339" s="163"/>
      <c r="T339" s="92" t="str">
        <f t="shared" ca="1" si="21"/>
        <v/>
      </c>
      <c r="U339" s="94"/>
      <c r="V339" s="92" t="str">
        <f t="shared" si="22"/>
        <v/>
      </c>
      <c r="W339" s="92" t="str">
        <f t="shared" si="23"/>
        <v/>
      </c>
      <c r="X339" s="99"/>
      <c r="Y339" s="94"/>
      <c r="Z339" s="100"/>
      <c r="AA339" s="95"/>
      <c r="AB339" s="10"/>
      <c r="AC339" s="68" t="b">
        <f ca="1">AND('pg2'!T339&gt;=startDate,'pg2'!T339&lt;=endDate)</f>
        <v>0</v>
      </c>
    </row>
    <row r="340" spans="1:29" ht="15">
      <c r="A340" s="93">
        <f t="shared" si="24"/>
        <v>837</v>
      </c>
      <c r="B340" s="94"/>
      <c r="C340" s="153"/>
      <c r="D340" s="93" t="str">
        <f>IF(C340&lt;&gt;"",COUNTIF(Stats!AD:AD,C340),"")</f>
        <v/>
      </c>
      <c r="E340" s="165" t="str">
        <f ca="1">IF(C340&lt;&gt;"",IF(MONTH(T340)=MONTH(TODAY()),Stats!AI838,"--"),"")</f>
        <v/>
      </c>
      <c r="F340" s="97"/>
      <c r="G340" s="160"/>
      <c r="H340" s="157"/>
      <c r="I340" s="158"/>
      <c r="J340" s="161"/>
      <c r="K340" s="160"/>
      <c r="L340" s="162"/>
      <c r="M340" s="162"/>
      <c r="N340" s="96"/>
      <c r="O340" s="96"/>
      <c r="P340" s="164"/>
      <c r="Q340" s="159"/>
      <c r="R340" s="98"/>
      <c r="S340" s="163"/>
      <c r="T340" s="92" t="str">
        <f t="shared" ca="1" si="21"/>
        <v/>
      </c>
      <c r="U340" s="94"/>
      <c r="V340" s="92" t="str">
        <f t="shared" si="22"/>
        <v/>
      </c>
      <c r="W340" s="92" t="str">
        <f t="shared" si="23"/>
        <v/>
      </c>
      <c r="X340" s="99"/>
      <c r="Y340" s="94"/>
      <c r="Z340" s="100"/>
      <c r="AA340" s="95"/>
      <c r="AB340" s="10"/>
      <c r="AC340" s="68" t="b">
        <f ca="1">AND('pg2'!T340&gt;=startDate,'pg2'!T340&lt;=endDate)</f>
        <v>0</v>
      </c>
    </row>
    <row r="341" spans="1:29" ht="15">
      <c r="A341" s="93">
        <f t="shared" si="24"/>
        <v>838</v>
      </c>
      <c r="B341" s="94"/>
      <c r="C341" s="153"/>
      <c r="D341" s="93" t="str">
        <f>IF(C341&lt;&gt;"",COUNTIF(Stats!AD:AD,C341),"")</f>
        <v/>
      </c>
      <c r="E341" s="165" t="str">
        <f ca="1">IF(C341&lt;&gt;"",IF(MONTH(T341)=MONTH(TODAY()),Stats!AI839,"--"),"")</f>
        <v/>
      </c>
      <c r="F341" s="97"/>
      <c r="G341" s="160"/>
      <c r="H341" s="157"/>
      <c r="I341" s="158"/>
      <c r="J341" s="161"/>
      <c r="K341" s="160"/>
      <c r="L341" s="162"/>
      <c r="M341" s="162"/>
      <c r="N341" s="96"/>
      <c r="O341" s="96"/>
      <c r="P341" s="164"/>
      <c r="Q341" s="159"/>
      <c r="R341" s="98"/>
      <c r="S341" s="163"/>
      <c r="T341" s="92" t="str">
        <f t="shared" ca="1" si="21"/>
        <v/>
      </c>
      <c r="U341" s="94"/>
      <c r="V341" s="92" t="str">
        <f t="shared" si="22"/>
        <v/>
      </c>
      <c r="W341" s="92" t="str">
        <f t="shared" si="23"/>
        <v/>
      </c>
      <c r="X341" s="99"/>
      <c r="Y341" s="94"/>
      <c r="Z341" s="100"/>
      <c r="AA341" s="95"/>
      <c r="AB341" s="10"/>
      <c r="AC341" s="68" t="b">
        <f ca="1">AND('pg2'!T341&gt;=startDate,'pg2'!T341&lt;=endDate)</f>
        <v>0</v>
      </c>
    </row>
    <row r="342" spans="1:29" ht="15">
      <c r="A342" s="93">
        <f t="shared" si="24"/>
        <v>839</v>
      </c>
      <c r="B342" s="94"/>
      <c r="C342" s="153"/>
      <c r="D342" s="93" t="str">
        <f>IF(C342&lt;&gt;"",COUNTIF(Stats!AD:AD,C342),"")</f>
        <v/>
      </c>
      <c r="E342" s="165" t="str">
        <f ca="1">IF(C342&lt;&gt;"",IF(MONTH(T342)=MONTH(TODAY()),Stats!AI840,"--"),"")</f>
        <v/>
      </c>
      <c r="F342" s="97"/>
      <c r="G342" s="160"/>
      <c r="H342" s="157"/>
      <c r="I342" s="158"/>
      <c r="J342" s="161"/>
      <c r="K342" s="160"/>
      <c r="L342" s="162"/>
      <c r="M342" s="162"/>
      <c r="N342" s="96"/>
      <c r="O342" s="96"/>
      <c r="P342" s="164"/>
      <c r="Q342" s="159"/>
      <c r="R342" s="98"/>
      <c r="S342" s="163"/>
      <c r="T342" s="92" t="str">
        <f t="shared" ca="1" si="21"/>
        <v/>
      </c>
      <c r="U342" s="94"/>
      <c r="V342" s="92" t="str">
        <f t="shared" si="22"/>
        <v/>
      </c>
      <c r="W342" s="92" t="str">
        <f t="shared" si="23"/>
        <v/>
      </c>
      <c r="X342" s="99"/>
      <c r="Y342" s="94"/>
      <c r="Z342" s="100"/>
      <c r="AA342" s="95"/>
      <c r="AB342" s="10"/>
      <c r="AC342" s="68" t="b">
        <f ca="1">AND('pg2'!T342&gt;=startDate,'pg2'!T342&lt;=endDate)</f>
        <v>0</v>
      </c>
    </row>
    <row r="343" spans="1:29" ht="15">
      <c r="A343" s="93">
        <f t="shared" si="24"/>
        <v>840</v>
      </c>
      <c r="B343" s="94"/>
      <c r="C343" s="153"/>
      <c r="D343" s="93" t="str">
        <f>IF(C343&lt;&gt;"",COUNTIF(Stats!AD:AD,C343),"")</f>
        <v/>
      </c>
      <c r="E343" s="165" t="str">
        <f ca="1">IF(C343&lt;&gt;"",IF(MONTH(T343)=MONTH(TODAY()),Stats!AI841,"--"),"")</f>
        <v/>
      </c>
      <c r="F343" s="97"/>
      <c r="G343" s="160"/>
      <c r="H343" s="157"/>
      <c r="I343" s="158"/>
      <c r="J343" s="161"/>
      <c r="K343" s="160"/>
      <c r="L343" s="162"/>
      <c r="M343" s="162"/>
      <c r="N343" s="96"/>
      <c r="O343" s="96"/>
      <c r="P343" s="164"/>
      <c r="Q343" s="159"/>
      <c r="R343" s="98"/>
      <c r="S343" s="163"/>
      <c r="T343" s="92" t="str">
        <f t="shared" ca="1" si="21"/>
        <v/>
      </c>
      <c r="U343" s="94"/>
      <c r="V343" s="92" t="str">
        <f t="shared" si="22"/>
        <v/>
      </c>
      <c r="W343" s="92" t="str">
        <f t="shared" si="23"/>
        <v/>
      </c>
      <c r="X343" s="99"/>
      <c r="Y343" s="94"/>
      <c r="Z343" s="100"/>
      <c r="AA343" s="95"/>
      <c r="AB343" s="10"/>
      <c r="AC343" s="68" t="b">
        <f ca="1">AND('pg2'!T343&gt;=startDate,'pg2'!T343&lt;=endDate)</f>
        <v>0</v>
      </c>
    </row>
    <row r="344" spans="1:29" ht="15">
      <c r="A344" s="93">
        <f t="shared" si="24"/>
        <v>841</v>
      </c>
      <c r="B344" s="94"/>
      <c r="C344" s="153"/>
      <c r="D344" s="93" t="str">
        <f>IF(C344&lt;&gt;"",COUNTIF(Stats!AD:AD,C344),"")</f>
        <v/>
      </c>
      <c r="E344" s="165" t="str">
        <f ca="1">IF(C344&lt;&gt;"",IF(MONTH(T344)=MONTH(TODAY()),Stats!AI842,"--"),"")</f>
        <v/>
      </c>
      <c r="F344" s="97"/>
      <c r="G344" s="160"/>
      <c r="H344" s="157"/>
      <c r="I344" s="158"/>
      <c r="J344" s="161"/>
      <c r="K344" s="160"/>
      <c r="L344" s="162"/>
      <c r="M344" s="162"/>
      <c r="N344" s="96"/>
      <c r="O344" s="96"/>
      <c r="P344" s="164"/>
      <c r="Q344" s="159"/>
      <c r="R344" s="98"/>
      <c r="S344" s="163"/>
      <c r="T344" s="92" t="str">
        <f t="shared" ca="1" si="21"/>
        <v/>
      </c>
      <c r="U344" s="94"/>
      <c r="V344" s="92" t="str">
        <f t="shared" si="22"/>
        <v/>
      </c>
      <c r="W344" s="92" t="str">
        <f t="shared" si="23"/>
        <v/>
      </c>
      <c r="X344" s="99"/>
      <c r="Y344" s="94"/>
      <c r="Z344" s="100"/>
      <c r="AA344" s="95"/>
      <c r="AB344" s="10"/>
      <c r="AC344" s="68" t="b">
        <f ca="1">AND('pg2'!T344&gt;=startDate,'pg2'!T344&lt;=endDate)</f>
        <v>0</v>
      </c>
    </row>
    <row r="345" spans="1:29" ht="15">
      <c r="A345" s="93">
        <f t="shared" si="24"/>
        <v>842</v>
      </c>
      <c r="B345" s="94"/>
      <c r="C345" s="153"/>
      <c r="D345" s="93" t="str">
        <f>IF(C345&lt;&gt;"",COUNTIF(Stats!AD:AD,C345),"")</f>
        <v/>
      </c>
      <c r="E345" s="165" t="str">
        <f ca="1">IF(C345&lt;&gt;"",IF(MONTH(T345)=MONTH(TODAY()),Stats!AI843,"--"),"")</f>
        <v/>
      </c>
      <c r="F345" s="97"/>
      <c r="G345" s="160"/>
      <c r="H345" s="157"/>
      <c r="I345" s="158"/>
      <c r="J345" s="161"/>
      <c r="K345" s="160"/>
      <c r="L345" s="162"/>
      <c r="M345" s="162"/>
      <c r="N345" s="96"/>
      <c r="O345" s="96"/>
      <c r="P345" s="164"/>
      <c r="Q345" s="159"/>
      <c r="R345" s="98"/>
      <c r="S345" s="163"/>
      <c r="T345" s="92" t="str">
        <f t="shared" ca="1" si="21"/>
        <v/>
      </c>
      <c r="U345" s="94"/>
      <c r="V345" s="92" t="str">
        <f t="shared" si="22"/>
        <v/>
      </c>
      <c r="W345" s="92" t="str">
        <f t="shared" si="23"/>
        <v/>
      </c>
      <c r="X345" s="99"/>
      <c r="Y345" s="94"/>
      <c r="Z345" s="100"/>
      <c r="AA345" s="95"/>
      <c r="AB345" s="10"/>
      <c r="AC345" s="68" t="b">
        <f ca="1">AND('pg2'!T345&gt;=startDate,'pg2'!T345&lt;=endDate)</f>
        <v>0</v>
      </c>
    </row>
    <row r="346" spans="1:29" ht="15">
      <c r="A346" s="93">
        <f t="shared" si="24"/>
        <v>843</v>
      </c>
      <c r="B346" s="94"/>
      <c r="C346" s="153"/>
      <c r="D346" s="93" t="str">
        <f>IF(C346&lt;&gt;"",COUNTIF(Stats!AD:AD,C346),"")</f>
        <v/>
      </c>
      <c r="E346" s="165" t="str">
        <f ca="1">IF(C346&lt;&gt;"",IF(MONTH(T346)=MONTH(TODAY()),Stats!AI844,"--"),"")</f>
        <v/>
      </c>
      <c r="F346" s="97"/>
      <c r="G346" s="160"/>
      <c r="H346" s="157"/>
      <c r="I346" s="158"/>
      <c r="J346" s="161"/>
      <c r="K346" s="160"/>
      <c r="L346" s="162"/>
      <c r="M346" s="162"/>
      <c r="N346" s="96"/>
      <c r="O346" s="96"/>
      <c r="P346" s="164"/>
      <c r="Q346" s="159"/>
      <c r="R346" s="98"/>
      <c r="S346" s="163"/>
      <c r="T346" s="92" t="str">
        <f t="shared" ca="1" si="21"/>
        <v/>
      </c>
      <c r="U346" s="94"/>
      <c r="V346" s="92" t="str">
        <f t="shared" si="22"/>
        <v/>
      </c>
      <c r="W346" s="92" t="str">
        <f t="shared" si="23"/>
        <v/>
      </c>
      <c r="X346" s="99"/>
      <c r="Y346" s="94"/>
      <c r="Z346" s="100"/>
      <c r="AA346" s="95"/>
      <c r="AB346" s="10"/>
      <c r="AC346" s="68" t="b">
        <f ca="1">AND('pg2'!T346&gt;=startDate,'pg2'!T346&lt;=endDate)</f>
        <v>0</v>
      </c>
    </row>
    <row r="347" spans="1:29" ht="15">
      <c r="A347" s="93">
        <f t="shared" si="24"/>
        <v>844</v>
      </c>
      <c r="B347" s="94"/>
      <c r="C347" s="153"/>
      <c r="D347" s="93" t="str">
        <f>IF(C347&lt;&gt;"",COUNTIF(Stats!AD:AD,C347),"")</f>
        <v/>
      </c>
      <c r="E347" s="165" t="str">
        <f ca="1">IF(C347&lt;&gt;"",IF(MONTH(T347)=MONTH(TODAY()),Stats!AI845,"--"),"")</f>
        <v/>
      </c>
      <c r="F347" s="97"/>
      <c r="G347" s="160"/>
      <c r="H347" s="157"/>
      <c r="I347" s="158"/>
      <c r="J347" s="161"/>
      <c r="K347" s="160"/>
      <c r="L347" s="162"/>
      <c r="M347" s="162"/>
      <c r="N347" s="96"/>
      <c r="O347" s="96"/>
      <c r="P347" s="164"/>
      <c r="Q347" s="159"/>
      <c r="R347" s="98"/>
      <c r="S347" s="163"/>
      <c r="T347" s="92" t="str">
        <f t="shared" ca="1" si="21"/>
        <v/>
      </c>
      <c r="U347" s="94"/>
      <c r="V347" s="92" t="str">
        <f t="shared" si="22"/>
        <v/>
      </c>
      <c r="W347" s="92" t="str">
        <f t="shared" si="23"/>
        <v/>
      </c>
      <c r="X347" s="99"/>
      <c r="Y347" s="94"/>
      <c r="Z347" s="100"/>
      <c r="AA347" s="95"/>
      <c r="AB347" s="10"/>
      <c r="AC347" s="68" t="b">
        <f ca="1">AND('pg2'!T347&gt;=startDate,'pg2'!T347&lt;=endDate)</f>
        <v>0</v>
      </c>
    </row>
    <row r="348" spans="1:29" ht="15">
      <c r="A348" s="93">
        <f t="shared" si="24"/>
        <v>845</v>
      </c>
      <c r="B348" s="94"/>
      <c r="C348" s="153"/>
      <c r="D348" s="93" t="str">
        <f>IF(C348&lt;&gt;"",COUNTIF(Stats!AD:AD,C348),"")</f>
        <v/>
      </c>
      <c r="E348" s="165" t="str">
        <f ca="1">IF(C348&lt;&gt;"",IF(MONTH(T348)=MONTH(TODAY()),Stats!AI846,"--"),"")</f>
        <v/>
      </c>
      <c r="F348" s="97"/>
      <c r="G348" s="160"/>
      <c r="H348" s="157"/>
      <c r="I348" s="158"/>
      <c r="J348" s="161"/>
      <c r="K348" s="160"/>
      <c r="L348" s="162"/>
      <c r="M348" s="162"/>
      <c r="N348" s="96"/>
      <c r="O348" s="96"/>
      <c r="P348" s="164"/>
      <c r="Q348" s="159"/>
      <c r="R348" s="98"/>
      <c r="S348" s="163"/>
      <c r="T348" s="92" t="str">
        <f t="shared" ca="1" si="21"/>
        <v/>
      </c>
      <c r="U348" s="94"/>
      <c r="V348" s="92" t="str">
        <f t="shared" si="22"/>
        <v/>
      </c>
      <c r="W348" s="92" t="str">
        <f t="shared" si="23"/>
        <v/>
      </c>
      <c r="X348" s="99"/>
      <c r="Y348" s="94"/>
      <c r="Z348" s="100"/>
      <c r="AA348" s="95"/>
      <c r="AB348" s="10"/>
      <c r="AC348" s="68" t="b">
        <f ca="1">AND('pg2'!T348&gt;=startDate,'pg2'!T348&lt;=endDate)</f>
        <v>0</v>
      </c>
    </row>
    <row r="349" spans="1:29" ht="15">
      <c r="A349" s="93">
        <f t="shared" si="24"/>
        <v>846</v>
      </c>
      <c r="B349" s="94"/>
      <c r="C349" s="153"/>
      <c r="D349" s="93" t="str">
        <f>IF(C349&lt;&gt;"",COUNTIF(Stats!AD:AD,C349),"")</f>
        <v/>
      </c>
      <c r="E349" s="165" t="str">
        <f ca="1">IF(C349&lt;&gt;"",IF(MONTH(T349)=MONTH(TODAY()),Stats!AI847,"--"),"")</f>
        <v/>
      </c>
      <c r="F349" s="97"/>
      <c r="G349" s="160"/>
      <c r="H349" s="157"/>
      <c r="I349" s="158"/>
      <c r="J349" s="161"/>
      <c r="K349" s="160"/>
      <c r="L349" s="162"/>
      <c r="M349" s="162"/>
      <c r="N349" s="96"/>
      <c r="O349" s="96"/>
      <c r="P349" s="164"/>
      <c r="Q349" s="159"/>
      <c r="R349" s="98"/>
      <c r="S349" s="163"/>
      <c r="T349" s="92" t="str">
        <f t="shared" ca="1" si="21"/>
        <v/>
      </c>
      <c r="U349" s="94"/>
      <c r="V349" s="92" t="str">
        <f t="shared" si="22"/>
        <v/>
      </c>
      <c r="W349" s="92" t="str">
        <f t="shared" si="23"/>
        <v/>
      </c>
      <c r="X349" s="99"/>
      <c r="Y349" s="94"/>
      <c r="Z349" s="100"/>
      <c r="AA349" s="95"/>
      <c r="AB349" s="10"/>
      <c r="AC349" s="68" t="b">
        <f ca="1">AND('pg2'!T349&gt;=startDate,'pg2'!T349&lt;=endDate)</f>
        <v>0</v>
      </c>
    </row>
    <row r="350" spans="1:29" ht="15">
      <c r="A350" s="93">
        <f t="shared" si="24"/>
        <v>847</v>
      </c>
      <c r="B350" s="94"/>
      <c r="C350" s="153"/>
      <c r="D350" s="93" t="str">
        <f>IF(C350&lt;&gt;"",COUNTIF(Stats!AD:AD,C350),"")</f>
        <v/>
      </c>
      <c r="E350" s="165" t="str">
        <f ca="1">IF(C350&lt;&gt;"",IF(MONTH(T350)=MONTH(TODAY()),Stats!AI848,"--"),"")</f>
        <v/>
      </c>
      <c r="F350" s="97"/>
      <c r="G350" s="160"/>
      <c r="H350" s="157"/>
      <c r="I350" s="158"/>
      <c r="J350" s="161"/>
      <c r="K350" s="160"/>
      <c r="L350" s="162"/>
      <c r="M350" s="162"/>
      <c r="N350" s="96"/>
      <c r="O350" s="96"/>
      <c r="P350" s="164"/>
      <c r="Q350" s="159"/>
      <c r="R350" s="98"/>
      <c r="S350" s="163"/>
      <c r="T350" s="92" t="str">
        <f t="shared" ca="1" si="21"/>
        <v/>
      </c>
      <c r="U350" s="94"/>
      <c r="V350" s="92" t="str">
        <f t="shared" si="22"/>
        <v/>
      </c>
      <c r="W350" s="92" t="str">
        <f t="shared" si="23"/>
        <v/>
      </c>
      <c r="X350" s="99"/>
      <c r="Y350" s="94"/>
      <c r="Z350" s="100"/>
      <c r="AA350" s="95"/>
      <c r="AB350" s="10"/>
      <c r="AC350" s="68" t="b">
        <f ca="1">AND('pg2'!T350&gt;=startDate,'pg2'!T350&lt;=endDate)</f>
        <v>0</v>
      </c>
    </row>
    <row r="351" spans="1:29" ht="15">
      <c r="A351" s="93">
        <f t="shared" si="24"/>
        <v>848</v>
      </c>
      <c r="B351" s="94"/>
      <c r="C351" s="153"/>
      <c r="D351" s="93" t="str">
        <f>IF(C351&lt;&gt;"",COUNTIF(Stats!AD:AD,C351),"")</f>
        <v/>
      </c>
      <c r="E351" s="165" t="str">
        <f ca="1">IF(C351&lt;&gt;"",IF(MONTH(T351)=MONTH(TODAY()),Stats!AI849,"--"),"")</f>
        <v/>
      </c>
      <c r="F351" s="97"/>
      <c r="G351" s="160"/>
      <c r="H351" s="157"/>
      <c r="I351" s="158"/>
      <c r="J351" s="161"/>
      <c r="K351" s="160"/>
      <c r="L351" s="162"/>
      <c r="M351" s="162"/>
      <c r="N351" s="96"/>
      <c r="O351" s="96"/>
      <c r="P351" s="164"/>
      <c r="Q351" s="159"/>
      <c r="R351" s="98"/>
      <c r="S351" s="163"/>
      <c r="T351" s="92" t="str">
        <f t="shared" ca="1" si="21"/>
        <v/>
      </c>
      <c r="U351" s="94"/>
      <c r="V351" s="92" t="str">
        <f t="shared" si="22"/>
        <v/>
      </c>
      <c r="W351" s="92" t="str">
        <f t="shared" si="23"/>
        <v/>
      </c>
      <c r="X351" s="99"/>
      <c r="Y351" s="94"/>
      <c r="Z351" s="100"/>
      <c r="AA351" s="95"/>
      <c r="AB351" s="10"/>
      <c r="AC351" s="68" t="b">
        <f ca="1">AND('pg2'!T351&gt;=startDate,'pg2'!T351&lt;=endDate)</f>
        <v>0</v>
      </c>
    </row>
    <row r="352" spans="1:29" ht="15">
      <c r="A352" s="93">
        <f t="shared" si="24"/>
        <v>849</v>
      </c>
      <c r="B352" s="94"/>
      <c r="C352" s="153"/>
      <c r="D352" s="93" t="str">
        <f>IF(C352&lt;&gt;"",COUNTIF(Stats!AD:AD,C352),"")</f>
        <v/>
      </c>
      <c r="E352" s="165" t="str">
        <f ca="1">IF(C352&lt;&gt;"",IF(MONTH(T352)=MONTH(TODAY()),Stats!AI850,"--"),"")</f>
        <v/>
      </c>
      <c r="F352" s="97"/>
      <c r="G352" s="160"/>
      <c r="H352" s="157"/>
      <c r="I352" s="158"/>
      <c r="J352" s="161"/>
      <c r="K352" s="160"/>
      <c r="L352" s="162"/>
      <c r="M352" s="162"/>
      <c r="N352" s="96"/>
      <c r="O352" s="96"/>
      <c r="P352" s="164"/>
      <c r="Q352" s="159"/>
      <c r="R352" s="98"/>
      <c r="S352" s="163"/>
      <c r="T352" s="92" t="str">
        <f t="shared" ca="1" si="21"/>
        <v/>
      </c>
      <c r="U352" s="94"/>
      <c r="V352" s="92" t="str">
        <f t="shared" si="22"/>
        <v/>
      </c>
      <c r="W352" s="92" t="str">
        <f t="shared" si="23"/>
        <v/>
      </c>
      <c r="X352" s="99"/>
      <c r="Y352" s="94"/>
      <c r="Z352" s="100"/>
      <c r="AA352" s="95"/>
      <c r="AB352" s="10"/>
      <c r="AC352" s="68" t="b">
        <f ca="1">AND('pg2'!T352&gt;=startDate,'pg2'!T352&lt;=endDate)</f>
        <v>0</v>
      </c>
    </row>
    <row r="353" spans="1:29" ht="15">
      <c r="A353" s="93">
        <f t="shared" si="24"/>
        <v>850</v>
      </c>
      <c r="B353" s="94"/>
      <c r="C353" s="153"/>
      <c r="D353" s="93" t="str">
        <f>IF(C353&lt;&gt;"",COUNTIF(Stats!AD:AD,C353),"")</f>
        <v/>
      </c>
      <c r="E353" s="165" t="str">
        <f ca="1">IF(C353&lt;&gt;"",IF(MONTH(T353)=MONTH(TODAY()),Stats!AI851,"--"),"")</f>
        <v/>
      </c>
      <c r="F353" s="97"/>
      <c r="G353" s="160"/>
      <c r="H353" s="157"/>
      <c r="I353" s="158"/>
      <c r="J353" s="161"/>
      <c r="K353" s="160"/>
      <c r="L353" s="162"/>
      <c r="M353" s="162"/>
      <c r="N353" s="96"/>
      <c r="O353" s="96"/>
      <c r="P353" s="164"/>
      <c r="Q353" s="159"/>
      <c r="R353" s="98"/>
      <c r="S353" s="163"/>
      <c r="T353" s="92" t="str">
        <f t="shared" ca="1" si="21"/>
        <v/>
      </c>
      <c r="U353" s="94"/>
      <c r="V353" s="92" t="str">
        <f t="shared" si="22"/>
        <v/>
      </c>
      <c r="W353" s="92" t="str">
        <f t="shared" si="23"/>
        <v/>
      </c>
      <c r="X353" s="99"/>
      <c r="Y353" s="94"/>
      <c r="Z353" s="100"/>
      <c r="AA353" s="95"/>
      <c r="AB353" s="10"/>
      <c r="AC353" s="68" t="b">
        <f ca="1">AND('pg2'!T353&gt;=startDate,'pg2'!T353&lt;=endDate)</f>
        <v>0</v>
      </c>
    </row>
    <row r="354" spans="1:29" ht="15">
      <c r="A354" s="93">
        <f t="shared" si="24"/>
        <v>851</v>
      </c>
      <c r="B354" s="94"/>
      <c r="C354" s="153"/>
      <c r="D354" s="93" t="str">
        <f>IF(C354&lt;&gt;"",COUNTIF(Stats!AD:AD,C354),"")</f>
        <v/>
      </c>
      <c r="E354" s="165" t="str">
        <f ca="1">IF(C354&lt;&gt;"",IF(MONTH(T354)=MONTH(TODAY()),Stats!AI852,"--"),"")</f>
        <v/>
      </c>
      <c r="F354" s="97"/>
      <c r="G354" s="160"/>
      <c r="H354" s="157"/>
      <c r="I354" s="158"/>
      <c r="J354" s="161"/>
      <c r="K354" s="160"/>
      <c r="L354" s="162"/>
      <c r="M354" s="162"/>
      <c r="N354" s="96"/>
      <c r="O354" s="96"/>
      <c r="P354" s="164"/>
      <c r="Q354" s="159"/>
      <c r="R354" s="98"/>
      <c r="S354" s="163"/>
      <c r="T354" s="92" t="str">
        <f t="shared" ca="1" si="21"/>
        <v/>
      </c>
      <c r="U354" s="94"/>
      <c r="V354" s="92" t="str">
        <f t="shared" si="22"/>
        <v/>
      </c>
      <c r="W354" s="92" t="str">
        <f t="shared" si="23"/>
        <v/>
      </c>
      <c r="X354" s="99"/>
      <c r="Y354" s="94"/>
      <c r="Z354" s="100"/>
      <c r="AA354" s="95"/>
      <c r="AB354" s="10"/>
      <c r="AC354" s="68" t="b">
        <f ca="1">AND('pg2'!T354&gt;=startDate,'pg2'!T354&lt;=endDate)</f>
        <v>0</v>
      </c>
    </row>
    <row r="355" spans="1:29" ht="15">
      <c r="A355" s="93">
        <f t="shared" si="24"/>
        <v>852</v>
      </c>
      <c r="B355" s="94"/>
      <c r="C355" s="153"/>
      <c r="D355" s="93" t="str">
        <f>IF(C355&lt;&gt;"",COUNTIF(Stats!AD:AD,C355),"")</f>
        <v/>
      </c>
      <c r="E355" s="165" t="str">
        <f ca="1">IF(C355&lt;&gt;"",IF(MONTH(T355)=MONTH(TODAY()),Stats!AI853,"--"),"")</f>
        <v/>
      </c>
      <c r="F355" s="97"/>
      <c r="G355" s="160"/>
      <c r="H355" s="157"/>
      <c r="I355" s="158"/>
      <c r="J355" s="161"/>
      <c r="K355" s="160"/>
      <c r="L355" s="162"/>
      <c r="M355" s="162"/>
      <c r="N355" s="96"/>
      <c r="O355" s="96"/>
      <c r="P355" s="164"/>
      <c r="Q355" s="159"/>
      <c r="R355" s="98"/>
      <c r="S355" s="163"/>
      <c r="T355" s="92" t="str">
        <f t="shared" ca="1" si="21"/>
        <v/>
      </c>
      <c r="U355" s="94"/>
      <c r="V355" s="92" t="str">
        <f t="shared" si="22"/>
        <v/>
      </c>
      <c r="W355" s="92" t="str">
        <f t="shared" si="23"/>
        <v/>
      </c>
      <c r="X355" s="99"/>
      <c r="Y355" s="94"/>
      <c r="Z355" s="100"/>
      <c r="AA355" s="95"/>
      <c r="AB355" s="10"/>
      <c r="AC355" s="68" t="b">
        <f ca="1">AND('pg2'!T355&gt;=startDate,'pg2'!T355&lt;=endDate)</f>
        <v>0</v>
      </c>
    </row>
    <row r="356" spans="1:29" ht="15">
      <c r="A356" s="93">
        <f t="shared" si="24"/>
        <v>853</v>
      </c>
      <c r="B356" s="94"/>
      <c r="C356" s="153"/>
      <c r="D356" s="93" t="str">
        <f>IF(C356&lt;&gt;"",COUNTIF(Stats!AD:AD,C356),"")</f>
        <v/>
      </c>
      <c r="E356" s="165" t="str">
        <f ca="1">IF(C356&lt;&gt;"",IF(MONTH(T356)=MONTH(TODAY()),Stats!AI854,"--"),"")</f>
        <v/>
      </c>
      <c r="F356" s="97"/>
      <c r="G356" s="160"/>
      <c r="H356" s="157"/>
      <c r="I356" s="158"/>
      <c r="J356" s="161"/>
      <c r="K356" s="160"/>
      <c r="L356" s="162"/>
      <c r="M356" s="162"/>
      <c r="N356" s="96"/>
      <c r="O356" s="96"/>
      <c r="P356" s="164"/>
      <c r="Q356" s="159"/>
      <c r="R356" s="98"/>
      <c r="S356" s="163"/>
      <c r="T356" s="92" t="str">
        <f t="shared" ca="1" si="21"/>
        <v/>
      </c>
      <c r="U356" s="94"/>
      <c r="V356" s="92" t="str">
        <f t="shared" si="22"/>
        <v/>
      </c>
      <c r="W356" s="92" t="str">
        <f t="shared" si="23"/>
        <v/>
      </c>
      <c r="X356" s="99"/>
      <c r="Y356" s="94"/>
      <c r="Z356" s="100"/>
      <c r="AA356" s="95"/>
      <c r="AB356" s="10"/>
      <c r="AC356" s="68" t="b">
        <f ca="1">AND('pg2'!T356&gt;=startDate,'pg2'!T356&lt;=endDate)</f>
        <v>0</v>
      </c>
    </row>
    <row r="357" spans="1:29" ht="15">
      <c r="A357" s="93">
        <f t="shared" si="24"/>
        <v>854</v>
      </c>
      <c r="B357" s="94"/>
      <c r="C357" s="153"/>
      <c r="D357" s="93" t="str">
        <f>IF(C357&lt;&gt;"",COUNTIF(Stats!AD:AD,C357),"")</f>
        <v/>
      </c>
      <c r="E357" s="165" t="str">
        <f ca="1">IF(C357&lt;&gt;"",IF(MONTH(T357)=MONTH(TODAY()),Stats!AI855,"--"),"")</f>
        <v/>
      </c>
      <c r="F357" s="97"/>
      <c r="G357" s="160"/>
      <c r="H357" s="157"/>
      <c r="I357" s="158"/>
      <c r="J357" s="161"/>
      <c r="K357" s="160"/>
      <c r="L357" s="162"/>
      <c r="M357" s="162"/>
      <c r="N357" s="96"/>
      <c r="O357" s="96"/>
      <c r="P357" s="164"/>
      <c r="Q357" s="159"/>
      <c r="R357" s="98"/>
      <c r="S357" s="163"/>
      <c r="T357" s="92" t="str">
        <f t="shared" ca="1" si="21"/>
        <v/>
      </c>
      <c r="U357" s="94"/>
      <c r="V357" s="92" t="str">
        <f t="shared" si="22"/>
        <v/>
      </c>
      <c r="W357" s="92" t="str">
        <f t="shared" si="23"/>
        <v/>
      </c>
      <c r="X357" s="99"/>
      <c r="Y357" s="94"/>
      <c r="Z357" s="100"/>
      <c r="AA357" s="95"/>
      <c r="AB357" s="10"/>
      <c r="AC357" s="68" t="b">
        <f ca="1">AND('pg2'!T357&gt;=startDate,'pg2'!T357&lt;=endDate)</f>
        <v>0</v>
      </c>
    </row>
    <row r="358" spans="1:29" ht="15">
      <c r="A358" s="93">
        <f t="shared" si="24"/>
        <v>855</v>
      </c>
      <c r="B358" s="94"/>
      <c r="C358" s="153"/>
      <c r="D358" s="93" t="str">
        <f>IF(C358&lt;&gt;"",COUNTIF(Stats!AD:AD,C358),"")</f>
        <v/>
      </c>
      <c r="E358" s="165" t="str">
        <f ca="1">IF(C358&lt;&gt;"",IF(MONTH(T358)=MONTH(TODAY()),Stats!AI856,"--"),"")</f>
        <v/>
      </c>
      <c r="F358" s="97"/>
      <c r="G358" s="160"/>
      <c r="H358" s="157"/>
      <c r="I358" s="158"/>
      <c r="J358" s="161"/>
      <c r="K358" s="160"/>
      <c r="L358" s="162"/>
      <c r="M358" s="162"/>
      <c r="N358" s="96"/>
      <c r="O358" s="96"/>
      <c r="P358" s="164"/>
      <c r="Q358" s="159"/>
      <c r="R358" s="98"/>
      <c r="S358" s="163"/>
      <c r="T358" s="92" t="str">
        <f t="shared" ca="1" si="21"/>
        <v/>
      </c>
      <c r="U358" s="94"/>
      <c r="V358" s="92" t="str">
        <f t="shared" si="22"/>
        <v/>
      </c>
      <c r="W358" s="92" t="str">
        <f t="shared" si="23"/>
        <v/>
      </c>
      <c r="X358" s="99"/>
      <c r="Y358" s="94"/>
      <c r="Z358" s="100"/>
      <c r="AA358" s="95"/>
      <c r="AB358" s="10"/>
      <c r="AC358" s="68" t="b">
        <f ca="1">AND('pg2'!T358&gt;=startDate,'pg2'!T358&lt;=endDate)</f>
        <v>0</v>
      </c>
    </row>
    <row r="359" spans="1:29" ht="15">
      <c r="A359" s="93">
        <f t="shared" si="24"/>
        <v>856</v>
      </c>
      <c r="B359" s="94"/>
      <c r="C359" s="153"/>
      <c r="D359" s="93" t="str">
        <f>IF(C359&lt;&gt;"",COUNTIF(Stats!AD:AD,C359),"")</f>
        <v/>
      </c>
      <c r="E359" s="165" t="str">
        <f ca="1">IF(C359&lt;&gt;"",IF(MONTH(T359)=MONTH(TODAY()),Stats!AI857,"--"),"")</f>
        <v/>
      </c>
      <c r="F359" s="97"/>
      <c r="G359" s="160"/>
      <c r="H359" s="157"/>
      <c r="I359" s="158"/>
      <c r="J359" s="161"/>
      <c r="K359" s="160"/>
      <c r="L359" s="162"/>
      <c r="M359" s="162"/>
      <c r="N359" s="96"/>
      <c r="O359" s="96"/>
      <c r="P359" s="164"/>
      <c r="Q359" s="159"/>
      <c r="R359" s="98"/>
      <c r="S359" s="163"/>
      <c r="T359" s="92" t="str">
        <f t="shared" ca="1" si="21"/>
        <v/>
      </c>
      <c r="U359" s="94"/>
      <c r="V359" s="92" t="str">
        <f t="shared" si="22"/>
        <v/>
      </c>
      <c r="W359" s="92" t="str">
        <f t="shared" si="23"/>
        <v/>
      </c>
      <c r="X359" s="99"/>
      <c r="Y359" s="94"/>
      <c r="Z359" s="100"/>
      <c r="AA359" s="95"/>
      <c r="AB359" s="10"/>
      <c r="AC359" s="68" t="b">
        <f ca="1">AND('pg2'!T359&gt;=startDate,'pg2'!T359&lt;=endDate)</f>
        <v>0</v>
      </c>
    </row>
    <row r="360" spans="1:29" ht="15">
      <c r="A360" s="93">
        <f t="shared" si="24"/>
        <v>857</v>
      </c>
      <c r="B360" s="94"/>
      <c r="C360" s="153"/>
      <c r="D360" s="93" t="str">
        <f>IF(C360&lt;&gt;"",COUNTIF(Stats!AD:AD,C360),"")</f>
        <v/>
      </c>
      <c r="E360" s="165" t="str">
        <f ca="1">IF(C360&lt;&gt;"",IF(MONTH(T360)=MONTH(TODAY()),Stats!AI858,"--"),"")</f>
        <v/>
      </c>
      <c r="F360" s="97"/>
      <c r="G360" s="160"/>
      <c r="H360" s="157"/>
      <c r="I360" s="158"/>
      <c r="J360" s="161"/>
      <c r="K360" s="160"/>
      <c r="L360" s="162"/>
      <c r="M360" s="162"/>
      <c r="N360" s="96"/>
      <c r="O360" s="96"/>
      <c r="P360" s="164"/>
      <c r="Q360" s="159"/>
      <c r="R360" s="98"/>
      <c r="S360" s="163"/>
      <c r="T360" s="92" t="str">
        <f t="shared" ca="1" si="21"/>
        <v/>
      </c>
      <c r="U360" s="94"/>
      <c r="V360" s="92" t="str">
        <f t="shared" si="22"/>
        <v/>
      </c>
      <c r="W360" s="92" t="str">
        <f t="shared" si="23"/>
        <v/>
      </c>
      <c r="X360" s="99"/>
      <c r="Y360" s="94"/>
      <c r="Z360" s="100"/>
      <c r="AA360" s="95"/>
      <c r="AB360" s="10"/>
      <c r="AC360" s="68" t="b">
        <f ca="1">AND('pg2'!T360&gt;=startDate,'pg2'!T360&lt;=endDate)</f>
        <v>0</v>
      </c>
    </row>
    <row r="361" spans="1:29" ht="15">
      <c r="A361" s="93">
        <f t="shared" si="24"/>
        <v>858</v>
      </c>
      <c r="B361" s="94"/>
      <c r="C361" s="153"/>
      <c r="D361" s="93" t="str">
        <f>IF(C361&lt;&gt;"",COUNTIF(Stats!AD:AD,C361),"")</f>
        <v/>
      </c>
      <c r="E361" s="165" t="str">
        <f ca="1">IF(C361&lt;&gt;"",IF(MONTH(T361)=MONTH(TODAY()),Stats!AI859,"--"),"")</f>
        <v/>
      </c>
      <c r="F361" s="97"/>
      <c r="G361" s="160"/>
      <c r="H361" s="157"/>
      <c r="I361" s="158"/>
      <c r="J361" s="161"/>
      <c r="K361" s="160"/>
      <c r="L361" s="162"/>
      <c r="M361" s="162"/>
      <c r="N361" s="96"/>
      <c r="O361" s="96"/>
      <c r="P361" s="164"/>
      <c r="Q361" s="159"/>
      <c r="R361" s="98"/>
      <c r="S361" s="163"/>
      <c r="T361" s="92" t="str">
        <f t="shared" ca="1" si="21"/>
        <v/>
      </c>
      <c r="U361" s="94"/>
      <c r="V361" s="92" t="str">
        <f t="shared" si="22"/>
        <v/>
      </c>
      <c r="W361" s="92" t="str">
        <f t="shared" si="23"/>
        <v/>
      </c>
      <c r="X361" s="99"/>
      <c r="Y361" s="94"/>
      <c r="Z361" s="100"/>
      <c r="AA361" s="95"/>
      <c r="AB361" s="10"/>
      <c r="AC361" s="68" t="b">
        <f ca="1">AND('pg2'!T361&gt;=startDate,'pg2'!T361&lt;=endDate)</f>
        <v>0</v>
      </c>
    </row>
    <row r="362" spans="1:29" ht="15">
      <c r="A362" s="93">
        <f t="shared" si="24"/>
        <v>859</v>
      </c>
      <c r="B362" s="94"/>
      <c r="C362" s="153"/>
      <c r="D362" s="93" t="str">
        <f>IF(C362&lt;&gt;"",COUNTIF(Stats!AD:AD,C362),"")</f>
        <v/>
      </c>
      <c r="E362" s="165" t="str">
        <f ca="1">IF(C362&lt;&gt;"",IF(MONTH(T362)=MONTH(TODAY()),Stats!AI860,"--"),"")</f>
        <v/>
      </c>
      <c r="F362" s="97"/>
      <c r="G362" s="160"/>
      <c r="H362" s="157"/>
      <c r="I362" s="158"/>
      <c r="J362" s="161"/>
      <c r="K362" s="160"/>
      <c r="L362" s="162"/>
      <c r="M362" s="162"/>
      <c r="N362" s="96"/>
      <c r="O362" s="96"/>
      <c r="P362" s="164"/>
      <c r="Q362" s="159"/>
      <c r="R362" s="98"/>
      <c r="S362" s="163"/>
      <c r="T362" s="92" t="str">
        <f t="shared" ca="1" si="21"/>
        <v/>
      </c>
      <c r="U362" s="94"/>
      <c r="V362" s="92" t="str">
        <f t="shared" si="22"/>
        <v/>
      </c>
      <c r="W362" s="92" t="str">
        <f t="shared" si="23"/>
        <v/>
      </c>
      <c r="X362" s="99"/>
      <c r="Y362" s="94"/>
      <c r="Z362" s="100"/>
      <c r="AA362" s="95"/>
      <c r="AB362" s="10"/>
      <c r="AC362" s="68" t="b">
        <f ca="1">AND('pg2'!T362&gt;=startDate,'pg2'!T362&lt;=endDate)</f>
        <v>0</v>
      </c>
    </row>
    <row r="363" spans="1:29" ht="15">
      <c r="A363" s="93">
        <f t="shared" si="24"/>
        <v>860</v>
      </c>
      <c r="B363" s="94"/>
      <c r="C363" s="153"/>
      <c r="D363" s="93" t="str">
        <f>IF(C363&lt;&gt;"",COUNTIF(Stats!AD:AD,C363),"")</f>
        <v/>
      </c>
      <c r="E363" s="165" t="str">
        <f ca="1">IF(C363&lt;&gt;"",IF(MONTH(T363)=MONTH(TODAY()),Stats!AI861,"--"),"")</f>
        <v/>
      </c>
      <c r="F363" s="97"/>
      <c r="G363" s="160"/>
      <c r="H363" s="157"/>
      <c r="I363" s="158"/>
      <c r="J363" s="161"/>
      <c r="K363" s="160"/>
      <c r="L363" s="162"/>
      <c r="M363" s="162"/>
      <c r="N363" s="96"/>
      <c r="O363" s="96"/>
      <c r="P363" s="164"/>
      <c r="Q363" s="159"/>
      <c r="R363" s="98"/>
      <c r="S363" s="163"/>
      <c r="T363" s="92" t="str">
        <f t="shared" ca="1" si="21"/>
        <v/>
      </c>
      <c r="U363" s="94"/>
      <c r="V363" s="92" t="str">
        <f t="shared" si="22"/>
        <v/>
      </c>
      <c r="W363" s="92" t="str">
        <f t="shared" si="23"/>
        <v/>
      </c>
      <c r="X363" s="99"/>
      <c r="Y363" s="94"/>
      <c r="Z363" s="100"/>
      <c r="AA363" s="95"/>
      <c r="AB363" s="10"/>
      <c r="AC363" s="68" t="b">
        <f ca="1">AND('pg2'!T363&gt;=startDate,'pg2'!T363&lt;=endDate)</f>
        <v>0</v>
      </c>
    </row>
    <row r="364" spans="1:29" ht="15">
      <c r="A364" s="93">
        <f t="shared" si="24"/>
        <v>861</v>
      </c>
      <c r="B364" s="94"/>
      <c r="C364" s="153"/>
      <c r="D364" s="93" t="str">
        <f>IF(C364&lt;&gt;"",COUNTIF(Stats!AD:AD,C364),"")</f>
        <v/>
      </c>
      <c r="E364" s="165" t="str">
        <f ca="1">IF(C364&lt;&gt;"",IF(MONTH(T364)=MONTH(TODAY()),Stats!AI862,"--"),"")</f>
        <v/>
      </c>
      <c r="F364" s="97"/>
      <c r="G364" s="160"/>
      <c r="H364" s="157"/>
      <c r="I364" s="158"/>
      <c r="J364" s="161"/>
      <c r="K364" s="160"/>
      <c r="L364" s="162"/>
      <c r="M364" s="162"/>
      <c r="N364" s="96"/>
      <c r="O364" s="96"/>
      <c r="P364" s="164"/>
      <c r="Q364" s="159"/>
      <c r="R364" s="98"/>
      <c r="S364" s="163"/>
      <c r="T364" s="92" t="str">
        <f t="shared" ca="1" si="21"/>
        <v/>
      </c>
      <c r="U364" s="94"/>
      <c r="V364" s="92" t="str">
        <f t="shared" si="22"/>
        <v/>
      </c>
      <c r="W364" s="92" t="str">
        <f t="shared" si="23"/>
        <v/>
      </c>
      <c r="X364" s="99"/>
      <c r="Y364" s="94"/>
      <c r="Z364" s="100"/>
      <c r="AA364" s="95"/>
      <c r="AB364" s="10"/>
      <c r="AC364" s="68" t="b">
        <f ca="1">AND('pg2'!T364&gt;=startDate,'pg2'!T364&lt;=endDate)</f>
        <v>0</v>
      </c>
    </row>
    <row r="365" spans="1:29" ht="15">
      <c r="A365" s="93">
        <f t="shared" si="24"/>
        <v>862</v>
      </c>
      <c r="B365" s="94"/>
      <c r="C365" s="153"/>
      <c r="D365" s="93" t="str">
        <f>IF(C365&lt;&gt;"",COUNTIF(Stats!AD:AD,C365),"")</f>
        <v/>
      </c>
      <c r="E365" s="165" t="str">
        <f ca="1">IF(C365&lt;&gt;"",IF(MONTH(T365)=MONTH(TODAY()),Stats!AI863,"--"),"")</f>
        <v/>
      </c>
      <c r="F365" s="97"/>
      <c r="G365" s="160"/>
      <c r="H365" s="157"/>
      <c r="I365" s="158"/>
      <c r="J365" s="161"/>
      <c r="K365" s="160"/>
      <c r="L365" s="162"/>
      <c r="M365" s="162"/>
      <c r="N365" s="96"/>
      <c r="O365" s="96"/>
      <c r="P365" s="164"/>
      <c r="Q365" s="159"/>
      <c r="R365" s="98"/>
      <c r="S365" s="163"/>
      <c r="T365" s="92" t="str">
        <f t="shared" ca="1" si="21"/>
        <v/>
      </c>
      <c r="U365" s="94"/>
      <c r="V365" s="92" t="str">
        <f t="shared" si="22"/>
        <v/>
      </c>
      <c r="W365" s="92" t="str">
        <f t="shared" si="23"/>
        <v/>
      </c>
      <c r="X365" s="99"/>
      <c r="Y365" s="94"/>
      <c r="Z365" s="100"/>
      <c r="AA365" s="95"/>
      <c r="AB365" s="10"/>
      <c r="AC365" s="68" t="b">
        <f ca="1">AND('pg2'!T365&gt;=startDate,'pg2'!T365&lt;=endDate)</f>
        <v>0</v>
      </c>
    </row>
    <row r="366" spans="1:29" ht="15">
      <c r="A366" s="93">
        <f t="shared" si="24"/>
        <v>863</v>
      </c>
      <c r="B366" s="94"/>
      <c r="C366" s="153"/>
      <c r="D366" s="93" t="str">
        <f>IF(C366&lt;&gt;"",COUNTIF(Stats!AD:AD,C366),"")</f>
        <v/>
      </c>
      <c r="E366" s="165" t="str">
        <f ca="1">IF(C366&lt;&gt;"",IF(MONTH(T366)=MONTH(TODAY()),Stats!AI864,"--"),"")</f>
        <v/>
      </c>
      <c r="F366" s="97"/>
      <c r="G366" s="160"/>
      <c r="H366" s="157"/>
      <c r="I366" s="158"/>
      <c r="J366" s="161"/>
      <c r="K366" s="160"/>
      <c r="L366" s="162"/>
      <c r="M366" s="162"/>
      <c r="N366" s="96"/>
      <c r="O366" s="96"/>
      <c r="P366" s="164"/>
      <c r="Q366" s="159"/>
      <c r="R366" s="98"/>
      <c r="S366" s="163"/>
      <c r="T366" s="92" t="str">
        <f t="shared" ca="1" si="21"/>
        <v/>
      </c>
      <c r="U366" s="94"/>
      <c r="V366" s="92" t="str">
        <f t="shared" si="22"/>
        <v/>
      </c>
      <c r="W366" s="92" t="str">
        <f t="shared" si="23"/>
        <v/>
      </c>
      <c r="X366" s="99"/>
      <c r="Y366" s="94"/>
      <c r="Z366" s="100"/>
      <c r="AA366" s="95"/>
      <c r="AB366" s="10"/>
      <c r="AC366" s="68" t="b">
        <f ca="1">AND('pg2'!T366&gt;=startDate,'pg2'!T366&lt;=endDate)</f>
        <v>0</v>
      </c>
    </row>
    <row r="367" spans="1:29" ht="15">
      <c r="A367" s="93">
        <f t="shared" si="24"/>
        <v>864</v>
      </c>
      <c r="B367" s="94"/>
      <c r="C367" s="153"/>
      <c r="D367" s="93" t="str">
        <f>IF(C367&lt;&gt;"",COUNTIF(Stats!AD:AD,C367),"")</f>
        <v/>
      </c>
      <c r="E367" s="165" t="str">
        <f ca="1">IF(C367&lt;&gt;"",IF(MONTH(T367)=MONTH(TODAY()),Stats!AI865,"--"),"")</f>
        <v/>
      </c>
      <c r="F367" s="97"/>
      <c r="G367" s="160"/>
      <c r="H367" s="157"/>
      <c r="I367" s="158"/>
      <c r="J367" s="161"/>
      <c r="K367" s="160"/>
      <c r="L367" s="162"/>
      <c r="M367" s="162"/>
      <c r="N367" s="96"/>
      <c r="O367" s="96"/>
      <c r="P367" s="164"/>
      <c r="Q367" s="159"/>
      <c r="R367" s="98"/>
      <c r="S367" s="163"/>
      <c r="T367" s="92" t="str">
        <f t="shared" ca="1" si="21"/>
        <v/>
      </c>
      <c r="U367" s="94"/>
      <c r="V367" s="92" t="str">
        <f t="shared" si="22"/>
        <v/>
      </c>
      <c r="W367" s="92" t="str">
        <f t="shared" si="23"/>
        <v/>
      </c>
      <c r="X367" s="99"/>
      <c r="Y367" s="94"/>
      <c r="Z367" s="100"/>
      <c r="AA367" s="95"/>
      <c r="AB367" s="10"/>
      <c r="AC367" s="68" t="b">
        <f ca="1">AND('pg2'!T367&gt;=startDate,'pg2'!T367&lt;=endDate)</f>
        <v>0</v>
      </c>
    </row>
    <row r="368" spans="1:29" ht="15">
      <c r="A368" s="93">
        <f t="shared" si="24"/>
        <v>865</v>
      </c>
      <c r="B368" s="94"/>
      <c r="C368" s="153"/>
      <c r="D368" s="93" t="str">
        <f>IF(C368&lt;&gt;"",COUNTIF(Stats!AD:AD,C368),"")</f>
        <v/>
      </c>
      <c r="E368" s="165" t="str">
        <f ca="1">IF(C368&lt;&gt;"",IF(MONTH(T368)=MONTH(TODAY()),Stats!AI866,"--"),"")</f>
        <v/>
      </c>
      <c r="F368" s="97"/>
      <c r="G368" s="160"/>
      <c r="H368" s="157"/>
      <c r="I368" s="158"/>
      <c r="J368" s="161"/>
      <c r="K368" s="160"/>
      <c r="L368" s="162"/>
      <c r="M368" s="162"/>
      <c r="N368" s="96"/>
      <c r="O368" s="96"/>
      <c r="P368" s="164"/>
      <c r="Q368" s="159"/>
      <c r="R368" s="98"/>
      <c r="S368" s="163"/>
      <c r="T368" s="92" t="str">
        <f t="shared" ca="1" si="21"/>
        <v/>
      </c>
      <c r="U368" s="94"/>
      <c r="V368" s="92" t="str">
        <f t="shared" si="22"/>
        <v/>
      </c>
      <c r="W368" s="92" t="str">
        <f t="shared" si="23"/>
        <v/>
      </c>
      <c r="X368" s="99"/>
      <c r="Y368" s="94"/>
      <c r="Z368" s="100"/>
      <c r="AA368" s="95"/>
      <c r="AB368" s="10"/>
      <c r="AC368" s="68" t="b">
        <f ca="1">AND('pg2'!T368&gt;=startDate,'pg2'!T368&lt;=endDate)</f>
        <v>0</v>
      </c>
    </row>
    <row r="369" spans="1:29" ht="15">
      <c r="A369" s="93">
        <f t="shared" si="24"/>
        <v>866</v>
      </c>
      <c r="B369" s="94"/>
      <c r="C369" s="153"/>
      <c r="D369" s="93" t="str">
        <f>IF(C369&lt;&gt;"",COUNTIF(Stats!AD:AD,C369),"")</f>
        <v/>
      </c>
      <c r="E369" s="165" t="str">
        <f ca="1">IF(C369&lt;&gt;"",IF(MONTH(T369)=MONTH(TODAY()),Stats!AI867,"--"),"")</f>
        <v/>
      </c>
      <c r="F369" s="97"/>
      <c r="G369" s="160"/>
      <c r="H369" s="157"/>
      <c r="I369" s="158"/>
      <c r="J369" s="161"/>
      <c r="K369" s="160"/>
      <c r="L369" s="162"/>
      <c r="M369" s="162"/>
      <c r="N369" s="96"/>
      <c r="O369" s="96"/>
      <c r="P369" s="164"/>
      <c r="Q369" s="159"/>
      <c r="R369" s="98"/>
      <c r="S369" s="163"/>
      <c r="T369" s="92" t="str">
        <f t="shared" ca="1" si="21"/>
        <v/>
      </c>
      <c r="U369" s="94"/>
      <c r="V369" s="92" t="str">
        <f t="shared" si="22"/>
        <v/>
      </c>
      <c r="W369" s="92" t="str">
        <f t="shared" si="23"/>
        <v/>
      </c>
      <c r="X369" s="99"/>
      <c r="Y369" s="94"/>
      <c r="Z369" s="100"/>
      <c r="AA369" s="95"/>
      <c r="AB369" s="10"/>
      <c r="AC369" s="68" t="b">
        <f ca="1">AND('pg2'!T369&gt;=startDate,'pg2'!T369&lt;=endDate)</f>
        <v>0</v>
      </c>
    </row>
    <row r="370" spans="1:29" ht="15">
      <c r="A370" s="93">
        <f t="shared" si="24"/>
        <v>867</v>
      </c>
      <c r="B370" s="94"/>
      <c r="C370" s="153"/>
      <c r="D370" s="93" t="str">
        <f>IF(C370&lt;&gt;"",COUNTIF(Stats!AD:AD,C370),"")</f>
        <v/>
      </c>
      <c r="E370" s="165" t="str">
        <f ca="1">IF(C370&lt;&gt;"",IF(MONTH(T370)=MONTH(TODAY()),Stats!AI868,"--"),"")</f>
        <v/>
      </c>
      <c r="F370" s="97"/>
      <c r="G370" s="160"/>
      <c r="H370" s="157"/>
      <c r="I370" s="158"/>
      <c r="J370" s="161"/>
      <c r="K370" s="160"/>
      <c r="L370" s="162"/>
      <c r="M370" s="162"/>
      <c r="N370" s="96"/>
      <c r="O370" s="96"/>
      <c r="P370" s="164"/>
      <c r="Q370" s="159"/>
      <c r="R370" s="98"/>
      <c r="S370" s="163"/>
      <c r="T370" s="92" t="str">
        <f t="shared" ca="1" si="21"/>
        <v/>
      </c>
      <c r="U370" s="94"/>
      <c r="V370" s="92" t="str">
        <f t="shared" si="22"/>
        <v/>
      </c>
      <c r="W370" s="92" t="str">
        <f t="shared" si="23"/>
        <v/>
      </c>
      <c r="X370" s="99"/>
      <c r="Y370" s="94"/>
      <c r="Z370" s="100"/>
      <c r="AA370" s="95"/>
      <c r="AB370" s="10"/>
      <c r="AC370" s="68" t="b">
        <f ca="1">AND('pg2'!T370&gt;=startDate,'pg2'!T370&lt;=endDate)</f>
        <v>0</v>
      </c>
    </row>
    <row r="371" spans="1:29" ht="15">
      <c r="A371" s="93">
        <f t="shared" si="24"/>
        <v>868</v>
      </c>
      <c r="B371" s="94"/>
      <c r="C371" s="153"/>
      <c r="D371" s="93" t="str">
        <f>IF(C371&lt;&gt;"",COUNTIF(Stats!AD:AD,C371),"")</f>
        <v/>
      </c>
      <c r="E371" s="165" t="str">
        <f ca="1">IF(C371&lt;&gt;"",IF(MONTH(T371)=MONTH(TODAY()),Stats!AI869,"--"),"")</f>
        <v/>
      </c>
      <c r="F371" s="97"/>
      <c r="G371" s="160"/>
      <c r="H371" s="157"/>
      <c r="I371" s="158"/>
      <c r="J371" s="161"/>
      <c r="K371" s="160"/>
      <c r="L371" s="162"/>
      <c r="M371" s="162"/>
      <c r="N371" s="96"/>
      <c r="O371" s="96"/>
      <c r="P371" s="164"/>
      <c r="Q371" s="159"/>
      <c r="R371" s="98"/>
      <c r="S371" s="163"/>
      <c r="T371" s="92" t="str">
        <f t="shared" ca="1" si="21"/>
        <v/>
      </c>
      <c r="U371" s="94"/>
      <c r="V371" s="92" t="str">
        <f t="shared" si="22"/>
        <v/>
      </c>
      <c r="W371" s="92" t="str">
        <f t="shared" si="23"/>
        <v/>
      </c>
      <c r="X371" s="99"/>
      <c r="Y371" s="94"/>
      <c r="Z371" s="100"/>
      <c r="AA371" s="95"/>
      <c r="AB371" s="10"/>
      <c r="AC371" s="68" t="b">
        <f ca="1">AND('pg2'!T371&gt;=startDate,'pg2'!T371&lt;=endDate)</f>
        <v>0</v>
      </c>
    </row>
    <row r="372" spans="1:29" ht="15">
      <c r="A372" s="93">
        <f t="shared" si="24"/>
        <v>869</v>
      </c>
      <c r="B372" s="94"/>
      <c r="C372" s="153"/>
      <c r="D372" s="93" t="str">
        <f>IF(C372&lt;&gt;"",COUNTIF(Stats!AD:AD,C372),"")</f>
        <v/>
      </c>
      <c r="E372" s="165" t="str">
        <f ca="1">IF(C372&lt;&gt;"",IF(MONTH(T372)=MONTH(TODAY()),Stats!AI870,"--"),"")</f>
        <v/>
      </c>
      <c r="F372" s="97"/>
      <c r="G372" s="160"/>
      <c r="H372" s="157"/>
      <c r="I372" s="158"/>
      <c r="J372" s="161"/>
      <c r="K372" s="160"/>
      <c r="L372" s="162"/>
      <c r="M372" s="162"/>
      <c r="N372" s="96"/>
      <c r="O372" s="96"/>
      <c r="P372" s="164"/>
      <c r="Q372" s="159"/>
      <c r="R372" s="98"/>
      <c r="S372" s="163"/>
      <c r="T372" s="92" t="str">
        <f t="shared" ca="1" si="21"/>
        <v/>
      </c>
      <c r="U372" s="94"/>
      <c r="V372" s="92" t="str">
        <f t="shared" si="22"/>
        <v/>
      </c>
      <c r="W372" s="92" t="str">
        <f t="shared" si="23"/>
        <v/>
      </c>
      <c r="X372" s="99"/>
      <c r="Y372" s="94"/>
      <c r="Z372" s="100"/>
      <c r="AA372" s="95"/>
      <c r="AB372" s="10"/>
      <c r="AC372" s="68" t="b">
        <f ca="1">AND('pg2'!T372&gt;=startDate,'pg2'!T372&lt;=endDate)</f>
        <v>0</v>
      </c>
    </row>
    <row r="373" spans="1:29" ht="15">
      <c r="A373" s="93">
        <f t="shared" si="24"/>
        <v>870</v>
      </c>
      <c r="B373" s="94"/>
      <c r="C373" s="153"/>
      <c r="D373" s="93" t="str">
        <f>IF(C373&lt;&gt;"",COUNTIF(Stats!AD:AD,C373),"")</f>
        <v/>
      </c>
      <c r="E373" s="165" t="str">
        <f ca="1">IF(C373&lt;&gt;"",IF(MONTH(T373)=MONTH(TODAY()),Stats!AI871,"--"),"")</f>
        <v/>
      </c>
      <c r="F373" s="97"/>
      <c r="G373" s="160"/>
      <c r="H373" s="157"/>
      <c r="I373" s="158"/>
      <c r="J373" s="161"/>
      <c r="K373" s="160"/>
      <c r="L373" s="162"/>
      <c r="M373" s="162"/>
      <c r="N373" s="96"/>
      <c r="O373" s="96"/>
      <c r="P373" s="164"/>
      <c r="Q373" s="159"/>
      <c r="R373" s="98"/>
      <c r="S373" s="163"/>
      <c r="T373" s="92" t="str">
        <f t="shared" ca="1" si="21"/>
        <v/>
      </c>
      <c r="U373" s="94"/>
      <c r="V373" s="92" t="str">
        <f t="shared" si="22"/>
        <v/>
      </c>
      <c r="W373" s="92" t="str">
        <f t="shared" si="23"/>
        <v/>
      </c>
      <c r="X373" s="99"/>
      <c r="Y373" s="94"/>
      <c r="Z373" s="100"/>
      <c r="AA373" s="95"/>
      <c r="AB373" s="10"/>
      <c r="AC373" s="68" t="b">
        <f ca="1">AND('pg2'!T373&gt;=startDate,'pg2'!T373&lt;=endDate)</f>
        <v>0</v>
      </c>
    </row>
    <row r="374" spans="1:29" ht="15">
      <c r="A374" s="93">
        <f t="shared" si="24"/>
        <v>871</v>
      </c>
      <c r="B374" s="94"/>
      <c r="C374" s="153"/>
      <c r="D374" s="93" t="str">
        <f>IF(C374&lt;&gt;"",COUNTIF(Stats!AD:AD,C374),"")</f>
        <v/>
      </c>
      <c r="E374" s="165" t="str">
        <f ca="1">IF(C374&lt;&gt;"",IF(MONTH(T374)=MONTH(TODAY()),Stats!AI872,"--"),"")</f>
        <v/>
      </c>
      <c r="F374" s="97"/>
      <c r="G374" s="160"/>
      <c r="H374" s="157"/>
      <c r="I374" s="158"/>
      <c r="J374" s="161"/>
      <c r="K374" s="160"/>
      <c r="L374" s="162"/>
      <c r="M374" s="162"/>
      <c r="N374" s="96"/>
      <c r="O374" s="96"/>
      <c r="P374" s="164"/>
      <c r="Q374" s="159"/>
      <c r="R374" s="98"/>
      <c r="S374" s="163"/>
      <c r="T374" s="92" t="str">
        <f t="shared" ca="1" si="21"/>
        <v/>
      </c>
      <c r="U374" s="94"/>
      <c r="V374" s="92" t="str">
        <f t="shared" si="22"/>
        <v/>
      </c>
      <c r="W374" s="92" t="str">
        <f t="shared" si="23"/>
        <v/>
      </c>
      <c r="X374" s="99"/>
      <c r="Y374" s="94"/>
      <c r="Z374" s="100"/>
      <c r="AA374" s="95"/>
      <c r="AB374" s="10"/>
      <c r="AC374" s="68" t="b">
        <f ca="1">AND('pg2'!T374&gt;=startDate,'pg2'!T374&lt;=endDate)</f>
        <v>0</v>
      </c>
    </row>
    <row r="375" spans="1:29" ht="15">
      <c r="A375" s="93">
        <f t="shared" si="24"/>
        <v>872</v>
      </c>
      <c r="B375" s="94"/>
      <c r="C375" s="153"/>
      <c r="D375" s="93" t="str">
        <f>IF(C375&lt;&gt;"",COUNTIF(Stats!AD:AD,C375),"")</f>
        <v/>
      </c>
      <c r="E375" s="165" t="str">
        <f ca="1">IF(C375&lt;&gt;"",IF(MONTH(T375)=MONTH(TODAY()),Stats!AI873,"--"),"")</f>
        <v/>
      </c>
      <c r="F375" s="97"/>
      <c r="G375" s="160"/>
      <c r="H375" s="157"/>
      <c r="I375" s="158"/>
      <c r="J375" s="161"/>
      <c r="K375" s="160"/>
      <c r="L375" s="162"/>
      <c r="M375" s="162"/>
      <c r="N375" s="96"/>
      <c r="O375" s="96"/>
      <c r="P375" s="164"/>
      <c r="Q375" s="159"/>
      <c r="R375" s="98"/>
      <c r="S375" s="163"/>
      <c r="T375" s="92" t="str">
        <f t="shared" ca="1" si="21"/>
        <v/>
      </c>
      <c r="U375" s="94"/>
      <c r="V375" s="92" t="str">
        <f t="shared" si="22"/>
        <v/>
      </c>
      <c r="W375" s="92" t="str">
        <f t="shared" si="23"/>
        <v/>
      </c>
      <c r="X375" s="99"/>
      <c r="Y375" s="94"/>
      <c r="Z375" s="100"/>
      <c r="AA375" s="95"/>
      <c r="AB375" s="10"/>
      <c r="AC375" s="68" t="b">
        <f ca="1">AND('pg2'!T375&gt;=startDate,'pg2'!T375&lt;=endDate)</f>
        <v>0</v>
      </c>
    </row>
    <row r="376" spans="1:29" ht="15">
      <c r="A376" s="93">
        <f t="shared" si="24"/>
        <v>873</v>
      </c>
      <c r="B376" s="94"/>
      <c r="C376" s="153"/>
      <c r="D376" s="93" t="str">
        <f>IF(C376&lt;&gt;"",COUNTIF(Stats!AD:AD,C376),"")</f>
        <v/>
      </c>
      <c r="E376" s="165" t="str">
        <f ca="1">IF(C376&lt;&gt;"",IF(MONTH(T376)=MONTH(TODAY()),Stats!AI874,"--"),"")</f>
        <v/>
      </c>
      <c r="F376" s="97"/>
      <c r="G376" s="160"/>
      <c r="H376" s="157"/>
      <c r="I376" s="158"/>
      <c r="J376" s="161"/>
      <c r="K376" s="160"/>
      <c r="L376" s="162"/>
      <c r="M376" s="162"/>
      <c r="N376" s="96"/>
      <c r="O376" s="96"/>
      <c r="P376" s="164"/>
      <c r="Q376" s="159"/>
      <c r="R376" s="98"/>
      <c r="S376" s="163"/>
      <c r="T376" s="92" t="str">
        <f t="shared" ca="1" si="21"/>
        <v/>
      </c>
      <c r="U376" s="94"/>
      <c r="V376" s="92" t="str">
        <f t="shared" si="22"/>
        <v/>
      </c>
      <c r="W376" s="92" t="str">
        <f t="shared" si="23"/>
        <v/>
      </c>
      <c r="X376" s="99"/>
      <c r="Y376" s="94"/>
      <c r="Z376" s="100"/>
      <c r="AA376" s="95"/>
      <c r="AB376" s="10"/>
      <c r="AC376" s="68" t="b">
        <f ca="1">AND('pg2'!T376&gt;=startDate,'pg2'!T376&lt;=endDate)</f>
        <v>0</v>
      </c>
    </row>
    <row r="377" spans="1:29" ht="15">
      <c r="A377" s="93">
        <f t="shared" si="24"/>
        <v>874</v>
      </c>
      <c r="B377" s="94"/>
      <c r="C377" s="153"/>
      <c r="D377" s="93" t="str">
        <f>IF(C377&lt;&gt;"",COUNTIF(Stats!AD:AD,C377),"")</f>
        <v/>
      </c>
      <c r="E377" s="165" t="str">
        <f ca="1">IF(C377&lt;&gt;"",IF(MONTH(T377)=MONTH(TODAY()),Stats!AI875,"--"),"")</f>
        <v/>
      </c>
      <c r="F377" s="97"/>
      <c r="G377" s="160"/>
      <c r="H377" s="157"/>
      <c r="I377" s="158"/>
      <c r="J377" s="161"/>
      <c r="K377" s="160"/>
      <c r="L377" s="162"/>
      <c r="M377" s="162"/>
      <c r="N377" s="96"/>
      <c r="O377" s="96"/>
      <c r="P377" s="164"/>
      <c r="Q377" s="159"/>
      <c r="R377" s="98"/>
      <c r="S377" s="163"/>
      <c r="T377" s="92" t="str">
        <f t="shared" ca="1" si="21"/>
        <v/>
      </c>
      <c r="U377" s="94"/>
      <c r="V377" s="92" t="str">
        <f t="shared" si="22"/>
        <v/>
      </c>
      <c r="W377" s="92" t="str">
        <f t="shared" si="23"/>
        <v/>
      </c>
      <c r="X377" s="99"/>
      <c r="Y377" s="94"/>
      <c r="Z377" s="100"/>
      <c r="AA377" s="95"/>
      <c r="AB377" s="10"/>
      <c r="AC377" s="68" t="b">
        <f ca="1">AND('pg2'!T377&gt;=startDate,'pg2'!T377&lt;=endDate)</f>
        <v>0</v>
      </c>
    </row>
    <row r="378" spans="1:29" ht="15">
      <c r="A378" s="93">
        <f t="shared" si="24"/>
        <v>875</v>
      </c>
      <c r="B378" s="94"/>
      <c r="C378" s="153"/>
      <c r="D378" s="93" t="str">
        <f>IF(C378&lt;&gt;"",COUNTIF(Stats!AD:AD,C378),"")</f>
        <v/>
      </c>
      <c r="E378" s="165" t="str">
        <f ca="1">IF(C378&lt;&gt;"",IF(MONTH(T378)=MONTH(TODAY()),Stats!AI876,"--"),"")</f>
        <v/>
      </c>
      <c r="F378" s="97"/>
      <c r="G378" s="160"/>
      <c r="H378" s="157"/>
      <c r="I378" s="158"/>
      <c r="J378" s="161"/>
      <c r="K378" s="160"/>
      <c r="L378" s="162"/>
      <c r="M378" s="162"/>
      <c r="N378" s="96"/>
      <c r="O378" s="96"/>
      <c r="P378" s="164"/>
      <c r="Q378" s="159"/>
      <c r="R378" s="98"/>
      <c r="S378" s="163"/>
      <c r="T378" s="92" t="str">
        <f t="shared" ca="1" si="21"/>
        <v/>
      </c>
      <c r="U378" s="94"/>
      <c r="V378" s="92" t="str">
        <f t="shared" si="22"/>
        <v/>
      </c>
      <c r="W378" s="92" t="str">
        <f t="shared" si="23"/>
        <v/>
      </c>
      <c r="X378" s="99"/>
      <c r="Y378" s="94"/>
      <c r="Z378" s="100"/>
      <c r="AA378" s="95"/>
      <c r="AB378" s="10"/>
      <c r="AC378" s="68" t="b">
        <f ca="1">AND('pg2'!T378&gt;=startDate,'pg2'!T378&lt;=endDate)</f>
        <v>0</v>
      </c>
    </row>
    <row r="379" spans="1:29" ht="15">
      <c r="A379" s="93">
        <f t="shared" si="24"/>
        <v>876</v>
      </c>
      <c r="B379" s="94"/>
      <c r="C379" s="153"/>
      <c r="D379" s="93" t="str">
        <f>IF(C379&lt;&gt;"",COUNTIF(Stats!AD:AD,C379),"")</f>
        <v/>
      </c>
      <c r="E379" s="165" t="str">
        <f ca="1">IF(C379&lt;&gt;"",IF(MONTH(T379)=MONTH(TODAY()),Stats!AI877,"--"),"")</f>
        <v/>
      </c>
      <c r="F379" s="97"/>
      <c r="G379" s="160"/>
      <c r="H379" s="157"/>
      <c r="I379" s="158"/>
      <c r="J379" s="161"/>
      <c r="K379" s="160"/>
      <c r="L379" s="162"/>
      <c r="M379" s="162"/>
      <c r="N379" s="96"/>
      <c r="O379" s="96"/>
      <c r="P379" s="164"/>
      <c r="Q379" s="159"/>
      <c r="R379" s="98"/>
      <c r="S379" s="163"/>
      <c r="T379" s="92" t="str">
        <f t="shared" ca="1" si="21"/>
        <v/>
      </c>
      <c r="U379" s="94"/>
      <c r="V379" s="92" t="str">
        <f t="shared" si="22"/>
        <v/>
      </c>
      <c r="W379" s="92" t="str">
        <f t="shared" si="23"/>
        <v/>
      </c>
      <c r="X379" s="99"/>
      <c r="Y379" s="94"/>
      <c r="Z379" s="100"/>
      <c r="AA379" s="95"/>
      <c r="AB379" s="10"/>
      <c r="AC379" s="68" t="b">
        <f ca="1">AND('pg2'!T379&gt;=startDate,'pg2'!T379&lt;=endDate)</f>
        <v>0</v>
      </c>
    </row>
    <row r="380" spans="1:29" ht="15">
      <c r="A380" s="93">
        <f t="shared" si="24"/>
        <v>877</v>
      </c>
      <c r="B380" s="94"/>
      <c r="C380" s="153"/>
      <c r="D380" s="93" t="str">
        <f>IF(C380&lt;&gt;"",COUNTIF(Stats!AD:AD,C380),"")</f>
        <v/>
      </c>
      <c r="E380" s="165" t="str">
        <f ca="1">IF(C380&lt;&gt;"",IF(MONTH(T380)=MONTH(TODAY()),Stats!AI878,"--"),"")</f>
        <v/>
      </c>
      <c r="F380" s="97"/>
      <c r="G380" s="160"/>
      <c r="H380" s="157"/>
      <c r="I380" s="158"/>
      <c r="J380" s="161"/>
      <c r="K380" s="160"/>
      <c r="L380" s="162"/>
      <c r="M380" s="162"/>
      <c r="N380" s="96"/>
      <c r="O380" s="96"/>
      <c r="P380" s="164"/>
      <c r="Q380" s="159"/>
      <c r="R380" s="98"/>
      <c r="S380" s="163"/>
      <c r="T380" s="92" t="str">
        <f t="shared" ca="1" si="21"/>
        <v/>
      </c>
      <c r="U380" s="94"/>
      <c r="V380" s="92" t="str">
        <f t="shared" si="22"/>
        <v/>
      </c>
      <c r="W380" s="92" t="str">
        <f t="shared" si="23"/>
        <v/>
      </c>
      <c r="X380" s="99"/>
      <c r="Y380" s="94"/>
      <c r="Z380" s="100"/>
      <c r="AA380" s="95"/>
      <c r="AB380" s="10"/>
      <c r="AC380" s="68" t="b">
        <f ca="1">AND('pg2'!T380&gt;=startDate,'pg2'!T380&lt;=endDate)</f>
        <v>0</v>
      </c>
    </row>
    <row r="381" spans="1:29" ht="15">
      <c r="A381" s="93">
        <f t="shared" si="24"/>
        <v>878</v>
      </c>
      <c r="B381" s="94"/>
      <c r="C381" s="153"/>
      <c r="D381" s="93" t="str">
        <f>IF(C381&lt;&gt;"",COUNTIF(Stats!AD:AD,C381),"")</f>
        <v/>
      </c>
      <c r="E381" s="165" t="str">
        <f ca="1">IF(C381&lt;&gt;"",IF(MONTH(T381)=MONTH(TODAY()),Stats!AI879,"--"),"")</f>
        <v/>
      </c>
      <c r="F381" s="97"/>
      <c r="G381" s="160"/>
      <c r="H381" s="157"/>
      <c r="I381" s="158"/>
      <c r="J381" s="161"/>
      <c r="K381" s="160"/>
      <c r="L381" s="162"/>
      <c r="M381" s="162"/>
      <c r="N381" s="96"/>
      <c r="O381" s="96"/>
      <c r="P381" s="164"/>
      <c r="Q381" s="159"/>
      <c r="R381" s="98"/>
      <c r="S381" s="163"/>
      <c r="T381" s="92" t="str">
        <f t="shared" ca="1" si="21"/>
        <v/>
      </c>
      <c r="U381" s="94"/>
      <c r="V381" s="92" t="str">
        <f t="shared" si="22"/>
        <v/>
      </c>
      <c r="W381" s="92" t="str">
        <f t="shared" si="23"/>
        <v/>
      </c>
      <c r="X381" s="99"/>
      <c r="Y381" s="94"/>
      <c r="Z381" s="100"/>
      <c r="AA381" s="95"/>
      <c r="AB381" s="10"/>
      <c r="AC381" s="68" t="b">
        <f ca="1">AND('pg2'!T381&gt;=startDate,'pg2'!T381&lt;=endDate)</f>
        <v>0</v>
      </c>
    </row>
    <row r="382" spans="1:29" ht="15">
      <c r="A382" s="93">
        <f t="shared" si="24"/>
        <v>879</v>
      </c>
      <c r="B382" s="94"/>
      <c r="C382" s="153"/>
      <c r="D382" s="93" t="str">
        <f>IF(C382&lt;&gt;"",COUNTIF(Stats!AD:AD,C382),"")</f>
        <v/>
      </c>
      <c r="E382" s="165" t="str">
        <f ca="1">IF(C382&lt;&gt;"",IF(MONTH(T382)=MONTH(TODAY()),Stats!AI880,"--"),"")</f>
        <v/>
      </c>
      <c r="F382" s="97"/>
      <c r="G382" s="160"/>
      <c r="H382" s="157"/>
      <c r="I382" s="158"/>
      <c r="J382" s="161"/>
      <c r="K382" s="160"/>
      <c r="L382" s="162"/>
      <c r="M382" s="162"/>
      <c r="N382" s="96"/>
      <c r="O382" s="96"/>
      <c r="P382" s="164"/>
      <c r="Q382" s="159"/>
      <c r="R382" s="98"/>
      <c r="S382" s="163"/>
      <c r="T382" s="92" t="str">
        <f t="shared" ca="1" si="21"/>
        <v/>
      </c>
      <c r="U382" s="94"/>
      <c r="V382" s="92" t="str">
        <f t="shared" si="22"/>
        <v/>
      </c>
      <c r="W382" s="92" t="str">
        <f t="shared" si="23"/>
        <v/>
      </c>
      <c r="X382" s="99"/>
      <c r="Y382" s="94"/>
      <c r="Z382" s="100"/>
      <c r="AA382" s="95"/>
      <c r="AB382" s="10"/>
      <c r="AC382" s="68" t="b">
        <f ca="1">AND('pg2'!T382&gt;=startDate,'pg2'!T382&lt;=endDate)</f>
        <v>0</v>
      </c>
    </row>
    <row r="383" spans="1:29" ht="15">
      <c r="A383" s="93">
        <f t="shared" si="24"/>
        <v>880</v>
      </c>
      <c r="B383" s="94"/>
      <c r="C383" s="153"/>
      <c r="D383" s="93" t="str">
        <f>IF(C383&lt;&gt;"",COUNTIF(Stats!AD:AD,C383),"")</f>
        <v/>
      </c>
      <c r="E383" s="165" t="str">
        <f ca="1">IF(C383&lt;&gt;"",IF(MONTH(T383)=MONTH(TODAY()),Stats!AI881,"--"),"")</f>
        <v/>
      </c>
      <c r="F383" s="97"/>
      <c r="G383" s="160"/>
      <c r="H383" s="157"/>
      <c r="I383" s="158"/>
      <c r="J383" s="161"/>
      <c r="K383" s="160"/>
      <c r="L383" s="162"/>
      <c r="M383" s="162"/>
      <c r="N383" s="96"/>
      <c r="O383" s="96"/>
      <c r="P383" s="164"/>
      <c r="Q383" s="159"/>
      <c r="R383" s="98"/>
      <c r="S383" s="163"/>
      <c r="T383" s="92" t="str">
        <f t="shared" ca="1" si="21"/>
        <v/>
      </c>
      <c r="U383" s="94"/>
      <c r="V383" s="92" t="str">
        <f t="shared" si="22"/>
        <v/>
      </c>
      <c r="W383" s="92" t="str">
        <f t="shared" si="23"/>
        <v/>
      </c>
      <c r="X383" s="99"/>
      <c r="Y383" s="94"/>
      <c r="Z383" s="100"/>
      <c r="AA383" s="95"/>
      <c r="AB383" s="10"/>
      <c r="AC383" s="68" t="b">
        <f ca="1">AND('pg2'!T383&gt;=startDate,'pg2'!T383&lt;=endDate)</f>
        <v>0</v>
      </c>
    </row>
    <row r="384" spans="1:29" ht="15">
      <c r="A384" s="93">
        <f t="shared" si="24"/>
        <v>881</v>
      </c>
      <c r="B384" s="94"/>
      <c r="C384" s="153"/>
      <c r="D384" s="93" t="str">
        <f>IF(C384&lt;&gt;"",COUNTIF(Stats!AD:AD,C384),"")</f>
        <v/>
      </c>
      <c r="E384" s="165" t="str">
        <f ca="1">IF(C384&lt;&gt;"",IF(MONTH(T384)=MONTH(TODAY()),Stats!AI882,"--"),"")</f>
        <v/>
      </c>
      <c r="F384" s="97"/>
      <c r="G384" s="160"/>
      <c r="H384" s="157"/>
      <c r="I384" s="158"/>
      <c r="J384" s="161"/>
      <c r="K384" s="160"/>
      <c r="L384" s="162"/>
      <c r="M384" s="162"/>
      <c r="N384" s="96"/>
      <c r="O384" s="96"/>
      <c r="P384" s="164"/>
      <c r="Q384" s="159"/>
      <c r="R384" s="98"/>
      <c r="S384" s="163"/>
      <c r="T384" s="92" t="str">
        <f t="shared" ca="1" si="21"/>
        <v/>
      </c>
      <c r="U384" s="94"/>
      <c r="V384" s="92" t="str">
        <f t="shared" si="22"/>
        <v/>
      </c>
      <c r="W384" s="92" t="str">
        <f t="shared" si="23"/>
        <v/>
      </c>
      <c r="X384" s="99"/>
      <c r="Y384" s="94"/>
      <c r="Z384" s="100"/>
      <c r="AA384" s="95"/>
      <c r="AB384" s="10"/>
      <c r="AC384" s="68" t="b">
        <f ca="1">AND('pg2'!T384&gt;=startDate,'pg2'!T384&lt;=endDate)</f>
        <v>0</v>
      </c>
    </row>
    <row r="385" spans="1:29" ht="15">
      <c r="A385" s="93">
        <f t="shared" si="24"/>
        <v>882</v>
      </c>
      <c r="B385" s="94"/>
      <c r="C385" s="153"/>
      <c r="D385" s="93" t="str">
        <f>IF(C385&lt;&gt;"",COUNTIF(Stats!AD:AD,C385),"")</f>
        <v/>
      </c>
      <c r="E385" s="165" t="str">
        <f ca="1">IF(C385&lt;&gt;"",IF(MONTH(T385)=MONTH(TODAY()),Stats!AI883,"--"),"")</f>
        <v/>
      </c>
      <c r="F385" s="97"/>
      <c r="G385" s="160"/>
      <c r="H385" s="157"/>
      <c r="I385" s="158"/>
      <c r="J385" s="161"/>
      <c r="K385" s="160"/>
      <c r="L385" s="162"/>
      <c r="M385" s="162"/>
      <c r="N385" s="96"/>
      <c r="O385" s="96"/>
      <c r="P385" s="164"/>
      <c r="Q385" s="159"/>
      <c r="R385" s="98"/>
      <c r="S385" s="163"/>
      <c r="T385" s="92" t="str">
        <f t="shared" ca="1" si="21"/>
        <v/>
      </c>
      <c r="U385" s="94"/>
      <c r="V385" s="92" t="str">
        <f t="shared" si="22"/>
        <v/>
      </c>
      <c r="W385" s="92" t="str">
        <f t="shared" si="23"/>
        <v/>
      </c>
      <c r="X385" s="99"/>
      <c r="Y385" s="94"/>
      <c r="Z385" s="100"/>
      <c r="AA385" s="95"/>
      <c r="AB385" s="10"/>
      <c r="AC385" s="68" t="b">
        <f ca="1">AND('pg2'!T385&gt;=startDate,'pg2'!T385&lt;=endDate)</f>
        <v>0</v>
      </c>
    </row>
    <row r="386" spans="1:29" ht="15">
      <c r="A386" s="93">
        <f t="shared" si="24"/>
        <v>883</v>
      </c>
      <c r="B386" s="94"/>
      <c r="C386" s="153"/>
      <c r="D386" s="93" t="str">
        <f>IF(C386&lt;&gt;"",COUNTIF(Stats!AD:AD,C386),"")</f>
        <v/>
      </c>
      <c r="E386" s="165" t="str">
        <f ca="1">IF(C386&lt;&gt;"",IF(MONTH(T386)=MONTH(TODAY()),Stats!AI884,"--"),"")</f>
        <v/>
      </c>
      <c r="F386" s="97"/>
      <c r="G386" s="160"/>
      <c r="H386" s="157"/>
      <c r="I386" s="158"/>
      <c r="J386" s="161"/>
      <c r="K386" s="160"/>
      <c r="L386" s="162"/>
      <c r="M386" s="162"/>
      <c r="N386" s="96"/>
      <c r="O386" s="96"/>
      <c r="P386" s="164"/>
      <c r="Q386" s="159"/>
      <c r="R386" s="98"/>
      <c r="S386" s="163"/>
      <c r="T386" s="92" t="str">
        <f t="shared" ca="1" si="21"/>
        <v/>
      </c>
      <c r="U386" s="94"/>
      <c r="V386" s="92" t="str">
        <f t="shared" si="22"/>
        <v/>
      </c>
      <c r="W386" s="92" t="str">
        <f t="shared" si="23"/>
        <v/>
      </c>
      <c r="X386" s="99"/>
      <c r="Y386" s="94"/>
      <c r="Z386" s="100"/>
      <c r="AA386" s="95"/>
      <c r="AB386" s="10"/>
      <c r="AC386" s="68" t="b">
        <f ca="1">AND('pg2'!T386&gt;=startDate,'pg2'!T386&lt;=endDate)</f>
        <v>0</v>
      </c>
    </row>
    <row r="387" spans="1:29" ht="15">
      <c r="A387" s="93">
        <f t="shared" si="24"/>
        <v>884</v>
      </c>
      <c r="B387" s="94"/>
      <c r="C387" s="153"/>
      <c r="D387" s="93" t="str">
        <f>IF(C387&lt;&gt;"",COUNTIF(Stats!AD:AD,C387),"")</f>
        <v/>
      </c>
      <c r="E387" s="165" t="str">
        <f ca="1">IF(C387&lt;&gt;"",IF(MONTH(T387)=MONTH(TODAY()),Stats!AI885,"--"),"")</f>
        <v/>
      </c>
      <c r="F387" s="97"/>
      <c r="G387" s="160"/>
      <c r="H387" s="157"/>
      <c r="I387" s="158"/>
      <c r="J387" s="161"/>
      <c r="K387" s="160"/>
      <c r="L387" s="162"/>
      <c r="M387" s="162"/>
      <c r="N387" s="96"/>
      <c r="O387" s="96"/>
      <c r="P387" s="164"/>
      <c r="Q387" s="159"/>
      <c r="R387" s="98"/>
      <c r="S387" s="163"/>
      <c r="T387" s="92" t="str">
        <f t="shared" ca="1" si="21"/>
        <v/>
      </c>
      <c r="U387" s="94"/>
      <c r="V387" s="92" t="str">
        <f t="shared" si="22"/>
        <v/>
      </c>
      <c r="W387" s="92" t="str">
        <f t="shared" si="23"/>
        <v/>
      </c>
      <c r="X387" s="99"/>
      <c r="Y387" s="94"/>
      <c r="Z387" s="100"/>
      <c r="AA387" s="95"/>
      <c r="AB387" s="10"/>
      <c r="AC387" s="68" t="b">
        <f ca="1">AND('pg2'!T387&gt;=startDate,'pg2'!T387&lt;=endDate)</f>
        <v>0</v>
      </c>
    </row>
    <row r="388" spans="1:29" ht="15">
      <c r="A388" s="93">
        <f t="shared" si="24"/>
        <v>885</v>
      </c>
      <c r="B388" s="94"/>
      <c r="C388" s="153"/>
      <c r="D388" s="93" t="str">
        <f>IF(C388&lt;&gt;"",COUNTIF(Stats!AD:AD,C388),"")</f>
        <v/>
      </c>
      <c r="E388" s="165" t="str">
        <f ca="1">IF(C388&lt;&gt;"",IF(MONTH(T388)=MONTH(TODAY()),Stats!AI886,"--"),"")</f>
        <v/>
      </c>
      <c r="F388" s="97"/>
      <c r="G388" s="160"/>
      <c r="H388" s="157"/>
      <c r="I388" s="158"/>
      <c r="J388" s="161"/>
      <c r="K388" s="160"/>
      <c r="L388" s="162"/>
      <c r="M388" s="162"/>
      <c r="N388" s="96"/>
      <c r="O388" s="96"/>
      <c r="P388" s="164"/>
      <c r="Q388" s="159"/>
      <c r="R388" s="98"/>
      <c r="S388" s="163"/>
      <c r="T388" s="92" t="str">
        <f t="shared" ca="1" si="21"/>
        <v/>
      </c>
      <c r="U388" s="94"/>
      <c r="V388" s="92" t="str">
        <f t="shared" si="22"/>
        <v/>
      </c>
      <c r="W388" s="92" t="str">
        <f t="shared" si="23"/>
        <v/>
      </c>
      <c r="X388" s="99"/>
      <c r="Y388" s="94"/>
      <c r="Z388" s="100"/>
      <c r="AA388" s="95"/>
      <c r="AB388" s="10"/>
      <c r="AC388" s="68" t="b">
        <f ca="1">AND('pg2'!T388&gt;=startDate,'pg2'!T388&lt;=endDate)</f>
        <v>0</v>
      </c>
    </row>
    <row r="389" spans="1:29" ht="15">
      <c r="A389" s="93">
        <f t="shared" si="24"/>
        <v>886</v>
      </c>
      <c r="B389" s="94"/>
      <c r="C389" s="153"/>
      <c r="D389" s="93" t="str">
        <f>IF(C389&lt;&gt;"",COUNTIF(Stats!AD:AD,C389),"")</f>
        <v/>
      </c>
      <c r="E389" s="165" t="str">
        <f ca="1">IF(C389&lt;&gt;"",IF(MONTH(T389)=MONTH(TODAY()),Stats!AI887,"--"),"")</f>
        <v/>
      </c>
      <c r="F389" s="97"/>
      <c r="G389" s="160"/>
      <c r="H389" s="157"/>
      <c r="I389" s="158"/>
      <c r="J389" s="161"/>
      <c r="K389" s="160"/>
      <c r="L389" s="162"/>
      <c r="M389" s="162"/>
      <c r="N389" s="96"/>
      <c r="O389" s="96"/>
      <c r="P389" s="164"/>
      <c r="Q389" s="159"/>
      <c r="R389" s="98"/>
      <c r="S389" s="163"/>
      <c r="T389" s="92" t="str">
        <f t="shared" ref="T389:T452" ca="1" si="25">IF(B389&lt;&gt;"",IF(T389="",TODAY(),T389),"")</f>
        <v/>
      </c>
      <c r="U389" s="94"/>
      <c r="V389" s="92" t="str">
        <f t="shared" ref="V389:V452" si="26">IF(U389="","", U389+21)</f>
        <v/>
      </c>
      <c r="W389" s="92" t="str">
        <f t="shared" ref="W389:W452" si="27">IF($U389="","", $V389+28)</f>
        <v/>
      </c>
      <c r="X389" s="99"/>
      <c r="Y389" s="94"/>
      <c r="Z389" s="100"/>
      <c r="AA389" s="95"/>
      <c r="AB389" s="10"/>
      <c r="AC389" s="68" t="b">
        <f ca="1">AND('pg2'!T389&gt;=startDate,'pg2'!T389&lt;=endDate)</f>
        <v>0</v>
      </c>
    </row>
    <row r="390" spans="1:29" ht="15">
      <c r="A390" s="93">
        <f t="shared" si="24"/>
        <v>887</v>
      </c>
      <c r="B390" s="94"/>
      <c r="C390" s="153"/>
      <c r="D390" s="93" t="str">
        <f>IF(C390&lt;&gt;"",COUNTIF(Stats!AD:AD,C390),"")</f>
        <v/>
      </c>
      <c r="E390" s="165" t="str">
        <f ca="1">IF(C390&lt;&gt;"",IF(MONTH(T390)=MONTH(TODAY()),Stats!AI888,"--"),"")</f>
        <v/>
      </c>
      <c r="F390" s="97"/>
      <c r="G390" s="160"/>
      <c r="H390" s="157"/>
      <c r="I390" s="158"/>
      <c r="J390" s="161"/>
      <c r="K390" s="160"/>
      <c r="L390" s="162"/>
      <c r="M390" s="162"/>
      <c r="N390" s="96"/>
      <c r="O390" s="96"/>
      <c r="P390" s="164"/>
      <c r="Q390" s="159"/>
      <c r="R390" s="98"/>
      <c r="S390" s="163"/>
      <c r="T390" s="92" t="str">
        <f t="shared" ca="1" si="25"/>
        <v/>
      </c>
      <c r="U390" s="94"/>
      <c r="V390" s="92" t="str">
        <f t="shared" si="26"/>
        <v/>
      </c>
      <c r="W390" s="92" t="str">
        <f t="shared" si="27"/>
        <v/>
      </c>
      <c r="X390" s="99"/>
      <c r="Y390" s="94"/>
      <c r="Z390" s="100"/>
      <c r="AA390" s="95"/>
      <c r="AB390" s="10"/>
      <c r="AC390" s="68" t="b">
        <f ca="1">AND('pg2'!T390&gt;=startDate,'pg2'!T390&lt;=endDate)</f>
        <v>0</v>
      </c>
    </row>
    <row r="391" spans="1:29" ht="15">
      <c r="A391" s="93">
        <f t="shared" ref="A391:A454" si="28">(A390+1)</f>
        <v>888</v>
      </c>
      <c r="B391" s="94"/>
      <c r="C391" s="153"/>
      <c r="D391" s="93" t="str">
        <f>IF(C391&lt;&gt;"",COUNTIF(Stats!AD:AD,C391),"")</f>
        <v/>
      </c>
      <c r="E391" s="165" t="str">
        <f ca="1">IF(C391&lt;&gt;"",IF(MONTH(T391)=MONTH(TODAY()),Stats!AI889,"--"),"")</f>
        <v/>
      </c>
      <c r="F391" s="97"/>
      <c r="G391" s="160"/>
      <c r="H391" s="157"/>
      <c r="I391" s="158"/>
      <c r="J391" s="161"/>
      <c r="K391" s="160"/>
      <c r="L391" s="162"/>
      <c r="M391" s="162"/>
      <c r="N391" s="96"/>
      <c r="O391" s="96"/>
      <c r="P391" s="164"/>
      <c r="Q391" s="159"/>
      <c r="R391" s="98"/>
      <c r="S391" s="163"/>
      <c r="T391" s="92" t="str">
        <f t="shared" ca="1" si="25"/>
        <v/>
      </c>
      <c r="U391" s="94"/>
      <c r="V391" s="92" t="str">
        <f t="shared" si="26"/>
        <v/>
      </c>
      <c r="W391" s="92" t="str">
        <f t="shared" si="27"/>
        <v/>
      </c>
      <c r="X391" s="99"/>
      <c r="Y391" s="94"/>
      <c r="Z391" s="100"/>
      <c r="AA391" s="95"/>
      <c r="AB391" s="10"/>
      <c r="AC391" s="68" t="b">
        <f ca="1">AND('pg2'!T391&gt;=startDate,'pg2'!T391&lt;=endDate)</f>
        <v>0</v>
      </c>
    </row>
    <row r="392" spans="1:29" ht="15">
      <c r="A392" s="93">
        <f t="shared" si="28"/>
        <v>889</v>
      </c>
      <c r="B392" s="94"/>
      <c r="C392" s="153"/>
      <c r="D392" s="93" t="str">
        <f>IF(C392&lt;&gt;"",COUNTIF(Stats!AD:AD,C392),"")</f>
        <v/>
      </c>
      <c r="E392" s="165" t="str">
        <f ca="1">IF(C392&lt;&gt;"",IF(MONTH(T392)=MONTH(TODAY()),Stats!AI890,"--"),"")</f>
        <v/>
      </c>
      <c r="F392" s="97"/>
      <c r="G392" s="160"/>
      <c r="H392" s="157"/>
      <c r="I392" s="158"/>
      <c r="J392" s="161"/>
      <c r="K392" s="160"/>
      <c r="L392" s="162"/>
      <c r="M392" s="162"/>
      <c r="N392" s="96"/>
      <c r="O392" s="96"/>
      <c r="P392" s="164"/>
      <c r="Q392" s="159"/>
      <c r="R392" s="98"/>
      <c r="S392" s="163"/>
      <c r="T392" s="92" t="str">
        <f t="shared" ca="1" si="25"/>
        <v/>
      </c>
      <c r="U392" s="94"/>
      <c r="V392" s="92" t="str">
        <f t="shared" si="26"/>
        <v/>
      </c>
      <c r="W392" s="92" t="str">
        <f t="shared" si="27"/>
        <v/>
      </c>
      <c r="X392" s="99"/>
      <c r="Y392" s="94"/>
      <c r="Z392" s="100"/>
      <c r="AA392" s="95"/>
      <c r="AB392" s="10"/>
      <c r="AC392" s="68" t="b">
        <f ca="1">AND('pg2'!T392&gt;=startDate,'pg2'!T392&lt;=endDate)</f>
        <v>0</v>
      </c>
    </row>
    <row r="393" spans="1:29" ht="15">
      <c r="A393" s="93">
        <f t="shared" si="28"/>
        <v>890</v>
      </c>
      <c r="B393" s="94"/>
      <c r="C393" s="153"/>
      <c r="D393" s="93" t="str">
        <f>IF(C393&lt;&gt;"",COUNTIF(Stats!AD:AD,C393),"")</f>
        <v/>
      </c>
      <c r="E393" s="165" t="str">
        <f ca="1">IF(C393&lt;&gt;"",IF(MONTH(T393)=MONTH(TODAY()),Stats!AI891,"--"),"")</f>
        <v/>
      </c>
      <c r="F393" s="97"/>
      <c r="G393" s="160"/>
      <c r="H393" s="157"/>
      <c r="I393" s="158"/>
      <c r="J393" s="161"/>
      <c r="K393" s="160"/>
      <c r="L393" s="162"/>
      <c r="M393" s="162"/>
      <c r="N393" s="96"/>
      <c r="O393" s="96"/>
      <c r="P393" s="164"/>
      <c r="Q393" s="159"/>
      <c r="R393" s="98"/>
      <c r="S393" s="163"/>
      <c r="T393" s="92" t="str">
        <f t="shared" ca="1" si="25"/>
        <v/>
      </c>
      <c r="U393" s="94"/>
      <c r="V393" s="92" t="str">
        <f t="shared" si="26"/>
        <v/>
      </c>
      <c r="W393" s="92" t="str">
        <f t="shared" si="27"/>
        <v/>
      </c>
      <c r="X393" s="99"/>
      <c r="Y393" s="94"/>
      <c r="Z393" s="100"/>
      <c r="AA393" s="95"/>
      <c r="AB393" s="10"/>
      <c r="AC393" s="68" t="b">
        <f ca="1">AND('pg2'!T393&gt;=startDate,'pg2'!T393&lt;=endDate)</f>
        <v>0</v>
      </c>
    </row>
    <row r="394" spans="1:29" ht="15">
      <c r="A394" s="93">
        <f t="shared" si="28"/>
        <v>891</v>
      </c>
      <c r="B394" s="94"/>
      <c r="C394" s="153"/>
      <c r="D394" s="93" t="str">
        <f>IF(C394&lt;&gt;"",COUNTIF(Stats!AD:AD,C394),"")</f>
        <v/>
      </c>
      <c r="E394" s="165" t="str">
        <f ca="1">IF(C394&lt;&gt;"",IF(MONTH(T394)=MONTH(TODAY()),Stats!AI892,"--"),"")</f>
        <v/>
      </c>
      <c r="F394" s="97"/>
      <c r="G394" s="160"/>
      <c r="H394" s="157"/>
      <c r="I394" s="158"/>
      <c r="J394" s="161"/>
      <c r="K394" s="160"/>
      <c r="L394" s="162"/>
      <c r="M394" s="162"/>
      <c r="N394" s="96"/>
      <c r="O394" s="96"/>
      <c r="P394" s="164"/>
      <c r="Q394" s="159"/>
      <c r="R394" s="98"/>
      <c r="S394" s="163"/>
      <c r="T394" s="92" t="str">
        <f t="shared" ca="1" si="25"/>
        <v/>
      </c>
      <c r="U394" s="94"/>
      <c r="V394" s="92" t="str">
        <f t="shared" si="26"/>
        <v/>
      </c>
      <c r="W394" s="92" t="str">
        <f t="shared" si="27"/>
        <v/>
      </c>
      <c r="X394" s="99"/>
      <c r="Y394" s="94"/>
      <c r="Z394" s="100"/>
      <c r="AA394" s="95"/>
      <c r="AB394" s="10"/>
      <c r="AC394" s="68" t="b">
        <f ca="1">AND('pg2'!T394&gt;=startDate,'pg2'!T394&lt;=endDate)</f>
        <v>0</v>
      </c>
    </row>
    <row r="395" spans="1:29" ht="15">
      <c r="A395" s="93">
        <f t="shared" si="28"/>
        <v>892</v>
      </c>
      <c r="B395" s="94"/>
      <c r="C395" s="153"/>
      <c r="D395" s="93" t="str">
        <f>IF(C395&lt;&gt;"",COUNTIF(Stats!AD:AD,C395),"")</f>
        <v/>
      </c>
      <c r="E395" s="165" t="str">
        <f ca="1">IF(C395&lt;&gt;"",IF(MONTH(T395)=MONTH(TODAY()),Stats!AI893,"--"),"")</f>
        <v/>
      </c>
      <c r="F395" s="97"/>
      <c r="G395" s="160"/>
      <c r="H395" s="157"/>
      <c r="I395" s="158"/>
      <c r="J395" s="161"/>
      <c r="K395" s="160"/>
      <c r="L395" s="162"/>
      <c r="M395" s="162"/>
      <c r="N395" s="96"/>
      <c r="O395" s="96"/>
      <c r="P395" s="164"/>
      <c r="Q395" s="159"/>
      <c r="R395" s="98"/>
      <c r="S395" s="163"/>
      <c r="T395" s="92" t="str">
        <f t="shared" ca="1" si="25"/>
        <v/>
      </c>
      <c r="U395" s="94"/>
      <c r="V395" s="92" t="str">
        <f t="shared" si="26"/>
        <v/>
      </c>
      <c r="W395" s="92" t="str">
        <f t="shared" si="27"/>
        <v/>
      </c>
      <c r="X395" s="99"/>
      <c r="Y395" s="94"/>
      <c r="Z395" s="100"/>
      <c r="AA395" s="95"/>
      <c r="AB395" s="10"/>
      <c r="AC395" s="68" t="b">
        <f ca="1">AND('pg2'!T395&gt;=startDate,'pg2'!T395&lt;=endDate)</f>
        <v>0</v>
      </c>
    </row>
    <row r="396" spans="1:29" ht="15">
      <c r="A396" s="93">
        <f t="shared" si="28"/>
        <v>893</v>
      </c>
      <c r="B396" s="94"/>
      <c r="C396" s="153"/>
      <c r="D396" s="93" t="str">
        <f>IF(C396&lt;&gt;"",COUNTIF(Stats!AD:AD,C396),"")</f>
        <v/>
      </c>
      <c r="E396" s="165" t="str">
        <f ca="1">IF(C396&lt;&gt;"",IF(MONTH(T396)=MONTH(TODAY()),Stats!AI894,"--"),"")</f>
        <v/>
      </c>
      <c r="F396" s="97"/>
      <c r="G396" s="160"/>
      <c r="H396" s="157"/>
      <c r="I396" s="158"/>
      <c r="J396" s="161"/>
      <c r="K396" s="160"/>
      <c r="L396" s="162"/>
      <c r="M396" s="162"/>
      <c r="N396" s="96"/>
      <c r="O396" s="96"/>
      <c r="P396" s="164"/>
      <c r="Q396" s="159"/>
      <c r="R396" s="98"/>
      <c r="S396" s="163"/>
      <c r="T396" s="92" t="str">
        <f t="shared" ca="1" si="25"/>
        <v/>
      </c>
      <c r="U396" s="94"/>
      <c r="V396" s="92" t="str">
        <f t="shared" si="26"/>
        <v/>
      </c>
      <c r="W396" s="92" t="str">
        <f t="shared" si="27"/>
        <v/>
      </c>
      <c r="X396" s="99"/>
      <c r="Y396" s="94"/>
      <c r="Z396" s="100"/>
      <c r="AA396" s="95"/>
      <c r="AB396" s="10"/>
      <c r="AC396" s="68" t="b">
        <f ca="1">AND('pg2'!T396&gt;=startDate,'pg2'!T396&lt;=endDate)</f>
        <v>0</v>
      </c>
    </row>
    <row r="397" spans="1:29" ht="15">
      <c r="A397" s="93">
        <f t="shared" si="28"/>
        <v>894</v>
      </c>
      <c r="B397" s="94"/>
      <c r="C397" s="153"/>
      <c r="D397" s="93" t="str">
        <f>IF(C397&lt;&gt;"",COUNTIF(Stats!AD:AD,C397),"")</f>
        <v/>
      </c>
      <c r="E397" s="165" t="str">
        <f ca="1">IF(C397&lt;&gt;"",IF(MONTH(T397)=MONTH(TODAY()),Stats!AI895,"--"),"")</f>
        <v/>
      </c>
      <c r="F397" s="97"/>
      <c r="G397" s="160"/>
      <c r="H397" s="157"/>
      <c r="I397" s="158"/>
      <c r="J397" s="161"/>
      <c r="K397" s="160"/>
      <c r="L397" s="162"/>
      <c r="M397" s="162"/>
      <c r="N397" s="96"/>
      <c r="O397" s="96"/>
      <c r="P397" s="164"/>
      <c r="Q397" s="159"/>
      <c r="R397" s="98"/>
      <c r="S397" s="163"/>
      <c r="T397" s="92" t="str">
        <f t="shared" ca="1" si="25"/>
        <v/>
      </c>
      <c r="U397" s="94"/>
      <c r="V397" s="92" t="str">
        <f t="shared" si="26"/>
        <v/>
      </c>
      <c r="W397" s="92" t="str">
        <f t="shared" si="27"/>
        <v/>
      </c>
      <c r="X397" s="99"/>
      <c r="Y397" s="94"/>
      <c r="Z397" s="100"/>
      <c r="AA397" s="95"/>
      <c r="AB397" s="10"/>
      <c r="AC397" s="68" t="b">
        <f ca="1">AND('pg2'!T397&gt;=startDate,'pg2'!T397&lt;=endDate)</f>
        <v>0</v>
      </c>
    </row>
    <row r="398" spans="1:29" ht="15">
      <c r="A398" s="93">
        <f t="shared" si="28"/>
        <v>895</v>
      </c>
      <c r="B398" s="94"/>
      <c r="C398" s="153"/>
      <c r="D398" s="93" t="str">
        <f>IF(C398&lt;&gt;"",COUNTIF(Stats!AD:AD,C398),"")</f>
        <v/>
      </c>
      <c r="E398" s="165" t="str">
        <f ca="1">IF(C398&lt;&gt;"",IF(MONTH(T398)=MONTH(TODAY()),Stats!AI896,"--"),"")</f>
        <v/>
      </c>
      <c r="F398" s="97"/>
      <c r="G398" s="160"/>
      <c r="H398" s="157"/>
      <c r="I398" s="158"/>
      <c r="J398" s="161"/>
      <c r="K398" s="160"/>
      <c r="L398" s="162"/>
      <c r="M398" s="162"/>
      <c r="N398" s="96"/>
      <c r="O398" s="96"/>
      <c r="P398" s="164"/>
      <c r="Q398" s="159"/>
      <c r="R398" s="98"/>
      <c r="S398" s="163"/>
      <c r="T398" s="92" t="str">
        <f t="shared" ca="1" si="25"/>
        <v/>
      </c>
      <c r="U398" s="94"/>
      <c r="V398" s="92" t="str">
        <f t="shared" si="26"/>
        <v/>
      </c>
      <c r="W398" s="92" t="str">
        <f t="shared" si="27"/>
        <v/>
      </c>
      <c r="X398" s="99"/>
      <c r="Y398" s="94"/>
      <c r="Z398" s="100"/>
      <c r="AA398" s="95"/>
      <c r="AB398" s="10"/>
      <c r="AC398" s="68" t="b">
        <f ca="1">AND('pg2'!T398&gt;=startDate,'pg2'!T398&lt;=endDate)</f>
        <v>0</v>
      </c>
    </row>
    <row r="399" spans="1:29" ht="15">
      <c r="A399" s="93">
        <f t="shared" si="28"/>
        <v>896</v>
      </c>
      <c r="B399" s="94"/>
      <c r="C399" s="153"/>
      <c r="D399" s="93" t="str">
        <f>IF(C399&lt;&gt;"",COUNTIF(Stats!AD:AD,C399),"")</f>
        <v/>
      </c>
      <c r="E399" s="165" t="str">
        <f ca="1">IF(C399&lt;&gt;"",IF(MONTH(T399)=MONTH(TODAY()),Stats!AI897,"--"),"")</f>
        <v/>
      </c>
      <c r="F399" s="97"/>
      <c r="G399" s="160"/>
      <c r="H399" s="157"/>
      <c r="I399" s="158"/>
      <c r="J399" s="161"/>
      <c r="K399" s="160"/>
      <c r="L399" s="162"/>
      <c r="M399" s="162"/>
      <c r="N399" s="96"/>
      <c r="O399" s="96"/>
      <c r="P399" s="164"/>
      <c r="Q399" s="159"/>
      <c r="R399" s="98"/>
      <c r="S399" s="163"/>
      <c r="T399" s="92" t="str">
        <f t="shared" ca="1" si="25"/>
        <v/>
      </c>
      <c r="U399" s="94"/>
      <c r="V399" s="92" t="str">
        <f t="shared" si="26"/>
        <v/>
      </c>
      <c r="W399" s="92" t="str">
        <f t="shared" si="27"/>
        <v/>
      </c>
      <c r="X399" s="99"/>
      <c r="Y399" s="94"/>
      <c r="Z399" s="100"/>
      <c r="AA399" s="95"/>
      <c r="AB399" s="10"/>
      <c r="AC399" s="68" t="b">
        <f ca="1">AND('pg2'!T399&gt;=startDate,'pg2'!T399&lt;=endDate)</f>
        <v>0</v>
      </c>
    </row>
    <row r="400" spans="1:29" ht="15">
      <c r="A400" s="93">
        <f t="shared" si="28"/>
        <v>897</v>
      </c>
      <c r="B400" s="94"/>
      <c r="C400" s="153"/>
      <c r="D400" s="93" t="str">
        <f>IF(C400&lt;&gt;"",COUNTIF(Stats!AD:AD,C400),"")</f>
        <v/>
      </c>
      <c r="E400" s="165" t="str">
        <f ca="1">IF(C400&lt;&gt;"",IF(MONTH(T400)=MONTH(TODAY()),Stats!AI898,"--"),"")</f>
        <v/>
      </c>
      <c r="F400" s="97"/>
      <c r="G400" s="160"/>
      <c r="H400" s="157"/>
      <c r="I400" s="158"/>
      <c r="J400" s="161"/>
      <c r="K400" s="160"/>
      <c r="L400" s="162"/>
      <c r="M400" s="162"/>
      <c r="N400" s="96"/>
      <c r="O400" s="96"/>
      <c r="P400" s="164"/>
      <c r="Q400" s="159"/>
      <c r="R400" s="98"/>
      <c r="S400" s="163"/>
      <c r="T400" s="92" t="str">
        <f t="shared" ca="1" si="25"/>
        <v/>
      </c>
      <c r="U400" s="94"/>
      <c r="V400" s="92" t="str">
        <f t="shared" si="26"/>
        <v/>
      </c>
      <c r="W400" s="92" t="str">
        <f t="shared" si="27"/>
        <v/>
      </c>
      <c r="X400" s="99"/>
      <c r="Y400" s="94"/>
      <c r="Z400" s="100"/>
      <c r="AA400" s="95"/>
      <c r="AB400" s="10"/>
      <c r="AC400" s="68" t="b">
        <f ca="1">AND('pg2'!T400&gt;=startDate,'pg2'!T400&lt;=endDate)</f>
        <v>0</v>
      </c>
    </row>
    <row r="401" spans="1:29" ht="15">
      <c r="A401" s="93">
        <f t="shared" si="28"/>
        <v>898</v>
      </c>
      <c r="B401" s="94"/>
      <c r="C401" s="153"/>
      <c r="D401" s="93" t="str">
        <f>IF(C401&lt;&gt;"",COUNTIF(Stats!AD:AD,C401),"")</f>
        <v/>
      </c>
      <c r="E401" s="165" t="str">
        <f ca="1">IF(C401&lt;&gt;"",IF(MONTH(T401)=MONTH(TODAY()),Stats!AI899,"--"),"")</f>
        <v/>
      </c>
      <c r="F401" s="97"/>
      <c r="G401" s="160"/>
      <c r="H401" s="157"/>
      <c r="I401" s="158"/>
      <c r="J401" s="161"/>
      <c r="K401" s="160"/>
      <c r="L401" s="162"/>
      <c r="M401" s="162"/>
      <c r="N401" s="96"/>
      <c r="O401" s="96"/>
      <c r="P401" s="164"/>
      <c r="Q401" s="159"/>
      <c r="R401" s="98"/>
      <c r="S401" s="163"/>
      <c r="T401" s="92" t="str">
        <f t="shared" ca="1" si="25"/>
        <v/>
      </c>
      <c r="U401" s="94"/>
      <c r="V401" s="92" t="str">
        <f t="shared" si="26"/>
        <v/>
      </c>
      <c r="W401" s="92" t="str">
        <f t="shared" si="27"/>
        <v/>
      </c>
      <c r="X401" s="99"/>
      <c r="Y401" s="94"/>
      <c r="Z401" s="100"/>
      <c r="AA401" s="95"/>
      <c r="AB401" s="10"/>
      <c r="AC401" s="68" t="b">
        <f ca="1">AND('pg2'!T401&gt;=startDate,'pg2'!T401&lt;=endDate)</f>
        <v>0</v>
      </c>
    </row>
    <row r="402" spans="1:29" ht="15">
      <c r="A402" s="93">
        <f t="shared" si="28"/>
        <v>899</v>
      </c>
      <c r="B402" s="94"/>
      <c r="C402" s="153"/>
      <c r="D402" s="93" t="str">
        <f>IF(C402&lt;&gt;"",COUNTIF(Stats!AD:AD,C402),"")</f>
        <v/>
      </c>
      <c r="E402" s="165" t="str">
        <f ca="1">IF(C402&lt;&gt;"",IF(MONTH(T402)=MONTH(TODAY()),Stats!AI900,"--"),"")</f>
        <v/>
      </c>
      <c r="F402" s="97"/>
      <c r="G402" s="160"/>
      <c r="H402" s="157"/>
      <c r="I402" s="158"/>
      <c r="J402" s="161"/>
      <c r="K402" s="160"/>
      <c r="L402" s="162"/>
      <c r="M402" s="162"/>
      <c r="N402" s="96"/>
      <c r="O402" s="96"/>
      <c r="P402" s="164"/>
      <c r="Q402" s="159"/>
      <c r="R402" s="98"/>
      <c r="S402" s="163"/>
      <c r="T402" s="92" t="str">
        <f t="shared" ca="1" si="25"/>
        <v/>
      </c>
      <c r="U402" s="94"/>
      <c r="V402" s="92" t="str">
        <f t="shared" si="26"/>
        <v/>
      </c>
      <c r="W402" s="92" t="str">
        <f t="shared" si="27"/>
        <v/>
      </c>
      <c r="X402" s="99"/>
      <c r="Y402" s="94"/>
      <c r="Z402" s="100"/>
      <c r="AA402" s="95"/>
      <c r="AB402" s="10"/>
      <c r="AC402" s="68" t="b">
        <f ca="1">AND('pg2'!T402&gt;=startDate,'pg2'!T402&lt;=endDate)</f>
        <v>0</v>
      </c>
    </row>
    <row r="403" spans="1:29" ht="15">
      <c r="A403" s="93">
        <f t="shared" si="28"/>
        <v>900</v>
      </c>
      <c r="B403" s="94"/>
      <c r="C403" s="153"/>
      <c r="D403" s="93" t="str">
        <f>IF(C403&lt;&gt;"",COUNTIF(Stats!AD:AD,C403),"")</f>
        <v/>
      </c>
      <c r="E403" s="165" t="str">
        <f ca="1">IF(C403&lt;&gt;"",IF(MONTH(T403)=MONTH(TODAY()),Stats!AI901,"--"),"")</f>
        <v/>
      </c>
      <c r="F403" s="97"/>
      <c r="G403" s="160"/>
      <c r="H403" s="157"/>
      <c r="I403" s="158"/>
      <c r="J403" s="161"/>
      <c r="K403" s="160"/>
      <c r="L403" s="162"/>
      <c r="M403" s="162"/>
      <c r="N403" s="96"/>
      <c r="O403" s="96"/>
      <c r="P403" s="164"/>
      <c r="Q403" s="159"/>
      <c r="R403" s="98"/>
      <c r="S403" s="163"/>
      <c r="T403" s="92" t="str">
        <f t="shared" ca="1" si="25"/>
        <v/>
      </c>
      <c r="U403" s="94"/>
      <c r="V403" s="92" t="str">
        <f t="shared" si="26"/>
        <v/>
      </c>
      <c r="W403" s="92" t="str">
        <f t="shared" si="27"/>
        <v/>
      </c>
      <c r="X403" s="99"/>
      <c r="Y403" s="94"/>
      <c r="Z403" s="100"/>
      <c r="AA403" s="95"/>
      <c r="AB403" s="10"/>
      <c r="AC403" s="68" t="b">
        <f ca="1">AND('pg2'!T403&gt;=startDate,'pg2'!T403&lt;=endDate)</f>
        <v>0</v>
      </c>
    </row>
    <row r="404" spans="1:29" ht="15">
      <c r="A404" s="93">
        <f t="shared" si="28"/>
        <v>901</v>
      </c>
      <c r="B404" s="94"/>
      <c r="C404" s="153"/>
      <c r="D404" s="93" t="str">
        <f>IF(C404&lt;&gt;"",COUNTIF(Stats!AD:AD,C404),"")</f>
        <v/>
      </c>
      <c r="E404" s="165" t="str">
        <f ca="1">IF(C404&lt;&gt;"",IF(MONTH(T404)=MONTH(TODAY()),Stats!AI902,"--"),"")</f>
        <v/>
      </c>
      <c r="F404" s="97"/>
      <c r="G404" s="160"/>
      <c r="H404" s="157"/>
      <c r="I404" s="158"/>
      <c r="J404" s="161"/>
      <c r="K404" s="160"/>
      <c r="L404" s="162"/>
      <c r="M404" s="162"/>
      <c r="N404" s="96"/>
      <c r="O404" s="96"/>
      <c r="P404" s="164"/>
      <c r="Q404" s="159"/>
      <c r="R404" s="98"/>
      <c r="S404" s="163"/>
      <c r="T404" s="92" t="str">
        <f t="shared" ca="1" si="25"/>
        <v/>
      </c>
      <c r="U404" s="94"/>
      <c r="V404" s="92" t="str">
        <f t="shared" si="26"/>
        <v/>
      </c>
      <c r="W404" s="92" t="str">
        <f t="shared" si="27"/>
        <v/>
      </c>
      <c r="X404" s="99"/>
      <c r="Y404" s="94"/>
      <c r="Z404" s="100"/>
      <c r="AA404" s="95"/>
      <c r="AB404" s="10"/>
      <c r="AC404" s="68" t="b">
        <f ca="1">AND('pg2'!T404&gt;=startDate,'pg2'!T404&lt;=endDate)</f>
        <v>0</v>
      </c>
    </row>
    <row r="405" spans="1:29" ht="15">
      <c r="A405" s="93">
        <f t="shared" si="28"/>
        <v>902</v>
      </c>
      <c r="B405" s="94"/>
      <c r="C405" s="153"/>
      <c r="D405" s="93" t="str">
        <f>IF(C405&lt;&gt;"",COUNTIF(Stats!AD:AD,C405),"")</f>
        <v/>
      </c>
      <c r="E405" s="165" t="str">
        <f ca="1">IF(C405&lt;&gt;"",IF(MONTH(T405)=MONTH(TODAY()),Stats!AI903,"--"),"")</f>
        <v/>
      </c>
      <c r="F405" s="97"/>
      <c r="G405" s="160"/>
      <c r="H405" s="157"/>
      <c r="I405" s="158"/>
      <c r="J405" s="161"/>
      <c r="K405" s="160"/>
      <c r="L405" s="162"/>
      <c r="M405" s="162"/>
      <c r="N405" s="96"/>
      <c r="O405" s="96"/>
      <c r="P405" s="164"/>
      <c r="Q405" s="159"/>
      <c r="R405" s="98"/>
      <c r="S405" s="163"/>
      <c r="T405" s="92" t="str">
        <f t="shared" ca="1" si="25"/>
        <v/>
      </c>
      <c r="U405" s="94"/>
      <c r="V405" s="92" t="str">
        <f t="shared" si="26"/>
        <v/>
      </c>
      <c r="W405" s="92" t="str">
        <f t="shared" si="27"/>
        <v/>
      </c>
      <c r="X405" s="99"/>
      <c r="Y405" s="94"/>
      <c r="Z405" s="100"/>
      <c r="AA405" s="95"/>
      <c r="AB405" s="10"/>
      <c r="AC405" s="68" t="b">
        <f ca="1">AND('pg2'!T405&gt;=startDate,'pg2'!T405&lt;=endDate)</f>
        <v>0</v>
      </c>
    </row>
    <row r="406" spans="1:29" ht="15">
      <c r="A406" s="93">
        <f t="shared" si="28"/>
        <v>903</v>
      </c>
      <c r="B406" s="94"/>
      <c r="C406" s="153"/>
      <c r="D406" s="93" t="str">
        <f>IF(C406&lt;&gt;"",COUNTIF(Stats!AD:AD,C406),"")</f>
        <v/>
      </c>
      <c r="E406" s="165" t="str">
        <f ca="1">IF(C406&lt;&gt;"",IF(MONTH(T406)=MONTH(TODAY()),Stats!AI904,"--"),"")</f>
        <v/>
      </c>
      <c r="F406" s="97"/>
      <c r="G406" s="160"/>
      <c r="H406" s="157"/>
      <c r="I406" s="158"/>
      <c r="J406" s="161"/>
      <c r="K406" s="160"/>
      <c r="L406" s="162"/>
      <c r="M406" s="162"/>
      <c r="N406" s="96"/>
      <c r="O406" s="96"/>
      <c r="P406" s="164"/>
      <c r="Q406" s="159"/>
      <c r="R406" s="98"/>
      <c r="S406" s="163"/>
      <c r="T406" s="92" t="str">
        <f t="shared" ca="1" si="25"/>
        <v/>
      </c>
      <c r="U406" s="94"/>
      <c r="V406" s="92" t="str">
        <f t="shared" si="26"/>
        <v/>
      </c>
      <c r="W406" s="92" t="str">
        <f t="shared" si="27"/>
        <v/>
      </c>
      <c r="X406" s="99"/>
      <c r="Y406" s="94"/>
      <c r="Z406" s="100"/>
      <c r="AA406" s="95"/>
      <c r="AB406" s="10"/>
      <c r="AC406" s="68" t="b">
        <f ca="1">AND('pg2'!T406&gt;=startDate,'pg2'!T406&lt;=endDate)</f>
        <v>0</v>
      </c>
    </row>
    <row r="407" spans="1:29" ht="15">
      <c r="A407" s="93">
        <f t="shared" si="28"/>
        <v>904</v>
      </c>
      <c r="B407" s="94"/>
      <c r="C407" s="153"/>
      <c r="D407" s="93" t="str">
        <f>IF(C407&lt;&gt;"",COUNTIF(Stats!AD:AD,C407),"")</f>
        <v/>
      </c>
      <c r="E407" s="165" t="str">
        <f ca="1">IF(C407&lt;&gt;"",IF(MONTH(T407)=MONTH(TODAY()),Stats!AI905,"--"),"")</f>
        <v/>
      </c>
      <c r="F407" s="97"/>
      <c r="G407" s="160"/>
      <c r="H407" s="157"/>
      <c r="I407" s="158"/>
      <c r="J407" s="161"/>
      <c r="K407" s="160"/>
      <c r="L407" s="162"/>
      <c r="M407" s="162"/>
      <c r="N407" s="96"/>
      <c r="O407" s="96"/>
      <c r="P407" s="164"/>
      <c r="Q407" s="159"/>
      <c r="R407" s="98"/>
      <c r="S407" s="163"/>
      <c r="T407" s="92" t="str">
        <f t="shared" ca="1" si="25"/>
        <v/>
      </c>
      <c r="U407" s="94"/>
      <c r="V407" s="92" t="str">
        <f t="shared" si="26"/>
        <v/>
      </c>
      <c r="W407" s="92" t="str">
        <f t="shared" si="27"/>
        <v/>
      </c>
      <c r="X407" s="99"/>
      <c r="Y407" s="94"/>
      <c r="Z407" s="100"/>
      <c r="AA407" s="95"/>
      <c r="AB407" s="10"/>
      <c r="AC407" s="68" t="b">
        <f ca="1">AND('pg2'!T407&gt;=startDate,'pg2'!T407&lt;=endDate)</f>
        <v>0</v>
      </c>
    </row>
    <row r="408" spans="1:29" ht="15">
      <c r="A408" s="93">
        <f t="shared" si="28"/>
        <v>905</v>
      </c>
      <c r="B408" s="94"/>
      <c r="C408" s="153"/>
      <c r="D408" s="93" t="str">
        <f>IF(C408&lt;&gt;"",COUNTIF(Stats!AD:AD,C408),"")</f>
        <v/>
      </c>
      <c r="E408" s="165" t="str">
        <f ca="1">IF(C408&lt;&gt;"",IF(MONTH(T408)=MONTH(TODAY()),Stats!AI906,"--"),"")</f>
        <v/>
      </c>
      <c r="F408" s="97"/>
      <c r="G408" s="160"/>
      <c r="H408" s="157"/>
      <c r="I408" s="158"/>
      <c r="J408" s="161"/>
      <c r="K408" s="160"/>
      <c r="L408" s="162"/>
      <c r="M408" s="162"/>
      <c r="N408" s="96"/>
      <c r="O408" s="96"/>
      <c r="P408" s="164"/>
      <c r="Q408" s="159"/>
      <c r="R408" s="98"/>
      <c r="S408" s="163"/>
      <c r="T408" s="92" t="str">
        <f t="shared" ca="1" si="25"/>
        <v/>
      </c>
      <c r="U408" s="94"/>
      <c r="V408" s="92" t="str">
        <f t="shared" si="26"/>
        <v/>
      </c>
      <c r="W408" s="92" t="str">
        <f t="shared" si="27"/>
        <v/>
      </c>
      <c r="X408" s="99"/>
      <c r="Y408" s="94"/>
      <c r="Z408" s="100"/>
      <c r="AA408" s="95"/>
      <c r="AB408" s="10"/>
      <c r="AC408" s="68" t="b">
        <f ca="1">AND('pg2'!T408&gt;=startDate,'pg2'!T408&lt;=endDate)</f>
        <v>0</v>
      </c>
    </row>
    <row r="409" spans="1:29" ht="15">
      <c r="A409" s="93">
        <f t="shared" si="28"/>
        <v>906</v>
      </c>
      <c r="B409" s="94"/>
      <c r="C409" s="153"/>
      <c r="D409" s="93" t="str">
        <f>IF(C409&lt;&gt;"",COUNTIF(Stats!AD:AD,C409),"")</f>
        <v/>
      </c>
      <c r="E409" s="165" t="str">
        <f ca="1">IF(C409&lt;&gt;"",IF(MONTH(T409)=MONTH(TODAY()),Stats!AI907,"--"),"")</f>
        <v/>
      </c>
      <c r="F409" s="97"/>
      <c r="G409" s="160"/>
      <c r="H409" s="157"/>
      <c r="I409" s="158"/>
      <c r="J409" s="161"/>
      <c r="K409" s="160"/>
      <c r="L409" s="162"/>
      <c r="M409" s="162"/>
      <c r="N409" s="96"/>
      <c r="O409" s="96"/>
      <c r="P409" s="164"/>
      <c r="Q409" s="159"/>
      <c r="R409" s="98"/>
      <c r="S409" s="163"/>
      <c r="T409" s="92" t="str">
        <f t="shared" ca="1" si="25"/>
        <v/>
      </c>
      <c r="U409" s="94"/>
      <c r="V409" s="92" t="str">
        <f t="shared" si="26"/>
        <v/>
      </c>
      <c r="W409" s="92" t="str">
        <f t="shared" si="27"/>
        <v/>
      </c>
      <c r="X409" s="99"/>
      <c r="Y409" s="94"/>
      <c r="Z409" s="100"/>
      <c r="AA409" s="95"/>
      <c r="AB409" s="10"/>
      <c r="AC409" s="68" t="b">
        <f ca="1">AND('pg2'!T409&gt;=startDate,'pg2'!T409&lt;=endDate)</f>
        <v>0</v>
      </c>
    </row>
    <row r="410" spans="1:29" ht="15">
      <c r="A410" s="93">
        <f t="shared" si="28"/>
        <v>907</v>
      </c>
      <c r="B410" s="94"/>
      <c r="C410" s="153"/>
      <c r="D410" s="93" t="str">
        <f>IF(C410&lt;&gt;"",COUNTIF(Stats!AD:AD,C410),"")</f>
        <v/>
      </c>
      <c r="E410" s="165" t="str">
        <f ca="1">IF(C410&lt;&gt;"",IF(MONTH(T410)=MONTH(TODAY()),Stats!AI908,"--"),"")</f>
        <v/>
      </c>
      <c r="F410" s="97"/>
      <c r="G410" s="160"/>
      <c r="H410" s="157"/>
      <c r="I410" s="158"/>
      <c r="J410" s="161"/>
      <c r="K410" s="160"/>
      <c r="L410" s="162"/>
      <c r="M410" s="162"/>
      <c r="N410" s="96"/>
      <c r="O410" s="96"/>
      <c r="P410" s="164"/>
      <c r="Q410" s="159"/>
      <c r="R410" s="98"/>
      <c r="S410" s="163"/>
      <c r="T410" s="92" t="str">
        <f t="shared" ca="1" si="25"/>
        <v/>
      </c>
      <c r="U410" s="94"/>
      <c r="V410" s="92" t="str">
        <f t="shared" si="26"/>
        <v/>
      </c>
      <c r="W410" s="92" t="str">
        <f t="shared" si="27"/>
        <v/>
      </c>
      <c r="X410" s="99"/>
      <c r="Y410" s="94"/>
      <c r="Z410" s="100"/>
      <c r="AA410" s="95"/>
      <c r="AB410" s="10"/>
      <c r="AC410" s="68" t="b">
        <f ca="1">AND('pg2'!T410&gt;=startDate,'pg2'!T410&lt;=endDate)</f>
        <v>0</v>
      </c>
    </row>
    <row r="411" spans="1:29" ht="15">
      <c r="A411" s="93">
        <f t="shared" si="28"/>
        <v>908</v>
      </c>
      <c r="B411" s="94"/>
      <c r="C411" s="153"/>
      <c r="D411" s="93" t="str">
        <f>IF(C411&lt;&gt;"",COUNTIF(Stats!AD:AD,C411),"")</f>
        <v/>
      </c>
      <c r="E411" s="165" t="str">
        <f ca="1">IF(C411&lt;&gt;"",IF(MONTH(T411)=MONTH(TODAY()),Stats!AI909,"--"),"")</f>
        <v/>
      </c>
      <c r="F411" s="97"/>
      <c r="G411" s="160"/>
      <c r="H411" s="157"/>
      <c r="I411" s="158"/>
      <c r="J411" s="161"/>
      <c r="K411" s="160"/>
      <c r="L411" s="162"/>
      <c r="M411" s="162"/>
      <c r="N411" s="96"/>
      <c r="O411" s="96"/>
      <c r="P411" s="164"/>
      <c r="Q411" s="159"/>
      <c r="R411" s="98"/>
      <c r="S411" s="163"/>
      <c r="T411" s="92" t="str">
        <f t="shared" ca="1" si="25"/>
        <v/>
      </c>
      <c r="U411" s="94"/>
      <c r="V411" s="92" t="str">
        <f t="shared" si="26"/>
        <v/>
      </c>
      <c r="W411" s="92" t="str">
        <f t="shared" si="27"/>
        <v/>
      </c>
      <c r="X411" s="99"/>
      <c r="Y411" s="94"/>
      <c r="Z411" s="100"/>
      <c r="AA411" s="95"/>
      <c r="AB411" s="10"/>
      <c r="AC411" s="68" t="b">
        <f ca="1">AND('pg2'!T411&gt;=startDate,'pg2'!T411&lt;=endDate)</f>
        <v>0</v>
      </c>
    </row>
    <row r="412" spans="1:29" ht="16.5" customHeight="1">
      <c r="A412" s="93">
        <f t="shared" si="28"/>
        <v>909</v>
      </c>
      <c r="B412" s="94"/>
      <c r="C412" s="153"/>
      <c r="D412" s="93" t="str">
        <f>IF(C412&lt;&gt;"",COUNTIF(Stats!AD:AD,C412),"")</f>
        <v/>
      </c>
      <c r="E412" s="165" t="str">
        <f ca="1">IF(C412&lt;&gt;"",IF(MONTH(T412)=MONTH(TODAY()),Stats!AI910,"--"),"")</f>
        <v/>
      </c>
      <c r="F412" s="97"/>
      <c r="G412" s="160"/>
      <c r="H412" s="157"/>
      <c r="I412" s="158"/>
      <c r="J412" s="161"/>
      <c r="K412" s="160"/>
      <c r="L412" s="162"/>
      <c r="M412" s="162"/>
      <c r="N412" s="96"/>
      <c r="O412" s="96"/>
      <c r="P412" s="164"/>
      <c r="Q412" s="159"/>
      <c r="R412" s="98"/>
      <c r="S412" s="163"/>
      <c r="T412" s="92" t="str">
        <f t="shared" ca="1" si="25"/>
        <v/>
      </c>
      <c r="U412" s="94"/>
      <c r="V412" s="92" t="str">
        <f t="shared" si="26"/>
        <v/>
      </c>
      <c r="W412" s="92" t="str">
        <f t="shared" si="27"/>
        <v/>
      </c>
      <c r="X412" s="99"/>
      <c r="Y412" s="94"/>
      <c r="Z412" s="100"/>
      <c r="AA412" s="95"/>
      <c r="AB412" s="10"/>
      <c r="AC412" s="68" t="b">
        <f ca="1">AND('pg2'!T412&gt;=startDate,'pg2'!T412&lt;=endDate)</f>
        <v>0</v>
      </c>
    </row>
    <row r="413" spans="1:29" ht="15">
      <c r="A413" s="93">
        <f t="shared" si="28"/>
        <v>910</v>
      </c>
      <c r="B413" s="94"/>
      <c r="C413" s="153"/>
      <c r="D413" s="93" t="str">
        <f>IF(C413&lt;&gt;"",COUNTIF(Stats!AD:AD,C413),"")</f>
        <v/>
      </c>
      <c r="E413" s="165" t="str">
        <f ca="1">IF(C413&lt;&gt;"",IF(MONTH(T413)=MONTH(TODAY()),Stats!AI911,"--"),"")</f>
        <v/>
      </c>
      <c r="F413" s="97"/>
      <c r="G413" s="160"/>
      <c r="H413" s="157"/>
      <c r="I413" s="158"/>
      <c r="J413" s="161"/>
      <c r="K413" s="160"/>
      <c r="L413" s="162"/>
      <c r="M413" s="162"/>
      <c r="N413" s="96"/>
      <c r="O413" s="96"/>
      <c r="P413" s="164"/>
      <c r="Q413" s="159"/>
      <c r="R413" s="98"/>
      <c r="S413" s="163"/>
      <c r="T413" s="92" t="str">
        <f t="shared" ca="1" si="25"/>
        <v/>
      </c>
      <c r="U413" s="94"/>
      <c r="V413" s="92" t="str">
        <f t="shared" si="26"/>
        <v/>
      </c>
      <c r="W413" s="92" t="str">
        <f t="shared" si="27"/>
        <v/>
      </c>
      <c r="X413" s="99"/>
      <c r="Y413" s="94"/>
      <c r="Z413" s="100"/>
      <c r="AA413" s="95"/>
      <c r="AB413" s="10"/>
      <c r="AC413" s="68" t="b">
        <f ca="1">AND('pg2'!T413&gt;=startDate,'pg2'!T413&lt;=endDate)</f>
        <v>0</v>
      </c>
    </row>
    <row r="414" spans="1:29" ht="15">
      <c r="A414" s="93">
        <f t="shared" si="28"/>
        <v>911</v>
      </c>
      <c r="B414" s="94"/>
      <c r="C414" s="153"/>
      <c r="D414" s="93" t="str">
        <f>IF(C414&lt;&gt;"",COUNTIF(Stats!AD:AD,C414),"")</f>
        <v/>
      </c>
      <c r="E414" s="165" t="str">
        <f ca="1">IF(C414&lt;&gt;"",IF(MONTH(T414)=MONTH(TODAY()),Stats!AI912,"--"),"")</f>
        <v/>
      </c>
      <c r="F414" s="97"/>
      <c r="G414" s="160"/>
      <c r="H414" s="157"/>
      <c r="I414" s="158"/>
      <c r="J414" s="161"/>
      <c r="K414" s="160"/>
      <c r="L414" s="162"/>
      <c r="M414" s="162"/>
      <c r="N414" s="96"/>
      <c r="O414" s="96"/>
      <c r="P414" s="164"/>
      <c r="Q414" s="159"/>
      <c r="R414" s="98"/>
      <c r="S414" s="163"/>
      <c r="T414" s="92" t="str">
        <f t="shared" ca="1" si="25"/>
        <v/>
      </c>
      <c r="U414" s="94"/>
      <c r="V414" s="92" t="str">
        <f t="shared" si="26"/>
        <v/>
      </c>
      <c r="W414" s="92" t="str">
        <f t="shared" si="27"/>
        <v/>
      </c>
      <c r="X414" s="99"/>
      <c r="Y414" s="94"/>
      <c r="Z414" s="100"/>
      <c r="AA414" s="95"/>
      <c r="AB414" s="10"/>
      <c r="AC414" s="68" t="b">
        <f ca="1">AND('pg2'!T414&gt;=startDate,'pg2'!T414&lt;=endDate)</f>
        <v>0</v>
      </c>
    </row>
    <row r="415" spans="1:29" ht="15">
      <c r="A415" s="93">
        <f t="shared" si="28"/>
        <v>912</v>
      </c>
      <c r="B415" s="94"/>
      <c r="C415" s="153"/>
      <c r="D415" s="93" t="str">
        <f>IF(C415&lt;&gt;"",COUNTIF(Stats!AD:AD,C415),"")</f>
        <v/>
      </c>
      <c r="E415" s="165" t="str">
        <f ca="1">IF(C415&lt;&gt;"",IF(MONTH(T415)=MONTH(TODAY()),Stats!AI913,"--"),"")</f>
        <v/>
      </c>
      <c r="F415" s="97"/>
      <c r="G415" s="160"/>
      <c r="H415" s="157"/>
      <c r="I415" s="158"/>
      <c r="J415" s="161"/>
      <c r="K415" s="160"/>
      <c r="L415" s="162"/>
      <c r="M415" s="162"/>
      <c r="N415" s="96"/>
      <c r="O415" s="96"/>
      <c r="P415" s="164"/>
      <c r="Q415" s="159"/>
      <c r="R415" s="98"/>
      <c r="S415" s="163"/>
      <c r="T415" s="92" t="str">
        <f t="shared" ca="1" si="25"/>
        <v/>
      </c>
      <c r="U415" s="94"/>
      <c r="V415" s="92" t="str">
        <f t="shared" si="26"/>
        <v/>
      </c>
      <c r="W415" s="92" t="str">
        <f t="shared" si="27"/>
        <v/>
      </c>
      <c r="X415" s="99"/>
      <c r="Y415" s="94"/>
      <c r="Z415" s="100"/>
      <c r="AA415" s="95"/>
      <c r="AB415" s="10"/>
      <c r="AC415" s="68" t="b">
        <f ca="1">AND('pg2'!T415&gt;=startDate,'pg2'!T415&lt;=endDate)</f>
        <v>0</v>
      </c>
    </row>
    <row r="416" spans="1:29" ht="15">
      <c r="A416" s="93">
        <f t="shared" si="28"/>
        <v>913</v>
      </c>
      <c r="B416" s="94"/>
      <c r="C416" s="153"/>
      <c r="D416" s="93" t="str">
        <f>IF(C416&lt;&gt;"",COUNTIF(Stats!AD:AD,C416),"")</f>
        <v/>
      </c>
      <c r="E416" s="165" t="str">
        <f ca="1">IF(C416&lt;&gt;"",IF(MONTH(T416)=MONTH(TODAY()),Stats!AI914,"--"),"")</f>
        <v/>
      </c>
      <c r="F416" s="97"/>
      <c r="G416" s="160"/>
      <c r="H416" s="157"/>
      <c r="I416" s="158"/>
      <c r="J416" s="161"/>
      <c r="K416" s="160"/>
      <c r="L416" s="162"/>
      <c r="M416" s="162"/>
      <c r="N416" s="96"/>
      <c r="O416" s="96"/>
      <c r="P416" s="164"/>
      <c r="Q416" s="159"/>
      <c r="R416" s="98"/>
      <c r="S416" s="163"/>
      <c r="T416" s="92" t="str">
        <f t="shared" ca="1" si="25"/>
        <v/>
      </c>
      <c r="U416" s="94"/>
      <c r="V416" s="92" t="str">
        <f t="shared" si="26"/>
        <v/>
      </c>
      <c r="W416" s="92" t="str">
        <f t="shared" si="27"/>
        <v/>
      </c>
      <c r="X416" s="99"/>
      <c r="Y416" s="94"/>
      <c r="Z416" s="100"/>
      <c r="AA416" s="95"/>
      <c r="AB416" s="10"/>
      <c r="AC416" s="68" t="b">
        <f ca="1">AND('pg2'!T416&gt;=startDate,'pg2'!T416&lt;=endDate)</f>
        <v>0</v>
      </c>
    </row>
    <row r="417" spans="1:29" ht="15">
      <c r="A417" s="93">
        <f t="shared" si="28"/>
        <v>914</v>
      </c>
      <c r="B417" s="94"/>
      <c r="C417" s="153"/>
      <c r="D417" s="93" t="str">
        <f>IF(C417&lt;&gt;"",COUNTIF(Stats!AD:AD,C417),"")</f>
        <v/>
      </c>
      <c r="E417" s="165" t="str">
        <f ca="1">IF(C417&lt;&gt;"",IF(MONTH(T417)=MONTH(TODAY()),Stats!AI915,"--"),"")</f>
        <v/>
      </c>
      <c r="F417" s="97"/>
      <c r="G417" s="160"/>
      <c r="H417" s="157"/>
      <c r="I417" s="158"/>
      <c r="J417" s="161"/>
      <c r="K417" s="160"/>
      <c r="L417" s="162"/>
      <c r="M417" s="162"/>
      <c r="N417" s="96"/>
      <c r="O417" s="96"/>
      <c r="P417" s="164"/>
      <c r="Q417" s="159"/>
      <c r="R417" s="98"/>
      <c r="S417" s="163"/>
      <c r="T417" s="92" t="str">
        <f t="shared" ca="1" si="25"/>
        <v/>
      </c>
      <c r="U417" s="94"/>
      <c r="V417" s="92" t="str">
        <f t="shared" si="26"/>
        <v/>
      </c>
      <c r="W417" s="92" t="str">
        <f t="shared" si="27"/>
        <v/>
      </c>
      <c r="X417" s="99"/>
      <c r="Y417" s="94"/>
      <c r="Z417" s="100"/>
      <c r="AA417" s="95"/>
      <c r="AB417" s="10"/>
      <c r="AC417" s="68" t="b">
        <f ca="1">AND('pg2'!T417&gt;=startDate,'pg2'!T417&lt;=endDate)</f>
        <v>0</v>
      </c>
    </row>
    <row r="418" spans="1:29" ht="15">
      <c r="A418" s="93">
        <f t="shared" si="28"/>
        <v>915</v>
      </c>
      <c r="B418" s="94"/>
      <c r="C418" s="153"/>
      <c r="D418" s="93" t="str">
        <f>IF(C418&lt;&gt;"",COUNTIF(Stats!AD:AD,C418),"")</f>
        <v/>
      </c>
      <c r="E418" s="165" t="str">
        <f ca="1">IF(C418&lt;&gt;"",IF(MONTH(T418)=MONTH(TODAY()),Stats!AI916,"--"),"")</f>
        <v/>
      </c>
      <c r="F418" s="97"/>
      <c r="G418" s="160"/>
      <c r="H418" s="157"/>
      <c r="I418" s="158"/>
      <c r="J418" s="161"/>
      <c r="K418" s="160"/>
      <c r="L418" s="162"/>
      <c r="M418" s="162"/>
      <c r="N418" s="96"/>
      <c r="O418" s="96"/>
      <c r="P418" s="164"/>
      <c r="Q418" s="159"/>
      <c r="R418" s="98"/>
      <c r="S418" s="163"/>
      <c r="T418" s="92" t="str">
        <f t="shared" ca="1" si="25"/>
        <v/>
      </c>
      <c r="U418" s="94"/>
      <c r="V418" s="92" t="str">
        <f t="shared" si="26"/>
        <v/>
      </c>
      <c r="W418" s="92" t="str">
        <f t="shared" si="27"/>
        <v/>
      </c>
      <c r="X418" s="99"/>
      <c r="Y418" s="94"/>
      <c r="Z418" s="100"/>
      <c r="AA418" s="95"/>
      <c r="AB418" s="10"/>
      <c r="AC418" s="68" t="b">
        <f ca="1">AND('pg2'!T418&gt;=startDate,'pg2'!T418&lt;=endDate)</f>
        <v>0</v>
      </c>
    </row>
    <row r="419" spans="1:29" ht="15">
      <c r="A419" s="93">
        <f t="shared" si="28"/>
        <v>916</v>
      </c>
      <c r="B419" s="94"/>
      <c r="C419" s="153"/>
      <c r="D419" s="93" t="str">
        <f>IF(C419&lt;&gt;"",COUNTIF(Stats!AD:AD,C419),"")</f>
        <v/>
      </c>
      <c r="E419" s="165" t="str">
        <f ca="1">IF(C419&lt;&gt;"",IF(MONTH(T419)=MONTH(TODAY()),Stats!AI917,"--"),"")</f>
        <v/>
      </c>
      <c r="F419" s="97"/>
      <c r="G419" s="160"/>
      <c r="H419" s="157"/>
      <c r="I419" s="158"/>
      <c r="J419" s="161"/>
      <c r="K419" s="160"/>
      <c r="L419" s="162"/>
      <c r="M419" s="162"/>
      <c r="N419" s="96"/>
      <c r="O419" s="96"/>
      <c r="P419" s="164"/>
      <c r="Q419" s="159"/>
      <c r="R419" s="98"/>
      <c r="S419" s="163"/>
      <c r="T419" s="92" t="str">
        <f t="shared" ca="1" si="25"/>
        <v/>
      </c>
      <c r="U419" s="94"/>
      <c r="V419" s="92" t="str">
        <f t="shared" si="26"/>
        <v/>
      </c>
      <c r="W419" s="92" t="str">
        <f t="shared" si="27"/>
        <v/>
      </c>
      <c r="X419" s="99"/>
      <c r="Y419" s="94"/>
      <c r="Z419" s="100"/>
      <c r="AA419" s="95"/>
      <c r="AB419" s="10"/>
      <c r="AC419" s="68" t="b">
        <f ca="1">AND('pg2'!T419&gt;=startDate,'pg2'!T419&lt;=endDate)</f>
        <v>0</v>
      </c>
    </row>
    <row r="420" spans="1:29" ht="15">
      <c r="A420" s="93">
        <f t="shared" si="28"/>
        <v>917</v>
      </c>
      <c r="B420" s="94"/>
      <c r="C420" s="153"/>
      <c r="D420" s="93" t="str">
        <f>IF(C420&lt;&gt;"",COUNTIF(Stats!AD:AD,C420),"")</f>
        <v/>
      </c>
      <c r="E420" s="165" t="str">
        <f ca="1">IF(C420&lt;&gt;"",IF(MONTH(T420)=MONTH(TODAY()),Stats!AI918,"--"),"")</f>
        <v/>
      </c>
      <c r="F420" s="97"/>
      <c r="G420" s="160"/>
      <c r="H420" s="157"/>
      <c r="I420" s="158"/>
      <c r="J420" s="161"/>
      <c r="K420" s="160"/>
      <c r="L420" s="162"/>
      <c r="M420" s="162"/>
      <c r="N420" s="96"/>
      <c r="O420" s="96"/>
      <c r="P420" s="164"/>
      <c r="Q420" s="159"/>
      <c r="R420" s="98"/>
      <c r="S420" s="163"/>
      <c r="T420" s="92" t="str">
        <f t="shared" ca="1" si="25"/>
        <v/>
      </c>
      <c r="U420" s="94"/>
      <c r="V420" s="92" t="str">
        <f t="shared" si="26"/>
        <v/>
      </c>
      <c r="W420" s="92" t="str">
        <f t="shared" si="27"/>
        <v/>
      </c>
      <c r="X420" s="99"/>
      <c r="Y420" s="94"/>
      <c r="Z420" s="100"/>
      <c r="AA420" s="95"/>
      <c r="AB420" s="10"/>
      <c r="AC420" s="68" t="b">
        <f ca="1">AND('pg2'!T420&gt;=startDate,'pg2'!T420&lt;=endDate)</f>
        <v>0</v>
      </c>
    </row>
    <row r="421" spans="1:29" ht="15">
      <c r="A421" s="93">
        <f t="shared" si="28"/>
        <v>918</v>
      </c>
      <c r="B421" s="94"/>
      <c r="C421" s="153"/>
      <c r="D421" s="93" t="str">
        <f>IF(C421&lt;&gt;"",COUNTIF(Stats!AD:AD,C421),"")</f>
        <v/>
      </c>
      <c r="E421" s="165" t="str">
        <f ca="1">IF(C421&lt;&gt;"",IF(MONTH(T421)=MONTH(TODAY()),Stats!AI919,"--"),"")</f>
        <v/>
      </c>
      <c r="F421" s="97"/>
      <c r="G421" s="160"/>
      <c r="H421" s="157"/>
      <c r="I421" s="158"/>
      <c r="J421" s="161"/>
      <c r="K421" s="160"/>
      <c r="L421" s="162"/>
      <c r="M421" s="162"/>
      <c r="N421" s="96"/>
      <c r="O421" s="96"/>
      <c r="P421" s="164"/>
      <c r="Q421" s="159"/>
      <c r="R421" s="98"/>
      <c r="S421" s="163"/>
      <c r="T421" s="92" t="str">
        <f t="shared" ca="1" si="25"/>
        <v/>
      </c>
      <c r="U421" s="94"/>
      <c r="V421" s="92" t="str">
        <f t="shared" si="26"/>
        <v/>
      </c>
      <c r="W421" s="92" t="str">
        <f t="shared" si="27"/>
        <v/>
      </c>
      <c r="X421" s="99"/>
      <c r="Y421" s="94"/>
      <c r="Z421" s="100"/>
      <c r="AA421" s="95"/>
      <c r="AB421" s="10"/>
      <c r="AC421" s="68" t="b">
        <f ca="1">AND('pg2'!T421&gt;=startDate,'pg2'!T421&lt;=endDate)</f>
        <v>0</v>
      </c>
    </row>
    <row r="422" spans="1:29" ht="15">
      <c r="A422" s="93">
        <f t="shared" si="28"/>
        <v>919</v>
      </c>
      <c r="B422" s="94"/>
      <c r="C422" s="153"/>
      <c r="D422" s="93" t="str">
        <f>IF(C422&lt;&gt;"",COUNTIF(Stats!AD:AD,C422),"")</f>
        <v/>
      </c>
      <c r="E422" s="165" t="str">
        <f ca="1">IF(C422&lt;&gt;"",IF(MONTH(T422)=MONTH(TODAY()),Stats!AI920,"--"),"")</f>
        <v/>
      </c>
      <c r="F422" s="97"/>
      <c r="G422" s="160"/>
      <c r="H422" s="157"/>
      <c r="I422" s="158"/>
      <c r="J422" s="161"/>
      <c r="K422" s="160"/>
      <c r="L422" s="162"/>
      <c r="M422" s="162"/>
      <c r="N422" s="96"/>
      <c r="O422" s="96"/>
      <c r="P422" s="164"/>
      <c r="Q422" s="159"/>
      <c r="R422" s="98"/>
      <c r="S422" s="163"/>
      <c r="T422" s="92" t="str">
        <f t="shared" ca="1" si="25"/>
        <v/>
      </c>
      <c r="U422" s="94"/>
      <c r="V422" s="92" t="str">
        <f t="shared" si="26"/>
        <v/>
      </c>
      <c r="W422" s="92" t="str">
        <f t="shared" si="27"/>
        <v/>
      </c>
      <c r="X422" s="99"/>
      <c r="Y422" s="94"/>
      <c r="Z422" s="100"/>
      <c r="AA422" s="95"/>
      <c r="AB422" s="10"/>
      <c r="AC422" s="68" t="b">
        <f ca="1">AND('pg2'!T422&gt;=startDate,'pg2'!T422&lt;=endDate)</f>
        <v>0</v>
      </c>
    </row>
    <row r="423" spans="1:29" ht="15">
      <c r="A423" s="93">
        <f t="shared" si="28"/>
        <v>920</v>
      </c>
      <c r="B423" s="94"/>
      <c r="C423" s="153"/>
      <c r="D423" s="93" t="str">
        <f>IF(C423&lt;&gt;"",COUNTIF(Stats!AD:AD,C423),"")</f>
        <v/>
      </c>
      <c r="E423" s="165" t="str">
        <f ca="1">IF(C423&lt;&gt;"",IF(MONTH(T423)=MONTH(TODAY()),Stats!AI921,"--"),"")</f>
        <v/>
      </c>
      <c r="F423" s="97"/>
      <c r="G423" s="160"/>
      <c r="H423" s="157"/>
      <c r="I423" s="158"/>
      <c r="J423" s="161"/>
      <c r="K423" s="160"/>
      <c r="L423" s="162"/>
      <c r="M423" s="162"/>
      <c r="N423" s="96"/>
      <c r="O423" s="96"/>
      <c r="P423" s="164"/>
      <c r="Q423" s="159"/>
      <c r="R423" s="98"/>
      <c r="S423" s="163"/>
      <c r="T423" s="92" t="str">
        <f t="shared" ca="1" si="25"/>
        <v/>
      </c>
      <c r="U423" s="94"/>
      <c r="V423" s="92" t="str">
        <f t="shared" si="26"/>
        <v/>
      </c>
      <c r="W423" s="92" t="str">
        <f t="shared" si="27"/>
        <v/>
      </c>
      <c r="X423" s="99"/>
      <c r="Y423" s="94"/>
      <c r="Z423" s="100"/>
      <c r="AA423" s="95"/>
      <c r="AB423" s="10"/>
      <c r="AC423" s="68" t="b">
        <f ca="1">AND('pg2'!T423&gt;=startDate,'pg2'!T423&lt;=endDate)</f>
        <v>0</v>
      </c>
    </row>
    <row r="424" spans="1:29" ht="15">
      <c r="A424" s="93">
        <f t="shared" si="28"/>
        <v>921</v>
      </c>
      <c r="B424" s="94"/>
      <c r="C424" s="153"/>
      <c r="D424" s="93" t="str">
        <f>IF(C424&lt;&gt;"",COUNTIF(Stats!AD:AD,C424),"")</f>
        <v/>
      </c>
      <c r="E424" s="165" t="str">
        <f ca="1">IF(C424&lt;&gt;"",IF(MONTH(T424)=MONTH(TODAY()),Stats!AI922,"--"),"")</f>
        <v/>
      </c>
      <c r="F424" s="97"/>
      <c r="G424" s="160"/>
      <c r="H424" s="157"/>
      <c r="I424" s="158"/>
      <c r="J424" s="161"/>
      <c r="K424" s="160"/>
      <c r="L424" s="162"/>
      <c r="M424" s="162"/>
      <c r="N424" s="96"/>
      <c r="O424" s="96"/>
      <c r="P424" s="164"/>
      <c r="Q424" s="159"/>
      <c r="R424" s="98"/>
      <c r="S424" s="163"/>
      <c r="T424" s="92" t="str">
        <f t="shared" ca="1" si="25"/>
        <v/>
      </c>
      <c r="U424" s="94"/>
      <c r="V424" s="92" t="str">
        <f t="shared" si="26"/>
        <v/>
      </c>
      <c r="W424" s="92" t="str">
        <f t="shared" si="27"/>
        <v/>
      </c>
      <c r="X424" s="99"/>
      <c r="Y424" s="94"/>
      <c r="Z424" s="100"/>
      <c r="AA424" s="95"/>
      <c r="AB424" s="10"/>
      <c r="AC424" s="68" t="b">
        <f ca="1">AND('pg2'!T424&gt;=startDate,'pg2'!T424&lt;=endDate)</f>
        <v>0</v>
      </c>
    </row>
    <row r="425" spans="1:29" ht="15">
      <c r="A425" s="93">
        <f t="shared" si="28"/>
        <v>922</v>
      </c>
      <c r="B425" s="94"/>
      <c r="C425" s="153"/>
      <c r="D425" s="93" t="str">
        <f>IF(C425&lt;&gt;"",COUNTIF(Stats!AD:AD,C425),"")</f>
        <v/>
      </c>
      <c r="E425" s="165" t="str">
        <f ca="1">IF(C425&lt;&gt;"",IF(MONTH(T425)=MONTH(TODAY()),Stats!AI923,"--"),"")</f>
        <v/>
      </c>
      <c r="F425" s="97"/>
      <c r="G425" s="160"/>
      <c r="H425" s="157"/>
      <c r="I425" s="158"/>
      <c r="J425" s="161"/>
      <c r="K425" s="160"/>
      <c r="L425" s="162"/>
      <c r="M425" s="162"/>
      <c r="N425" s="96"/>
      <c r="O425" s="96"/>
      <c r="P425" s="164"/>
      <c r="Q425" s="159"/>
      <c r="R425" s="98"/>
      <c r="S425" s="163"/>
      <c r="T425" s="92" t="str">
        <f t="shared" ca="1" si="25"/>
        <v/>
      </c>
      <c r="U425" s="94"/>
      <c r="V425" s="92" t="str">
        <f t="shared" si="26"/>
        <v/>
      </c>
      <c r="W425" s="92" t="str">
        <f t="shared" si="27"/>
        <v/>
      </c>
      <c r="X425" s="99"/>
      <c r="Y425" s="94"/>
      <c r="Z425" s="100"/>
      <c r="AA425" s="95"/>
      <c r="AB425" s="10"/>
      <c r="AC425" s="68" t="b">
        <f ca="1">AND('pg2'!T425&gt;=startDate,'pg2'!T425&lt;=endDate)</f>
        <v>0</v>
      </c>
    </row>
    <row r="426" spans="1:29" ht="15">
      <c r="A426" s="93">
        <f t="shared" si="28"/>
        <v>923</v>
      </c>
      <c r="B426" s="94"/>
      <c r="C426" s="153"/>
      <c r="D426" s="93" t="str">
        <f>IF(C426&lt;&gt;"",COUNTIF(Stats!AD:AD,C426),"")</f>
        <v/>
      </c>
      <c r="E426" s="165" t="str">
        <f ca="1">IF(C426&lt;&gt;"",IF(MONTH(T426)=MONTH(TODAY()),Stats!AI924,"--"),"")</f>
        <v/>
      </c>
      <c r="F426" s="97"/>
      <c r="G426" s="160"/>
      <c r="H426" s="157"/>
      <c r="I426" s="158"/>
      <c r="J426" s="161"/>
      <c r="K426" s="160"/>
      <c r="L426" s="162"/>
      <c r="M426" s="162"/>
      <c r="N426" s="96"/>
      <c r="O426" s="96"/>
      <c r="P426" s="164"/>
      <c r="Q426" s="159"/>
      <c r="R426" s="98"/>
      <c r="S426" s="163"/>
      <c r="T426" s="92" t="str">
        <f t="shared" ca="1" si="25"/>
        <v/>
      </c>
      <c r="U426" s="94"/>
      <c r="V426" s="92" t="str">
        <f t="shared" si="26"/>
        <v/>
      </c>
      <c r="W426" s="92" t="str">
        <f t="shared" si="27"/>
        <v/>
      </c>
      <c r="X426" s="99"/>
      <c r="Y426" s="94"/>
      <c r="Z426" s="100"/>
      <c r="AA426" s="95"/>
      <c r="AB426" s="10"/>
      <c r="AC426" s="68" t="b">
        <f ca="1">AND('pg2'!T426&gt;=startDate,'pg2'!T426&lt;=endDate)</f>
        <v>0</v>
      </c>
    </row>
    <row r="427" spans="1:29" ht="15">
      <c r="A427" s="93">
        <f t="shared" si="28"/>
        <v>924</v>
      </c>
      <c r="B427" s="94"/>
      <c r="C427" s="153"/>
      <c r="D427" s="93" t="str">
        <f>IF(C427&lt;&gt;"",COUNTIF(Stats!AD:AD,C427),"")</f>
        <v/>
      </c>
      <c r="E427" s="165" t="str">
        <f ca="1">IF(C427&lt;&gt;"",IF(MONTH(T427)=MONTH(TODAY()),Stats!AI925,"--"),"")</f>
        <v/>
      </c>
      <c r="F427" s="97"/>
      <c r="G427" s="160"/>
      <c r="H427" s="157"/>
      <c r="I427" s="158"/>
      <c r="J427" s="161"/>
      <c r="K427" s="160"/>
      <c r="L427" s="162"/>
      <c r="M427" s="162"/>
      <c r="N427" s="96"/>
      <c r="O427" s="96"/>
      <c r="P427" s="164"/>
      <c r="Q427" s="159"/>
      <c r="R427" s="98"/>
      <c r="S427" s="163"/>
      <c r="T427" s="92" t="str">
        <f t="shared" ca="1" si="25"/>
        <v/>
      </c>
      <c r="U427" s="94"/>
      <c r="V427" s="92" t="str">
        <f t="shared" si="26"/>
        <v/>
      </c>
      <c r="W427" s="92" t="str">
        <f t="shared" si="27"/>
        <v/>
      </c>
      <c r="X427" s="99"/>
      <c r="Y427" s="94"/>
      <c r="Z427" s="100"/>
      <c r="AA427" s="95"/>
      <c r="AB427" s="10"/>
      <c r="AC427" s="68" t="b">
        <f ca="1">AND('pg2'!T427&gt;=startDate,'pg2'!T427&lt;=endDate)</f>
        <v>0</v>
      </c>
    </row>
    <row r="428" spans="1:29" ht="15">
      <c r="A428" s="93">
        <f t="shared" si="28"/>
        <v>925</v>
      </c>
      <c r="B428" s="94"/>
      <c r="C428" s="153"/>
      <c r="D428" s="93" t="str">
        <f>IF(C428&lt;&gt;"",COUNTIF(Stats!AD:AD,C428),"")</f>
        <v/>
      </c>
      <c r="E428" s="165" t="str">
        <f ca="1">IF(C428&lt;&gt;"",IF(MONTH(T428)=MONTH(TODAY()),Stats!AI926,"--"),"")</f>
        <v/>
      </c>
      <c r="F428" s="97"/>
      <c r="G428" s="160"/>
      <c r="H428" s="157"/>
      <c r="I428" s="158"/>
      <c r="J428" s="161"/>
      <c r="K428" s="160"/>
      <c r="L428" s="162"/>
      <c r="M428" s="162"/>
      <c r="N428" s="96"/>
      <c r="O428" s="96"/>
      <c r="P428" s="164"/>
      <c r="Q428" s="159"/>
      <c r="R428" s="98"/>
      <c r="S428" s="163"/>
      <c r="T428" s="92" t="str">
        <f t="shared" ca="1" si="25"/>
        <v/>
      </c>
      <c r="U428" s="94"/>
      <c r="V428" s="92" t="str">
        <f t="shared" si="26"/>
        <v/>
      </c>
      <c r="W428" s="92" t="str">
        <f t="shared" si="27"/>
        <v/>
      </c>
      <c r="X428" s="99"/>
      <c r="Y428" s="94"/>
      <c r="Z428" s="100"/>
      <c r="AA428" s="95"/>
      <c r="AB428" s="10"/>
      <c r="AC428" s="68" t="b">
        <f ca="1">AND('pg2'!T428&gt;=startDate,'pg2'!T428&lt;=endDate)</f>
        <v>0</v>
      </c>
    </row>
    <row r="429" spans="1:29" ht="15">
      <c r="A429" s="93">
        <f t="shared" si="28"/>
        <v>926</v>
      </c>
      <c r="B429" s="94"/>
      <c r="C429" s="153"/>
      <c r="D429" s="93" t="str">
        <f>IF(C429&lt;&gt;"",COUNTIF(Stats!AD:AD,C429),"")</f>
        <v/>
      </c>
      <c r="E429" s="165" t="str">
        <f ca="1">IF(C429&lt;&gt;"",IF(MONTH(T429)=MONTH(TODAY()),Stats!AI927,"--"),"")</f>
        <v/>
      </c>
      <c r="F429" s="97"/>
      <c r="G429" s="160"/>
      <c r="H429" s="157"/>
      <c r="I429" s="158"/>
      <c r="J429" s="161"/>
      <c r="K429" s="160"/>
      <c r="L429" s="162"/>
      <c r="M429" s="162"/>
      <c r="N429" s="96"/>
      <c r="O429" s="96"/>
      <c r="P429" s="164"/>
      <c r="Q429" s="159"/>
      <c r="R429" s="98"/>
      <c r="S429" s="163"/>
      <c r="T429" s="92" t="str">
        <f t="shared" ca="1" si="25"/>
        <v/>
      </c>
      <c r="U429" s="94"/>
      <c r="V429" s="92" t="str">
        <f t="shared" si="26"/>
        <v/>
      </c>
      <c r="W429" s="92" t="str">
        <f t="shared" si="27"/>
        <v/>
      </c>
      <c r="X429" s="99"/>
      <c r="Y429" s="94"/>
      <c r="Z429" s="100"/>
      <c r="AA429" s="95"/>
      <c r="AB429" s="10"/>
      <c r="AC429" s="68" t="b">
        <f ca="1">AND('pg2'!T429&gt;=startDate,'pg2'!T429&lt;=endDate)</f>
        <v>0</v>
      </c>
    </row>
    <row r="430" spans="1:29" ht="15">
      <c r="A430" s="93">
        <f t="shared" si="28"/>
        <v>927</v>
      </c>
      <c r="B430" s="94"/>
      <c r="C430" s="153"/>
      <c r="D430" s="93" t="str">
        <f>IF(C430&lt;&gt;"",COUNTIF(Stats!AD:AD,C430),"")</f>
        <v/>
      </c>
      <c r="E430" s="165" t="str">
        <f ca="1">IF(C430&lt;&gt;"",IF(MONTH(T430)=MONTH(TODAY()),Stats!AI928,"--"),"")</f>
        <v/>
      </c>
      <c r="F430" s="97"/>
      <c r="G430" s="160"/>
      <c r="H430" s="157"/>
      <c r="I430" s="158"/>
      <c r="J430" s="161"/>
      <c r="K430" s="160"/>
      <c r="L430" s="162"/>
      <c r="M430" s="162"/>
      <c r="N430" s="96"/>
      <c r="O430" s="96"/>
      <c r="P430" s="164"/>
      <c r="Q430" s="159"/>
      <c r="R430" s="98"/>
      <c r="S430" s="163"/>
      <c r="T430" s="92" t="str">
        <f t="shared" ca="1" si="25"/>
        <v/>
      </c>
      <c r="U430" s="94"/>
      <c r="V430" s="92" t="str">
        <f t="shared" si="26"/>
        <v/>
      </c>
      <c r="W430" s="92" t="str">
        <f t="shared" si="27"/>
        <v/>
      </c>
      <c r="X430" s="99"/>
      <c r="Y430" s="94"/>
      <c r="Z430" s="100"/>
      <c r="AA430" s="95"/>
      <c r="AB430" s="10"/>
      <c r="AC430" s="68" t="b">
        <f ca="1">AND('pg2'!T430&gt;=startDate,'pg2'!T430&lt;=endDate)</f>
        <v>0</v>
      </c>
    </row>
    <row r="431" spans="1:29" ht="15">
      <c r="A431" s="93">
        <f t="shared" si="28"/>
        <v>928</v>
      </c>
      <c r="B431" s="94"/>
      <c r="C431" s="153"/>
      <c r="D431" s="93" t="str">
        <f>IF(C431&lt;&gt;"",COUNTIF(Stats!AD:AD,C431),"")</f>
        <v/>
      </c>
      <c r="E431" s="165" t="str">
        <f ca="1">IF(C431&lt;&gt;"",IF(MONTH(T431)=MONTH(TODAY()),Stats!AI929,"--"),"")</f>
        <v/>
      </c>
      <c r="F431" s="97"/>
      <c r="G431" s="160"/>
      <c r="H431" s="157"/>
      <c r="I431" s="158"/>
      <c r="J431" s="161"/>
      <c r="K431" s="160"/>
      <c r="L431" s="162"/>
      <c r="M431" s="162"/>
      <c r="N431" s="96"/>
      <c r="O431" s="96"/>
      <c r="P431" s="164"/>
      <c r="Q431" s="159"/>
      <c r="R431" s="98"/>
      <c r="S431" s="163"/>
      <c r="T431" s="92" t="str">
        <f t="shared" ca="1" si="25"/>
        <v/>
      </c>
      <c r="U431" s="94"/>
      <c r="V431" s="92" t="str">
        <f t="shared" si="26"/>
        <v/>
      </c>
      <c r="W431" s="92" t="str">
        <f t="shared" si="27"/>
        <v/>
      </c>
      <c r="X431" s="99"/>
      <c r="Y431" s="94"/>
      <c r="Z431" s="100"/>
      <c r="AA431" s="95"/>
      <c r="AB431" s="10"/>
      <c r="AC431" s="68" t="b">
        <f ca="1">AND('pg2'!T431&gt;=startDate,'pg2'!T431&lt;=endDate)</f>
        <v>0</v>
      </c>
    </row>
    <row r="432" spans="1:29" ht="15">
      <c r="A432" s="93">
        <f t="shared" si="28"/>
        <v>929</v>
      </c>
      <c r="B432" s="94"/>
      <c r="C432" s="153"/>
      <c r="D432" s="93" t="str">
        <f>IF(C432&lt;&gt;"",COUNTIF(Stats!AD:AD,C432),"")</f>
        <v/>
      </c>
      <c r="E432" s="165" t="str">
        <f ca="1">IF(C432&lt;&gt;"",IF(MONTH(T432)=MONTH(TODAY()),Stats!AI930,"--"),"")</f>
        <v/>
      </c>
      <c r="F432" s="97"/>
      <c r="G432" s="160"/>
      <c r="H432" s="157"/>
      <c r="I432" s="158"/>
      <c r="J432" s="161"/>
      <c r="K432" s="160"/>
      <c r="L432" s="162"/>
      <c r="M432" s="162"/>
      <c r="N432" s="96"/>
      <c r="O432" s="96"/>
      <c r="P432" s="164"/>
      <c r="Q432" s="159"/>
      <c r="R432" s="98"/>
      <c r="S432" s="163"/>
      <c r="T432" s="92" t="str">
        <f t="shared" ca="1" si="25"/>
        <v/>
      </c>
      <c r="U432" s="94"/>
      <c r="V432" s="92" t="str">
        <f t="shared" si="26"/>
        <v/>
      </c>
      <c r="W432" s="92" t="str">
        <f t="shared" si="27"/>
        <v/>
      </c>
      <c r="X432" s="99"/>
      <c r="Y432" s="94"/>
      <c r="Z432" s="100"/>
      <c r="AA432" s="95"/>
      <c r="AB432" s="10"/>
      <c r="AC432" s="68" t="b">
        <f ca="1">AND('pg2'!T432&gt;=startDate,'pg2'!T432&lt;=endDate)</f>
        <v>0</v>
      </c>
    </row>
    <row r="433" spans="1:29" ht="15">
      <c r="A433" s="93">
        <f t="shared" si="28"/>
        <v>930</v>
      </c>
      <c r="B433" s="94"/>
      <c r="C433" s="153"/>
      <c r="D433" s="93" t="str">
        <f>IF(C433&lt;&gt;"",COUNTIF(Stats!AD:AD,C433),"")</f>
        <v/>
      </c>
      <c r="E433" s="165" t="str">
        <f ca="1">IF(C433&lt;&gt;"",IF(MONTH(T433)=MONTH(TODAY()),Stats!AI931,"--"),"")</f>
        <v/>
      </c>
      <c r="F433" s="97"/>
      <c r="G433" s="160"/>
      <c r="H433" s="157"/>
      <c r="I433" s="158"/>
      <c r="J433" s="161"/>
      <c r="K433" s="160"/>
      <c r="L433" s="162"/>
      <c r="M433" s="162"/>
      <c r="N433" s="96"/>
      <c r="O433" s="96"/>
      <c r="P433" s="164"/>
      <c r="Q433" s="159"/>
      <c r="R433" s="98"/>
      <c r="S433" s="163"/>
      <c r="T433" s="92" t="str">
        <f t="shared" ca="1" si="25"/>
        <v/>
      </c>
      <c r="U433" s="94"/>
      <c r="V433" s="92" t="str">
        <f t="shared" si="26"/>
        <v/>
      </c>
      <c r="W433" s="92" t="str">
        <f t="shared" si="27"/>
        <v/>
      </c>
      <c r="X433" s="99"/>
      <c r="Y433" s="94"/>
      <c r="Z433" s="100"/>
      <c r="AA433" s="95"/>
      <c r="AB433" s="10"/>
      <c r="AC433" s="68" t="b">
        <f ca="1">AND('pg2'!T433&gt;=startDate,'pg2'!T433&lt;=endDate)</f>
        <v>0</v>
      </c>
    </row>
    <row r="434" spans="1:29" ht="15">
      <c r="A434" s="93">
        <f t="shared" si="28"/>
        <v>931</v>
      </c>
      <c r="B434" s="94"/>
      <c r="C434" s="153"/>
      <c r="D434" s="93" t="str">
        <f>IF(C434&lt;&gt;"",COUNTIF(Stats!AD:AD,C434),"")</f>
        <v/>
      </c>
      <c r="E434" s="165" t="str">
        <f ca="1">IF(C434&lt;&gt;"",IF(MONTH(T434)=MONTH(TODAY()),Stats!AI932,"--"),"")</f>
        <v/>
      </c>
      <c r="F434" s="97"/>
      <c r="G434" s="160"/>
      <c r="H434" s="157"/>
      <c r="I434" s="158"/>
      <c r="J434" s="161"/>
      <c r="K434" s="160"/>
      <c r="L434" s="162"/>
      <c r="M434" s="162"/>
      <c r="N434" s="96"/>
      <c r="O434" s="96"/>
      <c r="P434" s="164"/>
      <c r="Q434" s="159"/>
      <c r="R434" s="98"/>
      <c r="S434" s="163"/>
      <c r="T434" s="92" t="str">
        <f t="shared" ca="1" si="25"/>
        <v/>
      </c>
      <c r="U434" s="94"/>
      <c r="V434" s="92" t="str">
        <f t="shared" si="26"/>
        <v/>
      </c>
      <c r="W434" s="92" t="str">
        <f t="shared" si="27"/>
        <v/>
      </c>
      <c r="X434" s="99"/>
      <c r="Y434" s="94"/>
      <c r="Z434" s="100"/>
      <c r="AA434" s="95"/>
      <c r="AB434" s="10"/>
      <c r="AC434" s="68" t="b">
        <f ca="1">AND('pg2'!T434&gt;=startDate,'pg2'!T434&lt;=endDate)</f>
        <v>0</v>
      </c>
    </row>
    <row r="435" spans="1:29" ht="15">
      <c r="A435" s="93">
        <f t="shared" si="28"/>
        <v>932</v>
      </c>
      <c r="B435" s="94"/>
      <c r="C435" s="153"/>
      <c r="D435" s="93" t="str">
        <f>IF(C435&lt;&gt;"",COUNTIF(Stats!AD:AD,C435),"")</f>
        <v/>
      </c>
      <c r="E435" s="165" t="str">
        <f ca="1">IF(C435&lt;&gt;"",IF(MONTH(T435)=MONTH(TODAY()),Stats!AI933,"--"),"")</f>
        <v/>
      </c>
      <c r="F435" s="97"/>
      <c r="G435" s="160"/>
      <c r="H435" s="157"/>
      <c r="I435" s="158"/>
      <c r="J435" s="161"/>
      <c r="K435" s="160"/>
      <c r="L435" s="162"/>
      <c r="M435" s="162"/>
      <c r="N435" s="96"/>
      <c r="O435" s="96"/>
      <c r="P435" s="164"/>
      <c r="Q435" s="159"/>
      <c r="R435" s="98"/>
      <c r="S435" s="163"/>
      <c r="T435" s="92" t="str">
        <f t="shared" ca="1" si="25"/>
        <v/>
      </c>
      <c r="U435" s="94"/>
      <c r="V435" s="92" t="str">
        <f t="shared" si="26"/>
        <v/>
      </c>
      <c r="W435" s="92" t="str">
        <f t="shared" si="27"/>
        <v/>
      </c>
      <c r="X435" s="99"/>
      <c r="Y435" s="94"/>
      <c r="Z435" s="100"/>
      <c r="AA435" s="95"/>
      <c r="AB435" s="10"/>
      <c r="AC435" s="68" t="b">
        <f ca="1">AND('pg2'!T435&gt;=startDate,'pg2'!T435&lt;=endDate)</f>
        <v>0</v>
      </c>
    </row>
    <row r="436" spans="1:29" ht="15">
      <c r="A436" s="93">
        <f t="shared" si="28"/>
        <v>933</v>
      </c>
      <c r="B436" s="94"/>
      <c r="C436" s="153"/>
      <c r="D436" s="93" t="str">
        <f>IF(C436&lt;&gt;"",COUNTIF(Stats!AD:AD,C436),"")</f>
        <v/>
      </c>
      <c r="E436" s="165" t="str">
        <f ca="1">IF(C436&lt;&gt;"",IF(MONTH(T436)=MONTH(TODAY()),Stats!AI934,"--"),"")</f>
        <v/>
      </c>
      <c r="F436" s="97"/>
      <c r="G436" s="160"/>
      <c r="H436" s="157"/>
      <c r="I436" s="158"/>
      <c r="J436" s="161"/>
      <c r="K436" s="160"/>
      <c r="L436" s="162"/>
      <c r="M436" s="162"/>
      <c r="N436" s="96"/>
      <c r="O436" s="96"/>
      <c r="P436" s="164"/>
      <c r="Q436" s="159"/>
      <c r="R436" s="98"/>
      <c r="S436" s="163"/>
      <c r="T436" s="92" t="str">
        <f t="shared" ca="1" si="25"/>
        <v/>
      </c>
      <c r="U436" s="94"/>
      <c r="V436" s="92" t="str">
        <f t="shared" si="26"/>
        <v/>
      </c>
      <c r="W436" s="92" t="str">
        <f t="shared" si="27"/>
        <v/>
      </c>
      <c r="X436" s="99"/>
      <c r="Y436" s="94"/>
      <c r="Z436" s="100"/>
      <c r="AA436" s="95"/>
      <c r="AB436" s="10"/>
      <c r="AC436" s="68" t="b">
        <f ca="1">AND('pg2'!T436&gt;=startDate,'pg2'!T436&lt;=endDate)</f>
        <v>0</v>
      </c>
    </row>
    <row r="437" spans="1:29" ht="15">
      <c r="A437" s="93">
        <f t="shared" si="28"/>
        <v>934</v>
      </c>
      <c r="B437" s="94"/>
      <c r="C437" s="153"/>
      <c r="D437" s="93" t="str">
        <f>IF(C437&lt;&gt;"",COUNTIF(Stats!AD:AD,C437),"")</f>
        <v/>
      </c>
      <c r="E437" s="165" t="str">
        <f ca="1">IF(C437&lt;&gt;"",IF(MONTH(T437)=MONTH(TODAY()),Stats!AI935,"--"),"")</f>
        <v/>
      </c>
      <c r="F437" s="97"/>
      <c r="G437" s="160"/>
      <c r="H437" s="157"/>
      <c r="I437" s="158"/>
      <c r="J437" s="161"/>
      <c r="K437" s="160"/>
      <c r="L437" s="162"/>
      <c r="M437" s="162"/>
      <c r="N437" s="96"/>
      <c r="O437" s="96"/>
      <c r="P437" s="164"/>
      <c r="Q437" s="159"/>
      <c r="R437" s="98"/>
      <c r="S437" s="163"/>
      <c r="T437" s="92" t="str">
        <f t="shared" ca="1" si="25"/>
        <v/>
      </c>
      <c r="U437" s="94"/>
      <c r="V437" s="92" t="str">
        <f t="shared" si="26"/>
        <v/>
      </c>
      <c r="W437" s="92" t="str">
        <f t="shared" si="27"/>
        <v/>
      </c>
      <c r="X437" s="99"/>
      <c r="Y437" s="94"/>
      <c r="Z437" s="100"/>
      <c r="AA437" s="95"/>
      <c r="AB437" s="10"/>
      <c r="AC437" s="68" t="b">
        <f ca="1">AND('pg2'!T437&gt;=startDate,'pg2'!T437&lt;=endDate)</f>
        <v>0</v>
      </c>
    </row>
    <row r="438" spans="1:29" ht="15">
      <c r="A438" s="93">
        <f t="shared" si="28"/>
        <v>935</v>
      </c>
      <c r="B438" s="94"/>
      <c r="C438" s="153"/>
      <c r="D438" s="93" t="str">
        <f>IF(C438&lt;&gt;"",COUNTIF(Stats!AD:AD,C438),"")</f>
        <v/>
      </c>
      <c r="E438" s="165" t="str">
        <f ca="1">IF(C438&lt;&gt;"",IF(MONTH(T438)=MONTH(TODAY()),Stats!AI936,"--"),"")</f>
        <v/>
      </c>
      <c r="F438" s="97"/>
      <c r="G438" s="160"/>
      <c r="H438" s="157"/>
      <c r="I438" s="158"/>
      <c r="J438" s="161"/>
      <c r="K438" s="160"/>
      <c r="L438" s="162"/>
      <c r="M438" s="162"/>
      <c r="N438" s="96"/>
      <c r="O438" s="96"/>
      <c r="P438" s="164"/>
      <c r="Q438" s="159"/>
      <c r="R438" s="98"/>
      <c r="S438" s="163"/>
      <c r="T438" s="92" t="str">
        <f t="shared" ca="1" si="25"/>
        <v/>
      </c>
      <c r="U438" s="94"/>
      <c r="V438" s="92" t="str">
        <f t="shared" si="26"/>
        <v/>
      </c>
      <c r="W438" s="92" t="str">
        <f t="shared" si="27"/>
        <v/>
      </c>
      <c r="X438" s="99"/>
      <c r="Y438" s="94"/>
      <c r="Z438" s="100"/>
      <c r="AA438" s="95"/>
      <c r="AB438" s="10"/>
      <c r="AC438" s="68" t="b">
        <f ca="1">AND('pg2'!T438&gt;=startDate,'pg2'!T438&lt;=endDate)</f>
        <v>0</v>
      </c>
    </row>
    <row r="439" spans="1:29" ht="16.5" customHeight="1">
      <c r="A439" s="93">
        <f t="shared" si="28"/>
        <v>936</v>
      </c>
      <c r="B439" s="94"/>
      <c r="C439" s="153"/>
      <c r="D439" s="93" t="str">
        <f>IF(C439&lt;&gt;"",COUNTIF(Stats!AD:AD,C439),"")</f>
        <v/>
      </c>
      <c r="E439" s="165" t="str">
        <f ca="1">IF(C439&lt;&gt;"",IF(MONTH(T439)=MONTH(TODAY()),Stats!AI937,"--"),"")</f>
        <v/>
      </c>
      <c r="F439" s="97"/>
      <c r="G439" s="160"/>
      <c r="H439" s="157"/>
      <c r="I439" s="158"/>
      <c r="J439" s="161"/>
      <c r="K439" s="160"/>
      <c r="L439" s="162"/>
      <c r="M439" s="162"/>
      <c r="N439" s="96"/>
      <c r="O439" s="96"/>
      <c r="P439" s="164"/>
      <c r="Q439" s="159"/>
      <c r="R439" s="98"/>
      <c r="S439" s="163"/>
      <c r="T439" s="92" t="str">
        <f t="shared" ca="1" si="25"/>
        <v/>
      </c>
      <c r="U439" s="94"/>
      <c r="V439" s="92" t="str">
        <f t="shared" si="26"/>
        <v/>
      </c>
      <c r="W439" s="92" t="str">
        <f t="shared" si="27"/>
        <v/>
      </c>
      <c r="X439" s="99"/>
      <c r="Y439" s="94"/>
      <c r="Z439" s="100"/>
      <c r="AA439" s="95"/>
      <c r="AB439" s="10"/>
      <c r="AC439" s="68" t="b">
        <f ca="1">AND('pg2'!T439&gt;=startDate,'pg2'!T439&lt;=endDate)</f>
        <v>0</v>
      </c>
    </row>
    <row r="440" spans="1:29" ht="15">
      <c r="A440" s="93">
        <f t="shared" si="28"/>
        <v>937</v>
      </c>
      <c r="B440" s="94"/>
      <c r="C440" s="153"/>
      <c r="D440" s="93" t="str">
        <f>IF(C440&lt;&gt;"",COUNTIF(Stats!AD:AD,C440),"")</f>
        <v/>
      </c>
      <c r="E440" s="165" t="str">
        <f ca="1">IF(C440&lt;&gt;"",IF(MONTH(T440)=MONTH(TODAY()),Stats!AI938,"--"),"")</f>
        <v/>
      </c>
      <c r="F440" s="97"/>
      <c r="G440" s="160"/>
      <c r="H440" s="157"/>
      <c r="I440" s="158"/>
      <c r="J440" s="161"/>
      <c r="K440" s="160"/>
      <c r="L440" s="162"/>
      <c r="M440" s="162"/>
      <c r="N440" s="96"/>
      <c r="O440" s="96"/>
      <c r="P440" s="164"/>
      <c r="Q440" s="159"/>
      <c r="R440" s="98"/>
      <c r="S440" s="163"/>
      <c r="T440" s="92" t="str">
        <f t="shared" ca="1" si="25"/>
        <v/>
      </c>
      <c r="U440" s="94"/>
      <c r="V440" s="92" t="str">
        <f t="shared" si="26"/>
        <v/>
      </c>
      <c r="W440" s="92" t="str">
        <f t="shared" si="27"/>
        <v/>
      </c>
      <c r="X440" s="99"/>
      <c r="Y440" s="94"/>
      <c r="Z440" s="100"/>
      <c r="AA440" s="95"/>
      <c r="AB440" s="10"/>
      <c r="AC440" s="68" t="b">
        <f ca="1">AND('pg2'!T440&gt;=startDate,'pg2'!T440&lt;=endDate)</f>
        <v>0</v>
      </c>
    </row>
    <row r="441" spans="1:29" ht="15">
      <c r="A441" s="93">
        <f t="shared" si="28"/>
        <v>938</v>
      </c>
      <c r="B441" s="94"/>
      <c r="C441" s="153"/>
      <c r="D441" s="93" t="str">
        <f>IF(C441&lt;&gt;"",COUNTIF(Stats!AD:AD,C441),"")</f>
        <v/>
      </c>
      <c r="E441" s="165" t="str">
        <f ca="1">IF(C441&lt;&gt;"",IF(MONTH(T441)=MONTH(TODAY()),Stats!AI939,"--"),"")</f>
        <v/>
      </c>
      <c r="F441" s="97"/>
      <c r="G441" s="160"/>
      <c r="H441" s="157"/>
      <c r="I441" s="158"/>
      <c r="J441" s="161"/>
      <c r="K441" s="160"/>
      <c r="L441" s="162"/>
      <c r="M441" s="162"/>
      <c r="N441" s="96"/>
      <c r="O441" s="96"/>
      <c r="P441" s="164"/>
      <c r="Q441" s="159"/>
      <c r="R441" s="98"/>
      <c r="S441" s="163"/>
      <c r="T441" s="92" t="str">
        <f t="shared" ca="1" si="25"/>
        <v/>
      </c>
      <c r="U441" s="94"/>
      <c r="V441" s="92" t="str">
        <f t="shared" si="26"/>
        <v/>
      </c>
      <c r="W441" s="92" t="str">
        <f t="shared" si="27"/>
        <v/>
      </c>
      <c r="X441" s="99"/>
      <c r="Y441" s="94"/>
      <c r="Z441" s="100"/>
      <c r="AA441" s="95"/>
      <c r="AB441" s="10"/>
      <c r="AC441" s="68" t="b">
        <f ca="1">AND('pg2'!T441&gt;=startDate,'pg2'!T441&lt;=endDate)</f>
        <v>0</v>
      </c>
    </row>
    <row r="442" spans="1:29" ht="15">
      <c r="A442" s="93">
        <f t="shared" si="28"/>
        <v>939</v>
      </c>
      <c r="B442" s="94"/>
      <c r="C442" s="153"/>
      <c r="D442" s="93" t="str">
        <f>IF(C442&lt;&gt;"",COUNTIF(Stats!AD:AD,C442),"")</f>
        <v/>
      </c>
      <c r="E442" s="165" t="str">
        <f ca="1">IF(C442&lt;&gt;"",IF(MONTH(T442)=MONTH(TODAY()),Stats!AI940,"--"),"")</f>
        <v/>
      </c>
      <c r="F442" s="97"/>
      <c r="G442" s="160"/>
      <c r="H442" s="157"/>
      <c r="I442" s="158"/>
      <c r="J442" s="161"/>
      <c r="K442" s="160"/>
      <c r="L442" s="162"/>
      <c r="M442" s="162"/>
      <c r="N442" s="96"/>
      <c r="O442" s="96"/>
      <c r="P442" s="164"/>
      <c r="Q442" s="159"/>
      <c r="R442" s="98"/>
      <c r="S442" s="163"/>
      <c r="T442" s="92" t="str">
        <f t="shared" ca="1" si="25"/>
        <v/>
      </c>
      <c r="U442" s="94"/>
      <c r="V442" s="92" t="str">
        <f t="shared" si="26"/>
        <v/>
      </c>
      <c r="W442" s="92" t="str">
        <f t="shared" si="27"/>
        <v/>
      </c>
      <c r="X442" s="99"/>
      <c r="Y442" s="94"/>
      <c r="Z442" s="100"/>
      <c r="AA442" s="95"/>
      <c r="AB442" s="10"/>
      <c r="AC442" s="68" t="b">
        <f ca="1">AND('pg2'!T442&gt;=startDate,'pg2'!T442&lt;=endDate)</f>
        <v>0</v>
      </c>
    </row>
    <row r="443" spans="1:29" ht="15">
      <c r="A443" s="93">
        <f t="shared" si="28"/>
        <v>940</v>
      </c>
      <c r="B443" s="94"/>
      <c r="C443" s="153"/>
      <c r="D443" s="93" t="str">
        <f>IF(C443&lt;&gt;"",COUNTIF(Stats!AD:AD,C443),"")</f>
        <v/>
      </c>
      <c r="E443" s="165" t="str">
        <f ca="1">IF(C443&lt;&gt;"",IF(MONTH(T443)=MONTH(TODAY()),Stats!AI941,"--"),"")</f>
        <v/>
      </c>
      <c r="F443" s="97"/>
      <c r="G443" s="160"/>
      <c r="H443" s="157"/>
      <c r="I443" s="158"/>
      <c r="J443" s="161"/>
      <c r="K443" s="160"/>
      <c r="L443" s="162"/>
      <c r="M443" s="162"/>
      <c r="N443" s="96"/>
      <c r="O443" s="96"/>
      <c r="P443" s="164"/>
      <c r="Q443" s="159"/>
      <c r="R443" s="98"/>
      <c r="S443" s="163"/>
      <c r="T443" s="92" t="str">
        <f t="shared" ca="1" si="25"/>
        <v/>
      </c>
      <c r="U443" s="94"/>
      <c r="V443" s="92" t="str">
        <f t="shared" si="26"/>
        <v/>
      </c>
      <c r="W443" s="92" t="str">
        <f t="shared" si="27"/>
        <v/>
      </c>
      <c r="X443" s="99"/>
      <c r="Y443" s="94"/>
      <c r="Z443" s="100"/>
      <c r="AA443" s="95"/>
      <c r="AB443" s="10"/>
      <c r="AC443" s="68" t="b">
        <f ca="1">AND('pg2'!T443&gt;=startDate,'pg2'!T443&lt;=endDate)</f>
        <v>0</v>
      </c>
    </row>
    <row r="444" spans="1:29" ht="15">
      <c r="A444" s="93">
        <f t="shared" si="28"/>
        <v>941</v>
      </c>
      <c r="B444" s="94"/>
      <c r="C444" s="153"/>
      <c r="D444" s="93" t="str">
        <f>IF(C444&lt;&gt;"",COUNTIF(Stats!AD:AD,C444),"")</f>
        <v/>
      </c>
      <c r="E444" s="165" t="str">
        <f ca="1">IF(C444&lt;&gt;"",IF(MONTH(T444)=MONTH(TODAY()),Stats!AI942,"--"),"")</f>
        <v/>
      </c>
      <c r="F444" s="97"/>
      <c r="G444" s="160"/>
      <c r="H444" s="157"/>
      <c r="I444" s="158"/>
      <c r="J444" s="161"/>
      <c r="K444" s="160"/>
      <c r="L444" s="162"/>
      <c r="M444" s="162"/>
      <c r="N444" s="96"/>
      <c r="O444" s="96"/>
      <c r="P444" s="164"/>
      <c r="Q444" s="159"/>
      <c r="R444" s="98"/>
      <c r="S444" s="163"/>
      <c r="T444" s="92" t="str">
        <f t="shared" ca="1" si="25"/>
        <v/>
      </c>
      <c r="U444" s="94"/>
      <c r="V444" s="92" t="str">
        <f t="shared" si="26"/>
        <v/>
      </c>
      <c r="W444" s="92" t="str">
        <f t="shared" si="27"/>
        <v/>
      </c>
      <c r="X444" s="99"/>
      <c r="Y444" s="94"/>
      <c r="Z444" s="100"/>
      <c r="AA444" s="95"/>
      <c r="AB444" s="10"/>
      <c r="AC444" s="68" t="b">
        <f ca="1">AND('pg2'!T444&gt;=startDate,'pg2'!T444&lt;=endDate)</f>
        <v>0</v>
      </c>
    </row>
    <row r="445" spans="1:29" ht="15">
      <c r="A445" s="93">
        <f t="shared" si="28"/>
        <v>942</v>
      </c>
      <c r="B445" s="94"/>
      <c r="C445" s="153"/>
      <c r="D445" s="93" t="str">
        <f>IF(C445&lt;&gt;"",COUNTIF(Stats!AD:AD,C445),"")</f>
        <v/>
      </c>
      <c r="E445" s="165" t="str">
        <f ca="1">IF(C445&lt;&gt;"",IF(MONTH(T445)=MONTH(TODAY()),Stats!AI943,"--"),"")</f>
        <v/>
      </c>
      <c r="F445" s="97"/>
      <c r="G445" s="160"/>
      <c r="H445" s="157"/>
      <c r="I445" s="158"/>
      <c r="J445" s="161"/>
      <c r="K445" s="160"/>
      <c r="L445" s="162"/>
      <c r="M445" s="162"/>
      <c r="N445" s="96"/>
      <c r="O445" s="96"/>
      <c r="P445" s="164"/>
      <c r="Q445" s="159"/>
      <c r="R445" s="98"/>
      <c r="S445" s="163"/>
      <c r="T445" s="92" t="str">
        <f t="shared" ca="1" si="25"/>
        <v/>
      </c>
      <c r="U445" s="94"/>
      <c r="V445" s="92" t="str">
        <f t="shared" si="26"/>
        <v/>
      </c>
      <c r="W445" s="92" t="str">
        <f t="shared" si="27"/>
        <v/>
      </c>
      <c r="X445" s="99"/>
      <c r="Y445" s="94"/>
      <c r="Z445" s="100"/>
      <c r="AA445" s="95"/>
      <c r="AB445" s="10"/>
      <c r="AC445" s="68" t="b">
        <f ca="1">AND('pg2'!T445&gt;=startDate,'pg2'!T445&lt;=endDate)</f>
        <v>0</v>
      </c>
    </row>
    <row r="446" spans="1:29" ht="15">
      <c r="A446" s="93">
        <f t="shared" si="28"/>
        <v>943</v>
      </c>
      <c r="B446" s="94"/>
      <c r="C446" s="153"/>
      <c r="D446" s="93" t="str">
        <f>IF(C446&lt;&gt;"",COUNTIF(Stats!AD:AD,C446),"")</f>
        <v/>
      </c>
      <c r="E446" s="165" t="str">
        <f ca="1">IF(C446&lt;&gt;"",IF(MONTH(T446)=MONTH(TODAY()),Stats!AI944,"--"),"")</f>
        <v/>
      </c>
      <c r="F446" s="97"/>
      <c r="G446" s="160"/>
      <c r="H446" s="157"/>
      <c r="I446" s="158"/>
      <c r="J446" s="161"/>
      <c r="K446" s="160"/>
      <c r="L446" s="162"/>
      <c r="M446" s="162"/>
      <c r="N446" s="96"/>
      <c r="O446" s="96"/>
      <c r="P446" s="164"/>
      <c r="Q446" s="159"/>
      <c r="R446" s="98"/>
      <c r="S446" s="163"/>
      <c r="T446" s="92" t="str">
        <f t="shared" ca="1" si="25"/>
        <v/>
      </c>
      <c r="U446" s="94"/>
      <c r="V446" s="92" t="str">
        <f t="shared" si="26"/>
        <v/>
      </c>
      <c r="W446" s="92" t="str">
        <f t="shared" si="27"/>
        <v/>
      </c>
      <c r="X446" s="99"/>
      <c r="Y446" s="94"/>
      <c r="Z446" s="100"/>
      <c r="AA446" s="95"/>
      <c r="AB446" s="10"/>
      <c r="AC446" s="68" t="b">
        <f ca="1">AND('pg2'!T446&gt;=startDate,'pg2'!T446&lt;=endDate)</f>
        <v>0</v>
      </c>
    </row>
    <row r="447" spans="1:29" ht="15">
      <c r="A447" s="93">
        <f t="shared" si="28"/>
        <v>944</v>
      </c>
      <c r="B447" s="94"/>
      <c r="C447" s="153"/>
      <c r="D447" s="93" t="str">
        <f>IF(C447&lt;&gt;"",COUNTIF(Stats!AD:AD,C447),"")</f>
        <v/>
      </c>
      <c r="E447" s="165" t="str">
        <f ca="1">IF(C447&lt;&gt;"",IF(MONTH(T447)=MONTH(TODAY()),Stats!AI945,"--"),"")</f>
        <v/>
      </c>
      <c r="F447" s="97"/>
      <c r="G447" s="160"/>
      <c r="H447" s="157"/>
      <c r="I447" s="158"/>
      <c r="J447" s="161"/>
      <c r="K447" s="160"/>
      <c r="L447" s="162"/>
      <c r="M447" s="162"/>
      <c r="N447" s="96"/>
      <c r="O447" s="96"/>
      <c r="P447" s="164"/>
      <c r="Q447" s="159"/>
      <c r="R447" s="98"/>
      <c r="S447" s="163"/>
      <c r="T447" s="92" t="str">
        <f t="shared" ca="1" si="25"/>
        <v/>
      </c>
      <c r="U447" s="94"/>
      <c r="V447" s="92" t="str">
        <f t="shared" si="26"/>
        <v/>
      </c>
      <c r="W447" s="92" t="str">
        <f t="shared" si="27"/>
        <v/>
      </c>
      <c r="X447" s="99"/>
      <c r="Y447" s="94"/>
      <c r="Z447" s="100"/>
      <c r="AA447" s="95"/>
      <c r="AB447" s="10"/>
      <c r="AC447" s="68" t="b">
        <f ca="1">AND('pg2'!T447&gt;=startDate,'pg2'!T447&lt;=endDate)</f>
        <v>0</v>
      </c>
    </row>
    <row r="448" spans="1:29" ht="15">
      <c r="A448" s="93">
        <f t="shared" si="28"/>
        <v>945</v>
      </c>
      <c r="B448" s="94"/>
      <c r="C448" s="153"/>
      <c r="D448" s="93" t="str">
        <f>IF(C448&lt;&gt;"",COUNTIF(Stats!AD:AD,C448),"")</f>
        <v/>
      </c>
      <c r="E448" s="165" t="str">
        <f ca="1">IF(C448&lt;&gt;"",IF(MONTH(T448)=MONTH(TODAY()),Stats!AI946,"--"),"")</f>
        <v/>
      </c>
      <c r="F448" s="97"/>
      <c r="G448" s="160"/>
      <c r="H448" s="157"/>
      <c r="I448" s="158"/>
      <c r="J448" s="161"/>
      <c r="K448" s="160"/>
      <c r="L448" s="162"/>
      <c r="M448" s="162"/>
      <c r="N448" s="96"/>
      <c r="O448" s="96"/>
      <c r="P448" s="164"/>
      <c r="Q448" s="159"/>
      <c r="R448" s="98"/>
      <c r="S448" s="163"/>
      <c r="T448" s="92" t="str">
        <f t="shared" ca="1" si="25"/>
        <v/>
      </c>
      <c r="U448" s="94"/>
      <c r="V448" s="92" t="str">
        <f t="shared" si="26"/>
        <v/>
      </c>
      <c r="W448" s="92" t="str">
        <f t="shared" si="27"/>
        <v/>
      </c>
      <c r="X448" s="99"/>
      <c r="Y448" s="94"/>
      <c r="Z448" s="100"/>
      <c r="AA448" s="95"/>
      <c r="AB448" s="10"/>
      <c r="AC448" s="68" t="b">
        <f ca="1">AND('pg2'!T448&gt;=startDate,'pg2'!T448&lt;=endDate)</f>
        <v>0</v>
      </c>
    </row>
    <row r="449" spans="1:29" ht="15">
      <c r="A449" s="93">
        <f t="shared" si="28"/>
        <v>946</v>
      </c>
      <c r="B449" s="94"/>
      <c r="C449" s="153"/>
      <c r="D449" s="93" t="str">
        <f>IF(C449&lt;&gt;"",COUNTIF(Stats!AD:AD,C449),"")</f>
        <v/>
      </c>
      <c r="E449" s="165" t="str">
        <f ca="1">IF(C449&lt;&gt;"",IF(MONTH(T449)=MONTH(TODAY()),Stats!AI947,"--"),"")</f>
        <v/>
      </c>
      <c r="F449" s="97"/>
      <c r="G449" s="160"/>
      <c r="H449" s="157"/>
      <c r="I449" s="158"/>
      <c r="J449" s="161"/>
      <c r="K449" s="160"/>
      <c r="L449" s="162"/>
      <c r="M449" s="162"/>
      <c r="N449" s="96"/>
      <c r="O449" s="96"/>
      <c r="P449" s="164"/>
      <c r="Q449" s="159"/>
      <c r="R449" s="98"/>
      <c r="S449" s="163"/>
      <c r="T449" s="92" t="str">
        <f t="shared" ca="1" si="25"/>
        <v/>
      </c>
      <c r="U449" s="94"/>
      <c r="V449" s="92" t="str">
        <f t="shared" si="26"/>
        <v/>
      </c>
      <c r="W449" s="92" t="str">
        <f t="shared" si="27"/>
        <v/>
      </c>
      <c r="X449" s="99"/>
      <c r="Y449" s="94"/>
      <c r="Z449" s="100"/>
      <c r="AA449" s="95"/>
      <c r="AB449" s="10"/>
      <c r="AC449" s="68" t="b">
        <f ca="1">AND('pg2'!T449&gt;=startDate,'pg2'!T449&lt;=endDate)</f>
        <v>0</v>
      </c>
    </row>
    <row r="450" spans="1:29" ht="15">
      <c r="A450" s="93">
        <f t="shared" si="28"/>
        <v>947</v>
      </c>
      <c r="B450" s="94"/>
      <c r="C450" s="153"/>
      <c r="D450" s="93" t="str">
        <f>IF(C450&lt;&gt;"",COUNTIF(Stats!AD:AD,C450),"")</f>
        <v/>
      </c>
      <c r="E450" s="165" t="str">
        <f ca="1">IF(C450&lt;&gt;"",IF(MONTH(T450)=MONTH(TODAY()),Stats!AI948,"--"),"")</f>
        <v/>
      </c>
      <c r="F450" s="97"/>
      <c r="G450" s="160"/>
      <c r="H450" s="157"/>
      <c r="I450" s="158"/>
      <c r="J450" s="161"/>
      <c r="K450" s="160"/>
      <c r="L450" s="162"/>
      <c r="M450" s="162"/>
      <c r="N450" s="96"/>
      <c r="O450" s="96"/>
      <c r="P450" s="164"/>
      <c r="Q450" s="159"/>
      <c r="R450" s="98"/>
      <c r="S450" s="163"/>
      <c r="T450" s="92" t="str">
        <f t="shared" ca="1" si="25"/>
        <v/>
      </c>
      <c r="U450" s="94"/>
      <c r="V450" s="92" t="str">
        <f t="shared" si="26"/>
        <v/>
      </c>
      <c r="W450" s="92" t="str">
        <f t="shared" si="27"/>
        <v/>
      </c>
      <c r="X450" s="99"/>
      <c r="Y450" s="94"/>
      <c r="Z450" s="100"/>
      <c r="AA450" s="95"/>
      <c r="AB450" s="10"/>
      <c r="AC450" s="68" t="b">
        <f ca="1">AND('pg2'!T450&gt;=startDate,'pg2'!T450&lt;=endDate)</f>
        <v>0</v>
      </c>
    </row>
    <row r="451" spans="1:29" ht="15">
      <c r="A451" s="93">
        <f t="shared" si="28"/>
        <v>948</v>
      </c>
      <c r="B451" s="94"/>
      <c r="C451" s="153"/>
      <c r="D451" s="93" t="str">
        <f>IF(C451&lt;&gt;"",COUNTIF(Stats!AD:AD,C451),"")</f>
        <v/>
      </c>
      <c r="E451" s="165" t="str">
        <f ca="1">IF(C451&lt;&gt;"",IF(MONTH(T451)=MONTH(TODAY()),Stats!AI949,"--"),"")</f>
        <v/>
      </c>
      <c r="F451" s="97"/>
      <c r="G451" s="160"/>
      <c r="H451" s="157"/>
      <c r="I451" s="158"/>
      <c r="J451" s="161"/>
      <c r="K451" s="160"/>
      <c r="L451" s="162"/>
      <c r="M451" s="162"/>
      <c r="N451" s="96"/>
      <c r="O451" s="96"/>
      <c r="P451" s="164"/>
      <c r="Q451" s="159"/>
      <c r="R451" s="98"/>
      <c r="S451" s="163"/>
      <c r="T451" s="92" t="str">
        <f t="shared" ca="1" si="25"/>
        <v/>
      </c>
      <c r="U451" s="94"/>
      <c r="V451" s="92" t="str">
        <f t="shared" si="26"/>
        <v/>
      </c>
      <c r="W451" s="92" t="str">
        <f t="shared" si="27"/>
        <v/>
      </c>
      <c r="X451" s="99"/>
      <c r="Y451" s="94"/>
      <c r="Z451" s="100"/>
      <c r="AA451" s="95"/>
      <c r="AB451" s="10"/>
      <c r="AC451" s="68" t="b">
        <f ca="1">AND('pg2'!T451&gt;=startDate,'pg2'!T451&lt;=endDate)</f>
        <v>0</v>
      </c>
    </row>
    <row r="452" spans="1:29" ht="15">
      <c r="A452" s="93">
        <f t="shared" si="28"/>
        <v>949</v>
      </c>
      <c r="B452" s="94"/>
      <c r="C452" s="153"/>
      <c r="D452" s="93" t="str">
        <f>IF(C452&lt;&gt;"",COUNTIF(Stats!AD:AD,C452),"")</f>
        <v/>
      </c>
      <c r="E452" s="165" t="str">
        <f ca="1">IF(C452&lt;&gt;"",IF(MONTH(T452)=MONTH(TODAY()),Stats!AI950,"--"),"")</f>
        <v/>
      </c>
      <c r="F452" s="97"/>
      <c r="G452" s="160"/>
      <c r="H452" s="157"/>
      <c r="I452" s="158"/>
      <c r="J452" s="161"/>
      <c r="K452" s="160"/>
      <c r="L452" s="162"/>
      <c r="M452" s="162"/>
      <c r="N452" s="96"/>
      <c r="O452" s="96"/>
      <c r="P452" s="164"/>
      <c r="Q452" s="159"/>
      <c r="R452" s="98"/>
      <c r="S452" s="163"/>
      <c r="T452" s="92" t="str">
        <f t="shared" ca="1" si="25"/>
        <v/>
      </c>
      <c r="U452" s="94"/>
      <c r="V452" s="92" t="str">
        <f t="shared" si="26"/>
        <v/>
      </c>
      <c r="W452" s="92" t="str">
        <f t="shared" si="27"/>
        <v/>
      </c>
      <c r="X452" s="99"/>
      <c r="Y452" s="94"/>
      <c r="Z452" s="100"/>
      <c r="AA452" s="95"/>
      <c r="AB452" s="10"/>
      <c r="AC452" s="68" t="b">
        <f ca="1">AND('pg2'!T452&gt;=startDate,'pg2'!T452&lt;=endDate)</f>
        <v>0</v>
      </c>
    </row>
    <row r="453" spans="1:29" ht="15">
      <c r="A453" s="93">
        <f t="shared" si="28"/>
        <v>950</v>
      </c>
      <c r="B453" s="94"/>
      <c r="C453" s="153"/>
      <c r="D453" s="93" t="str">
        <f>IF(C453&lt;&gt;"",COUNTIF(Stats!AD:AD,C453),"")</f>
        <v/>
      </c>
      <c r="E453" s="165" t="str">
        <f ca="1">IF(C453&lt;&gt;"",IF(MONTH(T453)=MONTH(TODAY()),Stats!AI951,"--"),"")</f>
        <v/>
      </c>
      <c r="F453" s="97"/>
      <c r="G453" s="160"/>
      <c r="H453" s="157"/>
      <c r="I453" s="158"/>
      <c r="J453" s="161"/>
      <c r="K453" s="160"/>
      <c r="L453" s="162"/>
      <c r="M453" s="162"/>
      <c r="N453" s="96"/>
      <c r="O453" s="96"/>
      <c r="P453" s="164"/>
      <c r="Q453" s="159"/>
      <c r="R453" s="98"/>
      <c r="S453" s="163"/>
      <c r="T453" s="92" t="str">
        <f t="shared" ref="T453:T503" ca="1" si="29">IF(B453&lt;&gt;"",IF(T453="",TODAY(),T453),"")</f>
        <v/>
      </c>
      <c r="U453" s="94"/>
      <c r="V453" s="92" t="str">
        <f t="shared" ref="V453:V503" si="30">IF(U453="","", U453+21)</f>
        <v/>
      </c>
      <c r="W453" s="92" t="str">
        <f t="shared" ref="W453:W503" si="31">IF($U453="","", $V453+28)</f>
        <v/>
      </c>
      <c r="X453" s="99"/>
      <c r="Y453" s="94"/>
      <c r="Z453" s="100"/>
      <c r="AA453" s="95"/>
      <c r="AB453" s="10"/>
      <c r="AC453" s="68" t="b">
        <f ca="1">AND('pg2'!T453&gt;=startDate,'pg2'!T453&lt;=endDate)</f>
        <v>0</v>
      </c>
    </row>
    <row r="454" spans="1:29" ht="15">
      <c r="A454" s="93">
        <f t="shared" si="28"/>
        <v>951</v>
      </c>
      <c r="B454" s="94"/>
      <c r="C454" s="153"/>
      <c r="D454" s="93" t="str">
        <f>IF(C454&lt;&gt;"",COUNTIF(Stats!AD:AD,C454),"")</f>
        <v/>
      </c>
      <c r="E454" s="165" t="str">
        <f ca="1">IF(C454&lt;&gt;"",IF(MONTH(T454)=MONTH(TODAY()),Stats!AI952,"--"),"")</f>
        <v/>
      </c>
      <c r="F454" s="97"/>
      <c r="G454" s="160"/>
      <c r="H454" s="157"/>
      <c r="I454" s="158"/>
      <c r="J454" s="161"/>
      <c r="K454" s="160"/>
      <c r="L454" s="162"/>
      <c r="M454" s="162"/>
      <c r="N454" s="96"/>
      <c r="O454" s="96"/>
      <c r="P454" s="164"/>
      <c r="Q454" s="159"/>
      <c r="R454" s="98"/>
      <c r="S454" s="163"/>
      <c r="T454" s="92" t="str">
        <f t="shared" ca="1" si="29"/>
        <v/>
      </c>
      <c r="U454" s="94"/>
      <c r="V454" s="92" t="str">
        <f t="shared" si="30"/>
        <v/>
      </c>
      <c r="W454" s="92" t="str">
        <f t="shared" si="31"/>
        <v/>
      </c>
      <c r="X454" s="99"/>
      <c r="Y454" s="94"/>
      <c r="Z454" s="100"/>
      <c r="AA454" s="95"/>
      <c r="AB454" s="10"/>
      <c r="AC454" s="68" t="b">
        <f ca="1">AND('pg2'!T454&gt;=startDate,'pg2'!T454&lt;=endDate)</f>
        <v>0</v>
      </c>
    </row>
    <row r="455" spans="1:29" ht="15">
      <c r="A455" s="93">
        <f t="shared" ref="A455:A503" si="32">(A454+1)</f>
        <v>952</v>
      </c>
      <c r="B455" s="94"/>
      <c r="C455" s="153"/>
      <c r="D455" s="93" t="str">
        <f>IF(C455&lt;&gt;"",COUNTIF(Stats!AD:AD,C455),"")</f>
        <v/>
      </c>
      <c r="E455" s="165" t="str">
        <f ca="1">IF(C455&lt;&gt;"",IF(MONTH(T455)=MONTH(TODAY()),Stats!AI953,"--"),"")</f>
        <v/>
      </c>
      <c r="F455" s="97"/>
      <c r="G455" s="160"/>
      <c r="H455" s="157"/>
      <c r="I455" s="158"/>
      <c r="J455" s="161"/>
      <c r="K455" s="160"/>
      <c r="L455" s="162"/>
      <c r="M455" s="162"/>
      <c r="N455" s="96"/>
      <c r="O455" s="96"/>
      <c r="P455" s="164"/>
      <c r="Q455" s="159"/>
      <c r="R455" s="98"/>
      <c r="S455" s="163"/>
      <c r="T455" s="92" t="str">
        <f t="shared" ca="1" si="29"/>
        <v/>
      </c>
      <c r="U455" s="94"/>
      <c r="V455" s="92" t="str">
        <f t="shared" si="30"/>
        <v/>
      </c>
      <c r="W455" s="92" t="str">
        <f t="shared" si="31"/>
        <v/>
      </c>
      <c r="X455" s="99"/>
      <c r="Y455" s="94"/>
      <c r="Z455" s="100"/>
      <c r="AA455" s="95"/>
      <c r="AB455" s="10"/>
      <c r="AC455" s="68" t="b">
        <f ca="1">AND('pg2'!T455&gt;=startDate,'pg2'!T455&lt;=endDate)</f>
        <v>0</v>
      </c>
    </row>
    <row r="456" spans="1:29" ht="15">
      <c r="A456" s="93">
        <f t="shared" si="32"/>
        <v>953</v>
      </c>
      <c r="B456" s="94"/>
      <c r="C456" s="153"/>
      <c r="D456" s="93" t="str">
        <f>IF(C456&lt;&gt;"",COUNTIF(Stats!AD:AD,C456),"")</f>
        <v/>
      </c>
      <c r="E456" s="165" t="str">
        <f ca="1">IF(C456&lt;&gt;"",IF(MONTH(T456)=MONTH(TODAY()),Stats!AI954,"--"),"")</f>
        <v/>
      </c>
      <c r="F456" s="97"/>
      <c r="G456" s="160"/>
      <c r="H456" s="157"/>
      <c r="I456" s="158"/>
      <c r="J456" s="161"/>
      <c r="K456" s="160"/>
      <c r="L456" s="162"/>
      <c r="M456" s="162"/>
      <c r="N456" s="96"/>
      <c r="O456" s="96"/>
      <c r="P456" s="164"/>
      <c r="Q456" s="159"/>
      <c r="R456" s="98"/>
      <c r="S456" s="163"/>
      <c r="T456" s="92" t="str">
        <f t="shared" ca="1" si="29"/>
        <v/>
      </c>
      <c r="U456" s="94"/>
      <c r="V456" s="92" t="str">
        <f t="shared" si="30"/>
        <v/>
      </c>
      <c r="W456" s="92" t="str">
        <f t="shared" si="31"/>
        <v/>
      </c>
      <c r="X456" s="99"/>
      <c r="Y456" s="94"/>
      <c r="Z456" s="100"/>
      <c r="AA456" s="95"/>
      <c r="AB456" s="10"/>
      <c r="AC456" s="68" t="b">
        <f ca="1">AND('pg2'!T456&gt;=startDate,'pg2'!T456&lt;=endDate)</f>
        <v>0</v>
      </c>
    </row>
    <row r="457" spans="1:29" ht="15">
      <c r="A457" s="93">
        <f t="shared" si="32"/>
        <v>954</v>
      </c>
      <c r="B457" s="94"/>
      <c r="C457" s="153"/>
      <c r="D457" s="93" t="str">
        <f>IF(C457&lt;&gt;"",COUNTIF(Stats!AD:AD,C457),"")</f>
        <v/>
      </c>
      <c r="E457" s="165" t="str">
        <f ca="1">IF(C457&lt;&gt;"",IF(MONTH(T457)=MONTH(TODAY()),Stats!AI955,"--"),"")</f>
        <v/>
      </c>
      <c r="F457" s="97"/>
      <c r="G457" s="160"/>
      <c r="H457" s="157"/>
      <c r="I457" s="158"/>
      <c r="J457" s="161"/>
      <c r="K457" s="160"/>
      <c r="L457" s="162"/>
      <c r="M457" s="162"/>
      <c r="N457" s="96"/>
      <c r="O457" s="96"/>
      <c r="P457" s="164"/>
      <c r="Q457" s="159"/>
      <c r="R457" s="98"/>
      <c r="S457" s="163"/>
      <c r="T457" s="92" t="str">
        <f t="shared" ca="1" si="29"/>
        <v/>
      </c>
      <c r="U457" s="94"/>
      <c r="V457" s="92" t="str">
        <f t="shared" si="30"/>
        <v/>
      </c>
      <c r="W457" s="92" t="str">
        <f t="shared" si="31"/>
        <v/>
      </c>
      <c r="X457" s="99"/>
      <c r="Y457" s="94"/>
      <c r="Z457" s="100"/>
      <c r="AA457" s="95"/>
      <c r="AB457" s="10"/>
      <c r="AC457" s="68" t="b">
        <f ca="1">AND('pg2'!T457&gt;=startDate,'pg2'!T457&lt;=endDate)</f>
        <v>0</v>
      </c>
    </row>
    <row r="458" spans="1:29" ht="15">
      <c r="A458" s="93">
        <f t="shared" si="32"/>
        <v>955</v>
      </c>
      <c r="B458" s="94"/>
      <c r="C458" s="153"/>
      <c r="D458" s="93" t="str">
        <f>IF(C458&lt;&gt;"",COUNTIF(Stats!AD:AD,C458),"")</f>
        <v/>
      </c>
      <c r="E458" s="165" t="str">
        <f ca="1">IF(C458&lt;&gt;"",IF(MONTH(T458)=MONTH(TODAY()),Stats!AI956,"--"),"")</f>
        <v/>
      </c>
      <c r="F458" s="97"/>
      <c r="G458" s="160"/>
      <c r="H458" s="157"/>
      <c r="I458" s="158"/>
      <c r="J458" s="161"/>
      <c r="K458" s="160"/>
      <c r="L458" s="162"/>
      <c r="M458" s="162"/>
      <c r="N458" s="96"/>
      <c r="O458" s="96"/>
      <c r="P458" s="164"/>
      <c r="Q458" s="159"/>
      <c r="R458" s="98"/>
      <c r="S458" s="163"/>
      <c r="T458" s="92" t="str">
        <f t="shared" ca="1" si="29"/>
        <v/>
      </c>
      <c r="U458" s="94"/>
      <c r="V458" s="92" t="str">
        <f t="shared" si="30"/>
        <v/>
      </c>
      <c r="W458" s="92" t="str">
        <f t="shared" si="31"/>
        <v/>
      </c>
      <c r="X458" s="99"/>
      <c r="Y458" s="94"/>
      <c r="Z458" s="100"/>
      <c r="AA458" s="95"/>
      <c r="AB458" s="10"/>
      <c r="AC458" s="68" t="b">
        <f ca="1">AND('pg2'!T458&gt;=startDate,'pg2'!T458&lt;=endDate)</f>
        <v>0</v>
      </c>
    </row>
    <row r="459" spans="1:29" ht="15">
      <c r="A459" s="93">
        <f t="shared" si="32"/>
        <v>956</v>
      </c>
      <c r="B459" s="94"/>
      <c r="C459" s="153"/>
      <c r="D459" s="93" t="str">
        <f>IF(C459&lt;&gt;"",COUNTIF(Stats!AD:AD,C459),"")</f>
        <v/>
      </c>
      <c r="E459" s="165" t="str">
        <f ca="1">IF(C459&lt;&gt;"",IF(MONTH(T459)=MONTH(TODAY()),Stats!AI957,"--"),"")</f>
        <v/>
      </c>
      <c r="F459" s="97"/>
      <c r="G459" s="160"/>
      <c r="H459" s="157"/>
      <c r="I459" s="158"/>
      <c r="J459" s="161"/>
      <c r="K459" s="160"/>
      <c r="L459" s="162"/>
      <c r="M459" s="162"/>
      <c r="N459" s="96"/>
      <c r="O459" s="96"/>
      <c r="P459" s="164"/>
      <c r="Q459" s="159"/>
      <c r="R459" s="98"/>
      <c r="S459" s="163"/>
      <c r="T459" s="92" t="str">
        <f t="shared" ca="1" si="29"/>
        <v/>
      </c>
      <c r="U459" s="94"/>
      <c r="V459" s="92" t="str">
        <f t="shared" si="30"/>
        <v/>
      </c>
      <c r="W459" s="92" t="str">
        <f t="shared" si="31"/>
        <v/>
      </c>
      <c r="X459" s="99"/>
      <c r="Y459" s="94"/>
      <c r="Z459" s="100"/>
      <c r="AA459" s="95"/>
      <c r="AB459" s="10"/>
      <c r="AC459" s="68" t="b">
        <f ca="1">AND('pg2'!T459&gt;=startDate,'pg2'!T459&lt;=endDate)</f>
        <v>0</v>
      </c>
    </row>
    <row r="460" spans="1:29" ht="15">
      <c r="A460" s="93">
        <f t="shared" si="32"/>
        <v>957</v>
      </c>
      <c r="B460" s="94"/>
      <c r="C460" s="153"/>
      <c r="D460" s="93" t="str">
        <f>IF(C460&lt;&gt;"",COUNTIF(Stats!AD:AD,C460),"")</f>
        <v/>
      </c>
      <c r="E460" s="165" t="str">
        <f ca="1">IF(C460&lt;&gt;"",IF(MONTH(T460)=MONTH(TODAY()),Stats!AI958,"--"),"")</f>
        <v/>
      </c>
      <c r="F460" s="97"/>
      <c r="G460" s="160"/>
      <c r="H460" s="157"/>
      <c r="I460" s="158"/>
      <c r="J460" s="161"/>
      <c r="K460" s="160"/>
      <c r="L460" s="162"/>
      <c r="M460" s="162"/>
      <c r="N460" s="96"/>
      <c r="O460" s="96"/>
      <c r="P460" s="164"/>
      <c r="Q460" s="159"/>
      <c r="R460" s="98"/>
      <c r="S460" s="163"/>
      <c r="T460" s="92" t="str">
        <f t="shared" ca="1" si="29"/>
        <v/>
      </c>
      <c r="U460" s="94"/>
      <c r="V460" s="92" t="str">
        <f t="shared" si="30"/>
        <v/>
      </c>
      <c r="W460" s="92" t="str">
        <f t="shared" si="31"/>
        <v/>
      </c>
      <c r="X460" s="99"/>
      <c r="Y460" s="94"/>
      <c r="Z460" s="100"/>
      <c r="AA460" s="95"/>
      <c r="AB460" s="10"/>
      <c r="AC460" s="68" t="b">
        <f ca="1">AND('pg2'!T460&gt;=startDate,'pg2'!T460&lt;=endDate)</f>
        <v>0</v>
      </c>
    </row>
    <row r="461" spans="1:29" ht="16.5" customHeight="1">
      <c r="A461" s="93">
        <f t="shared" si="32"/>
        <v>958</v>
      </c>
      <c r="B461" s="94"/>
      <c r="C461" s="153"/>
      <c r="D461" s="93" t="str">
        <f>IF(C461&lt;&gt;"",COUNTIF(Stats!AD:AD,C461),"")</f>
        <v/>
      </c>
      <c r="E461" s="165" t="str">
        <f ca="1">IF(C461&lt;&gt;"",IF(MONTH(T461)=MONTH(TODAY()),Stats!AI959,"--"),"")</f>
        <v/>
      </c>
      <c r="F461" s="97"/>
      <c r="G461" s="160"/>
      <c r="H461" s="157"/>
      <c r="I461" s="158"/>
      <c r="J461" s="161"/>
      <c r="K461" s="160"/>
      <c r="L461" s="162"/>
      <c r="M461" s="162"/>
      <c r="N461" s="96"/>
      <c r="O461" s="96"/>
      <c r="P461" s="164"/>
      <c r="Q461" s="159"/>
      <c r="R461" s="98"/>
      <c r="S461" s="163"/>
      <c r="T461" s="92" t="str">
        <f t="shared" ca="1" si="29"/>
        <v/>
      </c>
      <c r="U461" s="94"/>
      <c r="V461" s="92" t="str">
        <f t="shared" si="30"/>
        <v/>
      </c>
      <c r="W461" s="92" t="str">
        <f t="shared" si="31"/>
        <v/>
      </c>
      <c r="X461" s="99"/>
      <c r="Y461" s="94"/>
      <c r="Z461" s="100"/>
      <c r="AA461" s="95"/>
      <c r="AB461" s="10"/>
      <c r="AC461" s="68" t="b">
        <f ca="1">AND('pg2'!T461&gt;=startDate,'pg2'!T461&lt;=endDate)</f>
        <v>0</v>
      </c>
    </row>
    <row r="462" spans="1:29" ht="15">
      <c r="A462" s="93">
        <f t="shared" si="32"/>
        <v>959</v>
      </c>
      <c r="B462" s="94"/>
      <c r="C462" s="153"/>
      <c r="D462" s="93" t="str">
        <f>IF(C462&lt;&gt;"",COUNTIF(Stats!AD:AD,C462),"")</f>
        <v/>
      </c>
      <c r="E462" s="165" t="str">
        <f ca="1">IF(C462&lt;&gt;"",IF(MONTH(T462)=MONTH(TODAY()),Stats!AI960,"--"),"")</f>
        <v/>
      </c>
      <c r="F462" s="97"/>
      <c r="G462" s="160"/>
      <c r="H462" s="157"/>
      <c r="I462" s="158"/>
      <c r="J462" s="161"/>
      <c r="K462" s="160"/>
      <c r="L462" s="162"/>
      <c r="M462" s="162"/>
      <c r="N462" s="96"/>
      <c r="O462" s="96"/>
      <c r="P462" s="164"/>
      <c r="Q462" s="159"/>
      <c r="R462" s="98"/>
      <c r="S462" s="163"/>
      <c r="T462" s="92" t="str">
        <f t="shared" ca="1" si="29"/>
        <v/>
      </c>
      <c r="U462" s="94"/>
      <c r="V462" s="92" t="str">
        <f t="shared" si="30"/>
        <v/>
      </c>
      <c r="W462" s="92" t="str">
        <f t="shared" si="31"/>
        <v/>
      </c>
      <c r="X462" s="99"/>
      <c r="Y462" s="94"/>
      <c r="Z462" s="100"/>
      <c r="AA462" s="95"/>
      <c r="AB462" s="10"/>
      <c r="AC462" s="68" t="b">
        <f ca="1">AND('pg2'!T462&gt;=startDate,'pg2'!T462&lt;=endDate)</f>
        <v>0</v>
      </c>
    </row>
    <row r="463" spans="1:29" ht="15">
      <c r="A463" s="93">
        <f t="shared" si="32"/>
        <v>960</v>
      </c>
      <c r="B463" s="94"/>
      <c r="C463" s="153"/>
      <c r="D463" s="93" t="str">
        <f>IF(C463&lt;&gt;"",COUNTIF(Stats!AD:AD,C463),"")</f>
        <v/>
      </c>
      <c r="E463" s="165" t="str">
        <f ca="1">IF(C463&lt;&gt;"",IF(MONTH(T463)=MONTH(TODAY()),Stats!AI961,"--"),"")</f>
        <v/>
      </c>
      <c r="F463" s="97"/>
      <c r="G463" s="160"/>
      <c r="H463" s="157"/>
      <c r="I463" s="158"/>
      <c r="J463" s="161"/>
      <c r="K463" s="160"/>
      <c r="L463" s="162"/>
      <c r="M463" s="162"/>
      <c r="N463" s="96"/>
      <c r="O463" s="96"/>
      <c r="P463" s="164"/>
      <c r="Q463" s="159"/>
      <c r="R463" s="98"/>
      <c r="S463" s="163"/>
      <c r="T463" s="92" t="str">
        <f t="shared" ca="1" si="29"/>
        <v/>
      </c>
      <c r="U463" s="94"/>
      <c r="V463" s="92" t="str">
        <f t="shared" si="30"/>
        <v/>
      </c>
      <c r="W463" s="92" t="str">
        <f t="shared" si="31"/>
        <v/>
      </c>
      <c r="X463" s="99"/>
      <c r="Y463" s="94"/>
      <c r="Z463" s="100"/>
      <c r="AA463" s="95"/>
      <c r="AB463" s="10"/>
      <c r="AC463" s="68" t="b">
        <f ca="1">AND('pg2'!T463&gt;=startDate,'pg2'!T463&lt;=endDate)</f>
        <v>0</v>
      </c>
    </row>
    <row r="464" spans="1:29" ht="15">
      <c r="A464" s="93">
        <f t="shared" si="32"/>
        <v>961</v>
      </c>
      <c r="B464" s="94"/>
      <c r="C464" s="153"/>
      <c r="D464" s="93" t="str">
        <f>IF(C464&lt;&gt;"",COUNTIF(Stats!AD:AD,C464),"")</f>
        <v/>
      </c>
      <c r="E464" s="165" t="str">
        <f ca="1">IF(C464&lt;&gt;"",IF(MONTH(T464)=MONTH(TODAY()),Stats!AI962,"--"),"")</f>
        <v/>
      </c>
      <c r="F464" s="97"/>
      <c r="G464" s="160"/>
      <c r="H464" s="157"/>
      <c r="I464" s="158"/>
      <c r="J464" s="161"/>
      <c r="K464" s="160"/>
      <c r="L464" s="162"/>
      <c r="M464" s="162"/>
      <c r="N464" s="96"/>
      <c r="O464" s="96"/>
      <c r="P464" s="164"/>
      <c r="Q464" s="159"/>
      <c r="R464" s="98"/>
      <c r="S464" s="163"/>
      <c r="T464" s="92" t="str">
        <f t="shared" ca="1" si="29"/>
        <v/>
      </c>
      <c r="U464" s="94"/>
      <c r="V464" s="92" t="str">
        <f t="shared" si="30"/>
        <v/>
      </c>
      <c r="W464" s="92" t="str">
        <f t="shared" si="31"/>
        <v/>
      </c>
      <c r="X464" s="99"/>
      <c r="Y464" s="94"/>
      <c r="Z464" s="100"/>
      <c r="AA464" s="95"/>
      <c r="AB464" s="10"/>
      <c r="AC464" s="68" t="b">
        <f ca="1">AND('pg2'!T464&gt;=startDate,'pg2'!T464&lt;=endDate)</f>
        <v>0</v>
      </c>
    </row>
    <row r="465" spans="1:29" ht="15">
      <c r="A465" s="93">
        <f t="shared" si="32"/>
        <v>962</v>
      </c>
      <c r="B465" s="94"/>
      <c r="C465" s="153"/>
      <c r="D465" s="93" t="str">
        <f>IF(C465&lt;&gt;"",COUNTIF(Stats!AD:AD,C465),"")</f>
        <v/>
      </c>
      <c r="E465" s="165" t="str">
        <f ca="1">IF(C465&lt;&gt;"",IF(MONTH(T465)=MONTH(TODAY()),Stats!AI963,"--"),"")</f>
        <v/>
      </c>
      <c r="F465" s="97"/>
      <c r="G465" s="160"/>
      <c r="H465" s="157"/>
      <c r="I465" s="158"/>
      <c r="J465" s="161"/>
      <c r="K465" s="160"/>
      <c r="L465" s="162"/>
      <c r="M465" s="162"/>
      <c r="N465" s="96"/>
      <c r="O465" s="96"/>
      <c r="P465" s="164"/>
      <c r="Q465" s="159"/>
      <c r="R465" s="98"/>
      <c r="S465" s="163"/>
      <c r="T465" s="92" t="str">
        <f t="shared" ca="1" si="29"/>
        <v/>
      </c>
      <c r="U465" s="94"/>
      <c r="V465" s="92" t="str">
        <f t="shared" si="30"/>
        <v/>
      </c>
      <c r="W465" s="92" t="str">
        <f t="shared" si="31"/>
        <v/>
      </c>
      <c r="X465" s="99"/>
      <c r="Y465" s="94"/>
      <c r="Z465" s="100"/>
      <c r="AA465" s="95"/>
      <c r="AB465" s="10"/>
      <c r="AC465" s="68" t="b">
        <f ca="1">AND('pg2'!T465&gt;=startDate,'pg2'!T465&lt;=endDate)</f>
        <v>0</v>
      </c>
    </row>
    <row r="466" spans="1:29" ht="15">
      <c r="A466" s="93">
        <f t="shared" si="32"/>
        <v>963</v>
      </c>
      <c r="B466" s="94"/>
      <c r="C466" s="153"/>
      <c r="D466" s="93" t="str">
        <f>IF(C466&lt;&gt;"",COUNTIF(Stats!AD:AD,C466),"")</f>
        <v/>
      </c>
      <c r="E466" s="165" t="str">
        <f ca="1">IF(C466&lt;&gt;"",IF(MONTH(T466)=MONTH(TODAY()),Stats!AI964,"--"),"")</f>
        <v/>
      </c>
      <c r="F466" s="97"/>
      <c r="G466" s="160"/>
      <c r="H466" s="157"/>
      <c r="I466" s="158"/>
      <c r="J466" s="161"/>
      <c r="K466" s="160"/>
      <c r="L466" s="162"/>
      <c r="M466" s="162"/>
      <c r="N466" s="96"/>
      <c r="O466" s="96"/>
      <c r="P466" s="164"/>
      <c r="Q466" s="159"/>
      <c r="R466" s="98"/>
      <c r="S466" s="163"/>
      <c r="T466" s="92" t="str">
        <f t="shared" ca="1" si="29"/>
        <v/>
      </c>
      <c r="U466" s="94"/>
      <c r="V466" s="92" t="str">
        <f t="shared" si="30"/>
        <v/>
      </c>
      <c r="W466" s="92" t="str">
        <f t="shared" si="31"/>
        <v/>
      </c>
      <c r="X466" s="99"/>
      <c r="Y466" s="94"/>
      <c r="Z466" s="100"/>
      <c r="AA466" s="95"/>
      <c r="AB466" s="10"/>
      <c r="AC466" s="68" t="b">
        <f ca="1">AND('pg2'!T466&gt;=startDate,'pg2'!T466&lt;=endDate)</f>
        <v>0</v>
      </c>
    </row>
    <row r="467" spans="1:29" ht="15">
      <c r="A467" s="93">
        <f t="shared" si="32"/>
        <v>964</v>
      </c>
      <c r="B467" s="94"/>
      <c r="C467" s="153"/>
      <c r="D467" s="93" t="str">
        <f>IF(C467&lt;&gt;"",COUNTIF(Stats!AD:AD,C467),"")</f>
        <v/>
      </c>
      <c r="E467" s="165" t="str">
        <f ca="1">IF(C467&lt;&gt;"",IF(MONTH(T467)=MONTH(TODAY()),Stats!AI965,"--"),"")</f>
        <v/>
      </c>
      <c r="F467" s="97"/>
      <c r="G467" s="160"/>
      <c r="H467" s="157"/>
      <c r="I467" s="158"/>
      <c r="J467" s="161"/>
      <c r="K467" s="160"/>
      <c r="L467" s="162"/>
      <c r="M467" s="162"/>
      <c r="N467" s="96"/>
      <c r="O467" s="96"/>
      <c r="P467" s="164"/>
      <c r="Q467" s="159"/>
      <c r="R467" s="98"/>
      <c r="S467" s="163"/>
      <c r="T467" s="92" t="str">
        <f t="shared" ca="1" si="29"/>
        <v/>
      </c>
      <c r="U467" s="94"/>
      <c r="V467" s="92" t="str">
        <f t="shared" si="30"/>
        <v/>
      </c>
      <c r="W467" s="92" t="str">
        <f t="shared" si="31"/>
        <v/>
      </c>
      <c r="X467" s="99"/>
      <c r="Y467" s="94"/>
      <c r="Z467" s="100"/>
      <c r="AA467" s="95"/>
      <c r="AB467" s="10"/>
      <c r="AC467" s="68" t="b">
        <f ca="1">AND('pg2'!T467&gt;=startDate,'pg2'!T467&lt;=endDate)</f>
        <v>0</v>
      </c>
    </row>
    <row r="468" spans="1:29" ht="15">
      <c r="A468" s="93">
        <f t="shared" si="32"/>
        <v>965</v>
      </c>
      <c r="B468" s="94"/>
      <c r="C468" s="153"/>
      <c r="D468" s="93" t="str">
        <f>IF(C468&lt;&gt;"",COUNTIF(Stats!AD:AD,C468),"")</f>
        <v/>
      </c>
      <c r="E468" s="165" t="str">
        <f ca="1">IF(C468&lt;&gt;"",IF(MONTH(T468)=MONTH(TODAY()),Stats!AI966,"--"),"")</f>
        <v/>
      </c>
      <c r="F468" s="97"/>
      <c r="G468" s="160"/>
      <c r="H468" s="157"/>
      <c r="I468" s="158"/>
      <c r="J468" s="161"/>
      <c r="K468" s="160"/>
      <c r="L468" s="162"/>
      <c r="M468" s="162"/>
      <c r="N468" s="96"/>
      <c r="O468" s="96"/>
      <c r="P468" s="164"/>
      <c r="Q468" s="159"/>
      <c r="R468" s="98"/>
      <c r="S468" s="163"/>
      <c r="T468" s="92" t="str">
        <f t="shared" ca="1" si="29"/>
        <v/>
      </c>
      <c r="U468" s="94"/>
      <c r="V468" s="92" t="str">
        <f t="shared" si="30"/>
        <v/>
      </c>
      <c r="W468" s="92" t="str">
        <f t="shared" si="31"/>
        <v/>
      </c>
      <c r="X468" s="99"/>
      <c r="Y468" s="94"/>
      <c r="Z468" s="100"/>
      <c r="AA468" s="95"/>
      <c r="AB468" s="10"/>
      <c r="AC468" s="68" t="b">
        <f ca="1">AND('pg2'!T468&gt;=startDate,'pg2'!T468&lt;=endDate)</f>
        <v>0</v>
      </c>
    </row>
    <row r="469" spans="1:29" ht="15">
      <c r="A469" s="93">
        <f t="shared" si="32"/>
        <v>966</v>
      </c>
      <c r="B469" s="94"/>
      <c r="C469" s="153"/>
      <c r="D469" s="93" t="str">
        <f>IF(C469&lt;&gt;"",COUNTIF(Stats!AD:AD,C469),"")</f>
        <v/>
      </c>
      <c r="E469" s="165" t="str">
        <f ca="1">IF(C469&lt;&gt;"",IF(MONTH(T469)=MONTH(TODAY()),Stats!AI967,"--"),"")</f>
        <v/>
      </c>
      <c r="F469" s="97"/>
      <c r="G469" s="160"/>
      <c r="H469" s="157"/>
      <c r="I469" s="158"/>
      <c r="J469" s="161"/>
      <c r="K469" s="160"/>
      <c r="L469" s="162"/>
      <c r="M469" s="162"/>
      <c r="N469" s="96"/>
      <c r="O469" s="96"/>
      <c r="P469" s="164"/>
      <c r="Q469" s="159"/>
      <c r="R469" s="98"/>
      <c r="S469" s="163"/>
      <c r="T469" s="92" t="str">
        <f t="shared" ca="1" si="29"/>
        <v/>
      </c>
      <c r="U469" s="94"/>
      <c r="V469" s="92" t="str">
        <f t="shared" si="30"/>
        <v/>
      </c>
      <c r="W469" s="92" t="str">
        <f t="shared" si="31"/>
        <v/>
      </c>
      <c r="X469" s="99"/>
      <c r="Y469" s="94"/>
      <c r="Z469" s="100"/>
      <c r="AA469" s="95"/>
      <c r="AB469" s="10"/>
      <c r="AC469" s="68" t="b">
        <f ca="1">AND('pg2'!T469&gt;=startDate,'pg2'!T469&lt;=endDate)</f>
        <v>0</v>
      </c>
    </row>
    <row r="470" spans="1:29" ht="15">
      <c r="A470" s="93">
        <f t="shared" si="32"/>
        <v>967</v>
      </c>
      <c r="B470" s="94"/>
      <c r="C470" s="153"/>
      <c r="D470" s="93" t="str">
        <f>IF(C470&lt;&gt;"",COUNTIF(Stats!AD:AD,C470),"")</f>
        <v/>
      </c>
      <c r="E470" s="165" t="str">
        <f ca="1">IF(C470&lt;&gt;"",IF(MONTH(T470)=MONTH(TODAY()),Stats!AI968,"--"),"")</f>
        <v/>
      </c>
      <c r="F470" s="97"/>
      <c r="G470" s="160"/>
      <c r="H470" s="157"/>
      <c r="I470" s="158"/>
      <c r="J470" s="161"/>
      <c r="K470" s="160"/>
      <c r="L470" s="162"/>
      <c r="M470" s="162"/>
      <c r="N470" s="96"/>
      <c r="O470" s="96"/>
      <c r="P470" s="164"/>
      <c r="Q470" s="159"/>
      <c r="R470" s="98"/>
      <c r="S470" s="163"/>
      <c r="T470" s="92" t="str">
        <f t="shared" ca="1" si="29"/>
        <v/>
      </c>
      <c r="U470" s="94"/>
      <c r="V470" s="92" t="str">
        <f t="shared" si="30"/>
        <v/>
      </c>
      <c r="W470" s="92" t="str">
        <f t="shared" si="31"/>
        <v/>
      </c>
      <c r="X470" s="99"/>
      <c r="Y470" s="94"/>
      <c r="Z470" s="100"/>
      <c r="AA470" s="95"/>
      <c r="AB470" s="10"/>
      <c r="AC470" s="68" t="b">
        <f ca="1">AND('pg2'!T470&gt;=startDate,'pg2'!T470&lt;=endDate)</f>
        <v>0</v>
      </c>
    </row>
    <row r="471" spans="1:29" ht="15">
      <c r="A471" s="93">
        <f t="shared" si="32"/>
        <v>968</v>
      </c>
      <c r="B471" s="94"/>
      <c r="C471" s="153"/>
      <c r="D471" s="93" t="str">
        <f>IF(C471&lt;&gt;"",COUNTIF(Stats!AD:AD,C471),"")</f>
        <v/>
      </c>
      <c r="E471" s="165" t="str">
        <f ca="1">IF(C471&lt;&gt;"",IF(MONTH(T471)=MONTH(TODAY()),Stats!AI969,"--"),"")</f>
        <v/>
      </c>
      <c r="F471" s="97"/>
      <c r="G471" s="160"/>
      <c r="H471" s="157"/>
      <c r="I471" s="158"/>
      <c r="J471" s="161"/>
      <c r="K471" s="160"/>
      <c r="L471" s="162"/>
      <c r="M471" s="162"/>
      <c r="N471" s="96"/>
      <c r="O471" s="96"/>
      <c r="P471" s="164"/>
      <c r="Q471" s="159"/>
      <c r="R471" s="98"/>
      <c r="S471" s="163"/>
      <c r="T471" s="92" t="str">
        <f t="shared" ca="1" si="29"/>
        <v/>
      </c>
      <c r="U471" s="94"/>
      <c r="V471" s="92" t="str">
        <f t="shared" si="30"/>
        <v/>
      </c>
      <c r="W471" s="92" t="str">
        <f t="shared" si="31"/>
        <v/>
      </c>
      <c r="X471" s="99"/>
      <c r="Y471" s="94"/>
      <c r="Z471" s="100"/>
      <c r="AA471" s="95"/>
      <c r="AB471" s="10"/>
      <c r="AC471" s="68" t="b">
        <f ca="1">AND('pg2'!T471&gt;=startDate,'pg2'!T471&lt;=endDate)</f>
        <v>0</v>
      </c>
    </row>
    <row r="472" spans="1:29" ht="16.5" customHeight="1">
      <c r="A472" s="93">
        <f t="shared" si="32"/>
        <v>969</v>
      </c>
      <c r="B472" s="94"/>
      <c r="C472" s="153"/>
      <c r="D472" s="93" t="str">
        <f>IF(C472&lt;&gt;"",COUNTIF(Stats!AD:AD,C472),"")</f>
        <v/>
      </c>
      <c r="E472" s="165" t="str">
        <f ca="1">IF(C472&lt;&gt;"",IF(MONTH(T472)=MONTH(TODAY()),Stats!AI970,"--"),"")</f>
        <v/>
      </c>
      <c r="F472" s="97"/>
      <c r="G472" s="160"/>
      <c r="H472" s="157"/>
      <c r="I472" s="158"/>
      <c r="J472" s="161"/>
      <c r="K472" s="160"/>
      <c r="L472" s="162"/>
      <c r="M472" s="162"/>
      <c r="N472" s="96"/>
      <c r="O472" s="96"/>
      <c r="P472" s="164"/>
      <c r="Q472" s="159"/>
      <c r="R472" s="98"/>
      <c r="S472" s="163"/>
      <c r="T472" s="92" t="str">
        <f t="shared" ca="1" si="29"/>
        <v/>
      </c>
      <c r="U472" s="94"/>
      <c r="V472" s="92" t="str">
        <f t="shared" si="30"/>
        <v/>
      </c>
      <c r="W472" s="92" t="str">
        <f t="shared" si="31"/>
        <v/>
      </c>
      <c r="X472" s="99"/>
      <c r="Y472" s="94"/>
      <c r="Z472" s="100"/>
      <c r="AA472" s="95"/>
      <c r="AB472" s="10"/>
      <c r="AC472" s="68" t="b">
        <f ca="1">AND('pg2'!T472&gt;=startDate,'pg2'!T472&lt;=endDate)</f>
        <v>0</v>
      </c>
    </row>
    <row r="473" spans="1:29" ht="15">
      <c r="A473" s="93">
        <f t="shared" si="32"/>
        <v>970</v>
      </c>
      <c r="B473" s="94"/>
      <c r="C473" s="153"/>
      <c r="D473" s="93" t="str">
        <f>IF(C473&lt;&gt;"",COUNTIF(Stats!AD:AD,C473),"")</f>
        <v/>
      </c>
      <c r="E473" s="165" t="str">
        <f ca="1">IF(C473&lt;&gt;"",IF(MONTH(T473)=MONTH(TODAY()),Stats!AI971,"--"),"")</f>
        <v/>
      </c>
      <c r="F473" s="97"/>
      <c r="G473" s="160"/>
      <c r="H473" s="157"/>
      <c r="I473" s="158"/>
      <c r="J473" s="161"/>
      <c r="K473" s="160"/>
      <c r="L473" s="162"/>
      <c r="M473" s="162"/>
      <c r="N473" s="96"/>
      <c r="O473" s="96"/>
      <c r="P473" s="164"/>
      <c r="Q473" s="159"/>
      <c r="R473" s="98"/>
      <c r="S473" s="163"/>
      <c r="T473" s="92" t="str">
        <f t="shared" ca="1" si="29"/>
        <v/>
      </c>
      <c r="U473" s="94"/>
      <c r="V473" s="92" t="str">
        <f t="shared" si="30"/>
        <v/>
      </c>
      <c r="W473" s="92" t="str">
        <f t="shared" si="31"/>
        <v/>
      </c>
      <c r="X473" s="99"/>
      <c r="Y473" s="94"/>
      <c r="Z473" s="100"/>
      <c r="AA473" s="95"/>
      <c r="AB473" s="10"/>
      <c r="AC473" s="68" t="b">
        <f ca="1">AND('pg2'!T473&gt;=startDate,'pg2'!T473&lt;=endDate)</f>
        <v>0</v>
      </c>
    </row>
    <row r="474" spans="1:29" ht="15">
      <c r="A474" s="93">
        <f t="shared" si="32"/>
        <v>971</v>
      </c>
      <c r="B474" s="94"/>
      <c r="C474" s="153"/>
      <c r="D474" s="93" t="str">
        <f>IF(C474&lt;&gt;"",COUNTIF(Stats!AD:AD,C474),"")</f>
        <v/>
      </c>
      <c r="E474" s="165" t="str">
        <f ca="1">IF(C474&lt;&gt;"",IF(MONTH(T474)=MONTH(TODAY()),Stats!AI972,"--"),"")</f>
        <v/>
      </c>
      <c r="F474" s="97"/>
      <c r="G474" s="160"/>
      <c r="H474" s="157"/>
      <c r="I474" s="158"/>
      <c r="J474" s="161"/>
      <c r="K474" s="160"/>
      <c r="L474" s="162"/>
      <c r="M474" s="162"/>
      <c r="N474" s="96"/>
      <c r="O474" s="96"/>
      <c r="P474" s="164"/>
      <c r="Q474" s="159"/>
      <c r="R474" s="98"/>
      <c r="S474" s="163"/>
      <c r="T474" s="92" t="str">
        <f t="shared" ca="1" si="29"/>
        <v/>
      </c>
      <c r="U474" s="94"/>
      <c r="V474" s="92" t="str">
        <f t="shared" si="30"/>
        <v/>
      </c>
      <c r="W474" s="92" t="str">
        <f t="shared" si="31"/>
        <v/>
      </c>
      <c r="X474" s="99"/>
      <c r="Y474" s="94"/>
      <c r="Z474" s="100"/>
      <c r="AA474" s="95"/>
      <c r="AB474" s="10"/>
      <c r="AC474" s="68" t="b">
        <f ca="1">AND('pg2'!T474&gt;=startDate,'pg2'!T474&lt;=endDate)</f>
        <v>0</v>
      </c>
    </row>
    <row r="475" spans="1:29" ht="15">
      <c r="A475" s="93">
        <f t="shared" si="32"/>
        <v>972</v>
      </c>
      <c r="B475" s="94"/>
      <c r="C475" s="153"/>
      <c r="D475" s="93" t="str">
        <f>IF(C475&lt;&gt;"",COUNTIF(Stats!AD:AD,C475),"")</f>
        <v/>
      </c>
      <c r="E475" s="165" t="str">
        <f ca="1">IF(C475&lt;&gt;"",IF(MONTH(T475)=MONTH(TODAY()),Stats!AI973,"--"),"")</f>
        <v/>
      </c>
      <c r="F475" s="97"/>
      <c r="G475" s="160"/>
      <c r="H475" s="157"/>
      <c r="I475" s="158"/>
      <c r="J475" s="161"/>
      <c r="K475" s="160"/>
      <c r="L475" s="162"/>
      <c r="M475" s="162"/>
      <c r="N475" s="96"/>
      <c r="O475" s="96"/>
      <c r="P475" s="164"/>
      <c r="Q475" s="159"/>
      <c r="R475" s="98"/>
      <c r="S475" s="163"/>
      <c r="T475" s="92" t="str">
        <f t="shared" ca="1" si="29"/>
        <v/>
      </c>
      <c r="U475" s="94"/>
      <c r="V475" s="92" t="str">
        <f t="shared" si="30"/>
        <v/>
      </c>
      <c r="W475" s="92" t="str">
        <f t="shared" si="31"/>
        <v/>
      </c>
      <c r="X475" s="99"/>
      <c r="Y475" s="94"/>
      <c r="Z475" s="100"/>
      <c r="AA475" s="95"/>
      <c r="AB475" s="10"/>
      <c r="AC475" s="68" t="b">
        <f ca="1">AND('pg2'!T475&gt;=startDate,'pg2'!T475&lt;=endDate)</f>
        <v>0</v>
      </c>
    </row>
    <row r="476" spans="1:29" ht="15">
      <c r="A476" s="93">
        <f t="shared" si="32"/>
        <v>973</v>
      </c>
      <c r="B476" s="94"/>
      <c r="C476" s="153"/>
      <c r="D476" s="93" t="str">
        <f>IF(C476&lt;&gt;"",COUNTIF(Stats!AD:AD,C476),"")</f>
        <v/>
      </c>
      <c r="E476" s="165" t="str">
        <f ca="1">IF(C476&lt;&gt;"",IF(MONTH(T476)=MONTH(TODAY()),Stats!AI974,"--"),"")</f>
        <v/>
      </c>
      <c r="F476" s="97"/>
      <c r="G476" s="160"/>
      <c r="H476" s="157"/>
      <c r="I476" s="158"/>
      <c r="J476" s="161"/>
      <c r="K476" s="160"/>
      <c r="L476" s="162"/>
      <c r="M476" s="162"/>
      <c r="N476" s="96"/>
      <c r="O476" s="96"/>
      <c r="P476" s="164"/>
      <c r="Q476" s="159"/>
      <c r="R476" s="98"/>
      <c r="S476" s="163"/>
      <c r="T476" s="92" t="str">
        <f t="shared" ca="1" si="29"/>
        <v/>
      </c>
      <c r="U476" s="94"/>
      <c r="V476" s="92" t="str">
        <f t="shared" si="30"/>
        <v/>
      </c>
      <c r="W476" s="92" t="str">
        <f t="shared" si="31"/>
        <v/>
      </c>
      <c r="X476" s="99"/>
      <c r="Y476" s="94"/>
      <c r="Z476" s="100"/>
      <c r="AA476" s="95"/>
      <c r="AB476" s="10"/>
      <c r="AC476" s="68" t="b">
        <f ca="1">AND('pg2'!T476&gt;=startDate,'pg2'!T476&lt;=endDate)</f>
        <v>0</v>
      </c>
    </row>
    <row r="477" spans="1:29" ht="15">
      <c r="A477" s="93">
        <f t="shared" si="32"/>
        <v>974</v>
      </c>
      <c r="B477" s="94"/>
      <c r="C477" s="153"/>
      <c r="D477" s="93" t="str">
        <f>IF(C477&lt;&gt;"",COUNTIF(Stats!AD:AD,C477),"")</f>
        <v/>
      </c>
      <c r="E477" s="165" t="str">
        <f ca="1">IF(C477&lt;&gt;"",IF(MONTH(T477)=MONTH(TODAY()),Stats!AI975,"--"),"")</f>
        <v/>
      </c>
      <c r="F477" s="97"/>
      <c r="G477" s="160"/>
      <c r="H477" s="157"/>
      <c r="I477" s="158"/>
      <c r="J477" s="161"/>
      <c r="K477" s="160"/>
      <c r="L477" s="162"/>
      <c r="M477" s="162"/>
      <c r="N477" s="96"/>
      <c r="O477" s="96"/>
      <c r="P477" s="164"/>
      <c r="Q477" s="159"/>
      <c r="R477" s="98"/>
      <c r="S477" s="163"/>
      <c r="T477" s="92" t="str">
        <f t="shared" ca="1" si="29"/>
        <v/>
      </c>
      <c r="U477" s="94"/>
      <c r="V477" s="92" t="str">
        <f t="shared" si="30"/>
        <v/>
      </c>
      <c r="W477" s="92" t="str">
        <f t="shared" si="31"/>
        <v/>
      </c>
      <c r="X477" s="99"/>
      <c r="Y477" s="94"/>
      <c r="Z477" s="100"/>
      <c r="AA477" s="95"/>
      <c r="AB477" s="10"/>
      <c r="AC477" s="68" t="b">
        <f ca="1">AND('pg2'!T477&gt;=startDate,'pg2'!T477&lt;=endDate)</f>
        <v>0</v>
      </c>
    </row>
    <row r="478" spans="1:29" ht="15">
      <c r="A478" s="93">
        <f t="shared" si="32"/>
        <v>975</v>
      </c>
      <c r="B478" s="94"/>
      <c r="C478" s="153"/>
      <c r="D478" s="93" t="str">
        <f>IF(C478&lt;&gt;"",COUNTIF(Stats!AD:AD,C478),"")</f>
        <v/>
      </c>
      <c r="E478" s="165" t="str">
        <f ca="1">IF(C478&lt;&gt;"",IF(MONTH(T478)=MONTH(TODAY()),Stats!AI976,"--"),"")</f>
        <v/>
      </c>
      <c r="F478" s="97"/>
      <c r="G478" s="160"/>
      <c r="H478" s="157"/>
      <c r="I478" s="158"/>
      <c r="J478" s="161"/>
      <c r="K478" s="160"/>
      <c r="L478" s="162"/>
      <c r="M478" s="162"/>
      <c r="N478" s="96"/>
      <c r="O478" s="96"/>
      <c r="P478" s="164"/>
      <c r="Q478" s="159"/>
      <c r="R478" s="98"/>
      <c r="S478" s="163"/>
      <c r="T478" s="92" t="str">
        <f t="shared" ca="1" si="29"/>
        <v/>
      </c>
      <c r="U478" s="94"/>
      <c r="V478" s="92" t="str">
        <f t="shared" si="30"/>
        <v/>
      </c>
      <c r="W478" s="92" t="str">
        <f t="shared" si="31"/>
        <v/>
      </c>
      <c r="X478" s="99"/>
      <c r="Y478" s="94"/>
      <c r="Z478" s="100"/>
      <c r="AA478" s="95"/>
      <c r="AB478" s="10"/>
      <c r="AC478" s="68" t="b">
        <f ca="1">AND('pg2'!T478&gt;=startDate,'pg2'!T478&lt;=endDate)</f>
        <v>0</v>
      </c>
    </row>
    <row r="479" spans="1:29" ht="15">
      <c r="A479" s="93">
        <f t="shared" si="32"/>
        <v>976</v>
      </c>
      <c r="B479" s="94"/>
      <c r="C479" s="153"/>
      <c r="D479" s="93" t="str">
        <f>IF(C479&lt;&gt;"",COUNTIF(Stats!AD:AD,C479),"")</f>
        <v/>
      </c>
      <c r="E479" s="165" t="str">
        <f ca="1">IF(C479&lt;&gt;"",IF(MONTH(T479)=MONTH(TODAY()),Stats!AI977,"--"),"")</f>
        <v/>
      </c>
      <c r="F479" s="97"/>
      <c r="G479" s="160"/>
      <c r="H479" s="157"/>
      <c r="I479" s="158"/>
      <c r="J479" s="161"/>
      <c r="K479" s="160"/>
      <c r="L479" s="162"/>
      <c r="M479" s="162"/>
      <c r="N479" s="96"/>
      <c r="O479" s="96"/>
      <c r="P479" s="164"/>
      <c r="Q479" s="159"/>
      <c r="R479" s="98"/>
      <c r="S479" s="163"/>
      <c r="T479" s="92" t="str">
        <f t="shared" ca="1" si="29"/>
        <v/>
      </c>
      <c r="U479" s="94"/>
      <c r="V479" s="92" t="str">
        <f t="shared" si="30"/>
        <v/>
      </c>
      <c r="W479" s="92" t="str">
        <f t="shared" si="31"/>
        <v/>
      </c>
      <c r="X479" s="99"/>
      <c r="Y479" s="94"/>
      <c r="Z479" s="100"/>
      <c r="AA479" s="95"/>
      <c r="AB479" s="10"/>
      <c r="AC479" s="68" t="b">
        <f ca="1">AND('pg2'!T479&gt;=startDate,'pg2'!T479&lt;=endDate)</f>
        <v>0</v>
      </c>
    </row>
    <row r="480" spans="1:29" ht="15">
      <c r="A480" s="93">
        <f t="shared" si="32"/>
        <v>977</v>
      </c>
      <c r="B480" s="94"/>
      <c r="C480" s="153"/>
      <c r="D480" s="93" t="str">
        <f>IF(C480&lt;&gt;"",COUNTIF(Stats!AD:AD,C480),"")</f>
        <v/>
      </c>
      <c r="E480" s="165" t="str">
        <f ca="1">IF(C480&lt;&gt;"",IF(MONTH(T480)=MONTH(TODAY()),Stats!AI978,"--"),"")</f>
        <v/>
      </c>
      <c r="F480" s="97"/>
      <c r="G480" s="160"/>
      <c r="H480" s="157"/>
      <c r="I480" s="158"/>
      <c r="J480" s="161"/>
      <c r="K480" s="160"/>
      <c r="L480" s="162"/>
      <c r="M480" s="162"/>
      <c r="N480" s="96"/>
      <c r="O480" s="96"/>
      <c r="P480" s="164"/>
      <c r="Q480" s="159"/>
      <c r="R480" s="98"/>
      <c r="S480" s="163"/>
      <c r="T480" s="92" t="str">
        <f t="shared" ca="1" si="29"/>
        <v/>
      </c>
      <c r="U480" s="94"/>
      <c r="V480" s="92" t="str">
        <f t="shared" si="30"/>
        <v/>
      </c>
      <c r="W480" s="92" t="str">
        <f t="shared" si="31"/>
        <v/>
      </c>
      <c r="X480" s="99"/>
      <c r="Y480" s="94"/>
      <c r="Z480" s="100"/>
      <c r="AA480" s="95"/>
      <c r="AB480" s="10"/>
      <c r="AC480" s="68" t="b">
        <f ca="1">AND('pg2'!T480&gt;=startDate,'pg2'!T480&lt;=endDate)</f>
        <v>0</v>
      </c>
    </row>
    <row r="481" spans="1:29" ht="15">
      <c r="A481" s="93">
        <f t="shared" si="32"/>
        <v>978</v>
      </c>
      <c r="B481" s="94"/>
      <c r="C481" s="153"/>
      <c r="D481" s="93" t="str">
        <f>IF(C481&lt;&gt;"",COUNTIF(Stats!AD:AD,C481),"")</f>
        <v/>
      </c>
      <c r="E481" s="165" t="str">
        <f ca="1">IF(C481&lt;&gt;"",IF(MONTH(T481)=MONTH(TODAY()),Stats!AI979,"--"),"")</f>
        <v/>
      </c>
      <c r="F481" s="97"/>
      <c r="G481" s="160"/>
      <c r="H481" s="157"/>
      <c r="I481" s="158"/>
      <c r="J481" s="161"/>
      <c r="K481" s="160"/>
      <c r="L481" s="162"/>
      <c r="M481" s="162"/>
      <c r="N481" s="96"/>
      <c r="O481" s="96"/>
      <c r="P481" s="164"/>
      <c r="Q481" s="159"/>
      <c r="R481" s="98"/>
      <c r="S481" s="163"/>
      <c r="T481" s="92" t="str">
        <f t="shared" ca="1" si="29"/>
        <v/>
      </c>
      <c r="U481" s="94"/>
      <c r="V481" s="92" t="str">
        <f t="shared" si="30"/>
        <v/>
      </c>
      <c r="W481" s="92" t="str">
        <f t="shared" si="31"/>
        <v/>
      </c>
      <c r="X481" s="99"/>
      <c r="Y481" s="94"/>
      <c r="Z481" s="100"/>
      <c r="AA481" s="95"/>
      <c r="AB481" s="10"/>
      <c r="AC481" s="68" t="b">
        <f ca="1">AND('pg2'!T481&gt;=startDate,'pg2'!T481&lt;=endDate)</f>
        <v>0</v>
      </c>
    </row>
    <row r="482" spans="1:29" ht="15">
      <c r="A482" s="93">
        <f t="shared" si="32"/>
        <v>979</v>
      </c>
      <c r="B482" s="94"/>
      <c r="C482" s="153"/>
      <c r="D482" s="93" t="str">
        <f>IF(C482&lt;&gt;"",COUNTIF(Stats!AD:AD,C482),"")</f>
        <v/>
      </c>
      <c r="E482" s="165" t="str">
        <f ca="1">IF(C482&lt;&gt;"",IF(MONTH(T482)=MONTH(TODAY()),Stats!AI980,"--"),"")</f>
        <v/>
      </c>
      <c r="F482" s="97"/>
      <c r="G482" s="160"/>
      <c r="H482" s="157"/>
      <c r="I482" s="158"/>
      <c r="J482" s="161"/>
      <c r="K482" s="160"/>
      <c r="L482" s="162"/>
      <c r="M482" s="162"/>
      <c r="N482" s="96"/>
      <c r="O482" s="96"/>
      <c r="P482" s="164"/>
      <c r="Q482" s="159"/>
      <c r="R482" s="98"/>
      <c r="S482" s="163"/>
      <c r="T482" s="92" t="str">
        <f t="shared" ca="1" si="29"/>
        <v/>
      </c>
      <c r="U482" s="94"/>
      <c r="V482" s="92" t="str">
        <f t="shared" si="30"/>
        <v/>
      </c>
      <c r="W482" s="92" t="str">
        <f t="shared" si="31"/>
        <v/>
      </c>
      <c r="X482" s="99"/>
      <c r="Y482" s="94"/>
      <c r="Z482" s="100"/>
      <c r="AA482" s="95"/>
      <c r="AB482" s="10"/>
      <c r="AC482" s="68" t="b">
        <f ca="1">AND('pg2'!T482&gt;=startDate,'pg2'!T482&lt;=endDate)</f>
        <v>0</v>
      </c>
    </row>
    <row r="483" spans="1:29" ht="15">
      <c r="A483" s="93">
        <f t="shared" si="32"/>
        <v>980</v>
      </c>
      <c r="B483" s="94"/>
      <c r="C483" s="153"/>
      <c r="D483" s="93" t="str">
        <f>IF(C483&lt;&gt;"",COUNTIF(Stats!AD:AD,C483),"")</f>
        <v/>
      </c>
      <c r="E483" s="165" t="str">
        <f ca="1">IF(C483&lt;&gt;"",IF(MONTH(T483)=MONTH(TODAY()),Stats!AI981,"--"),"")</f>
        <v/>
      </c>
      <c r="F483" s="97"/>
      <c r="G483" s="160"/>
      <c r="H483" s="157"/>
      <c r="I483" s="158"/>
      <c r="J483" s="161"/>
      <c r="K483" s="160"/>
      <c r="L483" s="162"/>
      <c r="M483" s="162"/>
      <c r="N483" s="96"/>
      <c r="O483" s="96"/>
      <c r="P483" s="164"/>
      <c r="Q483" s="159"/>
      <c r="R483" s="98"/>
      <c r="S483" s="163"/>
      <c r="T483" s="92" t="str">
        <f t="shared" ca="1" si="29"/>
        <v/>
      </c>
      <c r="U483" s="94"/>
      <c r="V483" s="92" t="str">
        <f t="shared" si="30"/>
        <v/>
      </c>
      <c r="W483" s="92" t="str">
        <f t="shared" si="31"/>
        <v/>
      </c>
      <c r="X483" s="99"/>
      <c r="Y483" s="94"/>
      <c r="Z483" s="100"/>
      <c r="AA483" s="95"/>
      <c r="AB483" s="10"/>
      <c r="AC483" s="68" t="b">
        <f ca="1">AND('pg2'!T483&gt;=startDate,'pg2'!T483&lt;=endDate)</f>
        <v>0</v>
      </c>
    </row>
    <row r="484" spans="1:29" ht="15">
      <c r="A484" s="93">
        <f t="shared" si="32"/>
        <v>981</v>
      </c>
      <c r="B484" s="94"/>
      <c r="C484" s="153"/>
      <c r="D484" s="93" t="str">
        <f>IF(C484&lt;&gt;"",COUNTIF(Stats!AD:AD,C484),"")</f>
        <v/>
      </c>
      <c r="E484" s="165" t="str">
        <f ca="1">IF(C484&lt;&gt;"",IF(MONTH(T484)=MONTH(TODAY()),Stats!AI982,"--"),"")</f>
        <v/>
      </c>
      <c r="F484" s="97"/>
      <c r="G484" s="160"/>
      <c r="H484" s="157"/>
      <c r="I484" s="158"/>
      <c r="J484" s="161"/>
      <c r="K484" s="160"/>
      <c r="L484" s="162"/>
      <c r="M484" s="162"/>
      <c r="N484" s="96"/>
      <c r="O484" s="96"/>
      <c r="P484" s="164"/>
      <c r="Q484" s="159"/>
      <c r="R484" s="98"/>
      <c r="S484" s="163"/>
      <c r="T484" s="92" t="str">
        <f t="shared" ca="1" si="29"/>
        <v/>
      </c>
      <c r="U484" s="94"/>
      <c r="V484" s="92" t="str">
        <f t="shared" si="30"/>
        <v/>
      </c>
      <c r="W484" s="92" t="str">
        <f t="shared" si="31"/>
        <v/>
      </c>
      <c r="X484" s="99"/>
      <c r="Y484" s="94"/>
      <c r="Z484" s="100"/>
      <c r="AA484" s="95"/>
      <c r="AB484" s="10"/>
      <c r="AC484" s="68" t="b">
        <f ca="1">AND('pg2'!T484&gt;=startDate,'pg2'!T484&lt;=endDate)</f>
        <v>0</v>
      </c>
    </row>
    <row r="485" spans="1:29" ht="15">
      <c r="A485" s="93">
        <f t="shared" si="32"/>
        <v>982</v>
      </c>
      <c r="B485" s="94"/>
      <c r="C485" s="153"/>
      <c r="D485" s="93" t="str">
        <f>IF(C485&lt;&gt;"",COUNTIF(Stats!AD:AD,C485),"")</f>
        <v/>
      </c>
      <c r="E485" s="165" t="str">
        <f ca="1">IF(C485&lt;&gt;"",IF(MONTH(T485)=MONTH(TODAY()),Stats!AI983,"--"),"")</f>
        <v/>
      </c>
      <c r="F485" s="97"/>
      <c r="G485" s="160"/>
      <c r="H485" s="157"/>
      <c r="I485" s="158"/>
      <c r="J485" s="161"/>
      <c r="K485" s="160"/>
      <c r="L485" s="162"/>
      <c r="M485" s="162"/>
      <c r="N485" s="96"/>
      <c r="O485" s="96"/>
      <c r="P485" s="164"/>
      <c r="Q485" s="159"/>
      <c r="R485" s="98"/>
      <c r="S485" s="163"/>
      <c r="T485" s="92" t="str">
        <f t="shared" ca="1" si="29"/>
        <v/>
      </c>
      <c r="U485" s="94"/>
      <c r="V485" s="92" t="str">
        <f t="shared" si="30"/>
        <v/>
      </c>
      <c r="W485" s="92" t="str">
        <f t="shared" si="31"/>
        <v/>
      </c>
      <c r="X485" s="99"/>
      <c r="Y485" s="94"/>
      <c r="Z485" s="100"/>
      <c r="AA485" s="95"/>
      <c r="AB485" s="10"/>
      <c r="AC485" s="68" t="b">
        <f ca="1">AND('pg2'!T485&gt;=startDate,'pg2'!T485&lt;=endDate)</f>
        <v>0</v>
      </c>
    </row>
    <row r="486" spans="1:29" ht="15">
      <c r="A486" s="93">
        <f t="shared" si="32"/>
        <v>983</v>
      </c>
      <c r="B486" s="94"/>
      <c r="C486" s="153"/>
      <c r="D486" s="93" t="str">
        <f>IF(C486&lt;&gt;"",COUNTIF(Stats!AD:AD,C486),"")</f>
        <v/>
      </c>
      <c r="E486" s="165" t="str">
        <f ca="1">IF(C486&lt;&gt;"",IF(MONTH(T486)=MONTH(TODAY()),Stats!AI984,"--"),"")</f>
        <v/>
      </c>
      <c r="F486" s="97"/>
      <c r="G486" s="160"/>
      <c r="H486" s="157"/>
      <c r="I486" s="158"/>
      <c r="J486" s="161"/>
      <c r="K486" s="160"/>
      <c r="L486" s="162"/>
      <c r="M486" s="162"/>
      <c r="N486" s="96"/>
      <c r="O486" s="96"/>
      <c r="P486" s="164"/>
      <c r="Q486" s="159"/>
      <c r="R486" s="98"/>
      <c r="S486" s="163"/>
      <c r="T486" s="92" t="str">
        <f t="shared" ca="1" si="29"/>
        <v/>
      </c>
      <c r="U486" s="94"/>
      <c r="V486" s="92" t="str">
        <f t="shared" si="30"/>
        <v/>
      </c>
      <c r="W486" s="92" t="str">
        <f t="shared" si="31"/>
        <v/>
      </c>
      <c r="X486" s="99"/>
      <c r="Y486" s="94"/>
      <c r="Z486" s="100"/>
      <c r="AA486" s="95"/>
      <c r="AB486" s="10"/>
      <c r="AC486" s="68" t="b">
        <f ca="1">AND('pg2'!T486&gt;=startDate,'pg2'!T486&lt;=endDate)</f>
        <v>0</v>
      </c>
    </row>
    <row r="487" spans="1:29" ht="15">
      <c r="A487" s="93">
        <f t="shared" si="32"/>
        <v>984</v>
      </c>
      <c r="B487" s="94"/>
      <c r="C487" s="153"/>
      <c r="D487" s="93" t="str">
        <f>IF(C487&lt;&gt;"",COUNTIF(Stats!AD:AD,C487),"")</f>
        <v/>
      </c>
      <c r="E487" s="165" t="str">
        <f ca="1">IF(C487&lt;&gt;"",IF(MONTH(T487)=MONTH(TODAY()),Stats!AI985,"--"),"")</f>
        <v/>
      </c>
      <c r="F487" s="97"/>
      <c r="G487" s="160"/>
      <c r="H487" s="157"/>
      <c r="I487" s="158"/>
      <c r="J487" s="161"/>
      <c r="K487" s="160"/>
      <c r="L487" s="162"/>
      <c r="M487" s="162"/>
      <c r="N487" s="96"/>
      <c r="O487" s="96"/>
      <c r="P487" s="164"/>
      <c r="Q487" s="159"/>
      <c r="R487" s="98"/>
      <c r="S487" s="163"/>
      <c r="T487" s="92" t="str">
        <f t="shared" ca="1" si="29"/>
        <v/>
      </c>
      <c r="U487" s="94"/>
      <c r="V487" s="92" t="str">
        <f t="shared" si="30"/>
        <v/>
      </c>
      <c r="W487" s="92" t="str">
        <f t="shared" si="31"/>
        <v/>
      </c>
      <c r="X487" s="99"/>
      <c r="Y487" s="94"/>
      <c r="Z487" s="100"/>
      <c r="AA487" s="95"/>
      <c r="AB487" s="10"/>
      <c r="AC487" s="68" t="b">
        <f ca="1">AND('pg2'!T487&gt;=startDate,'pg2'!T487&lt;=endDate)</f>
        <v>0</v>
      </c>
    </row>
    <row r="488" spans="1:29" ht="15">
      <c r="A488" s="93">
        <f t="shared" si="32"/>
        <v>985</v>
      </c>
      <c r="B488" s="94"/>
      <c r="C488" s="153"/>
      <c r="D488" s="93" t="str">
        <f>IF(C488&lt;&gt;"",COUNTIF(Stats!AD:AD,C488),"")</f>
        <v/>
      </c>
      <c r="E488" s="165" t="str">
        <f ca="1">IF(C488&lt;&gt;"",IF(MONTH(T488)=MONTH(TODAY()),Stats!AI986,"--"),"")</f>
        <v/>
      </c>
      <c r="F488" s="97"/>
      <c r="G488" s="160"/>
      <c r="H488" s="157"/>
      <c r="I488" s="158"/>
      <c r="J488" s="161"/>
      <c r="K488" s="160"/>
      <c r="L488" s="162"/>
      <c r="M488" s="162"/>
      <c r="N488" s="96"/>
      <c r="O488" s="96"/>
      <c r="P488" s="164"/>
      <c r="Q488" s="159"/>
      <c r="R488" s="98"/>
      <c r="S488" s="163"/>
      <c r="T488" s="92" t="str">
        <f t="shared" ca="1" si="29"/>
        <v/>
      </c>
      <c r="U488" s="94"/>
      <c r="V488" s="92" t="str">
        <f t="shared" si="30"/>
        <v/>
      </c>
      <c r="W488" s="92" t="str">
        <f t="shared" si="31"/>
        <v/>
      </c>
      <c r="X488" s="99"/>
      <c r="Y488" s="94"/>
      <c r="Z488" s="100"/>
      <c r="AA488" s="95"/>
      <c r="AB488" s="10"/>
      <c r="AC488" s="68" t="b">
        <f ca="1">AND('pg2'!T488&gt;=startDate,'pg2'!T488&lt;=endDate)</f>
        <v>0</v>
      </c>
    </row>
    <row r="489" spans="1:29" ht="15">
      <c r="A489" s="93">
        <f t="shared" si="32"/>
        <v>986</v>
      </c>
      <c r="B489" s="94"/>
      <c r="C489" s="153"/>
      <c r="D489" s="93" t="str">
        <f>IF(C489&lt;&gt;"",COUNTIF(Stats!AD:AD,C489),"")</f>
        <v/>
      </c>
      <c r="E489" s="165" t="str">
        <f ca="1">IF(C489&lt;&gt;"",IF(MONTH(T489)=MONTH(TODAY()),Stats!AI987,"--"),"")</f>
        <v/>
      </c>
      <c r="F489" s="97"/>
      <c r="G489" s="160"/>
      <c r="H489" s="157"/>
      <c r="I489" s="158"/>
      <c r="J489" s="161"/>
      <c r="K489" s="160"/>
      <c r="L489" s="162"/>
      <c r="M489" s="162"/>
      <c r="N489" s="96"/>
      <c r="O489" s="96"/>
      <c r="P489" s="164"/>
      <c r="Q489" s="159"/>
      <c r="R489" s="98"/>
      <c r="S489" s="163"/>
      <c r="T489" s="92" t="str">
        <f t="shared" ca="1" si="29"/>
        <v/>
      </c>
      <c r="U489" s="94"/>
      <c r="V489" s="92" t="str">
        <f t="shared" si="30"/>
        <v/>
      </c>
      <c r="W489" s="92" t="str">
        <f t="shared" si="31"/>
        <v/>
      </c>
      <c r="X489" s="99"/>
      <c r="Y489" s="94"/>
      <c r="Z489" s="100"/>
      <c r="AA489" s="95"/>
      <c r="AB489" s="10"/>
      <c r="AC489" s="68" t="b">
        <f ca="1">AND('pg2'!T489&gt;=startDate,'pg2'!T489&lt;=endDate)</f>
        <v>0</v>
      </c>
    </row>
    <row r="490" spans="1:29" ht="15">
      <c r="A490" s="93">
        <f t="shared" si="32"/>
        <v>987</v>
      </c>
      <c r="B490" s="94"/>
      <c r="C490" s="153"/>
      <c r="D490" s="93" t="str">
        <f>IF(C490&lt;&gt;"",COUNTIF(Stats!AD:AD,C490),"")</f>
        <v/>
      </c>
      <c r="E490" s="165" t="str">
        <f ca="1">IF(C490&lt;&gt;"",IF(MONTH(T490)=MONTH(TODAY()),Stats!AI988,"--"),"")</f>
        <v/>
      </c>
      <c r="F490" s="97"/>
      <c r="G490" s="160"/>
      <c r="H490" s="157"/>
      <c r="I490" s="158"/>
      <c r="J490" s="161"/>
      <c r="K490" s="160"/>
      <c r="L490" s="162"/>
      <c r="M490" s="162"/>
      <c r="N490" s="96"/>
      <c r="O490" s="96"/>
      <c r="P490" s="164"/>
      <c r="Q490" s="159"/>
      <c r="R490" s="98"/>
      <c r="S490" s="163"/>
      <c r="T490" s="92" t="str">
        <f t="shared" ca="1" si="29"/>
        <v/>
      </c>
      <c r="U490" s="94"/>
      <c r="V490" s="92" t="str">
        <f t="shared" si="30"/>
        <v/>
      </c>
      <c r="W490" s="92" t="str">
        <f t="shared" si="31"/>
        <v/>
      </c>
      <c r="X490" s="99"/>
      <c r="Y490" s="94"/>
      <c r="Z490" s="100"/>
      <c r="AA490" s="95"/>
      <c r="AB490" s="10"/>
      <c r="AC490" s="68" t="b">
        <f ca="1">AND('pg2'!T490&gt;=startDate,'pg2'!T490&lt;=endDate)</f>
        <v>0</v>
      </c>
    </row>
    <row r="491" spans="1:29" ht="15">
      <c r="A491" s="93">
        <f t="shared" si="32"/>
        <v>988</v>
      </c>
      <c r="B491" s="94"/>
      <c r="C491" s="153"/>
      <c r="D491" s="93" t="str">
        <f>IF(C491&lt;&gt;"",COUNTIF(Stats!AD:AD,C491),"")</f>
        <v/>
      </c>
      <c r="E491" s="165" t="str">
        <f ca="1">IF(C491&lt;&gt;"",IF(MONTH(T491)=MONTH(TODAY()),Stats!AI989,"--"),"")</f>
        <v/>
      </c>
      <c r="F491" s="97"/>
      <c r="G491" s="160"/>
      <c r="H491" s="157"/>
      <c r="I491" s="158"/>
      <c r="J491" s="161"/>
      <c r="K491" s="160"/>
      <c r="L491" s="162"/>
      <c r="M491" s="162"/>
      <c r="N491" s="96"/>
      <c r="O491" s="96"/>
      <c r="P491" s="164"/>
      <c r="Q491" s="159"/>
      <c r="R491" s="98"/>
      <c r="S491" s="163"/>
      <c r="T491" s="92" t="str">
        <f t="shared" ca="1" si="29"/>
        <v/>
      </c>
      <c r="U491" s="94"/>
      <c r="V491" s="92" t="str">
        <f t="shared" si="30"/>
        <v/>
      </c>
      <c r="W491" s="92" t="str">
        <f t="shared" si="31"/>
        <v/>
      </c>
      <c r="X491" s="99"/>
      <c r="Y491" s="94"/>
      <c r="Z491" s="100"/>
      <c r="AA491" s="95"/>
      <c r="AB491" s="10"/>
      <c r="AC491" s="68" t="b">
        <f ca="1">AND('pg2'!T491&gt;=startDate,'pg2'!T491&lt;=endDate)</f>
        <v>0</v>
      </c>
    </row>
    <row r="492" spans="1:29" ht="15">
      <c r="A492" s="93">
        <f t="shared" si="32"/>
        <v>989</v>
      </c>
      <c r="B492" s="94"/>
      <c r="C492" s="153"/>
      <c r="D492" s="93" t="str">
        <f>IF(C492&lt;&gt;"",COUNTIF(Stats!AD:AD,C492),"")</f>
        <v/>
      </c>
      <c r="E492" s="165" t="str">
        <f ca="1">IF(C492&lt;&gt;"",IF(MONTH(T492)=MONTH(TODAY()),Stats!AI990,"--"),"")</f>
        <v/>
      </c>
      <c r="F492" s="97"/>
      <c r="G492" s="160"/>
      <c r="H492" s="157"/>
      <c r="I492" s="158"/>
      <c r="J492" s="161"/>
      <c r="K492" s="160"/>
      <c r="L492" s="162"/>
      <c r="M492" s="162"/>
      <c r="N492" s="96"/>
      <c r="O492" s="96"/>
      <c r="P492" s="164"/>
      <c r="Q492" s="159"/>
      <c r="R492" s="98"/>
      <c r="S492" s="163"/>
      <c r="T492" s="92" t="str">
        <f t="shared" ca="1" si="29"/>
        <v/>
      </c>
      <c r="U492" s="94"/>
      <c r="V492" s="92" t="str">
        <f t="shared" si="30"/>
        <v/>
      </c>
      <c r="W492" s="92" t="str">
        <f t="shared" si="31"/>
        <v/>
      </c>
      <c r="X492" s="99"/>
      <c r="Y492" s="94"/>
      <c r="Z492" s="100"/>
      <c r="AA492" s="95"/>
      <c r="AB492" s="10"/>
      <c r="AC492" s="68" t="b">
        <f ca="1">AND('pg2'!T492&gt;=startDate,'pg2'!T492&lt;=endDate)</f>
        <v>0</v>
      </c>
    </row>
    <row r="493" spans="1:29" ht="15">
      <c r="A493" s="93">
        <f t="shared" si="32"/>
        <v>990</v>
      </c>
      <c r="B493" s="94"/>
      <c r="C493" s="153"/>
      <c r="D493" s="93" t="str">
        <f>IF(C493&lt;&gt;"",COUNTIF(Stats!AD:AD,C493),"")</f>
        <v/>
      </c>
      <c r="E493" s="165" t="str">
        <f ca="1">IF(C493&lt;&gt;"",IF(MONTH(T493)=MONTH(TODAY()),Stats!AI991,"--"),"")</f>
        <v/>
      </c>
      <c r="F493" s="97"/>
      <c r="G493" s="160"/>
      <c r="H493" s="157"/>
      <c r="I493" s="158"/>
      <c r="J493" s="161"/>
      <c r="K493" s="160"/>
      <c r="L493" s="162"/>
      <c r="M493" s="162"/>
      <c r="N493" s="96"/>
      <c r="O493" s="96"/>
      <c r="P493" s="164"/>
      <c r="Q493" s="159"/>
      <c r="R493" s="98"/>
      <c r="S493" s="163"/>
      <c r="T493" s="92" t="str">
        <f t="shared" ca="1" si="29"/>
        <v/>
      </c>
      <c r="U493" s="94"/>
      <c r="V493" s="92" t="str">
        <f t="shared" si="30"/>
        <v/>
      </c>
      <c r="W493" s="92" t="str">
        <f t="shared" si="31"/>
        <v/>
      </c>
      <c r="X493" s="99"/>
      <c r="Y493" s="94"/>
      <c r="Z493" s="100"/>
      <c r="AA493" s="95"/>
      <c r="AB493" s="10"/>
      <c r="AC493" s="68" t="b">
        <f ca="1">AND('pg2'!T493&gt;=startDate,'pg2'!T493&lt;=endDate)</f>
        <v>0</v>
      </c>
    </row>
    <row r="494" spans="1:29" ht="15">
      <c r="A494" s="93">
        <f t="shared" si="32"/>
        <v>991</v>
      </c>
      <c r="B494" s="94"/>
      <c r="C494" s="153"/>
      <c r="D494" s="93" t="str">
        <f>IF(C494&lt;&gt;"",COUNTIF(Stats!AD:AD,C494),"")</f>
        <v/>
      </c>
      <c r="E494" s="165" t="str">
        <f ca="1">IF(C494&lt;&gt;"",IF(MONTH(T494)=MONTH(TODAY()),Stats!AI992,"--"),"")</f>
        <v/>
      </c>
      <c r="F494" s="97"/>
      <c r="G494" s="160"/>
      <c r="H494" s="157"/>
      <c r="I494" s="158"/>
      <c r="J494" s="161"/>
      <c r="K494" s="160"/>
      <c r="L494" s="162"/>
      <c r="M494" s="162"/>
      <c r="N494" s="96"/>
      <c r="O494" s="96"/>
      <c r="P494" s="164"/>
      <c r="Q494" s="159"/>
      <c r="R494" s="98"/>
      <c r="S494" s="163"/>
      <c r="T494" s="92" t="str">
        <f t="shared" ca="1" si="29"/>
        <v/>
      </c>
      <c r="U494" s="94"/>
      <c r="V494" s="92" t="str">
        <f t="shared" si="30"/>
        <v/>
      </c>
      <c r="W494" s="92" t="str">
        <f t="shared" si="31"/>
        <v/>
      </c>
      <c r="X494" s="99"/>
      <c r="Y494" s="94"/>
      <c r="Z494" s="100"/>
      <c r="AA494" s="95"/>
      <c r="AB494" s="10"/>
      <c r="AC494" s="68" t="b">
        <f ca="1">AND('pg2'!T494&gt;=startDate,'pg2'!T494&lt;=endDate)</f>
        <v>0</v>
      </c>
    </row>
    <row r="495" spans="1:29" ht="15">
      <c r="A495" s="93">
        <f t="shared" si="32"/>
        <v>992</v>
      </c>
      <c r="B495" s="94"/>
      <c r="C495" s="153"/>
      <c r="D495" s="93" t="str">
        <f>IF(C495&lt;&gt;"",COUNTIF(Stats!AD:AD,C495),"")</f>
        <v/>
      </c>
      <c r="E495" s="165" t="str">
        <f ca="1">IF(C495&lt;&gt;"",IF(MONTH(T495)=MONTH(TODAY()),Stats!AI993,"--"),"")</f>
        <v/>
      </c>
      <c r="F495" s="97"/>
      <c r="G495" s="160"/>
      <c r="H495" s="157"/>
      <c r="I495" s="158"/>
      <c r="J495" s="161"/>
      <c r="K495" s="160"/>
      <c r="L495" s="162"/>
      <c r="M495" s="162"/>
      <c r="N495" s="96"/>
      <c r="O495" s="96"/>
      <c r="P495" s="164"/>
      <c r="Q495" s="159"/>
      <c r="R495" s="98"/>
      <c r="S495" s="163"/>
      <c r="T495" s="92" t="str">
        <f t="shared" ca="1" si="29"/>
        <v/>
      </c>
      <c r="U495" s="94"/>
      <c r="V495" s="92" t="str">
        <f t="shared" si="30"/>
        <v/>
      </c>
      <c r="W495" s="92" t="str">
        <f t="shared" si="31"/>
        <v/>
      </c>
      <c r="X495" s="99"/>
      <c r="Y495" s="94"/>
      <c r="Z495" s="100"/>
      <c r="AA495" s="95"/>
      <c r="AB495" s="10"/>
      <c r="AC495" s="68" t="b">
        <f ca="1">AND('pg2'!T495&gt;=startDate,'pg2'!T495&lt;=endDate)</f>
        <v>0</v>
      </c>
    </row>
    <row r="496" spans="1:29" ht="15">
      <c r="A496" s="93">
        <f t="shared" si="32"/>
        <v>993</v>
      </c>
      <c r="B496" s="94"/>
      <c r="C496" s="153"/>
      <c r="D496" s="93" t="str">
        <f>IF(C496&lt;&gt;"",COUNTIF(Stats!AD:AD,C496),"")</f>
        <v/>
      </c>
      <c r="E496" s="165" t="str">
        <f ca="1">IF(C496&lt;&gt;"",IF(MONTH(T496)=MONTH(TODAY()),Stats!AI994,"--"),"")</f>
        <v/>
      </c>
      <c r="F496" s="97"/>
      <c r="G496" s="160"/>
      <c r="H496" s="157"/>
      <c r="I496" s="158"/>
      <c r="J496" s="161"/>
      <c r="K496" s="160"/>
      <c r="L496" s="162"/>
      <c r="M496" s="162"/>
      <c r="N496" s="96"/>
      <c r="O496" s="96"/>
      <c r="P496" s="164"/>
      <c r="Q496" s="159"/>
      <c r="R496" s="98"/>
      <c r="S496" s="163"/>
      <c r="T496" s="92" t="str">
        <f t="shared" ca="1" si="29"/>
        <v/>
      </c>
      <c r="U496" s="94"/>
      <c r="V496" s="92" t="str">
        <f t="shared" si="30"/>
        <v/>
      </c>
      <c r="W496" s="92" t="str">
        <f t="shared" si="31"/>
        <v/>
      </c>
      <c r="X496" s="99"/>
      <c r="Y496" s="94"/>
      <c r="Z496" s="100"/>
      <c r="AA496" s="95"/>
      <c r="AB496" s="10"/>
      <c r="AC496" s="68" t="b">
        <f ca="1">AND('pg2'!T496&gt;=startDate,'pg2'!T496&lt;=endDate)</f>
        <v>0</v>
      </c>
    </row>
    <row r="497" spans="1:54" ht="15">
      <c r="A497" s="93">
        <f t="shared" si="32"/>
        <v>994</v>
      </c>
      <c r="B497" s="94"/>
      <c r="C497" s="153"/>
      <c r="D497" s="93" t="str">
        <f>IF(C497&lt;&gt;"",COUNTIF(Stats!AD:AD,C497),"")</f>
        <v/>
      </c>
      <c r="E497" s="165" t="str">
        <f ca="1">IF(C497&lt;&gt;"",IF(MONTH(T497)=MONTH(TODAY()),Stats!AI995,"--"),"")</f>
        <v/>
      </c>
      <c r="F497" s="97"/>
      <c r="G497" s="160"/>
      <c r="H497" s="157"/>
      <c r="I497" s="158"/>
      <c r="J497" s="161"/>
      <c r="K497" s="160"/>
      <c r="L497" s="162"/>
      <c r="M497" s="162"/>
      <c r="N497" s="96"/>
      <c r="O497" s="96"/>
      <c r="P497" s="164"/>
      <c r="Q497" s="159"/>
      <c r="R497" s="98"/>
      <c r="S497" s="163"/>
      <c r="T497" s="92" t="str">
        <f t="shared" ca="1" si="29"/>
        <v/>
      </c>
      <c r="U497" s="94"/>
      <c r="V497" s="92" t="str">
        <f t="shared" si="30"/>
        <v/>
      </c>
      <c r="W497" s="92" t="str">
        <f t="shared" si="31"/>
        <v/>
      </c>
      <c r="X497" s="99"/>
      <c r="Y497" s="94"/>
      <c r="Z497" s="100"/>
      <c r="AA497" s="95"/>
      <c r="AB497" s="10"/>
      <c r="AC497" s="68" t="b">
        <f ca="1">AND('pg2'!T497&gt;=startDate,'pg2'!T497&lt;=endDate)</f>
        <v>0</v>
      </c>
    </row>
    <row r="498" spans="1:54" ht="15">
      <c r="A498" s="93">
        <f t="shared" si="32"/>
        <v>995</v>
      </c>
      <c r="B498" s="94"/>
      <c r="C498" s="153"/>
      <c r="D498" s="93" t="str">
        <f>IF(C498&lt;&gt;"",COUNTIF(Stats!AD:AD,C498),"")</f>
        <v/>
      </c>
      <c r="E498" s="165" t="str">
        <f ca="1">IF(C498&lt;&gt;"",IF(MONTH(T498)=MONTH(TODAY()),Stats!AI996,"--"),"")</f>
        <v/>
      </c>
      <c r="F498" s="97"/>
      <c r="G498" s="160"/>
      <c r="H498" s="157"/>
      <c r="I498" s="158"/>
      <c r="J498" s="161"/>
      <c r="K498" s="160"/>
      <c r="L498" s="162"/>
      <c r="M498" s="162"/>
      <c r="N498" s="96"/>
      <c r="O498" s="96"/>
      <c r="P498" s="164"/>
      <c r="Q498" s="159"/>
      <c r="R498" s="98"/>
      <c r="S498" s="163"/>
      <c r="T498" s="92" t="str">
        <f t="shared" ca="1" si="29"/>
        <v/>
      </c>
      <c r="U498" s="94"/>
      <c r="V498" s="92" t="str">
        <f t="shared" si="30"/>
        <v/>
      </c>
      <c r="W498" s="92" t="str">
        <f t="shared" si="31"/>
        <v/>
      </c>
      <c r="X498" s="99"/>
      <c r="Y498" s="94"/>
      <c r="Z498" s="100"/>
      <c r="AA498" s="95"/>
      <c r="AB498" s="10"/>
      <c r="AC498" s="68" t="b">
        <f ca="1">AND('pg2'!T498&gt;=startDate,'pg2'!T498&lt;=endDate)</f>
        <v>0</v>
      </c>
    </row>
    <row r="499" spans="1:54" ht="15">
      <c r="A499" s="93">
        <f t="shared" si="32"/>
        <v>996</v>
      </c>
      <c r="B499" s="94"/>
      <c r="C499" s="153"/>
      <c r="D499" s="93" t="str">
        <f>IF(C499&lt;&gt;"",COUNTIF(Stats!AD:AD,C499),"")</f>
        <v/>
      </c>
      <c r="E499" s="165" t="str">
        <f ca="1">IF(C499&lt;&gt;"",IF(MONTH(T499)=MONTH(TODAY()),Stats!AI997,"--"),"")</f>
        <v/>
      </c>
      <c r="F499" s="97"/>
      <c r="G499" s="160"/>
      <c r="H499" s="157"/>
      <c r="I499" s="158"/>
      <c r="J499" s="161"/>
      <c r="K499" s="160"/>
      <c r="L499" s="162"/>
      <c r="M499" s="162"/>
      <c r="N499" s="96"/>
      <c r="O499" s="96"/>
      <c r="P499" s="164"/>
      <c r="Q499" s="159"/>
      <c r="R499" s="98"/>
      <c r="S499" s="163"/>
      <c r="T499" s="92" t="str">
        <f t="shared" ca="1" si="29"/>
        <v/>
      </c>
      <c r="U499" s="94"/>
      <c r="V499" s="92" t="str">
        <f t="shared" si="30"/>
        <v/>
      </c>
      <c r="W499" s="92" t="str">
        <f t="shared" si="31"/>
        <v/>
      </c>
      <c r="X499" s="99"/>
      <c r="Y499" s="94"/>
      <c r="Z499" s="100"/>
      <c r="AA499" s="95"/>
      <c r="AB499" s="10"/>
      <c r="AC499" s="68" t="b">
        <f ca="1">AND('pg2'!T499&gt;=startDate,'pg2'!T499&lt;=endDate)</f>
        <v>0</v>
      </c>
    </row>
    <row r="500" spans="1:54" ht="15">
      <c r="A500" s="93">
        <f t="shared" si="32"/>
        <v>997</v>
      </c>
      <c r="B500" s="94"/>
      <c r="C500" s="153"/>
      <c r="D500" s="93" t="str">
        <f>IF(C500&lt;&gt;"",COUNTIF(Stats!AD:AD,C500),"")</f>
        <v/>
      </c>
      <c r="E500" s="165" t="str">
        <f ca="1">IF(C500&lt;&gt;"",IF(MONTH(T500)=MONTH(TODAY()),Stats!AI998,"--"),"")</f>
        <v/>
      </c>
      <c r="F500" s="97"/>
      <c r="G500" s="160"/>
      <c r="H500" s="157"/>
      <c r="I500" s="158"/>
      <c r="J500" s="161"/>
      <c r="K500" s="160"/>
      <c r="L500" s="162"/>
      <c r="M500" s="162"/>
      <c r="N500" s="96"/>
      <c r="O500" s="96"/>
      <c r="P500" s="164"/>
      <c r="Q500" s="159"/>
      <c r="R500" s="98"/>
      <c r="S500" s="163"/>
      <c r="T500" s="92" t="str">
        <f t="shared" ca="1" si="29"/>
        <v/>
      </c>
      <c r="U500" s="94"/>
      <c r="V500" s="92" t="str">
        <f t="shared" si="30"/>
        <v/>
      </c>
      <c r="W500" s="92" t="str">
        <f t="shared" si="31"/>
        <v/>
      </c>
      <c r="X500" s="99"/>
      <c r="Y500" s="94"/>
      <c r="Z500" s="100"/>
      <c r="AA500" s="95"/>
      <c r="AB500" s="10"/>
      <c r="AC500" s="68" t="b">
        <f ca="1">AND('pg2'!T500&gt;=startDate,'pg2'!T500&lt;=endDate)</f>
        <v>0</v>
      </c>
    </row>
    <row r="501" spans="1:54" ht="15">
      <c r="A501" s="93">
        <f t="shared" si="32"/>
        <v>998</v>
      </c>
      <c r="B501" s="94"/>
      <c r="C501" s="153"/>
      <c r="D501" s="93" t="str">
        <f>IF(C501&lt;&gt;"",COUNTIF(Stats!AD:AD,C501),"")</f>
        <v/>
      </c>
      <c r="E501" s="165" t="str">
        <f ca="1">IF(C501&lt;&gt;"",IF(MONTH(T501)=MONTH(TODAY()),Stats!AI999,"--"),"")</f>
        <v/>
      </c>
      <c r="F501" s="97"/>
      <c r="G501" s="160"/>
      <c r="H501" s="157"/>
      <c r="I501" s="158"/>
      <c r="J501" s="161"/>
      <c r="K501" s="160"/>
      <c r="L501" s="162"/>
      <c r="M501" s="162"/>
      <c r="N501" s="96"/>
      <c r="O501" s="96"/>
      <c r="P501" s="164"/>
      <c r="Q501" s="159"/>
      <c r="R501" s="98"/>
      <c r="S501" s="163"/>
      <c r="T501" s="92" t="str">
        <f t="shared" ca="1" si="29"/>
        <v/>
      </c>
      <c r="U501" s="94"/>
      <c r="V501" s="92" t="str">
        <f t="shared" si="30"/>
        <v/>
      </c>
      <c r="W501" s="92" t="str">
        <f t="shared" si="31"/>
        <v/>
      </c>
      <c r="X501" s="99"/>
      <c r="Y501" s="94"/>
      <c r="Z501" s="100"/>
      <c r="AA501" s="95"/>
      <c r="AB501" s="10"/>
      <c r="AC501" s="68" t="b">
        <f ca="1">AND('pg2'!T501&gt;=startDate,'pg2'!T501&lt;=endDate)</f>
        <v>0</v>
      </c>
    </row>
    <row r="502" spans="1:54" ht="15">
      <c r="A502" s="93">
        <f t="shared" si="32"/>
        <v>999</v>
      </c>
      <c r="B502" s="94"/>
      <c r="C502" s="153"/>
      <c r="D502" s="93" t="str">
        <f>IF(C502&lt;&gt;"",COUNTIF(Stats!AD:AD,C502),"")</f>
        <v/>
      </c>
      <c r="E502" s="165" t="str">
        <f ca="1">IF(C502&lt;&gt;"",IF(MONTH(T502)=MONTH(TODAY()),Stats!AI1000,"--"),"")</f>
        <v/>
      </c>
      <c r="F502" s="97"/>
      <c r="G502" s="160"/>
      <c r="H502" s="157"/>
      <c r="I502" s="158"/>
      <c r="J502" s="161"/>
      <c r="K502" s="160"/>
      <c r="L502" s="162"/>
      <c r="M502" s="162"/>
      <c r="N502" s="96"/>
      <c r="O502" s="96"/>
      <c r="P502" s="164"/>
      <c r="Q502" s="159"/>
      <c r="R502" s="98"/>
      <c r="S502" s="163"/>
      <c r="T502" s="92" t="str">
        <f t="shared" ca="1" si="29"/>
        <v/>
      </c>
      <c r="U502" s="94"/>
      <c r="V502" s="92" t="str">
        <f t="shared" si="30"/>
        <v/>
      </c>
      <c r="W502" s="92" t="str">
        <f t="shared" si="31"/>
        <v/>
      </c>
      <c r="X502" s="99"/>
      <c r="Y502" s="94"/>
      <c r="Z502" s="100"/>
      <c r="AA502" s="95"/>
      <c r="AB502" s="10"/>
      <c r="AC502" s="68" t="b">
        <f ca="1">AND('pg2'!T502&gt;=startDate,'pg2'!T502&lt;=endDate)</f>
        <v>0</v>
      </c>
    </row>
    <row r="503" spans="1:54" s="75" customFormat="1" ht="15">
      <c r="A503" s="93">
        <f t="shared" si="32"/>
        <v>1000</v>
      </c>
      <c r="B503" s="94"/>
      <c r="C503" s="153"/>
      <c r="D503" s="93" t="str">
        <f>IF(C503&lt;&gt;"",COUNTIF(Stats!AD:AD,C503),"")</f>
        <v/>
      </c>
      <c r="E503" s="165" t="str">
        <f ca="1">IF(C503&lt;&gt;"",IF(MONTH(T503)=MONTH(TODAY()),Stats!AI1001,"--"),"")</f>
        <v/>
      </c>
      <c r="F503" s="97"/>
      <c r="G503" s="160"/>
      <c r="H503" s="157"/>
      <c r="I503" s="158"/>
      <c r="J503" s="161"/>
      <c r="K503" s="160"/>
      <c r="L503" s="162"/>
      <c r="M503" s="162"/>
      <c r="N503" s="96"/>
      <c r="O503" s="96"/>
      <c r="P503" s="164"/>
      <c r="Q503" s="159"/>
      <c r="R503" s="98"/>
      <c r="S503" s="163"/>
      <c r="T503" s="92" t="str">
        <f t="shared" ca="1" si="29"/>
        <v/>
      </c>
      <c r="U503" s="94"/>
      <c r="V503" s="92" t="str">
        <f t="shared" si="30"/>
        <v/>
      </c>
      <c r="W503" s="92" t="str">
        <f t="shared" si="31"/>
        <v/>
      </c>
      <c r="X503" s="99"/>
      <c r="Y503" s="94"/>
      <c r="Z503" s="100"/>
      <c r="AA503" s="95"/>
      <c r="AB503" s="10"/>
      <c r="AC503" s="11" t="b">
        <f ca="1">AND('pg2'!T503&gt;=startDate,'pg2'!T503&lt;=endDate)</f>
        <v>0</v>
      </c>
      <c r="AH503" s="1"/>
      <c r="AJ503" s="85"/>
      <c r="AK503" s="87"/>
      <c r="AL503" s="67"/>
      <c r="AM503" s="67"/>
      <c r="AN503" s="67"/>
      <c r="AO503" s="67"/>
      <c r="AP503" s="67"/>
      <c r="AQ503" s="67"/>
      <c r="AR503" s="67"/>
      <c r="AS503" s="67"/>
      <c r="AT503" s="67"/>
      <c r="AU503" s="67"/>
      <c r="AV503" s="67"/>
      <c r="AW503" s="67"/>
      <c r="AX503" s="67"/>
      <c r="AY503" s="67"/>
      <c r="AZ503" s="67"/>
      <c r="BA503" s="67"/>
      <c r="BB503" s="86"/>
    </row>
    <row r="504" spans="1:54">
      <c r="H504" s="83"/>
      <c r="I504" s="82"/>
      <c r="J504" s="67"/>
      <c r="K504" s="84"/>
      <c r="S504" s="38">
        <f>SUM(COUNTIF(S3:S503,"Complete")+COUNTIF(S3:S503,"Cancelled"))</f>
        <v>0</v>
      </c>
      <c r="AH504" s="75"/>
    </row>
    <row r="505" spans="1:54">
      <c r="H505" s="83"/>
      <c r="I505" s="82"/>
      <c r="J505" s="67"/>
      <c r="K505" s="84"/>
    </row>
    <row r="506" spans="1:54">
      <c r="H506" s="83"/>
      <c r="I506" s="82"/>
      <c r="J506" s="67"/>
      <c r="K506" s="84"/>
    </row>
    <row r="507" spans="1:54">
      <c r="H507" s="83"/>
      <c r="I507" s="82"/>
      <c r="J507" s="67"/>
      <c r="K507" s="84"/>
    </row>
    <row r="508" spans="1:54">
      <c r="D508" s="4"/>
      <c r="E508" s="4"/>
      <c r="F508" s="64"/>
    </row>
    <row r="509" spans="1:54" ht="18.75">
      <c r="D509" s="65"/>
      <c r="E509" s="65"/>
      <c r="F509" s="64"/>
    </row>
    <row r="510" spans="1:54">
      <c r="D510" s="4"/>
      <c r="E510" s="4"/>
      <c r="F510" s="64"/>
    </row>
    <row r="511" spans="1:54">
      <c r="D511" s="4"/>
      <c r="E511" s="4"/>
      <c r="F511" s="64"/>
    </row>
  </sheetData>
  <sheetProtection sheet="1" objects="1" scenarios="1"/>
  <mergeCells count="9">
    <mergeCell ref="A2:I2"/>
    <mergeCell ref="S2:Y2"/>
    <mergeCell ref="AL1:AS1"/>
    <mergeCell ref="J2:R2"/>
    <mergeCell ref="Z2:AB2"/>
    <mergeCell ref="P1:R1"/>
    <mergeCell ref="L1:N1"/>
    <mergeCell ref="S1:T1"/>
    <mergeCell ref="Y1:Z1"/>
  </mergeCells>
  <conditionalFormatting sqref="AV290">
    <cfRule type="expression" dxfId="150" priority="841">
      <formula>MOD(ROW(),2)=0</formula>
    </cfRule>
  </conditionalFormatting>
  <conditionalFormatting sqref="B504:B9900">
    <cfRule type="expression" dxfId="149" priority="679">
      <formula>INDIRECT("P"&amp;(ROW()-1))&lt;&gt;INDIRECT("P"&amp;(ROW()))</formula>
    </cfRule>
  </conditionalFormatting>
  <conditionalFormatting sqref="T504">
    <cfRule type="expression" dxfId="148" priority="641">
      <formula>INDIRECT("P"&amp;(ROW()-1))&lt;&gt;INDIRECT("P"&amp;(ROW()))</formula>
    </cfRule>
  </conditionalFormatting>
  <conditionalFormatting sqref="A4:A503">
    <cfRule type="expression" dxfId="147" priority="74">
      <formula>$AC4=TRUE</formula>
    </cfRule>
    <cfRule type="expression" dxfId="146" priority="86">
      <formula>MOD(ROW(),2)=0</formula>
    </cfRule>
  </conditionalFormatting>
  <conditionalFormatting sqref="B4:C503 U4:AB503 F500:S503 G4:I4 K4:S4 G5:S499">
    <cfRule type="expression" dxfId="145" priority="14">
      <formula>$AC4=TRUE</formula>
    </cfRule>
    <cfRule type="expression" dxfId="144" priority="24">
      <formula>MOD(ROW(),2)=0</formula>
    </cfRule>
  </conditionalFormatting>
  <conditionalFormatting sqref="AA4:AA503">
    <cfRule type="expression" dxfId="143" priority="22">
      <formula>IF(AND($S4="Cancelled",$AA4=""),TRUE,FALSE)</formula>
    </cfRule>
  </conditionalFormatting>
  <conditionalFormatting sqref="B4:B503">
    <cfRule type="expression" dxfId="142" priority="21">
      <formula>INDIRECT("B"&amp;(ROW()-1))&lt;&gt;INDIRECT("B"&amp;(ROW()))</formula>
    </cfRule>
  </conditionalFormatting>
  <conditionalFormatting sqref="S4:S503">
    <cfRule type="cellIs" dxfId="141" priority="15" operator="equal">
      <formula>"Cancelled"</formula>
    </cfRule>
    <cfRule type="cellIs" dxfId="140" priority="16" operator="equal">
      <formula>"Pending"</formula>
    </cfRule>
    <cfRule type="cellIs" dxfId="139" priority="17" operator="equal">
      <formula>"Account"</formula>
    </cfRule>
    <cfRule type="cellIs" dxfId="138" priority="18" operator="equal">
      <formula>"Wait"</formula>
    </cfRule>
    <cfRule type="cellIs" dxfId="137" priority="19" operator="equal">
      <formula>"Lost"</formula>
    </cfRule>
    <cfRule type="cellIs" dxfId="136" priority="20" operator="equal">
      <formula>"Complete"</formula>
    </cfRule>
    <cfRule type="cellIs" dxfId="135" priority="23" operator="equal">
      <formula>"Ordered"</formula>
    </cfRule>
  </conditionalFormatting>
  <conditionalFormatting sqref="W4:W503">
    <cfRule type="expression" dxfId="134" priority="13">
      <formula>IF(AND($S4="Ordered",$W4&lt;TODAY()),TRUE,FALSE)</formula>
    </cfRule>
  </conditionalFormatting>
  <conditionalFormatting sqref="T4:T503">
    <cfRule type="expression" dxfId="133" priority="10">
      <formula>$AC4=TRUE</formula>
    </cfRule>
    <cfRule type="expression" dxfId="132" priority="12">
      <formula>MOD(ROW(),2)=0</formula>
    </cfRule>
  </conditionalFormatting>
  <conditionalFormatting sqref="T4:T503">
    <cfRule type="expression" dxfId="131" priority="11">
      <formula>INDIRECT("T"&amp;(ROW()-1))&lt;&gt;INDIRECT("T"&amp;(ROW()))</formula>
    </cfRule>
  </conditionalFormatting>
  <conditionalFormatting sqref="D4:E503">
    <cfRule type="expression" dxfId="130" priority="6">
      <formula>$AC4=TRUE</formula>
    </cfRule>
    <cfRule type="expression" dxfId="129" priority="9">
      <formula>MOD(ROW(),2)=0</formula>
    </cfRule>
  </conditionalFormatting>
  <conditionalFormatting sqref="E4:E503">
    <cfRule type="expression" dxfId="128" priority="8">
      <formula>AND(C4&lt;&gt;"",MONTH(B4)=MONTH(TODAY()),E4&gt;4)</formula>
    </cfRule>
  </conditionalFormatting>
  <conditionalFormatting sqref="J4">
    <cfRule type="expression" dxfId="127" priority="4">
      <formula>$AC4=TRUE</formula>
    </cfRule>
    <cfRule type="expression" dxfId="126" priority="5">
      <formula>MOD(ROW(),2)=0</formula>
    </cfRule>
  </conditionalFormatting>
  <conditionalFormatting sqref="J4:J503">
    <cfRule type="expression" dxfId="125" priority="3">
      <formula>IF(COUNTIF(NYTBS,J4),TRUE,FALSE)</formula>
    </cfRule>
  </conditionalFormatting>
  <conditionalFormatting sqref="F4:F499">
    <cfRule type="expression" dxfId="124" priority="1">
      <formula>$AC4=TRUE</formula>
    </cfRule>
    <cfRule type="expression" dxfId="123" priority="2">
      <formula>MOD(ROW(),2)=0</formula>
    </cfRule>
  </conditionalFormatting>
  <dataValidations disablePrompts="1" count="7">
    <dataValidation type="list" allowBlank="1" showInputMessage="1" showErrorMessage="1" sqref="P4:P503">
      <formula1>$AF$3:$AF$9</formula1>
    </dataValidation>
    <dataValidation type="list" allowBlank="1" showInputMessage="1" showErrorMessage="1" sqref="L4:L503">
      <formula1>$AD$3:$AD$6</formula1>
    </dataValidation>
    <dataValidation type="list" allowBlank="1" showInputMessage="1" showErrorMessage="1" sqref="M4:M503">
      <formula1>$AE$3:$AE$5</formula1>
    </dataValidation>
    <dataValidation type="list" allowBlank="1" showInputMessage="1" showErrorMessage="1" sqref="X4:X503">
      <formula1>$AI$3:$AI$5</formula1>
    </dataValidation>
    <dataValidation type="list" allowBlank="1" showInputMessage="1" showErrorMessage="1" sqref="AA4:AA503">
      <formula1>$AG$3:$AG$9</formula1>
    </dataValidation>
    <dataValidation type="list" allowBlank="1" showInputMessage="1" showErrorMessage="1" sqref="Z4:Z503">
      <formula1>$AH$3:$AH$7</formula1>
    </dataValidation>
    <dataValidation type="list" allowBlank="1" showInputMessage="1" showErrorMessage="1" sqref="S4:S503">
      <formula1>$AJ$3:$AJ$10</formula1>
    </dataValidation>
  </dataValidations>
  <pageMargins left="0.25" right="0.25" top="0.75" bottom="0.75" header="0.3" footer="0.3"/>
  <pageSetup orientation="landscape" horizontalDpi="4294967295" verticalDpi="4294967295"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 id="{2DA9ECE5-4692-4EB5-8653-7315BD89B61A}">
            <xm:f>Stats!AE2=TRUE</xm:f>
            <x14:dxf>
              <font>
                <color auto="1"/>
              </font>
              <fill>
                <patternFill>
                  <bgColor rgb="FFFFC000"/>
                </patternFill>
              </fill>
            </x14:dxf>
          </x14:cfRule>
          <xm:sqref>D4:D503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autoPageBreaks="0"/>
  </sheetPr>
  <dimension ref="A1:AV511"/>
  <sheetViews>
    <sheetView zoomScale="70" zoomScaleNormal="70" workbookViewId="0">
      <pane ySplit="3" topLeftCell="A4" activePane="bottomLeft" state="frozen"/>
      <selection activeCell="F1" sqref="F1"/>
      <selection pane="bottomLeft" activeCell="B4" sqref="B4"/>
    </sheetView>
  </sheetViews>
  <sheetFormatPr defaultColWidth="9.140625" defaultRowHeight="14.25"/>
  <cols>
    <col min="1" max="1" width="9.7109375" style="1" customWidth="1"/>
    <col min="2" max="2" width="13" style="2" customWidth="1"/>
    <col min="3" max="3" width="20.7109375" style="1" customWidth="1"/>
    <col min="4" max="4" width="6.85546875" style="1" customWidth="1"/>
    <col min="5" max="5" width="8.7109375" style="1" customWidth="1"/>
    <col min="6" max="6" width="17.140625" style="2" customWidth="1"/>
    <col min="7" max="7" width="35.42578125" style="3" customWidth="1"/>
    <col min="8" max="8" width="14.140625" style="8" customWidth="1"/>
    <col min="9" max="9" width="29.85546875" style="3" customWidth="1"/>
    <col min="10" max="10" width="44.7109375" style="1" customWidth="1"/>
    <col min="11" max="11" width="21.7109375" style="12" customWidth="1"/>
    <col min="12" max="12" width="8.42578125" style="2" customWidth="1"/>
    <col min="13" max="13" width="10.140625" style="2" customWidth="1"/>
    <col min="14" max="14" width="15.7109375" style="201" customWidth="1"/>
    <col min="15" max="15" width="15" style="202" customWidth="1"/>
    <col min="16" max="16" width="12.85546875" style="2" customWidth="1"/>
    <col min="17" max="17" width="11.42578125" style="2" customWidth="1"/>
    <col min="18" max="18" width="8.85546875" style="2" customWidth="1"/>
    <col min="19" max="19" width="10.7109375" style="1" customWidth="1"/>
    <col min="20" max="20" width="12.42578125" style="2" customWidth="1"/>
    <col min="21" max="23" width="13" style="2" customWidth="1"/>
    <col min="24" max="24" width="11.42578125" style="2" customWidth="1"/>
    <col min="25" max="25" width="13" style="1" customWidth="1"/>
    <col min="26" max="26" width="18.85546875" style="1" customWidth="1"/>
    <col min="27" max="27" width="12.7109375" style="1" customWidth="1"/>
    <col min="28" max="28" width="46.28515625" style="1" customWidth="1"/>
    <col min="29" max="29" width="13.85546875" style="73" hidden="1" customWidth="1"/>
    <col min="30" max="31" width="9.42578125" style="1" hidden="1" customWidth="1"/>
    <col min="32" max="33" width="9" style="1" hidden="1" customWidth="1"/>
    <col min="34" max="34" width="10.7109375" style="1" hidden="1" customWidth="1"/>
    <col min="35" max="35" width="14.42578125" style="1" hidden="1" customWidth="1"/>
    <col min="36" max="36" width="20" style="1" hidden="1" customWidth="1"/>
    <col min="37" max="37" width="3" style="1" customWidth="1"/>
    <col min="38" max="45" width="5.140625" style="1" customWidth="1"/>
    <col min="46" max="46" width="1.42578125" style="1" customWidth="1"/>
    <col min="47" max="16384" width="9.140625" style="1"/>
  </cols>
  <sheetData>
    <row r="1" spans="1:45" ht="58.5" customHeight="1" thickBot="1">
      <c r="A1" s="192" t="s">
        <v>458</v>
      </c>
      <c r="B1" s="192"/>
      <c r="C1" s="192"/>
      <c r="D1" s="192"/>
      <c r="E1" s="192"/>
      <c r="F1" s="192"/>
      <c r="G1" s="193"/>
      <c r="H1" s="193" t="s">
        <v>44</v>
      </c>
      <c r="I1" s="34">
        <f>AS3</f>
        <v>7</v>
      </c>
      <c r="J1" s="193" t="s">
        <v>45</v>
      </c>
      <c r="K1" s="34">
        <f>(AS3-AL3-AN3)</f>
        <v>4</v>
      </c>
      <c r="L1" s="235" t="s">
        <v>47</v>
      </c>
      <c r="M1" s="235"/>
      <c r="N1" s="235"/>
      <c r="O1" s="34">
        <f>AL3+AN3</f>
        <v>3</v>
      </c>
      <c r="P1" s="235" t="s">
        <v>459</v>
      </c>
      <c r="Q1" s="235"/>
      <c r="R1" s="235"/>
      <c r="S1" s="236">
        <f>startingBudget</f>
        <v>30000</v>
      </c>
      <c r="T1" s="236"/>
      <c r="U1" s="34"/>
      <c r="V1" s="34"/>
      <c r="W1" s="194"/>
      <c r="X1" s="193" t="s">
        <v>7</v>
      </c>
      <c r="Y1" s="236">
        <f>startingBudget-SUM('pg1'!R4:R504)-SUM('pg2'!R4:R504)-SUM('pg3'!R4:R504)-SUM('pg4'!R4:R504)-SUM('pg5'!R4:R504)-SUM('pg6'!R4:R504)</f>
        <v>29851.360000000001</v>
      </c>
      <c r="Z1" s="236"/>
      <c r="AA1" s="195" t="s">
        <v>50</v>
      </c>
      <c r="AB1" s="37">
        <f>startingBudget-Y1</f>
        <v>148.63999999999942</v>
      </c>
      <c r="AC1" s="69"/>
      <c r="AL1" s="228" t="s">
        <v>27</v>
      </c>
      <c r="AM1" s="228"/>
      <c r="AN1" s="228"/>
      <c r="AO1" s="228"/>
      <c r="AP1" s="228"/>
      <c r="AQ1" s="228"/>
      <c r="AR1" s="228"/>
      <c r="AS1" s="228"/>
    </row>
    <row r="2" spans="1:45" ht="47.25" customHeight="1" thickBot="1">
      <c r="A2" s="223" t="s">
        <v>34</v>
      </c>
      <c r="B2" s="223"/>
      <c r="C2" s="223"/>
      <c r="D2" s="223"/>
      <c r="E2" s="223"/>
      <c r="F2" s="223"/>
      <c r="G2" s="223"/>
      <c r="H2" s="223"/>
      <c r="I2" s="224"/>
      <c r="J2" s="229" t="s">
        <v>35</v>
      </c>
      <c r="K2" s="230"/>
      <c r="L2" s="230"/>
      <c r="M2" s="230"/>
      <c r="N2" s="230"/>
      <c r="O2" s="230"/>
      <c r="P2" s="230"/>
      <c r="Q2" s="230"/>
      <c r="R2" s="231"/>
      <c r="S2" s="225" t="s">
        <v>27</v>
      </c>
      <c r="T2" s="226"/>
      <c r="U2" s="226"/>
      <c r="V2" s="226"/>
      <c r="W2" s="226"/>
      <c r="X2" s="226"/>
      <c r="Y2" s="227"/>
      <c r="Z2" s="232" t="s">
        <v>36</v>
      </c>
      <c r="AA2" s="233"/>
      <c r="AB2" s="234"/>
      <c r="AC2" s="70"/>
      <c r="AL2" s="14" t="s">
        <v>37</v>
      </c>
      <c r="AM2" s="15" t="s">
        <v>33</v>
      </c>
      <c r="AN2" s="16" t="s">
        <v>30</v>
      </c>
      <c r="AO2" s="88" t="s">
        <v>29</v>
      </c>
      <c r="AP2" s="78" t="s">
        <v>218</v>
      </c>
      <c r="AQ2" s="18" t="s">
        <v>21</v>
      </c>
      <c r="AR2" s="19" t="s">
        <v>31</v>
      </c>
      <c r="AS2" s="20" t="s">
        <v>48</v>
      </c>
    </row>
    <row r="3" spans="1:45" ht="21" customHeight="1" thickBot="1">
      <c r="A3" s="6" t="s">
        <v>234</v>
      </c>
      <c r="B3" s="23" t="s">
        <v>23</v>
      </c>
      <c r="C3" s="21" t="s">
        <v>0</v>
      </c>
      <c r="D3" s="21" t="s">
        <v>232</v>
      </c>
      <c r="E3" s="90" t="s">
        <v>235</v>
      </c>
      <c r="F3" s="23" t="s">
        <v>6</v>
      </c>
      <c r="G3" s="22" t="s">
        <v>32</v>
      </c>
      <c r="H3" s="7" t="s">
        <v>42</v>
      </c>
      <c r="I3" s="7" t="s">
        <v>41</v>
      </c>
      <c r="J3" s="24" t="s">
        <v>1</v>
      </c>
      <c r="K3" s="25" t="s">
        <v>2</v>
      </c>
      <c r="L3" s="39" t="s">
        <v>4</v>
      </c>
      <c r="M3" s="191" t="s">
        <v>51</v>
      </c>
      <c r="N3" s="26" t="s">
        <v>53</v>
      </c>
      <c r="O3" s="24" t="s">
        <v>26</v>
      </c>
      <c r="P3" s="27" t="s">
        <v>3</v>
      </c>
      <c r="Q3" s="24" t="s">
        <v>5</v>
      </c>
      <c r="R3" s="28" t="s">
        <v>25</v>
      </c>
      <c r="S3" s="29" t="s">
        <v>27</v>
      </c>
      <c r="T3" s="29" t="s">
        <v>159</v>
      </c>
      <c r="U3" s="30" t="s">
        <v>24</v>
      </c>
      <c r="V3" s="30" t="s">
        <v>22</v>
      </c>
      <c r="W3" s="30" t="s">
        <v>274</v>
      </c>
      <c r="X3" s="30" t="s">
        <v>8</v>
      </c>
      <c r="Y3" s="30" t="s">
        <v>9</v>
      </c>
      <c r="Z3" s="31" t="s">
        <v>10</v>
      </c>
      <c r="AA3" s="31" t="s">
        <v>160</v>
      </c>
      <c r="AB3" s="32" t="s">
        <v>28</v>
      </c>
      <c r="AC3" s="71"/>
      <c r="AD3" s="4"/>
      <c r="AE3" s="4"/>
      <c r="AF3" s="4"/>
      <c r="AG3" s="4"/>
      <c r="AH3" s="4"/>
      <c r="AI3" s="4"/>
      <c r="AJ3" s="4"/>
      <c r="AK3" s="4"/>
      <c r="AL3" s="13">
        <f>COUNTIF('pg1'!S4:S504,"Complete")+COUNTIF('pg2'!S4:S504,"Complete")+COUNTIF('pg3'!S4:S504,"Complete")+COUNTIF('pg4'!S4:S504,"Complete")+COUNTIF('pg5'!S4:S504,"Complete")+COUNTIF('pg6'!S4:S504,"Complete")</f>
        <v>1</v>
      </c>
      <c r="AM3" s="9">
        <f>COUNTIF('pg1'!S4:S504,"Ordered")+COUNTIF('pg2'!S4:S504,"Ordered")+COUNTIF('pg3'!S4:S504,"Ordered")+COUNTIF('pg4'!S4:S504,"Ordered")+COUNTIF('pg5'!S4:S504,"Ordered")+COUNTIF('pg6'!S4:S504,"Ordered")</f>
        <v>2</v>
      </c>
      <c r="AN3" s="9">
        <f>COUNTIF('pg1'!S4:S504,"Cancelled")+COUNTIF('pg2'!S4:S504,"Cancelled")+COUNTIF('pg3'!S4:S504,"Cancelled")+COUNTIF('pg4'!S4:S504,"Cancelled")+COUNTIF('pg5'!S4:S504,"Cancelled")+COUNTIF('pg6'!S4:S504,"Cancelled")</f>
        <v>2</v>
      </c>
      <c r="AO3" s="9">
        <f>COUNTIF('pg1'!S4:S504,"Wait")+COUNTIF('pg2'!S4:S504,"Wait")+COUNTIF('pg3'!S4:S504,"Wait")+COUNTIF('pg4'!S4:S504,"Wait")+COUNTIF('pg5'!S4:S504,"Wait")+COUNTIF('pg6'!S4:S504,"Wait")</f>
        <v>1</v>
      </c>
      <c r="AP3" s="9">
        <f>COUNTIF('pg1'!S4:S504,"Lost")+COUNTIF('pg2'!S4:S504,"Lost")+COUNTIF('pg3'!S4:S504,"Lost")+COUNTIF('pg4'!S4:S504,"Lost")+COUNTIF('pg5'!S4:S504,"Lost")+COUNTIF('pg6'!S4:S504,"Lost")</f>
        <v>1</v>
      </c>
      <c r="AQ3" s="9">
        <f>COUNTIF('pg1'!S4:S504,"Pending")+COUNTIF('pg2'!S4:S504,"Pending")+COUNTIF('pg3'!S4:S504,"Pending")+COUNTIF('pg4'!S4:S504,"Pending")+COUNTIF('pg5'!S4:S504,"Pending")+COUNTIF('pg6'!S4:S504,"Pending")</f>
        <v>0</v>
      </c>
      <c r="AR3" s="9">
        <f>COUNTIF('pg1'!S4:S504,"Account")+COUNTIF('pg2'!S4:S504,"Account")+COUNTIF('pg3'!S4:S504,"Account")+COUNTIF('pg4'!S4:S504,"Account")+COUNTIF('pg5'!S4:S504,"Account")+COUNTIF('pg6'!S4:S504,"Account")</f>
        <v>0</v>
      </c>
      <c r="AS3" s="9">
        <f>SUM(AL3:AR3)</f>
        <v>7</v>
      </c>
    </row>
    <row r="4" spans="1:45" ht="15">
      <c r="A4" s="93">
        <f>'pg2'!A503+1</f>
        <v>1001</v>
      </c>
      <c r="B4" s="94"/>
      <c r="C4" s="153"/>
      <c r="D4" s="93" t="str">
        <f>IF(C4&lt;&gt;"",COUNTIF(Stats!AD:AD,C4),"")</f>
        <v/>
      </c>
      <c r="E4" s="165" t="str">
        <f ca="1">IF(C4&lt;&gt;"",IF(MONTH(T4)=MONTH(TODAY()),Stats!AI1002,"--"),"")</f>
        <v/>
      </c>
      <c r="F4" s="97"/>
      <c r="G4" s="160"/>
      <c r="H4" s="157"/>
      <c r="I4" s="158"/>
      <c r="J4" s="167"/>
      <c r="K4" s="160"/>
      <c r="L4" s="162"/>
      <c r="M4" s="162"/>
      <c r="N4" s="96"/>
      <c r="O4" s="96"/>
      <c r="P4" s="164"/>
      <c r="Q4" s="159"/>
      <c r="R4" s="98"/>
      <c r="S4" s="163"/>
      <c r="T4" s="92" t="str">
        <f ca="1">IF(B4&lt;&gt;"",IF(T4="",TODAY(),T4),"")</f>
        <v/>
      </c>
      <c r="U4" s="94"/>
      <c r="V4" s="92" t="str">
        <f t="shared" ref="V4" si="0">IF(U4="","", U4+21)</f>
        <v/>
      </c>
      <c r="W4" s="92" t="str">
        <f>IF($U4="","", $V4+28)</f>
        <v/>
      </c>
      <c r="X4" s="99"/>
      <c r="Y4" s="94"/>
      <c r="Z4" s="100"/>
      <c r="AA4" s="95"/>
      <c r="AB4" s="10"/>
      <c r="AC4" s="72" t="b">
        <f t="shared" ref="AC4:AC67" ca="1" si="1">AND(T4&gt;=startDate,T4&lt;=endDate)</f>
        <v>0</v>
      </c>
      <c r="AD4" s="5" t="s">
        <v>49</v>
      </c>
      <c r="AE4" s="5" t="s">
        <v>52</v>
      </c>
      <c r="AF4" s="5" t="s">
        <v>13</v>
      </c>
      <c r="AG4" s="5" t="s">
        <v>163</v>
      </c>
      <c r="AH4" s="5" t="s">
        <v>39</v>
      </c>
      <c r="AI4" s="4" t="s">
        <v>20</v>
      </c>
      <c r="AJ4" s="4" t="s">
        <v>33</v>
      </c>
      <c r="AK4" s="4"/>
      <c r="AL4" s="4"/>
    </row>
    <row r="5" spans="1:45" ht="15">
      <c r="A5" s="93">
        <f>(A4+1)</f>
        <v>1002</v>
      </c>
      <c r="B5" s="94"/>
      <c r="C5" s="153"/>
      <c r="D5" s="93" t="str">
        <f>IF(C5&lt;&gt;"",COUNTIF(Stats!AD:AD,C5),"")</f>
        <v/>
      </c>
      <c r="E5" s="165" t="str">
        <f ca="1">IF(C5&lt;&gt;"",IF(MONTH(T5)=MONTH(TODAY()),Stats!AI1003,"--"),"")</f>
        <v/>
      </c>
      <c r="F5" s="97"/>
      <c r="G5" s="160"/>
      <c r="H5" s="157"/>
      <c r="I5" s="158"/>
      <c r="J5" s="161"/>
      <c r="K5" s="160"/>
      <c r="L5" s="162"/>
      <c r="M5" s="162"/>
      <c r="N5" s="96"/>
      <c r="O5" s="96"/>
      <c r="P5" s="164"/>
      <c r="Q5" s="159"/>
      <c r="R5" s="98"/>
      <c r="S5" s="163"/>
      <c r="T5" s="92" t="str">
        <f t="shared" ref="T5:T68" ca="1" si="2">IF(B5&lt;&gt;"",IF(T5="",TODAY(),T5),"")</f>
        <v/>
      </c>
      <c r="U5" s="94"/>
      <c r="V5" s="92" t="str">
        <f t="shared" ref="V5:V68" si="3">IF(U5="","", U5+21)</f>
        <v/>
      </c>
      <c r="W5" s="92" t="str">
        <f t="shared" ref="W5:W68" si="4">IF($U5="","", $V5+28)</f>
        <v/>
      </c>
      <c r="X5" s="99"/>
      <c r="Y5" s="94"/>
      <c r="Z5" s="100"/>
      <c r="AA5" s="95"/>
      <c r="AB5" s="10"/>
      <c r="AC5" s="72" t="b">
        <f t="shared" ca="1" si="1"/>
        <v>0</v>
      </c>
      <c r="AD5" s="5" t="s">
        <v>11</v>
      </c>
      <c r="AE5" s="5" t="s">
        <v>20</v>
      </c>
      <c r="AF5" s="5" t="s">
        <v>16</v>
      </c>
      <c r="AG5" s="5" t="s">
        <v>161</v>
      </c>
      <c r="AH5" s="5" t="s">
        <v>19</v>
      </c>
      <c r="AI5" s="4" t="s">
        <v>40</v>
      </c>
      <c r="AJ5" s="4" t="s">
        <v>29</v>
      </c>
      <c r="AK5" s="4"/>
      <c r="AL5" s="4"/>
    </row>
    <row r="6" spans="1:45" ht="15">
      <c r="A6" s="93">
        <f>(A5+1)</f>
        <v>1003</v>
      </c>
      <c r="B6" s="94"/>
      <c r="C6" s="153"/>
      <c r="D6" s="93" t="str">
        <f>IF(C6&lt;&gt;"",COUNTIF(Stats!AD:AD,C6),"")</f>
        <v/>
      </c>
      <c r="E6" s="165" t="str">
        <f ca="1">IF(C6&lt;&gt;"",IF(MONTH(T6)=MONTH(TODAY()),Stats!AI1004,"--"),"")</f>
        <v/>
      </c>
      <c r="F6" s="97"/>
      <c r="G6" s="160"/>
      <c r="H6" s="157"/>
      <c r="I6" s="158"/>
      <c r="J6" s="161"/>
      <c r="K6" s="160"/>
      <c r="L6" s="162"/>
      <c r="M6" s="162"/>
      <c r="N6" s="96"/>
      <c r="O6" s="96"/>
      <c r="P6" s="164"/>
      <c r="Q6" s="159"/>
      <c r="R6" s="98"/>
      <c r="S6" s="163"/>
      <c r="T6" s="92" t="str">
        <f t="shared" ca="1" si="2"/>
        <v/>
      </c>
      <c r="U6" s="94"/>
      <c r="V6" s="92" t="str">
        <f t="shared" si="3"/>
        <v/>
      </c>
      <c r="W6" s="92" t="str">
        <f t="shared" si="4"/>
        <v/>
      </c>
      <c r="X6" s="99"/>
      <c r="Y6" s="94"/>
      <c r="Z6" s="100"/>
      <c r="AA6" s="95"/>
      <c r="AB6" s="10"/>
      <c r="AC6" s="72" t="b">
        <f t="shared" ca="1" si="1"/>
        <v>0</v>
      </c>
      <c r="AD6" s="5" t="s">
        <v>12</v>
      </c>
      <c r="AE6" s="5"/>
      <c r="AF6" s="5" t="s">
        <v>14</v>
      </c>
      <c r="AG6" s="5" t="s">
        <v>51</v>
      </c>
      <c r="AH6" s="5" t="s">
        <v>268</v>
      </c>
      <c r="AI6" s="4"/>
      <c r="AJ6" s="4" t="s">
        <v>21</v>
      </c>
      <c r="AK6" s="4"/>
      <c r="AL6" s="4"/>
    </row>
    <row r="7" spans="1:45" ht="15">
      <c r="A7" s="93">
        <f>(A6+1)</f>
        <v>1004</v>
      </c>
      <c r="B7" s="94"/>
      <c r="C7" s="153"/>
      <c r="D7" s="93" t="str">
        <f>IF(C7&lt;&gt;"",COUNTIF(Stats!AD:AD,C7),"")</f>
        <v/>
      </c>
      <c r="E7" s="165" t="str">
        <f ca="1">IF(C7&lt;&gt;"",IF(MONTH(T7)=MONTH(TODAY()),Stats!AI1005,"--"),"")</f>
        <v/>
      </c>
      <c r="F7" s="97"/>
      <c r="G7" s="160"/>
      <c r="H7" s="157"/>
      <c r="I7" s="158"/>
      <c r="J7" s="161"/>
      <c r="K7" s="160"/>
      <c r="L7" s="162"/>
      <c r="M7" s="162"/>
      <c r="N7" s="96"/>
      <c r="O7" s="96"/>
      <c r="P7" s="164"/>
      <c r="Q7" s="159"/>
      <c r="R7" s="98"/>
      <c r="S7" s="163"/>
      <c r="T7" s="92" t="str">
        <f t="shared" ca="1" si="2"/>
        <v/>
      </c>
      <c r="U7" s="94"/>
      <c r="V7" s="92" t="str">
        <f t="shared" si="3"/>
        <v/>
      </c>
      <c r="W7" s="92" t="str">
        <f t="shared" si="4"/>
        <v/>
      </c>
      <c r="X7" s="99"/>
      <c r="Y7" s="94"/>
      <c r="Z7" s="100"/>
      <c r="AA7" s="95"/>
      <c r="AB7" s="10"/>
      <c r="AC7" s="72" t="b">
        <f t="shared" ca="1" si="1"/>
        <v>0</v>
      </c>
      <c r="AD7" s="5"/>
      <c r="AE7" s="5"/>
      <c r="AF7" s="5" t="s">
        <v>17</v>
      </c>
      <c r="AG7" s="5" t="s">
        <v>25</v>
      </c>
      <c r="AH7" s="5" t="s">
        <v>38</v>
      </c>
      <c r="AI7" s="4"/>
      <c r="AJ7" s="4" t="s">
        <v>31</v>
      </c>
      <c r="AK7" s="4"/>
      <c r="AL7" s="4"/>
    </row>
    <row r="8" spans="1:45" ht="15">
      <c r="A8" s="93">
        <f t="shared" ref="A8:A71" si="5">(A7+1)</f>
        <v>1005</v>
      </c>
      <c r="B8" s="94"/>
      <c r="C8" s="153"/>
      <c r="D8" s="93" t="str">
        <f>IF(C8&lt;&gt;"",COUNTIF(Stats!AD:AD,C8),"")</f>
        <v/>
      </c>
      <c r="E8" s="165" t="str">
        <f ca="1">IF(C8&lt;&gt;"",IF(MONTH(T8)=MONTH(TODAY()),Stats!AI1006,"--"),"")</f>
        <v/>
      </c>
      <c r="F8" s="97"/>
      <c r="G8" s="160"/>
      <c r="H8" s="157"/>
      <c r="I8" s="158"/>
      <c r="J8" s="161"/>
      <c r="K8" s="160"/>
      <c r="L8" s="162"/>
      <c r="M8" s="162"/>
      <c r="N8" s="96"/>
      <c r="O8" s="96"/>
      <c r="P8" s="164"/>
      <c r="Q8" s="159"/>
      <c r="R8" s="98"/>
      <c r="S8" s="163"/>
      <c r="T8" s="92" t="str">
        <f t="shared" ca="1" si="2"/>
        <v/>
      </c>
      <c r="U8" s="94"/>
      <c r="V8" s="92" t="str">
        <f t="shared" si="3"/>
        <v/>
      </c>
      <c r="W8" s="92" t="str">
        <f t="shared" si="4"/>
        <v/>
      </c>
      <c r="X8" s="99"/>
      <c r="Y8" s="94"/>
      <c r="Z8" s="100"/>
      <c r="AA8" s="95"/>
      <c r="AB8" s="10"/>
      <c r="AC8" s="72" t="b">
        <f t="shared" ca="1" si="1"/>
        <v>0</v>
      </c>
      <c r="AD8" s="5"/>
      <c r="AE8" s="5"/>
      <c r="AF8" s="5" t="s">
        <v>15</v>
      </c>
      <c r="AG8" s="5" t="s">
        <v>217</v>
      </c>
      <c r="AH8" s="5"/>
      <c r="AI8" s="4"/>
      <c r="AJ8" s="4" t="s">
        <v>30</v>
      </c>
      <c r="AK8" s="4"/>
      <c r="AL8" s="4"/>
    </row>
    <row r="9" spans="1:45" ht="15">
      <c r="A9" s="93">
        <f t="shared" si="5"/>
        <v>1006</v>
      </c>
      <c r="B9" s="94"/>
      <c r="C9" s="153"/>
      <c r="D9" s="93" t="str">
        <f>IF(C9&lt;&gt;"",COUNTIF(Stats!AD:AD,C9),"")</f>
        <v/>
      </c>
      <c r="E9" s="165" t="str">
        <f ca="1">IF(C9&lt;&gt;"",IF(MONTH(T9)=MONTH(TODAY()),Stats!AI1007,"--"),"")</f>
        <v/>
      </c>
      <c r="F9" s="97"/>
      <c r="G9" s="160"/>
      <c r="H9" s="157"/>
      <c r="I9" s="158"/>
      <c r="J9" s="161"/>
      <c r="K9" s="160"/>
      <c r="L9" s="162"/>
      <c r="M9" s="162"/>
      <c r="N9" s="96"/>
      <c r="O9" s="96"/>
      <c r="P9" s="164"/>
      <c r="Q9" s="159"/>
      <c r="R9" s="98"/>
      <c r="S9" s="163"/>
      <c r="T9" s="92" t="str">
        <f t="shared" ca="1" si="2"/>
        <v/>
      </c>
      <c r="U9" s="94"/>
      <c r="V9" s="92" t="str">
        <f t="shared" si="3"/>
        <v/>
      </c>
      <c r="W9" s="92" t="str">
        <f t="shared" si="4"/>
        <v/>
      </c>
      <c r="X9" s="99"/>
      <c r="Y9" s="94"/>
      <c r="Z9" s="100"/>
      <c r="AA9" s="95"/>
      <c r="AB9" s="10"/>
      <c r="AC9" s="72" t="b">
        <f t="shared" ca="1" si="1"/>
        <v>0</v>
      </c>
      <c r="AD9" s="5"/>
      <c r="AE9" s="5"/>
      <c r="AF9" s="5" t="s">
        <v>18</v>
      </c>
      <c r="AG9" s="5" t="s">
        <v>162</v>
      </c>
      <c r="AH9" s="5"/>
      <c r="AI9" s="4"/>
      <c r="AJ9" s="4" t="s">
        <v>218</v>
      </c>
      <c r="AK9" s="4"/>
      <c r="AL9" s="4"/>
    </row>
    <row r="10" spans="1:45" ht="15">
      <c r="A10" s="93">
        <f t="shared" si="5"/>
        <v>1007</v>
      </c>
      <c r="B10" s="94"/>
      <c r="C10" s="153"/>
      <c r="D10" s="93" t="str">
        <f>IF(C10&lt;&gt;"",COUNTIF(Stats!AD:AD,C10),"")</f>
        <v/>
      </c>
      <c r="E10" s="165" t="str">
        <f ca="1">IF(C10&lt;&gt;"",IF(MONTH(T10)=MONTH(TODAY()),Stats!AI1008,"--"),"")</f>
        <v/>
      </c>
      <c r="F10" s="97"/>
      <c r="G10" s="160"/>
      <c r="H10" s="157"/>
      <c r="I10" s="158"/>
      <c r="J10" s="161"/>
      <c r="K10" s="160"/>
      <c r="L10" s="162"/>
      <c r="M10" s="162"/>
      <c r="N10" s="96"/>
      <c r="O10" s="96"/>
      <c r="P10" s="164"/>
      <c r="Q10" s="159"/>
      <c r="R10" s="98"/>
      <c r="S10" s="163"/>
      <c r="T10" s="92" t="str">
        <f t="shared" ca="1" si="2"/>
        <v/>
      </c>
      <c r="U10" s="94"/>
      <c r="V10" s="92" t="str">
        <f t="shared" si="3"/>
        <v/>
      </c>
      <c r="W10" s="92" t="str">
        <f t="shared" si="4"/>
        <v/>
      </c>
      <c r="X10" s="99"/>
      <c r="Y10" s="94"/>
      <c r="Z10" s="100"/>
      <c r="AA10" s="95"/>
      <c r="AB10" s="10"/>
      <c r="AC10" s="72" t="b">
        <f t="shared" ca="1" si="1"/>
        <v>0</v>
      </c>
      <c r="AD10" s="5"/>
      <c r="AE10" s="5"/>
      <c r="AF10" s="5"/>
      <c r="AG10" s="5"/>
      <c r="AH10" s="5"/>
      <c r="AI10" s="4"/>
      <c r="AJ10" s="4" t="s">
        <v>37</v>
      </c>
      <c r="AK10" s="4"/>
      <c r="AL10" s="4"/>
    </row>
    <row r="11" spans="1:45" ht="15">
      <c r="A11" s="93">
        <f t="shared" si="5"/>
        <v>1008</v>
      </c>
      <c r="B11" s="94"/>
      <c r="C11" s="153"/>
      <c r="D11" s="93" t="str">
        <f>IF(C11&lt;&gt;"",COUNTIF(Stats!AD:AD,C11),"")</f>
        <v/>
      </c>
      <c r="E11" s="165" t="str">
        <f ca="1">IF(C11&lt;&gt;"",IF(MONTH(T11)=MONTH(TODAY()),Stats!AI1009,"--"),"")</f>
        <v/>
      </c>
      <c r="F11" s="97"/>
      <c r="G11" s="160"/>
      <c r="H11" s="157"/>
      <c r="I11" s="158"/>
      <c r="J11" s="161"/>
      <c r="K11" s="160"/>
      <c r="L11" s="162"/>
      <c r="M11" s="162"/>
      <c r="N11" s="96"/>
      <c r="O11" s="96"/>
      <c r="P11" s="164"/>
      <c r="Q11" s="159"/>
      <c r="R11" s="98"/>
      <c r="S11" s="163"/>
      <c r="T11" s="92" t="str">
        <f t="shared" ca="1" si="2"/>
        <v/>
      </c>
      <c r="U11" s="94"/>
      <c r="V11" s="92" t="str">
        <f t="shared" si="3"/>
        <v/>
      </c>
      <c r="W11" s="92" t="str">
        <f t="shared" si="4"/>
        <v/>
      </c>
      <c r="X11" s="99"/>
      <c r="Y11" s="94"/>
      <c r="Z11" s="100"/>
      <c r="AA11" s="95"/>
      <c r="AB11" s="10"/>
      <c r="AC11" s="72" t="b">
        <f t="shared" ca="1" si="1"/>
        <v>0</v>
      </c>
      <c r="AD11" s="5"/>
      <c r="AE11" s="5"/>
      <c r="AF11" s="5"/>
      <c r="AG11" s="5"/>
      <c r="AH11" s="5"/>
      <c r="AI11" s="4"/>
      <c r="AJ11" s="4"/>
      <c r="AK11" s="4"/>
      <c r="AL11" s="4"/>
    </row>
    <row r="12" spans="1:45" ht="15">
      <c r="A12" s="93">
        <f t="shared" si="5"/>
        <v>1009</v>
      </c>
      <c r="B12" s="94"/>
      <c r="C12" s="153"/>
      <c r="D12" s="93" t="str">
        <f>IF(C12&lt;&gt;"",COUNTIF(Stats!AD:AD,C12),"")</f>
        <v/>
      </c>
      <c r="E12" s="165" t="str">
        <f ca="1">IF(C12&lt;&gt;"",IF(MONTH(T12)=MONTH(TODAY()),Stats!AI1010,"--"),"")</f>
        <v/>
      </c>
      <c r="F12" s="97"/>
      <c r="G12" s="160"/>
      <c r="H12" s="157"/>
      <c r="I12" s="158"/>
      <c r="J12" s="161"/>
      <c r="K12" s="160"/>
      <c r="L12" s="162"/>
      <c r="M12" s="162"/>
      <c r="N12" s="96"/>
      <c r="O12" s="96"/>
      <c r="P12" s="164"/>
      <c r="Q12" s="159"/>
      <c r="R12" s="98"/>
      <c r="S12" s="163"/>
      <c r="T12" s="92" t="str">
        <f t="shared" ca="1" si="2"/>
        <v/>
      </c>
      <c r="U12" s="94"/>
      <c r="V12" s="92" t="str">
        <f t="shared" si="3"/>
        <v/>
      </c>
      <c r="W12" s="92" t="str">
        <f t="shared" si="4"/>
        <v/>
      </c>
      <c r="X12" s="99"/>
      <c r="Y12" s="94"/>
      <c r="Z12" s="100"/>
      <c r="AA12" s="95"/>
      <c r="AB12" s="10"/>
      <c r="AC12" s="72" t="b">
        <f t="shared" ca="1" si="1"/>
        <v>0</v>
      </c>
      <c r="AD12" s="4"/>
      <c r="AE12" s="4"/>
      <c r="AF12" s="4"/>
      <c r="AG12" s="4"/>
      <c r="AH12" s="5"/>
      <c r="AI12" s="4"/>
      <c r="AJ12" s="4"/>
      <c r="AK12" s="4"/>
      <c r="AL12" s="4"/>
    </row>
    <row r="13" spans="1:45" ht="15">
      <c r="A13" s="93">
        <f t="shared" si="5"/>
        <v>1010</v>
      </c>
      <c r="B13" s="94"/>
      <c r="C13" s="153"/>
      <c r="D13" s="93" t="str">
        <f>IF(C13&lt;&gt;"",COUNTIF(Stats!AD:AD,C13),"")</f>
        <v/>
      </c>
      <c r="E13" s="165" t="str">
        <f ca="1">IF(C13&lt;&gt;"",IF(MONTH(T13)=MONTH(TODAY()),Stats!AI1011,"--"),"")</f>
        <v/>
      </c>
      <c r="F13" s="97"/>
      <c r="G13" s="160"/>
      <c r="H13" s="157"/>
      <c r="I13" s="158"/>
      <c r="J13" s="161"/>
      <c r="K13" s="160"/>
      <c r="L13" s="162"/>
      <c r="M13" s="162"/>
      <c r="N13" s="96"/>
      <c r="O13" s="96"/>
      <c r="P13" s="164"/>
      <c r="Q13" s="159"/>
      <c r="R13" s="98"/>
      <c r="S13" s="163"/>
      <c r="T13" s="92" t="str">
        <f t="shared" ca="1" si="2"/>
        <v/>
      </c>
      <c r="U13" s="94"/>
      <c r="V13" s="92" t="str">
        <f t="shared" si="3"/>
        <v/>
      </c>
      <c r="W13" s="92" t="str">
        <f t="shared" si="4"/>
        <v/>
      </c>
      <c r="X13" s="99"/>
      <c r="Y13" s="94"/>
      <c r="Z13" s="100"/>
      <c r="AA13" s="95"/>
      <c r="AB13" s="10"/>
      <c r="AC13" s="72" t="b">
        <f t="shared" ca="1" si="1"/>
        <v>0</v>
      </c>
      <c r="AD13" s="4"/>
      <c r="AE13" s="4"/>
      <c r="AF13" s="4"/>
      <c r="AG13" s="4"/>
      <c r="AH13" s="4"/>
      <c r="AI13" s="4"/>
      <c r="AJ13" s="4"/>
      <c r="AK13" s="4"/>
      <c r="AL13" s="4"/>
    </row>
    <row r="14" spans="1:45" ht="15">
      <c r="A14" s="93">
        <f t="shared" si="5"/>
        <v>1011</v>
      </c>
      <c r="B14" s="94"/>
      <c r="C14" s="153"/>
      <c r="D14" s="93" t="str">
        <f>IF(C14&lt;&gt;"",COUNTIF(Stats!AD:AD,C14),"")</f>
        <v/>
      </c>
      <c r="E14" s="165" t="str">
        <f ca="1">IF(C14&lt;&gt;"",IF(MONTH(T14)=MONTH(TODAY()),Stats!AI1012,"--"),"")</f>
        <v/>
      </c>
      <c r="F14" s="97"/>
      <c r="G14" s="160"/>
      <c r="H14" s="157"/>
      <c r="I14" s="158"/>
      <c r="J14" s="161"/>
      <c r="K14" s="160"/>
      <c r="L14" s="162"/>
      <c r="M14" s="162"/>
      <c r="N14" s="96"/>
      <c r="O14" s="96"/>
      <c r="P14" s="164"/>
      <c r="Q14" s="159"/>
      <c r="R14" s="98"/>
      <c r="S14" s="163"/>
      <c r="T14" s="92" t="str">
        <f t="shared" ca="1" si="2"/>
        <v/>
      </c>
      <c r="U14" s="94"/>
      <c r="V14" s="92" t="str">
        <f t="shared" si="3"/>
        <v/>
      </c>
      <c r="W14" s="92" t="str">
        <f t="shared" si="4"/>
        <v/>
      </c>
      <c r="X14" s="99"/>
      <c r="Y14" s="94"/>
      <c r="Z14" s="100"/>
      <c r="AA14" s="95"/>
      <c r="AB14" s="10"/>
      <c r="AC14" s="72" t="b">
        <f t="shared" ca="1" si="1"/>
        <v>0</v>
      </c>
      <c r="AD14" s="4"/>
      <c r="AE14" s="4"/>
      <c r="AF14" s="4"/>
      <c r="AG14" s="4"/>
      <c r="AH14" s="4"/>
      <c r="AI14" s="4"/>
      <c r="AJ14" s="4"/>
      <c r="AK14" s="4"/>
      <c r="AL14" s="4"/>
    </row>
    <row r="15" spans="1:45" ht="15">
      <c r="A15" s="93">
        <f t="shared" si="5"/>
        <v>1012</v>
      </c>
      <c r="B15" s="94"/>
      <c r="C15" s="153"/>
      <c r="D15" s="93" t="str">
        <f>IF(C15&lt;&gt;"",COUNTIF(Stats!AD:AD,C15),"")</f>
        <v/>
      </c>
      <c r="E15" s="165" t="str">
        <f ca="1">IF(C15&lt;&gt;"",IF(MONTH(T15)=MONTH(TODAY()),Stats!AI1013,"--"),"")</f>
        <v/>
      </c>
      <c r="F15" s="97"/>
      <c r="G15" s="160"/>
      <c r="H15" s="157"/>
      <c r="I15" s="158"/>
      <c r="J15" s="161"/>
      <c r="K15" s="160"/>
      <c r="L15" s="162"/>
      <c r="M15" s="162"/>
      <c r="N15" s="96"/>
      <c r="O15" s="96"/>
      <c r="P15" s="164"/>
      <c r="Q15" s="159"/>
      <c r="R15" s="98"/>
      <c r="S15" s="163"/>
      <c r="T15" s="92" t="str">
        <f t="shared" ca="1" si="2"/>
        <v/>
      </c>
      <c r="U15" s="94"/>
      <c r="V15" s="92" t="str">
        <f t="shared" si="3"/>
        <v/>
      </c>
      <c r="W15" s="92" t="str">
        <f t="shared" si="4"/>
        <v/>
      </c>
      <c r="X15" s="99"/>
      <c r="Y15" s="94"/>
      <c r="Z15" s="100"/>
      <c r="AA15" s="95"/>
      <c r="AB15" s="10"/>
      <c r="AC15" s="72" t="b">
        <f t="shared" ca="1" si="1"/>
        <v>0</v>
      </c>
      <c r="AD15" s="4"/>
      <c r="AE15" s="4"/>
      <c r="AF15" s="4"/>
      <c r="AG15" s="4"/>
      <c r="AH15" s="4"/>
      <c r="AI15" s="4"/>
      <c r="AJ15" s="4"/>
      <c r="AK15" s="4"/>
      <c r="AL15" s="4"/>
    </row>
    <row r="16" spans="1:45" ht="15">
      <c r="A16" s="93">
        <f t="shared" si="5"/>
        <v>1013</v>
      </c>
      <c r="B16" s="94"/>
      <c r="C16" s="153"/>
      <c r="D16" s="93" t="str">
        <f>IF(C16&lt;&gt;"",COUNTIF(Stats!AD:AD,C16),"")</f>
        <v/>
      </c>
      <c r="E16" s="165" t="str">
        <f ca="1">IF(C16&lt;&gt;"",IF(MONTH(T16)=MONTH(TODAY()),Stats!AI1014,"--"),"")</f>
        <v/>
      </c>
      <c r="F16" s="97"/>
      <c r="G16" s="160"/>
      <c r="H16" s="157"/>
      <c r="I16" s="158"/>
      <c r="J16" s="161"/>
      <c r="K16" s="160"/>
      <c r="L16" s="162"/>
      <c r="M16" s="162"/>
      <c r="N16" s="96"/>
      <c r="O16" s="96"/>
      <c r="P16" s="164"/>
      <c r="Q16" s="159"/>
      <c r="R16" s="98"/>
      <c r="S16" s="163"/>
      <c r="T16" s="92" t="str">
        <f t="shared" ca="1" si="2"/>
        <v/>
      </c>
      <c r="U16" s="94"/>
      <c r="V16" s="92" t="str">
        <f t="shared" si="3"/>
        <v/>
      </c>
      <c r="W16" s="92" t="str">
        <f t="shared" si="4"/>
        <v/>
      </c>
      <c r="X16" s="99"/>
      <c r="Y16" s="94"/>
      <c r="Z16" s="100"/>
      <c r="AA16" s="95"/>
      <c r="AB16" s="10"/>
      <c r="AC16" s="72" t="b">
        <f t="shared" ca="1" si="1"/>
        <v>0</v>
      </c>
      <c r="AD16" s="4"/>
      <c r="AE16" s="4"/>
      <c r="AF16" s="4"/>
      <c r="AG16" s="4"/>
      <c r="AH16" s="4"/>
      <c r="AI16" s="4"/>
      <c r="AJ16" s="4"/>
      <c r="AK16" s="4"/>
      <c r="AL16" s="4"/>
    </row>
    <row r="17" spans="1:34" ht="15">
      <c r="A17" s="93">
        <f t="shared" si="5"/>
        <v>1014</v>
      </c>
      <c r="B17" s="94"/>
      <c r="C17" s="153"/>
      <c r="D17" s="93" t="str">
        <f>IF(C17&lt;&gt;"",COUNTIF(Stats!AD:AD,C17),"")</f>
        <v/>
      </c>
      <c r="E17" s="165" t="str">
        <f ca="1">IF(C17&lt;&gt;"",IF(MONTH(T17)=MONTH(TODAY()),Stats!AI1015,"--"),"")</f>
        <v/>
      </c>
      <c r="F17" s="97"/>
      <c r="G17" s="160"/>
      <c r="H17" s="157"/>
      <c r="I17" s="158"/>
      <c r="J17" s="161"/>
      <c r="K17" s="160"/>
      <c r="L17" s="162"/>
      <c r="M17" s="162"/>
      <c r="N17" s="96"/>
      <c r="O17" s="96"/>
      <c r="P17" s="164"/>
      <c r="Q17" s="159"/>
      <c r="R17" s="98"/>
      <c r="S17" s="163"/>
      <c r="T17" s="92" t="str">
        <f t="shared" ca="1" si="2"/>
        <v/>
      </c>
      <c r="U17" s="94"/>
      <c r="V17" s="92" t="str">
        <f t="shared" si="3"/>
        <v/>
      </c>
      <c r="W17" s="92" t="str">
        <f t="shared" si="4"/>
        <v/>
      </c>
      <c r="X17" s="99"/>
      <c r="Y17" s="94"/>
      <c r="Z17" s="100"/>
      <c r="AA17" s="95"/>
      <c r="AB17" s="10"/>
      <c r="AC17" s="72" t="b">
        <f t="shared" ca="1" si="1"/>
        <v>0</v>
      </c>
      <c r="AH17" s="4"/>
    </row>
    <row r="18" spans="1:34" ht="15">
      <c r="A18" s="93">
        <f t="shared" si="5"/>
        <v>1015</v>
      </c>
      <c r="B18" s="94"/>
      <c r="C18" s="153"/>
      <c r="D18" s="93" t="str">
        <f>IF(C18&lt;&gt;"",COUNTIF(Stats!AD:AD,C18),"")</f>
        <v/>
      </c>
      <c r="E18" s="165" t="str">
        <f ca="1">IF(C18&lt;&gt;"",IF(MONTH(T18)=MONTH(TODAY()),Stats!AI1016,"--"),"")</f>
        <v/>
      </c>
      <c r="F18" s="97"/>
      <c r="G18" s="160"/>
      <c r="H18" s="157"/>
      <c r="I18" s="158"/>
      <c r="J18" s="161"/>
      <c r="K18" s="160"/>
      <c r="L18" s="162"/>
      <c r="M18" s="162"/>
      <c r="N18" s="96"/>
      <c r="O18" s="96"/>
      <c r="P18" s="164"/>
      <c r="Q18" s="159"/>
      <c r="R18" s="98"/>
      <c r="S18" s="163"/>
      <c r="T18" s="92" t="str">
        <f t="shared" ca="1" si="2"/>
        <v/>
      </c>
      <c r="U18" s="94"/>
      <c r="V18" s="92" t="str">
        <f t="shared" si="3"/>
        <v/>
      </c>
      <c r="W18" s="92" t="str">
        <f t="shared" si="4"/>
        <v/>
      </c>
      <c r="X18" s="99"/>
      <c r="Y18" s="94"/>
      <c r="Z18" s="100"/>
      <c r="AA18" s="95"/>
      <c r="AB18" s="10"/>
      <c r="AC18" s="72" t="b">
        <f t="shared" ca="1" si="1"/>
        <v>0</v>
      </c>
    </row>
    <row r="19" spans="1:34" ht="15">
      <c r="A19" s="93">
        <f t="shared" si="5"/>
        <v>1016</v>
      </c>
      <c r="B19" s="94"/>
      <c r="C19" s="153"/>
      <c r="D19" s="93" t="str">
        <f>IF(C19&lt;&gt;"",COUNTIF(Stats!AD:AD,C19),"")</f>
        <v/>
      </c>
      <c r="E19" s="165" t="str">
        <f ca="1">IF(C19&lt;&gt;"",IF(MONTH(T19)=MONTH(TODAY()),Stats!AI1017,"--"),"")</f>
        <v/>
      </c>
      <c r="F19" s="97"/>
      <c r="G19" s="160"/>
      <c r="H19" s="157"/>
      <c r="I19" s="158"/>
      <c r="J19" s="161"/>
      <c r="K19" s="160"/>
      <c r="L19" s="162"/>
      <c r="M19" s="162"/>
      <c r="N19" s="96"/>
      <c r="O19" s="96"/>
      <c r="P19" s="164"/>
      <c r="Q19" s="159"/>
      <c r="R19" s="98"/>
      <c r="S19" s="163"/>
      <c r="T19" s="92" t="str">
        <f t="shared" ca="1" si="2"/>
        <v/>
      </c>
      <c r="U19" s="94"/>
      <c r="V19" s="92" t="str">
        <f t="shared" si="3"/>
        <v/>
      </c>
      <c r="W19" s="92" t="str">
        <f t="shared" si="4"/>
        <v/>
      </c>
      <c r="X19" s="99"/>
      <c r="Y19" s="94"/>
      <c r="Z19" s="100"/>
      <c r="AA19" s="95"/>
      <c r="AB19" s="10"/>
      <c r="AC19" s="72" t="b">
        <f t="shared" ca="1" si="1"/>
        <v>0</v>
      </c>
    </row>
    <row r="20" spans="1:34" ht="15">
      <c r="A20" s="93">
        <f t="shared" si="5"/>
        <v>1017</v>
      </c>
      <c r="B20" s="94"/>
      <c r="C20" s="153"/>
      <c r="D20" s="93" t="str">
        <f>IF(C20&lt;&gt;"",COUNTIF(Stats!AD:AD,C20),"")</f>
        <v/>
      </c>
      <c r="E20" s="165" t="str">
        <f ca="1">IF(C20&lt;&gt;"",IF(MONTH(T20)=MONTH(TODAY()),Stats!AI1018,"--"),"")</f>
        <v/>
      </c>
      <c r="F20" s="97"/>
      <c r="G20" s="160"/>
      <c r="H20" s="157"/>
      <c r="I20" s="158"/>
      <c r="J20" s="161"/>
      <c r="K20" s="160"/>
      <c r="L20" s="162"/>
      <c r="M20" s="162"/>
      <c r="N20" s="96"/>
      <c r="O20" s="96"/>
      <c r="P20" s="164"/>
      <c r="Q20" s="159"/>
      <c r="R20" s="98"/>
      <c r="S20" s="163"/>
      <c r="T20" s="92" t="str">
        <f t="shared" ca="1" si="2"/>
        <v/>
      </c>
      <c r="U20" s="94"/>
      <c r="V20" s="92" t="str">
        <f t="shared" si="3"/>
        <v/>
      </c>
      <c r="W20" s="92" t="str">
        <f t="shared" si="4"/>
        <v/>
      </c>
      <c r="X20" s="99"/>
      <c r="Y20" s="94"/>
      <c r="Z20" s="100"/>
      <c r="AA20" s="95"/>
      <c r="AB20" s="10"/>
      <c r="AC20" s="72" t="b">
        <f t="shared" ca="1" si="1"/>
        <v>0</v>
      </c>
    </row>
    <row r="21" spans="1:34" ht="15">
      <c r="A21" s="93">
        <f t="shared" si="5"/>
        <v>1018</v>
      </c>
      <c r="B21" s="94"/>
      <c r="C21" s="153"/>
      <c r="D21" s="93" t="str">
        <f>IF(C21&lt;&gt;"",COUNTIF(Stats!AD:AD,C21),"")</f>
        <v/>
      </c>
      <c r="E21" s="165" t="str">
        <f ca="1">IF(C21&lt;&gt;"",IF(MONTH(T21)=MONTH(TODAY()),Stats!AI1019,"--"),"")</f>
        <v/>
      </c>
      <c r="F21" s="97"/>
      <c r="G21" s="160"/>
      <c r="H21" s="157"/>
      <c r="I21" s="158"/>
      <c r="J21" s="161"/>
      <c r="K21" s="160"/>
      <c r="L21" s="162"/>
      <c r="M21" s="162"/>
      <c r="N21" s="96"/>
      <c r="O21" s="96"/>
      <c r="P21" s="164"/>
      <c r="Q21" s="159"/>
      <c r="R21" s="98"/>
      <c r="S21" s="163"/>
      <c r="T21" s="92" t="str">
        <f t="shared" ca="1" si="2"/>
        <v/>
      </c>
      <c r="U21" s="94"/>
      <c r="V21" s="92" t="str">
        <f t="shared" si="3"/>
        <v/>
      </c>
      <c r="W21" s="92" t="str">
        <f t="shared" si="4"/>
        <v/>
      </c>
      <c r="X21" s="99"/>
      <c r="Y21" s="94"/>
      <c r="Z21" s="100"/>
      <c r="AA21" s="95"/>
      <c r="AB21" s="10"/>
      <c r="AC21" s="72" t="b">
        <f t="shared" ca="1" si="1"/>
        <v>0</v>
      </c>
    </row>
    <row r="22" spans="1:34" ht="16.5" customHeight="1">
      <c r="A22" s="93">
        <f t="shared" si="5"/>
        <v>1019</v>
      </c>
      <c r="B22" s="94"/>
      <c r="C22" s="153"/>
      <c r="D22" s="93" t="str">
        <f>IF(C22&lt;&gt;"",COUNTIF(Stats!AD:AD,C22),"")</f>
        <v/>
      </c>
      <c r="E22" s="165" t="str">
        <f ca="1">IF(C22&lt;&gt;"",IF(MONTH(T22)=MONTH(TODAY()),Stats!AI1020,"--"),"")</f>
        <v/>
      </c>
      <c r="F22" s="97"/>
      <c r="G22" s="160"/>
      <c r="H22" s="157"/>
      <c r="I22" s="158"/>
      <c r="J22" s="161"/>
      <c r="K22" s="160"/>
      <c r="L22" s="162"/>
      <c r="M22" s="162"/>
      <c r="N22" s="96"/>
      <c r="O22" s="96"/>
      <c r="P22" s="164"/>
      <c r="Q22" s="159"/>
      <c r="R22" s="98"/>
      <c r="S22" s="163"/>
      <c r="T22" s="92" t="str">
        <f t="shared" ca="1" si="2"/>
        <v/>
      </c>
      <c r="U22" s="94"/>
      <c r="V22" s="92" t="str">
        <f t="shared" si="3"/>
        <v/>
      </c>
      <c r="W22" s="92" t="str">
        <f t="shared" si="4"/>
        <v/>
      </c>
      <c r="X22" s="99"/>
      <c r="Y22" s="94"/>
      <c r="Z22" s="100"/>
      <c r="AA22" s="95"/>
      <c r="AB22" s="10"/>
      <c r="AC22" s="72" t="b">
        <f t="shared" ca="1" si="1"/>
        <v>0</v>
      </c>
    </row>
    <row r="23" spans="1:34" ht="15">
      <c r="A23" s="93">
        <f t="shared" si="5"/>
        <v>1020</v>
      </c>
      <c r="B23" s="94"/>
      <c r="C23" s="153"/>
      <c r="D23" s="93" t="str">
        <f>IF(C23&lt;&gt;"",COUNTIF(Stats!AD:AD,C23),"")</f>
        <v/>
      </c>
      <c r="E23" s="165" t="str">
        <f ca="1">IF(C23&lt;&gt;"",IF(MONTH(T23)=MONTH(TODAY()),Stats!AI1021,"--"),"")</f>
        <v/>
      </c>
      <c r="F23" s="97"/>
      <c r="G23" s="160"/>
      <c r="H23" s="157"/>
      <c r="I23" s="158"/>
      <c r="J23" s="161"/>
      <c r="K23" s="160"/>
      <c r="L23" s="162"/>
      <c r="M23" s="162"/>
      <c r="N23" s="96"/>
      <c r="O23" s="96"/>
      <c r="P23" s="164"/>
      <c r="Q23" s="159"/>
      <c r="R23" s="98"/>
      <c r="S23" s="163"/>
      <c r="T23" s="92" t="str">
        <f t="shared" ca="1" si="2"/>
        <v/>
      </c>
      <c r="U23" s="94"/>
      <c r="V23" s="92" t="str">
        <f t="shared" si="3"/>
        <v/>
      </c>
      <c r="W23" s="92" t="str">
        <f t="shared" si="4"/>
        <v/>
      </c>
      <c r="X23" s="99"/>
      <c r="Y23" s="94"/>
      <c r="Z23" s="100"/>
      <c r="AA23" s="95"/>
      <c r="AB23" s="10"/>
      <c r="AC23" s="72" t="b">
        <f t="shared" ca="1" si="1"/>
        <v>0</v>
      </c>
    </row>
    <row r="24" spans="1:34" ht="15">
      <c r="A24" s="93">
        <f t="shared" si="5"/>
        <v>1021</v>
      </c>
      <c r="B24" s="94"/>
      <c r="C24" s="153"/>
      <c r="D24" s="93" t="str">
        <f>IF(C24&lt;&gt;"",COUNTIF(Stats!AD:AD,C24),"")</f>
        <v/>
      </c>
      <c r="E24" s="165" t="str">
        <f ca="1">IF(C24&lt;&gt;"",IF(MONTH(T24)=MONTH(TODAY()),Stats!AI1022,"--"),"")</f>
        <v/>
      </c>
      <c r="F24" s="97"/>
      <c r="G24" s="160"/>
      <c r="H24" s="157"/>
      <c r="I24" s="158"/>
      <c r="J24" s="161"/>
      <c r="K24" s="160"/>
      <c r="L24" s="162"/>
      <c r="M24" s="162"/>
      <c r="N24" s="96"/>
      <c r="O24" s="96"/>
      <c r="P24" s="164"/>
      <c r="Q24" s="159"/>
      <c r="R24" s="98"/>
      <c r="S24" s="163"/>
      <c r="T24" s="92" t="str">
        <f t="shared" ca="1" si="2"/>
        <v/>
      </c>
      <c r="U24" s="94"/>
      <c r="V24" s="92" t="str">
        <f t="shared" si="3"/>
        <v/>
      </c>
      <c r="W24" s="92" t="str">
        <f t="shared" si="4"/>
        <v/>
      </c>
      <c r="X24" s="99"/>
      <c r="Y24" s="94"/>
      <c r="Z24" s="100"/>
      <c r="AA24" s="95"/>
      <c r="AB24" s="10"/>
      <c r="AC24" s="72" t="b">
        <f t="shared" ca="1" si="1"/>
        <v>0</v>
      </c>
    </row>
    <row r="25" spans="1:34" ht="15">
      <c r="A25" s="93">
        <f t="shared" si="5"/>
        <v>1022</v>
      </c>
      <c r="B25" s="94"/>
      <c r="C25" s="153"/>
      <c r="D25" s="93" t="str">
        <f>IF(C25&lt;&gt;"",COUNTIF(Stats!AD:AD,C25),"")</f>
        <v/>
      </c>
      <c r="E25" s="165" t="str">
        <f ca="1">IF(C25&lt;&gt;"",IF(MONTH(T25)=MONTH(TODAY()),Stats!AI1023,"--"),"")</f>
        <v/>
      </c>
      <c r="F25" s="97"/>
      <c r="G25" s="160"/>
      <c r="H25" s="157"/>
      <c r="I25" s="158"/>
      <c r="J25" s="161"/>
      <c r="K25" s="160"/>
      <c r="L25" s="162"/>
      <c r="M25" s="162"/>
      <c r="N25" s="96"/>
      <c r="O25" s="96"/>
      <c r="P25" s="164"/>
      <c r="Q25" s="159"/>
      <c r="R25" s="98"/>
      <c r="S25" s="163"/>
      <c r="T25" s="92" t="str">
        <f t="shared" ca="1" si="2"/>
        <v/>
      </c>
      <c r="U25" s="94"/>
      <c r="V25" s="92" t="str">
        <f t="shared" si="3"/>
        <v/>
      </c>
      <c r="W25" s="92" t="str">
        <f t="shared" si="4"/>
        <v/>
      </c>
      <c r="X25" s="99"/>
      <c r="Y25" s="94"/>
      <c r="Z25" s="100"/>
      <c r="AA25" s="95"/>
      <c r="AB25" s="10"/>
      <c r="AC25" s="72" t="b">
        <f t="shared" ca="1" si="1"/>
        <v>0</v>
      </c>
    </row>
    <row r="26" spans="1:34" ht="15">
      <c r="A26" s="93">
        <f t="shared" si="5"/>
        <v>1023</v>
      </c>
      <c r="B26" s="94"/>
      <c r="C26" s="153"/>
      <c r="D26" s="93" t="str">
        <f>IF(C26&lt;&gt;"",COUNTIF(Stats!AD:AD,C26),"")</f>
        <v/>
      </c>
      <c r="E26" s="165" t="str">
        <f ca="1">IF(C26&lt;&gt;"",IF(MONTH(T26)=MONTH(TODAY()),Stats!AI1024,"--"),"")</f>
        <v/>
      </c>
      <c r="F26" s="97"/>
      <c r="G26" s="160"/>
      <c r="H26" s="157"/>
      <c r="I26" s="158"/>
      <c r="J26" s="161"/>
      <c r="K26" s="160"/>
      <c r="L26" s="162"/>
      <c r="M26" s="162"/>
      <c r="N26" s="96"/>
      <c r="O26" s="96"/>
      <c r="P26" s="164"/>
      <c r="Q26" s="159"/>
      <c r="R26" s="98"/>
      <c r="S26" s="163"/>
      <c r="T26" s="92" t="str">
        <f t="shared" ca="1" si="2"/>
        <v/>
      </c>
      <c r="U26" s="94"/>
      <c r="V26" s="92" t="str">
        <f t="shared" si="3"/>
        <v/>
      </c>
      <c r="W26" s="92" t="str">
        <f t="shared" si="4"/>
        <v/>
      </c>
      <c r="X26" s="99"/>
      <c r="Y26" s="94"/>
      <c r="Z26" s="100"/>
      <c r="AA26" s="95"/>
      <c r="AB26" s="10"/>
      <c r="AC26" s="72" t="b">
        <f t="shared" ca="1" si="1"/>
        <v>0</v>
      </c>
    </row>
    <row r="27" spans="1:34" ht="15">
      <c r="A27" s="93">
        <f t="shared" si="5"/>
        <v>1024</v>
      </c>
      <c r="B27" s="94"/>
      <c r="C27" s="153"/>
      <c r="D27" s="93" t="str">
        <f>IF(C27&lt;&gt;"",COUNTIF(Stats!AD:AD,C27),"")</f>
        <v/>
      </c>
      <c r="E27" s="165" t="str">
        <f ca="1">IF(C27&lt;&gt;"",IF(MONTH(T27)=MONTH(TODAY()),Stats!AI1025,"--"),"")</f>
        <v/>
      </c>
      <c r="F27" s="97"/>
      <c r="G27" s="160"/>
      <c r="H27" s="157"/>
      <c r="I27" s="158"/>
      <c r="J27" s="161"/>
      <c r="K27" s="160"/>
      <c r="L27" s="162"/>
      <c r="M27" s="162"/>
      <c r="N27" s="96"/>
      <c r="O27" s="96"/>
      <c r="P27" s="164"/>
      <c r="Q27" s="159"/>
      <c r="R27" s="98"/>
      <c r="S27" s="163"/>
      <c r="T27" s="92" t="str">
        <f t="shared" ca="1" si="2"/>
        <v/>
      </c>
      <c r="U27" s="94"/>
      <c r="V27" s="92" t="str">
        <f t="shared" si="3"/>
        <v/>
      </c>
      <c r="W27" s="92" t="str">
        <f t="shared" si="4"/>
        <v/>
      </c>
      <c r="X27" s="99"/>
      <c r="Y27" s="94"/>
      <c r="Z27" s="100"/>
      <c r="AA27" s="95"/>
      <c r="AB27" s="10"/>
      <c r="AC27" s="72" t="b">
        <f t="shared" ca="1" si="1"/>
        <v>0</v>
      </c>
    </row>
    <row r="28" spans="1:34" ht="15">
      <c r="A28" s="93">
        <f t="shared" si="5"/>
        <v>1025</v>
      </c>
      <c r="B28" s="94"/>
      <c r="C28" s="153"/>
      <c r="D28" s="93" t="str">
        <f>IF(C28&lt;&gt;"",COUNTIF(Stats!AD:AD,C28),"")</f>
        <v/>
      </c>
      <c r="E28" s="165" t="str">
        <f ca="1">IF(C28&lt;&gt;"",IF(MONTH(T28)=MONTH(TODAY()),Stats!AI1026,"--"),"")</f>
        <v/>
      </c>
      <c r="F28" s="97"/>
      <c r="G28" s="160"/>
      <c r="H28" s="157"/>
      <c r="I28" s="158"/>
      <c r="J28" s="161"/>
      <c r="K28" s="160"/>
      <c r="L28" s="162"/>
      <c r="M28" s="162"/>
      <c r="N28" s="96"/>
      <c r="O28" s="96"/>
      <c r="P28" s="164"/>
      <c r="Q28" s="159"/>
      <c r="R28" s="98"/>
      <c r="S28" s="163"/>
      <c r="T28" s="92" t="str">
        <f t="shared" ca="1" si="2"/>
        <v/>
      </c>
      <c r="U28" s="94"/>
      <c r="V28" s="92" t="str">
        <f t="shared" si="3"/>
        <v/>
      </c>
      <c r="W28" s="92" t="str">
        <f t="shared" si="4"/>
        <v/>
      </c>
      <c r="X28" s="99"/>
      <c r="Y28" s="94"/>
      <c r="Z28" s="100"/>
      <c r="AA28" s="95"/>
      <c r="AB28" s="10"/>
      <c r="AC28" s="72" t="b">
        <f t="shared" ca="1" si="1"/>
        <v>0</v>
      </c>
    </row>
    <row r="29" spans="1:34" ht="15">
      <c r="A29" s="93">
        <f t="shared" si="5"/>
        <v>1026</v>
      </c>
      <c r="B29" s="94"/>
      <c r="C29" s="153"/>
      <c r="D29" s="93" t="str">
        <f>IF(C29&lt;&gt;"",COUNTIF(Stats!AD:AD,C29),"")</f>
        <v/>
      </c>
      <c r="E29" s="165" t="str">
        <f ca="1">IF(C29&lt;&gt;"",IF(MONTH(T29)=MONTH(TODAY()),Stats!AI1027,"--"),"")</f>
        <v/>
      </c>
      <c r="F29" s="97"/>
      <c r="G29" s="160"/>
      <c r="H29" s="157"/>
      <c r="I29" s="158"/>
      <c r="J29" s="161"/>
      <c r="K29" s="160"/>
      <c r="L29" s="162"/>
      <c r="M29" s="162"/>
      <c r="N29" s="96"/>
      <c r="O29" s="96"/>
      <c r="P29" s="164"/>
      <c r="Q29" s="159"/>
      <c r="R29" s="98"/>
      <c r="S29" s="163"/>
      <c r="T29" s="92" t="str">
        <f t="shared" ca="1" si="2"/>
        <v/>
      </c>
      <c r="U29" s="94"/>
      <c r="V29" s="92" t="str">
        <f t="shared" si="3"/>
        <v/>
      </c>
      <c r="W29" s="92" t="str">
        <f t="shared" si="4"/>
        <v/>
      </c>
      <c r="X29" s="99"/>
      <c r="Y29" s="94"/>
      <c r="Z29" s="100"/>
      <c r="AA29" s="95"/>
      <c r="AB29" s="10"/>
      <c r="AC29" s="72" t="b">
        <f t="shared" ca="1" si="1"/>
        <v>0</v>
      </c>
    </row>
    <row r="30" spans="1:34" ht="15">
      <c r="A30" s="93">
        <f t="shared" si="5"/>
        <v>1027</v>
      </c>
      <c r="B30" s="94"/>
      <c r="C30" s="153"/>
      <c r="D30" s="93" t="str">
        <f>IF(C30&lt;&gt;"",COUNTIF(Stats!AD:AD,C30),"")</f>
        <v/>
      </c>
      <c r="E30" s="165" t="str">
        <f ca="1">IF(C30&lt;&gt;"",IF(MONTH(T30)=MONTH(TODAY()),Stats!AI1028,"--"),"")</f>
        <v/>
      </c>
      <c r="F30" s="97"/>
      <c r="G30" s="160"/>
      <c r="H30" s="157"/>
      <c r="I30" s="158"/>
      <c r="J30" s="161"/>
      <c r="K30" s="160"/>
      <c r="L30" s="162"/>
      <c r="M30" s="162"/>
      <c r="N30" s="96"/>
      <c r="O30" s="96"/>
      <c r="P30" s="164"/>
      <c r="Q30" s="159"/>
      <c r="R30" s="98"/>
      <c r="S30" s="163"/>
      <c r="T30" s="92" t="str">
        <f t="shared" ca="1" si="2"/>
        <v/>
      </c>
      <c r="U30" s="94"/>
      <c r="V30" s="92" t="str">
        <f t="shared" si="3"/>
        <v/>
      </c>
      <c r="W30" s="92" t="str">
        <f t="shared" si="4"/>
        <v/>
      </c>
      <c r="X30" s="99"/>
      <c r="Y30" s="94"/>
      <c r="Z30" s="100"/>
      <c r="AA30" s="95"/>
      <c r="AB30" s="10"/>
      <c r="AC30" s="72" t="b">
        <f t="shared" ca="1" si="1"/>
        <v>0</v>
      </c>
    </row>
    <row r="31" spans="1:34" ht="15">
      <c r="A31" s="93">
        <f t="shared" si="5"/>
        <v>1028</v>
      </c>
      <c r="B31" s="94"/>
      <c r="C31" s="153"/>
      <c r="D31" s="93" t="str">
        <f>IF(C31&lt;&gt;"",COUNTIF(Stats!AD:AD,C31),"")</f>
        <v/>
      </c>
      <c r="E31" s="165" t="str">
        <f ca="1">IF(C31&lt;&gt;"",IF(MONTH(T31)=MONTH(TODAY()),Stats!AI1029,"--"),"")</f>
        <v/>
      </c>
      <c r="F31" s="97"/>
      <c r="G31" s="160"/>
      <c r="H31" s="157"/>
      <c r="I31" s="158"/>
      <c r="J31" s="161"/>
      <c r="K31" s="160"/>
      <c r="L31" s="162"/>
      <c r="M31" s="162"/>
      <c r="N31" s="96"/>
      <c r="O31" s="96"/>
      <c r="P31" s="164"/>
      <c r="Q31" s="159"/>
      <c r="R31" s="98"/>
      <c r="S31" s="163"/>
      <c r="T31" s="92" t="str">
        <f t="shared" ca="1" si="2"/>
        <v/>
      </c>
      <c r="U31" s="94"/>
      <c r="V31" s="92" t="str">
        <f t="shared" si="3"/>
        <v/>
      </c>
      <c r="W31" s="92" t="str">
        <f t="shared" si="4"/>
        <v/>
      </c>
      <c r="X31" s="99"/>
      <c r="Y31" s="94"/>
      <c r="Z31" s="100"/>
      <c r="AA31" s="95"/>
      <c r="AB31" s="10"/>
      <c r="AC31" s="72" t="b">
        <f t="shared" ca="1" si="1"/>
        <v>0</v>
      </c>
    </row>
    <row r="32" spans="1:34" ht="15">
      <c r="A32" s="93">
        <f t="shared" si="5"/>
        <v>1029</v>
      </c>
      <c r="B32" s="94"/>
      <c r="C32" s="153"/>
      <c r="D32" s="93" t="str">
        <f>IF(C32&lt;&gt;"",COUNTIF(Stats!AD:AD,C32),"")</f>
        <v/>
      </c>
      <c r="E32" s="165" t="str">
        <f ca="1">IF(C32&lt;&gt;"",IF(MONTH(T32)=MONTH(TODAY()),Stats!AI1030,"--"),"")</f>
        <v/>
      </c>
      <c r="F32" s="97"/>
      <c r="G32" s="160"/>
      <c r="H32" s="157"/>
      <c r="I32" s="158"/>
      <c r="J32" s="161"/>
      <c r="K32" s="160"/>
      <c r="L32" s="162"/>
      <c r="M32" s="162"/>
      <c r="N32" s="96"/>
      <c r="O32" s="96"/>
      <c r="P32" s="164"/>
      <c r="Q32" s="159"/>
      <c r="R32" s="98"/>
      <c r="S32" s="163"/>
      <c r="T32" s="92" t="str">
        <f t="shared" ca="1" si="2"/>
        <v/>
      </c>
      <c r="U32" s="94"/>
      <c r="V32" s="92" t="str">
        <f t="shared" si="3"/>
        <v/>
      </c>
      <c r="W32" s="92" t="str">
        <f t="shared" si="4"/>
        <v/>
      </c>
      <c r="X32" s="99"/>
      <c r="Y32" s="94"/>
      <c r="Z32" s="100"/>
      <c r="AA32" s="95"/>
      <c r="AB32" s="10"/>
      <c r="AC32" s="72" t="b">
        <f t="shared" ca="1" si="1"/>
        <v>0</v>
      </c>
    </row>
    <row r="33" spans="1:29" ht="15">
      <c r="A33" s="93">
        <f t="shared" si="5"/>
        <v>1030</v>
      </c>
      <c r="B33" s="94"/>
      <c r="C33" s="153"/>
      <c r="D33" s="93" t="str">
        <f>IF(C33&lt;&gt;"",COUNTIF(Stats!AD:AD,C33),"")</f>
        <v/>
      </c>
      <c r="E33" s="165" t="str">
        <f ca="1">IF(C33&lt;&gt;"",IF(MONTH(T33)=MONTH(TODAY()),Stats!AI1031,"--"),"")</f>
        <v/>
      </c>
      <c r="F33" s="97"/>
      <c r="G33" s="160"/>
      <c r="H33" s="157"/>
      <c r="I33" s="158"/>
      <c r="J33" s="161"/>
      <c r="K33" s="160"/>
      <c r="L33" s="162"/>
      <c r="M33" s="162"/>
      <c r="N33" s="96"/>
      <c r="O33" s="96"/>
      <c r="P33" s="164"/>
      <c r="Q33" s="159"/>
      <c r="R33" s="98"/>
      <c r="S33" s="163"/>
      <c r="T33" s="92" t="str">
        <f t="shared" ca="1" si="2"/>
        <v/>
      </c>
      <c r="U33" s="94"/>
      <c r="V33" s="92" t="str">
        <f t="shared" si="3"/>
        <v/>
      </c>
      <c r="W33" s="92" t="str">
        <f t="shared" si="4"/>
        <v/>
      </c>
      <c r="X33" s="99"/>
      <c r="Y33" s="94"/>
      <c r="Z33" s="100"/>
      <c r="AA33" s="95"/>
      <c r="AB33" s="10"/>
      <c r="AC33" s="72" t="b">
        <f t="shared" ca="1" si="1"/>
        <v>0</v>
      </c>
    </row>
    <row r="34" spans="1:29" ht="15">
      <c r="A34" s="93">
        <f t="shared" si="5"/>
        <v>1031</v>
      </c>
      <c r="B34" s="94"/>
      <c r="C34" s="153"/>
      <c r="D34" s="93" t="str">
        <f>IF(C34&lt;&gt;"",COUNTIF(Stats!AD:AD,C34),"")</f>
        <v/>
      </c>
      <c r="E34" s="165" t="str">
        <f ca="1">IF(C34&lt;&gt;"",IF(MONTH(T34)=MONTH(TODAY()),Stats!AI1032,"--"),"")</f>
        <v/>
      </c>
      <c r="F34" s="97"/>
      <c r="G34" s="160"/>
      <c r="H34" s="157"/>
      <c r="I34" s="158"/>
      <c r="J34" s="161"/>
      <c r="K34" s="160"/>
      <c r="L34" s="162"/>
      <c r="M34" s="162"/>
      <c r="N34" s="96"/>
      <c r="O34" s="96"/>
      <c r="P34" s="164"/>
      <c r="Q34" s="159"/>
      <c r="R34" s="98"/>
      <c r="S34" s="163"/>
      <c r="T34" s="92" t="str">
        <f t="shared" ca="1" si="2"/>
        <v/>
      </c>
      <c r="U34" s="94"/>
      <c r="V34" s="92" t="str">
        <f t="shared" si="3"/>
        <v/>
      </c>
      <c r="W34" s="92" t="str">
        <f t="shared" si="4"/>
        <v/>
      </c>
      <c r="X34" s="99"/>
      <c r="Y34" s="94"/>
      <c r="Z34" s="100"/>
      <c r="AA34" s="95"/>
      <c r="AB34" s="10"/>
      <c r="AC34" s="72" t="b">
        <f t="shared" ca="1" si="1"/>
        <v>0</v>
      </c>
    </row>
    <row r="35" spans="1:29" ht="15">
      <c r="A35" s="93">
        <f t="shared" si="5"/>
        <v>1032</v>
      </c>
      <c r="B35" s="94"/>
      <c r="C35" s="153"/>
      <c r="D35" s="93" t="str">
        <f>IF(C35&lt;&gt;"",COUNTIF(Stats!AD:AD,C35),"")</f>
        <v/>
      </c>
      <c r="E35" s="165" t="str">
        <f ca="1">IF(C35&lt;&gt;"",IF(MONTH(T35)=MONTH(TODAY()),Stats!AI1033,"--"),"")</f>
        <v/>
      </c>
      <c r="F35" s="97"/>
      <c r="G35" s="160"/>
      <c r="H35" s="157"/>
      <c r="I35" s="158"/>
      <c r="J35" s="161"/>
      <c r="K35" s="160"/>
      <c r="L35" s="162"/>
      <c r="M35" s="162"/>
      <c r="N35" s="96"/>
      <c r="O35" s="96"/>
      <c r="P35" s="164"/>
      <c r="Q35" s="159"/>
      <c r="R35" s="98"/>
      <c r="S35" s="163"/>
      <c r="T35" s="92" t="str">
        <f t="shared" ca="1" si="2"/>
        <v/>
      </c>
      <c r="U35" s="94"/>
      <c r="V35" s="92" t="str">
        <f t="shared" si="3"/>
        <v/>
      </c>
      <c r="W35" s="92" t="str">
        <f t="shared" si="4"/>
        <v/>
      </c>
      <c r="X35" s="99"/>
      <c r="Y35" s="94"/>
      <c r="Z35" s="100"/>
      <c r="AA35" s="95"/>
      <c r="AB35" s="10"/>
      <c r="AC35" s="72" t="b">
        <f t="shared" ca="1" si="1"/>
        <v>0</v>
      </c>
    </row>
    <row r="36" spans="1:29" ht="15">
      <c r="A36" s="93">
        <f t="shared" si="5"/>
        <v>1033</v>
      </c>
      <c r="B36" s="94"/>
      <c r="C36" s="153"/>
      <c r="D36" s="93" t="str">
        <f>IF(C36&lt;&gt;"",COUNTIF(Stats!AD:AD,C36),"")</f>
        <v/>
      </c>
      <c r="E36" s="165" t="str">
        <f ca="1">IF(C36&lt;&gt;"",IF(MONTH(T36)=MONTH(TODAY()),Stats!AI1034,"--"),"")</f>
        <v/>
      </c>
      <c r="F36" s="97"/>
      <c r="G36" s="160"/>
      <c r="H36" s="157"/>
      <c r="I36" s="158"/>
      <c r="J36" s="161"/>
      <c r="K36" s="160"/>
      <c r="L36" s="162"/>
      <c r="M36" s="162"/>
      <c r="N36" s="96"/>
      <c r="O36" s="96"/>
      <c r="P36" s="164"/>
      <c r="Q36" s="159"/>
      <c r="R36" s="98"/>
      <c r="S36" s="163"/>
      <c r="T36" s="92" t="str">
        <f t="shared" ca="1" si="2"/>
        <v/>
      </c>
      <c r="U36" s="94"/>
      <c r="V36" s="92" t="str">
        <f t="shared" si="3"/>
        <v/>
      </c>
      <c r="W36" s="92" t="str">
        <f t="shared" si="4"/>
        <v/>
      </c>
      <c r="X36" s="99"/>
      <c r="Y36" s="94"/>
      <c r="Z36" s="100"/>
      <c r="AA36" s="95"/>
      <c r="AB36" s="10"/>
      <c r="AC36" s="72" t="b">
        <f t="shared" ca="1" si="1"/>
        <v>0</v>
      </c>
    </row>
    <row r="37" spans="1:29" ht="15">
      <c r="A37" s="93">
        <f t="shared" si="5"/>
        <v>1034</v>
      </c>
      <c r="B37" s="94"/>
      <c r="C37" s="153"/>
      <c r="D37" s="93" t="str">
        <f>IF(C37&lt;&gt;"",COUNTIF(Stats!AD:AD,C37),"")</f>
        <v/>
      </c>
      <c r="E37" s="165" t="str">
        <f ca="1">IF(C37&lt;&gt;"",IF(MONTH(T37)=MONTH(TODAY()),Stats!AI1035,"--"),"")</f>
        <v/>
      </c>
      <c r="F37" s="97"/>
      <c r="G37" s="160"/>
      <c r="H37" s="157"/>
      <c r="I37" s="158"/>
      <c r="J37" s="161"/>
      <c r="K37" s="160"/>
      <c r="L37" s="162"/>
      <c r="M37" s="162"/>
      <c r="N37" s="96"/>
      <c r="O37" s="96"/>
      <c r="P37" s="164"/>
      <c r="Q37" s="159"/>
      <c r="R37" s="98"/>
      <c r="S37" s="163"/>
      <c r="T37" s="92" t="str">
        <f t="shared" ca="1" si="2"/>
        <v/>
      </c>
      <c r="U37" s="94"/>
      <c r="V37" s="92" t="str">
        <f t="shared" si="3"/>
        <v/>
      </c>
      <c r="W37" s="92" t="str">
        <f t="shared" si="4"/>
        <v/>
      </c>
      <c r="X37" s="99"/>
      <c r="Y37" s="94"/>
      <c r="Z37" s="100"/>
      <c r="AA37" s="95"/>
      <c r="AB37" s="10"/>
      <c r="AC37" s="72" t="b">
        <f t="shared" ca="1" si="1"/>
        <v>0</v>
      </c>
    </row>
    <row r="38" spans="1:29" ht="15">
      <c r="A38" s="93">
        <f t="shared" si="5"/>
        <v>1035</v>
      </c>
      <c r="B38" s="94"/>
      <c r="C38" s="153"/>
      <c r="D38" s="93" t="str">
        <f>IF(C38&lt;&gt;"",COUNTIF(Stats!AD:AD,C38),"")</f>
        <v/>
      </c>
      <c r="E38" s="165" t="str">
        <f ca="1">IF(C38&lt;&gt;"",IF(MONTH(T38)=MONTH(TODAY()),Stats!AI1036,"--"),"")</f>
        <v/>
      </c>
      <c r="F38" s="97"/>
      <c r="G38" s="160"/>
      <c r="H38" s="157"/>
      <c r="I38" s="158"/>
      <c r="J38" s="161"/>
      <c r="K38" s="160"/>
      <c r="L38" s="162"/>
      <c r="M38" s="162"/>
      <c r="N38" s="96"/>
      <c r="O38" s="96"/>
      <c r="P38" s="164"/>
      <c r="Q38" s="159"/>
      <c r="R38" s="98"/>
      <c r="S38" s="163"/>
      <c r="T38" s="92" t="str">
        <f t="shared" ca="1" si="2"/>
        <v/>
      </c>
      <c r="U38" s="94"/>
      <c r="V38" s="92" t="str">
        <f t="shared" si="3"/>
        <v/>
      </c>
      <c r="W38" s="92" t="str">
        <f t="shared" si="4"/>
        <v/>
      </c>
      <c r="X38" s="99"/>
      <c r="Y38" s="94"/>
      <c r="Z38" s="100"/>
      <c r="AA38" s="95"/>
      <c r="AB38" s="10"/>
      <c r="AC38" s="72" t="b">
        <f t="shared" ca="1" si="1"/>
        <v>0</v>
      </c>
    </row>
    <row r="39" spans="1:29" ht="15">
      <c r="A39" s="93">
        <f t="shared" si="5"/>
        <v>1036</v>
      </c>
      <c r="B39" s="94"/>
      <c r="C39" s="153"/>
      <c r="D39" s="93" t="str">
        <f>IF(C39&lt;&gt;"",COUNTIF(Stats!AD:AD,C39),"")</f>
        <v/>
      </c>
      <c r="E39" s="165" t="str">
        <f ca="1">IF(C39&lt;&gt;"",IF(MONTH(T39)=MONTH(TODAY()),Stats!AI1037,"--"),"")</f>
        <v/>
      </c>
      <c r="F39" s="97"/>
      <c r="G39" s="160"/>
      <c r="H39" s="157"/>
      <c r="I39" s="158"/>
      <c r="J39" s="161"/>
      <c r="K39" s="160"/>
      <c r="L39" s="162"/>
      <c r="M39" s="162"/>
      <c r="N39" s="96"/>
      <c r="O39" s="96"/>
      <c r="P39" s="164"/>
      <c r="Q39" s="159"/>
      <c r="R39" s="98"/>
      <c r="S39" s="163"/>
      <c r="T39" s="92" t="str">
        <f t="shared" ca="1" si="2"/>
        <v/>
      </c>
      <c r="U39" s="94"/>
      <c r="V39" s="92" t="str">
        <f t="shared" si="3"/>
        <v/>
      </c>
      <c r="W39" s="92" t="str">
        <f t="shared" si="4"/>
        <v/>
      </c>
      <c r="X39" s="99"/>
      <c r="Y39" s="94"/>
      <c r="Z39" s="100"/>
      <c r="AA39" s="95"/>
      <c r="AB39" s="10"/>
      <c r="AC39" s="72" t="b">
        <f t="shared" ca="1" si="1"/>
        <v>0</v>
      </c>
    </row>
    <row r="40" spans="1:29" ht="15">
      <c r="A40" s="93">
        <f t="shared" si="5"/>
        <v>1037</v>
      </c>
      <c r="B40" s="94"/>
      <c r="C40" s="153"/>
      <c r="D40" s="93" t="str">
        <f>IF(C40&lt;&gt;"",COUNTIF(Stats!AD:AD,C40),"")</f>
        <v/>
      </c>
      <c r="E40" s="165" t="str">
        <f ca="1">IF(C40&lt;&gt;"",IF(MONTH(T40)=MONTH(TODAY()),Stats!AI1038,"--"),"")</f>
        <v/>
      </c>
      <c r="F40" s="97"/>
      <c r="G40" s="160"/>
      <c r="H40" s="157"/>
      <c r="I40" s="158"/>
      <c r="J40" s="161"/>
      <c r="K40" s="160"/>
      <c r="L40" s="162"/>
      <c r="M40" s="162"/>
      <c r="N40" s="96"/>
      <c r="O40" s="96"/>
      <c r="P40" s="164"/>
      <c r="Q40" s="159"/>
      <c r="R40" s="98"/>
      <c r="S40" s="163"/>
      <c r="T40" s="92" t="str">
        <f t="shared" ca="1" si="2"/>
        <v/>
      </c>
      <c r="U40" s="94"/>
      <c r="V40" s="92" t="str">
        <f t="shared" si="3"/>
        <v/>
      </c>
      <c r="W40" s="92" t="str">
        <f t="shared" si="4"/>
        <v/>
      </c>
      <c r="X40" s="99"/>
      <c r="Y40" s="94"/>
      <c r="Z40" s="100"/>
      <c r="AA40" s="95"/>
      <c r="AB40" s="10"/>
      <c r="AC40" s="72" t="b">
        <f t="shared" ca="1" si="1"/>
        <v>0</v>
      </c>
    </row>
    <row r="41" spans="1:29" ht="15">
      <c r="A41" s="93">
        <f t="shared" si="5"/>
        <v>1038</v>
      </c>
      <c r="B41" s="94"/>
      <c r="C41" s="153"/>
      <c r="D41" s="93" t="str">
        <f>IF(C41&lt;&gt;"",COUNTIF(Stats!AD:AD,C41),"")</f>
        <v/>
      </c>
      <c r="E41" s="165" t="str">
        <f ca="1">IF(C41&lt;&gt;"",IF(MONTH(T41)=MONTH(TODAY()),Stats!AI1039,"--"),"")</f>
        <v/>
      </c>
      <c r="F41" s="97"/>
      <c r="G41" s="160"/>
      <c r="H41" s="157"/>
      <c r="I41" s="158"/>
      <c r="J41" s="161"/>
      <c r="K41" s="160"/>
      <c r="L41" s="162"/>
      <c r="M41" s="162"/>
      <c r="N41" s="96"/>
      <c r="O41" s="96"/>
      <c r="P41" s="164"/>
      <c r="Q41" s="159"/>
      <c r="R41" s="98"/>
      <c r="S41" s="163"/>
      <c r="T41" s="92" t="str">
        <f t="shared" ca="1" si="2"/>
        <v/>
      </c>
      <c r="U41" s="94"/>
      <c r="V41" s="92" t="str">
        <f t="shared" si="3"/>
        <v/>
      </c>
      <c r="W41" s="92" t="str">
        <f t="shared" si="4"/>
        <v/>
      </c>
      <c r="X41" s="99"/>
      <c r="Y41" s="94"/>
      <c r="Z41" s="100"/>
      <c r="AA41" s="95"/>
      <c r="AB41" s="10"/>
      <c r="AC41" s="72" t="b">
        <f t="shared" ca="1" si="1"/>
        <v>0</v>
      </c>
    </row>
    <row r="42" spans="1:29" ht="15">
      <c r="A42" s="93">
        <f t="shared" si="5"/>
        <v>1039</v>
      </c>
      <c r="B42" s="94"/>
      <c r="C42" s="153"/>
      <c r="D42" s="93" t="str">
        <f>IF(C42&lt;&gt;"",COUNTIF(Stats!AD:AD,C42),"")</f>
        <v/>
      </c>
      <c r="E42" s="165" t="str">
        <f ca="1">IF(C42&lt;&gt;"",IF(MONTH(T42)=MONTH(TODAY()),Stats!AI1040,"--"),"")</f>
        <v/>
      </c>
      <c r="F42" s="97"/>
      <c r="G42" s="160"/>
      <c r="H42" s="157"/>
      <c r="I42" s="158"/>
      <c r="J42" s="161"/>
      <c r="K42" s="160"/>
      <c r="L42" s="162"/>
      <c r="M42" s="162"/>
      <c r="N42" s="96"/>
      <c r="O42" s="96"/>
      <c r="P42" s="164"/>
      <c r="Q42" s="159"/>
      <c r="R42" s="98"/>
      <c r="S42" s="163"/>
      <c r="T42" s="92" t="str">
        <f t="shared" ca="1" si="2"/>
        <v/>
      </c>
      <c r="U42" s="94"/>
      <c r="V42" s="92" t="str">
        <f t="shared" si="3"/>
        <v/>
      </c>
      <c r="W42" s="92" t="str">
        <f t="shared" si="4"/>
        <v/>
      </c>
      <c r="X42" s="99"/>
      <c r="Y42" s="94"/>
      <c r="Z42" s="100"/>
      <c r="AA42" s="95"/>
      <c r="AB42" s="10"/>
      <c r="AC42" s="72" t="b">
        <f t="shared" ca="1" si="1"/>
        <v>0</v>
      </c>
    </row>
    <row r="43" spans="1:29" ht="15">
      <c r="A43" s="93">
        <f t="shared" si="5"/>
        <v>1040</v>
      </c>
      <c r="B43" s="94"/>
      <c r="C43" s="153"/>
      <c r="D43" s="93" t="str">
        <f>IF(C43&lt;&gt;"",COUNTIF(Stats!AD:AD,C43),"")</f>
        <v/>
      </c>
      <c r="E43" s="165" t="str">
        <f ca="1">IF(C43&lt;&gt;"",IF(MONTH(T43)=MONTH(TODAY()),Stats!AI1041,"--"),"")</f>
        <v/>
      </c>
      <c r="F43" s="97"/>
      <c r="G43" s="160"/>
      <c r="H43" s="157"/>
      <c r="I43" s="158"/>
      <c r="J43" s="161"/>
      <c r="K43" s="160"/>
      <c r="L43" s="162"/>
      <c r="M43" s="162"/>
      <c r="N43" s="96"/>
      <c r="O43" s="96"/>
      <c r="P43" s="164"/>
      <c r="Q43" s="159"/>
      <c r="R43" s="98"/>
      <c r="S43" s="163"/>
      <c r="T43" s="92" t="str">
        <f t="shared" ca="1" si="2"/>
        <v/>
      </c>
      <c r="U43" s="94"/>
      <c r="V43" s="92" t="str">
        <f t="shared" si="3"/>
        <v/>
      </c>
      <c r="W43" s="92" t="str">
        <f t="shared" si="4"/>
        <v/>
      </c>
      <c r="X43" s="99"/>
      <c r="Y43" s="94"/>
      <c r="Z43" s="100"/>
      <c r="AA43" s="95"/>
      <c r="AB43" s="10"/>
      <c r="AC43" s="72" t="b">
        <f t="shared" ca="1" si="1"/>
        <v>0</v>
      </c>
    </row>
    <row r="44" spans="1:29" ht="15">
      <c r="A44" s="93">
        <f t="shared" si="5"/>
        <v>1041</v>
      </c>
      <c r="B44" s="94"/>
      <c r="C44" s="153"/>
      <c r="D44" s="93" t="str">
        <f>IF(C44&lt;&gt;"",COUNTIF(Stats!AD:AD,C44),"")</f>
        <v/>
      </c>
      <c r="E44" s="165" t="str">
        <f ca="1">IF(C44&lt;&gt;"",IF(MONTH(T44)=MONTH(TODAY()),Stats!AI1042,"--"),"")</f>
        <v/>
      </c>
      <c r="F44" s="97"/>
      <c r="G44" s="160"/>
      <c r="H44" s="157"/>
      <c r="I44" s="158"/>
      <c r="J44" s="161"/>
      <c r="K44" s="160"/>
      <c r="L44" s="162"/>
      <c r="M44" s="162"/>
      <c r="N44" s="96"/>
      <c r="O44" s="96"/>
      <c r="P44" s="164"/>
      <c r="Q44" s="159"/>
      <c r="R44" s="98"/>
      <c r="S44" s="163"/>
      <c r="T44" s="92" t="str">
        <f t="shared" ca="1" si="2"/>
        <v/>
      </c>
      <c r="U44" s="94"/>
      <c r="V44" s="92" t="str">
        <f t="shared" si="3"/>
        <v/>
      </c>
      <c r="W44" s="92" t="str">
        <f t="shared" si="4"/>
        <v/>
      </c>
      <c r="X44" s="99"/>
      <c r="Y44" s="94"/>
      <c r="Z44" s="100"/>
      <c r="AA44" s="95"/>
      <c r="AB44" s="10"/>
      <c r="AC44" s="72" t="b">
        <f t="shared" ca="1" si="1"/>
        <v>0</v>
      </c>
    </row>
    <row r="45" spans="1:29" ht="15">
      <c r="A45" s="93">
        <f t="shared" si="5"/>
        <v>1042</v>
      </c>
      <c r="B45" s="94"/>
      <c r="C45" s="153"/>
      <c r="D45" s="93" t="str">
        <f>IF(C45&lt;&gt;"",COUNTIF(Stats!AD:AD,C45),"")</f>
        <v/>
      </c>
      <c r="E45" s="165" t="str">
        <f ca="1">IF(C45&lt;&gt;"",IF(MONTH(T45)=MONTH(TODAY()),Stats!AI1043,"--"),"")</f>
        <v/>
      </c>
      <c r="F45" s="97"/>
      <c r="G45" s="160"/>
      <c r="H45" s="157"/>
      <c r="I45" s="158"/>
      <c r="J45" s="161"/>
      <c r="K45" s="160"/>
      <c r="L45" s="162"/>
      <c r="M45" s="162"/>
      <c r="N45" s="96"/>
      <c r="O45" s="96"/>
      <c r="P45" s="164"/>
      <c r="Q45" s="159"/>
      <c r="R45" s="98"/>
      <c r="S45" s="163"/>
      <c r="T45" s="92" t="str">
        <f t="shared" ca="1" si="2"/>
        <v/>
      </c>
      <c r="U45" s="94"/>
      <c r="V45" s="92" t="str">
        <f t="shared" si="3"/>
        <v/>
      </c>
      <c r="W45" s="92" t="str">
        <f t="shared" si="4"/>
        <v/>
      </c>
      <c r="X45" s="99"/>
      <c r="Y45" s="94"/>
      <c r="Z45" s="100"/>
      <c r="AA45" s="95"/>
      <c r="AB45" s="10"/>
      <c r="AC45" s="72" t="b">
        <f t="shared" ca="1" si="1"/>
        <v>0</v>
      </c>
    </row>
    <row r="46" spans="1:29" ht="15">
      <c r="A46" s="93">
        <f t="shared" si="5"/>
        <v>1043</v>
      </c>
      <c r="B46" s="94"/>
      <c r="C46" s="153"/>
      <c r="D46" s="93" t="str">
        <f>IF(C46&lt;&gt;"",COUNTIF(Stats!AD:AD,C46),"")</f>
        <v/>
      </c>
      <c r="E46" s="165" t="str">
        <f ca="1">IF(C46&lt;&gt;"",IF(MONTH(T46)=MONTH(TODAY()),Stats!AI1044,"--"),"")</f>
        <v/>
      </c>
      <c r="F46" s="97"/>
      <c r="G46" s="160"/>
      <c r="H46" s="157"/>
      <c r="I46" s="158"/>
      <c r="J46" s="161"/>
      <c r="K46" s="160"/>
      <c r="L46" s="162"/>
      <c r="M46" s="162"/>
      <c r="N46" s="96"/>
      <c r="O46" s="96"/>
      <c r="P46" s="164"/>
      <c r="Q46" s="159"/>
      <c r="R46" s="98"/>
      <c r="S46" s="163"/>
      <c r="T46" s="92" t="str">
        <f t="shared" ca="1" si="2"/>
        <v/>
      </c>
      <c r="U46" s="94"/>
      <c r="V46" s="92" t="str">
        <f t="shared" si="3"/>
        <v/>
      </c>
      <c r="W46" s="92" t="str">
        <f t="shared" si="4"/>
        <v/>
      </c>
      <c r="X46" s="99"/>
      <c r="Y46" s="94"/>
      <c r="Z46" s="100"/>
      <c r="AA46" s="95"/>
      <c r="AB46" s="10"/>
      <c r="AC46" s="72" t="b">
        <f t="shared" ca="1" si="1"/>
        <v>0</v>
      </c>
    </row>
    <row r="47" spans="1:29" ht="15">
      <c r="A47" s="93">
        <f t="shared" si="5"/>
        <v>1044</v>
      </c>
      <c r="B47" s="94"/>
      <c r="C47" s="153"/>
      <c r="D47" s="93" t="str">
        <f>IF(C47&lt;&gt;"",COUNTIF(Stats!AD:AD,C47),"")</f>
        <v/>
      </c>
      <c r="E47" s="165" t="str">
        <f ca="1">IF(C47&lt;&gt;"",IF(MONTH(T47)=MONTH(TODAY()),Stats!AI1045,"--"),"")</f>
        <v/>
      </c>
      <c r="F47" s="97"/>
      <c r="G47" s="160"/>
      <c r="H47" s="157"/>
      <c r="I47" s="158"/>
      <c r="J47" s="161"/>
      <c r="K47" s="160"/>
      <c r="L47" s="162"/>
      <c r="M47" s="162"/>
      <c r="N47" s="96"/>
      <c r="O47" s="96"/>
      <c r="P47" s="164"/>
      <c r="Q47" s="159"/>
      <c r="R47" s="98"/>
      <c r="S47" s="163"/>
      <c r="T47" s="92" t="str">
        <f t="shared" ca="1" si="2"/>
        <v/>
      </c>
      <c r="U47" s="94"/>
      <c r="V47" s="92" t="str">
        <f t="shared" si="3"/>
        <v/>
      </c>
      <c r="W47" s="92" t="str">
        <f t="shared" si="4"/>
        <v/>
      </c>
      <c r="X47" s="99"/>
      <c r="Y47" s="94"/>
      <c r="Z47" s="100"/>
      <c r="AA47" s="95"/>
      <c r="AB47" s="10"/>
      <c r="AC47" s="72" t="b">
        <f t="shared" ca="1" si="1"/>
        <v>0</v>
      </c>
    </row>
    <row r="48" spans="1:29" ht="15">
      <c r="A48" s="93">
        <f t="shared" si="5"/>
        <v>1045</v>
      </c>
      <c r="B48" s="94"/>
      <c r="C48" s="153"/>
      <c r="D48" s="93" t="str">
        <f>IF(C48&lt;&gt;"",COUNTIF(Stats!AD:AD,C48),"")</f>
        <v/>
      </c>
      <c r="E48" s="165" t="str">
        <f ca="1">IF(C48&lt;&gt;"",IF(MONTH(T48)=MONTH(TODAY()),Stats!AI1046,"--"),"")</f>
        <v/>
      </c>
      <c r="F48" s="97"/>
      <c r="G48" s="160"/>
      <c r="H48" s="157"/>
      <c r="I48" s="158"/>
      <c r="J48" s="161"/>
      <c r="K48" s="160"/>
      <c r="L48" s="162"/>
      <c r="M48" s="162"/>
      <c r="N48" s="96"/>
      <c r="O48" s="96"/>
      <c r="P48" s="164"/>
      <c r="Q48" s="159"/>
      <c r="R48" s="98"/>
      <c r="S48" s="163"/>
      <c r="T48" s="92" t="str">
        <f t="shared" ca="1" si="2"/>
        <v/>
      </c>
      <c r="U48" s="94"/>
      <c r="V48" s="92" t="str">
        <f t="shared" si="3"/>
        <v/>
      </c>
      <c r="W48" s="92" t="str">
        <f t="shared" si="4"/>
        <v/>
      </c>
      <c r="X48" s="99"/>
      <c r="Y48" s="94"/>
      <c r="Z48" s="100"/>
      <c r="AA48" s="95"/>
      <c r="AB48" s="10"/>
      <c r="AC48" s="72" t="b">
        <f t="shared" ca="1" si="1"/>
        <v>0</v>
      </c>
    </row>
    <row r="49" spans="1:45" ht="15">
      <c r="A49" s="93">
        <f t="shared" si="5"/>
        <v>1046</v>
      </c>
      <c r="B49" s="94"/>
      <c r="C49" s="153"/>
      <c r="D49" s="93" t="str">
        <f>IF(C49&lt;&gt;"",COUNTIF(Stats!AD:AD,C49),"")</f>
        <v/>
      </c>
      <c r="E49" s="165" t="str">
        <f ca="1">IF(C49&lt;&gt;"",IF(MONTH(T49)=MONTH(TODAY()),Stats!AI1047,"--"),"")</f>
        <v/>
      </c>
      <c r="F49" s="97"/>
      <c r="G49" s="160"/>
      <c r="H49" s="157"/>
      <c r="I49" s="158"/>
      <c r="J49" s="161"/>
      <c r="K49" s="160"/>
      <c r="L49" s="162"/>
      <c r="M49" s="162"/>
      <c r="N49" s="96"/>
      <c r="O49" s="96"/>
      <c r="P49" s="164"/>
      <c r="Q49" s="159"/>
      <c r="R49" s="98"/>
      <c r="S49" s="163"/>
      <c r="T49" s="92" t="str">
        <f t="shared" ca="1" si="2"/>
        <v/>
      </c>
      <c r="U49" s="94"/>
      <c r="V49" s="92" t="str">
        <f t="shared" si="3"/>
        <v/>
      </c>
      <c r="W49" s="92" t="str">
        <f t="shared" si="4"/>
        <v/>
      </c>
      <c r="X49" s="99"/>
      <c r="Y49" s="94"/>
      <c r="Z49" s="100"/>
      <c r="AA49" s="95"/>
      <c r="AB49" s="10"/>
      <c r="AC49" s="72" t="b">
        <f t="shared" ca="1" si="1"/>
        <v>0</v>
      </c>
    </row>
    <row r="50" spans="1:45" ht="15">
      <c r="A50" s="93">
        <f t="shared" si="5"/>
        <v>1047</v>
      </c>
      <c r="B50" s="94"/>
      <c r="C50" s="153"/>
      <c r="D50" s="93" t="str">
        <f>IF(C50&lt;&gt;"",COUNTIF(Stats!AD:AD,C50),"")</f>
        <v/>
      </c>
      <c r="E50" s="165" t="str">
        <f ca="1">IF(C50&lt;&gt;"",IF(MONTH(T50)=MONTH(TODAY()),Stats!AI1048,"--"),"")</f>
        <v/>
      </c>
      <c r="F50" s="97"/>
      <c r="G50" s="160"/>
      <c r="H50" s="157"/>
      <c r="I50" s="158"/>
      <c r="J50" s="161"/>
      <c r="K50" s="160"/>
      <c r="L50" s="162"/>
      <c r="M50" s="162"/>
      <c r="N50" s="96"/>
      <c r="O50" s="96"/>
      <c r="P50" s="164"/>
      <c r="Q50" s="159"/>
      <c r="R50" s="98"/>
      <c r="S50" s="163"/>
      <c r="T50" s="92" t="str">
        <f t="shared" ca="1" si="2"/>
        <v/>
      </c>
      <c r="U50" s="94"/>
      <c r="V50" s="92" t="str">
        <f t="shared" si="3"/>
        <v/>
      </c>
      <c r="W50" s="92" t="str">
        <f t="shared" si="4"/>
        <v/>
      </c>
      <c r="X50" s="99"/>
      <c r="Y50" s="94"/>
      <c r="Z50" s="100"/>
      <c r="AA50" s="95"/>
      <c r="AB50" s="10"/>
      <c r="AC50" s="72" t="b">
        <f t="shared" ca="1" si="1"/>
        <v>0</v>
      </c>
    </row>
    <row r="51" spans="1:45" ht="15">
      <c r="A51" s="93">
        <f t="shared" si="5"/>
        <v>1048</v>
      </c>
      <c r="B51" s="94"/>
      <c r="C51" s="153"/>
      <c r="D51" s="93" t="str">
        <f>IF(C51&lt;&gt;"",COUNTIF(Stats!AD:AD,C51),"")</f>
        <v/>
      </c>
      <c r="E51" s="165" t="str">
        <f ca="1">IF(C51&lt;&gt;"",IF(MONTH(T51)=MONTH(TODAY()),Stats!AI1049,"--"),"")</f>
        <v/>
      </c>
      <c r="F51" s="97"/>
      <c r="G51" s="160"/>
      <c r="H51" s="157"/>
      <c r="I51" s="158"/>
      <c r="J51" s="161"/>
      <c r="K51" s="160"/>
      <c r="L51" s="162"/>
      <c r="M51" s="162"/>
      <c r="N51" s="96"/>
      <c r="O51" s="96"/>
      <c r="P51" s="164"/>
      <c r="Q51" s="159"/>
      <c r="R51" s="98"/>
      <c r="S51" s="163"/>
      <c r="T51" s="92" t="str">
        <f t="shared" ca="1" si="2"/>
        <v/>
      </c>
      <c r="U51" s="94"/>
      <c r="V51" s="92" t="str">
        <f t="shared" si="3"/>
        <v/>
      </c>
      <c r="W51" s="92" t="str">
        <f t="shared" si="4"/>
        <v/>
      </c>
      <c r="X51" s="99"/>
      <c r="Y51" s="94"/>
      <c r="Z51" s="100"/>
      <c r="AA51" s="95"/>
      <c r="AB51" s="10"/>
      <c r="AC51" s="72" t="b">
        <f t="shared" ca="1" si="1"/>
        <v>0</v>
      </c>
    </row>
    <row r="52" spans="1:45" ht="15">
      <c r="A52" s="93">
        <f t="shared" si="5"/>
        <v>1049</v>
      </c>
      <c r="B52" s="94"/>
      <c r="C52" s="153"/>
      <c r="D52" s="93" t="str">
        <f>IF(C52&lt;&gt;"",COUNTIF(Stats!AD:AD,C52),"")</f>
        <v/>
      </c>
      <c r="E52" s="165" t="str">
        <f ca="1">IF(C52&lt;&gt;"",IF(MONTH(T52)=MONTH(TODAY()),Stats!AI1050,"--"),"")</f>
        <v/>
      </c>
      <c r="F52" s="97"/>
      <c r="G52" s="160"/>
      <c r="H52" s="157"/>
      <c r="I52" s="158"/>
      <c r="J52" s="161"/>
      <c r="K52" s="160"/>
      <c r="L52" s="162"/>
      <c r="M52" s="162"/>
      <c r="N52" s="96"/>
      <c r="O52" s="96"/>
      <c r="P52" s="164"/>
      <c r="Q52" s="159"/>
      <c r="R52" s="98"/>
      <c r="S52" s="163"/>
      <c r="T52" s="92" t="str">
        <f t="shared" ca="1" si="2"/>
        <v/>
      </c>
      <c r="U52" s="94"/>
      <c r="V52" s="92" t="str">
        <f t="shared" si="3"/>
        <v/>
      </c>
      <c r="W52" s="92" t="str">
        <f t="shared" si="4"/>
        <v/>
      </c>
      <c r="X52" s="99"/>
      <c r="Y52" s="94"/>
      <c r="Z52" s="100"/>
      <c r="AA52" s="95"/>
      <c r="AB52" s="10"/>
      <c r="AC52" s="72" t="b">
        <f t="shared" ca="1" si="1"/>
        <v>0</v>
      </c>
    </row>
    <row r="53" spans="1:45" ht="15">
      <c r="A53" s="93">
        <f t="shared" si="5"/>
        <v>1050</v>
      </c>
      <c r="B53" s="94"/>
      <c r="C53" s="153"/>
      <c r="D53" s="93" t="str">
        <f>IF(C53&lt;&gt;"",COUNTIF(Stats!AD:AD,C53),"")</f>
        <v/>
      </c>
      <c r="E53" s="165" t="str">
        <f ca="1">IF(C53&lt;&gt;"",IF(MONTH(T53)=MONTH(TODAY()),Stats!AI1051,"--"),"")</f>
        <v/>
      </c>
      <c r="F53" s="97"/>
      <c r="G53" s="160"/>
      <c r="H53" s="157"/>
      <c r="I53" s="158"/>
      <c r="J53" s="161"/>
      <c r="K53" s="160"/>
      <c r="L53" s="162"/>
      <c r="M53" s="162"/>
      <c r="N53" s="96"/>
      <c r="O53" s="96"/>
      <c r="P53" s="164"/>
      <c r="Q53" s="159"/>
      <c r="R53" s="98"/>
      <c r="S53" s="163"/>
      <c r="T53" s="92" t="str">
        <f t="shared" ca="1" si="2"/>
        <v/>
      </c>
      <c r="U53" s="94"/>
      <c r="V53" s="92" t="str">
        <f t="shared" si="3"/>
        <v/>
      </c>
      <c r="W53" s="92" t="str">
        <f t="shared" si="4"/>
        <v/>
      </c>
      <c r="X53" s="99"/>
      <c r="Y53" s="94"/>
      <c r="Z53" s="100"/>
      <c r="AA53" s="95"/>
      <c r="AB53" s="10"/>
      <c r="AC53" s="72" t="b">
        <f t="shared" ca="1" si="1"/>
        <v>0</v>
      </c>
    </row>
    <row r="54" spans="1:45" ht="15">
      <c r="A54" s="93">
        <f t="shared" si="5"/>
        <v>1051</v>
      </c>
      <c r="B54" s="94"/>
      <c r="C54" s="153"/>
      <c r="D54" s="93" t="str">
        <f>IF(C54&lt;&gt;"",COUNTIF(Stats!AD:AD,C54),"")</f>
        <v/>
      </c>
      <c r="E54" s="165" t="str">
        <f ca="1">IF(C54&lt;&gt;"",IF(MONTH(T54)=MONTH(TODAY()),Stats!AI1052,"--"),"")</f>
        <v/>
      </c>
      <c r="F54" s="97"/>
      <c r="G54" s="160"/>
      <c r="H54" s="157"/>
      <c r="I54" s="158"/>
      <c r="J54" s="161"/>
      <c r="K54" s="160"/>
      <c r="L54" s="162"/>
      <c r="M54" s="162"/>
      <c r="N54" s="96"/>
      <c r="O54" s="96"/>
      <c r="P54" s="164"/>
      <c r="Q54" s="159"/>
      <c r="R54" s="98"/>
      <c r="S54" s="163"/>
      <c r="T54" s="92" t="str">
        <f t="shared" ca="1" si="2"/>
        <v/>
      </c>
      <c r="U54" s="94"/>
      <c r="V54" s="92" t="str">
        <f t="shared" si="3"/>
        <v/>
      </c>
      <c r="W54" s="92" t="str">
        <f t="shared" si="4"/>
        <v/>
      </c>
      <c r="X54" s="99"/>
      <c r="Y54" s="94"/>
      <c r="Z54" s="100"/>
      <c r="AA54" s="95"/>
      <c r="AB54" s="10"/>
      <c r="AC54" s="72" t="b">
        <f t="shared" ca="1" si="1"/>
        <v>0</v>
      </c>
    </row>
    <row r="55" spans="1:45" ht="15">
      <c r="A55" s="93">
        <f t="shared" si="5"/>
        <v>1052</v>
      </c>
      <c r="B55" s="94"/>
      <c r="C55" s="153"/>
      <c r="D55" s="93" t="str">
        <f>IF(C55&lt;&gt;"",COUNTIF(Stats!AD:AD,C55),"")</f>
        <v/>
      </c>
      <c r="E55" s="165" t="str">
        <f ca="1">IF(C55&lt;&gt;"",IF(MONTH(T55)=MONTH(TODAY()),Stats!AI1053,"--"),"")</f>
        <v/>
      </c>
      <c r="F55" s="97"/>
      <c r="G55" s="160"/>
      <c r="H55" s="157"/>
      <c r="I55" s="158"/>
      <c r="J55" s="161"/>
      <c r="K55" s="160"/>
      <c r="L55" s="162"/>
      <c r="M55" s="162"/>
      <c r="N55" s="96"/>
      <c r="O55" s="96"/>
      <c r="P55" s="164"/>
      <c r="Q55" s="159"/>
      <c r="R55" s="98"/>
      <c r="S55" s="163"/>
      <c r="T55" s="92" t="str">
        <f t="shared" ca="1" si="2"/>
        <v/>
      </c>
      <c r="U55" s="94"/>
      <c r="V55" s="92" t="str">
        <f t="shared" si="3"/>
        <v/>
      </c>
      <c r="W55" s="92" t="str">
        <f t="shared" si="4"/>
        <v/>
      </c>
      <c r="X55" s="99"/>
      <c r="Y55" s="94"/>
      <c r="Z55" s="100"/>
      <c r="AA55" s="95"/>
      <c r="AB55" s="10"/>
      <c r="AC55" s="72" t="b">
        <f t="shared" ca="1" si="1"/>
        <v>0</v>
      </c>
    </row>
    <row r="56" spans="1:45" ht="15">
      <c r="A56" s="93">
        <f t="shared" si="5"/>
        <v>1053</v>
      </c>
      <c r="B56" s="94"/>
      <c r="C56" s="153"/>
      <c r="D56" s="93" t="str">
        <f>IF(C56&lt;&gt;"",COUNTIF(Stats!AD:AD,C56),"")</f>
        <v/>
      </c>
      <c r="E56" s="165" t="str">
        <f ca="1">IF(C56&lt;&gt;"",IF(MONTH(T56)=MONTH(TODAY()),Stats!AI1054,"--"),"")</f>
        <v/>
      </c>
      <c r="F56" s="97"/>
      <c r="G56" s="160"/>
      <c r="H56" s="157"/>
      <c r="I56" s="158"/>
      <c r="J56" s="161"/>
      <c r="K56" s="160"/>
      <c r="L56" s="162"/>
      <c r="M56" s="162"/>
      <c r="N56" s="96"/>
      <c r="O56" s="96"/>
      <c r="P56" s="164"/>
      <c r="Q56" s="159"/>
      <c r="R56" s="98"/>
      <c r="S56" s="163"/>
      <c r="T56" s="92" t="str">
        <f t="shared" ca="1" si="2"/>
        <v/>
      </c>
      <c r="U56" s="94"/>
      <c r="V56" s="92" t="str">
        <f t="shared" si="3"/>
        <v/>
      </c>
      <c r="W56" s="92" t="str">
        <f t="shared" si="4"/>
        <v/>
      </c>
      <c r="X56" s="99"/>
      <c r="Y56" s="94"/>
      <c r="Z56" s="100"/>
      <c r="AA56" s="95"/>
      <c r="AB56" s="10"/>
      <c r="AC56" s="72" t="b">
        <f t="shared" ca="1" si="1"/>
        <v>0</v>
      </c>
    </row>
    <row r="57" spans="1:45" s="35" customFormat="1" ht="15">
      <c r="A57" s="93">
        <f t="shared" si="5"/>
        <v>1054</v>
      </c>
      <c r="B57" s="94"/>
      <c r="C57" s="153"/>
      <c r="D57" s="93" t="str">
        <f>IF(C57&lt;&gt;"",COUNTIF(Stats!AD:AD,C57),"")</f>
        <v/>
      </c>
      <c r="E57" s="165" t="str">
        <f ca="1">IF(C57&lt;&gt;"",IF(MONTH(T57)=MONTH(TODAY()),Stats!AI1055,"--"),"")</f>
        <v/>
      </c>
      <c r="F57" s="97"/>
      <c r="G57" s="160"/>
      <c r="H57" s="157"/>
      <c r="I57" s="158"/>
      <c r="J57" s="161"/>
      <c r="K57" s="160"/>
      <c r="L57" s="162"/>
      <c r="M57" s="162"/>
      <c r="N57" s="96"/>
      <c r="O57" s="96"/>
      <c r="P57" s="164"/>
      <c r="Q57" s="159"/>
      <c r="R57" s="98"/>
      <c r="S57" s="163"/>
      <c r="T57" s="92" t="str">
        <f t="shared" ca="1" si="2"/>
        <v/>
      </c>
      <c r="U57" s="94"/>
      <c r="V57" s="92" t="str">
        <f t="shared" si="3"/>
        <v/>
      </c>
      <c r="W57" s="92" t="str">
        <f t="shared" si="4"/>
        <v/>
      </c>
      <c r="X57" s="99"/>
      <c r="Y57" s="94"/>
      <c r="Z57" s="100"/>
      <c r="AA57" s="95"/>
      <c r="AB57" s="10"/>
      <c r="AC57" s="72" t="b">
        <f t="shared" ca="1" si="1"/>
        <v>0</v>
      </c>
      <c r="AE57" s="1"/>
      <c r="AH57" s="1"/>
      <c r="AL57" s="1"/>
      <c r="AM57" s="1"/>
      <c r="AN57" s="1"/>
      <c r="AO57" s="1"/>
      <c r="AP57" s="1"/>
      <c r="AQ57" s="1"/>
      <c r="AR57" s="1"/>
      <c r="AS57" s="1"/>
    </row>
    <row r="58" spans="1:45" ht="15">
      <c r="A58" s="93">
        <f t="shared" si="5"/>
        <v>1055</v>
      </c>
      <c r="B58" s="94"/>
      <c r="C58" s="153"/>
      <c r="D58" s="93" t="str">
        <f>IF(C58&lt;&gt;"",COUNTIF(Stats!AD:AD,C58),"")</f>
        <v/>
      </c>
      <c r="E58" s="165" t="str">
        <f ca="1">IF(C58&lt;&gt;"",IF(MONTH(T58)=MONTH(TODAY()),Stats!AI1056,"--"),"")</f>
        <v/>
      </c>
      <c r="F58" s="97"/>
      <c r="G58" s="160"/>
      <c r="H58" s="157"/>
      <c r="I58" s="158"/>
      <c r="J58" s="161"/>
      <c r="K58" s="160"/>
      <c r="L58" s="162"/>
      <c r="M58" s="162"/>
      <c r="N58" s="96"/>
      <c r="O58" s="96"/>
      <c r="P58" s="164"/>
      <c r="Q58" s="159"/>
      <c r="R58" s="98"/>
      <c r="S58" s="163"/>
      <c r="T58" s="92" t="str">
        <f t="shared" ca="1" si="2"/>
        <v/>
      </c>
      <c r="U58" s="94"/>
      <c r="V58" s="92" t="str">
        <f t="shared" si="3"/>
        <v/>
      </c>
      <c r="W58" s="92" t="str">
        <f t="shared" si="4"/>
        <v/>
      </c>
      <c r="X58" s="99"/>
      <c r="Y58" s="94"/>
      <c r="Z58" s="100"/>
      <c r="AA58" s="95"/>
      <c r="AB58" s="10"/>
      <c r="AC58" s="72" t="b">
        <f t="shared" ca="1" si="1"/>
        <v>0</v>
      </c>
      <c r="AH58" s="35"/>
    </row>
    <row r="59" spans="1:45" ht="15">
      <c r="A59" s="93">
        <f t="shared" si="5"/>
        <v>1056</v>
      </c>
      <c r="B59" s="94"/>
      <c r="C59" s="153"/>
      <c r="D59" s="93" t="str">
        <f>IF(C59&lt;&gt;"",COUNTIF(Stats!AD:AD,C59),"")</f>
        <v/>
      </c>
      <c r="E59" s="165" t="str">
        <f ca="1">IF(C59&lt;&gt;"",IF(MONTH(T59)=MONTH(TODAY()),Stats!AI1057,"--"),"")</f>
        <v/>
      </c>
      <c r="F59" s="97"/>
      <c r="G59" s="160"/>
      <c r="H59" s="157"/>
      <c r="I59" s="158"/>
      <c r="J59" s="161"/>
      <c r="K59" s="160"/>
      <c r="L59" s="162"/>
      <c r="M59" s="162"/>
      <c r="N59" s="96"/>
      <c r="O59" s="96"/>
      <c r="P59" s="164"/>
      <c r="Q59" s="159"/>
      <c r="R59" s="98"/>
      <c r="S59" s="163"/>
      <c r="T59" s="92" t="str">
        <f t="shared" ca="1" si="2"/>
        <v/>
      </c>
      <c r="U59" s="94"/>
      <c r="V59" s="92" t="str">
        <f t="shared" si="3"/>
        <v/>
      </c>
      <c r="W59" s="92" t="str">
        <f t="shared" si="4"/>
        <v/>
      </c>
      <c r="X59" s="99"/>
      <c r="Y59" s="94"/>
      <c r="Z59" s="100"/>
      <c r="AA59" s="95"/>
      <c r="AB59" s="10"/>
      <c r="AC59" s="72" t="b">
        <f t="shared" ca="1" si="1"/>
        <v>0</v>
      </c>
    </row>
    <row r="60" spans="1:45" ht="15">
      <c r="A60" s="93">
        <f t="shared" si="5"/>
        <v>1057</v>
      </c>
      <c r="B60" s="94"/>
      <c r="C60" s="153"/>
      <c r="D60" s="93" t="str">
        <f>IF(C60&lt;&gt;"",COUNTIF(Stats!AD:AD,C60),"")</f>
        <v/>
      </c>
      <c r="E60" s="165" t="str">
        <f ca="1">IF(C60&lt;&gt;"",IF(MONTH(T60)=MONTH(TODAY()),Stats!AI1058,"--"),"")</f>
        <v/>
      </c>
      <c r="F60" s="97"/>
      <c r="G60" s="160"/>
      <c r="H60" s="157"/>
      <c r="I60" s="158"/>
      <c r="J60" s="161"/>
      <c r="K60" s="160"/>
      <c r="L60" s="162"/>
      <c r="M60" s="162"/>
      <c r="N60" s="96"/>
      <c r="O60" s="96"/>
      <c r="P60" s="164"/>
      <c r="Q60" s="159"/>
      <c r="R60" s="98"/>
      <c r="S60" s="163"/>
      <c r="T60" s="92" t="str">
        <f t="shared" ca="1" si="2"/>
        <v/>
      </c>
      <c r="U60" s="94"/>
      <c r="V60" s="92" t="str">
        <f t="shared" si="3"/>
        <v/>
      </c>
      <c r="W60" s="92" t="str">
        <f t="shared" si="4"/>
        <v/>
      </c>
      <c r="X60" s="99"/>
      <c r="Y60" s="94"/>
      <c r="Z60" s="100"/>
      <c r="AA60" s="95"/>
      <c r="AB60" s="10"/>
      <c r="AC60" s="72" t="b">
        <f t="shared" ca="1" si="1"/>
        <v>0</v>
      </c>
    </row>
    <row r="61" spans="1:45" ht="15">
      <c r="A61" s="93">
        <f t="shared" si="5"/>
        <v>1058</v>
      </c>
      <c r="B61" s="94"/>
      <c r="C61" s="153"/>
      <c r="D61" s="93" t="str">
        <f>IF(C61&lt;&gt;"",COUNTIF(Stats!AD:AD,C61),"")</f>
        <v/>
      </c>
      <c r="E61" s="165" t="str">
        <f ca="1">IF(C61&lt;&gt;"",IF(MONTH(T61)=MONTH(TODAY()),Stats!AI1059,"--"),"")</f>
        <v/>
      </c>
      <c r="F61" s="97"/>
      <c r="G61" s="160"/>
      <c r="H61" s="157"/>
      <c r="I61" s="158"/>
      <c r="J61" s="161"/>
      <c r="K61" s="160"/>
      <c r="L61" s="162"/>
      <c r="M61" s="162"/>
      <c r="N61" s="96"/>
      <c r="O61" s="96"/>
      <c r="P61" s="164"/>
      <c r="Q61" s="159"/>
      <c r="R61" s="98"/>
      <c r="S61" s="163"/>
      <c r="T61" s="92" t="str">
        <f t="shared" ca="1" si="2"/>
        <v/>
      </c>
      <c r="U61" s="94"/>
      <c r="V61" s="92" t="str">
        <f t="shared" si="3"/>
        <v/>
      </c>
      <c r="W61" s="92" t="str">
        <f t="shared" si="4"/>
        <v/>
      </c>
      <c r="X61" s="99"/>
      <c r="Y61" s="94"/>
      <c r="Z61" s="100"/>
      <c r="AA61" s="95"/>
      <c r="AB61" s="10"/>
      <c r="AC61" s="72" t="b">
        <f t="shared" ca="1" si="1"/>
        <v>0</v>
      </c>
    </row>
    <row r="62" spans="1:45" ht="15">
      <c r="A62" s="93">
        <f t="shared" si="5"/>
        <v>1059</v>
      </c>
      <c r="B62" s="94"/>
      <c r="C62" s="153"/>
      <c r="D62" s="93" t="str">
        <f>IF(C62&lt;&gt;"",COUNTIF(Stats!AD:AD,C62),"")</f>
        <v/>
      </c>
      <c r="E62" s="165" t="str">
        <f ca="1">IF(C62&lt;&gt;"",IF(MONTH(T62)=MONTH(TODAY()),Stats!AI1060,"--"),"")</f>
        <v/>
      </c>
      <c r="F62" s="97"/>
      <c r="G62" s="160"/>
      <c r="H62" s="157"/>
      <c r="I62" s="158"/>
      <c r="J62" s="161"/>
      <c r="K62" s="160"/>
      <c r="L62" s="162"/>
      <c r="M62" s="162"/>
      <c r="N62" s="96"/>
      <c r="O62" s="96"/>
      <c r="P62" s="164"/>
      <c r="Q62" s="159"/>
      <c r="R62" s="98"/>
      <c r="S62" s="163"/>
      <c r="T62" s="92" t="str">
        <f t="shared" ca="1" si="2"/>
        <v/>
      </c>
      <c r="U62" s="94"/>
      <c r="V62" s="92" t="str">
        <f t="shared" si="3"/>
        <v/>
      </c>
      <c r="W62" s="92" t="str">
        <f t="shared" si="4"/>
        <v/>
      </c>
      <c r="X62" s="99"/>
      <c r="Y62" s="94"/>
      <c r="Z62" s="100"/>
      <c r="AA62" s="95"/>
      <c r="AB62" s="10"/>
      <c r="AC62" s="72" t="b">
        <f t="shared" ca="1" si="1"/>
        <v>0</v>
      </c>
    </row>
    <row r="63" spans="1:45" ht="15">
      <c r="A63" s="93">
        <f t="shared" si="5"/>
        <v>1060</v>
      </c>
      <c r="B63" s="94"/>
      <c r="C63" s="153"/>
      <c r="D63" s="93" t="str">
        <f>IF(C63&lt;&gt;"",COUNTIF(Stats!AD:AD,C63),"")</f>
        <v/>
      </c>
      <c r="E63" s="165" t="str">
        <f ca="1">IF(C63&lt;&gt;"",IF(MONTH(T63)=MONTH(TODAY()),Stats!AI1061,"--"),"")</f>
        <v/>
      </c>
      <c r="F63" s="97"/>
      <c r="G63" s="160"/>
      <c r="H63" s="157"/>
      <c r="I63" s="158"/>
      <c r="J63" s="161"/>
      <c r="K63" s="160"/>
      <c r="L63" s="162"/>
      <c r="M63" s="162"/>
      <c r="N63" s="96"/>
      <c r="O63" s="96"/>
      <c r="P63" s="164"/>
      <c r="Q63" s="159"/>
      <c r="R63" s="98"/>
      <c r="S63" s="163"/>
      <c r="T63" s="92" t="str">
        <f t="shared" ca="1" si="2"/>
        <v/>
      </c>
      <c r="U63" s="94"/>
      <c r="V63" s="92" t="str">
        <f t="shared" si="3"/>
        <v/>
      </c>
      <c r="W63" s="92" t="str">
        <f t="shared" si="4"/>
        <v/>
      </c>
      <c r="X63" s="99"/>
      <c r="Y63" s="94"/>
      <c r="Z63" s="100"/>
      <c r="AA63" s="95"/>
      <c r="AB63" s="10"/>
      <c r="AC63" s="72" t="b">
        <f t="shared" ca="1" si="1"/>
        <v>0</v>
      </c>
    </row>
    <row r="64" spans="1:45" ht="15">
      <c r="A64" s="93">
        <f t="shared" si="5"/>
        <v>1061</v>
      </c>
      <c r="B64" s="94"/>
      <c r="C64" s="153"/>
      <c r="D64" s="93" t="str">
        <f>IF(C64&lt;&gt;"",COUNTIF(Stats!AD:AD,C64),"")</f>
        <v/>
      </c>
      <c r="E64" s="165" t="str">
        <f ca="1">IF(C64&lt;&gt;"",IF(MONTH(T64)=MONTH(TODAY()),Stats!AI1062,"--"),"")</f>
        <v/>
      </c>
      <c r="F64" s="97"/>
      <c r="G64" s="160"/>
      <c r="H64" s="157"/>
      <c r="I64" s="158"/>
      <c r="J64" s="161"/>
      <c r="K64" s="160"/>
      <c r="L64" s="162"/>
      <c r="M64" s="162"/>
      <c r="N64" s="96"/>
      <c r="O64" s="96"/>
      <c r="P64" s="164"/>
      <c r="Q64" s="159"/>
      <c r="R64" s="98"/>
      <c r="S64" s="163"/>
      <c r="T64" s="92" t="str">
        <f t="shared" ca="1" si="2"/>
        <v/>
      </c>
      <c r="U64" s="94"/>
      <c r="V64" s="92" t="str">
        <f t="shared" si="3"/>
        <v/>
      </c>
      <c r="W64" s="92" t="str">
        <f t="shared" si="4"/>
        <v/>
      </c>
      <c r="X64" s="99"/>
      <c r="Y64" s="94"/>
      <c r="Z64" s="100"/>
      <c r="AA64" s="95"/>
      <c r="AB64" s="10"/>
      <c r="AC64" s="72" t="b">
        <f t="shared" ca="1" si="1"/>
        <v>0</v>
      </c>
    </row>
    <row r="65" spans="1:29" ht="15">
      <c r="A65" s="93">
        <f t="shared" si="5"/>
        <v>1062</v>
      </c>
      <c r="B65" s="94"/>
      <c r="C65" s="153"/>
      <c r="D65" s="93" t="str">
        <f>IF(C65&lt;&gt;"",COUNTIF(Stats!AD:AD,C65),"")</f>
        <v/>
      </c>
      <c r="E65" s="165" t="str">
        <f ca="1">IF(C65&lt;&gt;"",IF(MONTH(T65)=MONTH(TODAY()),Stats!AI1063,"--"),"")</f>
        <v/>
      </c>
      <c r="F65" s="97"/>
      <c r="G65" s="160"/>
      <c r="H65" s="157"/>
      <c r="I65" s="158"/>
      <c r="J65" s="161"/>
      <c r="K65" s="160"/>
      <c r="L65" s="162"/>
      <c r="M65" s="162"/>
      <c r="N65" s="96"/>
      <c r="O65" s="96"/>
      <c r="P65" s="164"/>
      <c r="Q65" s="159"/>
      <c r="R65" s="98"/>
      <c r="S65" s="163"/>
      <c r="T65" s="92" t="str">
        <f t="shared" ca="1" si="2"/>
        <v/>
      </c>
      <c r="U65" s="94"/>
      <c r="V65" s="92" t="str">
        <f t="shared" si="3"/>
        <v/>
      </c>
      <c r="W65" s="92" t="str">
        <f t="shared" si="4"/>
        <v/>
      </c>
      <c r="X65" s="99"/>
      <c r="Y65" s="94"/>
      <c r="Z65" s="100"/>
      <c r="AA65" s="95"/>
      <c r="AB65" s="10"/>
      <c r="AC65" s="72" t="b">
        <f t="shared" ca="1" si="1"/>
        <v>0</v>
      </c>
    </row>
    <row r="66" spans="1:29" ht="15">
      <c r="A66" s="93">
        <f t="shared" si="5"/>
        <v>1063</v>
      </c>
      <c r="B66" s="94"/>
      <c r="C66" s="153"/>
      <c r="D66" s="93" t="str">
        <f>IF(C66&lt;&gt;"",COUNTIF(Stats!AD:AD,C66),"")</f>
        <v/>
      </c>
      <c r="E66" s="165" t="str">
        <f ca="1">IF(C66&lt;&gt;"",IF(MONTH(T66)=MONTH(TODAY()),Stats!AI1064,"--"),"")</f>
        <v/>
      </c>
      <c r="F66" s="97"/>
      <c r="G66" s="160"/>
      <c r="H66" s="157"/>
      <c r="I66" s="158"/>
      <c r="J66" s="161"/>
      <c r="K66" s="160"/>
      <c r="L66" s="162"/>
      <c r="M66" s="162"/>
      <c r="N66" s="96"/>
      <c r="O66" s="96"/>
      <c r="P66" s="164"/>
      <c r="Q66" s="159"/>
      <c r="R66" s="98"/>
      <c r="S66" s="163"/>
      <c r="T66" s="92" t="str">
        <f t="shared" ca="1" si="2"/>
        <v/>
      </c>
      <c r="U66" s="94"/>
      <c r="V66" s="92" t="str">
        <f t="shared" si="3"/>
        <v/>
      </c>
      <c r="W66" s="92" t="str">
        <f t="shared" si="4"/>
        <v/>
      </c>
      <c r="X66" s="99"/>
      <c r="Y66" s="94"/>
      <c r="Z66" s="100"/>
      <c r="AA66" s="95"/>
      <c r="AB66" s="10"/>
      <c r="AC66" s="72" t="b">
        <f t="shared" ca="1" si="1"/>
        <v>0</v>
      </c>
    </row>
    <row r="67" spans="1:29" ht="15">
      <c r="A67" s="93">
        <f t="shared" si="5"/>
        <v>1064</v>
      </c>
      <c r="B67" s="94"/>
      <c r="C67" s="153"/>
      <c r="D67" s="93" t="str">
        <f>IF(C67&lt;&gt;"",COUNTIF(Stats!AD:AD,C67),"")</f>
        <v/>
      </c>
      <c r="E67" s="165" t="str">
        <f ca="1">IF(C67&lt;&gt;"",IF(MONTH(T67)=MONTH(TODAY()),Stats!AI1065,"--"),"")</f>
        <v/>
      </c>
      <c r="F67" s="97"/>
      <c r="G67" s="160"/>
      <c r="H67" s="157"/>
      <c r="I67" s="158"/>
      <c r="J67" s="161"/>
      <c r="K67" s="160"/>
      <c r="L67" s="162"/>
      <c r="M67" s="162"/>
      <c r="N67" s="96"/>
      <c r="O67" s="96"/>
      <c r="P67" s="164"/>
      <c r="Q67" s="159"/>
      <c r="R67" s="98"/>
      <c r="S67" s="163"/>
      <c r="T67" s="92" t="str">
        <f t="shared" ca="1" si="2"/>
        <v/>
      </c>
      <c r="U67" s="94"/>
      <c r="V67" s="92" t="str">
        <f t="shared" si="3"/>
        <v/>
      </c>
      <c r="W67" s="92" t="str">
        <f t="shared" si="4"/>
        <v/>
      </c>
      <c r="X67" s="99"/>
      <c r="Y67" s="94"/>
      <c r="Z67" s="100"/>
      <c r="AA67" s="95"/>
      <c r="AB67" s="10"/>
      <c r="AC67" s="72" t="b">
        <f t="shared" ca="1" si="1"/>
        <v>0</v>
      </c>
    </row>
    <row r="68" spans="1:29" ht="15">
      <c r="A68" s="93">
        <f t="shared" si="5"/>
        <v>1065</v>
      </c>
      <c r="B68" s="94"/>
      <c r="C68" s="153"/>
      <c r="D68" s="93" t="str">
        <f>IF(C68&lt;&gt;"",COUNTIF(Stats!AD:AD,C68),"")</f>
        <v/>
      </c>
      <c r="E68" s="165" t="str">
        <f ca="1">IF(C68&lt;&gt;"",IF(MONTH(T68)=MONTH(TODAY()),Stats!AI1066,"--"),"")</f>
        <v/>
      </c>
      <c r="F68" s="97"/>
      <c r="G68" s="160"/>
      <c r="H68" s="157"/>
      <c r="I68" s="158"/>
      <c r="J68" s="161"/>
      <c r="K68" s="160"/>
      <c r="L68" s="162"/>
      <c r="M68" s="162"/>
      <c r="N68" s="96"/>
      <c r="O68" s="96"/>
      <c r="P68" s="164"/>
      <c r="Q68" s="159"/>
      <c r="R68" s="98"/>
      <c r="S68" s="163"/>
      <c r="T68" s="92" t="str">
        <f t="shared" ca="1" si="2"/>
        <v/>
      </c>
      <c r="U68" s="94"/>
      <c r="V68" s="92" t="str">
        <f t="shared" si="3"/>
        <v/>
      </c>
      <c r="W68" s="92" t="str">
        <f t="shared" si="4"/>
        <v/>
      </c>
      <c r="X68" s="99"/>
      <c r="Y68" s="94"/>
      <c r="Z68" s="100"/>
      <c r="AA68" s="95"/>
      <c r="AB68" s="10"/>
      <c r="AC68" s="72" t="b">
        <f t="shared" ref="AC68:AC131" ca="1" si="6">AND(T68&gt;=startDate,T68&lt;=endDate)</f>
        <v>0</v>
      </c>
    </row>
    <row r="69" spans="1:29" ht="15">
      <c r="A69" s="93">
        <f t="shared" si="5"/>
        <v>1066</v>
      </c>
      <c r="B69" s="94"/>
      <c r="C69" s="153"/>
      <c r="D69" s="93" t="str">
        <f>IF(C69&lt;&gt;"",COUNTIF(Stats!AD:AD,C69),"")</f>
        <v/>
      </c>
      <c r="E69" s="165" t="str">
        <f ca="1">IF(C69&lt;&gt;"",IF(MONTH(T69)=MONTH(TODAY()),Stats!AI1067,"--"),"")</f>
        <v/>
      </c>
      <c r="F69" s="97"/>
      <c r="G69" s="160"/>
      <c r="H69" s="157"/>
      <c r="I69" s="158"/>
      <c r="J69" s="161"/>
      <c r="K69" s="160"/>
      <c r="L69" s="162"/>
      <c r="M69" s="162"/>
      <c r="N69" s="96"/>
      <c r="O69" s="96"/>
      <c r="P69" s="164"/>
      <c r="Q69" s="159"/>
      <c r="R69" s="98"/>
      <c r="S69" s="163"/>
      <c r="T69" s="92" t="str">
        <f t="shared" ref="T69:T132" ca="1" si="7">IF(B69&lt;&gt;"",IF(T69="",TODAY(),T69),"")</f>
        <v/>
      </c>
      <c r="U69" s="94"/>
      <c r="V69" s="92" t="str">
        <f t="shared" ref="V69:V132" si="8">IF(U69="","", U69+21)</f>
        <v/>
      </c>
      <c r="W69" s="92" t="str">
        <f t="shared" ref="W69:W132" si="9">IF($U69="","", $V69+28)</f>
        <v/>
      </c>
      <c r="X69" s="99"/>
      <c r="Y69" s="94"/>
      <c r="Z69" s="100"/>
      <c r="AA69" s="95"/>
      <c r="AB69" s="10"/>
      <c r="AC69" s="72" t="b">
        <f t="shared" ca="1" si="6"/>
        <v>0</v>
      </c>
    </row>
    <row r="70" spans="1:29" ht="15">
      <c r="A70" s="93">
        <f t="shared" si="5"/>
        <v>1067</v>
      </c>
      <c r="B70" s="94"/>
      <c r="C70" s="153"/>
      <c r="D70" s="93" t="str">
        <f>IF(C70&lt;&gt;"",COUNTIF(Stats!AD:AD,C70),"")</f>
        <v/>
      </c>
      <c r="E70" s="165" t="str">
        <f ca="1">IF(C70&lt;&gt;"",IF(MONTH(T70)=MONTH(TODAY()),Stats!AI1068,"--"),"")</f>
        <v/>
      </c>
      <c r="F70" s="97"/>
      <c r="G70" s="160"/>
      <c r="H70" s="157"/>
      <c r="I70" s="158"/>
      <c r="J70" s="161"/>
      <c r="K70" s="160"/>
      <c r="L70" s="162"/>
      <c r="M70" s="162"/>
      <c r="N70" s="96"/>
      <c r="O70" s="96"/>
      <c r="P70" s="164"/>
      <c r="Q70" s="159"/>
      <c r="R70" s="98"/>
      <c r="S70" s="163"/>
      <c r="T70" s="92" t="str">
        <f t="shared" ca="1" si="7"/>
        <v/>
      </c>
      <c r="U70" s="94"/>
      <c r="V70" s="92" t="str">
        <f t="shared" si="8"/>
        <v/>
      </c>
      <c r="W70" s="92" t="str">
        <f t="shared" si="9"/>
        <v/>
      </c>
      <c r="X70" s="99"/>
      <c r="Y70" s="94"/>
      <c r="Z70" s="100"/>
      <c r="AA70" s="95"/>
      <c r="AB70" s="10"/>
      <c r="AC70" s="72" t="b">
        <f t="shared" ca="1" si="6"/>
        <v>0</v>
      </c>
    </row>
    <row r="71" spans="1:29" ht="15">
      <c r="A71" s="93">
        <f t="shared" si="5"/>
        <v>1068</v>
      </c>
      <c r="B71" s="94"/>
      <c r="C71" s="153"/>
      <c r="D71" s="93" t="str">
        <f>IF(C71&lt;&gt;"",COUNTIF(Stats!AD:AD,C71),"")</f>
        <v/>
      </c>
      <c r="E71" s="165" t="str">
        <f ca="1">IF(C71&lt;&gt;"",IF(MONTH(T71)=MONTH(TODAY()),Stats!AI1069,"--"),"")</f>
        <v/>
      </c>
      <c r="F71" s="97"/>
      <c r="G71" s="160"/>
      <c r="H71" s="157"/>
      <c r="I71" s="158"/>
      <c r="J71" s="161"/>
      <c r="K71" s="160"/>
      <c r="L71" s="162"/>
      <c r="M71" s="162"/>
      <c r="N71" s="96"/>
      <c r="O71" s="96"/>
      <c r="P71" s="164"/>
      <c r="Q71" s="159"/>
      <c r="R71" s="98"/>
      <c r="S71" s="163"/>
      <c r="T71" s="92" t="str">
        <f t="shared" ca="1" si="7"/>
        <v/>
      </c>
      <c r="U71" s="94"/>
      <c r="V71" s="92" t="str">
        <f t="shared" si="8"/>
        <v/>
      </c>
      <c r="W71" s="92" t="str">
        <f t="shared" si="9"/>
        <v/>
      </c>
      <c r="X71" s="99"/>
      <c r="Y71" s="94"/>
      <c r="Z71" s="100"/>
      <c r="AA71" s="95"/>
      <c r="AB71" s="10"/>
      <c r="AC71" s="72" t="b">
        <f t="shared" ca="1" si="6"/>
        <v>0</v>
      </c>
    </row>
    <row r="72" spans="1:29" ht="15">
      <c r="A72" s="93">
        <f t="shared" ref="A72:A135" si="10">(A71+1)</f>
        <v>1069</v>
      </c>
      <c r="B72" s="94"/>
      <c r="C72" s="153"/>
      <c r="D72" s="93" t="str">
        <f>IF(C72&lt;&gt;"",COUNTIF(Stats!AD:AD,C72),"")</f>
        <v/>
      </c>
      <c r="E72" s="165" t="str">
        <f ca="1">IF(C72&lt;&gt;"",IF(MONTH(T72)=MONTH(TODAY()),Stats!AI1070,"--"),"")</f>
        <v/>
      </c>
      <c r="F72" s="97"/>
      <c r="G72" s="160"/>
      <c r="H72" s="157"/>
      <c r="I72" s="158"/>
      <c r="J72" s="161"/>
      <c r="K72" s="160"/>
      <c r="L72" s="162"/>
      <c r="M72" s="162"/>
      <c r="N72" s="96"/>
      <c r="O72" s="96"/>
      <c r="P72" s="164"/>
      <c r="Q72" s="159"/>
      <c r="R72" s="98"/>
      <c r="S72" s="163"/>
      <c r="T72" s="92" t="str">
        <f t="shared" ca="1" si="7"/>
        <v/>
      </c>
      <c r="U72" s="94"/>
      <c r="V72" s="92" t="str">
        <f t="shared" si="8"/>
        <v/>
      </c>
      <c r="W72" s="92" t="str">
        <f t="shared" si="9"/>
        <v/>
      </c>
      <c r="X72" s="99"/>
      <c r="Y72" s="94"/>
      <c r="Z72" s="100"/>
      <c r="AA72" s="95"/>
      <c r="AB72" s="10"/>
      <c r="AC72" s="72" t="b">
        <f t="shared" ca="1" si="6"/>
        <v>0</v>
      </c>
    </row>
    <row r="73" spans="1:29" ht="15">
      <c r="A73" s="93">
        <f t="shared" si="10"/>
        <v>1070</v>
      </c>
      <c r="B73" s="94"/>
      <c r="C73" s="153"/>
      <c r="D73" s="93" t="str">
        <f>IF(C73&lt;&gt;"",COUNTIF(Stats!AD:AD,C73),"")</f>
        <v/>
      </c>
      <c r="E73" s="165" t="str">
        <f ca="1">IF(C73&lt;&gt;"",IF(MONTH(T73)=MONTH(TODAY()),Stats!AI1071,"--"),"")</f>
        <v/>
      </c>
      <c r="F73" s="97"/>
      <c r="G73" s="160"/>
      <c r="H73" s="157"/>
      <c r="I73" s="158"/>
      <c r="J73" s="161"/>
      <c r="K73" s="160"/>
      <c r="L73" s="162"/>
      <c r="M73" s="162"/>
      <c r="N73" s="96"/>
      <c r="O73" s="96"/>
      <c r="P73" s="164"/>
      <c r="Q73" s="159"/>
      <c r="R73" s="98"/>
      <c r="S73" s="163"/>
      <c r="T73" s="92" t="str">
        <f t="shared" ca="1" si="7"/>
        <v/>
      </c>
      <c r="U73" s="94"/>
      <c r="V73" s="92" t="str">
        <f t="shared" si="8"/>
        <v/>
      </c>
      <c r="W73" s="92" t="str">
        <f t="shared" si="9"/>
        <v/>
      </c>
      <c r="X73" s="99"/>
      <c r="Y73" s="94"/>
      <c r="Z73" s="100"/>
      <c r="AA73" s="95"/>
      <c r="AB73" s="10"/>
      <c r="AC73" s="72" t="b">
        <f t="shared" ca="1" si="6"/>
        <v>0</v>
      </c>
    </row>
    <row r="74" spans="1:29" ht="15">
      <c r="A74" s="93">
        <f t="shared" si="10"/>
        <v>1071</v>
      </c>
      <c r="B74" s="94"/>
      <c r="C74" s="153"/>
      <c r="D74" s="93" t="str">
        <f>IF(C74&lt;&gt;"",COUNTIF(Stats!AD:AD,C74),"")</f>
        <v/>
      </c>
      <c r="E74" s="165" t="str">
        <f ca="1">IF(C74&lt;&gt;"",IF(MONTH(T74)=MONTH(TODAY()),Stats!AI1072,"--"),"")</f>
        <v/>
      </c>
      <c r="F74" s="97"/>
      <c r="G74" s="160"/>
      <c r="H74" s="157"/>
      <c r="I74" s="158"/>
      <c r="J74" s="161"/>
      <c r="K74" s="160"/>
      <c r="L74" s="162"/>
      <c r="M74" s="162"/>
      <c r="N74" s="96"/>
      <c r="O74" s="96"/>
      <c r="P74" s="164"/>
      <c r="Q74" s="159"/>
      <c r="R74" s="98"/>
      <c r="S74" s="163"/>
      <c r="T74" s="92" t="str">
        <f t="shared" ca="1" si="7"/>
        <v/>
      </c>
      <c r="U74" s="94"/>
      <c r="V74" s="92" t="str">
        <f t="shared" si="8"/>
        <v/>
      </c>
      <c r="W74" s="92" t="str">
        <f t="shared" si="9"/>
        <v/>
      </c>
      <c r="X74" s="99"/>
      <c r="Y74" s="94"/>
      <c r="Z74" s="100"/>
      <c r="AA74" s="95"/>
      <c r="AB74" s="10"/>
      <c r="AC74" s="72" t="b">
        <f t="shared" ca="1" si="6"/>
        <v>0</v>
      </c>
    </row>
    <row r="75" spans="1:29" ht="15">
      <c r="A75" s="93">
        <f t="shared" si="10"/>
        <v>1072</v>
      </c>
      <c r="B75" s="94"/>
      <c r="C75" s="153"/>
      <c r="D75" s="93" t="str">
        <f>IF(C75&lt;&gt;"",COUNTIF(Stats!AD:AD,C75),"")</f>
        <v/>
      </c>
      <c r="E75" s="165" t="str">
        <f ca="1">IF(C75&lt;&gt;"",IF(MONTH(T75)=MONTH(TODAY()),Stats!AI1073,"--"),"")</f>
        <v/>
      </c>
      <c r="F75" s="97"/>
      <c r="G75" s="160"/>
      <c r="H75" s="157"/>
      <c r="I75" s="158"/>
      <c r="J75" s="161"/>
      <c r="K75" s="160"/>
      <c r="L75" s="162"/>
      <c r="M75" s="162"/>
      <c r="N75" s="96"/>
      <c r="O75" s="96"/>
      <c r="P75" s="164"/>
      <c r="Q75" s="159"/>
      <c r="R75" s="98"/>
      <c r="S75" s="163"/>
      <c r="T75" s="92" t="str">
        <f t="shared" ca="1" si="7"/>
        <v/>
      </c>
      <c r="U75" s="94"/>
      <c r="V75" s="92" t="str">
        <f t="shared" si="8"/>
        <v/>
      </c>
      <c r="W75" s="92" t="str">
        <f t="shared" si="9"/>
        <v/>
      </c>
      <c r="X75" s="99"/>
      <c r="Y75" s="94"/>
      <c r="Z75" s="100"/>
      <c r="AA75" s="95"/>
      <c r="AB75" s="10"/>
      <c r="AC75" s="72" t="b">
        <f t="shared" ca="1" si="6"/>
        <v>0</v>
      </c>
    </row>
    <row r="76" spans="1:29" ht="15">
      <c r="A76" s="93">
        <f t="shared" si="10"/>
        <v>1073</v>
      </c>
      <c r="B76" s="94"/>
      <c r="C76" s="153"/>
      <c r="D76" s="93" t="str">
        <f>IF(C76&lt;&gt;"",COUNTIF(Stats!AD:AD,C76),"")</f>
        <v/>
      </c>
      <c r="E76" s="165" t="str">
        <f ca="1">IF(C76&lt;&gt;"",IF(MONTH(T76)=MONTH(TODAY()),Stats!AI1074,"--"),"")</f>
        <v/>
      </c>
      <c r="F76" s="97"/>
      <c r="G76" s="160"/>
      <c r="H76" s="157"/>
      <c r="I76" s="158"/>
      <c r="J76" s="161"/>
      <c r="K76" s="160"/>
      <c r="L76" s="162"/>
      <c r="M76" s="162"/>
      <c r="N76" s="96"/>
      <c r="O76" s="96"/>
      <c r="P76" s="164"/>
      <c r="Q76" s="159"/>
      <c r="R76" s="98"/>
      <c r="S76" s="163"/>
      <c r="T76" s="92" t="str">
        <f t="shared" ca="1" si="7"/>
        <v/>
      </c>
      <c r="U76" s="94"/>
      <c r="V76" s="92" t="str">
        <f t="shared" si="8"/>
        <v/>
      </c>
      <c r="W76" s="92" t="str">
        <f t="shared" si="9"/>
        <v/>
      </c>
      <c r="X76" s="99"/>
      <c r="Y76" s="94"/>
      <c r="Z76" s="100"/>
      <c r="AA76" s="95"/>
      <c r="AB76" s="10"/>
      <c r="AC76" s="72" t="b">
        <f t="shared" ca="1" si="6"/>
        <v>0</v>
      </c>
    </row>
    <row r="77" spans="1:29" ht="15">
      <c r="A77" s="93">
        <f t="shared" si="10"/>
        <v>1074</v>
      </c>
      <c r="B77" s="94"/>
      <c r="C77" s="153"/>
      <c r="D77" s="93" t="str">
        <f>IF(C77&lt;&gt;"",COUNTIF(Stats!AD:AD,C77),"")</f>
        <v/>
      </c>
      <c r="E77" s="165" t="str">
        <f ca="1">IF(C77&lt;&gt;"",IF(MONTH(T77)=MONTH(TODAY()),Stats!AI1075,"--"),"")</f>
        <v/>
      </c>
      <c r="F77" s="97"/>
      <c r="G77" s="160"/>
      <c r="H77" s="157"/>
      <c r="I77" s="158"/>
      <c r="J77" s="161"/>
      <c r="K77" s="160"/>
      <c r="L77" s="162"/>
      <c r="M77" s="162"/>
      <c r="N77" s="96"/>
      <c r="O77" s="96"/>
      <c r="P77" s="164"/>
      <c r="Q77" s="159"/>
      <c r="R77" s="98"/>
      <c r="S77" s="163"/>
      <c r="T77" s="92" t="str">
        <f t="shared" ca="1" si="7"/>
        <v/>
      </c>
      <c r="U77" s="94"/>
      <c r="V77" s="92" t="str">
        <f t="shared" si="8"/>
        <v/>
      </c>
      <c r="W77" s="92" t="str">
        <f t="shared" si="9"/>
        <v/>
      </c>
      <c r="X77" s="99"/>
      <c r="Y77" s="94"/>
      <c r="Z77" s="100"/>
      <c r="AA77" s="95"/>
      <c r="AB77" s="10"/>
      <c r="AC77" s="72" t="b">
        <f t="shared" ca="1" si="6"/>
        <v>0</v>
      </c>
    </row>
    <row r="78" spans="1:29" ht="15">
      <c r="A78" s="93">
        <f t="shared" si="10"/>
        <v>1075</v>
      </c>
      <c r="B78" s="94"/>
      <c r="C78" s="153"/>
      <c r="D78" s="93" t="str">
        <f>IF(C78&lt;&gt;"",COUNTIF(Stats!AD:AD,C78),"")</f>
        <v/>
      </c>
      <c r="E78" s="165" t="str">
        <f ca="1">IF(C78&lt;&gt;"",IF(MONTH(T78)=MONTH(TODAY()),Stats!AI1076,"--"),"")</f>
        <v/>
      </c>
      <c r="F78" s="97"/>
      <c r="G78" s="160"/>
      <c r="H78" s="157"/>
      <c r="I78" s="158"/>
      <c r="J78" s="161"/>
      <c r="K78" s="160"/>
      <c r="L78" s="162"/>
      <c r="M78" s="162"/>
      <c r="N78" s="96"/>
      <c r="O78" s="96"/>
      <c r="P78" s="164"/>
      <c r="Q78" s="159"/>
      <c r="R78" s="98"/>
      <c r="S78" s="163"/>
      <c r="T78" s="92" t="str">
        <f t="shared" ca="1" si="7"/>
        <v/>
      </c>
      <c r="U78" s="94"/>
      <c r="V78" s="92" t="str">
        <f t="shared" si="8"/>
        <v/>
      </c>
      <c r="W78" s="92" t="str">
        <f t="shared" si="9"/>
        <v/>
      </c>
      <c r="X78" s="99"/>
      <c r="Y78" s="94"/>
      <c r="Z78" s="100"/>
      <c r="AA78" s="95"/>
      <c r="AB78" s="10"/>
      <c r="AC78" s="72" t="b">
        <f t="shared" ca="1" si="6"/>
        <v>0</v>
      </c>
    </row>
    <row r="79" spans="1:29" ht="15">
      <c r="A79" s="93">
        <f t="shared" si="10"/>
        <v>1076</v>
      </c>
      <c r="B79" s="94"/>
      <c r="C79" s="153"/>
      <c r="D79" s="93" t="str">
        <f>IF(C79&lt;&gt;"",COUNTIF(Stats!AD:AD,C79),"")</f>
        <v/>
      </c>
      <c r="E79" s="165" t="str">
        <f ca="1">IF(C79&lt;&gt;"",IF(MONTH(T79)=MONTH(TODAY()),Stats!AI1077,"--"),"")</f>
        <v/>
      </c>
      <c r="F79" s="97"/>
      <c r="G79" s="160"/>
      <c r="H79" s="157"/>
      <c r="I79" s="158"/>
      <c r="J79" s="161"/>
      <c r="K79" s="160"/>
      <c r="L79" s="162"/>
      <c r="M79" s="162"/>
      <c r="N79" s="96"/>
      <c r="O79" s="96"/>
      <c r="P79" s="164"/>
      <c r="Q79" s="159"/>
      <c r="R79" s="98"/>
      <c r="S79" s="163"/>
      <c r="T79" s="92" t="str">
        <f t="shared" ca="1" si="7"/>
        <v/>
      </c>
      <c r="U79" s="94"/>
      <c r="V79" s="92" t="str">
        <f t="shared" si="8"/>
        <v/>
      </c>
      <c r="W79" s="92" t="str">
        <f t="shared" si="9"/>
        <v/>
      </c>
      <c r="X79" s="99"/>
      <c r="Y79" s="94"/>
      <c r="Z79" s="100"/>
      <c r="AA79" s="95"/>
      <c r="AB79" s="10"/>
      <c r="AC79" s="72" t="b">
        <f t="shared" ca="1" si="6"/>
        <v>0</v>
      </c>
    </row>
    <row r="80" spans="1:29" ht="15">
      <c r="A80" s="93">
        <f t="shared" si="10"/>
        <v>1077</v>
      </c>
      <c r="B80" s="94"/>
      <c r="C80" s="153"/>
      <c r="D80" s="93" t="str">
        <f>IF(C80&lt;&gt;"",COUNTIF(Stats!AD:AD,C80),"")</f>
        <v/>
      </c>
      <c r="E80" s="165" t="str">
        <f ca="1">IF(C80&lt;&gt;"",IF(MONTH(T80)=MONTH(TODAY()),Stats!AI1078,"--"),"")</f>
        <v/>
      </c>
      <c r="F80" s="97"/>
      <c r="G80" s="160"/>
      <c r="H80" s="157"/>
      <c r="I80" s="158"/>
      <c r="J80" s="161"/>
      <c r="K80" s="160"/>
      <c r="L80" s="162"/>
      <c r="M80" s="162"/>
      <c r="N80" s="96"/>
      <c r="O80" s="96"/>
      <c r="P80" s="164"/>
      <c r="Q80" s="159"/>
      <c r="R80" s="98"/>
      <c r="S80" s="163"/>
      <c r="T80" s="92" t="str">
        <f t="shared" ca="1" si="7"/>
        <v/>
      </c>
      <c r="U80" s="94"/>
      <c r="V80" s="92" t="str">
        <f t="shared" si="8"/>
        <v/>
      </c>
      <c r="W80" s="92" t="str">
        <f t="shared" si="9"/>
        <v/>
      </c>
      <c r="X80" s="99"/>
      <c r="Y80" s="94"/>
      <c r="Z80" s="100"/>
      <c r="AA80" s="95"/>
      <c r="AB80" s="10"/>
      <c r="AC80" s="72" t="b">
        <f t="shared" ca="1" si="6"/>
        <v>0</v>
      </c>
    </row>
    <row r="81" spans="1:29" ht="15">
      <c r="A81" s="93">
        <f t="shared" si="10"/>
        <v>1078</v>
      </c>
      <c r="B81" s="94"/>
      <c r="C81" s="153"/>
      <c r="D81" s="93" t="str">
        <f>IF(C81&lt;&gt;"",COUNTIF(Stats!AD:AD,C81),"")</f>
        <v/>
      </c>
      <c r="E81" s="165" t="str">
        <f ca="1">IF(C81&lt;&gt;"",IF(MONTH(T81)=MONTH(TODAY()),Stats!AI1079,"--"),"")</f>
        <v/>
      </c>
      <c r="F81" s="97"/>
      <c r="G81" s="160"/>
      <c r="H81" s="157"/>
      <c r="I81" s="158"/>
      <c r="J81" s="161"/>
      <c r="K81" s="160"/>
      <c r="L81" s="162"/>
      <c r="M81" s="162"/>
      <c r="N81" s="96"/>
      <c r="O81" s="96"/>
      <c r="P81" s="164"/>
      <c r="Q81" s="159"/>
      <c r="R81" s="98"/>
      <c r="S81" s="163"/>
      <c r="T81" s="92" t="str">
        <f t="shared" ca="1" si="7"/>
        <v/>
      </c>
      <c r="U81" s="94"/>
      <c r="V81" s="92" t="str">
        <f t="shared" si="8"/>
        <v/>
      </c>
      <c r="W81" s="92" t="str">
        <f t="shared" si="9"/>
        <v/>
      </c>
      <c r="X81" s="99"/>
      <c r="Y81" s="94"/>
      <c r="Z81" s="100"/>
      <c r="AA81" s="95"/>
      <c r="AB81" s="10"/>
      <c r="AC81" s="72" t="b">
        <f t="shared" ca="1" si="6"/>
        <v>0</v>
      </c>
    </row>
    <row r="82" spans="1:29" ht="15">
      <c r="A82" s="93">
        <f t="shared" si="10"/>
        <v>1079</v>
      </c>
      <c r="B82" s="94"/>
      <c r="C82" s="153"/>
      <c r="D82" s="93" t="str">
        <f>IF(C82&lt;&gt;"",COUNTIF(Stats!AD:AD,C82),"")</f>
        <v/>
      </c>
      <c r="E82" s="165" t="str">
        <f ca="1">IF(C82&lt;&gt;"",IF(MONTH(T82)=MONTH(TODAY()),Stats!AI1080,"--"),"")</f>
        <v/>
      </c>
      <c r="F82" s="97"/>
      <c r="G82" s="160"/>
      <c r="H82" s="157"/>
      <c r="I82" s="158"/>
      <c r="J82" s="161"/>
      <c r="K82" s="160"/>
      <c r="L82" s="162"/>
      <c r="M82" s="162"/>
      <c r="N82" s="96"/>
      <c r="O82" s="96"/>
      <c r="P82" s="164"/>
      <c r="Q82" s="159"/>
      <c r="R82" s="98"/>
      <c r="S82" s="163"/>
      <c r="T82" s="92" t="str">
        <f t="shared" ca="1" si="7"/>
        <v/>
      </c>
      <c r="U82" s="94"/>
      <c r="V82" s="92" t="str">
        <f t="shared" si="8"/>
        <v/>
      </c>
      <c r="W82" s="92" t="str">
        <f t="shared" si="9"/>
        <v/>
      </c>
      <c r="X82" s="99"/>
      <c r="Y82" s="94"/>
      <c r="Z82" s="100"/>
      <c r="AA82" s="95"/>
      <c r="AB82" s="10"/>
      <c r="AC82" s="72" t="b">
        <f t="shared" ca="1" si="6"/>
        <v>0</v>
      </c>
    </row>
    <row r="83" spans="1:29" ht="15">
      <c r="A83" s="93">
        <f t="shared" si="10"/>
        <v>1080</v>
      </c>
      <c r="B83" s="94"/>
      <c r="C83" s="153"/>
      <c r="D83" s="93" t="str">
        <f>IF(C83&lt;&gt;"",COUNTIF(Stats!AD:AD,C83),"")</f>
        <v/>
      </c>
      <c r="E83" s="165" t="str">
        <f ca="1">IF(C83&lt;&gt;"",IF(MONTH(T83)=MONTH(TODAY()),Stats!AI1081,"--"),"")</f>
        <v/>
      </c>
      <c r="F83" s="97"/>
      <c r="G83" s="160"/>
      <c r="H83" s="157"/>
      <c r="I83" s="158"/>
      <c r="J83" s="161"/>
      <c r="K83" s="160"/>
      <c r="L83" s="162"/>
      <c r="M83" s="162"/>
      <c r="N83" s="96"/>
      <c r="O83" s="96"/>
      <c r="P83" s="164"/>
      <c r="Q83" s="159"/>
      <c r="R83" s="98"/>
      <c r="S83" s="163"/>
      <c r="T83" s="92" t="str">
        <f t="shared" ca="1" si="7"/>
        <v/>
      </c>
      <c r="U83" s="94"/>
      <c r="V83" s="92" t="str">
        <f t="shared" si="8"/>
        <v/>
      </c>
      <c r="W83" s="92" t="str">
        <f t="shared" si="9"/>
        <v/>
      </c>
      <c r="X83" s="99"/>
      <c r="Y83" s="94"/>
      <c r="Z83" s="100"/>
      <c r="AA83" s="95"/>
      <c r="AB83" s="10"/>
      <c r="AC83" s="72" t="b">
        <f t="shared" ca="1" si="6"/>
        <v>0</v>
      </c>
    </row>
    <row r="84" spans="1:29" ht="15">
      <c r="A84" s="93">
        <f t="shared" si="10"/>
        <v>1081</v>
      </c>
      <c r="B84" s="94"/>
      <c r="C84" s="153"/>
      <c r="D84" s="93" t="str">
        <f>IF(C84&lt;&gt;"",COUNTIF(Stats!AD:AD,C84),"")</f>
        <v/>
      </c>
      <c r="E84" s="165" t="str">
        <f ca="1">IF(C84&lt;&gt;"",IF(MONTH(T84)=MONTH(TODAY()),Stats!AI1082,"--"),"")</f>
        <v/>
      </c>
      <c r="F84" s="97"/>
      <c r="G84" s="160"/>
      <c r="H84" s="157"/>
      <c r="I84" s="158"/>
      <c r="J84" s="161"/>
      <c r="K84" s="160"/>
      <c r="L84" s="162"/>
      <c r="M84" s="162"/>
      <c r="N84" s="96"/>
      <c r="O84" s="96"/>
      <c r="P84" s="164"/>
      <c r="Q84" s="159"/>
      <c r="R84" s="98"/>
      <c r="S84" s="163"/>
      <c r="T84" s="92" t="str">
        <f t="shared" ca="1" si="7"/>
        <v/>
      </c>
      <c r="U84" s="94"/>
      <c r="V84" s="92" t="str">
        <f t="shared" si="8"/>
        <v/>
      </c>
      <c r="W84" s="92" t="str">
        <f t="shared" si="9"/>
        <v/>
      </c>
      <c r="X84" s="99"/>
      <c r="Y84" s="94"/>
      <c r="Z84" s="100"/>
      <c r="AA84" s="95"/>
      <c r="AB84" s="10"/>
      <c r="AC84" s="72" t="b">
        <f t="shared" ca="1" si="6"/>
        <v>0</v>
      </c>
    </row>
    <row r="85" spans="1:29" ht="15">
      <c r="A85" s="93">
        <f t="shared" si="10"/>
        <v>1082</v>
      </c>
      <c r="B85" s="94"/>
      <c r="C85" s="153"/>
      <c r="D85" s="93" t="str">
        <f>IF(C85&lt;&gt;"",COUNTIF(Stats!AD:AD,C85),"")</f>
        <v/>
      </c>
      <c r="E85" s="165" t="str">
        <f ca="1">IF(C85&lt;&gt;"",IF(MONTH(T85)=MONTH(TODAY()),Stats!AI1083,"--"),"")</f>
        <v/>
      </c>
      <c r="F85" s="97"/>
      <c r="G85" s="160"/>
      <c r="H85" s="157"/>
      <c r="I85" s="158"/>
      <c r="J85" s="161"/>
      <c r="K85" s="160"/>
      <c r="L85" s="162"/>
      <c r="M85" s="162"/>
      <c r="N85" s="96"/>
      <c r="O85" s="96"/>
      <c r="P85" s="164"/>
      <c r="Q85" s="159"/>
      <c r="R85" s="98"/>
      <c r="S85" s="163"/>
      <c r="T85" s="92" t="str">
        <f t="shared" ca="1" si="7"/>
        <v/>
      </c>
      <c r="U85" s="94"/>
      <c r="V85" s="92" t="str">
        <f t="shared" si="8"/>
        <v/>
      </c>
      <c r="W85" s="92" t="str">
        <f t="shared" si="9"/>
        <v/>
      </c>
      <c r="X85" s="99"/>
      <c r="Y85" s="94"/>
      <c r="Z85" s="100"/>
      <c r="AA85" s="95"/>
      <c r="AB85" s="10"/>
      <c r="AC85" s="72" t="b">
        <f t="shared" ca="1" si="6"/>
        <v>0</v>
      </c>
    </row>
    <row r="86" spans="1:29" ht="15">
      <c r="A86" s="93">
        <f t="shared" si="10"/>
        <v>1083</v>
      </c>
      <c r="B86" s="94"/>
      <c r="C86" s="153"/>
      <c r="D86" s="93" t="str">
        <f>IF(C86&lt;&gt;"",COUNTIF(Stats!AD:AD,C86),"")</f>
        <v/>
      </c>
      <c r="E86" s="165" t="str">
        <f ca="1">IF(C86&lt;&gt;"",IF(MONTH(T86)=MONTH(TODAY()),Stats!AI1084,"--"),"")</f>
        <v/>
      </c>
      <c r="F86" s="97"/>
      <c r="G86" s="160"/>
      <c r="H86" s="157"/>
      <c r="I86" s="158"/>
      <c r="J86" s="161"/>
      <c r="K86" s="160"/>
      <c r="L86" s="162"/>
      <c r="M86" s="162"/>
      <c r="N86" s="96"/>
      <c r="O86" s="96"/>
      <c r="P86" s="164"/>
      <c r="Q86" s="159"/>
      <c r="R86" s="98"/>
      <c r="S86" s="163"/>
      <c r="T86" s="92" t="str">
        <f t="shared" ca="1" si="7"/>
        <v/>
      </c>
      <c r="U86" s="94"/>
      <c r="V86" s="92" t="str">
        <f t="shared" si="8"/>
        <v/>
      </c>
      <c r="W86" s="92" t="str">
        <f t="shared" si="9"/>
        <v/>
      </c>
      <c r="X86" s="99"/>
      <c r="Y86" s="94"/>
      <c r="Z86" s="100"/>
      <c r="AA86" s="95"/>
      <c r="AB86" s="10"/>
      <c r="AC86" s="72" t="b">
        <f t="shared" ca="1" si="6"/>
        <v>0</v>
      </c>
    </row>
    <row r="87" spans="1:29" ht="15">
      <c r="A87" s="93">
        <f t="shared" si="10"/>
        <v>1084</v>
      </c>
      <c r="B87" s="94"/>
      <c r="C87" s="153"/>
      <c r="D87" s="93" t="str">
        <f>IF(C87&lt;&gt;"",COUNTIF(Stats!AD:AD,C87),"")</f>
        <v/>
      </c>
      <c r="E87" s="165" t="str">
        <f ca="1">IF(C87&lt;&gt;"",IF(MONTH(T87)=MONTH(TODAY()),Stats!AI1085,"--"),"")</f>
        <v/>
      </c>
      <c r="F87" s="97"/>
      <c r="G87" s="160"/>
      <c r="H87" s="157"/>
      <c r="I87" s="158"/>
      <c r="J87" s="161"/>
      <c r="K87" s="160"/>
      <c r="L87" s="162"/>
      <c r="M87" s="162"/>
      <c r="N87" s="96"/>
      <c r="O87" s="96"/>
      <c r="P87" s="164"/>
      <c r="Q87" s="159"/>
      <c r="R87" s="98"/>
      <c r="S87" s="163"/>
      <c r="T87" s="92" t="str">
        <f t="shared" ca="1" si="7"/>
        <v/>
      </c>
      <c r="U87" s="94"/>
      <c r="V87" s="92" t="str">
        <f t="shared" si="8"/>
        <v/>
      </c>
      <c r="W87" s="92" t="str">
        <f t="shared" si="9"/>
        <v/>
      </c>
      <c r="X87" s="99"/>
      <c r="Y87" s="94"/>
      <c r="Z87" s="100"/>
      <c r="AA87" s="95"/>
      <c r="AB87" s="10"/>
      <c r="AC87" s="72" t="b">
        <f t="shared" ca="1" si="6"/>
        <v>0</v>
      </c>
    </row>
    <row r="88" spans="1:29" ht="15">
      <c r="A88" s="93">
        <f t="shared" si="10"/>
        <v>1085</v>
      </c>
      <c r="B88" s="94"/>
      <c r="C88" s="153"/>
      <c r="D88" s="93" t="str">
        <f>IF(C88&lt;&gt;"",COUNTIF(Stats!AD:AD,C88),"")</f>
        <v/>
      </c>
      <c r="E88" s="165" t="str">
        <f ca="1">IF(C88&lt;&gt;"",IF(MONTH(T88)=MONTH(TODAY()),Stats!AI1086,"--"),"")</f>
        <v/>
      </c>
      <c r="F88" s="97"/>
      <c r="G88" s="160"/>
      <c r="H88" s="157"/>
      <c r="I88" s="158"/>
      <c r="J88" s="161"/>
      <c r="K88" s="160"/>
      <c r="L88" s="162"/>
      <c r="M88" s="162"/>
      <c r="N88" s="96"/>
      <c r="O88" s="96"/>
      <c r="P88" s="164"/>
      <c r="Q88" s="159"/>
      <c r="R88" s="98"/>
      <c r="S88" s="163"/>
      <c r="T88" s="92" t="str">
        <f t="shared" ca="1" si="7"/>
        <v/>
      </c>
      <c r="U88" s="94"/>
      <c r="V88" s="92" t="str">
        <f t="shared" si="8"/>
        <v/>
      </c>
      <c r="W88" s="92" t="str">
        <f t="shared" si="9"/>
        <v/>
      </c>
      <c r="X88" s="99"/>
      <c r="Y88" s="94"/>
      <c r="Z88" s="100"/>
      <c r="AA88" s="95"/>
      <c r="AB88" s="10"/>
      <c r="AC88" s="72" t="b">
        <f t="shared" ca="1" si="6"/>
        <v>0</v>
      </c>
    </row>
    <row r="89" spans="1:29" ht="15">
      <c r="A89" s="93">
        <f t="shared" si="10"/>
        <v>1086</v>
      </c>
      <c r="B89" s="94"/>
      <c r="C89" s="153"/>
      <c r="D89" s="93" t="str">
        <f>IF(C89&lt;&gt;"",COUNTIF(Stats!AD:AD,C89),"")</f>
        <v/>
      </c>
      <c r="E89" s="165" t="str">
        <f ca="1">IF(C89&lt;&gt;"",IF(MONTH(T89)=MONTH(TODAY()),Stats!AI1087,"--"),"")</f>
        <v/>
      </c>
      <c r="F89" s="97"/>
      <c r="G89" s="160"/>
      <c r="H89" s="157"/>
      <c r="I89" s="158"/>
      <c r="J89" s="161"/>
      <c r="K89" s="160"/>
      <c r="L89" s="162"/>
      <c r="M89" s="162"/>
      <c r="N89" s="96"/>
      <c r="O89" s="96"/>
      <c r="P89" s="164"/>
      <c r="Q89" s="159"/>
      <c r="R89" s="98"/>
      <c r="S89" s="163"/>
      <c r="T89" s="92" t="str">
        <f t="shared" ca="1" si="7"/>
        <v/>
      </c>
      <c r="U89" s="94"/>
      <c r="V89" s="92" t="str">
        <f t="shared" si="8"/>
        <v/>
      </c>
      <c r="W89" s="92" t="str">
        <f t="shared" si="9"/>
        <v/>
      </c>
      <c r="X89" s="99"/>
      <c r="Y89" s="94"/>
      <c r="Z89" s="100"/>
      <c r="AA89" s="95"/>
      <c r="AB89" s="10"/>
      <c r="AC89" s="72" t="b">
        <f t="shared" ca="1" si="6"/>
        <v>0</v>
      </c>
    </row>
    <row r="90" spans="1:29" ht="15">
      <c r="A90" s="93">
        <f t="shared" si="10"/>
        <v>1087</v>
      </c>
      <c r="B90" s="94"/>
      <c r="C90" s="153"/>
      <c r="D90" s="93" t="str">
        <f>IF(C90&lt;&gt;"",COUNTIF(Stats!AD:AD,C90),"")</f>
        <v/>
      </c>
      <c r="E90" s="165" t="str">
        <f ca="1">IF(C90&lt;&gt;"",IF(MONTH(T90)=MONTH(TODAY()),Stats!AI1088,"--"),"")</f>
        <v/>
      </c>
      <c r="F90" s="97"/>
      <c r="G90" s="160"/>
      <c r="H90" s="157"/>
      <c r="I90" s="158"/>
      <c r="J90" s="161"/>
      <c r="K90" s="160"/>
      <c r="L90" s="162"/>
      <c r="M90" s="162"/>
      <c r="N90" s="96"/>
      <c r="O90" s="96"/>
      <c r="P90" s="164"/>
      <c r="Q90" s="159"/>
      <c r="R90" s="98"/>
      <c r="S90" s="163"/>
      <c r="T90" s="92" t="str">
        <f t="shared" ca="1" si="7"/>
        <v/>
      </c>
      <c r="U90" s="94"/>
      <c r="V90" s="92" t="str">
        <f t="shared" si="8"/>
        <v/>
      </c>
      <c r="W90" s="92" t="str">
        <f t="shared" si="9"/>
        <v/>
      </c>
      <c r="X90" s="99"/>
      <c r="Y90" s="94"/>
      <c r="Z90" s="100"/>
      <c r="AA90" s="95"/>
      <c r="AB90" s="10"/>
      <c r="AC90" s="72" t="b">
        <f t="shared" ca="1" si="6"/>
        <v>0</v>
      </c>
    </row>
    <row r="91" spans="1:29" ht="15">
      <c r="A91" s="93">
        <f t="shared" si="10"/>
        <v>1088</v>
      </c>
      <c r="B91" s="94"/>
      <c r="C91" s="153"/>
      <c r="D91" s="93" t="str">
        <f>IF(C91&lt;&gt;"",COUNTIF(Stats!AD:AD,C91),"")</f>
        <v/>
      </c>
      <c r="E91" s="165" t="str">
        <f ca="1">IF(C91&lt;&gt;"",IF(MONTH(T91)=MONTH(TODAY()),Stats!AI1089,"--"),"")</f>
        <v/>
      </c>
      <c r="F91" s="97"/>
      <c r="G91" s="160"/>
      <c r="H91" s="157"/>
      <c r="I91" s="158"/>
      <c r="J91" s="161"/>
      <c r="K91" s="160"/>
      <c r="L91" s="162"/>
      <c r="M91" s="162"/>
      <c r="N91" s="96"/>
      <c r="O91" s="96"/>
      <c r="P91" s="164"/>
      <c r="Q91" s="159"/>
      <c r="R91" s="98"/>
      <c r="S91" s="163"/>
      <c r="T91" s="92" t="str">
        <f t="shared" ca="1" si="7"/>
        <v/>
      </c>
      <c r="U91" s="94"/>
      <c r="V91" s="92" t="str">
        <f t="shared" si="8"/>
        <v/>
      </c>
      <c r="W91" s="92" t="str">
        <f t="shared" si="9"/>
        <v/>
      </c>
      <c r="X91" s="99"/>
      <c r="Y91" s="94"/>
      <c r="Z91" s="100"/>
      <c r="AA91" s="95"/>
      <c r="AB91" s="10"/>
      <c r="AC91" s="72" t="b">
        <f t="shared" ca="1" si="6"/>
        <v>0</v>
      </c>
    </row>
    <row r="92" spans="1:29" ht="15">
      <c r="A92" s="93">
        <f t="shared" si="10"/>
        <v>1089</v>
      </c>
      <c r="B92" s="94"/>
      <c r="C92" s="153"/>
      <c r="D92" s="93" t="str">
        <f>IF(C92&lt;&gt;"",COUNTIF(Stats!AD:AD,C92),"")</f>
        <v/>
      </c>
      <c r="E92" s="165" t="str">
        <f ca="1">IF(C92&lt;&gt;"",IF(MONTH(T92)=MONTH(TODAY()),Stats!AI1090,"--"),"")</f>
        <v/>
      </c>
      <c r="F92" s="97"/>
      <c r="G92" s="160"/>
      <c r="H92" s="157"/>
      <c r="I92" s="158"/>
      <c r="J92" s="161"/>
      <c r="K92" s="160"/>
      <c r="L92" s="162"/>
      <c r="M92" s="162"/>
      <c r="N92" s="96"/>
      <c r="O92" s="96"/>
      <c r="P92" s="164"/>
      <c r="Q92" s="159"/>
      <c r="R92" s="98"/>
      <c r="S92" s="163"/>
      <c r="T92" s="92" t="str">
        <f t="shared" ca="1" si="7"/>
        <v/>
      </c>
      <c r="U92" s="94"/>
      <c r="V92" s="92" t="str">
        <f t="shared" si="8"/>
        <v/>
      </c>
      <c r="W92" s="92" t="str">
        <f t="shared" si="9"/>
        <v/>
      </c>
      <c r="X92" s="99"/>
      <c r="Y92" s="94"/>
      <c r="Z92" s="100"/>
      <c r="AA92" s="95"/>
      <c r="AB92" s="10"/>
      <c r="AC92" s="72" t="b">
        <f t="shared" ca="1" si="6"/>
        <v>0</v>
      </c>
    </row>
    <row r="93" spans="1:29" ht="15">
      <c r="A93" s="93">
        <f t="shared" si="10"/>
        <v>1090</v>
      </c>
      <c r="B93" s="94"/>
      <c r="C93" s="153"/>
      <c r="D93" s="93" t="str">
        <f>IF(C93&lt;&gt;"",COUNTIF(Stats!AD:AD,C93),"")</f>
        <v/>
      </c>
      <c r="E93" s="165" t="str">
        <f ca="1">IF(C93&lt;&gt;"",IF(MONTH(T93)=MONTH(TODAY()),Stats!AI1091,"--"),"")</f>
        <v/>
      </c>
      <c r="F93" s="97"/>
      <c r="G93" s="160"/>
      <c r="H93" s="157"/>
      <c r="I93" s="158"/>
      <c r="J93" s="161"/>
      <c r="K93" s="160"/>
      <c r="L93" s="162"/>
      <c r="M93" s="162"/>
      <c r="N93" s="96"/>
      <c r="O93" s="96"/>
      <c r="P93" s="164"/>
      <c r="Q93" s="159"/>
      <c r="R93" s="98"/>
      <c r="S93" s="163"/>
      <c r="T93" s="92" t="str">
        <f t="shared" ca="1" si="7"/>
        <v/>
      </c>
      <c r="U93" s="94"/>
      <c r="V93" s="92" t="str">
        <f t="shared" si="8"/>
        <v/>
      </c>
      <c r="W93" s="92" t="str">
        <f t="shared" si="9"/>
        <v/>
      </c>
      <c r="X93" s="99"/>
      <c r="Y93" s="94"/>
      <c r="Z93" s="100"/>
      <c r="AA93" s="95"/>
      <c r="AB93" s="10"/>
      <c r="AC93" s="72" t="b">
        <f t="shared" ca="1" si="6"/>
        <v>0</v>
      </c>
    </row>
    <row r="94" spans="1:29" ht="15">
      <c r="A94" s="93">
        <f t="shared" si="10"/>
        <v>1091</v>
      </c>
      <c r="B94" s="94"/>
      <c r="C94" s="153"/>
      <c r="D94" s="93" t="str">
        <f>IF(C94&lt;&gt;"",COUNTIF(Stats!AD:AD,C94),"")</f>
        <v/>
      </c>
      <c r="E94" s="165" t="str">
        <f ca="1">IF(C94&lt;&gt;"",IF(MONTH(T94)=MONTH(TODAY()),Stats!AI1092,"--"),"")</f>
        <v/>
      </c>
      <c r="F94" s="97"/>
      <c r="G94" s="160"/>
      <c r="H94" s="157"/>
      <c r="I94" s="158"/>
      <c r="J94" s="161"/>
      <c r="K94" s="160"/>
      <c r="L94" s="162"/>
      <c r="M94" s="162"/>
      <c r="N94" s="96"/>
      <c r="O94" s="96"/>
      <c r="P94" s="164"/>
      <c r="Q94" s="159"/>
      <c r="R94" s="98"/>
      <c r="S94" s="163"/>
      <c r="T94" s="92" t="str">
        <f t="shared" ca="1" si="7"/>
        <v/>
      </c>
      <c r="U94" s="94"/>
      <c r="V94" s="92" t="str">
        <f t="shared" si="8"/>
        <v/>
      </c>
      <c r="W94" s="92" t="str">
        <f t="shared" si="9"/>
        <v/>
      </c>
      <c r="X94" s="99"/>
      <c r="Y94" s="94"/>
      <c r="Z94" s="100"/>
      <c r="AA94" s="95"/>
      <c r="AB94" s="10"/>
      <c r="AC94" s="72" t="b">
        <f t="shared" ca="1" si="6"/>
        <v>0</v>
      </c>
    </row>
    <row r="95" spans="1:29" ht="15">
      <c r="A95" s="93">
        <f t="shared" si="10"/>
        <v>1092</v>
      </c>
      <c r="B95" s="94"/>
      <c r="C95" s="153"/>
      <c r="D95" s="93" t="str">
        <f>IF(C95&lt;&gt;"",COUNTIF(Stats!AD:AD,C95),"")</f>
        <v/>
      </c>
      <c r="E95" s="165" t="str">
        <f ca="1">IF(C95&lt;&gt;"",IF(MONTH(T95)=MONTH(TODAY()),Stats!AI1093,"--"),"")</f>
        <v/>
      </c>
      <c r="F95" s="97"/>
      <c r="G95" s="160"/>
      <c r="H95" s="157"/>
      <c r="I95" s="158"/>
      <c r="J95" s="161"/>
      <c r="K95" s="160"/>
      <c r="L95" s="162"/>
      <c r="M95" s="162"/>
      <c r="N95" s="96"/>
      <c r="O95" s="96"/>
      <c r="P95" s="164"/>
      <c r="Q95" s="159"/>
      <c r="R95" s="98"/>
      <c r="S95" s="163"/>
      <c r="T95" s="92" t="str">
        <f t="shared" ca="1" si="7"/>
        <v/>
      </c>
      <c r="U95" s="94"/>
      <c r="V95" s="92" t="str">
        <f t="shared" si="8"/>
        <v/>
      </c>
      <c r="W95" s="92" t="str">
        <f t="shared" si="9"/>
        <v/>
      </c>
      <c r="X95" s="99"/>
      <c r="Y95" s="94"/>
      <c r="Z95" s="100"/>
      <c r="AA95" s="95"/>
      <c r="AB95" s="10"/>
      <c r="AC95" s="72" t="b">
        <f t="shared" ca="1" si="6"/>
        <v>0</v>
      </c>
    </row>
    <row r="96" spans="1:29" ht="15">
      <c r="A96" s="93">
        <f t="shared" si="10"/>
        <v>1093</v>
      </c>
      <c r="B96" s="94"/>
      <c r="C96" s="153"/>
      <c r="D96" s="93" t="str">
        <f>IF(C96&lt;&gt;"",COUNTIF(Stats!AD:AD,C96),"")</f>
        <v/>
      </c>
      <c r="E96" s="165" t="str">
        <f ca="1">IF(C96&lt;&gt;"",IF(MONTH(T96)=MONTH(TODAY()),Stats!AI1094,"--"),"")</f>
        <v/>
      </c>
      <c r="F96" s="97"/>
      <c r="G96" s="160"/>
      <c r="H96" s="157"/>
      <c r="I96" s="158"/>
      <c r="J96" s="161"/>
      <c r="K96" s="160"/>
      <c r="L96" s="162"/>
      <c r="M96" s="162"/>
      <c r="N96" s="96"/>
      <c r="O96" s="96"/>
      <c r="P96" s="164"/>
      <c r="Q96" s="159"/>
      <c r="R96" s="98"/>
      <c r="S96" s="163"/>
      <c r="T96" s="92" t="str">
        <f t="shared" ca="1" si="7"/>
        <v/>
      </c>
      <c r="U96" s="94"/>
      <c r="V96" s="92" t="str">
        <f t="shared" si="8"/>
        <v/>
      </c>
      <c r="W96" s="92" t="str">
        <f t="shared" si="9"/>
        <v/>
      </c>
      <c r="X96" s="99"/>
      <c r="Y96" s="94"/>
      <c r="Z96" s="100"/>
      <c r="AA96" s="95"/>
      <c r="AB96" s="10"/>
      <c r="AC96" s="72" t="b">
        <f t="shared" ca="1" si="6"/>
        <v>0</v>
      </c>
    </row>
    <row r="97" spans="1:34" ht="15">
      <c r="A97" s="93">
        <f t="shared" si="10"/>
        <v>1094</v>
      </c>
      <c r="B97" s="94"/>
      <c r="C97" s="153"/>
      <c r="D97" s="93" t="str">
        <f>IF(C97&lt;&gt;"",COUNTIF(Stats!AD:AD,C97),"")</f>
        <v/>
      </c>
      <c r="E97" s="165" t="str">
        <f ca="1">IF(C97&lt;&gt;"",IF(MONTH(T97)=MONTH(TODAY()),Stats!AI1095,"--"),"")</f>
        <v/>
      </c>
      <c r="F97" s="97"/>
      <c r="G97" s="160"/>
      <c r="H97" s="157"/>
      <c r="I97" s="158"/>
      <c r="J97" s="161"/>
      <c r="K97" s="160"/>
      <c r="L97" s="162"/>
      <c r="M97" s="162"/>
      <c r="N97" s="96"/>
      <c r="O97" s="96"/>
      <c r="P97" s="164"/>
      <c r="Q97" s="159"/>
      <c r="R97" s="98"/>
      <c r="S97" s="163"/>
      <c r="T97" s="92" t="str">
        <f t="shared" ca="1" si="7"/>
        <v/>
      </c>
      <c r="U97" s="94"/>
      <c r="V97" s="92" t="str">
        <f t="shared" si="8"/>
        <v/>
      </c>
      <c r="W97" s="92" t="str">
        <f t="shared" si="9"/>
        <v/>
      </c>
      <c r="X97" s="99"/>
      <c r="Y97" s="94"/>
      <c r="Z97" s="100"/>
      <c r="AA97" s="95"/>
      <c r="AB97" s="10"/>
      <c r="AC97" s="72" t="b">
        <f t="shared" ca="1" si="6"/>
        <v>0</v>
      </c>
    </row>
    <row r="98" spans="1:34" s="33" customFormat="1" ht="15">
      <c r="A98" s="93">
        <f t="shared" si="10"/>
        <v>1095</v>
      </c>
      <c r="B98" s="94"/>
      <c r="C98" s="153"/>
      <c r="D98" s="93" t="str">
        <f>IF(C98&lt;&gt;"",COUNTIF(Stats!AD:AD,C98),"")</f>
        <v/>
      </c>
      <c r="E98" s="165" t="str">
        <f ca="1">IF(C98&lt;&gt;"",IF(MONTH(T98)=MONTH(TODAY()),Stats!AI1096,"--"),"")</f>
        <v/>
      </c>
      <c r="F98" s="97"/>
      <c r="G98" s="160"/>
      <c r="H98" s="157"/>
      <c r="I98" s="158"/>
      <c r="J98" s="161"/>
      <c r="K98" s="160"/>
      <c r="L98" s="162"/>
      <c r="M98" s="162"/>
      <c r="N98" s="96"/>
      <c r="O98" s="96"/>
      <c r="P98" s="164"/>
      <c r="Q98" s="159"/>
      <c r="R98" s="98"/>
      <c r="S98" s="163"/>
      <c r="T98" s="92" t="str">
        <f t="shared" ca="1" si="7"/>
        <v/>
      </c>
      <c r="U98" s="94"/>
      <c r="V98" s="92" t="str">
        <f t="shared" si="8"/>
        <v/>
      </c>
      <c r="W98" s="92" t="str">
        <f t="shared" si="9"/>
        <v/>
      </c>
      <c r="X98" s="99"/>
      <c r="Y98" s="94"/>
      <c r="Z98" s="100"/>
      <c r="AA98" s="95"/>
      <c r="AB98" s="10"/>
      <c r="AC98" s="72" t="b">
        <f t="shared" ca="1" si="6"/>
        <v>0</v>
      </c>
      <c r="AH98" s="1"/>
    </row>
    <row r="99" spans="1:34" ht="15">
      <c r="A99" s="93">
        <f t="shared" si="10"/>
        <v>1096</v>
      </c>
      <c r="B99" s="94"/>
      <c r="C99" s="153"/>
      <c r="D99" s="93" t="str">
        <f>IF(C99&lt;&gt;"",COUNTIF(Stats!AD:AD,C99),"")</f>
        <v/>
      </c>
      <c r="E99" s="165" t="str">
        <f ca="1">IF(C99&lt;&gt;"",IF(MONTH(T99)=MONTH(TODAY()),Stats!AI1097,"--"),"")</f>
        <v/>
      </c>
      <c r="F99" s="97"/>
      <c r="G99" s="160"/>
      <c r="H99" s="157"/>
      <c r="I99" s="158"/>
      <c r="J99" s="161"/>
      <c r="K99" s="160"/>
      <c r="L99" s="162"/>
      <c r="M99" s="162"/>
      <c r="N99" s="96"/>
      <c r="O99" s="96"/>
      <c r="P99" s="164"/>
      <c r="Q99" s="159"/>
      <c r="R99" s="98"/>
      <c r="S99" s="163"/>
      <c r="T99" s="92" t="str">
        <f t="shared" ca="1" si="7"/>
        <v/>
      </c>
      <c r="U99" s="94"/>
      <c r="V99" s="92" t="str">
        <f t="shared" si="8"/>
        <v/>
      </c>
      <c r="W99" s="92" t="str">
        <f t="shared" si="9"/>
        <v/>
      </c>
      <c r="X99" s="99"/>
      <c r="Y99" s="94"/>
      <c r="Z99" s="100"/>
      <c r="AA99" s="95"/>
      <c r="AB99" s="10"/>
      <c r="AC99" s="72" t="b">
        <f t="shared" ca="1" si="6"/>
        <v>0</v>
      </c>
      <c r="AH99" s="33"/>
    </row>
    <row r="100" spans="1:34" ht="15">
      <c r="A100" s="93">
        <f t="shared" si="10"/>
        <v>1097</v>
      </c>
      <c r="B100" s="94"/>
      <c r="C100" s="153"/>
      <c r="D100" s="93" t="str">
        <f>IF(C100&lt;&gt;"",COUNTIF(Stats!AD:AD,C100),"")</f>
        <v/>
      </c>
      <c r="E100" s="165" t="str">
        <f ca="1">IF(C100&lt;&gt;"",IF(MONTH(T100)=MONTH(TODAY()),Stats!AI1098,"--"),"")</f>
        <v/>
      </c>
      <c r="F100" s="97"/>
      <c r="G100" s="160"/>
      <c r="H100" s="157"/>
      <c r="I100" s="158"/>
      <c r="J100" s="161"/>
      <c r="K100" s="160"/>
      <c r="L100" s="162"/>
      <c r="M100" s="162"/>
      <c r="N100" s="96"/>
      <c r="O100" s="96"/>
      <c r="P100" s="164"/>
      <c r="Q100" s="159"/>
      <c r="R100" s="98"/>
      <c r="S100" s="163"/>
      <c r="T100" s="92" t="str">
        <f t="shared" ca="1" si="7"/>
        <v/>
      </c>
      <c r="U100" s="94"/>
      <c r="V100" s="92" t="str">
        <f t="shared" si="8"/>
        <v/>
      </c>
      <c r="W100" s="92" t="str">
        <f t="shared" si="9"/>
        <v/>
      </c>
      <c r="X100" s="99"/>
      <c r="Y100" s="94"/>
      <c r="Z100" s="100"/>
      <c r="AA100" s="95"/>
      <c r="AB100" s="10"/>
      <c r="AC100" s="72" t="b">
        <f t="shared" ca="1" si="6"/>
        <v>0</v>
      </c>
    </row>
    <row r="101" spans="1:34" ht="15">
      <c r="A101" s="93">
        <f t="shared" si="10"/>
        <v>1098</v>
      </c>
      <c r="B101" s="94"/>
      <c r="C101" s="153"/>
      <c r="D101" s="93" t="str">
        <f>IF(C101&lt;&gt;"",COUNTIF(Stats!AD:AD,C101),"")</f>
        <v/>
      </c>
      <c r="E101" s="165" t="str">
        <f ca="1">IF(C101&lt;&gt;"",IF(MONTH(T101)=MONTH(TODAY()),Stats!AI1099,"--"),"")</f>
        <v/>
      </c>
      <c r="F101" s="97"/>
      <c r="G101" s="160"/>
      <c r="H101" s="157"/>
      <c r="I101" s="158"/>
      <c r="J101" s="161"/>
      <c r="K101" s="160"/>
      <c r="L101" s="162"/>
      <c r="M101" s="162"/>
      <c r="N101" s="96"/>
      <c r="O101" s="96"/>
      <c r="P101" s="164"/>
      <c r="Q101" s="159"/>
      <c r="R101" s="98"/>
      <c r="S101" s="163"/>
      <c r="T101" s="92" t="str">
        <f t="shared" ca="1" si="7"/>
        <v/>
      </c>
      <c r="U101" s="94"/>
      <c r="V101" s="92" t="str">
        <f t="shared" si="8"/>
        <v/>
      </c>
      <c r="W101" s="92" t="str">
        <f t="shared" si="9"/>
        <v/>
      </c>
      <c r="X101" s="99"/>
      <c r="Y101" s="94"/>
      <c r="Z101" s="100"/>
      <c r="AA101" s="95"/>
      <c r="AB101" s="10"/>
      <c r="AC101" s="72" t="b">
        <f t="shared" ca="1" si="6"/>
        <v>0</v>
      </c>
    </row>
    <row r="102" spans="1:34" ht="15">
      <c r="A102" s="93">
        <f t="shared" si="10"/>
        <v>1099</v>
      </c>
      <c r="B102" s="94"/>
      <c r="C102" s="153"/>
      <c r="D102" s="93" t="str">
        <f>IF(C102&lt;&gt;"",COUNTIF(Stats!AD:AD,C102),"")</f>
        <v/>
      </c>
      <c r="E102" s="165" t="str">
        <f ca="1">IF(C102&lt;&gt;"",IF(MONTH(T102)=MONTH(TODAY()),Stats!AI1100,"--"),"")</f>
        <v/>
      </c>
      <c r="F102" s="97"/>
      <c r="G102" s="160"/>
      <c r="H102" s="157"/>
      <c r="I102" s="158"/>
      <c r="J102" s="161"/>
      <c r="K102" s="160"/>
      <c r="L102" s="162"/>
      <c r="M102" s="162"/>
      <c r="N102" s="96"/>
      <c r="O102" s="96"/>
      <c r="P102" s="164"/>
      <c r="Q102" s="159"/>
      <c r="R102" s="98"/>
      <c r="S102" s="163"/>
      <c r="T102" s="92" t="str">
        <f t="shared" ca="1" si="7"/>
        <v/>
      </c>
      <c r="U102" s="94"/>
      <c r="V102" s="92" t="str">
        <f t="shared" si="8"/>
        <v/>
      </c>
      <c r="W102" s="92" t="str">
        <f t="shared" si="9"/>
        <v/>
      </c>
      <c r="X102" s="99"/>
      <c r="Y102" s="94"/>
      <c r="Z102" s="100"/>
      <c r="AA102" s="95"/>
      <c r="AB102" s="10"/>
      <c r="AC102" s="72" t="b">
        <f t="shared" ca="1" si="6"/>
        <v>0</v>
      </c>
    </row>
    <row r="103" spans="1:34" ht="15">
      <c r="A103" s="93">
        <f t="shared" si="10"/>
        <v>1100</v>
      </c>
      <c r="B103" s="94"/>
      <c r="C103" s="153"/>
      <c r="D103" s="93" t="str">
        <f>IF(C103&lt;&gt;"",COUNTIF(Stats!AD:AD,C103),"")</f>
        <v/>
      </c>
      <c r="E103" s="165" t="str">
        <f ca="1">IF(C103&lt;&gt;"",IF(MONTH(T103)=MONTH(TODAY()),Stats!AI1101,"--"),"")</f>
        <v/>
      </c>
      <c r="F103" s="97"/>
      <c r="G103" s="160"/>
      <c r="H103" s="157"/>
      <c r="I103" s="158"/>
      <c r="J103" s="161"/>
      <c r="K103" s="160"/>
      <c r="L103" s="162"/>
      <c r="M103" s="162"/>
      <c r="N103" s="96"/>
      <c r="O103" s="96"/>
      <c r="P103" s="164"/>
      <c r="Q103" s="159"/>
      <c r="R103" s="98"/>
      <c r="S103" s="163"/>
      <c r="T103" s="92" t="str">
        <f t="shared" ca="1" si="7"/>
        <v/>
      </c>
      <c r="U103" s="94"/>
      <c r="V103" s="92" t="str">
        <f t="shared" si="8"/>
        <v/>
      </c>
      <c r="W103" s="92" t="str">
        <f t="shared" si="9"/>
        <v/>
      </c>
      <c r="X103" s="99"/>
      <c r="Y103" s="94"/>
      <c r="Z103" s="100"/>
      <c r="AA103" s="95"/>
      <c r="AB103" s="10"/>
      <c r="AC103" s="72" t="b">
        <f t="shared" ca="1" si="6"/>
        <v>0</v>
      </c>
    </row>
    <row r="104" spans="1:34" ht="15">
      <c r="A104" s="93">
        <f t="shared" si="10"/>
        <v>1101</v>
      </c>
      <c r="B104" s="94"/>
      <c r="C104" s="153"/>
      <c r="D104" s="93" t="str">
        <f>IF(C104&lt;&gt;"",COUNTIF(Stats!AD:AD,C104),"")</f>
        <v/>
      </c>
      <c r="E104" s="165" t="str">
        <f ca="1">IF(C104&lt;&gt;"",IF(MONTH(T104)=MONTH(TODAY()),Stats!AI1102,"--"),"")</f>
        <v/>
      </c>
      <c r="F104" s="97"/>
      <c r="G104" s="160"/>
      <c r="H104" s="157"/>
      <c r="I104" s="158"/>
      <c r="J104" s="161"/>
      <c r="K104" s="160"/>
      <c r="L104" s="162"/>
      <c r="M104" s="162"/>
      <c r="N104" s="96"/>
      <c r="O104" s="96"/>
      <c r="P104" s="164"/>
      <c r="Q104" s="159"/>
      <c r="R104" s="98"/>
      <c r="S104" s="163"/>
      <c r="T104" s="92" t="str">
        <f t="shared" ca="1" si="7"/>
        <v/>
      </c>
      <c r="U104" s="94"/>
      <c r="V104" s="92" t="str">
        <f t="shared" si="8"/>
        <v/>
      </c>
      <c r="W104" s="92" t="str">
        <f t="shared" si="9"/>
        <v/>
      </c>
      <c r="X104" s="99"/>
      <c r="Y104" s="94"/>
      <c r="Z104" s="100"/>
      <c r="AA104" s="95"/>
      <c r="AB104" s="10"/>
      <c r="AC104" s="72" t="b">
        <f t="shared" ca="1" si="6"/>
        <v>0</v>
      </c>
    </row>
    <row r="105" spans="1:34" ht="15">
      <c r="A105" s="93">
        <f t="shared" si="10"/>
        <v>1102</v>
      </c>
      <c r="B105" s="94"/>
      <c r="C105" s="153"/>
      <c r="D105" s="93" t="str">
        <f>IF(C105&lt;&gt;"",COUNTIF(Stats!AD:AD,C105),"")</f>
        <v/>
      </c>
      <c r="E105" s="165" t="str">
        <f ca="1">IF(C105&lt;&gt;"",IF(MONTH(T105)=MONTH(TODAY()),Stats!AI1103,"--"),"")</f>
        <v/>
      </c>
      <c r="F105" s="97"/>
      <c r="G105" s="160"/>
      <c r="H105" s="157"/>
      <c r="I105" s="158"/>
      <c r="J105" s="161"/>
      <c r="K105" s="160"/>
      <c r="L105" s="162"/>
      <c r="M105" s="162"/>
      <c r="N105" s="96"/>
      <c r="O105" s="96"/>
      <c r="P105" s="164"/>
      <c r="Q105" s="159"/>
      <c r="R105" s="98"/>
      <c r="S105" s="163"/>
      <c r="T105" s="92" t="str">
        <f t="shared" ca="1" si="7"/>
        <v/>
      </c>
      <c r="U105" s="94"/>
      <c r="V105" s="92" t="str">
        <f t="shared" si="8"/>
        <v/>
      </c>
      <c r="W105" s="92" t="str">
        <f t="shared" si="9"/>
        <v/>
      </c>
      <c r="X105" s="99"/>
      <c r="Y105" s="94"/>
      <c r="Z105" s="100"/>
      <c r="AA105" s="95"/>
      <c r="AB105" s="10"/>
      <c r="AC105" s="72" t="b">
        <f t="shared" ca="1" si="6"/>
        <v>0</v>
      </c>
    </row>
    <row r="106" spans="1:34" ht="15">
      <c r="A106" s="93">
        <f t="shared" si="10"/>
        <v>1103</v>
      </c>
      <c r="B106" s="94"/>
      <c r="C106" s="153"/>
      <c r="D106" s="93" t="str">
        <f>IF(C106&lt;&gt;"",COUNTIF(Stats!AD:AD,C106),"")</f>
        <v/>
      </c>
      <c r="E106" s="165" t="str">
        <f ca="1">IF(C106&lt;&gt;"",IF(MONTH(T106)=MONTH(TODAY()),Stats!AI1104,"--"),"")</f>
        <v/>
      </c>
      <c r="F106" s="97"/>
      <c r="G106" s="160"/>
      <c r="H106" s="157"/>
      <c r="I106" s="158"/>
      <c r="J106" s="161"/>
      <c r="K106" s="160"/>
      <c r="L106" s="162"/>
      <c r="M106" s="162"/>
      <c r="N106" s="96"/>
      <c r="O106" s="96"/>
      <c r="P106" s="164"/>
      <c r="Q106" s="159"/>
      <c r="R106" s="98"/>
      <c r="S106" s="163"/>
      <c r="T106" s="92" t="str">
        <f t="shared" ca="1" si="7"/>
        <v/>
      </c>
      <c r="U106" s="94"/>
      <c r="V106" s="92" t="str">
        <f t="shared" si="8"/>
        <v/>
      </c>
      <c r="W106" s="92" t="str">
        <f t="shared" si="9"/>
        <v/>
      </c>
      <c r="X106" s="99"/>
      <c r="Y106" s="94"/>
      <c r="Z106" s="100"/>
      <c r="AA106" s="95"/>
      <c r="AB106" s="10"/>
      <c r="AC106" s="72" t="b">
        <f t="shared" ca="1" si="6"/>
        <v>0</v>
      </c>
    </row>
    <row r="107" spans="1:34" ht="15">
      <c r="A107" s="93">
        <f t="shared" si="10"/>
        <v>1104</v>
      </c>
      <c r="B107" s="94"/>
      <c r="C107" s="153"/>
      <c r="D107" s="93" t="str">
        <f>IF(C107&lt;&gt;"",COUNTIF(Stats!AD:AD,C107),"")</f>
        <v/>
      </c>
      <c r="E107" s="165" t="str">
        <f ca="1">IF(C107&lt;&gt;"",IF(MONTH(T107)=MONTH(TODAY()),Stats!AI1105,"--"),"")</f>
        <v/>
      </c>
      <c r="F107" s="97"/>
      <c r="G107" s="160"/>
      <c r="H107" s="157"/>
      <c r="I107" s="158"/>
      <c r="J107" s="161"/>
      <c r="K107" s="160"/>
      <c r="L107" s="162"/>
      <c r="M107" s="162"/>
      <c r="N107" s="96"/>
      <c r="O107" s="96"/>
      <c r="P107" s="164"/>
      <c r="Q107" s="159"/>
      <c r="R107" s="98"/>
      <c r="S107" s="163"/>
      <c r="T107" s="92" t="str">
        <f t="shared" ca="1" si="7"/>
        <v/>
      </c>
      <c r="U107" s="94"/>
      <c r="V107" s="92" t="str">
        <f t="shared" si="8"/>
        <v/>
      </c>
      <c r="W107" s="92" t="str">
        <f t="shared" si="9"/>
        <v/>
      </c>
      <c r="X107" s="99"/>
      <c r="Y107" s="94"/>
      <c r="Z107" s="100"/>
      <c r="AA107" s="95"/>
      <c r="AB107" s="10"/>
      <c r="AC107" s="72" t="b">
        <f t="shared" ca="1" si="6"/>
        <v>0</v>
      </c>
    </row>
    <row r="108" spans="1:34" ht="15">
      <c r="A108" s="93">
        <f t="shared" si="10"/>
        <v>1105</v>
      </c>
      <c r="B108" s="94"/>
      <c r="C108" s="153"/>
      <c r="D108" s="93" t="str">
        <f>IF(C108&lt;&gt;"",COUNTIF(Stats!AD:AD,C108),"")</f>
        <v/>
      </c>
      <c r="E108" s="165" t="str">
        <f ca="1">IF(C108&lt;&gt;"",IF(MONTH(T108)=MONTH(TODAY()),Stats!AI1106,"--"),"")</f>
        <v/>
      </c>
      <c r="F108" s="97"/>
      <c r="G108" s="160"/>
      <c r="H108" s="157"/>
      <c r="I108" s="158"/>
      <c r="J108" s="161"/>
      <c r="K108" s="160"/>
      <c r="L108" s="162"/>
      <c r="M108" s="162"/>
      <c r="N108" s="96"/>
      <c r="O108" s="96"/>
      <c r="P108" s="164"/>
      <c r="Q108" s="159"/>
      <c r="R108" s="98"/>
      <c r="S108" s="163"/>
      <c r="T108" s="92" t="str">
        <f t="shared" ca="1" si="7"/>
        <v/>
      </c>
      <c r="U108" s="94"/>
      <c r="V108" s="92" t="str">
        <f t="shared" si="8"/>
        <v/>
      </c>
      <c r="W108" s="92" t="str">
        <f t="shared" si="9"/>
        <v/>
      </c>
      <c r="X108" s="99"/>
      <c r="Y108" s="94"/>
      <c r="Z108" s="100"/>
      <c r="AA108" s="95"/>
      <c r="AB108" s="10"/>
      <c r="AC108" s="72" t="b">
        <f t="shared" ca="1" si="6"/>
        <v>0</v>
      </c>
    </row>
    <row r="109" spans="1:34" ht="15">
      <c r="A109" s="93">
        <f t="shared" si="10"/>
        <v>1106</v>
      </c>
      <c r="B109" s="94"/>
      <c r="C109" s="153"/>
      <c r="D109" s="93" t="str">
        <f>IF(C109&lt;&gt;"",COUNTIF(Stats!AD:AD,C109),"")</f>
        <v/>
      </c>
      <c r="E109" s="165" t="str">
        <f ca="1">IF(C109&lt;&gt;"",IF(MONTH(T109)=MONTH(TODAY()),Stats!AI1107,"--"),"")</f>
        <v/>
      </c>
      <c r="F109" s="97"/>
      <c r="G109" s="160"/>
      <c r="H109" s="157"/>
      <c r="I109" s="158"/>
      <c r="J109" s="161"/>
      <c r="K109" s="160"/>
      <c r="L109" s="162"/>
      <c r="M109" s="162"/>
      <c r="N109" s="96"/>
      <c r="O109" s="96"/>
      <c r="P109" s="164"/>
      <c r="Q109" s="159"/>
      <c r="R109" s="98"/>
      <c r="S109" s="163"/>
      <c r="T109" s="92" t="str">
        <f t="shared" ca="1" si="7"/>
        <v/>
      </c>
      <c r="U109" s="94"/>
      <c r="V109" s="92" t="str">
        <f t="shared" si="8"/>
        <v/>
      </c>
      <c r="W109" s="92" t="str">
        <f t="shared" si="9"/>
        <v/>
      </c>
      <c r="X109" s="99"/>
      <c r="Y109" s="94"/>
      <c r="Z109" s="100"/>
      <c r="AA109" s="95"/>
      <c r="AB109" s="10"/>
      <c r="AC109" s="72" t="b">
        <f t="shared" ca="1" si="6"/>
        <v>0</v>
      </c>
    </row>
    <row r="110" spans="1:34" ht="15">
      <c r="A110" s="93">
        <f t="shared" si="10"/>
        <v>1107</v>
      </c>
      <c r="B110" s="94"/>
      <c r="C110" s="153"/>
      <c r="D110" s="93" t="str">
        <f>IF(C110&lt;&gt;"",COUNTIF(Stats!AD:AD,C110),"")</f>
        <v/>
      </c>
      <c r="E110" s="165" t="str">
        <f ca="1">IF(C110&lt;&gt;"",IF(MONTH(T110)=MONTH(TODAY()),Stats!AI1108,"--"),"")</f>
        <v/>
      </c>
      <c r="F110" s="97"/>
      <c r="G110" s="160"/>
      <c r="H110" s="157"/>
      <c r="I110" s="158"/>
      <c r="J110" s="161"/>
      <c r="K110" s="160"/>
      <c r="L110" s="162"/>
      <c r="M110" s="162"/>
      <c r="N110" s="96"/>
      <c r="O110" s="96"/>
      <c r="P110" s="164"/>
      <c r="Q110" s="159"/>
      <c r="R110" s="98"/>
      <c r="S110" s="163"/>
      <c r="T110" s="92" t="str">
        <f t="shared" ca="1" si="7"/>
        <v/>
      </c>
      <c r="U110" s="94"/>
      <c r="V110" s="92" t="str">
        <f t="shared" si="8"/>
        <v/>
      </c>
      <c r="W110" s="92" t="str">
        <f t="shared" si="9"/>
        <v/>
      </c>
      <c r="X110" s="99"/>
      <c r="Y110" s="94"/>
      <c r="Z110" s="100"/>
      <c r="AA110" s="95"/>
      <c r="AB110" s="10"/>
      <c r="AC110" s="72" t="b">
        <f t="shared" ca="1" si="6"/>
        <v>0</v>
      </c>
    </row>
    <row r="111" spans="1:34" ht="15">
      <c r="A111" s="93">
        <f t="shared" si="10"/>
        <v>1108</v>
      </c>
      <c r="B111" s="94"/>
      <c r="C111" s="153"/>
      <c r="D111" s="93" t="str">
        <f>IF(C111&lt;&gt;"",COUNTIF(Stats!AD:AD,C111),"")</f>
        <v/>
      </c>
      <c r="E111" s="165" t="str">
        <f ca="1">IF(C111&lt;&gt;"",IF(MONTH(T111)=MONTH(TODAY()),Stats!AI1109,"--"),"")</f>
        <v/>
      </c>
      <c r="F111" s="97"/>
      <c r="G111" s="160"/>
      <c r="H111" s="157"/>
      <c r="I111" s="158"/>
      <c r="J111" s="161"/>
      <c r="K111" s="160"/>
      <c r="L111" s="162"/>
      <c r="M111" s="162"/>
      <c r="N111" s="96"/>
      <c r="O111" s="96"/>
      <c r="P111" s="164"/>
      <c r="Q111" s="159"/>
      <c r="R111" s="98"/>
      <c r="S111" s="163"/>
      <c r="T111" s="92" t="str">
        <f t="shared" ca="1" si="7"/>
        <v/>
      </c>
      <c r="U111" s="94"/>
      <c r="V111" s="92" t="str">
        <f t="shared" si="8"/>
        <v/>
      </c>
      <c r="W111" s="92" t="str">
        <f t="shared" si="9"/>
        <v/>
      </c>
      <c r="X111" s="99"/>
      <c r="Y111" s="94"/>
      <c r="Z111" s="100"/>
      <c r="AA111" s="95"/>
      <c r="AB111" s="10"/>
      <c r="AC111" s="72" t="b">
        <f t="shared" ca="1" si="6"/>
        <v>0</v>
      </c>
    </row>
    <row r="112" spans="1:34" ht="15">
      <c r="A112" s="93">
        <f t="shared" si="10"/>
        <v>1109</v>
      </c>
      <c r="B112" s="94"/>
      <c r="C112" s="153"/>
      <c r="D112" s="93" t="str">
        <f>IF(C112&lt;&gt;"",COUNTIF(Stats!AD:AD,C112),"")</f>
        <v/>
      </c>
      <c r="E112" s="165" t="str">
        <f ca="1">IF(C112&lt;&gt;"",IF(MONTH(T112)=MONTH(TODAY()),Stats!AI1110,"--"),"")</f>
        <v/>
      </c>
      <c r="F112" s="97"/>
      <c r="G112" s="160"/>
      <c r="H112" s="157"/>
      <c r="I112" s="158"/>
      <c r="J112" s="161"/>
      <c r="K112" s="160"/>
      <c r="L112" s="162"/>
      <c r="M112" s="162"/>
      <c r="N112" s="96"/>
      <c r="O112" s="96"/>
      <c r="P112" s="164"/>
      <c r="Q112" s="159"/>
      <c r="R112" s="98"/>
      <c r="S112" s="163"/>
      <c r="T112" s="92" t="str">
        <f t="shared" ca="1" si="7"/>
        <v/>
      </c>
      <c r="U112" s="94"/>
      <c r="V112" s="92" t="str">
        <f t="shared" si="8"/>
        <v/>
      </c>
      <c r="W112" s="92" t="str">
        <f t="shared" si="9"/>
        <v/>
      </c>
      <c r="X112" s="99"/>
      <c r="Y112" s="94"/>
      <c r="Z112" s="100"/>
      <c r="AA112" s="95"/>
      <c r="AB112" s="10"/>
      <c r="AC112" s="72" t="b">
        <f t="shared" ca="1" si="6"/>
        <v>0</v>
      </c>
    </row>
    <row r="113" spans="1:29" ht="15">
      <c r="A113" s="93">
        <f t="shared" si="10"/>
        <v>1110</v>
      </c>
      <c r="B113" s="94"/>
      <c r="C113" s="153"/>
      <c r="D113" s="93" t="str">
        <f>IF(C113&lt;&gt;"",COUNTIF(Stats!AD:AD,C113),"")</f>
        <v/>
      </c>
      <c r="E113" s="165" t="str">
        <f ca="1">IF(C113&lt;&gt;"",IF(MONTH(T113)=MONTH(TODAY()),Stats!AI1111,"--"),"")</f>
        <v/>
      </c>
      <c r="F113" s="97"/>
      <c r="G113" s="160"/>
      <c r="H113" s="157"/>
      <c r="I113" s="158"/>
      <c r="J113" s="161"/>
      <c r="K113" s="160"/>
      <c r="L113" s="162"/>
      <c r="M113" s="162"/>
      <c r="N113" s="96"/>
      <c r="O113" s="96"/>
      <c r="P113" s="164"/>
      <c r="Q113" s="159"/>
      <c r="R113" s="98"/>
      <c r="S113" s="163"/>
      <c r="T113" s="92" t="str">
        <f t="shared" ca="1" si="7"/>
        <v/>
      </c>
      <c r="U113" s="94"/>
      <c r="V113" s="92" t="str">
        <f t="shared" si="8"/>
        <v/>
      </c>
      <c r="W113" s="92" t="str">
        <f t="shared" si="9"/>
        <v/>
      </c>
      <c r="X113" s="99"/>
      <c r="Y113" s="94"/>
      <c r="Z113" s="100"/>
      <c r="AA113" s="95"/>
      <c r="AB113" s="10"/>
      <c r="AC113" s="72" t="b">
        <f t="shared" ca="1" si="6"/>
        <v>0</v>
      </c>
    </row>
    <row r="114" spans="1:29" ht="15">
      <c r="A114" s="93">
        <f t="shared" si="10"/>
        <v>1111</v>
      </c>
      <c r="B114" s="94"/>
      <c r="C114" s="153"/>
      <c r="D114" s="93" t="str">
        <f>IF(C114&lt;&gt;"",COUNTIF(Stats!AD:AD,C114),"")</f>
        <v/>
      </c>
      <c r="E114" s="165" t="str">
        <f ca="1">IF(C114&lt;&gt;"",IF(MONTH(T114)=MONTH(TODAY()),Stats!AI1112,"--"),"")</f>
        <v/>
      </c>
      <c r="F114" s="97"/>
      <c r="G114" s="160"/>
      <c r="H114" s="157"/>
      <c r="I114" s="158"/>
      <c r="J114" s="161"/>
      <c r="K114" s="160"/>
      <c r="L114" s="162"/>
      <c r="M114" s="162"/>
      <c r="N114" s="96"/>
      <c r="O114" s="96"/>
      <c r="P114" s="164"/>
      <c r="Q114" s="159"/>
      <c r="R114" s="98"/>
      <c r="S114" s="163"/>
      <c r="T114" s="92" t="str">
        <f t="shared" ca="1" si="7"/>
        <v/>
      </c>
      <c r="U114" s="94"/>
      <c r="V114" s="92" t="str">
        <f t="shared" si="8"/>
        <v/>
      </c>
      <c r="W114" s="92" t="str">
        <f t="shared" si="9"/>
        <v/>
      </c>
      <c r="X114" s="99"/>
      <c r="Y114" s="94"/>
      <c r="Z114" s="100"/>
      <c r="AA114" s="95"/>
      <c r="AB114" s="10"/>
      <c r="AC114" s="72" t="b">
        <f t="shared" ca="1" si="6"/>
        <v>0</v>
      </c>
    </row>
    <row r="115" spans="1:29" ht="15">
      <c r="A115" s="93">
        <f t="shared" si="10"/>
        <v>1112</v>
      </c>
      <c r="B115" s="94"/>
      <c r="C115" s="153"/>
      <c r="D115" s="93" t="str">
        <f>IF(C115&lt;&gt;"",COUNTIF(Stats!AD:AD,C115),"")</f>
        <v/>
      </c>
      <c r="E115" s="165" t="str">
        <f ca="1">IF(C115&lt;&gt;"",IF(MONTH(T115)=MONTH(TODAY()),Stats!AI1113,"--"),"")</f>
        <v/>
      </c>
      <c r="F115" s="97"/>
      <c r="G115" s="160"/>
      <c r="H115" s="157"/>
      <c r="I115" s="158"/>
      <c r="J115" s="161"/>
      <c r="K115" s="160"/>
      <c r="L115" s="162"/>
      <c r="M115" s="162"/>
      <c r="N115" s="96"/>
      <c r="O115" s="96"/>
      <c r="P115" s="164"/>
      <c r="Q115" s="159"/>
      <c r="R115" s="98"/>
      <c r="S115" s="163"/>
      <c r="T115" s="92" t="str">
        <f t="shared" ca="1" si="7"/>
        <v/>
      </c>
      <c r="U115" s="94"/>
      <c r="V115" s="92" t="str">
        <f t="shared" si="8"/>
        <v/>
      </c>
      <c r="W115" s="92" t="str">
        <f t="shared" si="9"/>
        <v/>
      </c>
      <c r="X115" s="99"/>
      <c r="Y115" s="94"/>
      <c r="Z115" s="100"/>
      <c r="AA115" s="95"/>
      <c r="AB115" s="10"/>
      <c r="AC115" s="72" t="b">
        <f t="shared" ca="1" si="6"/>
        <v>0</v>
      </c>
    </row>
    <row r="116" spans="1:29" ht="15">
      <c r="A116" s="93">
        <f t="shared" si="10"/>
        <v>1113</v>
      </c>
      <c r="B116" s="94"/>
      <c r="C116" s="153"/>
      <c r="D116" s="93" t="str">
        <f>IF(C116&lt;&gt;"",COUNTIF(Stats!AD:AD,C116),"")</f>
        <v/>
      </c>
      <c r="E116" s="165" t="str">
        <f ca="1">IF(C116&lt;&gt;"",IF(MONTH(T116)=MONTH(TODAY()),Stats!AI1114,"--"),"")</f>
        <v/>
      </c>
      <c r="F116" s="97"/>
      <c r="G116" s="160"/>
      <c r="H116" s="157"/>
      <c r="I116" s="158"/>
      <c r="J116" s="161"/>
      <c r="K116" s="160"/>
      <c r="L116" s="162"/>
      <c r="M116" s="162"/>
      <c r="N116" s="96"/>
      <c r="O116" s="96"/>
      <c r="P116" s="164"/>
      <c r="Q116" s="159"/>
      <c r="R116" s="98"/>
      <c r="S116" s="163"/>
      <c r="T116" s="92" t="str">
        <f t="shared" ca="1" si="7"/>
        <v/>
      </c>
      <c r="U116" s="94"/>
      <c r="V116" s="92" t="str">
        <f t="shared" si="8"/>
        <v/>
      </c>
      <c r="W116" s="92" t="str">
        <f t="shared" si="9"/>
        <v/>
      </c>
      <c r="X116" s="99"/>
      <c r="Y116" s="94"/>
      <c r="Z116" s="100"/>
      <c r="AA116" s="95"/>
      <c r="AB116" s="10"/>
      <c r="AC116" s="72" t="b">
        <f t="shared" ca="1" si="6"/>
        <v>0</v>
      </c>
    </row>
    <row r="117" spans="1:29" ht="15">
      <c r="A117" s="93">
        <f t="shared" si="10"/>
        <v>1114</v>
      </c>
      <c r="B117" s="94"/>
      <c r="C117" s="153"/>
      <c r="D117" s="93" t="str">
        <f>IF(C117&lt;&gt;"",COUNTIF(Stats!AD:AD,C117),"")</f>
        <v/>
      </c>
      <c r="E117" s="165" t="str">
        <f ca="1">IF(C117&lt;&gt;"",IF(MONTH(T117)=MONTH(TODAY()),Stats!AI1115,"--"),"")</f>
        <v/>
      </c>
      <c r="F117" s="97"/>
      <c r="G117" s="160"/>
      <c r="H117" s="157"/>
      <c r="I117" s="158"/>
      <c r="J117" s="161"/>
      <c r="K117" s="160"/>
      <c r="L117" s="162"/>
      <c r="M117" s="162"/>
      <c r="N117" s="96"/>
      <c r="O117" s="96"/>
      <c r="P117" s="164"/>
      <c r="Q117" s="159"/>
      <c r="R117" s="98"/>
      <c r="S117" s="163"/>
      <c r="T117" s="92" t="str">
        <f t="shared" ca="1" si="7"/>
        <v/>
      </c>
      <c r="U117" s="94"/>
      <c r="V117" s="92" t="str">
        <f t="shared" si="8"/>
        <v/>
      </c>
      <c r="W117" s="92" t="str">
        <f t="shared" si="9"/>
        <v/>
      </c>
      <c r="X117" s="99"/>
      <c r="Y117" s="94"/>
      <c r="Z117" s="100"/>
      <c r="AA117" s="95"/>
      <c r="AB117" s="10"/>
      <c r="AC117" s="72" t="b">
        <f t="shared" ca="1" si="6"/>
        <v>0</v>
      </c>
    </row>
    <row r="118" spans="1:29" ht="15">
      <c r="A118" s="93">
        <f t="shared" si="10"/>
        <v>1115</v>
      </c>
      <c r="B118" s="94"/>
      <c r="C118" s="153"/>
      <c r="D118" s="93" t="str">
        <f>IF(C118&lt;&gt;"",COUNTIF(Stats!AD:AD,C118),"")</f>
        <v/>
      </c>
      <c r="E118" s="165" t="str">
        <f ca="1">IF(C118&lt;&gt;"",IF(MONTH(T118)=MONTH(TODAY()),Stats!AI1116,"--"),"")</f>
        <v/>
      </c>
      <c r="F118" s="97"/>
      <c r="G118" s="160"/>
      <c r="H118" s="157"/>
      <c r="I118" s="158"/>
      <c r="J118" s="161"/>
      <c r="K118" s="160"/>
      <c r="L118" s="162"/>
      <c r="M118" s="162"/>
      <c r="N118" s="96"/>
      <c r="O118" s="96"/>
      <c r="P118" s="164"/>
      <c r="Q118" s="159"/>
      <c r="R118" s="98"/>
      <c r="S118" s="163"/>
      <c r="T118" s="92" t="str">
        <f t="shared" ca="1" si="7"/>
        <v/>
      </c>
      <c r="U118" s="94"/>
      <c r="V118" s="92" t="str">
        <f t="shared" si="8"/>
        <v/>
      </c>
      <c r="W118" s="92" t="str">
        <f t="shared" si="9"/>
        <v/>
      </c>
      <c r="X118" s="99"/>
      <c r="Y118" s="94"/>
      <c r="Z118" s="100"/>
      <c r="AA118" s="95"/>
      <c r="AB118" s="10"/>
      <c r="AC118" s="72" t="b">
        <f t="shared" ca="1" si="6"/>
        <v>0</v>
      </c>
    </row>
    <row r="119" spans="1:29" ht="15">
      <c r="A119" s="93">
        <f t="shared" si="10"/>
        <v>1116</v>
      </c>
      <c r="B119" s="94"/>
      <c r="C119" s="153"/>
      <c r="D119" s="93" t="str">
        <f>IF(C119&lt;&gt;"",COUNTIF(Stats!AD:AD,C119),"")</f>
        <v/>
      </c>
      <c r="E119" s="165" t="str">
        <f ca="1">IF(C119&lt;&gt;"",IF(MONTH(T119)=MONTH(TODAY()),Stats!AI1117,"--"),"")</f>
        <v/>
      </c>
      <c r="F119" s="97"/>
      <c r="G119" s="160"/>
      <c r="H119" s="157"/>
      <c r="I119" s="158"/>
      <c r="J119" s="161"/>
      <c r="K119" s="160"/>
      <c r="L119" s="162"/>
      <c r="M119" s="162"/>
      <c r="N119" s="96"/>
      <c r="O119" s="96"/>
      <c r="P119" s="164"/>
      <c r="Q119" s="159"/>
      <c r="R119" s="98"/>
      <c r="S119" s="163"/>
      <c r="T119" s="92" t="str">
        <f t="shared" ca="1" si="7"/>
        <v/>
      </c>
      <c r="U119" s="94"/>
      <c r="V119" s="92" t="str">
        <f t="shared" si="8"/>
        <v/>
      </c>
      <c r="W119" s="92" t="str">
        <f t="shared" si="9"/>
        <v/>
      </c>
      <c r="X119" s="99"/>
      <c r="Y119" s="94"/>
      <c r="Z119" s="100"/>
      <c r="AA119" s="95"/>
      <c r="AB119" s="10"/>
      <c r="AC119" s="72" t="b">
        <f t="shared" ca="1" si="6"/>
        <v>0</v>
      </c>
    </row>
    <row r="120" spans="1:29" ht="15">
      <c r="A120" s="93">
        <f t="shared" si="10"/>
        <v>1117</v>
      </c>
      <c r="B120" s="94"/>
      <c r="C120" s="153"/>
      <c r="D120" s="93" t="str">
        <f>IF(C120&lt;&gt;"",COUNTIF(Stats!AD:AD,C120),"")</f>
        <v/>
      </c>
      <c r="E120" s="165" t="str">
        <f ca="1">IF(C120&lt;&gt;"",IF(MONTH(T120)=MONTH(TODAY()),Stats!AI1118,"--"),"")</f>
        <v/>
      </c>
      <c r="F120" s="97"/>
      <c r="G120" s="160"/>
      <c r="H120" s="157"/>
      <c r="I120" s="158"/>
      <c r="J120" s="161"/>
      <c r="K120" s="160"/>
      <c r="L120" s="162"/>
      <c r="M120" s="162"/>
      <c r="N120" s="96"/>
      <c r="O120" s="96"/>
      <c r="P120" s="164"/>
      <c r="Q120" s="159"/>
      <c r="R120" s="98"/>
      <c r="S120" s="163"/>
      <c r="T120" s="92" t="str">
        <f t="shared" ca="1" si="7"/>
        <v/>
      </c>
      <c r="U120" s="94"/>
      <c r="V120" s="92" t="str">
        <f t="shared" si="8"/>
        <v/>
      </c>
      <c r="W120" s="92" t="str">
        <f t="shared" si="9"/>
        <v/>
      </c>
      <c r="X120" s="99"/>
      <c r="Y120" s="94"/>
      <c r="Z120" s="100"/>
      <c r="AA120" s="95"/>
      <c r="AB120" s="10"/>
      <c r="AC120" s="72" t="b">
        <f t="shared" ca="1" si="6"/>
        <v>0</v>
      </c>
    </row>
    <row r="121" spans="1:29" ht="15">
      <c r="A121" s="93">
        <f t="shared" si="10"/>
        <v>1118</v>
      </c>
      <c r="B121" s="94"/>
      <c r="C121" s="153"/>
      <c r="D121" s="93" t="str">
        <f>IF(C121&lt;&gt;"",COUNTIF(Stats!AD:AD,C121),"")</f>
        <v/>
      </c>
      <c r="E121" s="165" t="str">
        <f ca="1">IF(C121&lt;&gt;"",IF(MONTH(T121)=MONTH(TODAY()),Stats!AI1119,"--"),"")</f>
        <v/>
      </c>
      <c r="F121" s="97"/>
      <c r="G121" s="160"/>
      <c r="H121" s="157"/>
      <c r="I121" s="158"/>
      <c r="J121" s="161"/>
      <c r="K121" s="160"/>
      <c r="L121" s="162"/>
      <c r="M121" s="162"/>
      <c r="N121" s="96"/>
      <c r="O121" s="96"/>
      <c r="P121" s="164"/>
      <c r="Q121" s="159"/>
      <c r="R121" s="98"/>
      <c r="S121" s="163"/>
      <c r="T121" s="92" t="str">
        <f t="shared" ca="1" si="7"/>
        <v/>
      </c>
      <c r="U121" s="94"/>
      <c r="V121" s="92" t="str">
        <f t="shared" si="8"/>
        <v/>
      </c>
      <c r="W121" s="92" t="str">
        <f t="shared" si="9"/>
        <v/>
      </c>
      <c r="X121" s="99"/>
      <c r="Y121" s="94"/>
      <c r="Z121" s="100"/>
      <c r="AA121" s="95"/>
      <c r="AB121" s="10"/>
      <c r="AC121" s="72" t="b">
        <f t="shared" ca="1" si="6"/>
        <v>0</v>
      </c>
    </row>
    <row r="122" spans="1:29" ht="15">
      <c r="A122" s="93">
        <f t="shared" si="10"/>
        <v>1119</v>
      </c>
      <c r="B122" s="94"/>
      <c r="C122" s="153"/>
      <c r="D122" s="93" t="str">
        <f>IF(C122&lt;&gt;"",COUNTIF(Stats!AD:AD,C122),"")</f>
        <v/>
      </c>
      <c r="E122" s="165" t="str">
        <f ca="1">IF(C122&lt;&gt;"",IF(MONTH(T122)=MONTH(TODAY()),Stats!AI1120,"--"),"")</f>
        <v/>
      </c>
      <c r="F122" s="97"/>
      <c r="G122" s="160"/>
      <c r="H122" s="157"/>
      <c r="I122" s="158"/>
      <c r="J122" s="161"/>
      <c r="K122" s="160"/>
      <c r="L122" s="162"/>
      <c r="M122" s="162"/>
      <c r="N122" s="96"/>
      <c r="O122" s="96"/>
      <c r="P122" s="164"/>
      <c r="Q122" s="159"/>
      <c r="R122" s="98"/>
      <c r="S122" s="163"/>
      <c r="T122" s="92" t="str">
        <f t="shared" ca="1" si="7"/>
        <v/>
      </c>
      <c r="U122" s="94"/>
      <c r="V122" s="92" t="str">
        <f t="shared" si="8"/>
        <v/>
      </c>
      <c r="W122" s="92" t="str">
        <f t="shared" si="9"/>
        <v/>
      </c>
      <c r="X122" s="99"/>
      <c r="Y122" s="94"/>
      <c r="Z122" s="100"/>
      <c r="AA122" s="95"/>
      <c r="AB122" s="10"/>
      <c r="AC122" s="72" t="b">
        <f t="shared" ca="1" si="6"/>
        <v>0</v>
      </c>
    </row>
    <row r="123" spans="1:29" ht="15">
      <c r="A123" s="93">
        <f t="shared" si="10"/>
        <v>1120</v>
      </c>
      <c r="B123" s="94"/>
      <c r="C123" s="153"/>
      <c r="D123" s="93" t="str">
        <f>IF(C123&lt;&gt;"",COUNTIF(Stats!AD:AD,C123),"")</f>
        <v/>
      </c>
      <c r="E123" s="165" t="str">
        <f ca="1">IF(C123&lt;&gt;"",IF(MONTH(T123)=MONTH(TODAY()),Stats!AI1121,"--"),"")</f>
        <v/>
      </c>
      <c r="F123" s="97"/>
      <c r="G123" s="160"/>
      <c r="H123" s="157"/>
      <c r="I123" s="158"/>
      <c r="J123" s="161"/>
      <c r="K123" s="160"/>
      <c r="L123" s="162"/>
      <c r="M123" s="162"/>
      <c r="N123" s="96"/>
      <c r="O123" s="96"/>
      <c r="P123" s="164"/>
      <c r="Q123" s="159"/>
      <c r="R123" s="98"/>
      <c r="S123" s="163"/>
      <c r="T123" s="92" t="str">
        <f t="shared" ca="1" si="7"/>
        <v/>
      </c>
      <c r="U123" s="94"/>
      <c r="V123" s="92" t="str">
        <f t="shared" si="8"/>
        <v/>
      </c>
      <c r="W123" s="92" t="str">
        <f t="shared" si="9"/>
        <v/>
      </c>
      <c r="X123" s="99"/>
      <c r="Y123" s="94"/>
      <c r="Z123" s="100"/>
      <c r="AA123" s="95"/>
      <c r="AB123" s="10"/>
      <c r="AC123" s="72" t="b">
        <f t="shared" ca="1" si="6"/>
        <v>0</v>
      </c>
    </row>
    <row r="124" spans="1:29" ht="15">
      <c r="A124" s="93">
        <f t="shared" si="10"/>
        <v>1121</v>
      </c>
      <c r="B124" s="94"/>
      <c r="C124" s="153"/>
      <c r="D124" s="93" t="str">
        <f>IF(C124&lt;&gt;"",COUNTIF(Stats!AD:AD,C124),"")</f>
        <v/>
      </c>
      <c r="E124" s="165" t="str">
        <f ca="1">IF(C124&lt;&gt;"",IF(MONTH(T124)=MONTH(TODAY()),Stats!AI1122,"--"),"")</f>
        <v/>
      </c>
      <c r="F124" s="97"/>
      <c r="G124" s="160"/>
      <c r="H124" s="157"/>
      <c r="I124" s="158"/>
      <c r="J124" s="161"/>
      <c r="K124" s="160"/>
      <c r="L124" s="162"/>
      <c r="M124" s="162"/>
      <c r="N124" s="96"/>
      <c r="O124" s="96"/>
      <c r="P124" s="164"/>
      <c r="Q124" s="159"/>
      <c r="R124" s="98"/>
      <c r="S124" s="163"/>
      <c r="T124" s="92" t="str">
        <f t="shared" ca="1" si="7"/>
        <v/>
      </c>
      <c r="U124" s="94"/>
      <c r="V124" s="92" t="str">
        <f t="shared" si="8"/>
        <v/>
      </c>
      <c r="W124" s="92" t="str">
        <f t="shared" si="9"/>
        <v/>
      </c>
      <c r="X124" s="99"/>
      <c r="Y124" s="94"/>
      <c r="Z124" s="100"/>
      <c r="AA124" s="95"/>
      <c r="AB124" s="10"/>
      <c r="AC124" s="72" t="b">
        <f t="shared" ca="1" si="6"/>
        <v>0</v>
      </c>
    </row>
    <row r="125" spans="1:29" ht="15">
      <c r="A125" s="93">
        <f t="shared" si="10"/>
        <v>1122</v>
      </c>
      <c r="B125" s="94"/>
      <c r="C125" s="153"/>
      <c r="D125" s="93" t="str">
        <f>IF(C125&lt;&gt;"",COUNTIF(Stats!AD:AD,C125),"")</f>
        <v/>
      </c>
      <c r="E125" s="165" t="str">
        <f ca="1">IF(C125&lt;&gt;"",IF(MONTH(T125)=MONTH(TODAY()),Stats!AI1123,"--"),"")</f>
        <v/>
      </c>
      <c r="F125" s="97"/>
      <c r="G125" s="160"/>
      <c r="H125" s="157"/>
      <c r="I125" s="158"/>
      <c r="J125" s="161"/>
      <c r="K125" s="160"/>
      <c r="L125" s="162"/>
      <c r="M125" s="162"/>
      <c r="N125" s="96"/>
      <c r="O125" s="96"/>
      <c r="P125" s="164"/>
      <c r="Q125" s="159"/>
      <c r="R125" s="98"/>
      <c r="S125" s="163"/>
      <c r="T125" s="92" t="str">
        <f t="shared" ca="1" si="7"/>
        <v/>
      </c>
      <c r="U125" s="94"/>
      <c r="V125" s="92" t="str">
        <f t="shared" si="8"/>
        <v/>
      </c>
      <c r="W125" s="92" t="str">
        <f t="shared" si="9"/>
        <v/>
      </c>
      <c r="X125" s="99"/>
      <c r="Y125" s="94"/>
      <c r="Z125" s="100"/>
      <c r="AA125" s="95"/>
      <c r="AB125" s="10"/>
      <c r="AC125" s="72" t="b">
        <f t="shared" ca="1" si="6"/>
        <v>0</v>
      </c>
    </row>
    <row r="126" spans="1:29" ht="15">
      <c r="A126" s="93">
        <f t="shared" si="10"/>
        <v>1123</v>
      </c>
      <c r="B126" s="94"/>
      <c r="C126" s="153"/>
      <c r="D126" s="93" t="str">
        <f>IF(C126&lt;&gt;"",COUNTIF(Stats!AD:AD,C126),"")</f>
        <v/>
      </c>
      <c r="E126" s="165" t="str">
        <f ca="1">IF(C126&lt;&gt;"",IF(MONTH(T126)=MONTH(TODAY()),Stats!AI1124,"--"),"")</f>
        <v/>
      </c>
      <c r="F126" s="97"/>
      <c r="G126" s="160"/>
      <c r="H126" s="157"/>
      <c r="I126" s="158"/>
      <c r="J126" s="161"/>
      <c r="K126" s="160"/>
      <c r="L126" s="162"/>
      <c r="M126" s="162"/>
      <c r="N126" s="96"/>
      <c r="O126" s="96"/>
      <c r="P126" s="164"/>
      <c r="Q126" s="159"/>
      <c r="R126" s="98"/>
      <c r="S126" s="163"/>
      <c r="T126" s="92" t="str">
        <f t="shared" ca="1" si="7"/>
        <v/>
      </c>
      <c r="U126" s="94"/>
      <c r="V126" s="92" t="str">
        <f t="shared" si="8"/>
        <v/>
      </c>
      <c r="W126" s="92" t="str">
        <f t="shared" si="9"/>
        <v/>
      </c>
      <c r="X126" s="99"/>
      <c r="Y126" s="94"/>
      <c r="Z126" s="100"/>
      <c r="AA126" s="95"/>
      <c r="AB126" s="10"/>
      <c r="AC126" s="72" t="b">
        <f t="shared" ca="1" si="6"/>
        <v>0</v>
      </c>
    </row>
    <row r="127" spans="1:29" ht="15">
      <c r="A127" s="93">
        <f t="shared" si="10"/>
        <v>1124</v>
      </c>
      <c r="B127" s="94"/>
      <c r="C127" s="153"/>
      <c r="D127" s="93" t="str">
        <f>IF(C127&lt;&gt;"",COUNTIF(Stats!AD:AD,C127),"")</f>
        <v/>
      </c>
      <c r="E127" s="165" t="str">
        <f ca="1">IF(C127&lt;&gt;"",IF(MONTH(T127)=MONTH(TODAY()),Stats!AI1125,"--"),"")</f>
        <v/>
      </c>
      <c r="F127" s="97"/>
      <c r="G127" s="160"/>
      <c r="H127" s="157"/>
      <c r="I127" s="158"/>
      <c r="J127" s="161"/>
      <c r="K127" s="160"/>
      <c r="L127" s="162"/>
      <c r="M127" s="162"/>
      <c r="N127" s="96"/>
      <c r="O127" s="96"/>
      <c r="P127" s="164"/>
      <c r="Q127" s="159"/>
      <c r="R127" s="98"/>
      <c r="S127" s="163"/>
      <c r="T127" s="92" t="str">
        <f t="shared" ca="1" si="7"/>
        <v/>
      </c>
      <c r="U127" s="94"/>
      <c r="V127" s="92" t="str">
        <f t="shared" si="8"/>
        <v/>
      </c>
      <c r="W127" s="92" t="str">
        <f t="shared" si="9"/>
        <v/>
      </c>
      <c r="X127" s="99"/>
      <c r="Y127" s="94"/>
      <c r="Z127" s="100"/>
      <c r="AA127" s="95"/>
      <c r="AB127" s="10"/>
      <c r="AC127" s="72" t="b">
        <f t="shared" ca="1" si="6"/>
        <v>0</v>
      </c>
    </row>
    <row r="128" spans="1:29" ht="15">
      <c r="A128" s="93">
        <f t="shared" si="10"/>
        <v>1125</v>
      </c>
      <c r="B128" s="94"/>
      <c r="C128" s="153"/>
      <c r="D128" s="93" t="str">
        <f>IF(C128&lt;&gt;"",COUNTIF(Stats!AD:AD,C128),"")</f>
        <v/>
      </c>
      <c r="E128" s="165" t="str">
        <f ca="1">IF(C128&lt;&gt;"",IF(MONTH(T128)=MONTH(TODAY()),Stats!AI1126,"--"),"")</f>
        <v/>
      </c>
      <c r="F128" s="97"/>
      <c r="G128" s="160"/>
      <c r="H128" s="157"/>
      <c r="I128" s="158"/>
      <c r="J128" s="161"/>
      <c r="K128" s="160"/>
      <c r="L128" s="162"/>
      <c r="M128" s="162"/>
      <c r="N128" s="96"/>
      <c r="O128" s="96"/>
      <c r="P128" s="164"/>
      <c r="Q128" s="159"/>
      <c r="R128" s="98"/>
      <c r="S128" s="163"/>
      <c r="T128" s="92" t="str">
        <f t="shared" ca="1" si="7"/>
        <v/>
      </c>
      <c r="U128" s="94"/>
      <c r="V128" s="92" t="str">
        <f t="shared" si="8"/>
        <v/>
      </c>
      <c r="W128" s="92" t="str">
        <f t="shared" si="9"/>
        <v/>
      </c>
      <c r="X128" s="99"/>
      <c r="Y128" s="94"/>
      <c r="Z128" s="100"/>
      <c r="AA128" s="95"/>
      <c r="AB128" s="10"/>
      <c r="AC128" s="72" t="b">
        <f t="shared" ca="1" si="6"/>
        <v>0</v>
      </c>
    </row>
    <row r="129" spans="1:29" ht="15">
      <c r="A129" s="93">
        <f t="shared" si="10"/>
        <v>1126</v>
      </c>
      <c r="B129" s="94"/>
      <c r="C129" s="153"/>
      <c r="D129" s="93" t="str">
        <f>IF(C129&lt;&gt;"",COUNTIF(Stats!AD:AD,C129),"")</f>
        <v/>
      </c>
      <c r="E129" s="165" t="str">
        <f ca="1">IF(C129&lt;&gt;"",IF(MONTH(T129)=MONTH(TODAY()),Stats!AI1127,"--"),"")</f>
        <v/>
      </c>
      <c r="F129" s="97"/>
      <c r="G129" s="160"/>
      <c r="H129" s="157"/>
      <c r="I129" s="158"/>
      <c r="J129" s="161"/>
      <c r="K129" s="160"/>
      <c r="L129" s="162"/>
      <c r="M129" s="162"/>
      <c r="N129" s="96"/>
      <c r="O129" s="96"/>
      <c r="P129" s="164"/>
      <c r="Q129" s="159"/>
      <c r="R129" s="98"/>
      <c r="S129" s="163"/>
      <c r="T129" s="92" t="str">
        <f t="shared" ca="1" si="7"/>
        <v/>
      </c>
      <c r="U129" s="94"/>
      <c r="V129" s="92" t="str">
        <f t="shared" si="8"/>
        <v/>
      </c>
      <c r="W129" s="92" t="str">
        <f t="shared" si="9"/>
        <v/>
      </c>
      <c r="X129" s="99"/>
      <c r="Y129" s="94"/>
      <c r="Z129" s="100"/>
      <c r="AA129" s="95"/>
      <c r="AB129" s="10"/>
      <c r="AC129" s="72" t="b">
        <f t="shared" ca="1" si="6"/>
        <v>0</v>
      </c>
    </row>
    <row r="130" spans="1:29" ht="15">
      <c r="A130" s="93">
        <f t="shared" si="10"/>
        <v>1127</v>
      </c>
      <c r="B130" s="94"/>
      <c r="C130" s="153"/>
      <c r="D130" s="93" t="str">
        <f>IF(C130&lt;&gt;"",COUNTIF(Stats!AD:AD,C130),"")</f>
        <v/>
      </c>
      <c r="E130" s="165" t="str">
        <f ca="1">IF(C130&lt;&gt;"",IF(MONTH(T130)=MONTH(TODAY()),Stats!AI1128,"--"),"")</f>
        <v/>
      </c>
      <c r="F130" s="97"/>
      <c r="G130" s="160"/>
      <c r="H130" s="157"/>
      <c r="I130" s="158"/>
      <c r="J130" s="161"/>
      <c r="K130" s="160"/>
      <c r="L130" s="162"/>
      <c r="M130" s="162"/>
      <c r="N130" s="96"/>
      <c r="O130" s="96"/>
      <c r="P130" s="164"/>
      <c r="Q130" s="159"/>
      <c r="R130" s="98"/>
      <c r="S130" s="163"/>
      <c r="T130" s="92" t="str">
        <f t="shared" ca="1" si="7"/>
        <v/>
      </c>
      <c r="U130" s="94"/>
      <c r="V130" s="92" t="str">
        <f t="shared" si="8"/>
        <v/>
      </c>
      <c r="W130" s="92" t="str">
        <f t="shared" si="9"/>
        <v/>
      </c>
      <c r="X130" s="99"/>
      <c r="Y130" s="94"/>
      <c r="Z130" s="100"/>
      <c r="AA130" s="95"/>
      <c r="AB130" s="10"/>
      <c r="AC130" s="72" t="b">
        <f t="shared" ca="1" si="6"/>
        <v>0</v>
      </c>
    </row>
    <row r="131" spans="1:29" ht="15">
      <c r="A131" s="93">
        <f t="shared" si="10"/>
        <v>1128</v>
      </c>
      <c r="B131" s="94"/>
      <c r="C131" s="153"/>
      <c r="D131" s="93" t="str">
        <f>IF(C131&lt;&gt;"",COUNTIF(Stats!AD:AD,C131),"")</f>
        <v/>
      </c>
      <c r="E131" s="165" t="str">
        <f ca="1">IF(C131&lt;&gt;"",IF(MONTH(T131)=MONTH(TODAY()),Stats!AI1129,"--"),"")</f>
        <v/>
      </c>
      <c r="F131" s="97"/>
      <c r="G131" s="160"/>
      <c r="H131" s="157"/>
      <c r="I131" s="158"/>
      <c r="J131" s="161"/>
      <c r="K131" s="160"/>
      <c r="L131" s="162"/>
      <c r="M131" s="162"/>
      <c r="N131" s="96"/>
      <c r="O131" s="96"/>
      <c r="P131" s="164"/>
      <c r="Q131" s="159"/>
      <c r="R131" s="98"/>
      <c r="S131" s="163"/>
      <c r="T131" s="92" t="str">
        <f t="shared" ca="1" si="7"/>
        <v/>
      </c>
      <c r="U131" s="94"/>
      <c r="V131" s="92" t="str">
        <f t="shared" si="8"/>
        <v/>
      </c>
      <c r="W131" s="92" t="str">
        <f t="shared" si="9"/>
        <v/>
      </c>
      <c r="X131" s="99"/>
      <c r="Y131" s="94"/>
      <c r="Z131" s="100"/>
      <c r="AA131" s="95"/>
      <c r="AB131" s="10"/>
      <c r="AC131" s="72" t="b">
        <f t="shared" ca="1" si="6"/>
        <v>0</v>
      </c>
    </row>
    <row r="132" spans="1:29" ht="15">
      <c r="A132" s="93">
        <f t="shared" si="10"/>
        <v>1129</v>
      </c>
      <c r="B132" s="94"/>
      <c r="C132" s="153"/>
      <c r="D132" s="93" t="str">
        <f>IF(C132&lt;&gt;"",COUNTIF(Stats!AD:AD,C132),"")</f>
        <v/>
      </c>
      <c r="E132" s="165" t="str">
        <f ca="1">IF(C132&lt;&gt;"",IF(MONTH(T132)=MONTH(TODAY()),Stats!AI1130,"--"),"")</f>
        <v/>
      </c>
      <c r="F132" s="97"/>
      <c r="G132" s="160"/>
      <c r="H132" s="157"/>
      <c r="I132" s="158"/>
      <c r="J132" s="161"/>
      <c r="K132" s="160"/>
      <c r="L132" s="162"/>
      <c r="M132" s="162"/>
      <c r="N132" s="96"/>
      <c r="O132" s="96"/>
      <c r="P132" s="164"/>
      <c r="Q132" s="159"/>
      <c r="R132" s="98"/>
      <c r="S132" s="163"/>
      <c r="T132" s="92" t="str">
        <f t="shared" ca="1" si="7"/>
        <v/>
      </c>
      <c r="U132" s="94"/>
      <c r="V132" s="92" t="str">
        <f t="shared" si="8"/>
        <v/>
      </c>
      <c r="W132" s="92" t="str">
        <f t="shared" si="9"/>
        <v/>
      </c>
      <c r="X132" s="99"/>
      <c r="Y132" s="94"/>
      <c r="Z132" s="100"/>
      <c r="AA132" s="95"/>
      <c r="AB132" s="10"/>
      <c r="AC132" s="72" t="b">
        <f t="shared" ref="AC132:AC195" ca="1" si="11">AND(T132&gt;=startDate,T132&lt;=endDate)</f>
        <v>0</v>
      </c>
    </row>
    <row r="133" spans="1:29" ht="15">
      <c r="A133" s="93">
        <f t="shared" si="10"/>
        <v>1130</v>
      </c>
      <c r="B133" s="94"/>
      <c r="C133" s="153"/>
      <c r="D133" s="93" t="str">
        <f>IF(C133&lt;&gt;"",COUNTIF(Stats!AD:AD,C133),"")</f>
        <v/>
      </c>
      <c r="E133" s="165" t="str">
        <f ca="1">IF(C133&lt;&gt;"",IF(MONTH(T133)=MONTH(TODAY()),Stats!AI1131,"--"),"")</f>
        <v/>
      </c>
      <c r="F133" s="97"/>
      <c r="G133" s="160"/>
      <c r="H133" s="157"/>
      <c r="I133" s="158"/>
      <c r="J133" s="161"/>
      <c r="K133" s="160"/>
      <c r="L133" s="162"/>
      <c r="M133" s="162"/>
      <c r="N133" s="96"/>
      <c r="O133" s="96"/>
      <c r="P133" s="164"/>
      <c r="Q133" s="159"/>
      <c r="R133" s="98"/>
      <c r="S133" s="163"/>
      <c r="T133" s="92" t="str">
        <f t="shared" ref="T133:T196" ca="1" si="12">IF(B133&lt;&gt;"",IF(T133="",TODAY(),T133),"")</f>
        <v/>
      </c>
      <c r="U133" s="94"/>
      <c r="V133" s="92" t="str">
        <f t="shared" ref="V133:V196" si="13">IF(U133="","", U133+21)</f>
        <v/>
      </c>
      <c r="W133" s="92" t="str">
        <f t="shared" ref="W133:W196" si="14">IF($U133="","", $V133+28)</f>
        <v/>
      </c>
      <c r="X133" s="99"/>
      <c r="Y133" s="94"/>
      <c r="Z133" s="100"/>
      <c r="AA133" s="95"/>
      <c r="AB133" s="10"/>
      <c r="AC133" s="72" t="b">
        <f t="shared" ca="1" si="11"/>
        <v>0</v>
      </c>
    </row>
    <row r="134" spans="1:29" ht="15">
      <c r="A134" s="93">
        <f t="shared" si="10"/>
        <v>1131</v>
      </c>
      <c r="B134" s="94"/>
      <c r="C134" s="153"/>
      <c r="D134" s="93" t="str">
        <f>IF(C134&lt;&gt;"",COUNTIF(Stats!AD:AD,C134),"")</f>
        <v/>
      </c>
      <c r="E134" s="165" t="str">
        <f ca="1">IF(C134&lt;&gt;"",IF(MONTH(T134)=MONTH(TODAY()),Stats!AI1132,"--"),"")</f>
        <v/>
      </c>
      <c r="F134" s="97"/>
      <c r="G134" s="160"/>
      <c r="H134" s="157"/>
      <c r="I134" s="158"/>
      <c r="J134" s="161"/>
      <c r="K134" s="160"/>
      <c r="L134" s="162"/>
      <c r="M134" s="162"/>
      <c r="N134" s="96"/>
      <c r="O134" s="96"/>
      <c r="P134" s="164"/>
      <c r="Q134" s="159"/>
      <c r="R134" s="98"/>
      <c r="S134" s="163"/>
      <c r="T134" s="92" t="str">
        <f t="shared" ca="1" si="12"/>
        <v/>
      </c>
      <c r="U134" s="94"/>
      <c r="V134" s="92" t="str">
        <f t="shared" si="13"/>
        <v/>
      </c>
      <c r="W134" s="92" t="str">
        <f t="shared" si="14"/>
        <v/>
      </c>
      <c r="X134" s="99"/>
      <c r="Y134" s="94"/>
      <c r="Z134" s="100"/>
      <c r="AA134" s="95"/>
      <c r="AB134" s="10"/>
      <c r="AC134" s="72" t="b">
        <f t="shared" ca="1" si="11"/>
        <v>0</v>
      </c>
    </row>
    <row r="135" spans="1:29" ht="15">
      <c r="A135" s="93">
        <f t="shared" si="10"/>
        <v>1132</v>
      </c>
      <c r="B135" s="94"/>
      <c r="C135" s="153"/>
      <c r="D135" s="93" t="str">
        <f>IF(C135&lt;&gt;"",COUNTIF(Stats!AD:AD,C135),"")</f>
        <v/>
      </c>
      <c r="E135" s="165" t="str">
        <f ca="1">IF(C135&lt;&gt;"",IF(MONTH(T135)=MONTH(TODAY()),Stats!AI1133,"--"),"")</f>
        <v/>
      </c>
      <c r="F135" s="97"/>
      <c r="G135" s="160"/>
      <c r="H135" s="157"/>
      <c r="I135" s="158"/>
      <c r="J135" s="161"/>
      <c r="K135" s="160"/>
      <c r="L135" s="162"/>
      <c r="M135" s="162"/>
      <c r="N135" s="96"/>
      <c r="O135" s="96"/>
      <c r="P135" s="164"/>
      <c r="Q135" s="159"/>
      <c r="R135" s="98"/>
      <c r="S135" s="163"/>
      <c r="T135" s="92" t="str">
        <f t="shared" ca="1" si="12"/>
        <v/>
      </c>
      <c r="U135" s="94"/>
      <c r="V135" s="92" t="str">
        <f t="shared" si="13"/>
        <v/>
      </c>
      <c r="W135" s="92" t="str">
        <f t="shared" si="14"/>
        <v/>
      </c>
      <c r="X135" s="99"/>
      <c r="Y135" s="94"/>
      <c r="Z135" s="100"/>
      <c r="AA135" s="95"/>
      <c r="AB135" s="10"/>
      <c r="AC135" s="72" t="b">
        <f t="shared" ca="1" si="11"/>
        <v>0</v>
      </c>
    </row>
    <row r="136" spans="1:29" ht="15">
      <c r="A136" s="93">
        <f t="shared" ref="A136:A199" si="15">(A135+1)</f>
        <v>1133</v>
      </c>
      <c r="B136" s="94"/>
      <c r="C136" s="153"/>
      <c r="D136" s="93" t="str">
        <f>IF(C136&lt;&gt;"",COUNTIF(Stats!AD:AD,C136),"")</f>
        <v/>
      </c>
      <c r="E136" s="165" t="str">
        <f ca="1">IF(C136&lt;&gt;"",IF(MONTH(T136)=MONTH(TODAY()),Stats!AI1134,"--"),"")</f>
        <v/>
      </c>
      <c r="F136" s="97"/>
      <c r="G136" s="160"/>
      <c r="H136" s="157"/>
      <c r="I136" s="158"/>
      <c r="J136" s="161"/>
      <c r="K136" s="160"/>
      <c r="L136" s="162"/>
      <c r="M136" s="162"/>
      <c r="N136" s="96"/>
      <c r="O136" s="96"/>
      <c r="P136" s="164"/>
      <c r="Q136" s="159"/>
      <c r="R136" s="98"/>
      <c r="S136" s="163"/>
      <c r="T136" s="92" t="str">
        <f t="shared" ca="1" si="12"/>
        <v/>
      </c>
      <c r="U136" s="94"/>
      <c r="V136" s="92" t="str">
        <f t="shared" si="13"/>
        <v/>
      </c>
      <c r="W136" s="92" t="str">
        <f t="shared" si="14"/>
        <v/>
      </c>
      <c r="X136" s="99"/>
      <c r="Y136" s="94"/>
      <c r="Z136" s="100"/>
      <c r="AA136" s="95"/>
      <c r="AB136" s="10"/>
      <c r="AC136" s="72" t="b">
        <f t="shared" ca="1" si="11"/>
        <v>0</v>
      </c>
    </row>
    <row r="137" spans="1:29" ht="15">
      <c r="A137" s="93">
        <f t="shared" si="15"/>
        <v>1134</v>
      </c>
      <c r="B137" s="94"/>
      <c r="C137" s="153"/>
      <c r="D137" s="93" t="str">
        <f>IF(C137&lt;&gt;"",COUNTIF(Stats!AD:AD,C137),"")</f>
        <v/>
      </c>
      <c r="E137" s="165" t="str">
        <f ca="1">IF(C137&lt;&gt;"",IF(MONTH(T137)=MONTH(TODAY()),Stats!AI1135,"--"),"")</f>
        <v/>
      </c>
      <c r="F137" s="97"/>
      <c r="G137" s="160"/>
      <c r="H137" s="157"/>
      <c r="I137" s="158"/>
      <c r="J137" s="161"/>
      <c r="K137" s="160"/>
      <c r="L137" s="162"/>
      <c r="M137" s="162"/>
      <c r="N137" s="96"/>
      <c r="O137" s="96"/>
      <c r="P137" s="164"/>
      <c r="Q137" s="159"/>
      <c r="R137" s="98"/>
      <c r="S137" s="163"/>
      <c r="T137" s="92" t="str">
        <f t="shared" ca="1" si="12"/>
        <v/>
      </c>
      <c r="U137" s="94"/>
      <c r="V137" s="92" t="str">
        <f t="shared" si="13"/>
        <v/>
      </c>
      <c r="W137" s="92" t="str">
        <f t="shared" si="14"/>
        <v/>
      </c>
      <c r="X137" s="99"/>
      <c r="Y137" s="94"/>
      <c r="Z137" s="100"/>
      <c r="AA137" s="95"/>
      <c r="AB137" s="10"/>
      <c r="AC137" s="72" t="b">
        <f t="shared" ca="1" si="11"/>
        <v>0</v>
      </c>
    </row>
    <row r="138" spans="1:29" ht="15">
      <c r="A138" s="93">
        <f t="shared" si="15"/>
        <v>1135</v>
      </c>
      <c r="B138" s="94"/>
      <c r="C138" s="153"/>
      <c r="D138" s="93" t="str">
        <f>IF(C138&lt;&gt;"",COUNTIF(Stats!AD:AD,C138),"")</f>
        <v/>
      </c>
      <c r="E138" s="165" t="str">
        <f ca="1">IF(C138&lt;&gt;"",IF(MONTH(T138)=MONTH(TODAY()),Stats!AI1136,"--"),"")</f>
        <v/>
      </c>
      <c r="F138" s="97"/>
      <c r="G138" s="160"/>
      <c r="H138" s="157"/>
      <c r="I138" s="158"/>
      <c r="J138" s="161"/>
      <c r="K138" s="160"/>
      <c r="L138" s="162"/>
      <c r="M138" s="162"/>
      <c r="N138" s="96"/>
      <c r="O138" s="96"/>
      <c r="P138" s="164"/>
      <c r="Q138" s="159"/>
      <c r="R138" s="98"/>
      <c r="S138" s="163"/>
      <c r="T138" s="92" t="str">
        <f t="shared" ca="1" si="12"/>
        <v/>
      </c>
      <c r="U138" s="94"/>
      <c r="V138" s="92" t="str">
        <f t="shared" si="13"/>
        <v/>
      </c>
      <c r="W138" s="92" t="str">
        <f t="shared" si="14"/>
        <v/>
      </c>
      <c r="X138" s="99"/>
      <c r="Y138" s="94"/>
      <c r="Z138" s="100"/>
      <c r="AA138" s="95"/>
      <c r="AB138" s="10"/>
      <c r="AC138" s="72" t="b">
        <f t="shared" ca="1" si="11"/>
        <v>0</v>
      </c>
    </row>
    <row r="139" spans="1:29" ht="15">
      <c r="A139" s="93">
        <f t="shared" si="15"/>
        <v>1136</v>
      </c>
      <c r="B139" s="94"/>
      <c r="C139" s="153"/>
      <c r="D139" s="93" t="str">
        <f>IF(C139&lt;&gt;"",COUNTIF(Stats!AD:AD,C139),"")</f>
        <v/>
      </c>
      <c r="E139" s="165" t="str">
        <f ca="1">IF(C139&lt;&gt;"",IF(MONTH(T139)=MONTH(TODAY()),Stats!AI1137,"--"),"")</f>
        <v/>
      </c>
      <c r="F139" s="97"/>
      <c r="G139" s="160"/>
      <c r="H139" s="157"/>
      <c r="I139" s="158"/>
      <c r="J139" s="161"/>
      <c r="K139" s="160"/>
      <c r="L139" s="162"/>
      <c r="M139" s="162"/>
      <c r="N139" s="96"/>
      <c r="O139" s="96"/>
      <c r="P139" s="164"/>
      <c r="Q139" s="159"/>
      <c r="R139" s="98"/>
      <c r="S139" s="163"/>
      <c r="T139" s="92" t="str">
        <f t="shared" ca="1" si="12"/>
        <v/>
      </c>
      <c r="U139" s="94"/>
      <c r="V139" s="92" t="str">
        <f t="shared" si="13"/>
        <v/>
      </c>
      <c r="W139" s="92" t="str">
        <f t="shared" si="14"/>
        <v/>
      </c>
      <c r="X139" s="99"/>
      <c r="Y139" s="94"/>
      <c r="Z139" s="100"/>
      <c r="AA139" s="95"/>
      <c r="AB139" s="10"/>
      <c r="AC139" s="72" t="b">
        <f t="shared" ca="1" si="11"/>
        <v>0</v>
      </c>
    </row>
    <row r="140" spans="1:29" ht="15">
      <c r="A140" s="93">
        <f t="shared" si="15"/>
        <v>1137</v>
      </c>
      <c r="B140" s="94"/>
      <c r="C140" s="153"/>
      <c r="D140" s="93" t="str">
        <f>IF(C140&lt;&gt;"",COUNTIF(Stats!AD:AD,C140),"")</f>
        <v/>
      </c>
      <c r="E140" s="165" t="str">
        <f ca="1">IF(C140&lt;&gt;"",IF(MONTH(T140)=MONTH(TODAY()),Stats!AI1138,"--"),"")</f>
        <v/>
      </c>
      <c r="F140" s="97"/>
      <c r="G140" s="160"/>
      <c r="H140" s="157"/>
      <c r="I140" s="158"/>
      <c r="J140" s="161"/>
      <c r="K140" s="160"/>
      <c r="L140" s="162"/>
      <c r="M140" s="162"/>
      <c r="N140" s="96"/>
      <c r="O140" s="96"/>
      <c r="P140" s="164"/>
      <c r="Q140" s="159"/>
      <c r="R140" s="98"/>
      <c r="S140" s="163"/>
      <c r="T140" s="92" t="str">
        <f t="shared" ca="1" si="12"/>
        <v/>
      </c>
      <c r="U140" s="94"/>
      <c r="V140" s="92" t="str">
        <f t="shared" si="13"/>
        <v/>
      </c>
      <c r="W140" s="92" t="str">
        <f t="shared" si="14"/>
        <v/>
      </c>
      <c r="X140" s="99"/>
      <c r="Y140" s="94"/>
      <c r="Z140" s="100"/>
      <c r="AA140" s="95"/>
      <c r="AB140" s="10"/>
      <c r="AC140" s="72" t="b">
        <f t="shared" ca="1" si="11"/>
        <v>0</v>
      </c>
    </row>
    <row r="141" spans="1:29" ht="15">
      <c r="A141" s="93">
        <f t="shared" si="15"/>
        <v>1138</v>
      </c>
      <c r="B141" s="94"/>
      <c r="C141" s="153"/>
      <c r="D141" s="93" t="str">
        <f>IF(C141&lt;&gt;"",COUNTIF(Stats!AD:AD,C141),"")</f>
        <v/>
      </c>
      <c r="E141" s="165" t="str">
        <f ca="1">IF(C141&lt;&gt;"",IF(MONTH(T141)=MONTH(TODAY()),Stats!AI1139,"--"),"")</f>
        <v/>
      </c>
      <c r="F141" s="97"/>
      <c r="G141" s="160"/>
      <c r="H141" s="157"/>
      <c r="I141" s="158"/>
      <c r="J141" s="161"/>
      <c r="K141" s="160"/>
      <c r="L141" s="162"/>
      <c r="M141" s="162"/>
      <c r="N141" s="96"/>
      <c r="O141" s="96"/>
      <c r="P141" s="164"/>
      <c r="Q141" s="159"/>
      <c r="R141" s="98"/>
      <c r="S141" s="163"/>
      <c r="T141" s="92" t="str">
        <f t="shared" ca="1" si="12"/>
        <v/>
      </c>
      <c r="U141" s="94"/>
      <c r="V141" s="92" t="str">
        <f t="shared" si="13"/>
        <v/>
      </c>
      <c r="W141" s="92" t="str">
        <f t="shared" si="14"/>
        <v/>
      </c>
      <c r="X141" s="99"/>
      <c r="Y141" s="94"/>
      <c r="Z141" s="100"/>
      <c r="AA141" s="95"/>
      <c r="AB141" s="10"/>
      <c r="AC141" s="72" t="b">
        <f t="shared" ca="1" si="11"/>
        <v>0</v>
      </c>
    </row>
    <row r="142" spans="1:29" ht="15">
      <c r="A142" s="93">
        <f t="shared" si="15"/>
        <v>1139</v>
      </c>
      <c r="B142" s="94"/>
      <c r="C142" s="153"/>
      <c r="D142" s="93" t="str">
        <f>IF(C142&lt;&gt;"",COUNTIF(Stats!AD:AD,C142),"")</f>
        <v/>
      </c>
      <c r="E142" s="165" t="str">
        <f ca="1">IF(C142&lt;&gt;"",IF(MONTH(T142)=MONTH(TODAY()),Stats!AI1140,"--"),"")</f>
        <v/>
      </c>
      <c r="F142" s="97"/>
      <c r="G142" s="160"/>
      <c r="H142" s="157"/>
      <c r="I142" s="158"/>
      <c r="J142" s="161"/>
      <c r="K142" s="160"/>
      <c r="L142" s="162"/>
      <c r="M142" s="162"/>
      <c r="N142" s="96"/>
      <c r="O142" s="96"/>
      <c r="P142" s="164"/>
      <c r="Q142" s="159"/>
      <c r="R142" s="98"/>
      <c r="S142" s="163"/>
      <c r="T142" s="92" t="str">
        <f t="shared" ca="1" si="12"/>
        <v/>
      </c>
      <c r="U142" s="94"/>
      <c r="V142" s="92" t="str">
        <f t="shared" si="13"/>
        <v/>
      </c>
      <c r="W142" s="92" t="str">
        <f t="shared" si="14"/>
        <v/>
      </c>
      <c r="X142" s="99"/>
      <c r="Y142" s="94"/>
      <c r="Z142" s="100"/>
      <c r="AA142" s="95"/>
      <c r="AB142" s="10"/>
      <c r="AC142" s="72" t="b">
        <f t="shared" ca="1" si="11"/>
        <v>0</v>
      </c>
    </row>
    <row r="143" spans="1:29" ht="15">
      <c r="A143" s="93">
        <f t="shared" si="15"/>
        <v>1140</v>
      </c>
      <c r="B143" s="94"/>
      <c r="C143" s="153"/>
      <c r="D143" s="93" t="str">
        <f>IF(C143&lt;&gt;"",COUNTIF(Stats!AD:AD,C143),"")</f>
        <v/>
      </c>
      <c r="E143" s="165" t="str">
        <f ca="1">IF(C143&lt;&gt;"",IF(MONTH(T143)=MONTH(TODAY()),Stats!AI1141,"--"),"")</f>
        <v/>
      </c>
      <c r="F143" s="97"/>
      <c r="G143" s="160"/>
      <c r="H143" s="157"/>
      <c r="I143" s="158"/>
      <c r="J143" s="161"/>
      <c r="K143" s="160"/>
      <c r="L143" s="162"/>
      <c r="M143" s="162"/>
      <c r="N143" s="96"/>
      <c r="O143" s="96"/>
      <c r="P143" s="164"/>
      <c r="Q143" s="159"/>
      <c r="R143" s="98"/>
      <c r="S143" s="163"/>
      <c r="T143" s="92" t="str">
        <f t="shared" ca="1" si="12"/>
        <v/>
      </c>
      <c r="U143" s="94"/>
      <c r="V143" s="92" t="str">
        <f t="shared" si="13"/>
        <v/>
      </c>
      <c r="W143" s="92" t="str">
        <f t="shared" si="14"/>
        <v/>
      </c>
      <c r="X143" s="99"/>
      <c r="Y143" s="94"/>
      <c r="Z143" s="100"/>
      <c r="AA143" s="95"/>
      <c r="AB143" s="10"/>
      <c r="AC143" s="72" t="b">
        <f t="shared" ca="1" si="11"/>
        <v>0</v>
      </c>
    </row>
    <row r="144" spans="1:29" ht="15">
      <c r="A144" s="93">
        <f t="shared" si="15"/>
        <v>1141</v>
      </c>
      <c r="B144" s="94"/>
      <c r="C144" s="153"/>
      <c r="D144" s="93" t="str">
        <f>IF(C144&lt;&gt;"",COUNTIF(Stats!AD:AD,C144),"")</f>
        <v/>
      </c>
      <c r="E144" s="165" t="str">
        <f ca="1">IF(C144&lt;&gt;"",IF(MONTH(T144)=MONTH(TODAY()),Stats!AI1142,"--"),"")</f>
        <v/>
      </c>
      <c r="F144" s="97"/>
      <c r="G144" s="160"/>
      <c r="H144" s="157"/>
      <c r="I144" s="158"/>
      <c r="J144" s="161"/>
      <c r="K144" s="160"/>
      <c r="L144" s="162"/>
      <c r="M144" s="162"/>
      <c r="N144" s="96"/>
      <c r="O144" s="96"/>
      <c r="P144" s="164"/>
      <c r="Q144" s="159"/>
      <c r="R144" s="98"/>
      <c r="S144" s="163"/>
      <c r="T144" s="92" t="str">
        <f t="shared" ca="1" si="12"/>
        <v/>
      </c>
      <c r="U144" s="94"/>
      <c r="V144" s="92" t="str">
        <f t="shared" si="13"/>
        <v/>
      </c>
      <c r="W144" s="92" t="str">
        <f t="shared" si="14"/>
        <v/>
      </c>
      <c r="X144" s="99"/>
      <c r="Y144" s="94"/>
      <c r="Z144" s="100"/>
      <c r="AA144" s="95"/>
      <c r="AB144" s="10"/>
      <c r="AC144" s="72" t="b">
        <f t="shared" ca="1" si="11"/>
        <v>0</v>
      </c>
    </row>
    <row r="145" spans="1:29" ht="15">
      <c r="A145" s="93">
        <f t="shared" si="15"/>
        <v>1142</v>
      </c>
      <c r="B145" s="94"/>
      <c r="C145" s="153"/>
      <c r="D145" s="93" t="str">
        <f>IF(C145&lt;&gt;"",COUNTIF(Stats!AD:AD,C145),"")</f>
        <v/>
      </c>
      <c r="E145" s="165" t="str">
        <f ca="1">IF(C145&lt;&gt;"",IF(MONTH(T145)=MONTH(TODAY()),Stats!AI1143,"--"),"")</f>
        <v/>
      </c>
      <c r="F145" s="97"/>
      <c r="G145" s="160"/>
      <c r="H145" s="157"/>
      <c r="I145" s="158"/>
      <c r="J145" s="161"/>
      <c r="K145" s="160"/>
      <c r="L145" s="162"/>
      <c r="M145" s="162"/>
      <c r="N145" s="96"/>
      <c r="O145" s="96"/>
      <c r="P145" s="164"/>
      <c r="Q145" s="159"/>
      <c r="R145" s="98"/>
      <c r="S145" s="163"/>
      <c r="T145" s="92" t="str">
        <f t="shared" ca="1" si="12"/>
        <v/>
      </c>
      <c r="U145" s="94"/>
      <c r="V145" s="92" t="str">
        <f t="shared" si="13"/>
        <v/>
      </c>
      <c r="W145" s="92" t="str">
        <f t="shared" si="14"/>
        <v/>
      </c>
      <c r="X145" s="99"/>
      <c r="Y145" s="94"/>
      <c r="Z145" s="100"/>
      <c r="AA145" s="95"/>
      <c r="AB145" s="10"/>
      <c r="AC145" s="72" t="b">
        <f t="shared" ca="1" si="11"/>
        <v>0</v>
      </c>
    </row>
    <row r="146" spans="1:29" ht="15">
      <c r="A146" s="93">
        <f t="shared" si="15"/>
        <v>1143</v>
      </c>
      <c r="B146" s="94"/>
      <c r="C146" s="153"/>
      <c r="D146" s="93" t="str">
        <f>IF(C146&lt;&gt;"",COUNTIF(Stats!AD:AD,C146),"")</f>
        <v/>
      </c>
      <c r="E146" s="165" t="str">
        <f ca="1">IF(C146&lt;&gt;"",IF(MONTH(T146)=MONTH(TODAY()),Stats!AI1144,"--"),"")</f>
        <v/>
      </c>
      <c r="F146" s="97"/>
      <c r="G146" s="160"/>
      <c r="H146" s="157"/>
      <c r="I146" s="158"/>
      <c r="J146" s="161"/>
      <c r="K146" s="160"/>
      <c r="L146" s="162"/>
      <c r="M146" s="162"/>
      <c r="N146" s="96"/>
      <c r="O146" s="96"/>
      <c r="P146" s="164"/>
      <c r="Q146" s="159"/>
      <c r="R146" s="98"/>
      <c r="S146" s="163"/>
      <c r="T146" s="92" t="str">
        <f t="shared" ca="1" si="12"/>
        <v/>
      </c>
      <c r="U146" s="94"/>
      <c r="V146" s="92" t="str">
        <f t="shared" si="13"/>
        <v/>
      </c>
      <c r="W146" s="92" t="str">
        <f t="shared" si="14"/>
        <v/>
      </c>
      <c r="X146" s="99"/>
      <c r="Y146" s="94"/>
      <c r="Z146" s="100"/>
      <c r="AA146" s="95"/>
      <c r="AB146" s="10"/>
      <c r="AC146" s="72" t="b">
        <f t="shared" ca="1" si="11"/>
        <v>0</v>
      </c>
    </row>
    <row r="147" spans="1:29" ht="15">
      <c r="A147" s="93">
        <f t="shared" si="15"/>
        <v>1144</v>
      </c>
      <c r="B147" s="94"/>
      <c r="C147" s="153"/>
      <c r="D147" s="93" t="str">
        <f>IF(C147&lt;&gt;"",COUNTIF(Stats!AD:AD,C147),"")</f>
        <v/>
      </c>
      <c r="E147" s="165" t="str">
        <f ca="1">IF(C147&lt;&gt;"",IF(MONTH(T147)=MONTH(TODAY()),Stats!AI1145,"--"),"")</f>
        <v/>
      </c>
      <c r="F147" s="97"/>
      <c r="G147" s="160"/>
      <c r="H147" s="157"/>
      <c r="I147" s="158"/>
      <c r="J147" s="161"/>
      <c r="K147" s="160"/>
      <c r="L147" s="162"/>
      <c r="M147" s="162"/>
      <c r="N147" s="96"/>
      <c r="O147" s="96"/>
      <c r="P147" s="164"/>
      <c r="Q147" s="159"/>
      <c r="R147" s="98"/>
      <c r="S147" s="163"/>
      <c r="T147" s="92" t="str">
        <f t="shared" ca="1" si="12"/>
        <v/>
      </c>
      <c r="U147" s="94"/>
      <c r="V147" s="92" t="str">
        <f t="shared" si="13"/>
        <v/>
      </c>
      <c r="W147" s="92" t="str">
        <f t="shared" si="14"/>
        <v/>
      </c>
      <c r="X147" s="99"/>
      <c r="Y147" s="94"/>
      <c r="Z147" s="100"/>
      <c r="AA147" s="95"/>
      <c r="AB147" s="10"/>
      <c r="AC147" s="72" t="b">
        <f t="shared" ca="1" si="11"/>
        <v>0</v>
      </c>
    </row>
    <row r="148" spans="1:29" ht="15">
      <c r="A148" s="93">
        <f t="shared" si="15"/>
        <v>1145</v>
      </c>
      <c r="B148" s="94"/>
      <c r="C148" s="153"/>
      <c r="D148" s="93" t="str">
        <f>IF(C148&lt;&gt;"",COUNTIF(Stats!AD:AD,C148),"")</f>
        <v/>
      </c>
      <c r="E148" s="165" t="str">
        <f ca="1">IF(C148&lt;&gt;"",IF(MONTH(T148)=MONTH(TODAY()),Stats!AI1146,"--"),"")</f>
        <v/>
      </c>
      <c r="F148" s="97"/>
      <c r="G148" s="160"/>
      <c r="H148" s="157"/>
      <c r="I148" s="158"/>
      <c r="J148" s="161"/>
      <c r="K148" s="160"/>
      <c r="L148" s="162"/>
      <c r="M148" s="162"/>
      <c r="N148" s="96"/>
      <c r="O148" s="96"/>
      <c r="P148" s="164"/>
      <c r="Q148" s="159"/>
      <c r="R148" s="98"/>
      <c r="S148" s="163"/>
      <c r="T148" s="92" t="str">
        <f t="shared" ca="1" si="12"/>
        <v/>
      </c>
      <c r="U148" s="94"/>
      <c r="V148" s="92" t="str">
        <f t="shared" si="13"/>
        <v/>
      </c>
      <c r="W148" s="92" t="str">
        <f t="shared" si="14"/>
        <v/>
      </c>
      <c r="X148" s="99"/>
      <c r="Y148" s="94"/>
      <c r="Z148" s="100"/>
      <c r="AA148" s="95"/>
      <c r="AB148" s="10"/>
      <c r="AC148" s="72" t="b">
        <f t="shared" ca="1" si="11"/>
        <v>0</v>
      </c>
    </row>
    <row r="149" spans="1:29" ht="15">
      <c r="A149" s="93">
        <f t="shared" si="15"/>
        <v>1146</v>
      </c>
      <c r="B149" s="94"/>
      <c r="C149" s="153"/>
      <c r="D149" s="93" t="str">
        <f>IF(C149&lt;&gt;"",COUNTIF(Stats!AD:AD,C149),"")</f>
        <v/>
      </c>
      <c r="E149" s="165" t="str">
        <f ca="1">IF(C149&lt;&gt;"",IF(MONTH(T149)=MONTH(TODAY()),Stats!AI1147,"--"),"")</f>
        <v/>
      </c>
      <c r="F149" s="97"/>
      <c r="G149" s="160"/>
      <c r="H149" s="157"/>
      <c r="I149" s="158"/>
      <c r="J149" s="161"/>
      <c r="K149" s="160"/>
      <c r="L149" s="162"/>
      <c r="M149" s="162"/>
      <c r="N149" s="96"/>
      <c r="O149" s="96"/>
      <c r="P149" s="164"/>
      <c r="Q149" s="159"/>
      <c r="R149" s="98"/>
      <c r="S149" s="163"/>
      <c r="T149" s="92" t="str">
        <f t="shared" ca="1" si="12"/>
        <v/>
      </c>
      <c r="U149" s="94"/>
      <c r="V149" s="92" t="str">
        <f t="shared" si="13"/>
        <v/>
      </c>
      <c r="W149" s="92" t="str">
        <f t="shared" si="14"/>
        <v/>
      </c>
      <c r="X149" s="99"/>
      <c r="Y149" s="94"/>
      <c r="Z149" s="100"/>
      <c r="AA149" s="95"/>
      <c r="AB149" s="10"/>
      <c r="AC149" s="72" t="b">
        <f t="shared" ca="1" si="11"/>
        <v>0</v>
      </c>
    </row>
    <row r="150" spans="1:29" ht="15">
      <c r="A150" s="93">
        <f t="shared" si="15"/>
        <v>1147</v>
      </c>
      <c r="B150" s="94"/>
      <c r="C150" s="153"/>
      <c r="D150" s="93" t="str">
        <f>IF(C150&lt;&gt;"",COUNTIF(Stats!AD:AD,C150),"")</f>
        <v/>
      </c>
      <c r="E150" s="165" t="str">
        <f ca="1">IF(C150&lt;&gt;"",IF(MONTH(T150)=MONTH(TODAY()),Stats!AI1148,"--"),"")</f>
        <v/>
      </c>
      <c r="F150" s="97"/>
      <c r="G150" s="160"/>
      <c r="H150" s="157"/>
      <c r="I150" s="158"/>
      <c r="J150" s="161"/>
      <c r="K150" s="160"/>
      <c r="L150" s="162"/>
      <c r="M150" s="162"/>
      <c r="N150" s="96"/>
      <c r="O150" s="96"/>
      <c r="P150" s="164"/>
      <c r="Q150" s="159"/>
      <c r="R150" s="98"/>
      <c r="S150" s="163"/>
      <c r="T150" s="92" t="str">
        <f t="shared" ca="1" si="12"/>
        <v/>
      </c>
      <c r="U150" s="94"/>
      <c r="V150" s="92" t="str">
        <f t="shared" si="13"/>
        <v/>
      </c>
      <c r="W150" s="92" t="str">
        <f t="shared" si="14"/>
        <v/>
      </c>
      <c r="X150" s="99"/>
      <c r="Y150" s="94"/>
      <c r="Z150" s="100"/>
      <c r="AA150" s="95"/>
      <c r="AB150" s="10"/>
      <c r="AC150" s="72" t="b">
        <f t="shared" ca="1" si="11"/>
        <v>0</v>
      </c>
    </row>
    <row r="151" spans="1:29" ht="15">
      <c r="A151" s="93">
        <f t="shared" si="15"/>
        <v>1148</v>
      </c>
      <c r="B151" s="94"/>
      <c r="C151" s="153"/>
      <c r="D151" s="93" t="str">
        <f>IF(C151&lt;&gt;"",COUNTIF(Stats!AD:AD,C151),"")</f>
        <v/>
      </c>
      <c r="E151" s="165" t="str">
        <f ca="1">IF(C151&lt;&gt;"",IF(MONTH(T151)=MONTH(TODAY()),Stats!AI1149,"--"),"")</f>
        <v/>
      </c>
      <c r="F151" s="97"/>
      <c r="G151" s="160"/>
      <c r="H151" s="157"/>
      <c r="I151" s="158"/>
      <c r="J151" s="161"/>
      <c r="K151" s="160"/>
      <c r="L151" s="162"/>
      <c r="M151" s="162"/>
      <c r="N151" s="96"/>
      <c r="O151" s="96"/>
      <c r="P151" s="164"/>
      <c r="Q151" s="159"/>
      <c r="R151" s="98"/>
      <c r="S151" s="163"/>
      <c r="T151" s="92" t="str">
        <f t="shared" ca="1" si="12"/>
        <v/>
      </c>
      <c r="U151" s="94"/>
      <c r="V151" s="92" t="str">
        <f t="shared" si="13"/>
        <v/>
      </c>
      <c r="W151" s="92" t="str">
        <f t="shared" si="14"/>
        <v/>
      </c>
      <c r="X151" s="99"/>
      <c r="Y151" s="94"/>
      <c r="Z151" s="100"/>
      <c r="AA151" s="95"/>
      <c r="AB151" s="10"/>
      <c r="AC151" s="72" t="b">
        <f t="shared" ca="1" si="11"/>
        <v>0</v>
      </c>
    </row>
    <row r="152" spans="1:29" ht="15">
      <c r="A152" s="93">
        <f t="shared" si="15"/>
        <v>1149</v>
      </c>
      <c r="B152" s="94"/>
      <c r="C152" s="153"/>
      <c r="D152" s="93" t="str">
        <f>IF(C152&lt;&gt;"",COUNTIF(Stats!AD:AD,C152),"")</f>
        <v/>
      </c>
      <c r="E152" s="165" t="str">
        <f ca="1">IF(C152&lt;&gt;"",IF(MONTH(T152)=MONTH(TODAY()),Stats!AI1150,"--"),"")</f>
        <v/>
      </c>
      <c r="F152" s="97"/>
      <c r="G152" s="160"/>
      <c r="H152" s="157"/>
      <c r="I152" s="158"/>
      <c r="J152" s="161"/>
      <c r="K152" s="160"/>
      <c r="L152" s="162"/>
      <c r="M152" s="162"/>
      <c r="N152" s="96"/>
      <c r="O152" s="96"/>
      <c r="P152" s="164"/>
      <c r="Q152" s="159"/>
      <c r="R152" s="98"/>
      <c r="S152" s="163"/>
      <c r="T152" s="92" t="str">
        <f t="shared" ca="1" si="12"/>
        <v/>
      </c>
      <c r="U152" s="94"/>
      <c r="V152" s="92" t="str">
        <f t="shared" si="13"/>
        <v/>
      </c>
      <c r="W152" s="92" t="str">
        <f t="shared" si="14"/>
        <v/>
      </c>
      <c r="X152" s="99"/>
      <c r="Y152" s="94"/>
      <c r="Z152" s="100"/>
      <c r="AA152" s="95"/>
      <c r="AB152" s="10"/>
      <c r="AC152" s="72" t="b">
        <f t="shared" ca="1" si="11"/>
        <v>0</v>
      </c>
    </row>
    <row r="153" spans="1:29" ht="15">
      <c r="A153" s="93">
        <f t="shared" si="15"/>
        <v>1150</v>
      </c>
      <c r="B153" s="94"/>
      <c r="C153" s="153"/>
      <c r="D153" s="93" t="str">
        <f>IF(C153&lt;&gt;"",COUNTIF(Stats!AD:AD,C153),"")</f>
        <v/>
      </c>
      <c r="E153" s="165" t="str">
        <f ca="1">IF(C153&lt;&gt;"",IF(MONTH(T153)=MONTH(TODAY()),Stats!AI1151,"--"),"")</f>
        <v/>
      </c>
      <c r="F153" s="97"/>
      <c r="G153" s="160"/>
      <c r="H153" s="157"/>
      <c r="I153" s="158"/>
      <c r="J153" s="161"/>
      <c r="K153" s="160"/>
      <c r="L153" s="162"/>
      <c r="M153" s="162"/>
      <c r="N153" s="96"/>
      <c r="O153" s="96"/>
      <c r="P153" s="164"/>
      <c r="Q153" s="159"/>
      <c r="R153" s="98"/>
      <c r="S153" s="163"/>
      <c r="T153" s="92" t="str">
        <f t="shared" ca="1" si="12"/>
        <v/>
      </c>
      <c r="U153" s="94"/>
      <c r="V153" s="92" t="str">
        <f t="shared" si="13"/>
        <v/>
      </c>
      <c r="W153" s="92" t="str">
        <f t="shared" si="14"/>
        <v/>
      </c>
      <c r="X153" s="99"/>
      <c r="Y153" s="94"/>
      <c r="Z153" s="100"/>
      <c r="AA153" s="95"/>
      <c r="AB153" s="10"/>
      <c r="AC153" s="72" t="b">
        <f t="shared" ca="1" si="11"/>
        <v>0</v>
      </c>
    </row>
    <row r="154" spans="1:29" ht="15">
      <c r="A154" s="93">
        <f t="shared" si="15"/>
        <v>1151</v>
      </c>
      <c r="B154" s="94"/>
      <c r="C154" s="153"/>
      <c r="D154" s="93" t="str">
        <f>IF(C154&lt;&gt;"",COUNTIF(Stats!AD:AD,C154),"")</f>
        <v/>
      </c>
      <c r="E154" s="165" t="str">
        <f ca="1">IF(C154&lt;&gt;"",IF(MONTH(T154)=MONTH(TODAY()),Stats!AI1152,"--"),"")</f>
        <v/>
      </c>
      <c r="F154" s="97"/>
      <c r="G154" s="160"/>
      <c r="H154" s="157"/>
      <c r="I154" s="158"/>
      <c r="J154" s="161"/>
      <c r="K154" s="160"/>
      <c r="L154" s="162"/>
      <c r="M154" s="162"/>
      <c r="N154" s="96"/>
      <c r="O154" s="96"/>
      <c r="P154" s="164"/>
      <c r="Q154" s="159"/>
      <c r="R154" s="98"/>
      <c r="S154" s="163"/>
      <c r="T154" s="92" t="str">
        <f t="shared" ca="1" si="12"/>
        <v/>
      </c>
      <c r="U154" s="94"/>
      <c r="V154" s="92" t="str">
        <f t="shared" si="13"/>
        <v/>
      </c>
      <c r="W154" s="92" t="str">
        <f t="shared" si="14"/>
        <v/>
      </c>
      <c r="X154" s="99"/>
      <c r="Y154" s="94"/>
      <c r="Z154" s="100"/>
      <c r="AA154" s="95"/>
      <c r="AB154" s="10"/>
      <c r="AC154" s="72" t="b">
        <f t="shared" ca="1" si="11"/>
        <v>0</v>
      </c>
    </row>
    <row r="155" spans="1:29" ht="15">
      <c r="A155" s="93">
        <f t="shared" si="15"/>
        <v>1152</v>
      </c>
      <c r="B155" s="94"/>
      <c r="C155" s="153"/>
      <c r="D155" s="93" t="str">
        <f>IF(C155&lt;&gt;"",COUNTIF(Stats!AD:AD,C155),"")</f>
        <v/>
      </c>
      <c r="E155" s="165" t="str">
        <f ca="1">IF(C155&lt;&gt;"",IF(MONTH(T155)=MONTH(TODAY()),Stats!AI1153,"--"),"")</f>
        <v/>
      </c>
      <c r="F155" s="97"/>
      <c r="G155" s="160"/>
      <c r="H155" s="157"/>
      <c r="I155" s="158"/>
      <c r="J155" s="161"/>
      <c r="K155" s="160"/>
      <c r="L155" s="162"/>
      <c r="M155" s="162"/>
      <c r="N155" s="96"/>
      <c r="O155" s="96"/>
      <c r="P155" s="164"/>
      <c r="Q155" s="159"/>
      <c r="R155" s="98"/>
      <c r="S155" s="163"/>
      <c r="T155" s="92" t="str">
        <f t="shared" ca="1" si="12"/>
        <v/>
      </c>
      <c r="U155" s="94"/>
      <c r="V155" s="92" t="str">
        <f t="shared" si="13"/>
        <v/>
      </c>
      <c r="W155" s="92" t="str">
        <f t="shared" si="14"/>
        <v/>
      </c>
      <c r="X155" s="99"/>
      <c r="Y155" s="94"/>
      <c r="Z155" s="100"/>
      <c r="AA155" s="95"/>
      <c r="AB155" s="10"/>
      <c r="AC155" s="72" t="b">
        <f t="shared" ca="1" si="11"/>
        <v>0</v>
      </c>
    </row>
    <row r="156" spans="1:29" ht="15">
      <c r="A156" s="93">
        <f t="shared" si="15"/>
        <v>1153</v>
      </c>
      <c r="B156" s="94"/>
      <c r="C156" s="153"/>
      <c r="D156" s="93" t="str">
        <f>IF(C156&lt;&gt;"",COUNTIF(Stats!AD:AD,C156),"")</f>
        <v/>
      </c>
      <c r="E156" s="165" t="str">
        <f ca="1">IF(C156&lt;&gt;"",IF(MONTH(T156)=MONTH(TODAY()),Stats!AI1154,"--"),"")</f>
        <v/>
      </c>
      <c r="F156" s="97"/>
      <c r="G156" s="160"/>
      <c r="H156" s="157"/>
      <c r="I156" s="158"/>
      <c r="J156" s="161"/>
      <c r="K156" s="160"/>
      <c r="L156" s="162"/>
      <c r="M156" s="162"/>
      <c r="N156" s="96"/>
      <c r="O156" s="96"/>
      <c r="P156" s="164"/>
      <c r="Q156" s="159"/>
      <c r="R156" s="98"/>
      <c r="S156" s="163"/>
      <c r="T156" s="92" t="str">
        <f t="shared" ca="1" si="12"/>
        <v/>
      </c>
      <c r="U156" s="94"/>
      <c r="V156" s="92" t="str">
        <f t="shared" si="13"/>
        <v/>
      </c>
      <c r="W156" s="92" t="str">
        <f t="shared" si="14"/>
        <v/>
      </c>
      <c r="X156" s="99"/>
      <c r="Y156" s="94"/>
      <c r="Z156" s="100"/>
      <c r="AA156" s="95"/>
      <c r="AB156" s="10"/>
      <c r="AC156" s="72" t="b">
        <f t="shared" ca="1" si="11"/>
        <v>0</v>
      </c>
    </row>
    <row r="157" spans="1:29" ht="15">
      <c r="A157" s="93">
        <f t="shared" si="15"/>
        <v>1154</v>
      </c>
      <c r="B157" s="94"/>
      <c r="C157" s="153"/>
      <c r="D157" s="93" t="str">
        <f>IF(C157&lt;&gt;"",COUNTIF(Stats!AD:AD,C157),"")</f>
        <v/>
      </c>
      <c r="E157" s="165" t="str">
        <f ca="1">IF(C157&lt;&gt;"",IF(MONTH(T157)=MONTH(TODAY()),Stats!AI1155,"--"),"")</f>
        <v/>
      </c>
      <c r="F157" s="97"/>
      <c r="G157" s="160"/>
      <c r="H157" s="157"/>
      <c r="I157" s="158"/>
      <c r="J157" s="161"/>
      <c r="K157" s="160"/>
      <c r="L157" s="162"/>
      <c r="M157" s="162"/>
      <c r="N157" s="96"/>
      <c r="O157" s="96"/>
      <c r="P157" s="164"/>
      <c r="Q157" s="159"/>
      <c r="R157" s="98"/>
      <c r="S157" s="163"/>
      <c r="T157" s="92" t="str">
        <f t="shared" ca="1" si="12"/>
        <v/>
      </c>
      <c r="U157" s="94"/>
      <c r="V157" s="92" t="str">
        <f t="shared" si="13"/>
        <v/>
      </c>
      <c r="W157" s="92" t="str">
        <f t="shared" si="14"/>
        <v/>
      </c>
      <c r="X157" s="99"/>
      <c r="Y157" s="94"/>
      <c r="Z157" s="100"/>
      <c r="AA157" s="95"/>
      <c r="AB157" s="10"/>
      <c r="AC157" s="72" t="b">
        <f t="shared" ca="1" si="11"/>
        <v>0</v>
      </c>
    </row>
    <row r="158" spans="1:29" ht="15">
      <c r="A158" s="93">
        <f t="shared" si="15"/>
        <v>1155</v>
      </c>
      <c r="B158" s="94"/>
      <c r="C158" s="153"/>
      <c r="D158" s="93" t="str">
        <f>IF(C158&lt;&gt;"",COUNTIF(Stats!AD:AD,C158),"")</f>
        <v/>
      </c>
      <c r="E158" s="165" t="str">
        <f ca="1">IF(C158&lt;&gt;"",IF(MONTH(T158)=MONTH(TODAY()),Stats!AI1156,"--"),"")</f>
        <v/>
      </c>
      <c r="F158" s="97"/>
      <c r="G158" s="160"/>
      <c r="H158" s="157"/>
      <c r="I158" s="158"/>
      <c r="J158" s="161"/>
      <c r="K158" s="160"/>
      <c r="L158" s="162"/>
      <c r="M158" s="162"/>
      <c r="N158" s="96"/>
      <c r="O158" s="96"/>
      <c r="P158" s="164"/>
      <c r="Q158" s="159"/>
      <c r="R158" s="98"/>
      <c r="S158" s="163"/>
      <c r="T158" s="92" t="str">
        <f t="shared" ca="1" si="12"/>
        <v/>
      </c>
      <c r="U158" s="94"/>
      <c r="V158" s="92" t="str">
        <f t="shared" si="13"/>
        <v/>
      </c>
      <c r="W158" s="92" t="str">
        <f t="shared" si="14"/>
        <v/>
      </c>
      <c r="X158" s="99"/>
      <c r="Y158" s="94"/>
      <c r="Z158" s="100"/>
      <c r="AA158" s="95"/>
      <c r="AB158" s="10"/>
      <c r="AC158" s="72" t="b">
        <f t="shared" ca="1" si="11"/>
        <v>0</v>
      </c>
    </row>
    <row r="159" spans="1:29" ht="15">
      <c r="A159" s="93">
        <f t="shared" si="15"/>
        <v>1156</v>
      </c>
      <c r="B159" s="94"/>
      <c r="C159" s="153"/>
      <c r="D159" s="93" t="str">
        <f>IF(C159&lt;&gt;"",COUNTIF(Stats!AD:AD,C159),"")</f>
        <v/>
      </c>
      <c r="E159" s="165" t="str">
        <f ca="1">IF(C159&lt;&gt;"",IF(MONTH(T159)=MONTH(TODAY()),Stats!AI1157,"--"),"")</f>
        <v/>
      </c>
      <c r="F159" s="97"/>
      <c r="G159" s="160"/>
      <c r="H159" s="157"/>
      <c r="I159" s="158"/>
      <c r="J159" s="161"/>
      <c r="K159" s="160"/>
      <c r="L159" s="162"/>
      <c r="M159" s="162"/>
      <c r="N159" s="96"/>
      <c r="O159" s="96"/>
      <c r="P159" s="164"/>
      <c r="Q159" s="159"/>
      <c r="R159" s="98"/>
      <c r="S159" s="163"/>
      <c r="T159" s="92" t="str">
        <f t="shared" ca="1" si="12"/>
        <v/>
      </c>
      <c r="U159" s="94"/>
      <c r="V159" s="92" t="str">
        <f t="shared" si="13"/>
        <v/>
      </c>
      <c r="W159" s="92" t="str">
        <f t="shared" si="14"/>
        <v/>
      </c>
      <c r="X159" s="99"/>
      <c r="Y159" s="94"/>
      <c r="Z159" s="100"/>
      <c r="AA159" s="95"/>
      <c r="AB159" s="10"/>
      <c r="AC159" s="72" t="b">
        <f t="shared" ca="1" si="11"/>
        <v>0</v>
      </c>
    </row>
    <row r="160" spans="1:29" ht="15">
      <c r="A160" s="93">
        <f t="shared" si="15"/>
        <v>1157</v>
      </c>
      <c r="B160" s="94"/>
      <c r="C160" s="153"/>
      <c r="D160" s="93" t="str">
        <f>IF(C160&lt;&gt;"",COUNTIF(Stats!AD:AD,C160),"")</f>
        <v/>
      </c>
      <c r="E160" s="165" t="str">
        <f ca="1">IF(C160&lt;&gt;"",IF(MONTH(T160)=MONTH(TODAY()),Stats!AI1158,"--"),"")</f>
        <v/>
      </c>
      <c r="F160" s="97"/>
      <c r="G160" s="160"/>
      <c r="H160" s="157"/>
      <c r="I160" s="158"/>
      <c r="J160" s="161"/>
      <c r="K160" s="160"/>
      <c r="L160" s="162"/>
      <c r="M160" s="162"/>
      <c r="N160" s="96"/>
      <c r="O160" s="96"/>
      <c r="P160" s="164"/>
      <c r="Q160" s="159"/>
      <c r="R160" s="98"/>
      <c r="S160" s="163"/>
      <c r="T160" s="92" t="str">
        <f t="shared" ca="1" si="12"/>
        <v/>
      </c>
      <c r="U160" s="94"/>
      <c r="V160" s="92" t="str">
        <f t="shared" si="13"/>
        <v/>
      </c>
      <c r="W160" s="92" t="str">
        <f t="shared" si="14"/>
        <v/>
      </c>
      <c r="X160" s="99"/>
      <c r="Y160" s="94"/>
      <c r="Z160" s="100"/>
      <c r="AA160" s="95"/>
      <c r="AB160" s="10"/>
      <c r="AC160" s="72" t="b">
        <f t="shared" ca="1" si="11"/>
        <v>0</v>
      </c>
    </row>
    <row r="161" spans="1:29" ht="15">
      <c r="A161" s="93">
        <f t="shared" si="15"/>
        <v>1158</v>
      </c>
      <c r="B161" s="94"/>
      <c r="C161" s="153"/>
      <c r="D161" s="93" t="str">
        <f>IF(C161&lt;&gt;"",COUNTIF(Stats!AD:AD,C161),"")</f>
        <v/>
      </c>
      <c r="E161" s="165" t="str">
        <f ca="1">IF(C161&lt;&gt;"",IF(MONTH(T161)=MONTH(TODAY()),Stats!AI1159,"--"),"")</f>
        <v/>
      </c>
      <c r="F161" s="97"/>
      <c r="G161" s="160"/>
      <c r="H161" s="157"/>
      <c r="I161" s="158"/>
      <c r="J161" s="161"/>
      <c r="K161" s="160"/>
      <c r="L161" s="162"/>
      <c r="M161" s="162"/>
      <c r="N161" s="96"/>
      <c r="O161" s="96"/>
      <c r="P161" s="164"/>
      <c r="Q161" s="159"/>
      <c r="R161" s="98"/>
      <c r="S161" s="163"/>
      <c r="T161" s="92" t="str">
        <f t="shared" ca="1" si="12"/>
        <v/>
      </c>
      <c r="U161" s="94"/>
      <c r="V161" s="92" t="str">
        <f t="shared" si="13"/>
        <v/>
      </c>
      <c r="W161" s="92" t="str">
        <f t="shared" si="14"/>
        <v/>
      </c>
      <c r="X161" s="99"/>
      <c r="Y161" s="94"/>
      <c r="Z161" s="100"/>
      <c r="AA161" s="95"/>
      <c r="AB161" s="10"/>
      <c r="AC161" s="72" t="b">
        <f t="shared" ca="1" si="11"/>
        <v>0</v>
      </c>
    </row>
    <row r="162" spans="1:29" ht="15">
      <c r="A162" s="93">
        <f t="shared" si="15"/>
        <v>1159</v>
      </c>
      <c r="B162" s="94"/>
      <c r="C162" s="153"/>
      <c r="D162" s="93" t="str">
        <f>IF(C162&lt;&gt;"",COUNTIF(Stats!AD:AD,C162),"")</f>
        <v/>
      </c>
      <c r="E162" s="165" t="str">
        <f ca="1">IF(C162&lt;&gt;"",IF(MONTH(T162)=MONTH(TODAY()),Stats!AI1160,"--"),"")</f>
        <v/>
      </c>
      <c r="F162" s="97"/>
      <c r="G162" s="160"/>
      <c r="H162" s="157"/>
      <c r="I162" s="158"/>
      <c r="J162" s="161"/>
      <c r="K162" s="160"/>
      <c r="L162" s="162"/>
      <c r="M162" s="162"/>
      <c r="N162" s="96"/>
      <c r="O162" s="96"/>
      <c r="P162" s="164"/>
      <c r="Q162" s="159"/>
      <c r="R162" s="98"/>
      <c r="S162" s="163"/>
      <c r="T162" s="92" t="str">
        <f t="shared" ca="1" si="12"/>
        <v/>
      </c>
      <c r="U162" s="94"/>
      <c r="V162" s="92" t="str">
        <f t="shared" si="13"/>
        <v/>
      </c>
      <c r="W162" s="92" t="str">
        <f t="shared" si="14"/>
        <v/>
      </c>
      <c r="X162" s="99"/>
      <c r="Y162" s="94"/>
      <c r="Z162" s="100"/>
      <c r="AA162" s="95"/>
      <c r="AB162" s="10"/>
      <c r="AC162" s="72" t="b">
        <f t="shared" ca="1" si="11"/>
        <v>0</v>
      </c>
    </row>
    <row r="163" spans="1:29" ht="15">
      <c r="A163" s="93">
        <f t="shared" si="15"/>
        <v>1160</v>
      </c>
      <c r="B163" s="94"/>
      <c r="C163" s="153"/>
      <c r="D163" s="93" t="str">
        <f>IF(C163&lt;&gt;"",COUNTIF(Stats!AD:AD,C163),"")</f>
        <v/>
      </c>
      <c r="E163" s="165" t="str">
        <f ca="1">IF(C163&lt;&gt;"",IF(MONTH(T163)=MONTH(TODAY()),Stats!AI1161,"--"),"")</f>
        <v/>
      </c>
      <c r="F163" s="97"/>
      <c r="G163" s="160"/>
      <c r="H163" s="157"/>
      <c r="I163" s="158"/>
      <c r="J163" s="161"/>
      <c r="K163" s="160"/>
      <c r="L163" s="162"/>
      <c r="M163" s="162"/>
      <c r="N163" s="96"/>
      <c r="O163" s="96"/>
      <c r="P163" s="164"/>
      <c r="Q163" s="159"/>
      <c r="R163" s="98"/>
      <c r="S163" s="163"/>
      <c r="T163" s="92" t="str">
        <f t="shared" ca="1" si="12"/>
        <v/>
      </c>
      <c r="U163" s="94"/>
      <c r="V163" s="92" t="str">
        <f t="shared" si="13"/>
        <v/>
      </c>
      <c r="W163" s="92" t="str">
        <f t="shared" si="14"/>
        <v/>
      </c>
      <c r="X163" s="99"/>
      <c r="Y163" s="94"/>
      <c r="Z163" s="100"/>
      <c r="AA163" s="95"/>
      <c r="AB163" s="10"/>
      <c r="AC163" s="72" t="b">
        <f t="shared" ca="1" si="11"/>
        <v>0</v>
      </c>
    </row>
    <row r="164" spans="1:29" ht="15">
      <c r="A164" s="93">
        <f t="shared" si="15"/>
        <v>1161</v>
      </c>
      <c r="B164" s="94"/>
      <c r="C164" s="153"/>
      <c r="D164" s="93" t="str">
        <f>IF(C164&lt;&gt;"",COUNTIF(Stats!AD:AD,C164),"")</f>
        <v/>
      </c>
      <c r="E164" s="165" t="str">
        <f ca="1">IF(C164&lt;&gt;"",IF(MONTH(T164)=MONTH(TODAY()),Stats!AI1162,"--"),"")</f>
        <v/>
      </c>
      <c r="F164" s="97"/>
      <c r="G164" s="160"/>
      <c r="H164" s="157"/>
      <c r="I164" s="158"/>
      <c r="J164" s="161"/>
      <c r="K164" s="160"/>
      <c r="L164" s="162"/>
      <c r="M164" s="162"/>
      <c r="N164" s="96"/>
      <c r="O164" s="96"/>
      <c r="P164" s="164"/>
      <c r="Q164" s="159"/>
      <c r="R164" s="98"/>
      <c r="S164" s="163"/>
      <c r="T164" s="92" t="str">
        <f t="shared" ca="1" si="12"/>
        <v/>
      </c>
      <c r="U164" s="94"/>
      <c r="V164" s="92" t="str">
        <f t="shared" si="13"/>
        <v/>
      </c>
      <c r="W164" s="92" t="str">
        <f t="shared" si="14"/>
        <v/>
      </c>
      <c r="X164" s="99"/>
      <c r="Y164" s="94"/>
      <c r="Z164" s="100"/>
      <c r="AA164" s="95"/>
      <c r="AB164" s="10"/>
      <c r="AC164" s="72" t="b">
        <f t="shared" ca="1" si="11"/>
        <v>0</v>
      </c>
    </row>
    <row r="165" spans="1:29" ht="15">
      <c r="A165" s="93">
        <f t="shared" si="15"/>
        <v>1162</v>
      </c>
      <c r="B165" s="94"/>
      <c r="C165" s="153"/>
      <c r="D165" s="93" t="str">
        <f>IF(C165&lt;&gt;"",COUNTIF(Stats!AD:AD,C165),"")</f>
        <v/>
      </c>
      <c r="E165" s="165" t="str">
        <f ca="1">IF(C165&lt;&gt;"",IF(MONTH(T165)=MONTH(TODAY()),Stats!AI1163,"--"),"")</f>
        <v/>
      </c>
      <c r="F165" s="97"/>
      <c r="G165" s="160"/>
      <c r="H165" s="157"/>
      <c r="I165" s="158"/>
      <c r="J165" s="161"/>
      <c r="K165" s="160"/>
      <c r="L165" s="162"/>
      <c r="M165" s="162"/>
      <c r="N165" s="96"/>
      <c r="O165" s="96"/>
      <c r="P165" s="164"/>
      <c r="Q165" s="159"/>
      <c r="R165" s="98"/>
      <c r="S165" s="163"/>
      <c r="T165" s="92" t="str">
        <f t="shared" ca="1" si="12"/>
        <v/>
      </c>
      <c r="U165" s="94"/>
      <c r="V165" s="92" t="str">
        <f t="shared" si="13"/>
        <v/>
      </c>
      <c r="W165" s="92" t="str">
        <f t="shared" si="14"/>
        <v/>
      </c>
      <c r="X165" s="99"/>
      <c r="Y165" s="94"/>
      <c r="Z165" s="100"/>
      <c r="AA165" s="95"/>
      <c r="AB165" s="10"/>
      <c r="AC165" s="72" t="b">
        <f t="shared" ca="1" si="11"/>
        <v>0</v>
      </c>
    </row>
    <row r="166" spans="1:29" ht="15">
      <c r="A166" s="93">
        <f t="shared" si="15"/>
        <v>1163</v>
      </c>
      <c r="B166" s="94"/>
      <c r="C166" s="153"/>
      <c r="D166" s="93" t="str">
        <f>IF(C166&lt;&gt;"",COUNTIF(Stats!AD:AD,C166),"")</f>
        <v/>
      </c>
      <c r="E166" s="165" t="str">
        <f ca="1">IF(C166&lt;&gt;"",IF(MONTH(T166)=MONTH(TODAY()),Stats!AI1164,"--"),"")</f>
        <v/>
      </c>
      <c r="F166" s="97"/>
      <c r="G166" s="160"/>
      <c r="H166" s="157"/>
      <c r="I166" s="158"/>
      <c r="J166" s="161"/>
      <c r="K166" s="160"/>
      <c r="L166" s="162"/>
      <c r="M166" s="162"/>
      <c r="N166" s="96"/>
      <c r="O166" s="96"/>
      <c r="P166" s="164"/>
      <c r="Q166" s="159"/>
      <c r="R166" s="98"/>
      <c r="S166" s="163"/>
      <c r="T166" s="92" t="str">
        <f t="shared" ca="1" si="12"/>
        <v/>
      </c>
      <c r="U166" s="94"/>
      <c r="V166" s="92" t="str">
        <f t="shared" si="13"/>
        <v/>
      </c>
      <c r="W166" s="92" t="str">
        <f t="shared" si="14"/>
        <v/>
      </c>
      <c r="X166" s="99"/>
      <c r="Y166" s="94"/>
      <c r="Z166" s="100"/>
      <c r="AA166" s="95"/>
      <c r="AB166" s="10"/>
      <c r="AC166" s="72" t="b">
        <f t="shared" ca="1" si="11"/>
        <v>0</v>
      </c>
    </row>
    <row r="167" spans="1:29" ht="15">
      <c r="A167" s="93">
        <f t="shared" si="15"/>
        <v>1164</v>
      </c>
      <c r="B167" s="94"/>
      <c r="C167" s="153"/>
      <c r="D167" s="93" t="str">
        <f>IF(C167&lt;&gt;"",COUNTIF(Stats!AD:AD,C167),"")</f>
        <v/>
      </c>
      <c r="E167" s="165" t="str">
        <f ca="1">IF(C167&lt;&gt;"",IF(MONTH(T167)=MONTH(TODAY()),Stats!AI1165,"--"),"")</f>
        <v/>
      </c>
      <c r="F167" s="97"/>
      <c r="G167" s="160"/>
      <c r="H167" s="157"/>
      <c r="I167" s="158"/>
      <c r="J167" s="161"/>
      <c r="K167" s="160"/>
      <c r="L167" s="162"/>
      <c r="M167" s="162"/>
      <c r="N167" s="96"/>
      <c r="O167" s="96"/>
      <c r="P167" s="164"/>
      <c r="Q167" s="159"/>
      <c r="R167" s="98"/>
      <c r="S167" s="163"/>
      <c r="T167" s="92" t="str">
        <f t="shared" ca="1" si="12"/>
        <v/>
      </c>
      <c r="U167" s="94"/>
      <c r="V167" s="92" t="str">
        <f t="shared" si="13"/>
        <v/>
      </c>
      <c r="W167" s="92" t="str">
        <f t="shared" si="14"/>
        <v/>
      </c>
      <c r="X167" s="99"/>
      <c r="Y167" s="94"/>
      <c r="Z167" s="100"/>
      <c r="AA167" s="95"/>
      <c r="AB167" s="10"/>
      <c r="AC167" s="72" t="b">
        <f t="shared" ca="1" si="11"/>
        <v>0</v>
      </c>
    </row>
    <row r="168" spans="1:29" ht="15">
      <c r="A168" s="93">
        <f t="shared" si="15"/>
        <v>1165</v>
      </c>
      <c r="B168" s="94"/>
      <c r="C168" s="153"/>
      <c r="D168" s="93" t="str">
        <f>IF(C168&lt;&gt;"",COUNTIF(Stats!AD:AD,C168),"")</f>
        <v/>
      </c>
      <c r="E168" s="165" t="str">
        <f ca="1">IF(C168&lt;&gt;"",IF(MONTH(T168)=MONTH(TODAY()),Stats!AI1166,"--"),"")</f>
        <v/>
      </c>
      <c r="F168" s="97"/>
      <c r="G168" s="160"/>
      <c r="H168" s="157"/>
      <c r="I168" s="158"/>
      <c r="J168" s="161"/>
      <c r="K168" s="160"/>
      <c r="L168" s="162"/>
      <c r="M168" s="162"/>
      <c r="N168" s="96"/>
      <c r="O168" s="96"/>
      <c r="P168" s="164"/>
      <c r="Q168" s="159"/>
      <c r="R168" s="98"/>
      <c r="S168" s="163"/>
      <c r="T168" s="92" t="str">
        <f t="shared" ca="1" si="12"/>
        <v/>
      </c>
      <c r="U168" s="94"/>
      <c r="V168" s="92" t="str">
        <f t="shared" si="13"/>
        <v/>
      </c>
      <c r="W168" s="92" t="str">
        <f t="shared" si="14"/>
        <v/>
      </c>
      <c r="X168" s="99"/>
      <c r="Y168" s="94"/>
      <c r="Z168" s="100"/>
      <c r="AA168" s="95"/>
      <c r="AB168" s="10"/>
      <c r="AC168" s="72" t="b">
        <f t="shared" ca="1" si="11"/>
        <v>0</v>
      </c>
    </row>
    <row r="169" spans="1:29" ht="15">
      <c r="A169" s="93">
        <f t="shared" si="15"/>
        <v>1166</v>
      </c>
      <c r="B169" s="94"/>
      <c r="C169" s="153"/>
      <c r="D169" s="93" t="str">
        <f>IF(C169&lt;&gt;"",COUNTIF(Stats!AD:AD,C169),"")</f>
        <v/>
      </c>
      <c r="E169" s="165" t="str">
        <f ca="1">IF(C169&lt;&gt;"",IF(MONTH(T169)=MONTH(TODAY()),Stats!AI1167,"--"),"")</f>
        <v/>
      </c>
      <c r="F169" s="97"/>
      <c r="G169" s="160"/>
      <c r="H169" s="157"/>
      <c r="I169" s="158"/>
      <c r="J169" s="161"/>
      <c r="K169" s="160"/>
      <c r="L169" s="162"/>
      <c r="M169" s="162"/>
      <c r="N169" s="96"/>
      <c r="O169" s="96"/>
      <c r="P169" s="164"/>
      <c r="Q169" s="159"/>
      <c r="R169" s="98"/>
      <c r="S169" s="163"/>
      <c r="T169" s="92" t="str">
        <f t="shared" ca="1" si="12"/>
        <v/>
      </c>
      <c r="U169" s="94"/>
      <c r="V169" s="92" t="str">
        <f t="shared" si="13"/>
        <v/>
      </c>
      <c r="W169" s="92" t="str">
        <f t="shared" si="14"/>
        <v/>
      </c>
      <c r="X169" s="99"/>
      <c r="Y169" s="94"/>
      <c r="Z169" s="100"/>
      <c r="AA169" s="95"/>
      <c r="AB169" s="10"/>
      <c r="AC169" s="72" t="b">
        <f t="shared" ca="1" si="11"/>
        <v>0</v>
      </c>
    </row>
    <row r="170" spans="1:29" ht="15">
      <c r="A170" s="93">
        <f t="shared" si="15"/>
        <v>1167</v>
      </c>
      <c r="B170" s="94"/>
      <c r="C170" s="153"/>
      <c r="D170" s="93" t="str">
        <f>IF(C170&lt;&gt;"",COUNTIF(Stats!AD:AD,C170),"")</f>
        <v/>
      </c>
      <c r="E170" s="165" t="str">
        <f ca="1">IF(C170&lt;&gt;"",IF(MONTH(T170)=MONTH(TODAY()),Stats!AI1168,"--"),"")</f>
        <v/>
      </c>
      <c r="F170" s="97"/>
      <c r="G170" s="160"/>
      <c r="H170" s="157"/>
      <c r="I170" s="158"/>
      <c r="J170" s="161"/>
      <c r="K170" s="160"/>
      <c r="L170" s="162"/>
      <c r="M170" s="162"/>
      <c r="N170" s="96"/>
      <c r="O170" s="96"/>
      <c r="P170" s="164"/>
      <c r="Q170" s="159"/>
      <c r="R170" s="98"/>
      <c r="S170" s="163"/>
      <c r="T170" s="92" t="str">
        <f t="shared" ca="1" si="12"/>
        <v/>
      </c>
      <c r="U170" s="94"/>
      <c r="V170" s="92" t="str">
        <f t="shared" si="13"/>
        <v/>
      </c>
      <c r="W170" s="92" t="str">
        <f t="shared" si="14"/>
        <v/>
      </c>
      <c r="X170" s="99"/>
      <c r="Y170" s="94"/>
      <c r="Z170" s="100"/>
      <c r="AA170" s="95"/>
      <c r="AB170" s="10"/>
      <c r="AC170" s="72" t="b">
        <f t="shared" ca="1" si="11"/>
        <v>0</v>
      </c>
    </row>
    <row r="171" spans="1:29" ht="15">
      <c r="A171" s="93">
        <f t="shared" si="15"/>
        <v>1168</v>
      </c>
      <c r="B171" s="94"/>
      <c r="C171" s="153"/>
      <c r="D171" s="93" t="str">
        <f>IF(C171&lt;&gt;"",COUNTIF(Stats!AD:AD,C171),"")</f>
        <v/>
      </c>
      <c r="E171" s="165" t="str">
        <f ca="1">IF(C171&lt;&gt;"",IF(MONTH(T171)=MONTH(TODAY()),Stats!AI1169,"--"),"")</f>
        <v/>
      </c>
      <c r="F171" s="97"/>
      <c r="G171" s="160"/>
      <c r="H171" s="157"/>
      <c r="I171" s="158"/>
      <c r="J171" s="161"/>
      <c r="K171" s="160"/>
      <c r="L171" s="162"/>
      <c r="M171" s="162"/>
      <c r="N171" s="96"/>
      <c r="O171" s="96"/>
      <c r="P171" s="164"/>
      <c r="Q171" s="159"/>
      <c r="R171" s="98"/>
      <c r="S171" s="163"/>
      <c r="T171" s="92" t="str">
        <f t="shared" ca="1" si="12"/>
        <v/>
      </c>
      <c r="U171" s="94"/>
      <c r="V171" s="92" t="str">
        <f t="shared" si="13"/>
        <v/>
      </c>
      <c r="W171" s="92" t="str">
        <f t="shared" si="14"/>
        <v/>
      </c>
      <c r="X171" s="99"/>
      <c r="Y171" s="94"/>
      <c r="Z171" s="100"/>
      <c r="AA171" s="95"/>
      <c r="AB171" s="10"/>
      <c r="AC171" s="72" t="b">
        <f t="shared" ca="1" si="11"/>
        <v>0</v>
      </c>
    </row>
    <row r="172" spans="1:29" ht="15">
      <c r="A172" s="93">
        <f t="shared" si="15"/>
        <v>1169</v>
      </c>
      <c r="B172" s="94"/>
      <c r="C172" s="153"/>
      <c r="D172" s="93" t="str">
        <f>IF(C172&lt;&gt;"",COUNTIF(Stats!AD:AD,C172),"")</f>
        <v/>
      </c>
      <c r="E172" s="165" t="str">
        <f ca="1">IF(C172&lt;&gt;"",IF(MONTH(T172)=MONTH(TODAY()),Stats!AI1170,"--"),"")</f>
        <v/>
      </c>
      <c r="F172" s="97"/>
      <c r="G172" s="160"/>
      <c r="H172" s="157"/>
      <c r="I172" s="158"/>
      <c r="J172" s="161"/>
      <c r="K172" s="160"/>
      <c r="L172" s="162"/>
      <c r="M172" s="162"/>
      <c r="N172" s="96"/>
      <c r="O172" s="96"/>
      <c r="P172" s="164"/>
      <c r="Q172" s="159"/>
      <c r="R172" s="98"/>
      <c r="S172" s="163"/>
      <c r="T172" s="92" t="str">
        <f t="shared" ca="1" si="12"/>
        <v/>
      </c>
      <c r="U172" s="94"/>
      <c r="V172" s="92" t="str">
        <f t="shared" si="13"/>
        <v/>
      </c>
      <c r="W172" s="92" t="str">
        <f t="shared" si="14"/>
        <v/>
      </c>
      <c r="X172" s="99"/>
      <c r="Y172" s="94"/>
      <c r="Z172" s="100"/>
      <c r="AA172" s="95"/>
      <c r="AB172" s="10"/>
      <c r="AC172" s="72" t="b">
        <f t="shared" ca="1" si="11"/>
        <v>0</v>
      </c>
    </row>
    <row r="173" spans="1:29" ht="15">
      <c r="A173" s="93">
        <f t="shared" si="15"/>
        <v>1170</v>
      </c>
      <c r="B173" s="94"/>
      <c r="C173" s="153"/>
      <c r="D173" s="93" t="str">
        <f>IF(C173&lt;&gt;"",COUNTIF(Stats!AD:AD,C173),"")</f>
        <v/>
      </c>
      <c r="E173" s="165" t="str">
        <f ca="1">IF(C173&lt;&gt;"",IF(MONTH(T173)=MONTH(TODAY()),Stats!AI1171,"--"),"")</f>
        <v/>
      </c>
      <c r="F173" s="97"/>
      <c r="G173" s="160"/>
      <c r="H173" s="157"/>
      <c r="I173" s="158"/>
      <c r="J173" s="161"/>
      <c r="K173" s="160"/>
      <c r="L173" s="162"/>
      <c r="M173" s="162"/>
      <c r="N173" s="96"/>
      <c r="O173" s="96"/>
      <c r="P173" s="164"/>
      <c r="Q173" s="159"/>
      <c r="R173" s="98"/>
      <c r="S173" s="163"/>
      <c r="T173" s="92" t="str">
        <f t="shared" ca="1" si="12"/>
        <v/>
      </c>
      <c r="U173" s="94"/>
      <c r="V173" s="92" t="str">
        <f t="shared" si="13"/>
        <v/>
      </c>
      <c r="W173" s="92" t="str">
        <f t="shared" si="14"/>
        <v/>
      </c>
      <c r="X173" s="99"/>
      <c r="Y173" s="94"/>
      <c r="Z173" s="100"/>
      <c r="AA173" s="95"/>
      <c r="AB173" s="10"/>
      <c r="AC173" s="72" t="b">
        <f t="shared" ca="1" si="11"/>
        <v>0</v>
      </c>
    </row>
    <row r="174" spans="1:29" ht="15">
      <c r="A174" s="93">
        <f t="shared" si="15"/>
        <v>1171</v>
      </c>
      <c r="B174" s="94"/>
      <c r="C174" s="153"/>
      <c r="D174" s="93" t="str">
        <f>IF(C174&lt;&gt;"",COUNTIF(Stats!AD:AD,C174),"")</f>
        <v/>
      </c>
      <c r="E174" s="165" t="str">
        <f ca="1">IF(C174&lt;&gt;"",IF(MONTH(T174)=MONTH(TODAY()),Stats!AI1172,"--"),"")</f>
        <v/>
      </c>
      <c r="F174" s="97"/>
      <c r="G174" s="160"/>
      <c r="H174" s="157"/>
      <c r="I174" s="158"/>
      <c r="J174" s="161"/>
      <c r="K174" s="160"/>
      <c r="L174" s="162"/>
      <c r="M174" s="162"/>
      <c r="N174" s="96"/>
      <c r="O174" s="96"/>
      <c r="P174" s="164"/>
      <c r="Q174" s="159"/>
      <c r="R174" s="98"/>
      <c r="S174" s="163"/>
      <c r="T174" s="92" t="str">
        <f t="shared" ca="1" si="12"/>
        <v/>
      </c>
      <c r="U174" s="94"/>
      <c r="V174" s="92" t="str">
        <f t="shared" si="13"/>
        <v/>
      </c>
      <c r="W174" s="92" t="str">
        <f t="shared" si="14"/>
        <v/>
      </c>
      <c r="X174" s="99"/>
      <c r="Y174" s="94"/>
      <c r="Z174" s="100"/>
      <c r="AA174" s="95"/>
      <c r="AB174" s="10"/>
      <c r="AC174" s="72" t="b">
        <f t="shared" ca="1" si="11"/>
        <v>0</v>
      </c>
    </row>
    <row r="175" spans="1:29" ht="15">
      <c r="A175" s="93">
        <f t="shared" si="15"/>
        <v>1172</v>
      </c>
      <c r="B175" s="94"/>
      <c r="C175" s="153"/>
      <c r="D175" s="93" t="str">
        <f>IF(C175&lt;&gt;"",COUNTIF(Stats!AD:AD,C175),"")</f>
        <v/>
      </c>
      <c r="E175" s="165" t="str">
        <f ca="1">IF(C175&lt;&gt;"",IF(MONTH(T175)=MONTH(TODAY()),Stats!AI1173,"--"),"")</f>
        <v/>
      </c>
      <c r="F175" s="97"/>
      <c r="G175" s="160"/>
      <c r="H175" s="157"/>
      <c r="I175" s="158"/>
      <c r="J175" s="161"/>
      <c r="K175" s="160"/>
      <c r="L175" s="162"/>
      <c r="M175" s="162"/>
      <c r="N175" s="96"/>
      <c r="O175" s="96"/>
      <c r="P175" s="164"/>
      <c r="Q175" s="159"/>
      <c r="R175" s="98"/>
      <c r="S175" s="163"/>
      <c r="T175" s="92" t="str">
        <f t="shared" ca="1" si="12"/>
        <v/>
      </c>
      <c r="U175" s="94"/>
      <c r="V175" s="92" t="str">
        <f t="shared" si="13"/>
        <v/>
      </c>
      <c r="W175" s="92" t="str">
        <f t="shared" si="14"/>
        <v/>
      </c>
      <c r="X175" s="99"/>
      <c r="Y175" s="94"/>
      <c r="Z175" s="100"/>
      <c r="AA175" s="95"/>
      <c r="AB175" s="10"/>
      <c r="AC175" s="72" t="b">
        <f t="shared" ca="1" si="11"/>
        <v>0</v>
      </c>
    </row>
    <row r="176" spans="1:29" ht="15">
      <c r="A176" s="93">
        <f t="shared" si="15"/>
        <v>1173</v>
      </c>
      <c r="B176" s="94"/>
      <c r="C176" s="153"/>
      <c r="D176" s="93" t="str">
        <f>IF(C176&lt;&gt;"",COUNTIF(Stats!AD:AD,C176),"")</f>
        <v/>
      </c>
      <c r="E176" s="165" t="str">
        <f ca="1">IF(C176&lt;&gt;"",IF(MONTH(T176)=MONTH(TODAY()),Stats!AI1174,"--"),"")</f>
        <v/>
      </c>
      <c r="F176" s="97"/>
      <c r="G176" s="160"/>
      <c r="H176" s="157"/>
      <c r="I176" s="158"/>
      <c r="J176" s="161"/>
      <c r="K176" s="160"/>
      <c r="L176" s="162"/>
      <c r="M176" s="162"/>
      <c r="N176" s="96"/>
      <c r="O176" s="96"/>
      <c r="P176" s="164"/>
      <c r="Q176" s="159"/>
      <c r="R176" s="98"/>
      <c r="S176" s="163"/>
      <c r="T176" s="92" t="str">
        <f t="shared" ca="1" si="12"/>
        <v/>
      </c>
      <c r="U176" s="94"/>
      <c r="V176" s="92" t="str">
        <f t="shared" si="13"/>
        <v/>
      </c>
      <c r="W176" s="92" t="str">
        <f t="shared" si="14"/>
        <v/>
      </c>
      <c r="X176" s="99"/>
      <c r="Y176" s="94"/>
      <c r="Z176" s="100"/>
      <c r="AA176" s="95"/>
      <c r="AB176" s="10"/>
      <c r="AC176" s="72" t="b">
        <f t="shared" ca="1" si="11"/>
        <v>0</v>
      </c>
    </row>
    <row r="177" spans="1:34" ht="15">
      <c r="A177" s="93">
        <f t="shared" si="15"/>
        <v>1174</v>
      </c>
      <c r="B177" s="94"/>
      <c r="C177" s="153"/>
      <c r="D177" s="93" t="str">
        <f>IF(C177&lt;&gt;"",COUNTIF(Stats!AD:AD,C177),"")</f>
        <v/>
      </c>
      <c r="E177" s="165" t="str">
        <f ca="1">IF(C177&lt;&gt;"",IF(MONTH(T177)=MONTH(TODAY()),Stats!AI1175,"--"),"")</f>
        <v/>
      </c>
      <c r="F177" s="97"/>
      <c r="G177" s="160"/>
      <c r="H177" s="157"/>
      <c r="I177" s="158"/>
      <c r="J177" s="161"/>
      <c r="K177" s="160"/>
      <c r="L177" s="162"/>
      <c r="M177" s="162"/>
      <c r="N177" s="96"/>
      <c r="O177" s="96"/>
      <c r="P177" s="164"/>
      <c r="Q177" s="159"/>
      <c r="R177" s="98"/>
      <c r="S177" s="163"/>
      <c r="T177" s="92" t="str">
        <f t="shared" ca="1" si="12"/>
        <v/>
      </c>
      <c r="U177" s="94"/>
      <c r="V177" s="92" t="str">
        <f t="shared" si="13"/>
        <v/>
      </c>
      <c r="W177" s="92" t="str">
        <f t="shared" si="14"/>
        <v/>
      </c>
      <c r="X177" s="99"/>
      <c r="Y177" s="94"/>
      <c r="Z177" s="100"/>
      <c r="AA177" s="95"/>
      <c r="AB177" s="10"/>
      <c r="AC177" s="72" t="b">
        <f t="shared" ca="1" si="11"/>
        <v>0</v>
      </c>
    </row>
    <row r="178" spans="1:34" ht="15">
      <c r="A178" s="93">
        <f t="shared" si="15"/>
        <v>1175</v>
      </c>
      <c r="B178" s="94"/>
      <c r="C178" s="153"/>
      <c r="D178" s="93" t="str">
        <f>IF(C178&lt;&gt;"",COUNTIF(Stats!AD:AD,C178),"")</f>
        <v/>
      </c>
      <c r="E178" s="165" t="str">
        <f ca="1">IF(C178&lt;&gt;"",IF(MONTH(T178)=MONTH(TODAY()),Stats!AI1176,"--"),"")</f>
        <v/>
      </c>
      <c r="F178" s="97"/>
      <c r="G178" s="160"/>
      <c r="H178" s="157"/>
      <c r="I178" s="158"/>
      <c r="J178" s="161"/>
      <c r="K178" s="160"/>
      <c r="L178" s="162"/>
      <c r="M178" s="162"/>
      <c r="N178" s="96"/>
      <c r="O178" s="96"/>
      <c r="P178" s="164"/>
      <c r="Q178" s="159"/>
      <c r="R178" s="98"/>
      <c r="S178" s="163"/>
      <c r="T178" s="92" t="str">
        <f t="shared" ca="1" si="12"/>
        <v/>
      </c>
      <c r="U178" s="94"/>
      <c r="V178" s="92" t="str">
        <f t="shared" si="13"/>
        <v/>
      </c>
      <c r="W178" s="92" t="str">
        <f t="shared" si="14"/>
        <v/>
      </c>
      <c r="X178" s="99"/>
      <c r="Y178" s="94"/>
      <c r="Z178" s="100"/>
      <c r="AA178" s="95"/>
      <c r="AB178" s="10"/>
      <c r="AC178" s="72" t="b">
        <f t="shared" ca="1" si="11"/>
        <v>0</v>
      </c>
    </row>
    <row r="179" spans="1:34" ht="15">
      <c r="A179" s="93">
        <f t="shared" si="15"/>
        <v>1176</v>
      </c>
      <c r="B179" s="94"/>
      <c r="C179" s="153"/>
      <c r="D179" s="93" t="str">
        <f>IF(C179&lt;&gt;"",COUNTIF(Stats!AD:AD,C179),"")</f>
        <v/>
      </c>
      <c r="E179" s="165" t="str">
        <f ca="1">IF(C179&lt;&gt;"",IF(MONTH(T179)=MONTH(TODAY()),Stats!AI1177,"--"),"")</f>
        <v/>
      </c>
      <c r="F179" s="97"/>
      <c r="G179" s="160"/>
      <c r="H179" s="157"/>
      <c r="I179" s="158"/>
      <c r="J179" s="161"/>
      <c r="K179" s="160"/>
      <c r="L179" s="162"/>
      <c r="M179" s="162"/>
      <c r="N179" s="96"/>
      <c r="O179" s="96"/>
      <c r="P179" s="164"/>
      <c r="Q179" s="159"/>
      <c r="R179" s="98"/>
      <c r="S179" s="163"/>
      <c r="T179" s="92" t="str">
        <f t="shared" ca="1" si="12"/>
        <v/>
      </c>
      <c r="U179" s="94"/>
      <c r="V179" s="92" t="str">
        <f t="shared" si="13"/>
        <v/>
      </c>
      <c r="W179" s="92" t="str">
        <f t="shared" si="14"/>
        <v/>
      </c>
      <c r="X179" s="99"/>
      <c r="Y179" s="94"/>
      <c r="Z179" s="100"/>
      <c r="AA179" s="95"/>
      <c r="AB179" s="10"/>
      <c r="AC179" s="72" t="b">
        <f t="shared" ca="1" si="11"/>
        <v>0</v>
      </c>
    </row>
    <row r="180" spans="1:34" ht="15">
      <c r="A180" s="93">
        <f t="shared" si="15"/>
        <v>1177</v>
      </c>
      <c r="B180" s="94"/>
      <c r="C180" s="153"/>
      <c r="D180" s="93" t="str">
        <f>IF(C180&lt;&gt;"",COUNTIF(Stats!AD:AD,C180),"")</f>
        <v/>
      </c>
      <c r="E180" s="165" t="str">
        <f ca="1">IF(C180&lt;&gt;"",IF(MONTH(T180)=MONTH(TODAY()),Stats!AI1178,"--"),"")</f>
        <v/>
      </c>
      <c r="F180" s="97"/>
      <c r="G180" s="160"/>
      <c r="H180" s="157"/>
      <c r="I180" s="158"/>
      <c r="J180" s="161"/>
      <c r="K180" s="160"/>
      <c r="L180" s="162"/>
      <c r="M180" s="162"/>
      <c r="N180" s="96"/>
      <c r="O180" s="96"/>
      <c r="P180" s="164"/>
      <c r="Q180" s="159"/>
      <c r="R180" s="98"/>
      <c r="S180" s="163"/>
      <c r="T180" s="92" t="str">
        <f t="shared" ca="1" si="12"/>
        <v/>
      </c>
      <c r="U180" s="94"/>
      <c r="V180" s="92" t="str">
        <f t="shared" si="13"/>
        <v/>
      </c>
      <c r="W180" s="92" t="str">
        <f t="shared" si="14"/>
        <v/>
      </c>
      <c r="X180" s="99"/>
      <c r="Y180" s="94"/>
      <c r="Z180" s="100"/>
      <c r="AA180" s="95"/>
      <c r="AB180" s="10"/>
      <c r="AC180" s="72" t="b">
        <f t="shared" ca="1" si="11"/>
        <v>0</v>
      </c>
    </row>
    <row r="181" spans="1:34" ht="15">
      <c r="A181" s="93">
        <f t="shared" si="15"/>
        <v>1178</v>
      </c>
      <c r="B181" s="94"/>
      <c r="C181" s="153"/>
      <c r="D181" s="93" t="str">
        <f>IF(C181&lt;&gt;"",COUNTIF(Stats!AD:AD,C181),"")</f>
        <v/>
      </c>
      <c r="E181" s="165" t="str">
        <f ca="1">IF(C181&lt;&gt;"",IF(MONTH(T181)=MONTH(TODAY()),Stats!AI1179,"--"),"")</f>
        <v/>
      </c>
      <c r="F181" s="97"/>
      <c r="G181" s="160"/>
      <c r="H181" s="157"/>
      <c r="I181" s="158"/>
      <c r="J181" s="161"/>
      <c r="K181" s="160"/>
      <c r="L181" s="162"/>
      <c r="M181" s="162"/>
      <c r="N181" s="96"/>
      <c r="O181" s="96"/>
      <c r="P181" s="164"/>
      <c r="Q181" s="159"/>
      <c r="R181" s="98"/>
      <c r="S181" s="163"/>
      <c r="T181" s="92" t="str">
        <f t="shared" ca="1" si="12"/>
        <v/>
      </c>
      <c r="U181" s="94"/>
      <c r="V181" s="92" t="str">
        <f t="shared" si="13"/>
        <v/>
      </c>
      <c r="W181" s="92" t="str">
        <f t="shared" si="14"/>
        <v/>
      </c>
      <c r="X181" s="99"/>
      <c r="Y181" s="94"/>
      <c r="Z181" s="100"/>
      <c r="AA181" s="95"/>
      <c r="AB181" s="10"/>
      <c r="AC181" s="72" t="b">
        <f t="shared" ca="1" si="11"/>
        <v>0</v>
      </c>
    </row>
    <row r="182" spans="1:34" ht="15">
      <c r="A182" s="93">
        <f t="shared" si="15"/>
        <v>1179</v>
      </c>
      <c r="B182" s="94"/>
      <c r="C182" s="153"/>
      <c r="D182" s="93" t="str">
        <f>IF(C182&lt;&gt;"",COUNTIF(Stats!AD:AD,C182),"")</f>
        <v/>
      </c>
      <c r="E182" s="165" t="str">
        <f ca="1">IF(C182&lt;&gt;"",IF(MONTH(T182)=MONTH(TODAY()),Stats!AI1180,"--"),"")</f>
        <v/>
      </c>
      <c r="F182" s="97"/>
      <c r="G182" s="160"/>
      <c r="H182" s="157"/>
      <c r="I182" s="158"/>
      <c r="J182" s="161"/>
      <c r="K182" s="160"/>
      <c r="L182" s="162"/>
      <c r="M182" s="162"/>
      <c r="N182" s="96"/>
      <c r="O182" s="96"/>
      <c r="P182" s="164"/>
      <c r="Q182" s="159"/>
      <c r="R182" s="98"/>
      <c r="S182" s="163"/>
      <c r="T182" s="92" t="str">
        <f t="shared" ca="1" si="12"/>
        <v/>
      </c>
      <c r="U182" s="94"/>
      <c r="V182" s="92" t="str">
        <f t="shared" si="13"/>
        <v/>
      </c>
      <c r="W182" s="92" t="str">
        <f t="shared" si="14"/>
        <v/>
      </c>
      <c r="X182" s="99"/>
      <c r="Y182" s="94"/>
      <c r="Z182" s="100"/>
      <c r="AA182" s="95"/>
      <c r="AB182" s="10"/>
      <c r="AC182" s="72" t="b">
        <f t="shared" ca="1" si="11"/>
        <v>0</v>
      </c>
    </row>
    <row r="183" spans="1:34" ht="15">
      <c r="A183" s="93">
        <f t="shared" si="15"/>
        <v>1180</v>
      </c>
      <c r="B183" s="94"/>
      <c r="C183" s="153"/>
      <c r="D183" s="93" t="str">
        <f>IF(C183&lt;&gt;"",COUNTIF(Stats!AD:AD,C183),"")</f>
        <v/>
      </c>
      <c r="E183" s="165" t="str">
        <f ca="1">IF(C183&lt;&gt;"",IF(MONTH(T183)=MONTH(TODAY()),Stats!AI1181,"--"),"")</f>
        <v/>
      </c>
      <c r="F183" s="97"/>
      <c r="G183" s="160"/>
      <c r="H183" s="157"/>
      <c r="I183" s="158"/>
      <c r="J183" s="161"/>
      <c r="K183" s="160"/>
      <c r="L183" s="162"/>
      <c r="M183" s="162"/>
      <c r="N183" s="96"/>
      <c r="O183" s="96"/>
      <c r="P183" s="164"/>
      <c r="Q183" s="159"/>
      <c r="R183" s="98"/>
      <c r="S183" s="163"/>
      <c r="T183" s="92" t="str">
        <f t="shared" ca="1" si="12"/>
        <v/>
      </c>
      <c r="U183" s="94"/>
      <c r="V183" s="92" t="str">
        <f t="shared" si="13"/>
        <v/>
      </c>
      <c r="W183" s="92" t="str">
        <f t="shared" si="14"/>
        <v/>
      </c>
      <c r="X183" s="99"/>
      <c r="Y183" s="94"/>
      <c r="Z183" s="100"/>
      <c r="AA183" s="95"/>
      <c r="AB183" s="10"/>
      <c r="AC183" s="72" t="b">
        <f t="shared" ca="1" si="11"/>
        <v>0</v>
      </c>
    </row>
    <row r="184" spans="1:34" s="33" customFormat="1" ht="15">
      <c r="A184" s="93">
        <f t="shared" si="15"/>
        <v>1181</v>
      </c>
      <c r="B184" s="94"/>
      <c r="C184" s="153"/>
      <c r="D184" s="93" t="str">
        <f>IF(C184&lt;&gt;"",COUNTIF(Stats!AD:AD,C184),"")</f>
        <v/>
      </c>
      <c r="E184" s="165" t="str">
        <f ca="1">IF(C184&lt;&gt;"",IF(MONTH(T184)=MONTH(TODAY()),Stats!AI1182,"--"),"")</f>
        <v/>
      </c>
      <c r="F184" s="97"/>
      <c r="G184" s="160"/>
      <c r="H184" s="157"/>
      <c r="I184" s="158"/>
      <c r="J184" s="161"/>
      <c r="K184" s="160"/>
      <c r="L184" s="162"/>
      <c r="M184" s="162"/>
      <c r="N184" s="96"/>
      <c r="O184" s="96"/>
      <c r="P184" s="164"/>
      <c r="Q184" s="159"/>
      <c r="R184" s="98"/>
      <c r="S184" s="163"/>
      <c r="T184" s="92" t="str">
        <f t="shared" ca="1" si="12"/>
        <v/>
      </c>
      <c r="U184" s="94"/>
      <c r="V184" s="92" t="str">
        <f t="shared" si="13"/>
        <v/>
      </c>
      <c r="W184" s="92" t="str">
        <f t="shared" si="14"/>
        <v/>
      </c>
      <c r="X184" s="99"/>
      <c r="Y184" s="94"/>
      <c r="Z184" s="100"/>
      <c r="AA184" s="95"/>
      <c r="AB184" s="10"/>
      <c r="AC184" s="72" t="b">
        <f t="shared" ca="1" si="11"/>
        <v>0</v>
      </c>
      <c r="AH184" s="1"/>
    </row>
    <row r="185" spans="1:34" ht="15">
      <c r="A185" s="93">
        <f t="shared" si="15"/>
        <v>1182</v>
      </c>
      <c r="B185" s="94"/>
      <c r="C185" s="153"/>
      <c r="D185" s="93" t="str">
        <f>IF(C185&lt;&gt;"",COUNTIF(Stats!AD:AD,C185),"")</f>
        <v/>
      </c>
      <c r="E185" s="165" t="str">
        <f ca="1">IF(C185&lt;&gt;"",IF(MONTH(T185)=MONTH(TODAY()),Stats!AI1183,"--"),"")</f>
        <v/>
      </c>
      <c r="F185" s="97"/>
      <c r="G185" s="160"/>
      <c r="H185" s="157"/>
      <c r="I185" s="158"/>
      <c r="J185" s="161"/>
      <c r="K185" s="160"/>
      <c r="L185" s="162"/>
      <c r="M185" s="162"/>
      <c r="N185" s="96"/>
      <c r="O185" s="96"/>
      <c r="P185" s="164"/>
      <c r="Q185" s="159"/>
      <c r="R185" s="98"/>
      <c r="S185" s="163"/>
      <c r="T185" s="92" t="str">
        <f t="shared" ca="1" si="12"/>
        <v/>
      </c>
      <c r="U185" s="94"/>
      <c r="V185" s="92" t="str">
        <f t="shared" si="13"/>
        <v/>
      </c>
      <c r="W185" s="92" t="str">
        <f t="shared" si="14"/>
        <v/>
      </c>
      <c r="X185" s="99"/>
      <c r="Y185" s="94"/>
      <c r="Z185" s="100"/>
      <c r="AA185" s="95"/>
      <c r="AB185" s="10"/>
      <c r="AC185" s="72" t="b">
        <f t="shared" ca="1" si="11"/>
        <v>0</v>
      </c>
      <c r="AH185" s="33"/>
    </row>
    <row r="186" spans="1:34" ht="15">
      <c r="A186" s="93">
        <f t="shared" si="15"/>
        <v>1183</v>
      </c>
      <c r="B186" s="94"/>
      <c r="C186" s="153"/>
      <c r="D186" s="93" t="str">
        <f>IF(C186&lt;&gt;"",COUNTIF(Stats!AD:AD,C186),"")</f>
        <v/>
      </c>
      <c r="E186" s="165" t="str">
        <f ca="1">IF(C186&lt;&gt;"",IF(MONTH(T186)=MONTH(TODAY()),Stats!AI1184,"--"),"")</f>
        <v/>
      </c>
      <c r="F186" s="97"/>
      <c r="G186" s="160"/>
      <c r="H186" s="157"/>
      <c r="I186" s="158"/>
      <c r="J186" s="161"/>
      <c r="K186" s="160"/>
      <c r="L186" s="162"/>
      <c r="M186" s="162"/>
      <c r="N186" s="96"/>
      <c r="O186" s="96"/>
      <c r="P186" s="164"/>
      <c r="Q186" s="159"/>
      <c r="R186" s="98"/>
      <c r="S186" s="163"/>
      <c r="T186" s="92" t="str">
        <f t="shared" ca="1" si="12"/>
        <v/>
      </c>
      <c r="U186" s="94"/>
      <c r="V186" s="92" t="str">
        <f t="shared" si="13"/>
        <v/>
      </c>
      <c r="W186" s="92" t="str">
        <f t="shared" si="14"/>
        <v/>
      </c>
      <c r="X186" s="99"/>
      <c r="Y186" s="94"/>
      <c r="Z186" s="100"/>
      <c r="AA186" s="95"/>
      <c r="AB186" s="10"/>
      <c r="AC186" s="72" t="b">
        <f t="shared" ca="1" si="11"/>
        <v>0</v>
      </c>
    </row>
    <row r="187" spans="1:34" ht="15">
      <c r="A187" s="93">
        <f t="shared" si="15"/>
        <v>1184</v>
      </c>
      <c r="B187" s="94"/>
      <c r="C187" s="153"/>
      <c r="D187" s="93" t="str">
        <f>IF(C187&lt;&gt;"",COUNTIF(Stats!AD:AD,C187),"")</f>
        <v/>
      </c>
      <c r="E187" s="165" t="str">
        <f ca="1">IF(C187&lt;&gt;"",IF(MONTH(T187)=MONTH(TODAY()),Stats!AI1185,"--"),"")</f>
        <v/>
      </c>
      <c r="F187" s="97"/>
      <c r="G187" s="160"/>
      <c r="H187" s="157"/>
      <c r="I187" s="158"/>
      <c r="J187" s="161"/>
      <c r="K187" s="160"/>
      <c r="L187" s="162"/>
      <c r="M187" s="162"/>
      <c r="N187" s="96"/>
      <c r="O187" s="96"/>
      <c r="P187" s="164"/>
      <c r="Q187" s="159"/>
      <c r="R187" s="98"/>
      <c r="S187" s="163"/>
      <c r="T187" s="92" t="str">
        <f t="shared" ca="1" si="12"/>
        <v/>
      </c>
      <c r="U187" s="94"/>
      <c r="V187" s="92" t="str">
        <f t="shared" si="13"/>
        <v/>
      </c>
      <c r="W187" s="92" t="str">
        <f t="shared" si="14"/>
        <v/>
      </c>
      <c r="X187" s="99"/>
      <c r="Y187" s="94"/>
      <c r="Z187" s="100"/>
      <c r="AA187" s="95"/>
      <c r="AB187" s="10"/>
      <c r="AC187" s="72" t="b">
        <f t="shared" ca="1" si="11"/>
        <v>0</v>
      </c>
    </row>
    <row r="188" spans="1:34" ht="15">
      <c r="A188" s="93">
        <f t="shared" si="15"/>
        <v>1185</v>
      </c>
      <c r="B188" s="94"/>
      <c r="C188" s="153"/>
      <c r="D188" s="93" t="str">
        <f>IF(C188&lt;&gt;"",COUNTIF(Stats!AD:AD,C188),"")</f>
        <v/>
      </c>
      <c r="E188" s="165" t="str">
        <f ca="1">IF(C188&lt;&gt;"",IF(MONTH(T188)=MONTH(TODAY()),Stats!AI1186,"--"),"")</f>
        <v/>
      </c>
      <c r="F188" s="97"/>
      <c r="G188" s="160"/>
      <c r="H188" s="157"/>
      <c r="I188" s="158"/>
      <c r="J188" s="161"/>
      <c r="K188" s="160"/>
      <c r="L188" s="162"/>
      <c r="M188" s="162"/>
      <c r="N188" s="96"/>
      <c r="O188" s="96"/>
      <c r="P188" s="164"/>
      <c r="Q188" s="159"/>
      <c r="R188" s="98"/>
      <c r="S188" s="163"/>
      <c r="T188" s="92" t="str">
        <f t="shared" ca="1" si="12"/>
        <v/>
      </c>
      <c r="U188" s="94"/>
      <c r="V188" s="92" t="str">
        <f t="shared" si="13"/>
        <v/>
      </c>
      <c r="W188" s="92" t="str">
        <f t="shared" si="14"/>
        <v/>
      </c>
      <c r="X188" s="99"/>
      <c r="Y188" s="94"/>
      <c r="Z188" s="100"/>
      <c r="AA188" s="95"/>
      <c r="AB188" s="10"/>
      <c r="AC188" s="72" t="b">
        <f t="shared" ca="1" si="11"/>
        <v>0</v>
      </c>
    </row>
    <row r="189" spans="1:34" ht="15">
      <c r="A189" s="93">
        <f t="shared" si="15"/>
        <v>1186</v>
      </c>
      <c r="B189" s="94"/>
      <c r="C189" s="153"/>
      <c r="D189" s="93" t="str">
        <f>IF(C189&lt;&gt;"",COUNTIF(Stats!AD:AD,C189),"")</f>
        <v/>
      </c>
      <c r="E189" s="165" t="str">
        <f ca="1">IF(C189&lt;&gt;"",IF(MONTH(T189)=MONTH(TODAY()),Stats!AI1187,"--"),"")</f>
        <v/>
      </c>
      <c r="F189" s="97"/>
      <c r="G189" s="160"/>
      <c r="H189" s="157"/>
      <c r="I189" s="158"/>
      <c r="J189" s="161"/>
      <c r="K189" s="160"/>
      <c r="L189" s="162"/>
      <c r="M189" s="162"/>
      <c r="N189" s="96"/>
      <c r="O189" s="96"/>
      <c r="P189" s="164"/>
      <c r="Q189" s="159"/>
      <c r="R189" s="98"/>
      <c r="S189" s="163"/>
      <c r="T189" s="92" t="str">
        <f t="shared" ca="1" si="12"/>
        <v/>
      </c>
      <c r="U189" s="94"/>
      <c r="V189" s="92" t="str">
        <f t="shared" si="13"/>
        <v/>
      </c>
      <c r="W189" s="92" t="str">
        <f t="shared" si="14"/>
        <v/>
      </c>
      <c r="X189" s="99"/>
      <c r="Y189" s="94"/>
      <c r="Z189" s="100"/>
      <c r="AA189" s="95"/>
      <c r="AB189" s="10"/>
      <c r="AC189" s="72" t="b">
        <f t="shared" ca="1" si="11"/>
        <v>0</v>
      </c>
    </row>
    <row r="190" spans="1:34" ht="15">
      <c r="A190" s="93">
        <f t="shared" si="15"/>
        <v>1187</v>
      </c>
      <c r="B190" s="94"/>
      <c r="C190" s="153"/>
      <c r="D190" s="93" t="str">
        <f>IF(C190&lt;&gt;"",COUNTIF(Stats!AD:AD,C190),"")</f>
        <v/>
      </c>
      <c r="E190" s="165" t="str">
        <f ca="1">IF(C190&lt;&gt;"",IF(MONTH(T190)=MONTH(TODAY()),Stats!AI1188,"--"),"")</f>
        <v/>
      </c>
      <c r="F190" s="97"/>
      <c r="G190" s="160"/>
      <c r="H190" s="157"/>
      <c r="I190" s="158"/>
      <c r="J190" s="161"/>
      <c r="K190" s="160"/>
      <c r="L190" s="162"/>
      <c r="M190" s="162"/>
      <c r="N190" s="96"/>
      <c r="O190" s="96"/>
      <c r="P190" s="164"/>
      <c r="Q190" s="159"/>
      <c r="R190" s="98"/>
      <c r="S190" s="163"/>
      <c r="T190" s="92" t="str">
        <f t="shared" ca="1" si="12"/>
        <v/>
      </c>
      <c r="U190" s="94"/>
      <c r="V190" s="92" t="str">
        <f t="shared" si="13"/>
        <v/>
      </c>
      <c r="W190" s="92" t="str">
        <f t="shared" si="14"/>
        <v/>
      </c>
      <c r="X190" s="99"/>
      <c r="Y190" s="94"/>
      <c r="Z190" s="100"/>
      <c r="AA190" s="95"/>
      <c r="AB190" s="10"/>
      <c r="AC190" s="72" t="b">
        <f t="shared" ca="1" si="11"/>
        <v>0</v>
      </c>
    </row>
    <row r="191" spans="1:34" ht="15">
      <c r="A191" s="93">
        <f t="shared" si="15"/>
        <v>1188</v>
      </c>
      <c r="B191" s="94"/>
      <c r="C191" s="153"/>
      <c r="D191" s="93" t="str">
        <f>IF(C191&lt;&gt;"",COUNTIF(Stats!AD:AD,C191),"")</f>
        <v/>
      </c>
      <c r="E191" s="165" t="str">
        <f ca="1">IF(C191&lt;&gt;"",IF(MONTH(T191)=MONTH(TODAY()),Stats!AI1189,"--"),"")</f>
        <v/>
      </c>
      <c r="F191" s="97"/>
      <c r="G191" s="160"/>
      <c r="H191" s="157"/>
      <c r="I191" s="158"/>
      <c r="J191" s="161"/>
      <c r="K191" s="160"/>
      <c r="L191" s="162"/>
      <c r="M191" s="162"/>
      <c r="N191" s="96"/>
      <c r="O191" s="96"/>
      <c r="P191" s="164"/>
      <c r="Q191" s="159"/>
      <c r="R191" s="98"/>
      <c r="S191" s="163"/>
      <c r="T191" s="92" t="str">
        <f t="shared" ca="1" si="12"/>
        <v/>
      </c>
      <c r="U191" s="94"/>
      <c r="V191" s="92" t="str">
        <f t="shared" si="13"/>
        <v/>
      </c>
      <c r="W191" s="92" t="str">
        <f t="shared" si="14"/>
        <v/>
      </c>
      <c r="X191" s="99"/>
      <c r="Y191" s="94"/>
      <c r="Z191" s="100"/>
      <c r="AA191" s="95"/>
      <c r="AB191" s="10"/>
      <c r="AC191" s="72" t="b">
        <f t="shared" ca="1" si="11"/>
        <v>0</v>
      </c>
    </row>
    <row r="192" spans="1:34" ht="15">
      <c r="A192" s="93">
        <f t="shared" si="15"/>
        <v>1189</v>
      </c>
      <c r="B192" s="94"/>
      <c r="C192" s="153"/>
      <c r="D192" s="93" t="str">
        <f>IF(C192&lt;&gt;"",COUNTIF(Stats!AD:AD,C192),"")</f>
        <v/>
      </c>
      <c r="E192" s="165" t="str">
        <f ca="1">IF(C192&lt;&gt;"",IF(MONTH(T192)=MONTH(TODAY()),Stats!AI1190,"--"),"")</f>
        <v/>
      </c>
      <c r="F192" s="97"/>
      <c r="G192" s="160"/>
      <c r="H192" s="157"/>
      <c r="I192" s="158"/>
      <c r="J192" s="161"/>
      <c r="K192" s="160"/>
      <c r="L192" s="162"/>
      <c r="M192" s="162"/>
      <c r="N192" s="96"/>
      <c r="O192" s="96"/>
      <c r="P192" s="164"/>
      <c r="Q192" s="159"/>
      <c r="R192" s="98"/>
      <c r="S192" s="163"/>
      <c r="T192" s="92" t="str">
        <f t="shared" ca="1" si="12"/>
        <v/>
      </c>
      <c r="U192" s="94"/>
      <c r="V192" s="92" t="str">
        <f t="shared" si="13"/>
        <v/>
      </c>
      <c r="W192" s="92" t="str">
        <f t="shared" si="14"/>
        <v/>
      </c>
      <c r="X192" s="99"/>
      <c r="Y192" s="94"/>
      <c r="Z192" s="100"/>
      <c r="AA192" s="95"/>
      <c r="AB192" s="10"/>
      <c r="AC192" s="72" t="b">
        <f t="shared" ca="1" si="11"/>
        <v>0</v>
      </c>
    </row>
    <row r="193" spans="1:29" ht="15">
      <c r="A193" s="93">
        <f t="shared" si="15"/>
        <v>1190</v>
      </c>
      <c r="B193" s="94"/>
      <c r="C193" s="153"/>
      <c r="D193" s="93" t="str">
        <f>IF(C193&lt;&gt;"",COUNTIF(Stats!AD:AD,C193),"")</f>
        <v/>
      </c>
      <c r="E193" s="165" t="str">
        <f ca="1">IF(C193&lt;&gt;"",IF(MONTH(T193)=MONTH(TODAY()),Stats!AI1191,"--"),"")</f>
        <v/>
      </c>
      <c r="F193" s="97"/>
      <c r="G193" s="160"/>
      <c r="H193" s="157"/>
      <c r="I193" s="158"/>
      <c r="J193" s="161"/>
      <c r="K193" s="160"/>
      <c r="L193" s="162"/>
      <c r="M193" s="162"/>
      <c r="N193" s="96"/>
      <c r="O193" s="96"/>
      <c r="P193" s="164"/>
      <c r="Q193" s="159"/>
      <c r="R193" s="98"/>
      <c r="S193" s="163"/>
      <c r="T193" s="92" t="str">
        <f t="shared" ca="1" si="12"/>
        <v/>
      </c>
      <c r="U193" s="94"/>
      <c r="V193" s="92" t="str">
        <f t="shared" si="13"/>
        <v/>
      </c>
      <c r="W193" s="92" t="str">
        <f t="shared" si="14"/>
        <v/>
      </c>
      <c r="X193" s="99"/>
      <c r="Y193" s="94"/>
      <c r="Z193" s="100"/>
      <c r="AA193" s="95"/>
      <c r="AB193" s="10"/>
      <c r="AC193" s="72" t="b">
        <f t="shared" ca="1" si="11"/>
        <v>0</v>
      </c>
    </row>
    <row r="194" spans="1:29" ht="15">
      <c r="A194" s="93">
        <f t="shared" si="15"/>
        <v>1191</v>
      </c>
      <c r="B194" s="94"/>
      <c r="C194" s="153"/>
      <c r="D194" s="93" t="str">
        <f>IF(C194&lt;&gt;"",COUNTIF(Stats!AD:AD,C194),"")</f>
        <v/>
      </c>
      <c r="E194" s="165" t="str">
        <f ca="1">IF(C194&lt;&gt;"",IF(MONTH(T194)=MONTH(TODAY()),Stats!AI1192,"--"),"")</f>
        <v/>
      </c>
      <c r="F194" s="97"/>
      <c r="G194" s="160"/>
      <c r="H194" s="157"/>
      <c r="I194" s="158"/>
      <c r="J194" s="161"/>
      <c r="K194" s="160"/>
      <c r="L194" s="162"/>
      <c r="M194" s="162"/>
      <c r="N194" s="96"/>
      <c r="O194" s="96"/>
      <c r="P194" s="164"/>
      <c r="Q194" s="159"/>
      <c r="R194" s="98"/>
      <c r="S194" s="163"/>
      <c r="T194" s="92" t="str">
        <f t="shared" ca="1" si="12"/>
        <v/>
      </c>
      <c r="U194" s="94"/>
      <c r="V194" s="92" t="str">
        <f t="shared" si="13"/>
        <v/>
      </c>
      <c r="W194" s="92" t="str">
        <f t="shared" si="14"/>
        <v/>
      </c>
      <c r="X194" s="99"/>
      <c r="Y194" s="94"/>
      <c r="Z194" s="100"/>
      <c r="AA194" s="95"/>
      <c r="AB194" s="10"/>
      <c r="AC194" s="72" t="b">
        <f t="shared" ca="1" si="11"/>
        <v>0</v>
      </c>
    </row>
    <row r="195" spans="1:29" ht="15">
      <c r="A195" s="93">
        <f t="shared" si="15"/>
        <v>1192</v>
      </c>
      <c r="B195" s="94"/>
      <c r="C195" s="153"/>
      <c r="D195" s="93" t="str">
        <f>IF(C195&lt;&gt;"",COUNTIF(Stats!AD:AD,C195),"")</f>
        <v/>
      </c>
      <c r="E195" s="165" t="str">
        <f ca="1">IF(C195&lt;&gt;"",IF(MONTH(T195)=MONTH(TODAY()),Stats!AI1193,"--"),"")</f>
        <v/>
      </c>
      <c r="F195" s="97"/>
      <c r="G195" s="160"/>
      <c r="H195" s="157"/>
      <c r="I195" s="158"/>
      <c r="J195" s="161"/>
      <c r="K195" s="160"/>
      <c r="L195" s="162"/>
      <c r="M195" s="162"/>
      <c r="N195" s="96"/>
      <c r="O195" s="96"/>
      <c r="P195" s="164"/>
      <c r="Q195" s="159"/>
      <c r="R195" s="98"/>
      <c r="S195" s="163"/>
      <c r="T195" s="92" t="str">
        <f t="shared" ca="1" si="12"/>
        <v/>
      </c>
      <c r="U195" s="94"/>
      <c r="V195" s="92" t="str">
        <f t="shared" si="13"/>
        <v/>
      </c>
      <c r="W195" s="92" t="str">
        <f t="shared" si="14"/>
        <v/>
      </c>
      <c r="X195" s="99"/>
      <c r="Y195" s="94"/>
      <c r="Z195" s="100"/>
      <c r="AA195" s="95"/>
      <c r="AB195" s="10"/>
      <c r="AC195" s="72" t="b">
        <f t="shared" ca="1" si="11"/>
        <v>0</v>
      </c>
    </row>
    <row r="196" spans="1:29" ht="15">
      <c r="A196" s="93">
        <f t="shared" si="15"/>
        <v>1193</v>
      </c>
      <c r="B196" s="94"/>
      <c r="C196" s="153"/>
      <c r="D196" s="93" t="str">
        <f>IF(C196&lt;&gt;"",COUNTIF(Stats!AD:AD,C196),"")</f>
        <v/>
      </c>
      <c r="E196" s="165" t="str">
        <f ca="1">IF(C196&lt;&gt;"",IF(MONTH(T196)=MONTH(TODAY()),Stats!AI1194,"--"),"")</f>
        <v/>
      </c>
      <c r="F196" s="97"/>
      <c r="G196" s="160"/>
      <c r="H196" s="157"/>
      <c r="I196" s="158"/>
      <c r="J196" s="161"/>
      <c r="K196" s="160"/>
      <c r="L196" s="162"/>
      <c r="M196" s="162"/>
      <c r="N196" s="96"/>
      <c r="O196" s="96"/>
      <c r="P196" s="164"/>
      <c r="Q196" s="159"/>
      <c r="R196" s="98"/>
      <c r="S196" s="163"/>
      <c r="T196" s="92" t="str">
        <f t="shared" ca="1" si="12"/>
        <v/>
      </c>
      <c r="U196" s="94"/>
      <c r="V196" s="92" t="str">
        <f t="shared" si="13"/>
        <v/>
      </c>
      <c r="W196" s="92" t="str">
        <f t="shared" si="14"/>
        <v/>
      </c>
      <c r="X196" s="99"/>
      <c r="Y196" s="94"/>
      <c r="Z196" s="100"/>
      <c r="AA196" s="95"/>
      <c r="AB196" s="10"/>
      <c r="AC196" s="72" t="b">
        <f t="shared" ref="AC196:AC259" ca="1" si="16">AND(T196&gt;=startDate,T196&lt;=endDate)</f>
        <v>0</v>
      </c>
    </row>
    <row r="197" spans="1:29" ht="15">
      <c r="A197" s="93">
        <f t="shared" si="15"/>
        <v>1194</v>
      </c>
      <c r="B197" s="94"/>
      <c r="C197" s="153"/>
      <c r="D197" s="93" t="str">
        <f>IF(C197&lt;&gt;"",COUNTIF(Stats!AD:AD,C197),"")</f>
        <v/>
      </c>
      <c r="E197" s="165" t="str">
        <f ca="1">IF(C197&lt;&gt;"",IF(MONTH(T197)=MONTH(TODAY()),Stats!AI1195,"--"),"")</f>
        <v/>
      </c>
      <c r="F197" s="97"/>
      <c r="G197" s="160"/>
      <c r="H197" s="157"/>
      <c r="I197" s="158"/>
      <c r="J197" s="161"/>
      <c r="K197" s="160"/>
      <c r="L197" s="162"/>
      <c r="M197" s="162"/>
      <c r="N197" s="96"/>
      <c r="O197" s="96"/>
      <c r="P197" s="164"/>
      <c r="Q197" s="159"/>
      <c r="R197" s="98"/>
      <c r="S197" s="163"/>
      <c r="T197" s="92" t="str">
        <f t="shared" ref="T197:T260" ca="1" si="17">IF(B197&lt;&gt;"",IF(T197="",TODAY(),T197),"")</f>
        <v/>
      </c>
      <c r="U197" s="94"/>
      <c r="V197" s="92" t="str">
        <f t="shared" ref="V197:V260" si="18">IF(U197="","", U197+21)</f>
        <v/>
      </c>
      <c r="W197" s="92" t="str">
        <f t="shared" ref="W197:W260" si="19">IF($U197="","", $V197+28)</f>
        <v/>
      </c>
      <c r="X197" s="99"/>
      <c r="Y197" s="94"/>
      <c r="Z197" s="100"/>
      <c r="AA197" s="95"/>
      <c r="AB197" s="10"/>
      <c r="AC197" s="72" t="b">
        <f t="shared" ca="1" si="16"/>
        <v>0</v>
      </c>
    </row>
    <row r="198" spans="1:29" ht="15">
      <c r="A198" s="93">
        <f t="shared" si="15"/>
        <v>1195</v>
      </c>
      <c r="B198" s="94"/>
      <c r="C198" s="153"/>
      <c r="D198" s="93" t="str">
        <f>IF(C198&lt;&gt;"",COUNTIF(Stats!AD:AD,C198),"")</f>
        <v/>
      </c>
      <c r="E198" s="165" t="str">
        <f ca="1">IF(C198&lt;&gt;"",IF(MONTH(T198)=MONTH(TODAY()),Stats!AI1196,"--"),"")</f>
        <v/>
      </c>
      <c r="F198" s="97"/>
      <c r="G198" s="160"/>
      <c r="H198" s="157"/>
      <c r="I198" s="158"/>
      <c r="J198" s="161"/>
      <c r="K198" s="160"/>
      <c r="L198" s="162"/>
      <c r="M198" s="162"/>
      <c r="N198" s="96"/>
      <c r="O198" s="96"/>
      <c r="P198" s="164"/>
      <c r="Q198" s="159"/>
      <c r="R198" s="98"/>
      <c r="S198" s="163"/>
      <c r="T198" s="92" t="str">
        <f t="shared" ca="1" si="17"/>
        <v/>
      </c>
      <c r="U198" s="94"/>
      <c r="V198" s="92" t="str">
        <f t="shared" si="18"/>
        <v/>
      </c>
      <c r="W198" s="92" t="str">
        <f t="shared" si="19"/>
        <v/>
      </c>
      <c r="X198" s="99"/>
      <c r="Y198" s="94"/>
      <c r="Z198" s="100"/>
      <c r="AA198" s="95"/>
      <c r="AB198" s="10"/>
      <c r="AC198" s="72" t="b">
        <f t="shared" ca="1" si="16"/>
        <v>0</v>
      </c>
    </row>
    <row r="199" spans="1:29" ht="15">
      <c r="A199" s="93">
        <f t="shared" si="15"/>
        <v>1196</v>
      </c>
      <c r="B199" s="94"/>
      <c r="C199" s="153"/>
      <c r="D199" s="93" t="str">
        <f>IF(C199&lt;&gt;"",COUNTIF(Stats!AD:AD,C199),"")</f>
        <v/>
      </c>
      <c r="E199" s="165" t="str">
        <f ca="1">IF(C199&lt;&gt;"",IF(MONTH(T199)=MONTH(TODAY()),Stats!AI1197,"--"),"")</f>
        <v/>
      </c>
      <c r="F199" s="97"/>
      <c r="G199" s="160"/>
      <c r="H199" s="157"/>
      <c r="I199" s="158"/>
      <c r="J199" s="161"/>
      <c r="K199" s="160"/>
      <c r="L199" s="162"/>
      <c r="M199" s="162"/>
      <c r="N199" s="96"/>
      <c r="O199" s="96"/>
      <c r="P199" s="164"/>
      <c r="Q199" s="159"/>
      <c r="R199" s="98"/>
      <c r="S199" s="163"/>
      <c r="T199" s="92" t="str">
        <f t="shared" ca="1" si="17"/>
        <v/>
      </c>
      <c r="U199" s="94"/>
      <c r="V199" s="92" t="str">
        <f t="shared" si="18"/>
        <v/>
      </c>
      <c r="W199" s="92" t="str">
        <f t="shared" si="19"/>
        <v/>
      </c>
      <c r="X199" s="99"/>
      <c r="Y199" s="94"/>
      <c r="Z199" s="100"/>
      <c r="AA199" s="95"/>
      <c r="AB199" s="10"/>
      <c r="AC199" s="72" t="b">
        <f t="shared" ca="1" si="16"/>
        <v>0</v>
      </c>
    </row>
    <row r="200" spans="1:29" ht="15">
      <c r="A200" s="93">
        <f t="shared" ref="A200:A263" si="20">(A199+1)</f>
        <v>1197</v>
      </c>
      <c r="B200" s="94"/>
      <c r="C200" s="153"/>
      <c r="D200" s="93" t="str">
        <f>IF(C200&lt;&gt;"",COUNTIF(Stats!AD:AD,C200),"")</f>
        <v/>
      </c>
      <c r="E200" s="165" t="str">
        <f ca="1">IF(C200&lt;&gt;"",IF(MONTH(T200)=MONTH(TODAY()),Stats!AI1198,"--"),"")</f>
        <v/>
      </c>
      <c r="F200" s="97"/>
      <c r="G200" s="160"/>
      <c r="H200" s="157"/>
      <c r="I200" s="158"/>
      <c r="J200" s="161"/>
      <c r="K200" s="160"/>
      <c r="L200" s="162"/>
      <c r="M200" s="162"/>
      <c r="N200" s="96"/>
      <c r="O200" s="96"/>
      <c r="P200" s="164"/>
      <c r="Q200" s="159"/>
      <c r="R200" s="98"/>
      <c r="S200" s="163"/>
      <c r="T200" s="92" t="str">
        <f t="shared" ca="1" si="17"/>
        <v/>
      </c>
      <c r="U200" s="94"/>
      <c r="V200" s="92" t="str">
        <f t="shared" si="18"/>
        <v/>
      </c>
      <c r="W200" s="92" t="str">
        <f t="shared" si="19"/>
        <v/>
      </c>
      <c r="X200" s="99"/>
      <c r="Y200" s="94"/>
      <c r="Z200" s="100"/>
      <c r="AA200" s="95"/>
      <c r="AB200" s="10"/>
      <c r="AC200" s="72" t="b">
        <f t="shared" ca="1" si="16"/>
        <v>0</v>
      </c>
    </row>
    <row r="201" spans="1:29" ht="15">
      <c r="A201" s="93">
        <f t="shared" si="20"/>
        <v>1198</v>
      </c>
      <c r="B201" s="94"/>
      <c r="C201" s="153"/>
      <c r="D201" s="93" t="str">
        <f>IF(C201&lt;&gt;"",COUNTIF(Stats!AD:AD,C201),"")</f>
        <v/>
      </c>
      <c r="E201" s="165" t="str">
        <f ca="1">IF(C201&lt;&gt;"",IF(MONTH(T201)=MONTH(TODAY()),Stats!AI1199,"--"),"")</f>
        <v/>
      </c>
      <c r="F201" s="97"/>
      <c r="G201" s="160"/>
      <c r="H201" s="157"/>
      <c r="I201" s="158"/>
      <c r="J201" s="161"/>
      <c r="K201" s="160"/>
      <c r="L201" s="162"/>
      <c r="M201" s="162"/>
      <c r="N201" s="96"/>
      <c r="O201" s="96"/>
      <c r="P201" s="164"/>
      <c r="Q201" s="159"/>
      <c r="R201" s="98"/>
      <c r="S201" s="163"/>
      <c r="T201" s="92" t="str">
        <f t="shared" ca="1" si="17"/>
        <v/>
      </c>
      <c r="U201" s="94"/>
      <c r="V201" s="92" t="str">
        <f t="shared" si="18"/>
        <v/>
      </c>
      <c r="W201" s="92" t="str">
        <f t="shared" si="19"/>
        <v/>
      </c>
      <c r="X201" s="99"/>
      <c r="Y201" s="94"/>
      <c r="Z201" s="100"/>
      <c r="AA201" s="95"/>
      <c r="AB201" s="10"/>
      <c r="AC201" s="72" t="b">
        <f t="shared" ca="1" si="16"/>
        <v>0</v>
      </c>
    </row>
    <row r="202" spans="1:29" ht="15">
      <c r="A202" s="93">
        <f t="shared" si="20"/>
        <v>1199</v>
      </c>
      <c r="B202" s="94"/>
      <c r="C202" s="153"/>
      <c r="D202" s="93" t="str">
        <f>IF(C202&lt;&gt;"",COUNTIF(Stats!AD:AD,C202),"")</f>
        <v/>
      </c>
      <c r="E202" s="165" t="str">
        <f ca="1">IF(C202&lt;&gt;"",IF(MONTH(T202)=MONTH(TODAY()),Stats!AI1200,"--"),"")</f>
        <v/>
      </c>
      <c r="F202" s="97"/>
      <c r="G202" s="160"/>
      <c r="H202" s="157"/>
      <c r="I202" s="158"/>
      <c r="J202" s="161"/>
      <c r="K202" s="160"/>
      <c r="L202" s="162"/>
      <c r="M202" s="162"/>
      <c r="N202" s="96"/>
      <c r="O202" s="96"/>
      <c r="P202" s="164"/>
      <c r="Q202" s="159"/>
      <c r="R202" s="98"/>
      <c r="S202" s="163"/>
      <c r="T202" s="92" t="str">
        <f t="shared" ca="1" si="17"/>
        <v/>
      </c>
      <c r="U202" s="94"/>
      <c r="V202" s="92" t="str">
        <f t="shared" si="18"/>
        <v/>
      </c>
      <c r="W202" s="92" t="str">
        <f t="shared" si="19"/>
        <v/>
      </c>
      <c r="X202" s="99"/>
      <c r="Y202" s="94"/>
      <c r="Z202" s="100"/>
      <c r="AA202" s="95"/>
      <c r="AB202" s="10"/>
      <c r="AC202" s="72" t="b">
        <f t="shared" ca="1" si="16"/>
        <v>0</v>
      </c>
    </row>
    <row r="203" spans="1:29" ht="15">
      <c r="A203" s="93">
        <f t="shared" si="20"/>
        <v>1200</v>
      </c>
      <c r="B203" s="94"/>
      <c r="C203" s="153"/>
      <c r="D203" s="93" t="str">
        <f>IF(C203&lt;&gt;"",COUNTIF(Stats!AD:AD,C203),"")</f>
        <v/>
      </c>
      <c r="E203" s="165" t="str">
        <f ca="1">IF(C203&lt;&gt;"",IF(MONTH(T203)=MONTH(TODAY()),Stats!AI1201,"--"),"")</f>
        <v/>
      </c>
      <c r="F203" s="97"/>
      <c r="G203" s="160"/>
      <c r="H203" s="157"/>
      <c r="I203" s="158"/>
      <c r="J203" s="161"/>
      <c r="K203" s="160"/>
      <c r="L203" s="162"/>
      <c r="M203" s="162"/>
      <c r="N203" s="96"/>
      <c r="O203" s="96"/>
      <c r="P203" s="164"/>
      <c r="Q203" s="159"/>
      <c r="R203" s="98"/>
      <c r="S203" s="163"/>
      <c r="T203" s="92" t="str">
        <f t="shared" ca="1" si="17"/>
        <v/>
      </c>
      <c r="U203" s="94"/>
      <c r="V203" s="92" t="str">
        <f t="shared" si="18"/>
        <v/>
      </c>
      <c r="W203" s="92" t="str">
        <f t="shared" si="19"/>
        <v/>
      </c>
      <c r="X203" s="99"/>
      <c r="Y203" s="94"/>
      <c r="Z203" s="100"/>
      <c r="AA203" s="95"/>
      <c r="AB203" s="10"/>
      <c r="AC203" s="72" t="b">
        <f t="shared" ca="1" si="16"/>
        <v>0</v>
      </c>
    </row>
    <row r="204" spans="1:29" ht="15">
      <c r="A204" s="93">
        <f t="shared" si="20"/>
        <v>1201</v>
      </c>
      <c r="B204" s="94"/>
      <c r="C204" s="153"/>
      <c r="D204" s="93" t="str">
        <f>IF(C204&lt;&gt;"",COUNTIF(Stats!AD:AD,C204),"")</f>
        <v/>
      </c>
      <c r="E204" s="165" t="str">
        <f ca="1">IF(C204&lt;&gt;"",IF(MONTH(T204)=MONTH(TODAY()),Stats!AI1202,"--"),"")</f>
        <v/>
      </c>
      <c r="F204" s="97"/>
      <c r="G204" s="160"/>
      <c r="H204" s="157"/>
      <c r="I204" s="158"/>
      <c r="J204" s="161"/>
      <c r="K204" s="160"/>
      <c r="L204" s="162"/>
      <c r="M204" s="162"/>
      <c r="N204" s="96"/>
      <c r="O204" s="96"/>
      <c r="P204" s="164"/>
      <c r="Q204" s="159"/>
      <c r="R204" s="98"/>
      <c r="S204" s="163"/>
      <c r="T204" s="92" t="str">
        <f t="shared" ca="1" si="17"/>
        <v/>
      </c>
      <c r="U204" s="94"/>
      <c r="V204" s="92" t="str">
        <f t="shared" si="18"/>
        <v/>
      </c>
      <c r="W204" s="92" t="str">
        <f t="shared" si="19"/>
        <v/>
      </c>
      <c r="X204" s="99"/>
      <c r="Y204" s="94"/>
      <c r="Z204" s="100"/>
      <c r="AA204" s="95"/>
      <c r="AB204" s="10"/>
      <c r="AC204" s="72" t="b">
        <f t="shared" ca="1" si="16"/>
        <v>0</v>
      </c>
    </row>
    <row r="205" spans="1:29" ht="15">
      <c r="A205" s="93">
        <f t="shared" si="20"/>
        <v>1202</v>
      </c>
      <c r="B205" s="94"/>
      <c r="C205" s="153"/>
      <c r="D205" s="93" t="str">
        <f>IF(C205&lt;&gt;"",COUNTIF(Stats!AD:AD,C205),"")</f>
        <v/>
      </c>
      <c r="E205" s="165" t="str">
        <f ca="1">IF(C205&lt;&gt;"",IF(MONTH(T205)=MONTH(TODAY()),Stats!AI1203,"--"),"")</f>
        <v/>
      </c>
      <c r="F205" s="97"/>
      <c r="G205" s="160"/>
      <c r="H205" s="157"/>
      <c r="I205" s="158"/>
      <c r="J205" s="161"/>
      <c r="K205" s="160"/>
      <c r="L205" s="162"/>
      <c r="M205" s="162"/>
      <c r="N205" s="96"/>
      <c r="O205" s="96"/>
      <c r="P205" s="164"/>
      <c r="Q205" s="159"/>
      <c r="R205" s="98"/>
      <c r="S205" s="163"/>
      <c r="T205" s="92" t="str">
        <f t="shared" ca="1" si="17"/>
        <v/>
      </c>
      <c r="U205" s="94"/>
      <c r="V205" s="92" t="str">
        <f t="shared" si="18"/>
        <v/>
      </c>
      <c r="W205" s="92" t="str">
        <f t="shared" si="19"/>
        <v/>
      </c>
      <c r="X205" s="99"/>
      <c r="Y205" s="94"/>
      <c r="Z205" s="100"/>
      <c r="AA205" s="95"/>
      <c r="AB205" s="10"/>
      <c r="AC205" s="72" t="b">
        <f t="shared" ca="1" si="16"/>
        <v>0</v>
      </c>
    </row>
    <row r="206" spans="1:29" ht="15">
      <c r="A206" s="93">
        <f t="shared" si="20"/>
        <v>1203</v>
      </c>
      <c r="B206" s="94"/>
      <c r="C206" s="153"/>
      <c r="D206" s="93" t="str">
        <f>IF(C206&lt;&gt;"",COUNTIF(Stats!AD:AD,C206),"")</f>
        <v/>
      </c>
      <c r="E206" s="165" t="str">
        <f ca="1">IF(C206&lt;&gt;"",IF(MONTH(T206)=MONTH(TODAY()),Stats!AI1204,"--"),"")</f>
        <v/>
      </c>
      <c r="F206" s="97"/>
      <c r="G206" s="160"/>
      <c r="H206" s="157"/>
      <c r="I206" s="158"/>
      <c r="J206" s="161"/>
      <c r="K206" s="160"/>
      <c r="L206" s="162"/>
      <c r="M206" s="162"/>
      <c r="N206" s="96"/>
      <c r="O206" s="96"/>
      <c r="P206" s="164"/>
      <c r="Q206" s="159"/>
      <c r="R206" s="98"/>
      <c r="S206" s="163"/>
      <c r="T206" s="92" t="str">
        <f t="shared" ca="1" si="17"/>
        <v/>
      </c>
      <c r="U206" s="94"/>
      <c r="V206" s="92" t="str">
        <f t="shared" si="18"/>
        <v/>
      </c>
      <c r="W206" s="92" t="str">
        <f t="shared" si="19"/>
        <v/>
      </c>
      <c r="X206" s="99"/>
      <c r="Y206" s="94"/>
      <c r="Z206" s="100"/>
      <c r="AA206" s="95"/>
      <c r="AB206" s="10"/>
      <c r="AC206" s="72" t="b">
        <f t="shared" ca="1" si="16"/>
        <v>0</v>
      </c>
    </row>
    <row r="207" spans="1:29" ht="15">
      <c r="A207" s="93">
        <f t="shared" si="20"/>
        <v>1204</v>
      </c>
      <c r="B207" s="94"/>
      <c r="C207" s="153"/>
      <c r="D207" s="93" t="str">
        <f>IF(C207&lt;&gt;"",COUNTIF(Stats!AD:AD,C207),"")</f>
        <v/>
      </c>
      <c r="E207" s="165" t="str">
        <f ca="1">IF(C207&lt;&gt;"",IF(MONTH(T207)=MONTH(TODAY()),Stats!AI1205,"--"),"")</f>
        <v/>
      </c>
      <c r="F207" s="97"/>
      <c r="G207" s="160"/>
      <c r="H207" s="157"/>
      <c r="I207" s="158"/>
      <c r="J207" s="161"/>
      <c r="K207" s="160"/>
      <c r="L207" s="162"/>
      <c r="M207" s="162"/>
      <c r="N207" s="96"/>
      <c r="O207" s="96"/>
      <c r="P207" s="164"/>
      <c r="Q207" s="159"/>
      <c r="R207" s="98"/>
      <c r="S207" s="163"/>
      <c r="T207" s="92" t="str">
        <f t="shared" ca="1" si="17"/>
        <v/>
      </c>
      <c r="U207" s="94"/>
      <c r="V207" s="92" t="str">
        <f t="shared" si="18"/>
        <v/>
      </c>
      <c r="W207" s="92" t="str">
        <f t="shared" si="19"/>
        <v/>
      </c>
      <c r="X207" s="99"/>
      <c r="Y207" s="94"/>
      <c r="Z207" s="100"/>
      <c r="AA207" s="95"/>
      <c r="AB207" s="10"/>
      <c r="AC207" s="72" t="b">
        <f t="shared" ca="1" si="16"/>
        <v>0</v>
      </c>
    </row>
    <row r="208" spans="1:29" ht="15">
      <c r="A208" s="93">
        <f t="shared" si="20"/>
        <v>1205</v>
      </c>
      <c r="B208" s="94"/>
      <c r="C208" s="153"/>
      <c r="D208" s="93" t="str">
        <f>IF(C208&lt;&gt;"",COUNTIF(Stats!AD:AD,C208),"")</f>
        <v/>
      </c>
      <c r="E208" s="165" t="str">
        <f ca="1">IF(C208&lt;&gt;"",IF(MONTH(T208)=MONTH(TODAY()),Stats!AI1206,"--"),"")</f>
        <v/>
      </c>
      <c r="F208" s="97"/>
      <c r="G208" s="160"/>
      <c r="H208" s="157"/>
      <c r="I208" s="158"/>
      <c r="J208" s="161"/>
      <c r="K208" s="160"/>
      <c r="L208" s="162"/>
      <c r="M208" s="162"/>
      <c r="N208" s="96"/>
      <c r="O208" s="96"/>
      <c r="P208" s="164"/>
      <c r="Q208" s="159"/>
      <c r="R208" s="98"/>
      <c r="S208" s="163"/>
      <c r="T208" s="92" t="str">
        <f t="shared" ca="1" si="17"/>
        <v/>
      </c>
      <c r="U208" s="94"/>
      <c r="V208" s="92" t="str">
        <f t="shared" si="18"/>
        <v/>
      </c>
      <c r="W208" s="92" t="str">
        <f t="shared" si="19"/>
        <v/>
      </c>
      <c r="X208" s="99"/>
      <c r="Y208" s="94"/>
      <c r="Z208" s="100"/>
      <c r="AA208" s="95"/>
      <c r="AB208" s="10"/>
      <c r="AC208" s="72" t="b">
        <f t="shared" ca="1" si="16"/>
        <v>0</v>
      </c>
    </row>
    <row r="209" spans="1:29" ht="15">
      <c r="A209" s="93">
        <f t="shared" si="20"/>
        <v>1206</v>
      </c>
      <c r="B209" s="94"/>
      <c r="C209" s="153"/>
      <c r="D209" s="93" t="str">
        <f>IF(C209&lt;&gt;"",COUNTIF(Stats!AD:AD,C209),"")</f>
        <v/>
      </c>
      <c r="E209" s="165" t="str">
        <f ca="1">IF(C209&lt;&gt;"",IF(MONTH(T209)=MONTH(TODAY()),Stats!AI1207,"--"),"")</f>
        <v/>
      </c>
      <c r="F209" s="97"/>
      <c r="G209" s="160"/>
      <c r="H209" s="157"/>
      <c r="I209" s="158"/>
      <c r="J209" s="161"/>
      <c r="K209" s="160"/>
      <c r="L209" s="162"/>
      <c r="M209" s="162"/>
      <c r="N209" s="96"/>
      <c r="O209" s="96"/>
      <c r="P209" s="164"/>
      <c r="Q209" s="159"/>
      <c r="R209" s="98"/>
      <c r="S209" s="163"/>
      <c r="T209" s="92" t="str">
        <f t="shared" ca="1" si="17"/>
        <v/>
      </c>
      <c r="U209" s="94"/>
      <c r="V209" s="92" t="str">
        <f t="shared" si="18"/>
        <v/>
      </c>
      <c r="W209" s="92" t="str">
        <f t="shared" si="19"/>
        <v/>
      </c>
      <c r="X209" s="99"/>
      <c r="Y209" s="94"/>
      <c r="Z209" s="100"/>
      <c r="AA209" s="95"/>
      <c r="AB209" s="10"/>
      <c r="AC209" s="72" t="b">
        <f t="shared" ca="1" si="16"/>
        <v>0</v>
      </c>
    </row>
    <row r="210" spans="1:29" ht="15">
      <c r="A210" s="93">
        <f t="shared" si="20"/>
        <v>1207</v>
      </c>
      <c r="B210" s="94"/>
      <c r="C210" s="153"/>
      <c r="D210" s="93" t="str">
        <f>IF(C210&lt;&gt;"",COUNTIF(Stats!AD:AD,C210),"")</f>
        <v/>
      </c>
      <c r="E210" s="165" t="str">
        <f ca="1">IF(C210&lt;&gt;"",IF(MONTH(T210)=MONTH(TODAY()),Stats!AI1208,"--"),"")</f>
        <v/>
      </c>
      <c r="F210" s="97"/>
      <c r="G210" s="160"/>
      <c r="H210" s="157"/>
      <c r="I210" s="158"/>
      <c r="J210" s="161"/>
      <c r="K210" s="160"/>
      <c r="L210" s="162"/>
      <c r="M210" s="162"/>
      <c r="N210" s="96"/>
      <c r="O210" s="96"/>
      <c r="P210" s="164"/>
      <c r="Q210" s="159"/>
      <c r="R210" s="98"/>
      <c r="S210" s="163"/>
      <c r="T210" s="92" t="str">
        <f t="shared" ca="1" si="17"/>
        <v/>
      </c>
      <c r="U210" s="94"/>
      <c r="V210" s="92" t="str">
        <f t="shared" si="18"/>
        <v/>
      </c>
      <c r="W210" s="92" t="str">
        <f t="shared" si="19"/>
        <v/>
      </c>
      <c r="X210" s="99"/>
      <c r="Y210" s="94"/>
      <c r="Z210" s="100"/>
      <c r="AA210" s="95"/>
      <c r="AB210" s="10"/>
      <c r="AC210" s="72" t="b">
        <f t="shared" ca="1" si="16"/>
        <v>0</v>
      </c>
    </row>
    <row r="211" spans="1:29" ht="15">
      <c r="A211" s="93">
        <f t="shared" si="20"/>
        <v>1208</v>
      </c>
      <c r="B211" s="94"/>
      <c r="C211" s="153"/>
      <c r="D211" s="93" t="str">
        <f>IF(C211&lt;&gt;"",COUNTIF(Stats!AD:AD,C211),"")</f>
        <v/>
      </c>
      <c r="E211" s="165" t="str">
        <f ca="1">IF(C211&lt;&gt;"",IF(MONTH(T211)=MONTH(TODAY()),Stats!AI1209,"--"),"")</f>
        <v/>
      </c>
      <c r="F211" s="97"/>
      <c r="G211" s="160"/>
      <c r="H211" s="157"/>
      <c r="I211" s="158"/>
      <c r="J211" s="161"/>
      <c r="K211" s="160"/>
      <c r="L211" s="162"/>
      <c r="M211" s="162"/>
      <c r="N211" s="96"/>
      <c r="O211" s="96"/>
      <c r="P211" s="164"/>
      <c r="Q211" s="159"/>
      <c r="R211" s="98"/>
      <c r="S211" s="163"/>
      <c r="T211" s="92" t="str">
        <f t="shared" ca="1" si="17"/>
        <v/>
      </c>
      <c r="U211" s="94"/>
      <c r="V211" s="92" t="str">
        <f t="shared" si="18"/>
        <v/>
      </c>
      <c r="W211" s="92" t="str">
        <f t="shared" si="19"/>
        <v/>
      </c>
      <c r="X211" s="99"/>
      <c r="Y211" s="94"/>
      <c r="Z211" s="100"/>
      <c r="AA211" s="95"/>
      <c r="AB211" s="10"/>
      <c r="AC211" s="72" t="b">
        <f t="shared" ca="1" si="16"/>
        <v>0</v>
      </c>
    </row>
    <row r="212" spans="1:29" ht="15">
      <c r="A212" s="93">
        <f t="shared" si="20"/>
        <v>1209</v>
      </c>
      <c r="B212" s="94"/>
      <c r="C212" s="153"/>
      <c r="D212" s="93" t="str">
        <f>IF(C212&lt;&gt;"",COUNTIF(Stats!AD:AD,C212),"")</f>
        <v/>
      </c>
      <c r="E212" s="165" t="str">
        <f ca="1">IF(C212&lt;&gt;"",IF(MONTH(T212)=MONTH(TODAY()),Stats!AI1210,"--"),"")</f>
        <v/>
      </c>
      <c r="F212" s="97"/>
      <c r="G212" s="160"/>
      <c r="H212" s="157"/>
      <c r="I212" s="158"/>
      <c r="J212" s="161"/>
      <c r="K212" s="160"/>
      <c r="L212" s="162"/>
      <c r="M212" s="162"/>
      <c r="N212" s="96"/>
      <c r="O212" s="96"/>
      <c r="P212" s="164"/>
      <c r="Q212" s="159"/>
      <c r="R212" s="98"/>
      <c r="S212" s="163"/>
      <c r="T212" s="92" t="str">
        <f t="shared" ca="1" si="17"/>
        <v/>
      </c>
      <c r="U212" s="94"/>
      <c r="V212" s="92" t="str">
        <f t="shared" si="18"/>
        <v/>
      </c>
      <c r="W212" s="92" t="str">
        <f t="shared" si="19"/>
        <v/>
      </c>
      <c r="X212" s="99"/>
      <c r="Y212" s="94"/>
      <c r="Z212" s="100"/>
      <c r="AA212" s="95"/>
      <c r="AB212" s="10"/>
      <c r="AC212" s="72" t="b">
        <f t="shared" ca="1" si="16"/>
        <v>0</v>
      </c>
    </row>
    <row r="213" spans="1:29" ht="15">
      <c r="A213" s="93">
        <f t="shared" si="20"/>
        <v>1210</v>
      </c>
      <c r="B213" s="94"/>
      <c r="C213" s="153"/>
      <c r="D213" s="93" t="str">
        <f>IF(C213&lt;&gt;"",COUNTIF(Stats!AD:AD,C213),"")</f>
        <v/>
      </c>
      <c r="E213" s="165" t="str">
        <f ca="1">IF(C213&lt;&gt;"",IF(MONTH(T213)=MONTH(TODAY()),Stats!AI1211,"--"),"")</f>
        <v/>
      </c>
      <c r="F213" s="97"/>
      <c r="G213" s="160"/>
      <c r="H213" s="157"/>
      <c r="I213" s="158"/>
      <c r="J213" s="161"/>
      <c r="K213" s="160"/>
      <c r="L213" s="162"/>
      <c r="M213" s="162"/>
      <c r="N213" s="96"/>
      <c r="O213" s="96"/>
      <c r="P213" s="164"/>
      <c r="Q213" s="159"/>
      <c r="R213" s="98"/>
      <c r="S213" s="163"/>
      <c r="T213" s="92" t="str">
        <f t="shared" ca="1" si="17"/>
        <v/>
      </c>
      <c r="U213" s="94"/>
      <c r="V213" s="92" t="str">
        <f t="shared" si="18"/>
        <v/>
      </c>
      <c r="W213" s="92" t="str">
        <f t="shared" si="19"/>
        <v/>
      </c>
      <c r="X213" s="99"/>
      <c r="Y213" s="94"/>
      <c r="Z213" s="100"/>
      <c r="AA213" s="95"/>
      <c r="AB213" s="10"/>
      <c r="AC213" s="72" t="b">
        <f t="shared" ca="1" si="16"/>
        <v>0</v>
      </c>
    </row>
    <row r="214" spans="1:29" ht="15">
      <c r="A214" s="93">
        <f t="shared" si="20"/>
        <v>1211</v>
      </c>
      <c r="B214" s="94"/>
      <c r="C214" s="153"/>
      <c r="D214" s="93" t="str">
        <f>IF(C214&lt;&gt;"",COUNTIF(Stats!AD:AD,C214),"")</f>
        <v/>
      </c>
      <c r="E214" s="165" t="str">
        <f ca="1">IF(C214&lt;&gt;"",IF(MONTH(T214)=MONTH(TODAY()),Stats!AI1212,"--"),"")</f>
        <v/>
      </c>
      <c r="F214" s="97"/>
      <c r="G214" s="160"/>
      <c r="H214" s="157"/>
      <c r="I214" s="158"/>
      <c r="J214" s="161"/>
      <c r="K214" s="160"/>
      <c r="L214" s="162"/>
      <c r="M214" s="162"/>
      <c r="N214" s="96"/>
      <c r="O214" s="96"/>
      <c r="P214" s="164"/>
      <c r="Q214" s="159"/>
      <c r="R214" s="98"/>
      <c r="S214" s="163"/>
      <c r="T214" s="92" t="str">
        <f t="shared" ca="1" si="17"/>
        <v/>
      </c>
      <c r="U214" s="94"/>
      <c r="V214" s="92" t="str">
        <f t="shared" si="18"/>
        <v/>
      </c>
      <c r="W214" s="92" t="str">
        <f t="shared" si="19"/>
        <v/>
      </c>
      <c r="X214" s="99"/>
      <c r="Y214" s="94"/>
      <c r="Z214" s="100"/>
      <c r="AA214" s="95"/>
      <c r="AB214" s="10"/>
      <c r="AC214" s="72" t="b">
        <f t="shared" ca="1" si="16"/>
        <v>0</v>
      </c>
    </row>
    <row r="215" spans="1:29" ht="15">
      <c r="A215" s="93">
        <f t="shared" si="20"/>
        <v>1212</v>
      </c>
      <c r="B215" s="94"/>
      <c r="C215" s="153"/>
      <c r="D215" s="93" t="str">
        <f>IF(C215&lt;&gt;"",COUNTIF(Stats!AD:AD,C215),"")</f>
        <v/>
      </c>
      <c r="E215" s="165" t="str">
        <f ca="1">IF(C215&lt;&gt;"",IF(MONTH(T215)=MONTH(TODAY()),Stats!AI1213,"--"),"")</f>
        <v/>
      </c>
      <c r="F215" s="97"/>
      <c r="G215" s="160"/>
      <c r="H215" s="157"/>
      <c r="I215" s="158"/>
      <c r="J215" s="161"/>
      <c r="K215" s="160"/>
      <c r="L215" s="162"/>
      <c r="M215" s="162"/>
      <c r="N215" s="96"/>
      <c r="O215" s="96"/>
      <c r="P215" s="164"/>
      <c r="Q215" s="159"/>
      <c r="R215" s="98"/>
      <c r="S215" s="163"/>
      <c r="T215" s="92" t="str">
        <f t="shared" ca="1" si="17"/>
        <v/>
      </c>
      <c r="U215" s="94"/>
      <c r="V215" s="92" t="str">
        <f t="shared" si="18"/>
        <v/>
      </c>
      <c r="W215" s="92" t="str">
        <f t="shared" si="19"/>
        <v/>
      </c>
      <c r="X215" s="99"/>
      <c r="Y215" s="94"/>
      <c r="Z215" s="100"/>
      <c r="AA215" s="95"/>
      <c r="AB215" s="10"/>
      <c r="AC215" s="72" t="b">
        <f t="shared" ca="1" si="16"/>
        <v>0</v>
      </c>
    </row>
    <row r="216" spans="1:29" ht="15">
      <c r="A216" s="93">
        <f t="shared" si="20"/>
        <v>1213</v>
      </c>
      <c r="B216" s="94"/>
      <c r="C216" s="153"/>
      <c r="D216" s="93" t="str">
        <f>IF(C216&lt;&gt;"",COUNTIF(Stats!AD:AD,C216),"")</f>
        <v/>
      </c>
      <c r="E216" s="165" t="str">
        <f ca="1">IF(C216&lt;&gt;"",IF(MONTH(T216)=MONTH(TODAY()),Stats!AI1214,"--"),"")</f>
        <v/>
      </c>
      <c r="F216" s="97"/>
      <c r="G216" s="160"/>
      <c r="H216" s="157"/>
      <c r="I216" s="158"/>
      <c r="J216" s="161"/>
      <c r="K216" s="160"/>
      <c r="L216" s="162"/>
      <c r="M216" s="162"/>
      <c r="N216" s="96"/>
      <c r="O216" s="96"/>
      <c r="P216" s="164"/>
      <c r="Q216" s="159"/>
      <c r="R216" s="98"/>
      <c r="S216" s="163"/>
      <c r="T216" s="92" t="str">
        <f t="shared" ca="1" si="17"/>
        <v/>
      </c>
      <c r="U216" s="94"/>
      <c r="V216" s="92" t="str">
        <f t="shared" si="18"/>
        <v/>
      </c>
      <c r="W216" s="92" t="str">
        <f t="shared" si="19"/>
        <v/>
      </c>
      <c r="X216" s="99"/>
      <c r="Y216" s="94"/>
      <c r="Z216" s="100"/>
      <c r="AA216" s="95"/>
      <c r="AB216" s="10"/>
      <c r="AC216" s="72" t="b">
        <f t="shared" ca="1" si="16"/>
        <v>0</v>
      </c>
    </row>
    <row r="217" spans="1:29" ht="15">
      <c r="A217" s="93">
        <f t="shared" si="20"/>
        <v>1214</v>
      </c>
      <c r="B217" s="94"/>
      <c r="C217" s="153"/>
      <c r="D217" s="93" t="str">
        <f>IF(C217&lt;&gt;"",COUNTIF(Stats!AD:AD,C217),"")</f>
        <v/>
      </c>
      <c r="E217" s="165" t="str">
        <f ca="1">IF(C217&lt;&gt;"",IF(MONTH(T217)=MONTH(TODAY()),Stats!AI1215,"--"),"")</f>
        <v/>
      </c>
      <c r="F217" s="97"/>
      <c r="G217" s="160"/>
      <c r="H217" s="157"/>
      <c r="I217" s="158"/>
      <c r="J217" s="161"/>
      <c r="K217" s="160"/>
      <c r="L217" s="162"/>
      <c r="M217" s="162"/>
      <c r="N217" s="96"/>
      <c r="O217" s="96"/>
      <c r="P217" s="164"/>
      <c r="Q217" s="159"/>
      <c r="R217" s="98"/>
      <c r="S217" s="163"/>
      <c r="T217" s="92" t="str">
        <f t="shared" ca="1" si="17"/>
        <v/>
      </c>
      <c r="U217" s="94"/>
      <c r="V217" s="92" t="str">
        <f t="shared" si="18"/>
        <v/>
      </c>
      <c r="W217" s="92" t="str">
        <f t="shared" si="19"/>
        <v/>
      </c>
      <c r="X217" s="99"/>
      <c r="Y217" s="94"/>
      <c r="Z217" s="100"/>
      <c r="AA217" s="95"/>
      <c r="AB217" s="10"/>
      <c r="AC217" s="72" t="b">
        <f t="shared" ca="1" si="16"/>
        <v>0</v>
      </c>
    </row>
    <row r="218" spans="1:29" ht="15">
      <c r="A218" s="93">
        <f t="shared" si="20"/>
        <v>1215</v>
      </c>
      <c r="B218" s="94"/>
      <c r="C218" s="153"/>
      <c r="D218" s="93" t="str">
        <f>IF(C218&lt;&gt;"",COUNTIF(Stats!AD:AD,C218),"")</f>
        <v/>
      </c>
      <c r="E218" s="165" t="str">
        <f ca="1">IF(C218&lt;&gt;"",IF(MONTH(T218)=MONTH(TODAY()),Stats!AI1216,"--"),"")</f>
        <v/>
      </c>
      <c r="F218" s="97"/>
      <c r="G218" s="160"/>
      <c r="H218" s="157"/>
      <c r="I218" s="158"/>
      <c r="J218" s="161"/>
      <c r="K218" s="160"/>
      <c r="L218" s="162"/>
      <c r="M218" s="162"/>
      <c r="N218" s="96"/>
      <c r="O218" s="96"/>
      <c r="P218" s="164"/>
      <c r="Q218" s="159"/>
      <c r="R218" s="98"/>
      <c r="S218" s="163"/>
      <c r="T218" s="92" t="str">
        <f t="shared" ca="1" si="17"/>
        <v/>
      </c>
      <c r="U218" s="94"/>
      <c r="V218" s="92" t="str">
        <f t="shared" si="18"/>
        <v/>
      </c>
      <c r="W218" s="92" t="str">
        <f t="shared" si="19"/>
        <v/>
      </c>
      <c r="X218" s="99"/>
      <c r="Y218" s="94"/>
      <c r="Z218" s="100"/>
      <c r="AA218" s="95"/>
      <c r="AB218" s="10"/>
      <c r="AC218" s="72" t="b">
        <f t="shared" ca="1" si="16"/>
        <v>0</v>
      </c>
    </row>
    <row r="219" spans="1:29" ht="15">
      <c r="A219" s="93">
        <f t="shared" si="20"/>
        <v>1216</v>
      </c>
      <c r="B219" s="94"/>
      <c r="C219" s="153"/>
      <c r="D219" s="93" t="str">
        <f>IF(C219&lt;&gt;"",COUNTIF(Stats!AD:AD,C219),"")</f>
        <v/>
      </c>
      <c r="E219" s="165" t="str">
        <f ca="1">IF(C219&lt;&gt;"",IF(MONTH(T219)=MONTH(TODAY()),Stats!AI1217,"--"),"")</f>
        <v/>
      </c>
      <c r="F219" s="97"/>
      <c r="G219" s="160"/>
      <c r="H219" s="157"/>
      <c r="I219" s="158"/>
      <c r="J219" s="161"/>
      <c r="K219" s="160"/>
      <c r="L219" s="162"/>
      <c r="M219" s="162"/>
      <c r="N219" s="96"/>
      <c r="O219" s="96"/>
      <c r="P219" s="164"/>
      <c r="Q219" s="159"/>
      <c r="R219" s="98"/>
      <c r="S219" s="163"/>
      <c r="T219" s="92" t="str">
        <f t="shared" ca="1" si="17"/>
        <v/>
      </c>
      <c r="U219" s="94"/>
      <c r="V219" s="92" t="str">
        <f t="shared" si="18"/>
        <v/>
      </c>
      <c r="W219" s="92" t="str">
        <f t="shared" si="19"/>
        <v/>
      </c>
      <c r="X219" s="99"/>
      <c r="Y219" s="94"/>
      <c r="Z219" s="100"/>
      <c r="AA219" s="95"/>
      <c r="AB219" s="10"/>
      <c r="AC219" s="72" t="b">
        <f t="shared" ca="1" si="16"/>
        <v>0</v>
      </c>
    </row>
    <row r="220" spans="1:29" ht="15">
      <c r="A220" s="93">
        <f t="shared" si="20"/>
        <v>1217</v>
      </c>
      <c r="B220" s="94"/>
      <c r="C220" s="153"/>
      <c r="D220" s="93" t="str">
        <f>IF(C220&lt;&gt;"",COUNTIF(Stats!AD:AD,C220),"")</f>
        <v/>
      </c>
      <c r="E220" s="165" t="str">
        <f ca="1">IF(C220&lt;&gt;"",IF(MONTH(T220)=MONTH(TODAY()),Stats!AI1218,"--"),"")</f>
        <v/>
      </c>
      <c r="F220" s="97"/>
      <c r="G220" s="160"/>
      <c r="H220" s="157"/>
      <c r="I220" s="158"/>
      <c r="J220" s="161"/>
      <c r="K220" s="160"/>
      <c r="L220" s="162"/>
      <c r="M220" s="162"/>
      <c r="N220" s="96"/>
      <c r="O220" s="96"/>
      <c r="P220" s="164"/>
      <c r="Q220" s="159"/>
      <c r="R220" s="98"/>
      <c r="S220" s="163"/>
      <c r="T220" s="92" t="str">
        <f t="shared" ca="1" si="17"/>
        <v/>
      </c>
      <c r="U220" s="94"/>
      <c r="V220" s="92" t="str">
        <f t="shared" si="18"/>
        <v/>
      </c>
      <c r="W220" s="92" t="str">
        <f t="shared" si="19"/>
        <v/>
      </c>
      <c r="X220" s="99"/>
      <c r="Y220" s="94"/>
      <c r="Z220" s="100"/>
      <c r="AA220" s="95"/>
      <c r="AB220" s="10"/>
      <c r="AC220" s="72" t="b">
        <f t="shared" ca="1" si="16"/>
        <v>0</v>
      </c>
    </row>
    <row r="221" spans="1:29" ht="15">
      <c r="A221" s="93">
        <f t="shared" si="20"/>
        <v>1218</v>
      </c>
      <c r="B221" s="94"/>
      <c r="C221" s="153"/>
      <c r="D221" s="93" t="str">
        <f>IF(C221&lt;&gt;"",COUNTIF(Stats!AD:AD,C221),"")</f>
        <v/>
      </c>
      <c r="E221" s="165" t="str">
        <f ca="1">IF(C221&lt;&gt;"",IF(MONTH(T221)=MONTH(TODAY()),Stats!AI1219,"--"),"")</f>
        <v/>
      </c>
      <c r="F221" s="97"/>
      <c r="G221" s="160"/>
      <c r="H221" s="157"/>
      <c r="I221" s="158"/>
      <c r="J221" s="161"/>
      <c r="K221" s="160"/>
      <c r="L221" s="162"/>
      <c r="M221" s="162"/>
      <c r="N221" s="96"/>
      <c r="O221" s="96"/>
      <c r="P221" s="164"/>
      <c r="Q221" s="159"/>
      <c r="R221" s="98"/>
      <c r="S221" s="163"/>
      <c r="T221" s="92" t="str">
        <f t="shared" ca="1" si="17"/>
        <v/>
      </c>
      <c r="U221" s="94"/>
      <c r="V221" s="92" t="str">
        <f t="shared" si="18"/>
        <v/>
      </c>
      <c r="W221" s="92" t="str">
        <f t="shared" si="19"/>
        <v/>
      </c>
      <c r="X221" s="99"/>
      <c r="Y221" s="94"/>
      <c r="Z221" s="100"/>
      <c r="AA221" s="95"/>
      <c r="AB221" s="10"/>
      <c r="AC221" s="72" t="b">
        <f t="shared" ca="1" si="16"/>
        <v>0</v>
      </c>
    </row>
    <row r="222" spans="1:29" ht="15">
      <c r="A222" s="93">
        <f t="shared" si="20"/>
        <v>1219</v>
      </c>
      <c r="B222" s="94"/>
      <c r="C222" s="153"/>
      <c r="D222" s="93" t="str">
        <f>IF(C222&lt;&gt;"",COUNTIF(Stats!AD:AD,C222),"")</f>
        <v/>
      </c>
      <c r="E222" s="165" t="str">
        <f ca="1">IF(C222&lt;&gt;"",IF(MONTH(T222)=MONTH(TODAY()),Stats!AI1220,"--"),"")</f>
        <v/>
      </c>
      <c r="F222" s="97"/>
      <c r="G222" s="160"/>
      <c r="H222" s="157"/>
      <c r="I222" s="158"/>
      <c r="J222" s="161"/>
      <c r="K222" s="160"/>
      <c r="L222" s="162"/>
      <c r="M222" s="162"/>
      <c r="N222" s="96"/>
      <c r="O222" s="96"/>
      <c r="P222" s="164"/>
      <c r="Q222" s="159"/>
      <c r="R222" s="98"/>
      <c r="S222" s="163"/>
      <c r="T222" s="92" t="str">
        <f t="shared" ca="1" si="17"/>
        <v/>
      </c>
      <c r="U222" s="94"/>
      <c r="V222" s="92" t="str">
        <f t="shared" si="18"/>
        <v/>
      </c>
      <c r="W222" s="92" t="str">
        <f t="shared" si="19"/>
        <v/>
      </c>
      <c r="X222" s="99"/>
      <c r="Y222" s="94"/>
      <c r="Z222" s="100"/>
      <c r="AA222" s="95"/>
      <c r="AB222" s="10"/>
      <c r="AC222" s="72" t="b">
        <f t="shared" ca="1" si="16"/>
        <v>0</v>
      </c>
    </row>
    <row r="223" spans="1:29" ht="15">
      <c r="A223" s="93">
        <f t="shared" si="20"/>
        <v>1220</v>
      </c>
      <c r="B223" s="94"/>
      <c r="C223" s="153"/>
      <c r="D223" s="93" t="str">
        <f>IF(C223&lt;&gt;"",COUNTIF(Stats!AD:AD,C223),"")</f>
        <v/>
      </c>
      <c r="E223" s="165" t="str">
        <f ca="1">IF(C223&lt;&gt;"",IF(MONTH(T223)=MONTH(TODAY()),Stats!AI1221,"--"),"")</f>
        <v/>
      </c>
      <c r="F223" s="97"/>
      <c r="G223" s="160"/>
      <c r="H223" s="157"/>
      <c r="I223" s="158"/>
      <c r="J223" s="161"/>
      <c r="K223" s="160"/>
      <c r="L223" s="162"/>
      <c r="M223" s="162"/>
      <c r="N223" s="96"/>
      <c r="O223" s="96"/>
      <c r="P223" s="164"/>
      <c r="Q223" s="159"/>
      <c r="R223" s="98"/>
      <c r="S223" s="163"/>
      <c r="T223" s="92" t="str">
        <f t="shared" ca="1" si="17"/>
        <v/>
      </c>
      <c r="U223" s="94"/>
      <c r="V223" s="92" t="str">
        <f t="shared" si="18"/>
        <v/>
      </c>
      <c r="W223" s="92" t="str">
        <f t="shared" si="19"/>
        <v/>
      </c>
      <c r="X223" s="99"/>
      <c r="Y223" s="94"/>
      <c r="Z223" s="100"/>
      <c r="AA223" s="95"/>
      <c r="AB223" s="10"/>
      <c r="AC223" s="72" t="b">
        <f t="shared" ca="1" si="16"/>
        <v>0</v>
      </c>
    </row>
    <row r="224" spans="1:29" ht="15">
      <c r="A224" s="93">
        <f t="shared" si="20"/>
        <v>1221</v>
      </c>
      <c r="B224" s="94"/>
      <c r="C224" s="153"/>
      <c r="D224" s="93" t="str">
        <f>IF(C224&lt;&gt;"",COUNTIF(Stats!AD:AD,C224),"")</f>
        <v/>
      </c>
      <c r="E224" s="165" t="str">
        <f ca="1">IF(C224&lt;&gt;"",IF(MONTH(T224)=MONTH(TODAY()),Stats!AI1222,"--"),"")</f>
        <v/>
      </c>
      <c r="F224" s="97"/>
      <c r="G224" s="160"/>
      <c r="H224" s="157"/>
      <c r="I224" s="158"/>
      <c r="J224" s="161"/>
      <c r="K224" s="160"/>
      <c r="L224" s="162"/>
      <c r="M224" s="162"/>
      <c r="N224" s="96"/>
      <c r="O224" s="96"/>
      <c r="P224" s="164"/>
      <c r="Q224" s="159"/>
      <c r="R224" s="98"/>
      <c r="S224" s="163"/>
      <c r="T224" s="92" t="str">
        <f t="shared" ca="1" si="17"/>
        <v/>
      </c>
      <c r="U224" s="94"/>
      <c r="V224" s="92" t="str">
        <f t="shared" si="18"/>
        <v/>
      </c>
      <c r="W224" s="92" t="str">
        <f t="shared" si="19"/>
        <v/>
      </c>
      <c r="X224" s="99"/>
      <c r="Y224" s="94"/>
      <c r="Z224" s="100"/>
      <c r="AA224" s="95"/>
      <c r="AB224" s="10"/>
      <c r="AC224" s="72" t="b">
        <f t="shared" ca="1" si="16"/>
        <v>0</v>
      </c>
    </row>
    <row r="225" spans="1:29" ht="15">
      <c r="A225" s="93">
        <f t="shared" si="20"/>
        <v>1222</v>
      </c>
      <c r="B225" s="94"/>
      <c r="C225" s="153"/>
      <c r="D225" s="93" t="str">
        <f>IF(C225&lt;&gt;"",COUNTIF(Stats!AD:AD,C225),"")</f>
        <v/>
      </c>
      <c r="E225" s="165" t="str">
        <f ca="1">IF(C225&lt;&gt;"",IF(MONTH(T225)=MONTH(TODAY()),Stats!AI1223,"--"),"")</f>
        <v/>
      </c>
      <c r="F225" s="97"/>
      <c r="G225" s="160"/>
      <c r="H225" s="157"/>
      <c r="I225" s="158"/>
      <c r="J225" s="161"/>
      <c r="K225" s="160"/>
      <c r="L225" s="162"/>
      <c r="M225" s="162"/>
      <c r="N225" s="96"/>
      <c r="O225" s="96"/>
      <c r="P225" s="164"/>
      <c r="Q225" s="159"/>
      <c r="R225" s="98"/>
      <c r="S225" s="163"/>
      <c r="T225" s="92" t="str">
        <f t="shared" ca="1" si="17"/>
        <v/>
      </c>
      <c r="U225" s="94"/>
      <c r="V225" s="92" t="str">
        <f t="shared" si="18"/>
        <v/>
      </c>
      <c r="W225" s="92" t="str">
        <f t="shared" si="19"/>
        <v/>
      </c>
      <c r="X225" s="99"/>
      <c r="Y225" s="94"/>
      <c r="Z225" s="100"/>
      <c r="AA225" s="95"/>
      <c r="AB225" s="10"/>
      <c r="AC225" s="72" t="b">
        <f t="shared" ca="1" si="16"/>
        <v>0</v>
      </c>
    </row>
    <row r="226" spans="1:29" ht="15">
      <c r="A226" s="93">
        <f t="shared" si="20"/>
        <v>1223</v>
      </c>
      <c r="B226" s="94"/>
      <c r="C226" s="153"/>
      <c r="D226" s="93" t="str">
        <f>IF(C226&lt;&gt;"",COUNTIF(Stats!AD:AD,C226),"")</f>
        <v/>
      </c>
      <c r="E226" s="165" t="str">
        <f ca="1">IF(C226&lt;&gt;"",IF(MONTH(T226)=MONTH(TODAY()),Stats!AI1224,"--"),"")</f>
        <v/>
      </c>
      <c r="F226" s="97"/>
      <c r="G226" s="160"/>
      <c r="H226" s="157"/>
      <c r="I226" s="158"/>
      <c r="J226" s="161"/>
      <c r="K226" s="160"/>
      <c r="L226" s="162"/>
      <c r="M226" s="162"/>
      <c r="N226" s="96"/>
      <c r="O226" s="96"/>
      <c r="P226" s="164"/>
      <c r="Q226" s="159"/>
      <c r="R226" s="98"/>
      <c r="S226" s="163"/>
      <c r="T226" s="92" t="str">
        <f t="shared" ca="1" si="17"/>
        <v/>
      </c>
      <c r="U226" s="94"/>
      <c r="V226" s="92" t="str">
        <f t="shared" si="18"/>
        <v/>
      </c>
      <c r="W226" s="92" t="str">
        <f t="shared" si="19"/>
        <v/>
      </c>
      <c r="X226" s="99"/>
      <c r="Y226" s="94"/>
      <c r="Z226" s="100"/>
      <c r="AA226" s="95"/>
      <c r="AB226" s="10"/>
      <c r="AC226" s="72" t="b">
        <f t="shared" ca="1" si="16"/>
        <v>0</v>
      </c>
    </row>
    <row r="227" spans="1:29" ht="15">
      <c r="A227" s="93">
        <f t="shared" si="20"/>
        <v>1224</v>
      </c>
      <c r="B227" s="94"/>
      <c r="C227" s="153"/>
      <c r="D227" s="93" t="str">
        <f>IF(C227&lt;&gt;"",COUNTIF(Stats!AD:AD,C227),"")</f>
        <v/>
      </c>
      <c r="E227" s="165" t="str">
        <f ca="1">IF(C227&lt;&gt;"",IF(MONTH(T227)=MONTH(TODAY()),Stats!AI1225,"--"),"")</f>
        <v/>
      </c>
      <c r="F227" s="97"/>
      <c r="G227" s="160"/>
      <c r="H227" s="157"/>
      <c r="I227" s="158"/>
      <c r="J227" s="161"/>
      <c r="K227" s="160"/>
      <c r="L227" s="162"/>
      <c r="M227" s="162"/>
      <c r="N227" s="96"/>
      <c r="O227" s="96"/>
      <c r="P227" s="164"/>
      <c r="Q227" s="159"/>
      <c r="R227" s="98"/>
      <c r="S227" s="163"/>
      <c r="T227" s="92" t="str">
        <f t="shared" ca="1" si="17"/>
        <v/>
      </c>
      <c r="U227" s="94"/>
      <c r="V227" s="92" t="str">
        <f t="shared" si="18"/>
        <v/>
      </c>
      <c r="W227" s="92" t="str">
        <f t="shared" si="19"/>
        <v/>
      </c>
      <c r="X227" s="99"/>
      <c r="Y227" s="94"/>
      <c r="Z227" s="100"/>
      <c r="AA227" s="95"/>
      <c r="AB227" s="10"/>
      <c r="AC227" s="72" t="b">
        <f t="shared" ca="1" si="16"/>
        <v>0</v>
      </c>
    </row>
    <row r="228" spans="1:29" ht="15">
      <c r="A228" s="93">
        <f t="shared" si="20"/>
        <v>1225</v>
      </c>
      <c r="B228" s="94"/>
      <c r="C228" s="153"/>
      <c r="D228" s="93" t="str">
        <f>IF(C228&lt;&gt;"",COUNTIF(Stats!AD:AD,C228),"")</f>
        <v/>
      </c>
      <c r="E228" s="165" t="str">
        <f ca="1">IF(C228&lt;&gt;"",IF(MONTH(T228)=MONTH(TODAY()),Stats!AI1226,"--"),"")</f>
        <v/>
      </c>
      <c r="F228" s="97"/>
      <c r="G228" s="160"/>
      <c r="H228" s="157"/>
      <c r="I228" s="158"/>
      <c r="J228" s="161"/>
      <c r="K228" s="160"/>
      <c r="L228" s="162"/>
      <c r="M228" s="162"/>
      <c r="N228" s="96"/>
      <c r="O228" s="96"/>
      <c r="P228" s="164"/>
      <c r="Q228" s="159"/>
      <c r="R228" s="98"/>
      <c r="S228" s="163"/>
      <c r="T228" s="92" t="str">
        <f t="shared" ca="1" si="17"/>
        <v/>
      </c>
      <c r="U228" s="94"/>
      <c r="V228" s="92" t="str">
        <f t="shared" si="18"/>
        <v/>
      </c>
      <c r="W228" s="92" t="str">
        <f t="shared" si="19"/>
        <v/>
      </c>
      <c r="X228" s="99"/>
      <c r="Y228" s="94"/>
      <c r="Z228" s="100"/>
      <c r="AA228" s="95"/>
      <c r="AB228" s="10"/>
      <c r="AC228" s="72" t="b">
        <f t="shared" ca="1" si="16"/>
        <v>0</v>
      </c>
    </row>
    <row r="229" spans="1:29" ht="15">
      <c r="A229" s="93">
        <f t="shared" si="20"/>
        <v>1226</v>
      </c>
      <c r="B229" s="94"/>
      <c r="C229" s="153"/>
      <c r="D229" s="93" t="str">
        <f>IF(C229&lt;&gt;"",COUNTIF(Stats!AD:AD,C229),"")</f>
        <v/>
      </c>
      <c r="E229" s="165" t="str">
        <f ca="1">IF(C229&lt;&gt;"",IF(MONTH(T229)=MONTH(TODAY()),Stats!AI1227,"--"),"")</f>
        <v/>
      </c>
      <c r="F229" s="97"/>
      <c r="G229" s="160"/>
      <c r="H229" s="157"/>
      <c r="I229" s="158"/>
      <c r="J229" s="161"/>
      <c r="K229" s="160"/>
      <c r="L229" s="162"/>
      <c r="M229" s="162"/>
      <c r="N229" s="96"/>
      <c r="O229" s="96"/>
      <c r="P229" s="164"/>
      <c r="Q229" s="159"/>
      <c r="R229" s="98"/>
      <c r="S229" s="163"/>
      <c r="T229" s="92" t="str">
        <f t="shared" ca="1" si="17"/>
        <v/>
      </c>
      <c r="U229" s="94"/>
      <c r="V229" s="92" t="str">
        <f t="shared" si="18"/>
        <v/>
      </c>
      <c r="W229" s="92" t="str">
        <f t="shared" si="19"/>
        <v/>
      </c>
      <c r="X229" s="99"/>
      <c r="Y229" s="94"/>
      <c r="Z229" s="100"/>
      <c r="AA229" s="95"/>
      <c r="AB229" s="10"/>
      <c r="AC229" s="72" t="b">
        <f t="shared" ca="1" si="16"/>
        <v>0</v>
      </c>
    </row>
    <row r="230" spans="1:29" ht="15">
      <c r="A230" s="93">
        <f t="shared" si="20"/>
        <v>1227</v>
      </c>
      <c r="B230" s="94"/>
      <c r="C230" s="153"/>
      <c r="D230" s="93" t="str">
        <f>IF(C230&lt;&gt;"",COUNTIF(Stats!AD:AD,C230),"")</f>
        <v/>
      </c>
      <c r="E230" s="165" t="str">
        <f ca="1">IF(C230&lt;&gt;"",IF(MONTH(T230)=MONTH(TODAY()),Stats!AI1228,"--"),"")</f>
        <v/>
      </c>
      <c r="F230" s="97"/>
      <c r="G230" s="160"/>
      <c r="H230" s="157"/>
      <c r="I230" s="158"/>
      <c r="J230" s="161"/>
      <c r="K230" s="160"/>
      <c r="L230" s="162"/>
      <c r="M230" s="162"/>
      <c r="N230" s="96"/>
      <c r="O230" s="96"/>
      <c r="P230" s="164"/>
      <c r="Q230" s="159"/>
      <c r="R230" s="98"/>
      <c r="S230" s="163"/>
      <c r="T230" s="92" t="str">
        <f t="shared" ca="1" si="17"/>
        <v/>
      </c>
      <c r="U230" s="94"/>
      <c r="V230" s="92" t="str">
        <f t="shared" si="18"/>
        <v/>
      </c>
      <c r="W230" s="92" t="str">
        <f t="shared" si="19"/>
        <v/>
      </c>
      <c r="X230" s="99"/>
      <c r="Y230" s="94"/>
      <c r="Z230" s="100"/>
      <c r="AA230" s="95"/>
      <c r="AB230" s="10"/>
      <c r="AC230" s="72" t="b">
        <f t="shared" ca="1" si="16"/>
        <v>0</v>
      </c>
    </row>
    <row r="231" spans="1:29" ht="15">
      <c r="A231" s="93">
        <f t="shared" si="20"/>
        <v>1228</v>
      </c>
      <c r="B231" s="94"/>
      <c r="C231" s="153"/>
      <c r="D231" s="93" t="str">
        <f>IF(C231&lt;&gt;"",COUNTIF(Stats!AD:AD,C231),"")</f>
        <v/>
      </c>
      <c r="E231" s="165" t="str">
        <f ca="1">IF(C231&lt;&gt;"",IF(MONTH(T231)=MONTH(TODAY()),Stats!AI1229,"--"),"")</f>
        <v/>
      </c>
      <c r="F231" s="97"/>
      <c r="G231" s="160"/>
      <c r="H231" s="157"/>
      <c r="I231" s="158"/>
      <c r="J231" s="161"/>
      <c r="K231" s="160"/>
      <c r="L231" s="162"/>
      <c r="M231" s="162"/>
      <c r="N231" s="96"/>
      <c r="O231" s="96"/>
      <c r="P231" s="164"/>
      <c r="Q231" s="159"/>
      <c r="R231" s="98"/>
      <c r="S231" s="163"/>
      <c r="T231" s="92" t="str">
        <f t="shared" ca="1" si="17"/>
        <v/>
      </c>
      <c r="U231" s="94"/>
      <c r="V231" s="92" t="str">
        <f t="shared" si="18"/>
        <v/>
      </c>
      <c r="W231" s="92" t="str">
        <f t="shared" si="19"/>
        <v/>
      </c>
      <c r="X231" s="99"/>
      <c r="Y231" s="94"/>
      <c r="Z231" s="100"/>
      <c r="AA231" s="95"/>
      <c r="AB231" s="10"/>
      <c r="AC231" s="72" t="b">
        <f t="shared" ca="1" si="16"/>
        <v>0</v>
      </c>
    </row>
    <row r="232" spans="1:29" ht="15">
      <c r="A232" s="93">
        <f t="shared" si="20"/>
        <v>1229</v>
      </c>
      <c r="B232" s="94"/>
      <c r="C232" s="153"/>
      <c r="D232" s="93" t="str">
        <f>IF(C232&lt;&gt;"",COUNTIF(Stats!AD:AD,C232),"")</f>
        <v/>
      </c>
      <c r="E232" s="165" t="str">
        <f ca="1">IF(C232&lt;&gt;"",IF(MONTH(T232)=MONTH(TODAY()),Stats!AI1230,"--"),"")</f>
        <v/>
      </c>
      <c r="F232" s="97"/>
      <c r="G232" s="160"/>
      <c r="H232" s="157"/>
      <c r="I232" s="158"/>
      <c r="J232" s="161"/>
      <c r="K232" s="160"/>
      <c r="L232" s="162"/>
      <c r="M232" s="162"/>
      <c r="N232" s="96"/>
      <c r="O232" s="96"/>
      <c r="P232" s="164"/>
      <c r="Q232" s="159"/>
      <c r="R232" s="98"/>
      <c r="S232" s="163"/>
      <c r="T232" s="92" t="str">
        <f t="shared" ca="1" si="17"/>
        <v/>
      </c>
      <c r="U232" s="94"/>
      <c r="V232" s="92" t="str">
        <f t="shared" si="18"/>
        <v/>
      </c>
      <c r="W232" s="92" t="str">
        <f t="shared" si="19"/>
        <v/>
      </c>
      <c r="X232" s="99"/>
      <c r="Y232" s="94"/>
      <c r="Z232" s="100"/>
      <c r="AA232" s="95"/>
      <c r="AB232" s="10"/>
      <c r="AC232" s="72" t="b">
        <f t="shared" ca="1" si="16"/>
        <v>0</v>
      </c>
    </row>
    <row r="233" spans="1:29" ht="15">
      <c r="A233" s="93">
        <f t="shared" si="20"/>
        <v>1230</v>
      </c>
      <c r="B233" s="94"/>
      <c r="C233" s="153"/>
      <c r="D233" s="93" t="str">
        <f>IF(C233&lt;&gt;"",COUNTIF(Stats!AD:AD,C233),"")</f>
        <v/>
      </c>
      <c r="E233" s="165" t="str">
        <f ca="1">IF(C233&lt;&gt;"",IF(MONTH(T233)=MONTH(TODAY()),Stats!AI1231,"--"),"")</f>
        <v/>
      </c>
      <c r="F233" s="97"/>
      <c r="G233" s="160"/>
      <c r="H233" s="157"/>
      <c r="I233" s="158"/>
      <c r="J233" s="161"/>
      <c r="K233" s="160"/>
      <c r="L233" s="162"/>
      <c r="M233" s="162"/>
      <c r="N233" s="96"/>
      <c r="O233" s="96"/>
      <c r="P233" s="164"/>
      <c r="Q233" s="159"/>
      <c r="R233" s="98"/>
      <c r="S233" s="163"/>
      <c r="T233" s="92" t="str">
        <f t="shared" ca="1" si="17"/>
        <v/>
      </c>
      <c r="U233" s="94"/>
      <c r="V233" s="92" t="str">
        <f t="shared" si="18"/>
        <v/>
      </c>
      <c r="W233" s="92" t="str">
        <f t="shared" si="19"/>
        <v/>
      </c>
      <c r="X233" s="99"/>
      <c r="Y233" s="94"/>
      <c r="Z233" s="100"/>
      <c r="AA233" s="95"/>
      <c r="AB233" s="10"/>
      <c r="AC233" s="72" t="b">
        <f t="shared" ca="1" si="16"/>
        <v>0</v>
      </c>
    </row>
    <row r="234" spans="1:29" ht="15">
      <c r="A234" s="93">
        <f t="shared" si="20"/>
        <v>1231</v>
      </c>
      <c r="B234" s="94"/>
      <c r="C234" s="153"/>
      <c r="D234" s="93" t="str">
        <f>IF(C234&lt;&gt;"",COUNTIF(Stats!AD:AD,C234),"")</f>
        <v/>
      </c>
      <c r="E234" s="165" t="str">
        <f ca="1">IF(C234&lt;&gt;"",IF(MONTH(T234)=MONTH(TODAY()),Stats!AI1232,"--"),"")</f>
        <v/>
      </c>
      <c r="F234" s="97"/>
      <c r="G234" s="160"/>
      <c r="H234" s="157"/>
      <c r="I234" s="158"/>
      <c r="J234" s="161"/>
      <c r="K234" s="160"/>
      <c r="L234" s="162"/>
      <c r="M234" s="162"/>
      <c r="N234" s="96"/>
      <c r="O234" s="96"/>
      <c r="P234" s="164"/>
      <c r="Q234" s="159"/>
      <c r="R234" s="98"/>
      <c r="S234" s="163"/>
      <c r="T234" s="92" t="str">
        <f t="shared" ca="1" si="17"/>
        <v/>
      </c>
      <c r="U234" s="94"/>
      <c r="V234" s="92" t="str">
        <f t="shared" si="18"/>
        <v/>
      </c>
      <c r="W234" s="92" t="str">
        <f t="shared" si="19"/>
        <v/>
      </c>
      <c r="X234" s="99"/>
      <c r="Y234" s="94"/>
      <c r="Z234" s="100"/>
      <c r="AA234" s="95"/>
      <c r="AB234" s="10"/>
      <c r="AC234" s="72" t="b">
        <f t="shared" ca="1" si="16"/>
        <v>0</v>
      </c>
    </row>
    <row r="235" spans="1:29" ht="15">
      <c r="A235" s="93">
        <f t="shared" si="20"/>
        <v>1232</v>
      </c>
      <c r="B235" s="94"/>
      <c r="C235" s="153"/>
      <c r="D235" s="93" t="str">
        <f>IF(C235&lt;&gt;"",COUNTIF(Stats!AD:AD,C235),"")</f>
        <v/>
      </c>
      <c r="E235" s="165" t="str">
        <f ca="1">IF(C235&lt;&gt;"",IF(MONTH(T235)=MONTH(TODAY()),Stats!AI1233,"--"),"")</f>
        <v/>
      </c>
      <c r="F235" s="97"/>
      <c r="G235" s="160"/>
      <c r="H235" s="157"/>
      <c r="I235" s="158"/>
      <c r="J235" s="161"/>
      <c r="K235" s="160"/>
      <c r="L235" s="162"/>
      <c r="M235" s="162"/>
      <c r="N235" s="96"/>
      <c r="O235" s="96"/>
      <c r="P235" s="164"/>
      <c r="Q235" s="159"/>
      <c r="R235" s="98"/>
      <c r="S235" s="163"/>
      <c r="T235" s="92" t="str">
        <f t="shared" ca="1" si="17"/>
        <v/>
      </c>
      <c r="U235" s="94"/>
      <c r="V235" s="92" t="str">
        <f t="shared" si="18"/>
        <v/>
      </c>
      <c r="W235" s="92" t="str">
        <f t="shared" si="19"/>
        <v/>
      </c>
      <c r="X235" s="99"/>
      <c r="Y235" s="94"/>
      <c r="Z235" s="100"/>
      <c r="AA235" s="95"/>
      <c r="AB235" s="10"/>
      <c r="AC235" s="72" t="b">
        <f t="shared" ca="1" si="16"/>
        <v>0</v>
      </c>
    </row>
    <row r="236" spans="1:29" ht="15">
      <c r="A236" s="93">
        <f t="shared" si="20"/>
        <v>1233</v>
      </c>
      <c r="B236" s="94"/>
      <c r="C236" s="153"/>
      <c r="D236" s="93" t="str">
        <f>IF(C236&lt;&gt;"",COUNTIF(Stats!AD:AD,C236),"")</f>
        <v/>
      </c>
      <c r="E236" s="165" t="str">
        <f ca="1">IF(C236&lt;&gt;"",IF(MONTH(T236)=MONTH(TODAY()),Stats!AI1234,"--"),"")</f>
        <v/>
      </c>
      <c r="F236" s="97"/>
      <c r="G236" s="160"/>
      <c r="H236" s="157"/>
      <c r="I236" s="158"/>
      <c r="J236" s="161"/>
      <c r="K236" s="160"/>
      <c r="L236" s="162"/>
      <c r="M236" s="162"/>
      <c r="N236" s="96"/>
      <c r="O236" s="96"/>
      <c r="P236" s="164"/>
      <c r="Q236" s="159"/>
      <c r="R236" s="98"/>
      <c r="S236" s="163"/>
      <c r="T236" s="92" t="str">
        <f t="shared" ca="1" si="17"/>
        <v/>
      </c>
      <c r="U236" s="94"/>
      <c r="V236" s="92" t="str">
        <f t="shared" si="18"/>
        <v/>
      </c>
      <c r="W236" s="92" t="str">
        <f t="shared" si="19"/>
        <v/>
      </c>
      <c r="X236" s="99"/>
      <c r="Y236" s="94"/>
      <c r="Z236" s="100"/>
      <c r="AA236" s="95"/>
      <c r="AB236" s="10"/>
      <c r="AC236" s="72" t="b">
        <f t="shared" ca="1" si="16"/>
        <v>0</v>
      </c>
    </row>
    <row r="237" spans="1:29" ht="15">
      <c r="A237" s="93">
        <f t="shared" si="20"/>
        <v>1234</v>
      </c>
      <c r="B237" s="94"/>
      <c r="C237" s="153"/>
      <c r="D237" s="93" t="str">
        <f>IF(C237&lt;&gt;"",COUNTIF(Stats!AD:AD,C237),"")</f>
        <v/>
      </c>
      <c r="E237" s="165" t="str">
        <f ca="1">IF(C237&lt;&gt;"",IF(MONTH(T237)=MONTH(TODAY()),Stats!AI1235,"--"),"")</f>
        <v/>
      </c>
      <c r="F237" s="97"/>
      <c r="G237" s="160"/>
      <c r="H237" s="157"/>
      <c r="I237" s="158"/>
      <c r="J237" s="161"/>
      <c r="K237" s="160"/>
      <c r="L237" s="162"/>
      <c r="M237" s="162"/>
      <c r="N237" s="96"/>
      <c r="O237" s="96"/>
      <c r="P237" s="164"/>
      <c r="Q237" s="159"/>
      <c r="R237" s="98"/>
      <c r="S237" s="163"/>
      <c r="T237" s="92" t="str">
        <f t="shared" ca="1" si="17"/>
        <v/>
      </c>
      <c r="U237" s="94"/>
      <c r="V237" s="92" t="str">
        <f t="shared" si="18"/>
        <v/>
      </c>
      <c r="W237" s="92" t="str">
        <f t="shared" si="19"/>
        <v/>
      </c>
      <c r="X237" s="99"/>
      <c r="Y237" s="94"/>
      <c r="Z237" s="100"/>
      <c r="AA237" s="95"/>
      <c r="AB237" s="10"/>
      <c r="AC237" s="72" t="b">
        <f t="shared" ca="1" si="16"/>
        <v>0</v>
      </c>
    </row>
    <row r="238" spans="1:29" ht="15">
      <c r="A238" s="93">
        <f t="shared" si="20"/>
        <v>1235</v>
      </c>
      <c r="B238" s="94"/>
      <c r="C238" s="153"/>
      <c r="D238" s="93" t="str">
        <f>IF(C238&lt;&gt;"",COUNTIF(Stats!AD:AD,C238),"")</f>
        <v/>
      </c>
      <c r="E238" s="165" t="str">
        <f ca="1">IF(C238&lt;&gt;"",IF(MONTH(T238)=MONTH(TODAY()),Stats!AI1236,"--"),"")</f>
        <v/>
      </c>
      <c r="F238" s="97"/>
      <c r="G238" s="160"/>
      <c r="H238" s="157"/>
      <c r="I238" s="158"/>
      <c r="J238" s="161"/>
      <c r="K238" s="160"/>
      <c r="L238" s="162"/>
      <c r="M238" s="162"/>
      <c r="N238" s="96"/>
      <c r="O238" s="96"/>
      <c r="P238" s="164"/>
      <c r="Q238" s="159"/>
      <c r="R238" s="98"/>
      <c r="S238" s="163"/>
      <c r="T238" s="92" t="str">
        <f t="shared" ca="1" si="17"/>
        <v/>
      </c>
      <c r="U238" s="94"/>
      <c r="V238" s="92" t="str">
        <f t="shared" si="18"/>
        <v/>
      </c>
      <c r="W238" s="92" t="str">
        <f t="shared" si="19"/>
        <v/>
      </c>
      <c r="X238" s="99"/>
      <c r="Y238" s="94"/>
      <c r="Z238" s="100"/>
      <c r="AA238" s="95"/>
      <c r="AB238" s="10"/>
      <c r="AC238" s="72" t="b">
        <f t="shared" ca="1" si="16"/>
        <v>0</v>
      </c>
    </row>
    <row r="239" spans="1:29" ht="15">
      <c r="A239" s="93">
        <f t="shared" si="20"/>
        <v>1236</v>
      </c>
      <c r="B239" s="94"/>
      <c r="C239" s="153"/>
      <c r="D239" s="93" t="str">
        <f>IF(C239&lt;&gt;"",COUNTIF(Stats!AD:AD,C239),"")</f>
        <v/>
      </c>
      <c r="E239" s="165" t="str">
        <f ca="1">IF(C239&lt;&gt;"",IF(MONTH(T239)=MONTH(TODAY()),Stats!AI1237,"--"),"")</f>
        <v/>
      </c>
      <c r="F239" s="97"/>
      <c r="G239" s="160"/>
      <c r="H239" s="157"/>
      <c r="I239" s="158"/>
      <c r="J239" s="161"/>
      <c r="K239" s="160"/>
      <c r="L239" s="162"/>
      <c r="M239" s="162"/>
      <c r="N239" s="96"/>
      <c r="O239" s="96"/>
      <c r="P239" s="164"/>
      <c r="Q239" s="159"/>
      <c r="R239" s="98"/>
      <c r="S239" s="163"/>
      <c r="T239" s="92" t="str">
        <f t="shared" ca="1" si="17"/>
        <v/>
      </c>
      <c r="U239" s="94"/>
      <c r="V239" s="92" t="str">
        <f t="shared" si="18"/>
        <v/>
      </c>
      <c r="W239" s="92" t="str">
        <f t="shared" si="19"/>
        <v/>
      </c>
      <c r="X239" s="99"/>
      <c r="Y239" s="94"/>
      <c r="Z239" s="100"/>
      <c r="AA239" s="95"/>
      <c r="AB239" s="10"/>
      <c r="AC239" s="72" t="b">
        <f t="shared" ca="1" si="16"/>
        <v>0</v>
      </c>
    </row>
    <row r="240" spans="1:29" ht="15">
      <c r="A240" s="93">
        <f t="shared" si="20"/>
        <v>1237</v>
      </c>
      <c r="B240" s="94"/>
      <c r="C240" s="153"/>
      <c r="D240" s="93" t="str">
        <f>IF(C240&lt;&gt;"",COUNTIF(Stats!AD:AD,C240),"")</f>
        <v/>
      </c>
      <c r="E240" s="165" t="str">
        <f ca="1">IF(C240&lt;&gt;"",IF(MONTH(T240)=MONTH(TODAY()),Stats!AI1238,"--"),"")</f>
        <v/>
      </c>
      <c r="F240" s="97"/>
      <c r="G240" s="160"/>
      <c r="H240" s="157"/>
      <c r="I240" s="158"/>
      <c r="J240" s="161"/>
      <c r="K240" s="160"/>
      <c r="L240" s="162"/>
      <c r="M240" s="162"/>
      <c r="N240" s="96"/>
      <c r="O240" s="96"/>
      <c r="P240" s="164"/>
      <c r="Q240" s="159"/>
      <c r="R240" s="98"/>
      <c r="S240" s="163"/>
      <c r="T240" s="92" t="str">
        <f t="shared" ca="1" si="17"/>
        <v/>
      </c>
      <c r="U240" s="94"/>
      <c r="V240" s="92" t="str">
        <f t="shared" si="18"/>
        <v/>
      </c>
      <c r="W240" s="92" t="str">
        <f t="shared" si="19"/>
        <v/>
      </c>
      <c r="X240" s="99"/>
      <c r="Y240" s="94"/>
      <c r="Z240" s="100"/>
      <c r="AA240" s="95"/>
      <c r="AB240" s="10"/>
      <c r="AC240" s="72" t="b">
        <f t="shared" ca="1" si="16"/>
        <v>0</v>
      </c>
    </row>
    <row r="241" spans="1:29" ht="15">
      <c r="A241" s="93">
        <f t="shared" si="20"/>
        <v>1238</v>
      </c>
      <c r="B241" s="94"/>
      <c r="C241" s="153"/>
      <c r="D241" s="93" t="str">
        <f>IF(C241&lt;&gt;"",COUNTIF(Stats!AD:AD,C241),"")</f>
        <v/>
      </c>
      <c r="E241" s="165" t="str">
        <f ca="1">IF(C241&lt;&gt;"",IF(MONTH(T241)=MONTH(TODAY()),Stats!AI1239,"--"),"")</f>
        <v/>
      </c>
      <c r="F241" s="97"/>
      <c r="G241" s="160"/>
      <c r="H241" s="157"/>
      <c r="I241" s="158"/>
      <c r="J241" s="161"/>
      <c r="K241" s="160"/>
      <c r="L241" s="162"/>
      <c r="M241" s="162"/>
      <c r="N241" s="96"/>
      <c r="O241" s="96"/>
      <c r="P241" s="164"/>
      <c r="Q241" s="159"/>
      <c r="R241" s="98"/>
      <c r="S241" s="163"/>
      <c r="T241" s="92" t="str">
        <f t="shared" ca="1" si="17"/>
        <v/>
      </c>
      <c r="U241" s="94"/>
      <c r="V241" s="92" t="str">
        <f t="shared" si="18"/>
        <v/>
      </c>
      <c r="W241" s="92" t="str">
        <f t="shared" si="19"/>
        <v/>
      </c>
      <c r="X241" s="99"/>
      <c r="Y241" s="94"/>
      <c r="Z241" s="100"/>
      <c r="AA241" s="95"/>
      <c r="AB241" s="10"/>
      <c r="AC241" s="72" t="b">
        <f t="shared" ca="1" si="16"/>
        <v>0</v>
      </c>
    </row>
    <row r="242" spans="1:29" ht="15">
      <c r="A242" s="93">
        <f t="shared" si="20"/>
        <v>1239</v>
      </c>
      <c r="B242" s="94"/>
      <c r="C242" s="153"/>
      <c r="D242" s="93" t="str">
        <f>IF(C242&lt;&gt;"",COUNTIF(Stats!AD:AD,C242),"")</f>
        <v/>
      </c>
      <c r="E242" s="165" t="str">
        <f ca="1">IF(C242&lt;&gt;"",IF(MONTH(T242)=MONTH(TODAY()),Stats!AI1240,"--"),"")</f>
        <v/>
      </c>
      <c r="F242" s="97"/>
      <c r="G242" s="160"/>
      <c r="H242" s="157"/>
      <c r="I242" s="158"/>
      <c r="J242" s="161"/>
      <c r="K242" s="160"/>
      <c r="L242" s="162"/>
      <c r="M242" s="162"/>
      <c r="N242" s="96"/>
      <c r="O242" s="96"/>
      <c r="P242" s="164"/>
      <c r="Q242" s="159"/>
      <c r="R242" s="98"/>
      <c r="S242" s="163"/>
      <c r="T242" s="92" t="str">
        <f t="shared" ca="1" si="17"/>
        <v/>
      </c>
      <c r="U242" s="94"/>
      <c r="V242" s="92" t="str">
        <f t="shared" si="18"/>
        <v/>
      </c>
      <c r="W242" s="92" t="str">
        <f t="shared" si="19"/>
        <v/>
      </c>
      <c r="X242" s="99"/>
      <c r="Y242" s="94"/>
      <c r="Z242" s="100"/>
      <c r="AA242" s="95"/>
      <c r="AB242" s="10"/>
      <c r="AC242" s="72" t="b">
        <f t="shared" ca="1" si="16"/>
        <v>0</v>
      </c>
    </row>
    <row r="243" spans="1:29" ht="15">
      <c r="A243" s="93">
        <f t="shared" si="20"/>
        <v>1240</v>
      </c>
      <c r="B243" s="94"/>
      <c r="C243" s="153"/>
      <c r="D243" s="93" t="str">
        <f>IF(C243&lt;&gt;"",COUNTIF(Stats!AD:AD,C243),"")</f>
        <v/>
      </c>
      <c r="E243" s="165" t="str">
        <f ca="1">IF(C243&lt;&gt;"",IF(MONTH(T243)=MONTH(TODAY()),Stats!AI1241,"--"),"")</f>
        <v/>
      </c>
      <c r="F243" s="97"/>
      <c r="G243" s="160"/>
      <c r="H243" s="157"/>
      <c r="I243" s="158"/>
      <c r="J243" s="161"/>
      <c r="K243" s="160"/>
      <c r="L243" s="162"/>
      <c r="M243" s="162"/>
      <c r="N243" s="96"/>
      <c r="O243" s="96"/>
      <c r="P243" s="164"/>
      <c r="Q243" s="159"/>
      <c r="R243" s="98"/>
      <c r="S243" s="163"/>
      <c r="T243" s="92" t="str">
        <f t="shared" ca="1" si="17"/>
        <v/>
      </c>
      <c r="U243" s="94"/>
      <c r="V243" s="92" t="str">
        <f t="shared" si="18"/>
        <v/>
      </c>
      <c r="W243" s="92" t="str">
        <f t="shared" si="19"/>
        <v/>
      </c>
      <c r="X243" s="99"/>
      <c r="Y243" s="94"/>
      <c r="Z243" s="100"/>
      <c r="AA243" s="95"/>
      <c r="AB243" s="10"/>
      <c r="AC243" s="72" t="b">
        <f t="shared" ca="1" si="16"/>
        <v>0</v>
      </c>
    </row>
    <row r="244" spans="1:29" ht="15">
      <c r="A244" s="93">
        <f t="shared" si="20"/>
        <v>1241</v>
      </c>
      <c r="B244" s="94"/>
      <c r="C244" s="153"/>
      <c r="D244" s="93" t="str">
        <f>IF(C244&lt;&gt;"",COUNTIF(Stats!AD:AD,C244),"")</f>
        <v/>
      </c>
      <c r="E244" s="165" t="str">
        <f ca="1">IF(C244&lt;&gt;"",IF(MONTH(T244)=MONTH(TODAY()),Stats!AI1242,"--"),"")</f>
        <v/>
      </c>
      <c r="F244" s="97"/>
      <c r="G244" s="160"/>
      <c r="H244" s="157"/>
      <c r="I244" s="158"/>
      <c r="J244" s="161"/>
      <c r="K244" s="160"/>
      <c r="L244" s="162"/>
      <c r="M244" s="162"/>
      <c r="N244" s="96"/>
      <c r="O244" s="96"/>
      <c r="P244" s="164"/>
      <c r="Q244" s="159"/>
      <c r="R244" s="98"/>
      <c r="S244" s="163"/>
      <c r="T244" s="92" t="str">
        <f t="shared" ca="1" si="17"/>
        <v/>
      </c>
      <c r="U244" s="94"/>
      <c r="V244" s="92" t="str">
        <f t="shared" si="18"/>
        <v/>
      </c>
      <c r="W244" s="92" t="str">
        <f t="shared" si="19"/>
        <v/>
      </c>
      <c r="X244" s="99"/>
      <c r="Y244" s="94"/>
      <c r="Z244" s="100"/>
      <c r="AA244" s="95"/>
      <c r="AB244" s="10"/>
      <c r="AC244" s="72" t="b">
        <f t="shared" ca="1" si="16"/>
        <v>0</v>
      </c>
    </row>
    <row r="245" spans="1:29" ht="15">
      <c r="A245" s="93">
        <f t="shared" si="20"/>
        <v>1242</v>
      </c>
      <c r="B245" s="94"/>
      <c r="C245" s="153"/>
      <c r="D245" s="93" t="str">
        <f>IF(C245&lt;&gt;"",COUNTIF(Stats!AD:AD,C245),"")</f>
        <v/>
      </c>
      <c r="E245" s="165" t="str">
        <f ca="1">IF(C245&lt;&gt;"",IF(MONTH(T245)=MONTH(TODAY()),Stats!AI1243,"--"),"")</f>
        <v/>
      </c>
      <c r="F245" s="97"/>
      <c r="G245" s="160"/>
      <c r="H245" s="157"/>
      <c r="I245" s="158"/>
      <c r="J245" s="161"/>
      <c r="K245" s="160"/>
      <c r="L245" s="162"/>
      <c r="M245" s="162"/>
      <c r="N245" s="96"/>
      <c r="O245" s="96"/>
      <c r="P245" s="164"/>
      <c r="Q245" s="159"/>
      <c r="R245" s="98"/>
      <c r="S245" s="163"/>
      <c r="T245" s="92" t="str">
        <f t="shared" ca="1" si="17"/>
        <v/>
      </c>
      <c r="U245" s="94"/>
      <c r="V245" s="92" t="str">
        <f t="shared" si="18"/>
        <v/>
      </c>
      <c r="W245" s="92" t="str">
        <f t="shared" si="19"/>
        <v/>
      </c>
      <c r="X245" s="99"/>
      <c r="Y245" s="94"/>
      <c r="Z245" s="100"/>
      <c r="AA245" s="95"/>
      <c r="AB245" s="10"/>
      <c r="AC245" s="72" t="b">
        <f t="shared" ca="1" si="16"/>
        <v>0</v>
      </c>
    </row>
    <row r="246" spans="1:29" ht="15">
      <c r="A246" s="93">
        <f t="shared" si="20"/>
        <v>1243</v>
      </c>
      <c r="B246" s="94"/>
      <c r="C246" s="153"/>
      <c r="D246" s="93" t="str">
        <f>IF(C246&lt;&gt;"",COUNTIF(Stats!AD:AD,C246),"")</f>
        <v/>
      </c>
      <c r="E246" s="165" t="str">
        <f ca="1">IF(C246&lt;&gt;"",IF(MONTH(T246)=MONTH(TODAY()),Stats!AI1244,"--"),"")</f>
        <v/>
      </c>
      <c r="F246" s="97"/>
      <c r="G246" s="160"/>
      <c r="H246" s="157"/>
      <c r="I246" s="158"/>
      <c r="J246" s="161"/>
      <c r="K246" s="160"/>
      <c r="L246" s="162"/>
      <c r="M246" s="162"/>
      <c r="N246" s="96"/>
      <c r="O246" s="96"/>
      <c r="P246" s="164"/>
      <c r="Q246" s="159"/>
      <c r="R246" s="98"/>
      <c r="S246" s="163"/>
      <c r="T246" s="92" t="str">
        <f t="shared" ca="1" si="17"/>
        <v/>
      </c>
      <c r="U246" s="94"/>
      <c r="V246" s="92" t="str">
        <f t="shared" si="18"/>
        <v/>
      </c>
      <c r="W246" s="92" t="str">
        <f t="shared" si="19"/>
        <v/>
      </c>
      <c r="X246" s="99"/>
      <c r="Y246" s="94"/>
      <c r="Z246" s="100"/>
      <c r="AA246" s="95"/>
      <c r="AB246" s="10"/>
      <c r="AC246" s="72" t="b">
        <f t="shared" ca="1" si="16"/>
        <v>0</v>
      </c>
    </row>
    <row r="247" spans="1:29" ht="15">
      <c r="A247" s="93">
        <f t="shared" si="20"/>
        <v>1244</v>
      </c>
      <c r="B247" s="94"/>
      <c r="C247" s="153"/>
      <c r="D247" s="93" t="str">
        <f>IF(C247&lt;&gt;"",COUNTIF(Stats!AD:AD,C247),"")</f>
        <v/>
      </c>
      <c r="E247" s="165" t="str">
        <f ca="1">IF(C247&lt;&gt;"",IF(MONTH(T247)=MONTH(TODAY()),Stats!AI1245,"--"),"")</f>
        <v/>
      </c>
      <c r="F247" s="97"/>
      <c r="G247" s="160"/>
      <c r="H247" s="157"/>
      <c r="I247" s="158"/>
      <c r="J247" s="161"/>
      <c r="K247" s="160"/>
      <c r="L247" s="162"/>
      <c r="M247" s="162"/>
      <c r="N247" s="96"/>
      <c r="O247" s="96"/>
      <c r="P247" s="164"/>
      <c r="Q247" s="159"/>
      <c r="R247" s="98"/>
      <c r="S247" s="163"/>
      <c r="T247" s="92" t="str">
        <f t="shared" ca="1" si="17"/>
        <v/>
      </c>
      <c r="U247" s="94"/>
      <c r="V247" s="92" t="str">
        <f t="shared" si="18"/>
        <v/>
      </c>
      <c r="W247" s="92" t="str">
        <f t="shared" si="19"/>
        <v/>
      </c>
      <c r="X247" s="99"/>
      <c r="Y247" s="94"/>
      <c r="Z247" s="100"/>
      <c r="AA247" s="95"/>
      <c r="AB247" s="10"/>
      <c r="AC247" s="72" t="b">
        <f t="shared" ca="1" si="16"/>
        <v>0</v>
      </c>
    </row>
    <row r="248" spans="1:29" ht="15">
      <c r="A248" s="93">
        <f t="shared" si="20"/>
        <v>1245</v>
      </c>
      <c r="B248" s="94"/>
      <c r="C248" s="153"/>
      <c r="D248" s="93" t="str">
        <f>IF(C248&lt;&gt;"",COUNTIF(Stats!AD:AD,C248),"")</f>
        <v/>
      </c>
      <c r="E248" s="165" t="str">
        <f ca="1">IF(C248&lt;&gt;"",IF(MONTH(T248)=MONTH(TODAY()),Stats!AI1246,"--"),"")</f>
        <v/>
      </c>
      <c r="F248" s="97"/>
      <c r="G248" s="160"/>
      <c r="H248" s="157"/>
      <c r="I248" s="158"/>
      <c r="J248" s="161"/>
      <c r="K248" s="160"/>
      <c r="L248" s="162"/>
      <c r="M248" s="162"/>
      <c r="N248" s="96"/>
      <c r="O248" s="96"/>
      <c r="P248" s="164"/>
      <c r="Q248" s="159"/>
      <c r="R248" s="98"/>
      <c r="S248" s="163"/>
      <c r="T248" s="92" t="str">
        <f t="shared" ca="1" si="17"/>
        <v/>
      </c>
      <c r="U248" s="94"/>
      <c r="V248" s="92" t="str">
        <f t="shared" si="18"/>
        <v/>
      </c>
      <c r="W248" s="92" t="str">
        <f t="shared" si="19"/>
        <v/>
      </c>
      <c r="X248" s="99"/>
      <c r="Y248" s="94"/>
      <c r="Z248" s="100"/>
      <c r="AA248" s="95"/>
      <c r="AB248" s="10"/>
      <c r="AC248" s="72" t="b">
        <f t="shared" ca="1" si="16"/>
        <v>0</v>
      </c>
    </row>
    <row r="249" spans="1:29" ht="15">
      <c r="A249" s="93">
        <f t="shared" si="20"/>
        <v>1246</v>
      </c>
      <c r="B249" s="94"/>
      <c r="C249" s="153"/>
      <c r="D249" s="93" t="str">
        <f>IF(C249&lt;&gt;"",COUNTIF(Stats!AD:AD,C249),"")</f>
        <v/>
      </c>
      <c r="E249" s="165" t="str">
        <f ca="1">IF(C249&lt;&gt;"",IF(MONTH(T249)=MONTH(TODAY()),Stats!AI1247,"--"),"")</f>
        <v/>
      </c>
      <c r="F249" s="97"/>
      <c r="G249" s="160"/>
      <c r="H249" s="157"/>
      <c r="I249" s="158"/>
      <c r="J249" s="161"/>
      <c r="K249" s="160"/>
      <c r="L249" s="162"/>
      <c r="M249" s="162"/>
      <c r="N249" s="96"/>
      <c r="O249" s="96"/>
      <c r="P249" s="164"/>
      <c r="Q249" s="159"/>
      <c r="R249" s="98"/>
      <c r="S249" s="163"/>
      <c r="T249" s="92" t="str">
        <f t="shared" ca="1" si="17"/>
        <v/>
      </c>
      <c r="U249" s="94"/>
      <c r="V249" s="92" t="str">
        <f t="shared" si="18"/>
        <v/>
      </c>
      <c r="W249" s="92" t="str">
        <f t="shared" si="19"/>
        <v/>
      </c>
      <c r="X249" s="99"/>
      <c r="Y249" s="94"/>
      <c r="Z249" s="100"/>
      <c r="AA249" s="95"/>
      <c r="AB249" s="10"/>
      <c r="AC249" s="72" t="b">
        <f t="shared" ca="1" si="16"/>
        <v>0</v>
      </c>
    </row>
    <row r="250" spans="1:29" ht="15">
      <c r="A250" s="93">
        <f t="shared" si="20"/>
        <v>1247</v>
      </c>
      <c r="B250" s="94"/>
      <c r="C250" s="153"/>
      <c r="D250" s="93" t="str">
        <f>IF(C250&lt;&gt;"",COUNTIF(Stats!AD:AD,C250),"")</f>
        <v/>
      </c>
      <c r="E250" s="165" t="str">
        <f ca="1">IF(C250&lt;&gt;"",IF(MONTH(T250)=MONTH(TODAY()),Stats!AI1248,"--"),"")</f>
        <v/>
      </c>
      <c r="F250" s="97"/>
      <c r="G250" s="160"/>
      <c r="H250" s="157"/>
      <c r="I250" s="158"/>
      <c r="J250" s="161"/>
      <c r="K250" s="160"/>
      <c r="L250" s="162"/>
      <c r="M250" s="162"/>
      <c r="N250" s="96"/>
      <c r="O250" s="96"/>
      <c r="P250" s="164"/>
      <c r="Q250" s="159"/>
      <c r="R250" s="98"/>
      <c r="S250" s="163"/>
      <c r="T250" s="92" t="str">
        <f t="shared" ca="1" si="17"/>
        <v/>
      </c>
      <c r="U250" s="94"/>
      <c r="V250" s="92" t="str">
        <f t="shared" si="18"/>
        <v/>
      </c>
      <c r="W250" s="92" t="str">
        <f t="shared" si="19"/>
        <v/>
      </c>
      <c r="X250" s="99"/>
      <c r="Y250" s="94"/>
      <c r="Z250" s="100"/>
      <c r="AA250" s="95"/>
      <c r="AB250" s="10"/>
      <c r="AC250" s="72" t="b">
        <f t="shared" ca="1" si="16"/>
        <v>0</v>
      </c>
    </row>
    <row r="251" spans="1:29" ht="15">
      <c r="A251" s="93">
        <f t="shared" si="20"/>
        <v>1248</v>
      </c>
      <c r="B251" s="94"/>
      <c r="C251" s="153"/>
      <c r="D251" s="93" t="str">
        <f>IF(C251&lt;&gt;"",COUNTIF(Stats!AD:AD,C251),"")</f>
        <v/>
      </c>
      <c r="E251" s="165" t="str">
        <f ca="1">IF(C251&lt;&gt;"",IF(MONTH(T251)=MONTH(TODAY()),Stats!AI1249,"--"),"")</f>
        <v/>
      </c>
      <c r="F251" s="97"/>
      <c r="G251" s="160"/>
      <c r="H251" s="157"/>
      <c r="I251" s="158"/>
      <c r="J251" s="161"/>
      <c r="K251" s="160"/>
      <c r="L251" s="162"/>
      <c r="M251" s="162"/>
      <c r="N251" s="96"/>
      <c r="O251" s="96"/>
      <c r="P251" s="164"/>
      <c r="Q251" s="159"/>
      <c r="R251" s="98"/>
      <c r="S251" s="163"/>
      <c r="T251" s="92" t="str">
        <f t="shared" ca="1" si="17"/>
        <v/>
      </c>
      <c r="U251" s="94"/>
      <c r="V251" s="92" t="str">
        <f t="shared" si="18"/>
        <v/>
      </c>
      <c r="W251" s="92" t="str">
        <f t="shared" si="19"/>
        <v/>
      </c>
      <c r="X251" s="99"/>
      <c r="Y251" s="94"/>
      <c r="Z251" s="100"/>
      <c r="AA251" s="95"/>
      <c r="AB251" s="10"/>
      <c r="AC251" s="72" t="b">
        <f t="shared" ca="1" si="16"/>
        <v>0</v>
      </c>
    </row>
    <row r="252" spans="1:29" ht="15">
      <c r="A252" s="93">
        <f t="shared" si="20"/>
        <v>1249</v>
      </c>
      <c r="B252" s="94"/>
      <c r="C252" s="153"/>
      <c r="D252" s="93" t="str">
        <f>IF(C252&lt;&gt;"",COUNTIF(Stats!AD:AD,C252),"")</f>
        <v/>
      </c>
      <c r="E252" s="165" t="str">
        <f ca="1">IF(C252&lt;&gt;"",IF(MONTH(T252)=MONTH(TODAY()),Stats!AI1250,"--"),"")</f>
        <v/>
      </c>
      <c r="F252" s="97"/>
      <c r="G252" s="160"/>
      <c r="H252" s="157"/>
      <c r="I252" s="158"/>
      <c r="J252" s="161"/>
      <c r="K252" s="160"/>
      <c r="L252" s="162"/>
      <c r="M252" s="162"/>
      <c r="N252" s="96"/>
      <c r="O252" s="96"/>
      <c r="P252" s="164"/>
      <c r="Q252" s="159"/>
      <c r="R252" s="98"/>
      <c r="S252" s="163"/>
      <c r="T252" s="92" t="str">
        <f t="shared" ca="1" si="17"/>
        <v/>
      </c>
      <c r="U252" s="94"/>
      <c r="V252" s="92" t="str">
        <f t="shared" si="18"/>
        <v/>
      </c>
      <c r="W252" s="92" t="str">
        <f t="shared" si="19"/>
        <v/>
      </c>
      <c r="X252" s="99"/>
      <c r="Y252" s="94"/>
      <c r="Z252" s="100"/>
      <c r="AA252" s="95"/>
      <c r="AB252" s="10"/>
      <c r="AC252" s="72" t="b">
        <f t="shared" ca="1" si="16"/>
        <v>0</v>
      </c>
    </row>
    <row r="253" spans="1:29" ht="15">
      <c r="A253" s="93">
        <f t="shared" si="20"/>
        <v>1250</v>
      </c>
      <c r="B253" s="94"/>
      <c r="C253" s="153"/>
      <c r="D253" s="93" t="str">
        <f>IF(C253&lt;&gt;"",COUNTIF(Stats!AD:AD,C253),"")</f>
        <v/>
      </c>
      <c r="E253" s="165" t="str">
        <f ca="1">IF(C253&lt;&gt;"",IF(MONTH(T253)=MONTH(TODAY()),Stats!AI1251,"--"),"")</f>
        <v/>
      </c>
      <c r="F253" s="97"/>
      <c r="G253" s="160"/>
      <c r="H253" s="157"/>
      <c r="I253" s="158"/>
      <c r="J253" s="161"/>
      <c r="K253" s="160"/>
      <c r="L253" s="162"/>
      <c r="M253" s="162"/>
      <c r="N253" s="96"/>
      <c r="O253" s="96"/>
      <c r="P253" s="164"/>
      <c r="Q253" s="159"/>
      <c r="R253" s="98"/>
      <c r="S253" s="163"/>
      <c r="T253" s="92" t="str">
        <f t="shared" ca="1" si="17"/>
        <v/>
      </c>
      <c r="U253" s="94"/>
      <c r="V253" s="92" t="str">
        <f t="shared" si="18"/>
        <v/>
      </c>
      <c r="W253" s="92" t="str">
        <f t="shared" si="19"/>
        <v/>
      </c>
      <c r="X253" s="99"/>
      <c r="Y253" s="94"/>
      <c r="Z253" s="100"/>
      <c r="AA253" s="95"/>
      <c r="AB253" s="10"/>
      <c r="AC253" s="72" t="b">
        <f t="shared" ca="1" si="16"/>
        <v>0</v>
      </c>
    </row>
    <row r="254" spans="1:29" ht="15">
      <c r="A254" s="93">
        <f t="shared" si="20"/>
        <v>1251</v>
      </c>
      <c r="B254" s="94"/>
      <c r="C254" s="153"/>
      <c r="D254" s="93" t="str">
        <f>IF(C254&lt;&gt;"",COUNTIF(Stats!AD:AD,C254),"")</f>
        <v/>
      </c>
      <c r="E254" s="165" t="str">
        <f ca="1">IF(C254&lt;&gt;"",IF(MONTH(T254)=MONTH(TODAY()),Stats!AI1252,"--"),"")</f>
        <v/>
      </c>
      <c r="F254" s="97"/>
      <c r="G254" s="160"/>
      <c r="H254" s="157"/>
      <c r="I254" s="158"/>
      <c r="J254" s="161"/>
      <c r="K254" s="160"/>
      <c r="L254" s="162"/>
      <c r="M254" s="162"/>
      <c r="N254" s="96"/>
      <c r="O254" s="96"/>
      <c r="P254" s="164"/>
      <c r="Q254" s="159"/>
      <c r="R254" s="98"/>
      <c r="S254" s="163"/>
      <c r="T254" s="92" t="str">
        <f t="shared" ca="1" si="17"/>
        <v/>
      </c>
      <c r="U254" s="94"/>
      <c r="V254" s="92" t="str">
        <f t="shared" si="18"/>
        <v/>
      </c>
      <c r="W254" s="92" t="str">
        <f t="shared" si="19"/>
        <v/>
      </c>
      <c r="X254" s="99"/>
      <c r="Y254" s="94"/>
      <c r="Z254" s="100"/>
      <c r="AA254" s="95"/>
      <c r="AB254" s="10"/>
      <c r="AC254" s="72" t="b">
        <f t="shared" ca="1" si="16"/>
        <v>0</v>
      </c>
    </row>
    <row r="255" spans="1:29" ht="15">
      <c r="A255" s="93">
        <f t="shared" si="20"/>
        <v>1252</v>
      </c>
      <c r="B255" s="94"/>
      <c r="C255" s="153"/>
      <c r="D255" s="93" t="str">
        <f>IF(C255&lt;&gt;"",COUNTIF(Stats!AD:AD,C255),"")</f>
        <v/>
      </c>
      <c r="E255" s="165" t="str">
        <f ca="1">IF(C255&lt;&gt;"",IF(MONTH(T255)=MONTH(TODAY()),Stats!AI1253,"--"),"")</f>
        <v/>
      </c>
      <c r="F255" s="97"/>
      <c r="G255" s="160"/>
      <c r="H255" s="157"/>
      <c r="I255" s="158"/>
      <c r="J255" s="161"/>
      <c r="K255" s="160"/>
      <c r="L255" s="162"/>
      <c r="M255" s="162"/>
      <c r="N255" s="96"/>
      <c r="O255" s="96"/>
      <c r="P255" s="164"/>
      <c r="Q255" s="159"/>
      <c r="R255" s="98"/>
      <c r="S255" s="163"/>
      <c r="T255" s="92" t="str">
        <f t="shared" ca="1" si="17"/>
        <v/>
      </c>
      <c r="U255" s="94"/>
      <c r="V255" s="92" t="str">
        <f t="shared" si="18"/>
        <v/>
      </c>
      <c r="W255" s="92" t="str">
        <f t="shared" si="19"/>
        <v/>
      </c>
      <c r="X255" s="99"/>
      <c r="Y255" s="94"/>
      <c r="Z255" s="100"/>
      <c r="AA255" s="95"/>
      <c r="AB255" s="10"/>
      <c r="AC255" s="72" t="b">
        <f t="shared" ca="1" si="16"/>
        <v>0</v>
      </c>
    </row>
    <row r="256" spans="1:29" ht="15">
      <c r="A256" s="93">
        <f t="shared" si="20"/>
        <v>1253</v>
      </c>
      <c r="B256" s="94"/>
      <c r="C256" s="153"/>
      <c r="D256" s="93" t="str">
        <f>IF(C256&lt;&gt;"",COUNTIF(Stats!AD:AD,C256),"")</f>
        <v/>
      </c>
      <c r="E256" s="165" t="str">
        <f ca="1">IF(C256&lt;&gt;"",IF(MONTH(T256)=MONTH(TODAY()),Stats!AI1254,"--"),"")</f>
        <v/>
      </c>
      <c r="F256" s="97"/>
      <c r="G256" s="160"/>
      <c r="H256" s="157"/>
      <c r="I256" s="158"/>
      <c r="J256" s="161"/>
      <c r="K256" s="160"/>
      <c r="L256" s="162"/>
      <c r="M256" s="162"/>
      <c r="N256" s="96"/>
      <c r="O256" s="96"/>
      <c r="P256" s="164"/>
      <c r="Q256" s="159"/>
      <c r="R256" s="98"/>
      <c r="S256" s="163"/>
      <c r="T256" s="92" t="str">
        <f t="shared" ca="1" si="17"/>
        <v/>
      </c>
      <c r="U256" s="94"/>
      <c r="V256" s="92" t="str">
        <f t="shared" si="18"/>
        <v/>
      </c>
      <c r="W256" s="92" t="str">
        <f t="shared" si="19"/>
        <v/>
      </c>
      <c r="X256" s="99"/>
      <c r="Y256" s="94"/>
      <c r="Z256" s="100"/>
      <c r="AA256" s="95"/>
      <c r="AB256" s="10"/>
      <c r="AC256" s="72" t="b">
        <f t="shared" ca="1" si="16"/>
        <v>0</v>
      </c>
    </row>
    <row r="257" spans="1:29" ht="15">
      <c r="A257" s="93">
        <f t="shared" si="20"/>
        <v>1254</v>
      </c>
      <c r="B257" s="94"/>
      <c r="C257" s="153"/>
      <c r="D257" s="93" t="str">
        <f>IF(C257&lt;&gt;"",COUNTIF(Stats!AD:AD,C257),"")</f>
        <v/>
      </c>
      <c r="E257" s="165" t="str">
        <f ca="1">IF(C257&lt;&gt;"",IF(MONTH(T257)=MONTH(TODAY()),Stats!AI1255,"--"),"")</f>
        <v/>
      </c>
      <c r="F257" s="97"/>
      <c r="G257" s="160"/>
      <c r="H257" s="157"/>
      <c r="I257" s="158"/>
      <c r="J257" s="161"/>
      <c r="K257" s="160"/>
      <c r="L257" s="162"/>
      <c r="M257" s="162"/>
      <c r="N257" s="96"/>
      <c r="O257" s="96"/>
      <c r="P257" s="164"/>
      <c r="Q257" s="159"/>
      <c r="R257" s="98"/>
      <c r="S257" s="163"/>
      <c r="T257" s="92" t="str">
        <f t="shared" ca="1" si="17"/>
        <v/>
      </c>
      <c r="U257" s="94"/>
      <c r="V257" s="92" t="str">
        <f t="shared" si="18"/>
        <v/>
      </c>
      <c r="W257" s="92" t="str">
        <f t="shared" si="19"/>
        <v/>
      </c>
      <c r="X257" s="99"/>
      <c r="Y257" s="94"/>
      <c r="Z257" s="100"/>
      <c r="AA257" s="95"/>
      <c r="AB257" s="10"/>
      <c r="AC257" s="72" t="b">
        <f t="shared" ca="1" si="16"/>
        <v>0</v>
      </c>
    </row>
    <row r="258" spans="1:29" ht="15">
      <c r="A258" s="93">
        <f t="shared" si="20"/>
        <v>1255</v>
      </c>
      <c r="B258" s="94"/>
      <c r="C258" s="153"/>
      <c r="D258" s="93" t="str">
        <f>IF(C258&lt;&gt;"",COUNTIF(Stats!AD:AD,C258),"")</f>
        <v/>
      </c>
      <c r="E258" s="165" t="str">
        <f ca="1">IF(C258&lt;&gt;"",IF(MONTH(T258)=MONTH(TODAY()),Stats!AI1256,"--"),"")</f>
        <v/>
      </c>
      <c r="F258" s="97"/>
      <c r="G258" s="160"/>
      <c r="H258" s="157"/>
      <c r="I258" s="158"/>
      <c r="J258" s="161"/>
      <c r="K258" s="160"/>
      <c r="L258" s="162"/>
      <c r="M258" s="162"/>
      <c r="N258" s="96"/>
      <c r="O258" s="96"/>
      <c r="P258" s="164"/>
      <c r="Q258" s="159"/>
      <c r="R258" s="98"/>
      <c r="S258" s="163"/>
      <c r="T258" s="92" t="str">
        <f t="shared" ca="1" si="17"/>
        <v/>
      </c>
      <c r="U258" s="94"/>
      <c r="V258" s="92" t="str">
        <f t="shared" si="18"/>
        <v/>
      </c>
      <c r="W258" s="92" t="str">
        <f t="shared" si="19"/>
        <v/>
      </c>
      <c r="X258" s="99"/>
      <c r="Y258" s="94"/>
      <c r="Z258" s="100"/>
      <c r="AA258" s="95"/>
      <c r="AB258" s="10"/>
      <c r="AC258" s="72" t="b">
        <f t="shared" ca="1" si="16"/>
        <v>0</v>
      </c>
    </row>
    <row r="259" spans="1:29" ht="15">
      <c r="A259" s="93">
        <f t="shared" si="20"/>
        <v>1256</v>
      </c>
      <c r="B259" s="94"/>
      <c r="C259" s="153"/>
      <c r="D259" s="93" t="str">
        <f>IF(C259&lt;&gt;"",COUNTIF(Stats!AD:AD,C259),"")</f>
        <v/>
      </c>
      <c r="E259" s="165" t="str">
        <f ca="1">IF(C259&lt;&gt;"",IF(MONTH(T259)=MONTH(TODAY()),Stats!AI1257,"--"),"")</f>
        <v/>
      </c>
      <c r="F259" s="97"/>
      <c r="G259" s="160"/>
      <c r="H259" s="157"/>
      <c r="I259" s="158"/>
      <c r="J259" s="161"/>
      <c r="K259" s="160"/>
      <c r="L259" s="162"/>
      <c r="M259" s="162"/>
      <c r="N259" s="96"/>
      <c r="O259" s="96"/>
      <c r="P259" s="164"/>
      <c r="Q259" s="159"/>
      <c r="R259" s="98"/>
      <c r="S259" s="163"/>
      <c r="T259" s="92" t="str">
        <f t="shared" ca="1" si="17"/>
        <v/>
      </c>
      <c r="U259" s="94"/>
      <c r="V259" s="92" t="str">
        <f t="shared" si="18"/>
        <v/>
      </c>
      <c r="W259" s="92" t="str">
        <f t="shared" si="19"/>
        <v/>
      </c>
      <c r="X259" s="99"/>
      <c r="Y259" s="94"/>
      <c r="Z259" s="100"/>
      <c r="AA259" s="95"/>
      <c r="AB259" s="10"/>
      <c r="AC259" s="72" t="b">
        <f t="shared" ca="1" si="16"/>
        <v>0</v>
      </c>
    </row>
    <row r="260" spans="1:29" ht="15">
      <c r="A260" s="93">
        <f t="shared" si="20"/>
        <v>1257</v>
      </c>
      <c r="B260" s="94"/>
      <c r="C260" s="153"/>
      <c r="D260" s="93" t="str">
        <f>IF(C260&lt;&gt;"",COUNTIF(Stats!AD:AD,C260),"")</f>
        <v/>
      </c>
      <c r="E260" s="165" t="str">
        <f ca="1">IF(C260&lt;&gt;"",IF(MONTH(T260)=MONTH(TODAY()),Stats!AI1258,"--"),"")</f>
        <v/>
      </c>
      <c r="F260" s="97"/>
      <c r="G260" s="160"/>
      <c r="H260" s="157"/>
      <c r="I260" s="158"/>
      <c r="J260" s="161"/>
      <c r="K260" s="160"/>
      <c r="L260" s="162"/>
      <c r="M260" s="162"/>
      <c r="N260" s="96"/>
      <c r="O260" s="96"/>
      <c r="P260" s="164"/>
      <c r="Q260" s="159"/>
      <c r="R260" s="98"/>
      <c r="S260" s="163"/>
      <c r="T260" s="92" t="str">
        <f t="shared" ca="1" si="17"/>
        <v/>
      </c>
      <c r="U260" s="94"/>
      <c r="V260" s="92" t="str">
        <f t="shared" si="18"/>
        <v/>
      </c>
      <c r="W260" s="92" t="str">
        <f t="shared" si="19"/>
        <v/>
      </c>
      <c r="X260" s="99"/>
      <c r="Y260" s="94"/>
      <c r="Z260" s="100"/>
      <c r="AA260" s="95"/>
      <c r="AB260" s="10"/>
      <c r="AC260" s="72" t="b">
        <f t="shared" ref="AC260:AC323" ca="1" si="21">AND(T260&gt;=startDate,T260&lt;=endDate)</f>
        <v>0</v>
      </c>
    </row>
    <row r="261" spans="1:29" ht="15">
      <c r="A261" s="93">
        <f t="shared" si="20"/>
        <v>1258</v>
      </c>
      <c r="B261" s="94"/>
      <c r="C261" s="153"/>
      <c r="D261" s="93" t="str">
        <f>IF(C261&lt;&gt;"",COUNTIF(Stats!AD:AD,C261),"")</f>
        <v/>
      </c>
      <c r="E261" s="165" t="str">
        <f ca="1">IF(C261&lt;&gt;"",IF(MONTH(T261)=MONTH(TODAY()),Stats!AI1259,"--"),"")</f>
        <v/>
      </c>
      <c r="F261" s="97"/>
      <c r="G261" s="160"/>
      <c r="H261" s="157"/>
      <c r="I261" s="158"/>
      <c r="J261" s="161"/>
      <c r="K261" s="160"/>
      <c r="L261" s="162"/>
      <c r="M261" s="162"/>
      <c r="N261" s="96"/>
      <c r="O261" s="96"/>
      <c r="P261" s="164"/>
      <c r="Q261" s="159"/>
      <c r="R261" s="98"/>
      <c r="S261" s="163"/>
      <c r="T261" s="92" t="str">
        <f t="shared" ref="T261:T324" ca="1" si="22">IF(B261&lt;&gt;"",IF(T261="",TODAY(),T261),"")</f>
        <v/>
      </c>
      <c r="U261" s="94"/>
      <c r="V261" s="92" t="str">
        <f t="shared" ref="V261:V324" si="23">IF(U261="","", U261+21)</f>
        <v/>
      </c>
      <c r="W261" s="92" t="str">
        <f t="shared" ref="W261:W324" si="24">IF($U261="","", $V261+28)</f>
        <v/>
      </c>
      <c r="X261" s="99"/>
      <c r="Y261" s="94"/>
      <c r="Z261" s="100"/>
      <c r="AA261" s="95"/>
      <c r="AB261" s="10"/>
      <c r="AC261" s="72" t="b">
        <f t="shared" ca="1" si="21"/>
        <v>0</v>
      </c>
    </row>
    <row r="262" spans="1:29" ht="15">
      <c r="A262" s="93">
        <f t="shared" si="20"/>
        <v>1259</v>
      </c>
      <c r="B262" s="94"/>
      <c r="C262" s="153"/>
      <c r="D262" s="93" t="str">
        <f>IF(C262&lt;&gt;"",COUNTIF(Stats!AD:AD,C262),"")</f>
        <v/>
      </c>
      <c r="E262" s="165" t="str">
        <f ca="1">IF(C262&lt;&gt;"",IF(MONTH(T262)=MONTH(TODAY()),Stats!AI1260,"--"),"")</f>
        <v/>
      </c>
      <c r="F262" s="97"/>
      <c r="G262" s="160"/>
      <c r="H262" s="157"/>
      <c r="I262" s="158"/>
      <c r="J262" s="161"/>
      <c r="K262" s="160"/>
      <c r="L262" s="162"/>
      <c r="M262" s="162"/>
      <c r="N262" s="96"/>
      <c r="O262" s="96"/>
      <c r="P262" s="164"/>
      <c r="Q262" s="159"/>
      <c r="R262" s="98"/>
      <c r="S262" s="163"/>
      <c r="T262" s="92" t="str">
        <f t="shared" ca="1" si="22"/>
        <v/>
      </c>
      <c r="U262" s="94"/>
      <c r="V262" s="92" t="str">
        <f t="shared" si="23"/>
        <v/>
      </c>
      <c r="W262" s="92" t="str">
        <f t="shared" si="24"/>
        <v/>
      </c>
      <c r="X262" s="99"/>
      <c r="Y262" s="94"/>
      <c r="Z262" s="100"/>
      <c r="AA262" s="95"/>
      <c r="AB262" s="10"/>
      <c r="AC262" s="72" t="b">
        <f t="shared" ca="1" si="21"/>
        <v>0</v>
      </c>
    </row>
    <row r="263" spans="1:29" ht="15">
      <c r="A263" s="93">
        <f t="shared" si="20"/>
        <v>1260</v>
      </c>
      <c r="B263" s="94"/>
      <c r="C263" s="153"/>
      <c r="D263" s="93" t="str">
        <f>IF(C263&lt;&gt;"",COUNTIF(Stats!AD:AD,C263),"")</f>
        <v/>
      </c>
      <c r="E263" s="165" t="str">
        <f ca="1">IF(C263&lt;&gt;"",IF(MONTH(T263)=MONTH(TODAY()),Stats!AI1261,"--"),"")</f>
        <v/>
      </c>
      <c r="F263" s="97"/>
      <c r="G263" s="160"/>
      <c r="H263" s="157"/>
      <c r="I263" s="158"/>
      <c r="J263" s="161"/>
      <c r="K263" s="160"/>
      <c r="L263" s="162"/>
      <c r="M263" s="162"/>
      <c r="N263" s="96"/>
      <c r="O263" s="96"/>
      <c r="P263" s="164"/>
      <c r="Q263" s="159"/>
      <c r="R263" s="98"/>
      <c r="S263" s="163"/>
      <c r="T263" s="92" t="str">
        <f t="shared" ca="1" si="22"/>
        <v/>
      </c>
      <c r="U263" s="94"/>
      <c r="V263" s="92" t="str">
        <f t="shared" si="23"/>
        <v/>
      </c>
      <c r="W263" s="92" t="str">
        <f t="shared" si="24"/>
        <v/>
      </c>
      <c r="X263" s="99"/>
      <c r="Y263" s="94"/>
      <c r="Z263" s="100"/>
      <c r="AA263" s="95"/>
      <c r="AB263" s="10"/>
      <c r="AC263" s="72" t="b">
        <f t="shared" ca="1" si="21"/>
        <v>0</v>
      </c>
    </row>
    <row r="264" spans="1:29" ht="15">
      <c r="A264" s="93">
        <f t="shared" ref="A264:A327" si="25">(A263+1)</f>
        <v>1261</v>
      </c>
      <c r="B264" s="94"/>
      <c r="C264" s="153"/>
      <c r="D264" s="93" t="str">
        <f>IF(C264&lt;&gt;"",COUNTIF(Stats!AD:AD,C264),"")</f>
        <v/>
      </c>
      <c r="E264" s="165" t="str">
        <f ca="1">IF(C264&lt;&gt;"",IF(MONTH(T264)=MONTH(TODAY()),Stats!AI1262,"--"),"")</f>
        <v/>
      </c>
      <c r="F264" s="97"/>
      <c r="G264" s="160"/>
      <c r="H264" s="157"/>
      <c r="I264" s="158"/>
      <c r="J264" s="161"/>
      <c r="K264" s="160"/>
      <c r="L264" s="162"/>
      <c r="M264" s="162"/>
      <c r="N264" s="96"/>
      <c r="O264" s="96"/>
      <c r="P264" s="164"/>
      <c r="Q264" s="159"/>
      <c r="R264" s="98"/>
      <c r="S264" s="163"/>
      <c r="T264" s="92" t="str">
        <f t="shared" ca="1" si="22"/>
        <v/>
      </c>
      <c r="U264" s="94"/>
      <c r="V264" s="92" t="str">
        <f t="shared" si="23"/>
        <v/>
      </c>
      <c r="W264" s="92" t="str">
        <f t="shared" si="24"/>
        <v/>
      </c>
      <c r="X264" s="99"/>
      <c r="Y264" s="94"/>
      <c r="Z264" s="100"/>
      <c r="AA264" s="95"/>
      <c r="AB264" s="10"/>
      <c r="AC264" s="72" t="b">
        <f t="shared" ca="1" si="21"/>
        <v>0</v>
      </c>
    </row>
    <row r="265" spans="1:29" ht="16.5" customHeight="1">
      <c r="A265" s="93">
        <f t="shared" si="25"/>
        <v>1262</v>
      </c>
      <c r="B265" s="94"/>
      <c r="C265" s="153"/>
      <c r="D265" s="93" t="str">
        <f>IF(C265&lt;&gt;"",COUNTIF(Stats!AD:AD,C265),"")</f>
        <v/>
      </c>
      <c r="E265" s="165" t="str">
        <f ca="1">IF(C265&lt;&gt;"",IF(MONTH(T265)=MONTH(TODAY()),Stats!AI1263,"--"),"")</f>
        <v/>
      </c>
      <c r="F265" s="97"/>
      <c r="G265" s="160"/>
      <c r="H265" s="157"/>
      <c r="I265" s="158"/>
      <c r="J265" s="161"/>
      <c r="K265" s="160"/>
      <c r="L265" s="162"/>
      <c r="M265" s="162"/>
      <c r="N265" s="96"/>
      <c r="O265" s="96"/>
      <c r="P265" s="164"/>
      <c r="Q265" s="159"/>
      <c r="R265" s="98"/>
      <c r="S265" s="163"/>
      <c r="T265" s="92" t="str">
        <f t="shared" ca="1" si="22"/>
        <v/>
      </c>
      <c r="U265" s="94"/>
      <c r="V265" s="92" t="str">
        <f t="shared" si="23"/>
        <v/>
      </c>
      <c r="W265" s="92" t="str">
        <f t="shared" si="24"/>
        <v/>
      </c>
      <c r="X265" s="99"/>
      <c r="Y265" s="94"/>
      <c r="Z265" s="100"/>
      <c r="AA265" s="95"/>
      <c r="AB265" s="10"/>
      <c r="AC265" s="72" t="b">
        <f t="shared" ca="1" si="21"/>
        <v>0</v>
      </c>
    </row>
    <row r="266" spans="1:29" ht="15">
      <c r="A266" s="93">
        <f t="shared" si="25"/>
        <v>1263</v>
      </c>
      <c r="B266" s="94"/>
      <c r="C266" s="153"/>
      <c r="D266" s="93" t="str">
        <f>IF(C266&lt;&gt;"",COUNTIF(Stats!AD:AD,C266),"")</f>
        <v/>
      </c>
      <c r="E266" s="165" t="str">
        <f ca="1">IF(C266&lt;&gt;"",IF(MONTH(T266)=MONTH(TODAY()),Stats!AI1264,"--"),"")</f>
        <v/>
      </c>
      <c r="F266" s="97"/>
      <c r="G266" s="160"/>
      <c r="H266" s="157"/>
      <c r="I266" s="158"/>
      <c r="J266" s="161"/>
      <c r="K266" s="160"/>
      <c r="L266" s="162"/>
      <c r="M266" s="162"/>
      <c r="N266" s="96"/>
      <c r="O266" s="96"/>
      <c r="P266" s="164"/>
      <c r="Q266" s="159"/>
      <c r="R266" s="98"/>
      <c r="S266" s="163"/>
      <c r="T266" s="92" t="str">
        <f t="shared" ca="1" si="22"/>
        <v/>
      </c>
      <c r="U266" s="94"/>
      <c r="V266" s="92" t="str">
        <f t="shared" si="23"/>
        <v/>
      </c>
      <c r="W266" s="92" t="str">
        <f t="shared" si="24"/>
        <v/>
      </c>
      <c r="X266" s="99"/>
      <c r="Y266" s="94"/>
      <c r="Z266" s="100"/>
      <c r="AA266" s="95"/>
      <c r="AB266" s="10"/>
      <c r="AC266" s="72" t="b">
        <f t="shared" ca="1" si="21"/>
        <v>0</v>
      </c>
    </row>
    <row r="267" spans="1:29" ht="15">
      <c r="A267" s="93">
        <f t="shared" si="25"/>
        <v>1264</v>
      </c>
      <c r="B267" s="94"/>
      <c r="C267" s="153"/>
      <c r="D267" s="93" t="str">
        <f>IF(C267&lt;&gt;"",COUNTIF(Stats!AD:AD,C267),"")</f>
        <v/>
      </c>
      <c r="E267" s="165" t="str">
        <f ca="1">IF(C267&lt;&gt;"",IF(MONTH(T267)=MONTH(TODAY()),Stats!AI1265,"--"),"")</f>
        <v/>
      </c>
      <c r="F267" s="97"/>
      <c r="G267" s="160"/>
      <c r="H267" s="157"/>
      <c r="I267" s="158"/>
      <c r="J267" s="161"/>
      <c r="K267" s="160"/>
      <c r="L267" s="162"/>
      <c r="M267" s="162"/>
      <c r="N267" s="96"/>
      <c r="O267" s="96"/>
      <c r="P267" s="164"/>
      <c r="Q267" s="159"/>
      <c r="R267" s="98"/>
      <c r="S267" s="163"/>
      <c r="T267" s="92" t="str">
        <f t="shared" ca="1" si="22"/>
        <v/>
      </c>
      <c r="U267" s="94"/>
      <c r="V267" s="92" t="str">
        <f t="shared" si="23"/>
        <v/>
      </c>
      <c r="W267" s="92" t="str">
        <f t="shared" si="24"/>
        <v/>
      </c>
      <c r="X267" s="99"/>
      <c r="Y267" s="94"/>
      <c r="Z267" s="100"/>
      <c r="AA267" s="95"/>
      <c r="AB267" s="10"/>
      <c r="AC267" s="72" t="b">
        <f t="shared" ca="1" si="21"/>
        <v>0</v>
      </c>
    </row>
    <row r="268" spans="1:29" ht="15">
      <c r="A268" s="93">
        <f t="shared" si="25"/>
        <v>1265</v>
      </c>
      <c r="B268" s="94"/>
      <c r="C268" s="153"/>
      <c r="D268" s="93" t="str">
        <f>IF(C268&lt;&gt;"",COUNTIF(Stats!AD:AD,C268),"")</f>
        <v/>
      </c>
      <c r="E268" s="165" t="str">
        <f ca="1">IF(C268&lt;&gt;"",IF(MONTH(T268)=MONTH(TODAY()),Stats!AI1266,"--"),"")</f>
        <v/>
      </c>
      <c r="F268" s="97"/>
      <c r="G268" s="160"/>
      <c r="H268" s="157"/>
      <c r="I268" s="158"/>
      <c r="J268" s="161"/>
      <c r="K268" s="160"/>
      <c r="L268" s="162"/>
      <c r="M268" s="162"/>
      <c r="N268" s="96"/>
      <c r="O268" s="96"/>
      <c r="P268" s="164"/>
      <c r="Q268" s="159"/>
      <c r="R268" s="98"/>
      <c r="S268" s="163"/>
      <c r="T268" s="92" t="str">
        <f t="shared" ca="1" si="22"/>
        <v/>
      </c>
      <c r="U268" s="94"/>
      <c r="V268" s="92" t="str">
        <f t="shared" si="23"/>
        <v/>
      </c>
      <c r="W268" s="92" t="str">
        <f t="shared" si="24"/>
        <v/>
      </c>
      <c r="X268" s="99"/>
      <c r="Y268" s="94"/>
      <c r="Z268" s="100"/>
      <c r="AA268" s="95"/>
      <c r="AB268" s="10"/>
      <c r="AC268" s="72" t="b">
        <f t="shared" ca="1" si="21"/>
        <v>0</v>
      </c>
    </row>
    <row r="269" spans="1:29" ht="15">
      <c r="A269" s="93">
        <f t="shared" si="25"/>
        <v>1266</v>
      </c>
      <c r="B269" s="94"/>
      <c r="C269" s="153"/>
      <c r="D269" s="93" t="str">
        <f>IF(C269&lt;&gt;"",COUNTIF(Stats!AD:AD,C269),"")</f>
        <v/>
      </c>
      <c r="E269" s="165" t="str">
        <f ca="1">IF(C269&lt;&gt;"",IF(MONTH(T269)=MONTH(TODAY()),Stats!AI1267,"--"),"")</f>
        <v/>
      </c>
      <c r="F269" s="97"/>
      <c r="G269" s="160"/>
      <c r="H269" s="157"/>
      <c r="I269" s="158"/>
      <c r="J269" s="161"/>
      <c r="K269" s="160"/>
      <c r="L269" s="162"/>
      <c r="M269" s="162"/>
      <c r="N269" s="96"/>
      <c r="O269" s="96"/>
      <c r="P269" s="164"/>
      <c r="Q269" s="159"/>
      <c r="R269" s="98"/>
      <c r="S269" s="163"/>
      <c r="T269" s="92" t="str">
        <f t="shared" ca="1" si="22"/>
        <v/>
      </c>
      <c r="U269" s="94"/>
      <c r="V269" s="92" t="str">
        <f t="shared" si="23"/>
        <v/>
      </c>
      <c r="W269" s="92" t="str">
        <f t="shared" si="24"/>
        <v/>
      </c>
      <c r="X269" s="99"/>
      <c r="Y269" s="94"/>
      <c r="Z269" s="100"/>
      <c r="AA269" s="95"/>
      <c r="AB269" s="10"/>
      <c r="AC269" s="72" t="b">
        <f t="shared" ca="1" si="21"/>
        <v>0</v>
      </c>
    </row>
    <row r="270" spans="1:29" ht="15">
      <c r="A270" s="93">
        <f t="shared" si="25"/>
        <v>1267</v>
      </c>
      <c r="B270" s="94"/>
      <c r="C270" s="153"/>
      <c r="D270" s="93" t="str">
        <f>IF(C270&lt;&gt;"",COUNTIF(Stats!AD:AD,C270),"")</f>
        <v/>
      </c>
      <c r="E270" s="165" t="str">
        <f ca="1">IF(C270&lt;&gt;"",IF(MONTH(T270)=MONTH(TODAY()),Stats!AI1268,"--"),"")</f>
        <v/>
      </c>
      <c r="F270" s="97"/>
      <c r="G270" s="160"/>
      <c r="H270" s="157"/>
      <c r="I270" s="158"/>
      <c r="J270" s="161"/>
      <c r="K270" s="160"/>
      <c r="L270" s="162"/>
      <c r="M270" s="162"/>
      <c r="N270" s="96"/>
      <c r="O270" s="96"/>
      <c r="P270" s="164"/>
      <c r="Q270" s="159"/>
      <c r="R270" s="98"/>
      <c r="S270" s="163"/>
      <c r="T270" s="92" t="str">
        <f t="shared" ca="1" si="22"/>
        <v/>
      </c>
      <c r="U270" s="94"/>
      <c r="V270" s="92" t="str">
        <f t="shared" si="23"/>
        <v/>
      </c>
      <c r="W270" s="92" t="str">
        <f t="shared" si="24"/>
        <v/>
      </c>
      <c r="X270" s="99"/>
      <c r="Y270" s="94"/>
      <c r="Z270" s="100"/>
      <c r="AA270" s="95"/>
      <c r="AB270" s="10"/>
      <c r="AC270" s="72" t="b">
        <f t="shared" ca="1" si="21"/>
        <v>0</v>
      </c>
    </row>
    <row r="271" spans="1:29" ht="15">
      <c r="A271" s="93">
        <f t="shared" si="25"/>
        <v>1268</v>
      </c>
      <c r="B271" s="94"/>
      <c r="C271" s="153"/>
      <c r="D271" s="93" t="str">
        <f>IF(C271&lt;&gt;"",COUNTIF(Stats!AD:AD,C271),"")</f>
        <v/>
      </c>
      <c r="E271" s="165" t="str">
        <f ca="1">IF(C271&lt;&gt;"",IF(MONTH(T271)=MONTH(TODAY()),Stats!AI1269,"--"),"")</f>
        <v/>
      </c>
      <c r="F271" s="97"/>
      <c r="G271" s="160"/>
      <c r="H271" s="157"/>
      <c r="I271" s="158"/>
      <c r="J271" s="161"/>
      <c r="K271" s="160"/>
      <c r="L271" s="162"/>
      <c r="M271" s="162"/>
      <c r="N271" s="96"/>
      <c r="O271" s="96"/>
      <c r="P271" s="164"/>
      <c r="Q271" s="159"/>
      <c r="R271" s="98"/>
      <c r="S271" s="163"/>
      <c r="T271" s="92" t="str">
        <f t="shared" ca="1" si="22"/>
        <v/>
      </c>
      <c r="U271" s="94"/>
      <c r="V271" s="92" t="str">
        <f t="shared" si="23"/>
        <v/>
      </c>
      <c r="W271" s="92" t="str">
        <f t="shared" si="24"/>
        <v/>
      </c>
      <c r="X271" s="99"/>
      <c r="Y271" s="94"/>
      <c r="Z271" s="100"/>
      <c r="AA271" s="95"/>
      <c r="AB271" s="10"/>
      <c r="AC271" s="72" t="b">
        <f t="shared" ca="1" si="21"/>
        <v>0</v>
      </c>
    </row>
    <row r="272" spans="1:29" ht="15">
      <c r="A272" s="93">
        <f t="shared" si="25"/>
        <v>1269</v>
      </c>
      <c r="B272" s="94"/>
      <c r="C272" s="153"/>
      <c r="D272" s="93" t="str">
        <f>IF(C272&lt;&gt;"",COUNTIF(Stats!AD:AD,C272),"")</f>
        <v/>
      </c>
      <c r="E272" s="165" t="str">
        <f ca="1">IF(C272&lt;&gt;"",IF(MONTH(T272)=MONTH(TODAY()),Stats!AI1270,"--"),"")</f>
        <v/>
      </c>
      <c r="F272" s="97"/>
      <c r="G272" s="160"/>
      <c r="H272" s="157"/>
      <c r="I272" s="158"/>
      <c r="J272" s="161"/>
      <c r="K272" s="160"/>
      <c r="L272" s="162"/>
      <c r="M272" s="162"/>
      <c r="N272" s="96"/>
      <c r="O272" s="96"/>
      <c r="P272" s="164"/>
      <c r="Q272" s="159"/>
      <c r="R272" s="98"/>
      <c r="S272" s="163"/>
      <c r="T272" s="92" t="str">
        <f t="shared" ca="1" si="22"/>
        <v/>
      </c>
      <c r="U272" s="94"/>
      <c r="V272" s="92" t="str">
        <f t="shared" si="23"/>
        <v/>
      </c>
      <c r="W272" s="92" t="str">
        <f t="shared" si="24"/>
        <v/>
      </c>
      <c r="X272" s="99"/>
      <c r="Y272" s="94"/>
      <c r="Z272" s="100"/>
      <c r="AA272" s="95"/>
      <c r="AB272" s="10"/>
      <c r="AC272" s="72" t="b">
        <f t="shared" ca="1" si="21"/>
        <v>0</v>
      </c>
    </row>
    <row r="273" spans="1:34" ht="15">
      <c r="A273" s="93">
        <f t="shared" si="25"/>
        <v>1270</v>
      </c>
      <c r="B273" s="94"/>
      <c r="C273" s="153"/>
      <c r="D273" s="93" t="str">
        <f>IF(C273&lt;&gt;"",COUNTIF(Stats!AD:AD,C273),"")</f>
        <v/>
      </c>
      <c r="E273" s="165" t="str">
        <f ca="1">IF(C273&lt;&gt;"",IF(MONTH(T273)=MONTH(TODAY()),Stats!AI1271,"--"),"")</f>
        <v/>
      </c>
      <c r="F273" s="97"/>
      <c r="G273" s="160"/>
      <c r="H273" s="157"/>
      <c r="I273" s="158"/>
      <c r="J273" s="161"/>
      <c r="K273" s="160"/>
      <c r="L273" s="162"/>
      <c r="M273" s="162"/>
      <c r="N273" s="96"/>
      <c r="O273" s="96"/>
      <c r="P273" s="164"/>
      <c r="Q273" s="159"/>
      <c r="R273" s="98"/>
      <c r="S273" s="163"/>
      <c r="T273" s="92" t="str">
        <f t="shared" ca="1" si="22"/>
        <v/>
      </c>
      <c r="U273" s="94"/>
      <c r="V273" s="92" t="str">
        <f t="shared" si="23"/>
        <v/>
      </c>
      <c r="W273" s="92" t="str">
        <f t="shared" si="24"/>
        <v/>
      </c>
      <c r="X273" s="99"/>
      <c r="Y273" s="94"/>
      <c r="Z273" s="100"/>
      <c r="AA273" s="95"/>
      <c r="AB273" s="10"/>
      <c r="AC273" s="72" t="b">
        <f t="shared" ca="1" si="21"/>
        <v>0</v>
      </c>
    </row>
    <row r="274" spans="1:34" ht="15">
      <c r="A274" s="93">
        <f t="shared" si="25"/>
        <v>1271</v>
      </c>
      <c r="B274" s="94"/>
      <c r="C274" s="153"/>
      <c r="D274" s="93" t="str">
        <f>IF(C274&lt;&gt;"",COUNTIF(Stats!AD:AD,C274),"")</f>
        <v/>
      </c>
      <c r="E274" s="165" t="str">
        <f ca="1">IF(C274&lt;&gt;"",IF(MONTH(T274)=MONTH(TODAY()),Stats!AI1272,"--"),"")</f>
        <v/>
      </c>
      <c r="F274" s="97"/>
      <c r="G274" s="160"/>
      <c r="H274" s="157"/>
      <c r="I274" s="158"/>
      <c r="J274" s="161"/>
      <c r="K274" s="160"/>
      <c r="L274" s="162"/>
      <c r="M274" s="162"/>
      <c r="N274" s="96"/>
      <c r="O274" s="96"/>
      <c r="P274" s="164"/>
      <c r="Q274" s="159"/>
      <c r="R274" s="98"/>
      <c r="S274" s="163"/>
      <c r="T274" s="92" t="str">
        <f t="shared" ca="1" si="22"/>
        <v/>
      </c>
      <c r="U274" s="94"/>
      <c r="V274" s="92" t="str">
        <f t="shared" si="23"/>
        <v/>
      </c>
      <c r="W274" s="92" t="str">
        <f t="shared" si="24"/>
        <v/>
      </c>
      <c r="X274" s="99"/>
      <c r="Y274" s="94"/>
      <c r="Z274" s="100"/>
      <c r="AA274" s="95"/>
      <c r="AB274" s="10"/>
      <c r="AC274" s="72" t="b">
        <f t="shared" ca="1" si="21"/>
        <v>0</v>
      </c>
    </row>
    <row r="275" spans="1:34" ht="15">
      <c r="A275" s="93">
        <f t="shared" si="25"/>
        <v>1272</v>
      </c>
      <c r="B275" s="94"/>
      <c r="C275" s="153"/>
      <c r="D275" s="93" t="str">
        <f>IF(C275&lt;&gt;"",COUNTIF(Stats!AD:AD,C275),"")</f>
        <v/>
      </c>
      <c r="E275" s="165" t="str">
        <f ca="1">IF(C275&lt;&gt;"",IF(MONTH(T275)=MONTH(TODAY()),Stats!AI1273,"--"),"")</f>
        <v/>
      </c>
      <c r="F275" s="97"/>
      <c r="G275" s="160"/>
      <c r="H275" s="157"/>
      <c r="I275" s="158"/>
      <c r="J275" s="161"/>
      <c r="K275" s="160"/>
      <c r="L275" s="162"/>
      <c r="M275" s="162"/>
      <c r="N275" s="96"/>
      <c r="O275" s="96"/>
      <c r="P275" s="164"/>
      <c r="Q275" s="159"/>
      <c r="R275" s="98"/>
      <c r="S275" s="163"/>
      <c r="T275" s="92" t="str">
        <f t="shared" ca="1" si="22"/>
        <v/>
      </c>
      <c r="U275" s="94"/>
      <c r="V275" s="92" t="str">
        <f t="shared" si="23"/>
        <v/>
      </c>
      <c r="W275" s="92" t="str">
        <f t="shared" si="24"/>
        <v/>
      </c>
      <c r="X275" s="99"/>
      <c r="Y275" s="94"/>
      <c r="Z275" s="100"/>
      <c r="AA275" s="95"/>
      <c r="AB275" s="10"/>
      <c r="AC275" s="72" t="b">
        <f t="shared" ca="1" si="21"/>
        <v>0</v>
      </c>
    </row>
    <row r="276" spans="1:34" ht="15">
      <c r="A276" s="93">
        <f t="shared" si="25"/>
        <v>1273</v>
      </c>
      <c r="B276" s="94"/>
      <c r="C276" s="153"/>
      <c r="D276" s="93" t="str">
        <f>IF(C276&lt;&gt;"",COUNTIF(Stats!AD:AD,C276),"")</f>
        <v/>
      </c>
      <c r="E276" s="165" t="str">
        <f ca="1">IF(C276&lt;&gt;"",IF(MONTH(T276)=MONTH(TODAY()),Stats!AI1274,"--"),"")</f>
        <v/>
      </c>
      <c r="F276" s="97"/>
      <c r="G276" s="160"/>
      <c r="H276" s="157"/>
      <c r="I276" s="158"/>
      <c r="J276" s="161"/>
      <c r="K276" s="160"/>
      <c r="L276" s="162"/>
      <c r="M276" s="162"/>
      <c r="N276" s="96"/>
      <c r="O276" s="96"/>
      <c r="P276" s="164"/>
      <c r="Q276" s="159"/>
      <c r="R276" s="98"/>
      <c r="S276" s="163"/>
      <c r="T276" s="92" t="str">
        <f t="shared" ca="1" si="22"/>
        <v/>
      </c>
      <c r="U276" s="94"/>
      <c r="V276" s="92" t="str">
        <f t="shared" si="23"/>
        <v/>
      </c>
      <c r="W276" s="92" t="str">
        <f t="shared" si="24"/>
        <v/>
      </c>
      <c r="X276" s="99"/>
      <c r="Y276" s="94"/>
      <c r="Z276" s="100"/>
      <c r="AA276" s="95"/>
      <c r="AB276" s="10"/>
      <c r="AC276" s="72" t="b">
        <f t="shared" ca="1" si="21"/>
        <v>0</v>
      </c>
    </row>
    <row r="277" spans="1:34" ht="15">
      <c r="A277" s="93">
        <f t="shared" si="25"/>
        <v>1274</v>
      </c>
      <c r="B277" s="94"/>
      <c r="C277" s="153"/>
      <c r="D277" s="93" t="str">
        <f>IF(C277&lt;&gt;"",COUNTIF(Stats!AD:AD,C277),"")</f>
        <v/>
      </c>
      <c r="E277" s="165" t="str">
        <f ca="1">IF(C277&lt;&gt;"",IF(MONTH(T277)=MONTH(TODAY()),Stats!AI1275,"--"),"")</f>
        <v/>
      </c>
      <c r="F277" s="97"/>
      <c r="G277" s="160"/>
      <c r="H277" s="157"/>
      <c r="I277" s="158"/>
      <c r="J277" s="161"/>
      <c r="K277" s="160"/>
      <c r="L277" s="162"/>
      <c r="M277" s="162"/>
      <c r="N277" s="96"/>
      <c r="O277" s="96"/>
      <c r="P277" s="164"/>
      <c r="Q277" s="159"/>
      <c r="R277" s="98"/>
      <c r="S277" s="163"/>
      <c r="T277" s="92" t="str">
        <f t="shared" ca="1" si="22"/>
        <v/>
      </c>
      <c r="U277" s="94"/>
      <c r="V277" s="92" t="str">
        <f t="shared" si="23"/>
        <v/>
      </c>
      <c r="W277" s="92" t="str">
        <f t="shared" si="24"/>
        <v/>
      </c>
      <c r="X277" s="99"/>
      <c r="Y277" s="94"/>
      <c r="Z277" s="100"/>
      <c r="AA277" s="95"/>
      <c r="AB277" s="10"/>
      <c r="AC277" s="72" t="b">
        <f t="shared" ca="1" si="21"/>
        <v>0</v>
      </c>
    </row>
    <row r="278" spans="1:34" ht="15">
      <c r="A278" s="93">
        <f t="shared" si="25"/>
        <v>1275</v>
      </c>
      <c r="B278" s="94"/>
      <c r="C278" s="153"/>
      <c r="D278" s="93" t="str">
        <f>IF(C278&lt;&gt;"",COUNTIF(Stats!AD:AD,C278),"")</f>
        <v/>
      </c>
      <c r="E278" s="165" t="str">
        <f ca="1">IF(C278&lt;&gt;"",IF(MONTH(T278)=MONTH(TODAY()),Stats!AI1276,"--"),"")</f>
        <v/>
      </c>
      <c r="F278" s="97"/>
      <c r="G278" s="160"/>
      <c r="H278" s="157"/>
      <c r="I278" s="158"/>
      <c r="J278" s="161"/>
      <c r="K278" s="160"/>
      <c r="L278" s="162"/>
      <c r="M278" s="162"/>
      <c r="N278" s="96"/>
      <c r="O278" s="96"/>
      <c r="P278" s="164"/>
      <c r="Q278" s="159"/>
      <c r="R278" s="98"/>
      <c r="S278" s="163"/>
      <c r="T278" s="92" t="str">
        <f t="shared" ca="1" si="22"/>
        <v/>
      </c>
      <c r="U278" s="94"/>
      <c r="V278" s="92" t="str">
        <f t="shared" si="23"/>
        <v/>
      </c>
      <c r="W278" s="92" t="str">
        <f t="shared" si="24"/>
        <v/>
      </c>
      <c r="X278" s="99"/>
      <c r="Y278" s="94"/>
      <c r="Z278" s="100"/>
      <c r="AA278" s="95"/>
      <c r="AB278" s="10"/>
      <c r="AC278" s="72" t="b">
        <f t="shared" ca="1" si="21"/>
        <v>0</v>
      </c>
    </row>
    <row r="279" spans="1:34" ht="15">
      <c r="A279" s="93">
        <f t="shared" si="25"/>
        <v>1276</v>
      </c>
      <c r="B279" s="94"/>
      <c r="C279" s="153"/>
      <c r="D279" s="93" t="str">
        <f>IF(C279&lt;&gt;"",COUNTIF(Stats!AD:AD,C279),"")</f>
        <v/>
      </c>
      <c r="E279" s="165" t="str">
        <f ca="1">IF(C279&lt;&gt;"",IF(MONTH(T279)=MONTH(TODAY()),Stats!AI1277,"--"),"")</f>
        <v/>
      </c>
      <c r="F279" s="97"/>
      <c r="G279" s="160"/>
      <c r="H279" s="157"/>
      <c r="I279" s="158"/>
      <c r="J279" s="161"/>
      <c r="K279" s="160"/>
      <c r="L279" s="162"/>
      <c r="M279" s="162"/>
      <c r="N279" s="96"/>
      <c r="O279" s="96"/>
      <c r="P279" s="164"/>
      <c r="Q279" s="159"/>
      <c r="R279" s="98"/>
      <c r="S279" s="163"/>
      <c r="T279" s="92" t="str">
        <f t="shared" ca="1" si="22"/>
        <v/>
      </c>
      <c r="U279" s="94"/>
      <c r="V279" s="92" t="str">
        <f t="shared" si="23"/>
        <v/>
      </c>
      <c r="W279" s="92" t="str">
        <f t="shared" si="24"/>
        <v/>
      </c>
      <c r="X279" s="99"/>
      <c r="Y279" s="94"/>
      <c r="Z279" s="100"/>
      <c r="AA279" s="95"/>
      <c r="AB279" s="10"/>
      <c r="AC279" s="72" t="b">
        <f t="shared" ca="1" si="21"/>
        <v>0</v>
      </c>
    </row>
    <row r="280" spans="1:34" ht="15">
      <c r="A280" s="93">
        <f t="shared" si="25"/>
        <v>1277</v>
      </c>
      <c r="B280" s="94"/>
      <c r="C280" s="153"/>
      <c r="D280" s="93" t="str">
        <f>IF(C280&lt;&gt;"",COUNTIF(Stats!AD:AD,C280),"")</f>
        <v/>
      </c>
      <c r="E280" s="165" t="str">
        <f ca="1">IF(C280&lt;&gt;"",IF(MONTH(T280)=MONTH(TODAY()),Stats!AI1278,"--"),"")</f>
        <v/>
      </c>
      <c r="F280" s="97"/>
      <c r="G280" s="160"/>
      <c r="H280" s="157"/>
      <c r="I280" s="158"/>
      <c r="J280" s="161"/>
      <c r="K280" s="160"/>
      <c r="L280" s="162"/>
      <c r="M280" s="162"/>
      <c r="N280" s="96"/>
      <c r="O280" s="96"/>
      <c r="P280" s="164"/>
      <c r="Q280" s="159"/>
      <c r="R280" s="98"/>
      <c r="S280" s="163"/>
      <c r="T280" s="92" t="str">
        <f t="shared" ca="1" si="22"/>
        <v/>
      </c>
      <c r="U280" s="94"/>
      <c r="V280" s="92" t="str">
        <f t="shared" si="23"/>
        <v/>
      </c>
      <c r="W280" s="92" t="str">
        <f t="shared" si="24"/>
        <v/>
      </c>
      <c r="X280" s="99"/>
      <c r="Y280" s="94"/>
      <c r="Z280" s="100"/>
      <c r="AA280" s="95"/>
      <c r="AB280" s="10"/>
      <c r="AC280" s="72" t="b">
        <f t="shared" ca="1" si="21"/>
        <v>0</v>
      </c>
    </row>
    <row r="281" spans="1:34" ht="15">
      <c r="A281" s="93">
        <f t="shared" si="25"/>
        <v>1278</v>
      </c>
      <c r="B281" s="94"/>
      <c r="C281" s="153"/>
      <c r="D281" s="93" t="str">
        <f>IF(C281&lt;&gt;"",COUNTIF(Stats!AD:AD,C281),"")</f>
        <v/>
      </c>
      <c r="E281" s="165" t="str">
        <f ca="1">IF(C281&lt;&gt;"",IF(MONTH(T281)=MONTH(TODAY()),Stats!AI1279,"--"),"")</f>
        <v/>
      </c>
      <c r="F281" s="97"/>
      <c r="G281" s="160"/>
      <c r="H281" s="157"/>
      <c r="I281" s="158"/>
      <c r="J281" s="161"/>
      <c r="K281" s="160"/>
      <c r="L281" s="162"/>
      <c r="M281" s="162"/>
      <c r="N281" s="96"/>
      <c r="O281" s="96"/>
      <c r="P281" s="164"/>
      <c r="Q281" s="159"/>
      <c r="R281" s="98"/>
      <c r="S281" s="163"/>
      <c r="T281" s="92" t="str">
        <f t="shared" ca="1" si="22"/>
        <v/>
      </c>
      <c r="U281" s="94"/>
      <c r="V281" s="92" t="str">
        <f t="shared" si="23"/>
        <v/>
      </c>
      <c r="W281" s="92" t="str">
        <f t="shared" si="24"/>
        <v/>
      </c>
      <c r="X281" s="99"/>
      <c r="Y281" s="94"/>
      <c r="Z281" s="100"/>
      <c r="AA281" s="95"/>
      <c r="AB281" s="10"/>
      <c r="AC281" s="72" t="b">
        <f t="shared" ca="1" si="21"/>
        <v>0</v>
      </c>
    </row>
    <row r="282" spans="1:34" ht="15">
      <c r="A282" s="93">
        <f t="shared" si="25"/>
        <v>1279</v>
      </c>
      <c r="B282" s="94"/>
      <c r="C282" s="153"/>
      <c r="D282" s="93" t="str">
        <f>IF(C282&lt;&gt;"",COUNTIF(Stats!AD:AD,C282),"")</f>
        <v/>
      </c>
      <c r="E282" s="165" t="str">
        <f ca="1">IF(C282&lt;&gt;"",IF(MONTH(T282)=MONTH(TODAY()),Stats!AI1280,"--"),"")</f>
        <v/>
      </c>
      <c r="F282" s="97"/>
      <c r="G282" s="160"/>
      <c r="H282" s="157"/>
      <c r="I282" s="158"/>
      <c r="J282" s="161"/>
      <c r="K282" s="160"/>
      <c r="L282" s="162"/>
      <c r="M282" s="162"/>
      <c r="N282" s="96"/>
      <c r="O282" s="96"/>
      <c r="P282" s="164"/>
      <c r="Q282" s="159"/>
      <c r="R282" s="98"/>
      <c r="S282" s="163"/>
      <c r="T282" s="92" t="str">
        <f t="shared" ca="1" si="22"/>
        <v/>
      </c>
      <c r="U282" s="94"/>
      <c r="V282" s="92" t="str">
        <f t="shared" si="23"/>
        <v/>
      </c>
      <c r="W282" s="92" t="str">
        <f t="shared" si="24"/>
        <v/>
      </c>
      <c r="X282" s="99"/>
      <c r="Y282" s="94"/>
      <c r="Z282" s="100"/>
      <c r="AA282" s="95"/>
      <c r="AB282" s="10"/>
      <c r="AC282" s="72" t="b">
        <f t="shared" ca="1" si="21"/>
        <v>0</v>
      </c>
    </row>
    <row r="283" spans="1:34" s="33" customFormat="1" ht="15">
      <c r="A283" s="93">
        <f t="shared" si="25"/>
        <v>1280</v>
      </c>
      <c r="B283" s="94"/>
      <c r="C283" s="153"/>
      <c r="D283" s="93" t="str">
        <f>IF(C283&lt;&gt;"",COUNTIF(Stats!AD:AD,C283),"")</f>
        <v/>
      </c>
      <c r="E283" s="165" t="str">
        <f ca="1">IF(C283&lt;&gt;"",IF(MONTH(T283)=MONTH(TODAY()),Stats!AI1281,"--"),"")</f>
        <v/>
      </c>
      <c r="F283" s="97"/>
      <c r="G283" s="160"/>
      <c r="H283" s="157"/>
      <c r="I283" s="158"/>
      <c r="J283" s="161"/>
      <c r="K283" s="160"/>
      <c r="L283" s="162"/>
      <c r="M283" s="162"/>
      <c r="N283" s="96"/>
      <c r="O283" s="96"/>
      <c r="P283" s="164"/>
      <c r="Q283" s="159"/>
      <c r="R283" s="98"/>
      <c r="S283" s="163"/>
      <c r="T283" s="92" t="str">
        <f t="shared" ca="1" si="22"/>
        <v/>
      </c>
      <c r="U283" s="94"/>
      <c r="V283" s="92" t="str">
        <f t="shared" si="23"/>
        <v/>
      </c>
      <c r="W283" s="92" t="str">
        <f t="shared" si="24"/>
        <v/>
      </c>
      <c r="X283" s="99"/>
      <c r="Y283" s="94"/>
      <c r="Z283" s="100"/>
      <c r="AA283" s="95"/>
      <c r="AB283" s="10"/>
      <c r="AC283" s="72" t="b">
        <f t="shared" ca="1" si="21"/>
        <v>0</v>
      </c>
      <c r="AH283" s="1"/>
    </row>
    <row r="284" spans="1:34" ht="15">
      <c r="A284" s="93">
        <f t="shared" si="25"/>
        <v>1281</v>
      </c>
      <c r="B284" s="94"/>
      <c r="C284" s="153"/>
      <c r="D284" s="93" t="str">
        <f>IF(C284&lt;&gt;"",COUNTIF(Stats!AD:AD,C284),"")</f>
        <v/>
      </c>
      <c r="E284" s="165" t="str">
        <f ca="1">IF(C284&lt;&gt;"",IF(MONTH(T284)=MONTH(TODAY()),Stats!AI1282,"--"),"")</f>
        <v/>
      </c>
      <c r="F284" s="97"/>
      <c r="G284" s="160"/>
      <c r="H284" s="157"/>
      <c r="I284" s="158"/>
      <c r="J284" s="161"/>
      <c r="K284" s="160"/>
      <c r="L284" s="162"/>
      <c r="M284" s="162"/>
      <c r="N284" s="96"/>
      <c r="O284" s="96"/>
      <c r="P284" s="164"/>
      <c r="Q284" s="159"/>
      <c r="R284" s="98"/>
      <c r="S284" s="163"/>
      <c r="T284" s="92" t="str">
        <f t="shared" ca="1" si="22"/>
        <v/>
      </c>
      <c r="U284" s="94"/>
      <c r="V284" s="92" t="str">
        <f t="shared" si="23"/>
        <v/>
      </c>
      <c r="W284" s="92" t="str">
        <f t="shared" si="24"/>
        <v/>
      </c>
      <c r="X284" s="99"/>
      <c r="Y284" s="94"/>
      <c r="Z284" s="100"/>
      <c r="AA284" s="95"/>
      <c r="AB284" s="10"/>
      <c r="AC284" s="72" t="b">
        <f t="shared" ca="1" si="21"/>
        <v>0</v>
      </c>
      <c r="AH284" s="33"/>
    </row>
    <row r="285" spans="1:34" ht="15">
      <c r="A285" s="93">
        <f t="shared" si="25"/>
        <v>1282</v>
      </c>
      <c r="B285" s="94"/>
      <c r="C285" s="153"/>
      <c r="D285" s="93" t="str">
        <f>IF(C285&lt;&gt;"",COUNTIF(Stats!AD:AD,C285),"")</f>
        <v/>
      </c>
      <c r="E285" s="165" t="str">
        <f ca="1">IF(C285&lt;&gt;"",IF(MONTH(T285)=MONTH(TODAY()),Stats!AI1283,"--"),"")</f>
        <v/>
      </c>
      <c r="F285" s="97"/>
      <c r="G285" s="160"/>
      <c r="H285" s="157"/>
      <c r="I285" s="158"/>
      <c r="J285" s="161"/>
      <c r="K285" s="160"/>
      <c r="L285" s="162"/>
      <c r="M285" s="162"/>
      <c r="N285" s="96"/>
      <c r="O285" s="96"/>
      <c r="P285" s="164"/>
      <c r="Q285" s="159"/>
      <c r="R285" s="98"/>
      <c r="S285" s="163"/>
      <c r="T285" s="92" t="str">
        <f t="shared" ca="1" si="22"/>
        <v/>
      </c>
      <c r="U285" s="94"/>
      <c r="V285" s="92" t="str">
        <f t="shared" si="23"/>
        <v/>
      </c>
      <c r="W285" s="92" t="str">
        <f t="shared" si="24"/>
        <v/>
      </c>
      <c r="X285" s="99"/>
      <c r="Y285" s="94"/>
      <c r="Z285" s="100"/>
      <c r="AA285" s="95"/>
      <c r="AB285" s="10"/>
      <c r="AC285" s="72" t="b">
        <f t="shared" ca="1" si="21"/>
        <v>0</v>
      </c>
    </row>
    <row r="286" spans="1:34" ht="15">
      <c r="A286" s="93">
        <f t="shared" si="25"/>
        <v>1283</v>
      </c>
      <c r="B286" s="94"/>
      <c r="C286" s="153"/>
      <c r="D286" s="93" t="str">
        <f>IF(C286&lt;&gt;"",COUNTIF(Stats!AD:AD,C286),"")</f>
        <v/>
      </c>
      <c r="E286" s="165" t="str">
        <f ca="1">IF(C286&lt;&gt;"",IF(MONTH(T286)=MONTH(TODAY()),Stats!AI1284,"--"),"")</f>
        <v/>
      </c>
      <c r="F286" s="97"/>
      <c r="G286" s="160"/>
      <c r="H286" s="157"/>
      <c r="I286" s="158"/>
      <c r="J286" s="161"/>
      <c r="K286" s="160"/>
      <c r="L286" s="162"/>
      <c r="M286" s="162"/>
      <c r="N286" s="96"/>
      <c r="O286" s="96"/>
      <c r="P286" s="164"/>
      <c r="Q286" s="159"/>
      <c r="R286" s="98"/>
      <c r="S286" s="163"/>
      <c r="T286" s="92" t="str">
        <f t="shared" ca="1" si="22"/>
        <v/>
      </c>
      <c r="U286" s="94"/>
      <c r="V286" s="92" t="str">
        <f t="shared" si="23"/>
        <v/>
      </c>
      <c r="W286" s="92" t="str">
        <f t="shared" si="24"/>
        <v/>
      </c>
      <c r="X286" s="99"/>
      <c r="Y286" s="94"/>
      <c r="Z286" s="100"/>
      <c r="AA286" s="95"/>
      <c r="AB286" s="10"/>
      <c r="AC286" s="72" t="b">
        <f t="shared" ca="1" si="21"/>
        <v>0</v>
      </c>
    </row>
    <row r="287" spans="1:34" ht="15">
      <c r="A287" s="93">
        <f t="shared" si="25"/>
        <v>1284</v>
      </c>
      <c r="B287" s="94"/>
      <c r="C287" s="153"/>
      <c r="D287" s="93" t="str">
        <f>IF(C287&lt;&gt;"",COUNTIF(Stats!AD:AD,C287),"")</f>
        <v/>
      </c>
      <c r="E287" s="165" t="str">
        <f ca="1">IF(C287&lt;&gt;"",IF(MONTH(T287)=MONTH(TODAY()),Stats!AI1285,"--"),"")</f>
        <v/>
      </c>
      <c r="F287" s="97"/>
      <c r="G287" s="160"/>
      <c r="H287" s="157"/>
      <c r="I287" s="158"/>
      <c r="J287" s="161"/>
      <c r="K287" s="160"/>
      <c r="L287" s="162"/>
      <c r="M287" s="162"/>
      <c r="N287" s="96"/>
      <c r="O287" s="96"/>
      <c r="P287" s="164"/>
      <c r="Q287" s="159"/>
      <c r="R287" s="98"/>
      <c r="S287" s="163"/>
      <c r="T287" s="92" t="str">
        <f t="shared" ca="1" si="22"/>
        <v/>
      </c>
      <c r="U287" s="94"/>
      <c r="V287" s="92" t="str">
        <f t="shared" si="23"/>
        <v/>
      </c>
      <c r="W287" s="92" t="str">
        <f t="shared" si="24"/>
        <v/>
      </c>
      <c r="X287" s="99"/>
      <c r="Y287" s="94"/>
      <c r="Z287" s="100"/>
      <c r="AA287" s="95"/>
      <c r="AB287" s="10"/>
      <c r="AC287" s="72" t="b">
        <f t="shared" ca="1" si="21"/>
        <v>0</v>
      </c>
    </row>
    <row r="288" spans="1:34" ht="15">
      <c r="A288" s="93">
        <f t="shared" si="25"/>
        <v>1285</v>
      </c>
      <c r="B288" s="94"/>
      <c r="C288" s="153"/>
      <c r="D288" s="93" t="str">
        <f>IF(C288&lt;&gt;"",COUNTIF(Stats!AD:AD,C288),"")</f>
        <v/>
      </c>
      <c r="E288" s="165" t="str">
        <f ca="1">IF(C288&lt;&gt;"",IF(MONTH(T288)=MONTH(TODAY()),Stats!AI1286,"--"),"")</f>
        <v/>
      </c>
      <c r="F288" s="97"/>
      <c r="G288" s="160"/>
      <c r="H288" s="157"/>
      <c r="I288" s="158"/>
      <c r="J288" s="161"/>
      <c r="K288" s="160"/>
      <c r="L288" s="162"/>
      <c r="M288" s="162"/>
      <c r="N288" s="96"/>
      <c r="O288" s="96"/>
      <c r="P288" s="164"/>
      <c r="Q288" s="159"/>
      <c r="R288" s="98"/>
      <c r="S288" s="163"/>
      <c r="T288" s="92" t="str">
        <f t="shared" ca="1" si="22"/>
        <v/>
      </c>
      <c r="U288" s="94"/>
      <c r="V288" s="92" t="str">
        <f t="shared" si="23"/>
        <v/>
      </c>
      <c r="W288" s="92" t="str">
        <f t="shared" si="24"/>
        <v/>
      </c>
      <c r="X288" s="99"/>
      <c r="Y288" s="94"/>
      <c r="Z288" s="100"/>
      <c r="AA288" s="95"/>
      <c r="AB288" s="10"/>
      <c r="AC288" s="72" t="b">
        <f t="shared" ca="1" si="21"/>
        <v>0</v>
      </c>
    </row>
    <row r="289" spans="1:48" ht="15">
      <c r="A289" s="93">
        <f t="shared" si="25"/>
        <v>1286</v>
      </c>
      <c r="B289" s="94"/>
      <c r="C289" s="153"/>
      <c r="D289" s="93" t="str">
        <f>IF(C289&lt;&gt;"",COUNTIF(Stats!AD:AD,C289),"")</f>
        <v/>
      </c>
      <c r="E289" s="165" t="str">
        <f ca="1">IF(C289&lt;&gt;"",IF(MONTH(T289)=MONTH(TODAY()),Stats!AI1287,"--"),"")</f>
        <v/>
      </c>
      <c r="F289" s="97"/>
      <c r="G289" s="160"/>
      <c r="H289" s="157"/>
      <c r="I289" s="158"/>
      <c r="J289" s="161"/>
      <c r="K289" s="160"/>
      <c r="L289" s="162"/>
      <c r="M289" s="162"/>
      <c r="N289" s="96"/>
      <c r="O289" s="96"/>
      <c r="P289" s="164"/>
      <c r="Q289" s="159"/>
      <c r="R289" s="98"/>
      <c r="S289" s="163"/>
      <c r="T289" s="92" t="str">
        <f t="shared" ca="1" si="22"/>
        <v/>
      </c>
      <c r="U289" s="94"/>
      <c r="V289" s="92" t="str">
        <f t="shared" si="23"/>
        <v/>
      </c>
      <c r="W289" s="92" t="str">
        <f t="shared" si="24"/>
        <v/>
      </c>
      <c r="X289" s="99"/>
      <c r="Y289" s="94"/>
      <c r="Z289" s="100"/>
      <c r="AA289" s="95"/>
      <c r="AB289" s="10"/>
      <c r="AC289" s="72" t="b">
        <f t="shared" ca="1" si="21"/>
        <v>0</v>
      </c>
    </row>
    <row r="290" spans="1:48" ht="15">
      <c r="A290" s="93">
        <f t="shared" si="25"/>
        <v>1287</v>
      </c>
      <c r="B290" s="94"/>
      <c r="C290" s="153"/>
      <c r="D290" s="93" t="str">
        <f>IF(C290&lt;&gt;"",COUNTIF(Stats!AD:AD,C290),"")</f>
        <v/>
      </c>
      <c r="E290" s="165" t="str">
        <f ca="1">IF(C290&lt;&gt;"",IF(MONTH(T290)=MONTH(TODAY()),Stats!AI1288,"--"),"")</f>
        <v/>
      </c>
      <c r="F290" s="97"/>
      <c r="G290" s="160"/>
      <c r="H290" s="157"/>
      <c r="I290" s="158"/>
      <c r="J290" s="161"/>
      <c r="K290" s="160"/>
      <c r="L290" s="162"/>
      <c r="M290" s="162"/>
      <c r="N290" s="96"/>
      <c r="O290" s="96"/>
      <c r="P290" s="164"/>
      <c r="Q290" s="159"/>
      <c r="R290" s="98"/>
      <c r="S290" s="163"/>
      <c r="T290" s="92" t="str">
        <f t="shared" ca="1" si="22"/>
        <v/>
      </c>
      <c r="U290" s="94"/>
      <c r="V290" s="92" t="str">
        <f t="shared" si="23"/>
        <v/>
      </c>
      <c r="W290" s="92" t="str">
        <f t="shared" si="24"/>
        <v/>
      </c>
      <c r="X290" s="99"/>
      <c r="Y290" s="94"/>
      <c r="Z290" s="100"/>
      <c r="AA290" s="95"/>
      <c r="AB290" s="10"/>
      <c r="AC290" s="72" t="b">
        <f t="shared" ca="1" si="21"/>
        <v>0</v>
      </c>
      <c r="AV290" s="11"/>
    </row>
    <row r="291" spans="1:48" ht="15">
      <c r="A291" s="93">
        <f t="shared" si="25"/>
        <v>1288</v>
      </c>
      <c r="B291" s="94"/>
      <c r="C291" s="153"/>
      <c r="D291" s="93" t="str">
        <f>IF(C291&lt;&gt;"",COUNTIF(Stats!AD:AD,C291),"")</f>
        <v/>
      </c>
      <c r="E291" s="165" t="str">
        <f ca="1">IF(C291&lt;&gt;"",IF(MONTH(T291)=MONTH(TODAY()),Stats!AI1289,"--"),"")</f>
        <v/>
      </c>
      <c r="F291" s="97"/>
      <c r="G291" s="160"/>
      <c r="H291" s="157"/>
      <c r="I291" s="158"/>
      <c r="J291" s="161"/>
      <c r="K291" s="160"/>
      <c r="L291" s="162"/>
      <c r="M291" s="162"/>
      <c r="N291" s="96"/>
      <c r="O291" s="96"/>
      <c r="P291" s="164"/>
      <c r="Q291" s="159"/>
      <c r="R291" s="98"/>
      <c r="S291" s="163"/>
      <c r="T291" s="92" t="str">
        <f t="shared" ca="1" si="22"/>
        <v/>
      </c>
      <c r="U291" s="94"/>
      <c r="V291" s="92" t="str">
        <f t="shared" si="23"/>
        <v/>
      </c>
      <c r="W291" s="92" t="str">
        <f t="shared" si="24"/>
        <v/>
      </c>
      <c r="X291" s="99"/>
      <c r="Y291" s="94"/>
      <c r="Z291" s="100"/>
      <c r="AA291" s="95"/>
      <c r="AB291" s="10"/>
      <c r="AC291" s="72" t="b">
        <f t="shared" ca="1" si="21"/>
        <v>0</v>
      </c>
    </row>
    <row r="292" spans="1:48" ht="15">
      <c r="A292" s="93">
        <f t="shared" si="25"/>
        <v>1289</v>
      </c>
      <c r="B292" s="94"/>
      <c r="C292" s="153"/>
      <c r="D292" s="93" t="str">
        <f>IF(C292&lt;&gt;"",COUNTIF(Stats!AD:AD,C292),"")</f>
        <v/>
      </c>
      <c r="E292" s="165" t="str">
        <f ca="1">IF(C292&lt;&gt;"",IF(MONTH(T292)=MONTH(TODAY()),Stats!AI1290,"--"),"")</f>
        <v/>
      </c>
      <c r="F292" s="97"/>
      <c r="G292" s="160"/>
      <c r="H292" s="157"/>
      <c r="I292" s="158"/>
      <c r="J292" s="161"/>
      <c r="K292" s="160"/>
      <c r="L292" s="162"/>
      <c r="M292" s="162"/>
      <c r="N292" s="96"/>
      <c r="O292" s="96"/>
      <c r="P292" s="164"/>
      <c r="Q292" s="159"/>
      <c r="R292" s="98"/>
      <c r="S292" s="163"/>
      <c r="T292" s="92" t="str">
        <f t="shared" ca="1" si="22"/>
        <v/>
      </c>
      <c r="U292" s="94"/>
      <c r="V292" s="92" t="str">
        <f t="shared" si="23"/>
        <v/>
      </c>
      <c r="W292" s="92" t="str">
        <f t="shared" si="24"/>
        <v/>
      </c>
      <c r="X292" s="99"/>
      <c r="Y292" s="94"/>
      <c r="Z292" s="100"/>
      <c r="AA292" s="95"/>
      <c r="AB292" s="10"/>
      <c r="AC292" s="72" t="b">
        <f t="shared" ca="1" si="21"/>
        <v>0</v>
      </c>
    </row>
    <row r="293" spans="1:48" ht="15">
      <c r="A293" s="93">
        <f t="shared" si="25"/>
        <v>1290</v>
      </c>
      <c r="B293" s="94"/>
      <c r="C293" s="153"/>
      <c r="D293" s="93" t="str">
        <f>IF(C293&lt;&gt;"",COUNTIF(Stats!AD:AD,C293),"")</f>
        <v/>
      </c>
      <c r="E293" s="165" t="str">
        <f ca="1">IF(C293&lt;&gt;"",IF(MONTH(T293)=MONTH(TODAY()),Stats!AI1291,"--"),"")</f>
        <v/>
      </c>
      <c r="F293" s="97"/>
      <c r="G293" s="160"/>
      <c r="H293" s="157"/>
      <c r="I293" s="158"/>
      <c r="J293" s="161"/>
      <c r="K293" s="160"/>
      <c r="L293" s="162"/>
      <c r="M293" s="162"/>
      <c r="N293" s="96"/>
      <c r="O293" s="96"/>
      <c r="P293" s="164"/>
      <c r="Q293" s="159"/>
      <c r="R293" s="98"/>
      <c r="S293" s="163"/>
      <c r="T293" s="92" t="str">
        <f t="shared" ca="1" si="22"/>
        <v/>
      </c>
      <c r="U293" s="94"/>
      <c r="V293" s="92" t="str">
        <f t="shared" si="23"/>
        <v/>
      </c>
      <c r="W293" s="92" t="str">
        <f t="shared" si="24"/>
        <v/>
      </c>
      <c r="X293" s="99"/>
      <c r="Y293" s="94"/>
      <c r="Z293" s="100"/>
      <c r="AA293" s="95"/>
      <c r="AB293" s="10"/>
      <c r="AC293" s="72" t="b">
        <f t="shared" ca="1" si="21"/>
        <v>0</v>
      </c>
    </row>
    <row r="294" spans="1:48" ht="15">
      <c r="A294" s="93">
        <f t="shared" si="25"/>
        <v>1291</v>
      </c>
      <c r="B294" s="94"/>
      <c r="C294" s="153"/>
      <c r="D294" s="93" t="str">
        <f>IF(C294&lt;&gt;"",COUNTIF(Stats!AD:AD,C294),"")</f>
        <v/>
      </c>
      <c r="E294" s="165" t="str">
        <f ca="1">IF(C294&lt;&gt;"",IF(MONTH(T294)=MONTH(TODAY()),Stats!AI1292,"--"),"")</f>
        <v/>
      </c>
      <c r="F294" s="97"/>
      <c r="G294" s="160"/>
      <c r="H294" s="157"/>
      <c r="I294" s="158"/>
      <c r="J294" s="161"/>
      <c r="K294" s="160"/>
      <c r="L294" s="162"/>
      <c r="M294" s="162"/>
      <c r="N294" s="96"/>
      <c r="O294" s="96"/>
      <c r="P294" s="164"/>
      <c r="Q294" s="159"/>
      <c r="R294" s="98"/>
      <c r="S294" s="163"/>
      <c r="T294" s="92" t="str">
        <f t="shared" ca="1" si="22"/>
        <v/>
      </c>
      <c r="U294" s="94"/>
      <c r="V294" s="92" t="str">
        <f t="shared" si="23"/>
        <v/>
      </c>
      <c r="W294" s="92" t="str">
        <f t="shared" si="24"/>
        <v/>
      </c>
      <c r="X294" s="99"/>
      <c r="Y294" s="94"/>
      <c r="Z294" s="100"/>
      <c r="AA294" s="95"/>
      <c r="AB294" s="10"/>
      <c r="AC294" s="72" t="b">
        <f t="shared" ca="1" si="21"/>
        <v>0</v>
      </c>
    </row>
    <row r="295" spans="1:48" ht="15">
      <c r="A295" s="93">
        <f t="shared" si="25"/>
        <v>1292</v>
      </c>
      <c r="B295" s="94"/>
      <c r="C295" s="153"/>
      <c r="D295" s="93" t="str">
        <f>IF(C295&lt;&gt;"",COUNTIF(Stats!AD:AD,C295),"")</f>
        <v/>
      </c>
      <c r="E295" s="165" t="str">
        <f ca="1">IF(C295&lt;&gt;"",IF(MONTH(T295)=MONTH(TODAY()),Stats!AI1293,"--"),"")</f>
        <v/>
      </c>
      <c r="F295" s="97"/>
      <c r="G295" s="160"/>
      <c r="H295" s="157"/>
      <c r="I295" s="158"/>
      <c r="J295" s="161"/>
      <c r="K295" s="160"/>
      <c r="L295" s="162"/>
      <c r="M295" s="162"/>
      <c r="N295" s="96"/>
      <c r="O295" s="96"/>
      <c r="P295" s="164"/>
      <c r="Q295" s="159"/>
      <c r="R295" s="98"/>
      <c r="S295" s="163"/>
      <c r="T295" s="92" t="str">
        <f t="shared" ca="1" si="22"/>
        <v/>
      </c>
      <c r="U295" s="94"/>
      <c r="V295" s="92" t="str">
        <f t="shared" si="23"/>
        <v/>
      </c>
      <c r="W295" s="92" t="str">
        <f t="shared" si="24"/>
        <v/>
      </c>
      <c r="X295" s="99"/>
      <c r="Y295" s="94"/>
      <c r="Z295" s="100"/>
      <c r="AA295" s="95"/>
      <c r="AB295" s="10"/>
      <c r="AC295" s="72" t="b">
        <f t="shared" ca="1" si="21"/>
        <v>0</v>
      </c>
    </row>
    <row r="296" spans="1:48" ht="15">
      <c r="A296" s="93">
        <f t="shared" si="25"/>
        <v>1293</v>
      </c>
      <c r="B296" s="94"/>
      <c r="C296" s="153"/>
      <c r="D296" s="93" t="str">
        <f>IF(C296&lt;&gt;"",COUNTIF(Stats!AD:AD,C296),"")</f>
        <v/>
      </c>
      <c r="E296" s="165" t="str">
        <f ca="1">IF(C296&lt;&gt;"",IF(MONTH(T296)=MONTH(TODAY()),Stats!AI1294,"--"),"")</f>
        <v/>
      </c>
      <c r="F296" s="97"/>
      <c r="G296" s="160"/>
      <c r="H296" s="157"/>
      <c r="I296" s="158"/>
      <c r="J296" s="161"/>
      <c r="K296" s="160"/>
      <c r="L296" s="162"/>
      <c r="M296" s="162"/>
      <c r="N296" s="96"/>
      <c r="O296" s="96"/>
      <c r="P296" s="164"/>
      <c r="Q296" s="159"/>
      <c r="R296" s="98"/>
      <c r="S296" s="163"/>
      <c r="T296" s="92" t="str">
        <f t="shared" ca="1" si="22"/>
        <v/>
      </c>
      <c r="U296" s="94"/>
      <c r="V296" s="92" t="str">
        <f t="shared" si="23"/>
        <v/>
      </c>
      <c r="W296" s="92" t="str">
        <f t="shared" si="24"/>
        <v/>
      </c>
      <c r="X296" s="99"/>
      <c r="Y296" s="94"/>
      <c r="Z296" s="100"/>
      <c r="AA296" s="95"/>
      <c r="AB296" s="10"/>
      <c r="AC296" s="72" t="b">
        <f t="shared" ca="1" si="21"/>
        <v>0</v>
      </c>
    </row>
    <row r="297" spans="1:48" ht="15">
      <c r="A297" s="93">
        <f t="shared" si="25"/>
        <v>1294</v>
      </c>
      <c r="B297" s="94"/>
      <c r="C297" s="153"/>
      <c r="D297" s="93" t="str">
        <f>IF(C297&lt;&gt;"",COUNTIF(Stats!AD:AD,C297),"")</f>
        <v/>
      </c>
      <c r="E297" s="165" t="str">
        <f ca="1">IF(C297&lt;&gt;"",IF(MONTH(T297)=MONTH(TODAY()),Stats!AI1295,"--"),"")</f>
        <v/>
      </c>
      <c r="F297" s="97"/>
      <c r="G297" s="160"/>
      <c r="H297" s="157"/>
      <c r="I297" s="158"/>
      <c r="J297" s="161"/>
      <c r="K297" s="160"/>
      <c r="L297" s="162"/>
      <c r="M297" s="162"/>
      <c r="N297" s="96"/>
      <c r="O297" s="96"/>
      <c r="P297" s="164"/>
      <c r="Q297" s="159"/>
      <c r="R297" s="98"/>
      <c r="S297" s="163"/>
      <c r="T297" s="92" t="str">
        <f t="shared" ca="1" si="22"/>
        <v/>
      </c>
      <c r="U297" s="94"/>
      <c r="V297" s="92" t="str">
        <f t="shared" si="23"/>
        <v/>
      </c>
      <c r="W297" s="92" t="str">
        <f t="shared" si="24"/>
        <v/>
      </c>
      <c r="X297" s="99"/>
      <c r="Y297" s="94"/>
      <c r="Z297" s="100"/>
      <c r="AA297" s="95"/>
      <c r="AB297" s="10"/>
      <c r="AC297" s="72" t="b">
        <f t="shared" ca="1" si="21"/>
        <v>0</v>
      </c>
    </row>
    <row r="298" spans="1:48" ht="15">
      <c r="A298" s="93">
        <f t="shared" si="25"/>
        <v>1295</v>
      </c>
      <c r="B298" s="94"/>
      <c r="C298" s="153"/>
      <c r="D298" s="93" t="str">
        <f>IF(C298&lt;&gt;"",COUNTIF(Stats!AD:AD,C298),"")</f>
        <v/>
      </c>
      <c r="E298" s="165" t="str">
        <f ca="1">IF(C298&lt;&gt;"",IF(MONTH(T298)=MONTH(TODAY()),Stats!AI1296,"--"),"")</f>
        <v/>
      </c>
      <c r="F298" s="97"/>
      <c r="G298" s="160"/>
      <c r="H298" s="157"/>
      <c r="I298" s="158"/>
      <c r="J298" s="161"/>
      <c r="K298" s="160"/>
      <c r="L298" s="162"/>
      <c r="M298" s="162"/>
      <c r="N298" s="96"/>
      <c r="O298" s="96"/>
      <c r="P298" s="164"/>
      <c r="Q298" s="159"/>
      <c r="R298" s="98"/>
      <c r="S298" s="163"/>
      <c r="T298" s="92" t="str">
        <f t="shared" ca="1" si="22"/>
        <v/>
      </c>
      <c r="U298" s="94"/>
      <c r="V298" s="92" t="str">
        <f t="shared" si="23"/>
        <v/>
      </c>
      <c r="W298" s="92" t="str">
        <f t="shared" si="24"/>
        <v/>
      </c>
      <c r="X298" s="99"/>
      <c r="Y298" s="94"/>
      <c r="Z298" s="100"/>
      <c r="AA298" s="95"/>
      <c r="AB298" s="10"/>
      <c r="AC298" s="72" t="b">
        <f t="shared" ca="1" si="21"/>
        <v>0</v>
      </c>
    </row>
    <row r="299" spans="1:48" ht="15">
      <c r="A299" s="93">
        <f t="shared" si="25"/>
        <v>1296</v>
      </c>
      <c r="B299" s="94"/>
      <c r="C299" s="153"/>
      <c r="D299" s="93" t="str">
        <f>IF(C299&lt;&gt;"",COUNTIF(Stats!AD:AD,C299),"")</f>
        <v/>
      </c>
      <c r="E299" s="165" t="str">
        <f ca="1">IF(C299&lt;&gt;"",IF(MONTH(T299)=MONTH(TODAY()),Stats!AI1297,"--"),"")</f>
        <v/>
      </c>
      <c r="F299" s="97"/>
      <c r="G299" s="160"/>
      <c r="H299" s="157"/>
      <c r="I299" s="158"/>
      <c r="J299" s="161"/>
      <c r="K299" s="160"/>
      <c r="L299" s="162"/>
      <c r="M299" s="162"/>
      <c r="N299" s="96"/>
      <c r="O299" s="96"/>
      <c r="P299" s="164"/>
      <c r="Q299" s="159"/>
      <c r="R299" s="98"/>
      <c r="S299" s="163"/>
      <c r="T299" s="92" t="str">
        <f t="shared" ca="1" si="22"/>
        <v/>
      </c>
      <c r="U299" s="94"/>
      <c r="V299" s="92" t="str">
        <f t="shared" si="23"/>
        <v/>
      </c>
      <c r="W299" s="92" t="str">
        <f t="shared" si="24"/>
        <v/>
      </c>
      <c r="X299" s="99"/>
      <c r="Y299" s="94"/>
      <c r="Z299" s="100"/>
      <c r="AA299" s="95"/>
      <c r="AB299" s="10"/>
      <c r="AC299" s="72" t="b">
        <f t="shared" ca="1" si="21"/>
        <v>0</v>
      </c>
    </row>
    <row r="300" spans="1:48" ht="15">
      <c r="A300" s="93">
        <f t="shared" si="25"/>
        <v>1297</v>
      </c>
      <c r="B300" s="94"/>
      <c r="C300" s="153"/>
      <c r="D300" s="93" t="str">
        <f>IF(C300&lt;&gt;"",COUNTIF(Stats!AD:AD,C300),"")</f>
        <v/>
      </c>
      <c r="E300" s="165" t="str">
        <f ca="1">IF(C300&lt;&gt;"",IF(MONTH(T300)=MONTH(TODAY()),Stats!AI1298,"--"),"")</f>
        <v/>
      </c>
      <c r="F300" s="97"/>
      <c r="G300" s="160"/>
      <c r="H300" s="157"/>
      <c r="I300" s="158"/>
      <c r="J300" s="161"/>
      <c r="K300" s="160"/>
      <c r="L300" s="162"/>
      <c r="M300" s="162"/>
      <c r="N300" s="96"/>
      <c r="O300" s="96"/>
      <c r="P300" s="164"/>
      <c r="Q300" s="159"/>
      <c r="R300" s="98"/>
      <c r="S300" s="163"/>
      <c r="T300" s="92" t="str">
        <f t="shared" ca="1" si="22"/>
        <v/>
      </c>
      <c r="U300" s="94"/>
      <c r="V300" s="92" t="str">
        <f t="shared" si="23"/>
        <v/>
      </c>
      <c r="W300" s="92" t="str">
        <f t="shared" si="24"/>
        <v/>
      </c>
      <c r="X300" s="99"/>
      <c r="Y300" s="94"/>
      <c r="Z300" s="100"/>
      <c r="AA300" s="95"/>
      <c r="AB300" s="10"/>
      <c r="AC300" s="72" t="b">
        <f t="shared" ca="1" si="21"/>
        <v>0</v>
      </c>
    </row>
    <row r="301" spans="1:48" ht="15">
      <c r="A301" s="93">
        <f t="shared" si="25"/>
        <v>1298</v>
      </c>
      <c r="B301" s="94"/>
      <c r="C301" s="153"/>
      <c r="D301" s="93" t="str">
        <f>IF(C301&lt;&gt;"",COUNTIF(Stats!AD:AD,C301),"")</f>
        <v/>
      </c>
      <c r="E301" s="165" t="str">
        <f ca="1">IF(C301&lt;&gt;"",IF(MONTH(T301)=MONTH(TODAY()),Stats!AI1299,"--"),"")</f>
        <v/>
      </c>
      <c r="F301" s="97"/>
      <c r="G301" s="160"/>
      <c r="H301" s="157"/>
      <c r="I301" s="158"/>
      <c r="J301" s="161"/>
      <c r="K301" s="160"/>
      <c r="L301" s="162"/>
      <c r="M301" s="162"/>
      <c r="N301" s="96"/>
      <c r="O301" s="96"/>
      <c r="P301" s="164"/>
      <c r="Q301" s="159"/>
      <c r="R301" s="98"/>
      <c r="S301" s="163"/>
      <c r="T301" s="92" t="str">
        <f t="shared" ca="1" si="22"/>
        <v/>
      </c>
      <c r="U301" s="94"/>
      <c r="V301" s="92" t="str">
        <f t="shared" si="23"/>
        <v/>
      </c>
      <c r="W301" s="92" t="str">
        <f t="shared" si="24"/>
        <v/>
      </c>
      <c r="X301" s="99"/>
      <c r="Y301" s="94"/>
      <c r="Z301" s="100"/>
      <c r="AA301" s="95"/>
      <c r="AB301" s="10"/>
      <c r="AC301" s="72" t="b">
        <f t="shared" ca="1" si="21"/>
        <v>0</v>
      </c>
    </row>
    <row r="302" spans="1:48" ht="15">
      <c r="A302" s="93">
        <f t="shared" si="25"/>
        <v>1299</v>
      </c>
      <c r="B302" s="94"/>
      <c r="C302" s="153"/>
      <c r="D302" s="93" t="str">
        <f>IF(C302&lt;&gt;"",COUNTIF(Stats!AD:AD,C302),"")</f>
        <v/>
      </c>
      <c r="E302" s="165" t="str">
        <f ca="1">IF(C302&lt;&gt;"",IF(MONTH(T302)=MONTH(TODAY()),Stats!AI1300,"--"),"")</f>
        <v/>
      </c>
      <c r="F302" s="97"/>
      <c r="G302" s="160"/>
      <c r="H302" s="157"/>
      <c r="I302" s="158"/>
      <c r="J302" s="161"/>
      <c r="K302" s="160"/>
      <c r="L302" s="162"/>
      <c r="M302" s="162"/>
      <c r="N302" s="96"/>
      <c r="O302" s="96"/>
      <c r="P302" s="164"/>
      <c r="Q302" s="159"/>
      <c r="R302" s="98"/>
      <c r="S302" s="163"/>
      <c r="T302" s="92" t="str">
        <f t="shared" ca="1" si="22"/>
        <v/>
      </c>
      <c r="U302" s="94"/>
      <c r="V302" s="92" t="str">
        <f t="shared" si="23"/>
        <v/>
      </c>
      <c r="W302" s="92" t="str">
        <f t="shared" si="24"/>
        <v/>
      </c>
      <c r="X302" s="99"/>
      <c r="Y302" s="94"/>
      <c r="Z302" s="100"/>
      <c r="AA302" s="95"/>
      <c r="AB302" s="10"/>
      <c r="AC302" s="72" t="b">
        <f t="shared" ca="1" si="21"/>
        <v>0</v>
      </c>
    </row>
    <row r="303" spans="1:48" ht="15">
      <c r="A303" s="93">
        <f t="shared" si="25"/>
        <v>1300</v>
      </c>
      <c r="B303" s="94"/>
      <c r="C303" s="153"/>
      <c r="D303" s="93" t="str">
        <f>IF(C303&lt;&gt;"",COUNTIF(Stats!AD:AD,C303),"")</f>
        <v/>
      </c>
      <c r="E303" s="165" t="str">
        <f ca="1">IF(C303&lt;&gt;"",IF(MONTH(T303)=MONTH(TODAY()),Stats!AI1301,"--"),"")</f>
        <v/>
      </c>
      <c r="F303" s="97"/>
      <c r="G303" s="160"/>
      <c r="H303" s="157"/>
      <c r="I303" s="158"/>
      <c r="J303" s="161"/>
      <c r="K303" s="160"/>
      <c r="L303" s="162"/>
      <c r="M303" s="162"/>
      <c r="N303" s="96"/>
      <c r="O303" s="96"/>
      <c r="P303" s="164"/>
      <c r="Q303" s="159"/>
      <c r="R303" s="98"/>
      <c r="S303" s="163"/>
      <c r="T303" s="92" t="str">
        <f t="shared" ca="1" si="22"/>
        <v/>
      </c>
      <c r="U303" s="94"/>
      <c r="V303" s="92" t="str">
        <f t="shared" si="23"/>
        <v/>
      </c>
      <c r="W303" s="92" t="str">
        <f t="shared" si="24"/>
        <v/>
      </c>
      <c r="X303" s="99"/>
      <c r="Y303" s="94"/>
      <c r="Z303" s="100"/>
      <c r="AA303" s="95"/>
      <c r="AB303" s="10"/>
      <c r="AC303" s="72" t="b">
        <f t="shared" ca="1" si="21"/>
        <v>0</v>
      </c>
    </row>
    <row r="304" spans="1:48" ht="15">
      <c r="A304" s="93">
        <f t="shared" si="25"/>
        <v>1301</v>
      </c>
      <c r="B304" s="94"/>
      <c r="C304" s="153"/>
      <c r="D304" s="93" t="str">
        <f>IF(C304&lt;&gt;"",COUNTIF(Stats!AD:AD,C304),"")</f>
        <v/>
      </c>
      <c r="E304" s="165" t="str">
        <f ca="1">IF(C304&lt;&gt;"",IF(MONTH(T304)=MONTH(TODAY()),Stats!AI1302,"--"),"")</f>
        <v/>
      </c>
      <c r="F304" s="97"/>
      <c r="G304" s="160"/>
      <c r="H304" s="157"/>
      <c r="I304" s="158"/>
      <c r="J304" s="161"/>
      <c r="K304" s="160"/>
      <c r="L304" s="162"/>
      <c r="M304" s="162"/>
      <c r="N304" s="96"/>
      <c r="O304" s="96"/>
      <c r="P304" s="164"/>
      <c r="Q304" s="159"/>
      <c r="R304" s="98"/>
      <c r="S304" s="163"/>
      <c r="T304" s="92" t="str">
        <f t="shared" ca="1" si="22"/>
        <v/>
      </c>
      <c r="U304" s="94"/>
      <c r="V304" s="92" t="str">
        <f t="shared" si="23"/>
        <v/>
      </c>
      <c r="W304" s="92" t="str">
        <f t="shared" si="24"/>
        <v/>
      </c>
      <c r="X304" s="99"/>
      <c r="Y304" s="94"/>
      <c r="Z304" s="100"/>
      <c r="AA304" s="95"/>
      <c r="AB304" s="10"/>
      <c r="AC304" s="72" t="b">
        <f t="shared" ca="1" si="21"/>
        <v>0</v>
      </c>
    </row>
    <row r="305" spans="1:29" ht="15">
      <c r="A305" s="93">
        <f t="shared" si="25"/>
        <v>1302</v>
      </c>
      <c r="B305" s="94"/>
      <c r="C305" s="153"/>
      <c r="D305" s="93" t="str">
        <f>IF(C305&lt;&gt;"",COUNTIF(Stats!AD:AD,C305),"")</f>
        <v/>
      </c>
      <c r="E305" s="165" t="str">
        <f ca="1">IF(C305&lt;&gt;"",IF(MONTH(T305)=MONTH(TODAY()),Stats!AI1303,"--"),"")</f>
        <v/>
      </c>
      <c r="F305" s="97"/>
      <c r="G305" s="160"/>
      <c r="H305" s="157"/>
      <c r="I305" s="158"/>
      <c r="J305" s="161"/>
      <c r="K305" s="160"/>
      <c r="L305" s="162"/>
      <c r="M305" s="162"/>
      <c r="N305" s="96"/>
      <c r="O305" s="96"/>
      <c r="P305" s="164"/>
      <c r="Q305" s="159"/>
      <c r="R305" s="98"/>
      <c r="S305" s="163"/>
      <c r="T305" s="92" t="str">
        <f t="shared" ca="1" si="22"/>
        <v/>
      </c>
      <c r="U305" s="94"/>
      <c r="V305" s="92" t="str">
        <f t="shared" si="23"/>
        <v/>
      </c>
      <c r="W305" s="92" t="str">
        <f t="shared" si="24"/>
        <v/>
      </c>
      <c r="X305" s="99"/>
      <c r="Y305" s="94"/>
      <c r="Z305" s="100"/>
      <c r="AA305" s="95"/>
      <c r="AB305" s="10"/>
      <c r="AC305" s="72" t="b">
        <f t="shared" ca="1" si="21"/>
        <v>0</v>
      </c>
    </row>
    <row r="306" spans="1:29" ht="15">
      <c r="A306" s="93">
        <f t="shared" si="25"/>
        <v>1303</v>
      </c>
      <c r="B306" s="94"/>
      <c r="C306" s="153"/>
      <c r="D306" s="93" t="str">
        <f>IF(C306&lt;&gt;"",COUNTIF(Stats!AD:AD,C306),"")</f>
        <v/>
      </c>
      <c r="E306" s="165" t="str">
        <f ca="1">IF(C306&lt;&gt;"",IF(MONTH(T306)=MONTH(TODAY()),Stats!AI1304,"--"),"")</f>
        <v/>
      </c>
      <c r="F306" s="97"/>
      <c r="G306" s="160"/>
      <c r="H306" s="157"/>
      <c r="I306" s="158"/>
      <c r="J306" s="161"/>
      <c r="K306" s="160"/>
      <c r="L306" s="162"/>
      <c r="M306" s="162"/>
      <c r="N306" s="96"/>
      <c r="O306" s="96"/>
      <c r="P306" s="164"/>
      <c r="Q306" s="159"/>
      <c r="R306" s="98"/>
      <c r="S306" s="163"/>
      <c r="T306" s="92" t="str">
        <f t="shared" ca="1" si="22"/>
        <v/>
      </c>
      <c r="U306" s="94"/>
      <c r="V306" s="92" t="str">
        <f t="shared" si="23"/>
        <v/>
      </c>
      <c r="W306" s="92" t="str">
        <f t="shared" si="24"/>
        <v/>
      </c>
      <c r="X306" s="99"/>
      <c r="Y306" s="94"/>
      <c r="Z306" s="100"/>
      <c r="AA306" s="95"/>
      <c r="AB306" s="10"/>
      <c r="AC306" s="72" t="b">
        <f t="shared" ca="1" si="21"/>
        <v>0</v>
      </c>
    </row>
    <row r="307" spans="1:29" ht="15">
      <c r="A307" s="93">
        <f t="shared" si="25"/>
        <v>1304</v>
      </c>
      <c r="B307" s="94"/>
      <c r="C307" s="153"/>
      <c r="D307" s="93" t="str">
        <f>IF(C307&lt;&gt;"",COUNTIF(Stats!AD:AD,C307),"")</f>
        <v/>
      </c>
      <c r="E307" s="165" t="str">
        <f ca="1">IF(C307&lt;&gt;"",IF(MONTH(T307)=MONTH(TODAY()),Stats!AI1305,"--"),"")</f>
        <v/>
      </c>
      <c r="F307" s="97"/>
      <c r="G307" s="160"/>
      <c r="H307" s="157"/>
      <c r="I307" s="158"/>
      <c r="J307" s="161"/>
      <c r="K307" s="160"/>
      <c r="L307" s="162"/>
      <c r="M307" s="162"/>
      <c r="N307" s="96"/>
      <c r="O307" s="96"/>
      <c r="P307" s="164"/>
      <c r="Q307" s="159"/>
      <c r="R307" s="98"/>
      <c r="S307" s="163"/>
      <c r="T307" s="92" t="str">
        <f t="shared" ca="1" si="22"/>
        <v/>
      </c>
      <c r="U307" s="94"/>
      <c r="V307" s="92" t="str">
        <f t="shared" si="23"/>
        <v/>
      </c>
      <c r="W307" s="92" t="str">
        <f t="shared" si="24"/>
        <v/>
      </c>
      <c r="X307" s="99"/>
      <c r="Y307" s="94"/>
      <c r="Z307" s="100"/>
      <c r="AA307" s="95"/>
      <c r="AB307" s="10"/>
      <c r="AC307" s="72" t="b">
        <f t="shared" ca="1" si="21"/>
        <v>0</v>
      </c>
    </row>
    <row r="308" spans="1:29" ht="15">
      <c r="A308" s="93">
        <f t="shared" si="25"/>
        <v>1305</v>
      </c>
      <c r="B308" s="94"/>
      <c r="C308" s="153"/>
      <c r="D308" s="93" t="str">
        <f>IF(C308&lt;&gt;"",COUNTIF(Stats!AD:AD,C308),"")</f>
        <v/>
      </c>
      <c r="E308" s="165" t="str">
        <f ca="1">IF(C308&lt;&gt;"",IF(MONTH(T308)=MONTH(TODAY()),Stats!AI1306,"--"),"")</f>
        <v/>
      </c>
      <c r="F308" s="97"/>
      <c r="G308" s="160"/>
      <c r="H308" s="157"/>
      <c r="I308" s="158"/>
      <c r="J308" s="161"/>
      <c r="K308" s="160"/>
      <c r="L308" s="162"/>
      <c r="M308" s="162"/>
      <c r="N308" s="96"/>
      <c r="O308" s="96"/>
      <c r="P308" s="164"/>
      <c r="Q308" s="159"/>
      <c r="R308" s="98"/>
      <c r="S308" s="163"/>
      <c r="T308" s="92" t="str">
        <f t="shared" ca="1" si="22"/>
        <v/>
      </c>
      <c r="U308" s="94"/>
      <c r="V308" s="92" t="str">
        <f t="shared" si="23"/>
        <v/>
      </c>
      <c r="W308" s="92" t="str">
        <f t="shared" si="24"/>
        <v/>
      </c>
      <c r="X308" s="99"/>
      <c r="Y308" s="94"/>
      <c r="Z308" s="100"/>
      <c r="AA308" s="95"/>
      <c r="AB308" s="10"/>
      <c r="AC308" s="72" t="b">
        <f t="shared" ca="1" si="21"/>
        <v>0</v>
      </c>
    </row>
    <row r="309" spans="1:29" ht="15">
      <c r="A309" s="93">
        <f t="shared" si="25"/>
        <v>1306</v>
      </c>
      <c r="B309" s="94"/>
      <c r="C309" s="153"/>
      <c r="D309" s="93" t="str">
        <f>IF(C309&lt;&gt;"",COUNTIF(Stats!AD:AD,C309),"")</f>
        <v/>
      </c>
      <c r="E309" s="165" t="str">
        <f ca="1">IF(C309&lt;&gt;"",IF(MONTH(T309)=MONTH(TODAY()),Stats!AI1307,"--"),"")</f>
        <v/>
      </c>
      <c r="F309" s="97"/>
      <c r="G309" s="160"/>
      <c r="H309" s="157"/>
      <c r="I309" s="158"/>
      <c r="J309" s="161"/>
      <c r="K309" s="160"/>
      <c r="L309" s="162"/>
      <c r="M309" s="162"/>
      <c r="N309" s="96"/>
      <c r="O309" s="96"/>
      <c r="P309" s="164"/>
      <c r="Q309" s="159"/>
      <c r="R309" s="98"/>
      <c r="S309" s="163"/>
      <c r="T309" s="92" t="str">
        <f t="shared" ca="1" si="22"/>
        <v/>
      </c>
      <c r="U309" s="94"/>
      <c r="V309" s="92" t="str">
        <f t="shared" si="23"/>
        <v/>
      </c>
      <c r="W309" s="92" t="str">
        <f t="shared" si="24"/>
        <v/>
      </c>
      <c r="X309" s="99"/>
      <c r="Y309" s="94"/>
      <c r="Z309" s="100"/>
      <c r="AA309" s="95"/>
      <c r="AB309" s="10"/>
      <c r="AC309" s="72" t="b">
        <f t="shared" ca="1" si="21"/>
        <v>0</v>
      </c>
    </row>
    <row r="310" spans="1:29" ht="15">
      <c r="A310" s="93">
        <f t="shared" si="25"/>
        <v>1307</v>
      </c>
      <c r="B310" s="94"/>
      <c r="C310" s="153"/>
      <c r="D310" s="93" t="str">
        <f>IF(C310&lt;&gt;"",COUNTIF(Stats!AD:AD,C310),"")</f>
        <v/>
      </c>
      <c r="E310" s="165" t="str">
        <f ca="1">IF(C310&lt;&gt;"",IF(MONTH(T310)=MONTH(TODAY()),Stats!AI1308,"--"),"")</f>
        <v/>
      </c>
      <c r="F310" s="97"/>
      <c r="G310" s="160"/>
      <c r="H310" s="157"/>
      <c r="I310" s="158"/>
      <c r="J310" s="161"/>
      <c r="K310" s="160"/>
      <c r="L310" s="162"/>
      <c r="M310" s="162"/>
      <c r="N310" s="96"/>
      <c r="O310" s="96"/>
      <c r="P310" s="164"/>
      <c r="Q310" s="159"/>
      <c r="R310" s="98"/>
      <c r="S310" s="163"/>
      <c r="T310" s="92" t="str">
        <f t="shared" ca="1" si="22"/>
        <v/>
      </c>
      <c r="U310" s="94"/>
      <c r="V310" s="92" t="str">
        <f t="shared" si="23"/>
        <v/>
      </c>
      <c r="W310" s="92" t="str">
        <f t="shared" si="24"/>
        <v/>
      </c>
      <c r="X310" s="99"/>
      <c r="Y310" s="94"/>
      <c r="Z310" s="100"/>
      <c r="AA310" s="95"/>
      <c r="AB310" s="10"/>
      <c r="AC310" s="72" t="b">
        <f t="shared" ca="1" si="21"/>
        <v>0</v>
      </c>
    </row>
    <row r="311" spans="1:29" ht="15">
      <c r="A311" s="93">
        <f t="shared" si="25"/>
        <v>1308</v>
      </c>
      <c r="B311" s="94"/>
      <c r="C311" s="153"/>
      <c r="D311" s="93" t="str">
        <f>IF(C311&lt;&gt;"",COUNTIF(Stats!AD:AD,C311),"")</f>
        <v/>
      </c>
      <c r="E311" s="165" t="str">
        <f ca="1">IF(C311&lt;&gt;"",IF(MONTH(T311)=MONTH(TODAY()),Stats!AI1309,"--"),"")</f>
        <v/>
      </c>
      <c r="F311" s="97"/>
      <c r="G311" s="160"/>
      <c r="H311" s="157"/>
      <c r="I311" s="158"/>
      <c r="J311" s="161"/>
      <c r="K311" s="160"/>
      <c r="L311" s="162"/>
      <c r="M311" s="162"/>
      <c r="N311" s="96"/>
      <c r="O311" s="96"/>
      <c r="P311" s="164"/>
      <c r="Q311" s="159"/>
      <c r="R311" s="98"/>
      <c r="S311" s="163"/>
      <c r="T311" s="92" t="str">
        <f t="shared" ca="1" si="22"/>
        <v/>
      </c>
      <c r="U311" s="94"/>
      <c r="V311" s="92" t="str">
        <f t="shared" si="23"/>
        <v/>
      </c>
      <c r="W311" s="92" t="str">
        <f t="shared" si="24"/>
        <v/>
      </c>
      <c r="X311" s="99"/>
      <c r="Y311" s="94"/>
      <c r="Z311" s="100"/>
      <c r="AA311" s="95"/>
      <c r="AB311" s="10"/>
      <c r="AC311" s="72" t="b">
        <f t="shared" ca="1" si="21"/>
        <v>0</v>
      </c>
    </row>
    <row r="312" spans="1:29" ht="15">
      <c r="A312" s="93">
        <f t="shared" si="25"/>
        <v>1309</v>
      </c>
      <c r="B312" s="94"/>
      <c r="C312" s="153"/>
      <c r="D312" s="93" t="str">
        <f>IF(C312&lt;&gt;"",COUNTIF(Stats!AD:AD,C312),"")</f>
        <v/>
      </c>
      <c r="E312" s="165" t="str">
        <f ca="1">IF(C312&lt;&gt;"",IF(MONTH(T312)=MONTH(TODAY()),Stats!AI1310,"--"),"")</f>
        <v/>
      </c>
      <c r="F312" s="97"/>
      <c r="G312" s="160"/>
      <c r="H312" s="157"/>
      <c r="I312" s="158"/>
      <c r="J312" s="161"/>
      <c r="K312" s="160"/>
      <c r="L312" s="162"/>
      <c r="M312" s="162"/>
      <c r="N312" s="96"/>
      <c r="O312" s="96"/>
      <c r="P312" s="164"/>
      <c r="Q312" s="159"/>
      <c r="R312" s="98"/>
      <c r="S312" s="163"/>
      <c r="T312" s="92" t="str">
        <f t="shared" ca="1" si="22"/>
        <v/>
      </c>
      <c r="U312" s="94"/>
      <c r="V312" s="92" t="str">
        <f t="shared" si="23"/>
        <v/>
      </c>
      <c r="W312" s="92" t="str">
        <f t="shared" si="24"/>
        <v/>
      </c>
      <c r="X312" s="99"/>
      <c r="Y312" s="94"/>
      <c r="Z312" s="100"/>
      <c r="AA312" s="95"/>
      <c r="AB312" s="10"/>
      <c r="AC312" s="72" t="b">
        <f t="shared" ca="1" si="21"/>
        <v>0</v>
      </c>
    </row>
    <row r="313" spans="1:29" ht="15">
      <c r="A313" s="93">
        <f t="shared" si="25"/>
        <v>1310</v>
      </c>
      <c r="B313" s="94"/>
      <c r="C313" s="153"/>
      <c r="D313" s="93" t="str">
        <f>IF(C313&lt;&gt;"",COUNTIF(Stats!AD:AD,C313),"")</f>
        <v/>
      </c>
      <c r="E313" s="165" t="str">
        <f ca="1">IF(C313&lt;&gt;"",IF(MONTH(T313)=MONTH(TODAY()),Stats!AI1311,"--"),"")</f>
        <v/>
      </c>
      <c r="F313" s="97"/>
      <c r="G313" s="160"/>
      <c r="H313" s="157"/>
      <c r="I313" s="158"/>
      <c r="J313" s="161"/>
      <c r="K313" s="160"/>
      <c r="L313" s="162"/>
      <c r="M313" s="162"/>
      <c r="N313" s="96"/>
      <c r="O313" s="96"/>
      <c r="P313" s="164"/>
      <c r="Q313" s="159"/>
      <c r="R313" s="98"/>
      <c r="S313" s="163"/>
      <c r="T313" s="92" t="str">
        <f t="shared" ca="1" si="22"/>
        <v/>
      </c>
      <c r="U313" s="94"/>
      <c r="V313" s="92" t="str">
        <f t="shared" si="23"/>
        <v/>
      </c>
      <c r="W313" s="92" t="str">
        <f t="shared" si="24"/>
        <v/>
      </c>
      <c r="X313" s="99"/>
      <c r="Y313" s="94"/>
      <c r="Z313" s="100"/>
      <c r="AA313" s="95"/>
      <c r="AB313" s="10"/>
      <c r="AC313" s="72" t="b">
        <f t="shared" ca="1" si="21"/>
        <v>0</v>
      </c>
    </row>
    <row r="314" spans="1:29" ht="15">
      <c r="A314" s="93">
        <f t="shared" si="25"/>
        <v>1311</v>
      </c>
      <c r="B314" s="94"/>
      <c r="C314" s="153"/>
      <c r="D314" s="93" t="str">
        <f>IF(C314&lt;&gt;"",COUNTIF(Stats!AD:AD,C314),"")</f>
        <v/>
      </c>
      <c r="E314" s="165" t="str">
        <f ca="1">IF(C314&lt;&gt;"",IF(MONTH(T314)=MONTH(TODAY()),Stats!AI1312,"--"),"")</f>
        <v/>
      </c>
      <c r="F314" s="97"/>
      <c r="G314" s="160"/>
      <c r="H314" s="157"/>
      <c r="I314" s="158"/>
      <c r="J314" s="161"/>
      <c r="K314" s="160"/>
      <c r="L314" s="162"/>
      <c r="M314" s="162"/>
      <c r="N314" s="96"/>
      <c r="O314" s="96"/>
      <c r="P314" s="164"/>
      <c r="Q314" s="159"/>
      <c r="R314" s="98"/>
      <c r="S314" s="163"/>
      <c r="T314" s="92" t="str">
        <f t="shared" ca="1" si="22"/>
        <v/>
      </c>
      <c r="U314" s="94"/>
      <c r="V314" s="92" t="str">
        <f t="shared" si="23"/>
        <v/>
      </c>
      <c r="W314" s="92" t="str">
        <f t="shared" si="24"/>
        <v/>
      </c>
      <c r="X314" s="99"/>
      <c r="Y314" s="94"/>
      <c r="Z314" s="100"/>
      <c r="AA314" s="95"/>
      <c r="AB314" s="10"/>
      <c r="AC314" s="72" t="b">
        <f t="shared" ca="1" si="21"/>
        <v>0</v>
      </c>
    </row>
    <row r="315" spans="1:29" ht="15">
      <c r="A315" s="93">
        <f t="shared" si="25"/>
        <v>1312</v>
      </c>
      <c r="B315" s="94"/>
      <c r="C315" s="153"/>
      <c r="D315" s="93" t="str">
        <f>IF(C315&lt;&gt;"",COUNTIF(Stats!AD:AD,C315),"")</f>
        <v/>
      </c>
      <c r="E315" s="165" t="str">
        <f ca="1">IF(C315&lt;&gt;"",IF(MONTH(T315)=MONTH(TODAY()),Stats!AI1313,"--"),"")</f>
        <v/>
      </c>
      <c r="F315" s="97"/>
      <c r="G315" s="160"/>
      <c r="H315" s="157"/>
      <c r="I315" s="158"/>
      <c r="J315" s="161"/>
      <c r="K315" s="160"/>
      <c r="L315" s="162"/>
      <c r="M315" s="162"/>
      <c r="N315" s="96"/>
      <c r="O315" s="96"/>
      <c r="P315" s="164"/>
      <c r="Q315" s="159"/>
      <c r="R315" s="98"/>
      <c r="S315" s="163"/>
      <c r="T315" s="92" t="str">
        <f t="shared" ca="1" si="22"/>
        <v/>
      </c>
      <c r="U315" s="94"/>
      <c r="V315" s="92" t="str">
        <f t="shared" si="23"/>
        <v/>
      </c>
      <c r="W315" s="92" t="str">
        <f t="shared" si="24"/>
        <v/>
      </c>
      <c r="X315" s="99"/>
      <c r="Y315" s="94"/>
      <c r="Z315" s="100"/>
      <c r="AA315" s="95"/>
      <c r="AB315" s="10"/>
      <c r="AC315" s="72" t="b">
        <f t="shared" ca="1" si="21"/>
        <v>0</v>
      </c>
    </row>
    <row r="316" spans="1:29" ht="15">
      <c r="A316" s="93">
        <f t="shared" si="25"/>
        <v>1313</v>
      </c>
      <c r="B316" s="94"/>
      <c r="C316" s="153"/>
      <c r="D316" s="93" t="str">
        <f>IF(C316&lt;&gt;"",COUNTIF(Stats!AD:AD,C316),"")</f>
        <v/>
      </c>
      <c r="E316" s="165" t="str">
        <f ca="1">IF(C316&lt;&gt;"",IF(MONTH(T316)=MONTH(TODAY()),Stats!AI1314,"--"),"")</f>
        <v/>
      </c>
      <c r="F316" s="97"/>
      <c r="G316" s="160"/>
      <c r="H316" s="157"/>
      <c r="I316" s="158"/>
      <c r="J316" s="161"/>
      <c r="K316" s="160"/>
      <c r="L316" s="162"/>
      <c r="M316" s="162"/>
      <c r="N316" s="96"/>
      <c r="O316" s="96"/>
      <c r="P316" s="164"/>
      <c r="Q316" s="159"/>
      <c r="R316" s="98"/>
      <c r="S316" s="163"/>
      <c r="T316" s="92" t="str">
        <f t="shared" ca="1" si="22"/>
        <v/>
      </c>
      <c r="U316" s="94"/>
      <c r="V316" s="92" t="str">
        <f t="shared" si="23"/>
        <v/>
      </c>
      <c r="W316" s="92" t="str">
        <f t="shared" si="24"/>
        <v/>
      </c>
      <c r="X316" s="99"/>
      <c r="Y316" s="94"/>
      <c r="Z316" s="100"/>
      <c r="AA316" s="95"/>
      <c r="AB316" s="10"/>
      <c r="AC316" s="72" t="b">
        <f t="shared" ca="1" si="21"/>
        <v>0</v>
      </c>
    </row>
    <row r="317" spans="1:29" ht="15">
      <c r="A317" s="93">
        <f t="shared" si="25"/>
        <v>1314</v>
      </c>
      <c r="B317" s="94"/>
      <c r="C317" s="153"/>
      <c r="D317" s="93" t="str">
        <f>IF(C317&lt;&gt;"",COUNTIF(Stats!AD:AD,C317),"")</f>
        <v/>
      </c>
      <c r="E317" s="165" t="str">
        <f ca="1">IF(C317&lt;&gt;"",IF(MONTH(T317)=MONTH(TODAY()),Stats!AI1315,"--"),"")</f>
        <v/>
      </c>
      <c r="F317" s="97"/>
      <c r="G317" s="160"/>
      <c r="H317" s="157"/>
      <c r="I317" s="158"/>
      <c r="J317" s="161"/>
      <c r="K317" s="160"/>
      <c r="L317" s="162"/>
      <c r="M317" s="162"/>
      <c r="N317" s="96"/>
      <c r="O317" s="96"/>
      <c r="P317" s="164"/>
      <c r="Q317" s="159"/>
      <c r="R317" s="98"/>
      <c r="S317" s="163"/>
      <c r="T317" s="92" t="str">
        <f t="shared" ca="1" si="22"/>
        <v/>
      </c>
      <c r="U317" s="94"/>
      <c r="V317" s="92" t="str">
        <f t="shared" si="23"/>
        <v/>
      </c>
      <c r="W317" s="92" t="str">
        <f t="shared" si="24"/>
        <v/>
      </c>
      <c r="X317" s="99"/>
      <c r="Y317" s="94"/>
      <c r="Z317" s="100"/>
      <c r="AA317" s="95"/>
      <c r="AB317" s="10"/>
      <c r="AC317" s="72" t="b">
        <f t="shared" ca="1" si="21"/>
        <v>0</v>
      </c>
    </row>
    <row r="318" spans="1:29" ht="15">
      <c r="A318" s="93">
        <f t="shared" si="25"/>
        <v>1315</v>
      </c>
      <c r="B318" s="94"/>
      <c r="C318" s="153"/>
      <c r="D318" s="93" t="str">
        <f>IF(C318&lt;&gt;"",COUNTIF(Stats!AD:AD,C318),"")</f>
        <v/>
      </c>
      <c r="E318" s="165" t="str">
        <f ca="1">IF(C318&lt;&gt;"",IF(MONTH(T318)=MONTH(TODAY()),Stats!AI1316,"--"),"")</f>
        <v/>
      </c>
      <c r="F318" s="97"/>
      <c r="G318" s="160"/>
      <c r="H318" s="157"/>
      <c r="I318" s="158"/>
      <c r="J318" s="161"/>
      <c r="K318" s="160"/>
      <c r="L318" s="162"/>
      <c r="M318" s="162"/>
      <c r="N318" s="96"/>
      <c r="O318" s="96"/>
      <c r="P318" s="164"/>
      <c r="Q318" s="159"/>
      <c r="R318" s="98"/>
      <c r="S318" s="163"/>
      <c r="T318" s="92" t="str">
        <f t="shared" ca="1" si="22"/>
        <v/>
      </c>
      <c r="U318" s="94"/>
      <c r="V318" s="92" t="str">
        <f t="shared" si="23"/>
        <v/>
      </c>
      <c r="W318" s="92" t="str">
        <f t="shared" si="24"/>
        <v/>
      </c>
      <c r="X318" s="99"/>
      <c r="Y318" s="94"/>
      <c r="Z318" s="100"/>
      <c r="AA318" s="95"/>
      <c r="AB318" s="10"/>
      <c r="AC318" s="72" t="b">
        <f t="shared" ca="1" si="21"/>
        <v>0</v>
      </c>
    </row>
    <row r="319" spans="1:29" ht="15">
      <c r="A319" s="93">
        <f t="shared" si="25"/>
        <v>1316</v>
      </c>
      <c r="B319" s="94"/>
      <c r="C319" s="153"/>
      <c r="D319" s="93" t="str">
        <f>IF(C319&lt;&gt;"",COUNTIF(Stats!AD:AD,C319),"")</f>
        <v/>
      </c>
      <c r="E319" s="165" t="str">
        <f ca="1">IF(C319&lt;&gt;"",IF(MONTH(T319)=MONTH(TODAY()),Stats!AI1317,"--"),"")</f>
        <v/>
      </c>
      <c r="F319" s="97"/>
      <c r="G319" s="160"/>
      <c r="H319" s="157"/>
      <c r="I319" s="158"/>
      <c r="J319" s="161"/>
      <c r="K319" s="160"/>
      <c r="L319" s="162"/>
      <c r="M319" s="162"/>
      <c r="N319" s="96"/>
      <c r="O319" s="96"/>
      <c r="P319" s="164"/>
      <c r="Q319" s="159"/>
      <c r="R319" s="98"/>
      <c r="S319" s="163"/>
      <c r="T319" s="92" t="str">
        <f t="shared" ca="1" si="22"/>
        <v/>
      </c>
      <c r="U319" s="94"/>
      <c r="V319" s="92" t="str">
        <f t="shared" si="23"/>
        <v/>
      </c>
      <c r="W319" s="92" t="str">
        <f t="shared" si="24"/>
        <v/>
      </c>
      <c r="X319" s="99"/>
      <c r="Y319" s="94"/>
      <c r="Z319" s="100"/>
      <c r="AA319" s="95"/>
      <c r="AB319" s="10"/>
      <c r="AC319" s="72" t="b">
        <f t="shared" ca="1" si="21"/>
        <v>0</v>
      </c>
    </row>
    <row r="320" spans="1:29" ht="15">
      <c r="A320" s="93">
        <f t="shared" si="25"/>
        <v>1317</v>
      </c>
      <c r="B320" s="94"/>
      <c r="C320" s="153"/>
      <c r="D320" s="93" t="str">
        <f>IF(C320&lt;&gt;"",COUNTIF(Stats!AD:AD,C320),"")</f>
        <v/>
      </c>
      <c r="E320" s="165" t="str">
        <f ca="1">IF(C320&lt;&gt;"",IF(MONTH(T320)=MONTH(TODAY()),Stats!AI1318,"--"),"")</f>
        <v/>
      </c>
      <c r="F320" s="97"/>
      <c r="G320" s="160"/>
      <c r="H320" s="157"/>
      <c r="I320" s="158"/>
      <c r="J320" s="161"/>
      <c r="K320" s="160"/>
      <c r="L320" s="162"/>
      <c r="M320" s="162"/>
      <c r="N320" s="96"/>
      <c r="O320" s="96"/>
      <c r="P320" s="164"/>
      <c r="Q320" s="159"/>
      <c r="R320" s="98"/>
      <c r="S320" s="163"/>
      <c r="T320" s="92" t="str">
        <f t="shared" ca="1" si="22"/>
        <v/>
      </c>
      <c r="U320" s="94"/>
      <c r="V320" s="92" t="str">
        <f t="shared" si="23"/>
        <v/>
      </c>
      <c r="W320" s="92" t="str">
        <f t="shared" si="24"/>
        <v/>
      </c>
      <c r="X320" s="99"/>
      <c r="Y320" s="94"/>
      <c r="Z320" s="100"/>
      <c r="AA320" s="95"/>
      <c r="AB320" s="10"/>
      <c r="AC320" s="72" t="b">
        <f t="shared" ca="1" si="21"/>
        <v>0</v>
      </c>
    </row>
    <row r="321" spans="1:29" ht="15">
      <c r="A321" s="93">
        <f t="shared" si="25"/>
        <v>1318</v>
      </c>
      <c r="B321" s="94"/>
      <c r="C321" s="153"/>
      <c r="D321" s="93" t="str">
        <f>IF(C321&lt;&gt;"",COUNTIF(Stats!AD:AD,C321),"")</f>
        <v/>
      </c>
      <c r="E321" s="165" t="str">
        <f ca="1">IF(C321&lt;&gt;"",IF(MONTH(T321)=MONTH(TODAY()),Stats!AI1319,"--"),"")</f>
        <v/>
      </c>
      <c r="F321" s="97"/>
      <c r="G321" s="160"/>
      <c r="H321" s="157"/>
      <c r="I321" s="158"/>
      <c r="J321" s="161"/>
      <c r="K321" s="160"/>
      <c r="L321" s="162"/>
      <c r="M321" s="162"/>
      <c r="N321" s="96"/>
      <c r="O321" s="96"/>
      <c r="P321" s="164"/>
      <c r="Q321" s="159"/>
      <c r="R321" s="98"/>
      <c r="S321" s="163"/>
      <c r="T321" s="92" t="str">
        <f t="shared" ca="1" si="22"/>
        <v/>
      </c>
      <c r="U321" s="94"/>
      <c r="V321" s="92" t="str">
        <f t="shared" si="23"/>
        <v/>
      </c>
      <c r="W321" s="92" t="str">
        <f t="shared" si="24"/>
        <v/>
      </c>
      <c r="X321" s="99"/>
      <c r="Y321" s="94"/>
      <c r="Z321" s="100"/>
      <c r="AA321" s="95"/>
      <c r="AB321" s="10"/>
      <c r="AC321" s="72" t="b">
        <f t="shared" ca="1" si="21"/>
        <v>0</v>
      </c>
    </row>
    <row r="322" spans="1:29" ht="15">
      <c r="A322" s="93">
        <f t="shared" si="25"/>
        <v>1319</v>
      </c>
      <c r="B322" s="94"/>
      <c r="C322" s="153"/>
      <c r="D322" s="93" t="str">
        <f>IF(C322&lt;&gt;"",COUNTIF(Stats!AD:AD,C322),"")</f>
        <v/>
      </c>
      <c r="E322" s="165" t="str">
        <f ca="1">IF(C322&lt;&gt;"",IF(MONTH(T322)=MONTH(TODAY()),Stats!AI1320,"--"),"")</f>
        <v/>
      </c>
      <c r="F322" s="97"/>
      <c r="G322" s="160"/>
      <c r="H322" s="157"/>
      <c r="I322" s="158"/>
      <c r="J322" s="161"/>
      <c r="K322" s="160"/>
      <c r="L322" s="162"/>
      <c r="M322" s="162"/>
      <c r="N322" s="96"/>
      <c r="O322" s="96"/>
      <c r="P322" s="164"/>
      <c r="Q322" s="159"/>
      <c r="R322" s="98"/>
      <c r="S322" s="163"/>
      <c r="T322" s="92" t="str">
        <f t="shared" ca="1" si="22"/>
        <v/>
      </c>
      <c r="U322" s="94"/>
      <c r="V322" s="92" t="str">
        <f t="shared" si="23"/>
        <v/>
      </c>
      <c r="W322" s="92" t="str">
        <f t="shared" si="24"/>
        <v/>
      </c>
      <c r="X322" s="99"/>
      <c r="Y322" s="94"/>
      <c r="Z322" s="100"/>
      <c r="AA322" s="95"/>
      <c r="AB322" s="10"/>
      <c r="AC322" s="72" t="b">
        <f t="shared" ca="1" si="21"/>
        <v>0</v>
      </c>
    </row>
    <row r="323" spans="1:29" ht="15">
      <c r="A323" s="93">
        <f t="shared" si="25"/>
        <v>1320</v>
      </c>
      <c r="B323" s="94"/>
      <c r="C323" s="153"/>
      <c r="D323" s="93" t="str">
        <f>IF(C323&lt;&gt;"",COUNTIF(Stats!AD:AD,C323),"")</f>
        <v/>
      </c>
      <c r="E323" s="165" t="str">
        <f ca="1">IF(C323&lt;&gt;"",IF(MONTH(T323)=MONTH(TODAY()),Stats!AI1321,"--"),"")</f>
        <v/>
      </c>
      <c r="F323" s="97"/>
      <c r="G323" s="160"/>
      <c r="H323" s="157"/>
      <c r="I323" s="158"/>
      <c r="J323" s="161"/>
      <c r="K323" s="160"/>
      <c r="L323" s="162"/>
      <c r="M323" s="162"/>
      <c r="N323" s="96"/>
      <c r="O323" s="96"/>
      <c r="P323" s="164"/>
      <c r="Q323" s="159"/>
      <c r="R323" s="98"/>
      <c r="S323" s="163"/>
      <c r="T323" s="92" t="str">
        <f t="shared" ca="1" si="22"/>
        <v/>
      </c>
      <c r="U323" s="94"/>
      <c r="V323" s="92" t="str">
        <f t="shared" si="23"/>
        <v/>
      </c>
      <c r="W323" s="92" t="str">
        <f t="shared" si="24"/>
        <v/>
      </c>
      <c r="X323" s="99"/>
      <c r="Y323" s="94"/>
      <c r="Z323" s="100"/>
      <c r="AA323" s="95"/>
      <c r="AB323" s="10"/>
      <c r="AC323" s="72" t="b">
        <f t="shared" ca="1" si="21"/>
        <v>0</v>
      </c>
    </row>
    <row r="324" spans="1:29" ht="15">
      <c r="A324" s="93">
        <f t="shared" si="25"/>
        <v>1321</v>
      </c>
      <c r="B324" s="94"/>
      <c r="C324" s="153"/>
      <c r="D324" s="93" t="str">
        <f>IF(C324&lt;&gt;"",COUNTIF(Stats!AD:AD,C324),"")</f>
        <v/>
      </c>
      <c r="E324" s="165" t="str">
        <f ca="1">IF(C324&lt;&gt;"",IF(MONTH(T324)=MONTH(TODAY()),Stats!AI1322,"--"),"")</f>
        <v/>
      </c>
      <c r="F324" s="97"/>
      <c r="G324" s="160"/>
      <c r="H324" s="157"/>
      <c r="I324" s="158"/>
      <c r="J324" s="161"/>
      <c r="K324" s="160"/>
      <c r="L324" s="162"/>
      <c r="M324" s="162"/>
      <c r="N324" s="96"/>
      <c r="O324" s="96"/>
      <c r="P324" s="164"/>
      <c r="Q324" s="159"/>
      <c r="R324" s="98"/>
      <c r="S324" s="163"/>
      <c r="T324" s="92" t="str">
        <f t="shared" ca="1" si="22"/>
        <v/>
      </c>
      <c r="U324" s="94"/>
      <c r="V324" s="92" t="str">
        <f t="shared" si="23"/>
        <v/>
      </c>
      <c r="W324" s="92" t="str">
        <f t="shared" si="24"/>
        <v/>
      </c>
      <c r="X324" s="99"/>
      <c r="Y324" s="94"/>
      <c r="Z324" s="100"/>
      <c r="AA324" s="95"/>
      <c r="AB324" s="10"/>
      <c r="AC324" s="72" t="b">
        <f t="shared" ref="AC324:AC387" ca="1" si="26">AND(T324&gt;=startDate,T324&lt;=endDate)</f>
        <v>0</v>
      </c>
    </row>
    <row r="325" spans="1:29" ht="15">
      <c r="A325" s="93">
        <f t="shared" si="25"/>
        <v>1322</v>
      </c>
      <c r="B325" s="94"/>
      <c r="C325" s="153"/>
      <c r="D325" s="93" t="str">
        <f>IF(C325&lt;&gt;"",COUNTIF(Stats!AD:AD,C325),"")</f>
        <v/>
      </c>
      <c r="E325" s="165" t="str">
        <f ca="1">IF(C325&lt;&gt;"",IF(MONTH(T325)=MONTH(TODAY()),Stats!AI1323,"--"),"")</f>
        <v/>
      </c>
      <c r="F325" s="97"/>
      <c r="G325" s="160"/>
      <c r="H325" s="157"/>
      <c r="I325" s="158"/>
      <c r="J325" s="161"/>
      <c r="K325" s="160"/>
      <c r="L325" s="162"/>
      <c r="M325" s="162"/>
      <c r="N325" s="96"/>
      <c r="O325" s="96"/>
      <c r="P325" s="164"/>
      <c r="Q325" s="159"/>
      <c r="R325" s="98"/>
      <c r="S325" s="163"/>
      <c r="T325" s="92" t="str">
        <f t="shared" ref="T325:T388" ca="1" si="27">IF(B325&lt;&gt;"",IF(T325="",TODAY(),T325),"")</f>
        <v/>
      </c>
      <c r="U325" s="94"/>
      <c r="V325" s="92" t="str">
        <f t="shared" ref="V325:V388" si="28">IF(U325="","", U325+21)</f>
        <v/>
      </c>
      <c r="W325" s="92" t="str">
        <f t="shared" ref="W325:W388" si="29">IF($U325="","", $V325+28)</f>
        <v/>
      </c>
      <c r="X325" s="99"/>
      <c r="Y325" s="94"/>
      <c r="Z325" s="100"/>
      <c r="AA325" s="95"/>
      <c r="AB325" s="10"/>
      <c r="AC325" s="72" t="b">
        <f t="shared" ca="1" si="26"/>
        <v>0</v>
      </c>
    </row>
    <row r="326" spans="1:29" ht="15">
      <c r="A326" s="93">
        <f t="shared" si="25"/>
        <v>1323</v>
      </c>
      <c r="B326" s="94"/>
      <c r="C326" s="153"/>
      <c r="D326" s="93" t="str">
        <f>IF(C326&lt;&gt;"",COUNTIF(Stats!AD:AD,C326),"")</f>
        <v/>
      </c>
      <c r="E326" s="165" t="str">
        <f ca="1">IF(C326&lt;&gt;"",IF(MONTH(T326)=MONTH(TODAY()),Stats!AI1324,"--"),"")</f>
        <v/>
      </c>
      <c r="F326" s="97"/>
      <c r="G326" s="160"/>
      <c r="H326" s="157"/>
      <c r="I326" s="158"/>
      <c r="J326" s="161"/>
      <c r="K326" s="160"/>
      <c r="L326" s="162"/>
      <c r="M326" s="162"/>
      <c r="N326" s="96"/>
      <c r="O326" s="96"/>
      <c r="P326" s="164"/>
      <c r="Q326" s="159"/>
      <c r="R326" s="98"/>
      <c r="S326" s="163"/>
      <c r="T326" s="92" t="str">
        <f t="shared" ca="1" si="27"/>
        <v/>
      </c>
      <c r="U326" s="94"/>
      <c r="V326" s="92" t="str">
        <f t="shared" si="28"/>
        <v/>
      </c>
      <c r="W326" s="92" t="str">
        <f t="shared" si="29"/>
        <v/>
      </c>
      <c r="X326" s="99"/>
      <c r="Y326" s="94"/>
      <c r="Z326" s="100"/>
      <c r="AA326" s="95"/>
      <c r="AB326" s="10"/>
      <c r="AC326" s="72" t="b">
        <f t="shared" ca="1" si="26"/>
        <v>0</v>
      </c>
    </row>
    <row r="327" spans="1:29" ht="15">
      <c r="A327" s="93">
        <f t="shared" si="25"/>
        <v>1324</v>
      </c>
      <c r="B327" s="94"/>
      <c r="C327" s="153"/>
      <c r="D327" s="93" t="str">
        <f>IF(C327&lt;&gt;"",COUNTIF(Stats!AD:AD,C327),"")</f>
        <v/>
      </c>
      <c r="E327" s="165" t="str">
        <f ca="1">IF(C327&lt;&gt;"",IF(MONTH(T327)=MONTH(TODAY()),Stats!AI1325,"--"),"")</f>
        <v/>
      </c>
      <c r="F327" s="97"/>
      <c r="G327" s="160"/>
      <c r="H327" s="157"/>
      <c r="I327" s="158"/>
      <c r="J327" s="161"/>
      <c r="K327" s="160"/>
      <c r="L327" s="162"/>
      <c r="M327" s="162"/>
      <c r="N327" s="96"/>
      <c r="O327" s="96"/>
      <c r="P327" s="164"/>
      <c r="Q327" s="159"/>
      <c r="R327" s="98"/>
      <c r="S327" s="163"/>
      <c r="T327" s="92" t="str">
        <f t="shared" ca="1" si="27"/>
        <v/>
      </c>
      <c r="U327" s="94"/>
      <c r="V327" s="92" t="str">
        <f t="shared" si="28"/>
        <v/>
      </c>
      <c r="W327" s="92" t="str">
        <f t="shared" si="29"/>
        <v/>
      </c>
      <c r="X327" s="99"/>
      <c r="Y327" s="94"/>
      <c r="Z327" s="100"/>
      <c r="AA327" s="95"/>
      <c r="AB327" s="10"/>
      <c r="AC327" s="72" t="b">
        <f t="shared" ca="1" si="26"/>
        <v>0</v>
      </c>
    </row>
    <row r="328" spans="1:29" ht="15">
      <c r="A328" s="93">
        <f t="shared" ref="A328:A391" si="30">(A327+1)</f>
        <v>1325</v>
      </c>
      <c r="B328" s="94"/>
      <c r="C328" s="153"/>
      <c r="D328" s="93" t="str">
        <f>IF(C328&lt;&gt;"",COUNTIF(Stats!AD:AD,C328),"")</f>
        <v/>
      </c>
      <c r="E328" s="165" t="str">
        <f ca="1">IF(C328&lt;&gt;"",IF(MONTH(T328)=MONTH(TODAY()),Stats!AI1326,"--"),"")</f>
        <v/>
      </c>
      <c r="F328" s="97"/>
      <c r="G328" s="160"/>
      <c r="H328" s="157"/>
      <c r="I328" s="158"/>
      <c r="J328" s="161"/>
      <c r="K328" s="160"/>
      <c r="L328" s="162"/>
      <c r="M328" s="162"/>
      <c r="N328" s="96"/>
      <c r="O328" s="96"/>
      <c r="P328" s="164"/>
      <c r="Q328" s="159"/>
      <c r="R328" s="98"/>
      <c r="S328" s="163"/>
      <c r="T328" s="92" t="str">
        <f t="shared" ca="1" si="27"/>
        <v/>
      </c>
      <c r="U328" s="94"/>
      <c r="V328" s="92" t="str">
        <f t="shared" si="28"/>
        <v/>
      </c>
      <c r="W328" s="92" t="str">
        <f t="shared" si="29"/>
        <v/>
      </c>
      <c r="X328" s="99"/>
      <c r="Y328" s="94"/>
      <c r="Z328" s="100"/>
      <c r="AA328" s="95"/>
      <c r="AB328" s="10"/>
      <c r="AC328" s="72" t="b">
        <f t="shared" ca="1" si="26"/>
        <v>0</v>
      </c>
    </row>
    <row r="329" spans="1:29" ht="15">
      <c r="A329" s="93">
        <f t="shared" si="30"/>
        <v>1326</v>
      </c>
      <c r="B329" s="94"/>
      <c r="C329" s="153"/>
      <c r="D329" s="93" t="str">
        <f>IF(C329&lt;&gt;"",COUNTIF(Stats!AD:AD,C329),"")</f>
        <v/>
      </c>
      <c r="E329" s="165" t="str">
        <f ca="1">IF(C329&lt;&gt;"",IF(MONTH(T329)=MONTH(TODAY()),Stats!AI1327,"--"),"")</f>
        <v/>
      </c>
      <c r="F329" s="97"/>
      <c r="G329" s="160"/>
      <c r="H329" s="157"/>
      <c r="I329" s="158"/>
      <c r="J329" s="161"/>
      <c r="K329" s="160"/>
      <c r="L329" s="162"/>
      <c r="M329" s="162"/>
      <c r="N329" s="96"/>
      <c r="O329" s="96"/>
      <c r="P329" s="164"/>
      <c r="Q329" s="159"/>
      <c r="R329" s="98"/>
      <c r="S329" s="163"/>
      <c r="T329" s="92" t="str">
        <f t="shared" ca="1" si="27"/>
        <v/>
      </c>
      <c r="U329" s="94"/>
      <c r="V329" s="92" t="str">
        <f t="shared" si="28"/>
        <v/>
      </c>
      <c r="W329" s="92" t="str">
        <f t="shared" si="29"/>
        <v/>
      </c>
      <c r="X329" s="99"/>
      <c r="Y329" s="94"/>
      <c r="Z329" s="100"/>
      <c r="AA329" s="95"/>
      <c r="AB329" s="10"/>
      <c r="AC329" s="72" t="b">
        <f t="shared" ca="1" si="26"/>
        <v>0</v>
      </c>
    </row>
    <row r="330" spans="1:29" ht="15">
      <c r="A330" s="93">
        <f t="shared" si="30"/>
        <v>1327</v>
      </c>
      <c r="B330" s="94"/>
      <c r="C330" s="153"/>
      <c r="D330" s="93" t="str">
        <f>IF(C330&lt;&gt;"",COUNTIF(Stats!AD:AD,C330),"")</f>
        <v/>
      </c>
      <c r="E330" s="165" t="str">
        <f ca="1">IF(C330&lt;&gt;"",IF(MONTH(T330)=MONTH(TODAY()),Stats!AI1328,"--"),"")</f>
        <v/>
      </c>
      <c r="F330" s="97"/>
      <c r="G330" s="160"/>
      <c r="H330" s="157"/>
      <c r="I330" s="158"/>
      <c r="J330" s="161"/>
      <c r="K330" s="160"/>
      <c r="L330" s="162"/>
      <c r="M330" s="162"/>
      <c r="N330" s="96"/>
      <c r="O330" s="96"/>
      <c r="P330" s="164"/>
      <c r="Q330" s="159"/>
      <c r="R330" s="98"/>
      <c r="S330" s="163"/>
      <c r="T330" s="92" t="str">
        <f t="shared" ca="1" si="27"/>
        <v/>
      </c>
      <c r="U330" s="94"/>
      <c r="V330" s="92" t="str">
        <f t="shared" si="28"/>
        <v/>
      </c>
      <c r="W330" s="92" t="str">
        <f t="shared" si="29"/>
        <v/>
      </c>
      <c r="X330" s="99"/>
      <c r="Y330" s="94"/>
      <c r="Z330" s="100"/>
      <c r="AA330" s="95"/>
      <c r="AB330" s="10"/>
      <c r="AC330" s="72" t="b">
        <f t="shared" ca="1" si="26"/>
        <v>0</v>
      </c>
    </row>
    <row r="331" spans="1:29" ht="15">
      <c r="A331" s="93">
        <f t="shared" si="30"/>
        <v>1328</v>
      </c>
      <c r="B331" s="94"/>
      <c r="C331" s="153"/>
      <c r="D331" s="93" t="str">
        <f>IF(C331&lt;&gt;"",COUNTIF(Stats!AD:AD,C331),"")</f>
        <v/>
      </c>
      <c r="E331" s="165" t="str">
        <f ca="1">IF(C331&lt;&gt;"",IF(MONTH(T331)=MONTH(TODAY()),Stats!AI1329,"--"),"")</f>
        <v/>
      </c>
      <c r="F331" s="97"/>
      <c r="G331" s="160"/>
      <c r="H331" s="157"/>
      <c r="I331" s="158"/>
      <c r="J331" s="161"/>
      <c r="K331" s="160"/>
      <c r="L331" s="162"/>
      <c r="M331" s="162"/>
      <c r="N331" s="96"/>
      <c r="O331" s="96"/>
      <c r="P331" s="164"/>
      <c r="Q331" s="159"/>
      <c r="R331" s="98"/>
      <c r="S331" s="163"/>
      <c r="T331" s="92" t="str">
        <f t="shared" ca="1" si="27"/>
        <v/>
      </c>
      <c r="U331" s="94"/>
      <c r="V331" s="92" t="str">
        <f t="shared" si="28"/>
        <v/>
      </c>
      <c r="W331" s="92" t="str">
        <f t="shared" si="29"/>
        <v/>
      </c>
      <c r="X331" s="99"/>
      <c r="Y331" s="94"/>
      <c r="Z331" s="100"/>
      <c r="AA331" s="95"/>
      <c r="AB331" s="10"/>
      <c r="AC331" s="72" t="b">
        <f t="shared" ca="1" si="26"/>
        <v>0</v>
      </c>
    </row>
    <row r="332" spans="1:29" ht="15">
      <c r="A332" s="93">
        <f t="shared" si="30"/>
        <v>1329</v>
      </c>
      <c r="B332" s="94"/>
      <c r="C332" s="153"/>
      <c r="D332" s="93" t="str">
        <f>IF(C332&lt;&gt;"",COUNTIF(Stats!AD:AD,C332),"")</f>
        <v/>
      </c>
      <c r="E332" s="165" t="str">
        <f ca="1">IF(C332&lt;&gt;"",IF(MONTH(T332)=MONTH(TODAY()),Stats!AI1330,"--"),"")</f>
        <v/>
      </c>
      <c r="F332" s="97"/>
      <c r="G332" s="160"/>
      <c r="H332" s="157"/>
      <c r="I332" s="158"/>
      <c r="J332" s="161"/>
      <c r="K332" s="160"/>
      <c r="L332" s="162"/>
      <c r="M332" s="162"/>
      <c r="N332" s="96"/>
      <c r="O332" s="96"/>
      <c r="P332" s="164"/>
      <c r="Q332" s="159"/>
      <c r="R332" s="98"/>
      <c r="S332" s="163"/>
      <c r="T332" s="92" t="str">
        <f t="shared" ca="1" si="27"/>
        <v/>
      </c>
      <c r="U332" s="94"/>
      <c r="V332" s="92" t="str">
        <f t="shared" si="28"/>
        <v/>
      </c>
      <c r="W332" s="92" t="str">
        <f t="shared" si="29"/>
        <v/>
      </c>
      <c r="X332" s="99"/>
      <c r="Y332" s="94"/>
      <c r="Z332" s="100"/>
      <c r="AA332" s="95"/>
      <c r="AB332" s="10"/>
      <c r="AC332" s="72" t="b">
        <f t="shared" ca="1" si="26"/>
        <v>0</v>
      </c>
    </row>
    <row r="333" spans="1:29" ht="15">
      <c r="A333" s="93">
        <f t="shared" si="30"/>
        <v>1330</v>
      </c>
      <c r="B333" s="94"/>
      <c r="C333" s="153"/>
      <c r="D333" s="93" t="str">
        <f>IF(C333&lt;&gt;"",COUNTIF(Stats!AD:AD,C333),"")</f>
        <v/>
      </c>
      <c r="E333" s="165" t="str">
        <f ca="1">IF(C333&lt;&gt;"",IF(MONTH(T333)=MONTH(TODAY()),Stats!AI1331,"--"),"")</f>
        <v/>
      </c>
      <c r="F333" s="97"/>
      <c r="G333" s="160"/>
      <c r="H333" s="157"/>
      <c r="I333" s="158"/>
      <c r="J333" s="161"/>
      <c r="K333" s="160"/>
      <c r="L333" s="162"/>
      <c r="M333" s="162"/>
      <c r="N333" s="96"/>
      <c r="O333" s="96"/>
      <c r="P333" s="164"/>
      <c r="Q333" s="159"/>
      <c r="R333" s="98"/>
      <c r="S333" s="163"/>
      <c r="T333" s="92" t="str">
        <f t="shared" ca="1" si="27"/>
        <v/>
      </c>
      <c r="U333" s="94"/>
      <c r="V333" s="92" t="str">
        <f t="shared" si="28"/>
        <v/>
      </c>
      <c r="W333" s="92" t="str">
        <f t="shared" si="29"/>
        <v/>
      </c>
      <c r="X333" s="99"/>
      <c r="Y333" s="94"/>
      <c r="Z333" s="100"/>
      <c r="AA333" s="95"/>
      <c r="AB333" s="10"/>
      <c r="AC333" s="72" t="b">
        <f t="shared" ca="1" si="26"/>
        <v>0</v>
      </c>
    </row>
    <row r="334" spans="1:29" ht="15">
      <c r="A334" s="93">
        <f t="shared" si="30"/>
        <v>1331</v>
      </c>
      <c r="B334" s="94"/>
      <c r="C334" s="153"/>
      <c r="D334" s="93" t="str">
        <f>IF(C334&lt;&gt;"",COUNTIF(Stats!AD:AD,C334),"")</f>
        <v/>
      </c>
      <c r="E334" s="165" t="str">
        <f ca="1">IF(C334&lt;&gt;"",IF(MONTH(T334)=MONTH(TODAY()),Stats!AI1332,"--"),"")</f>
        <v/>
      </c>
      <c r="F334" s="97"/>
      <c r="G334" s="160"/>
      <c r="H334" s="157"/>
      <c r="I334" s="158"/>
      <c r="J334" s="161"/>
      <c r="K334" s="160"/>
      <c r="L334" s="162"/>
      <c r="M334" s="162"/>
      <c r="N334" s="96"/>
      <c r="O334" s="96"/>
      <c r="P334" s="164"/>
      <c r="Q334" s="159"/>
      <c r="R334" s="98"/>
      <c r="S334" s="163"/>
      <c r="T334" s="92" t="str">
        <f t="shared" ca="1" si="27"/>
        <v/>
      </c>
      <c r="U334" s="94"/>
      <c r="V334" s="92" t="str">
        <f t="shared" si="28"/>
        <v/>
      </c>
      <c r="W334" s="92" t="str">
        <f t="shared" si="29"/>
        <v/>
      </c>
      <c r="X334" s="99"/>
      <c r="Y334" s="94"/>
      <c r="Z334" s="100"/>
      <c r="AA334" s="95"/>
      <c r="AB334" s="10"/>
      <c r="AC334" s="72" t="b">
        <f t="shared" ca="1" si="26"/>
        <v>0</v>
      </c>
    </row>
    <row r="335" spans="1:29" ht="15">
      <c r="A335" s="93">
        <f t="shared" si="30"/>
        <v>1332</v>
      </c>
      <c r="B335" s="94"/>
      <c r="C335" s="153"/>
      <c r="D335" s="93" t="str">
        <f>IF(C335&lt;&gt;"",COUNTIF(Stats!AD:AD,C335),"")</f>
        <v/>
      </c>
      <c r="E335" s="165" t="str">
        <f ca="1">IF(C335&lt;&gt;"",IF(MONTH(T335)=MONTH(TODAY()),Stats!AI1333,"--"),"")</f>
        <v/>
      </c>
      <c r="F335" s="97"/>
      <c r="G335" s="160"/>
      <c r="H335" s="157"/>
      <c r="I335" s="158"/>
      <c r="J335" s="161"/>
      <c r="K335" s="160"/>
      <c r="L335" s="162"/>
      <c r="M335" s="162"/>
      <c r="N335" s="96"/>
      <c r="O335" s="96"/>
      <c r="P335" s="164"/>
      <c r="Q335" s="159"/>
      <c r="R335" s="98"/>
      <c r="S335" s="163"/>
      <c r="T335" s="92" t="str">
        <f t="shared" ca="1" si="27"/>
        <v/>
      </c>
      <c r="U335" s="94"/>
      <c r="V335" s="92" t="str">
        <f t="shared" si="28"/>
        <v/>
      </c>
      <c r="W335" s="92" t="str">
        <f t="shared" si="29"/>
        <v/>
      </c>
      <c r="X335" s="99"/>
      <c r="Y335" s="94"/>
      <c r="Z335" s="100"/>
      <c r="AA335" s="95"/>
      <c r="AB335" s="10"/>
      <c r="AC335" s="72" t="b">
        <f t="shared" ca="1" si="26"/>
        <v>0</v>
      </c>
    </row>
    <row r="336" spans="1:29" ht="15">
      <c r="A336" s="93">
        <f t="shared" si="30"/>
        <v>1333</v>
      </c>
      <c r="B336" s="94"/>
      <c r="C336" s="153"/>
      <c r="D336" s="93" t="str">
        <f>IF(C336&lt;&gt;"",COUNTIF(Stats!AD:AD,C336),"")</f>
        <v/>
      </c>
      <c r="E336" s="165" t="str">
        <f ca="1">IF(C336&lt;&gt;"",IF(MONTH(T336)=MONTH(TODAY()),Stats!AI1334,"--"),"")</f>
        <v/>
      </c>
      <c r="F336" s="97"/>
      <c r="G336" s="160"/>
      <c r="H336" s="157"/>
      <c r="I336" s="158"/>
      <c r="J336" s="161"/>
      <c r="K336" s="160"/>
      <c r="L336" s="162"/>
      <c r="M336" s="162"/>
      <c r="N336" s="96"/>
      <c r="O336" s="96"/>
      <c r="P336" s="164"/>
      <c r="Q336" s="159"/>
      <c r="R336" s="98"/>
      <c r="S336" s="163"/>
      <c r="T336" s="92" t="str">
        <f t="shared" ca="1" si="27"/>
        <v/>
      </c>
      <c r="U336" s="94"/>
      <c r="V336" s="92" t="str">
        <f t="shared" si="28"/>
        <v/>
      </c>
      <c r="W336" s="92" t="str">
        <f t="shared" si="29"/>
        <v/>
      </c>
      <c r="X336" s="99"/>
      <c r="Y336" s="94"/>
      <c r="Z336" s="100"/>
      <c r="AA336" s="95"/>
      <c r="AB336" s="10"/>
      <c r="AC336" s="72" t="b">
        <f t="shared" ca="1" si="26"/>
        <v>0</v>
      </c>
    </row>
    <row r="337" spans="1:29" ht="15">
      <c r="A337" s="93">
        <f t="shared" si="30"/>
        <v>1334</v>
      </c>
      <c r="B337" s="94"/>
      <c r="C337" s="153"/>
      <c r="D337" s="93" t="str">
        <f>IF(C337&lt;&gt;"",COUNTIF(Stats!AD:AD,C337),"")</f>
        <v/>
      </c>
      <c r="E337" s="165" t="str">
        <f ca="1">IF(C337&lt;&gt;"",IF(MONTH(T337)=MONTH(TODAY()),Stats!AI1335,"--"),"")</f>
        <v/>
      </c>
      <c r="F337" s="97"/>
      <c r="G337" s="160"/>
      <c r="H337" s="157"/>
      <c r="I337" s="158"/>
      <c r="J337" s="161"/>
      <c r="K337" s="160"/>
      <c r="L337" s="162"/>
      <c r="M337" s="162"/>
      <c r="N337" s="96"/>
      <c r="O337" s="96"/>
      <c r="P337" s="164"/>
      <c r="Q337" s="159"/>
      <c r="R337" s="98"/>
      <c r="S337" s="163"/>
      <c r="T337" s="92" t="str">
        <f t="shared" ca="1" si="27"/>
        <v/>
      </c>
      <c r="U337" s="94"/>
      <c r="V337" s="92" t="str">
        <f t="shared" si="28"/>
        <v/>
      </c>
      <c r="W337" s="92" t="str">
        <f t="shared" si="29"/>
        <v/>
      </c>
      <c r="X337" s="99"/>
      <c r="Y337" s="94"/>
      <c r="Z337" s="100"/>
      <c r="AA337" s="95"/>
      <c r="AB337" s="10"/>
      <c r="AC337" s="72" t="b">
        <f t="shared" ca="1" si="26"/>
        <v>0</v>
      </c>
    </row>
    <row r="338" spans="1:29" ht="15">
      <c r="A338" s="93">
        <f t="shared" si="30"/>
        <v>1335</v>
      </c>
      <c r="B338" s="94"/>
      <c r="C338" s="153"/>
      <c r="D338" s="93" t="str">
        <f>IF(C338&lt;&gt;"",COUNTIF(Stats!AD:AD,C338),"")</f>
        <v/>
      </c>
      <c r="E338" s="165" t="str">
        <f ca="1">IF(C338&lt;&gt;"",IF(MONTH(T338)=MONTH(TODAY()),Stats!AI1336,"--"),"")</f>
        <v/>
      </c>
      <c r="F338" s="97"/>
      <c r="G338" s="160"/>
      <c r="H338" s="157"/>
      <c r="I338" s="158"/>
      <c r="J338" s="161"/>
      <c r="K338" s="160"/>
      <c r="L338" s="162"/>
      <c r="M338" s="162"/>
      <c r="N338" s="96"/>
      <c r="O338" s="96"/>
      <c r="P338" s="164"/>
      <c r="Q338" s="159"/>
      <c r="R338" s="98"/>
      <c r="S338" s="163"/>
      <c r="T338" s="92" t="str">
        <f t="shared" ca="1" si="27"/>
        <v/>
      </c>
      <c r="U338" s="94"/>
      <c r="V338" s="92" t="str">
        <f t="shared" si="28"/>
        <v/>
      </c>
      <c r="W338" s="92" t="str">
        <f t="shared" si="29"/>
        <v/>
      </c>
      <c r="X338" s="99"/>
      <c r="Y338" s="94"/>
      <c r="Z338" s="100"/>
      <c r="AA338" s="95"/>
      <c r="AB338" s="10"/>
      <c r="AC338" s="72" t="b">
        <f t="shared" ca="1" si="26"/>
        <v>0</v>
      </c>
    </row>
    <row r="339" spans="1:29" ht="16.5" customHeight="1">
      <c r="A339" s="93">
        <f t="shared" si="30"/>
        <v>1336</v>
      </c>
      <c r="B339" s="94"/>
      <c r="C339" s="153"/>
      <c r="D339" s="93" t="str">
        <f>IF(C339&lt;&gt;"",COUNTIF(Stats!AD:AD,C339),"")</f>
        <v/>
      </c>
      <c r="E339" s="165" t="str">
        <f ca="1">IF(C339&lt;&gt;"",IF(MONTH(T339)=MONTH(TODAY()),Stats!AI1337,"--"),"")</f>
        <v/>
      </c>
      <c r="F339" s="97"/>
      <c r="G339" s="160"/>
      <c r="H339" s="157"/>
      <c r="I339" s="158"/>
      <c r="J339" s="161"/>
      <c r="K339" s="160"/>
      <c r="L339" s="162"/>
      <c r="M339" s="162"/>
      <c r="N339" s="96"/>
      <c r="O339" s="96"/>
      <c r="P339" s="164"/>
      <c r="Q339" s="159"/>
      <c r="R339" s="98"/>
      <c r="S339" s="163"/>
      <c r="T339" s="92" t="str">
        <f t="shared" ca="1" si="27"/>
        <v/>
      </c>
      <c r="U339" s="94"/>
      <c r="V339" s="92" t="str">
        <f t="shared" si="28"/>
        <v/>
      </c>
      <c r="W339" s="92" t="str">
        <f t="shared" si="29"/>
        <v/>
      </c>
      <c r="X339" s="99"/>
      <c r="Y339" s="94"/>
      <c r="Z339" s="100"/>
      <c r="AA339" s="95"/>
      <c r="AB339" s="10"/>
      <c r="AC339" s="72" t="b">
        <f t="shared" ca="1" si="26"/>
        <v>0</v>
      </c>
    </row>
    <row r="340" spans="1:29" ht="15">
      <c r="A340" s="93">
        <f t="shared" si="30"/>
        <v>1337</v>
      </c>
      <c r="B340" s="94"/>
      <c r="C340" s="153"/>
      <c r="D340" s="93" t="str">
        <f>IF(C340&lt;&gt;"",COUNTIF(Stats!AD:AD,C340),"")</f>
        <v/>
      </c>
      <c r="E340" s="165" t="str">
        <f ca="1">IF(C340&lt;&gt;"",IF(MONTH(T340)=MONTH(TODAY()),Stats!AI1338,"--"),"")</f>
        <v/>
      </c>
      <c r="F340" s="97"/>
      <c r="G340" s="160"/>
      <c r="H340" s="157"/>
      <c r="I340" s="158"/>
      <c r="J340" s="161"/>
      <c r="K340" s="160"/>
      <c r="L340" s="162"/>
      <c r="M340" s="162"/>
      <c r="N340" s="96"/>
      <c r="O340" s="96"/>
      <c r="P340" s="164"/>
      <c r="Q340" s="159"/>
      <c r="R340" s="98"/>
      <c r="S340" s="163"/>
      <c r="T340" s="92" t="str">
        <f t="shared" ca="1" si="27"/>
        <v/>
      </c>
      <c r="U340" s="94"/>
      <c r="V340" s="92" t="str">
        <f t="shared" si="28"/>
        <v/>
      </c>
      <c r="W340" s="92" t="str">
        <f t="shared" si="29"/>
        <v/>
      </c>
      <c r="X340" s="99"/>
      <c r="Y340" s="94"/>
      <c r="Z340" s="100"/>
      <c r="AA340" s="95"/>
      <c r="AB340" s="10"/>
      <c r="AC340" s="72" t="b">
        <f t="shared" ca="1" si="26"/>
        <v>0</v>
      </c>
    </row>
    <row r="341" spans="1:29" ht="15">
      <c r="A341" s="93">
        <f t="shared" si="30"/>
        <v>1338</v>
      </c>
      <c r="B341" s="94"/>
      <c r="C341" s="153"/>
      <c r="D341" s="93" t="str">
        <f>IF(C341&lt;&gt;"",COUNTIF(Stats!AD:AD,C341),"")</f>
        <v/>
      </c>
      <c r="E341" s="165" t="str">
        <f ca="1">IF(C341&lt;&gt;"",IF(MONTH(T341)=MONTH(TODAY()),Stats!AI1339,"--"),"")</f>
        <v/>
      </c>
      <c r="F341" s="97"/>
      <c r="G341" s="160"/>
      <c r="H341" s="157"/>
      <c r="I341" s="158"/>
      <c r="J341" s="161"/>
      <c r="K341" s="160"/>
      <c r="L341" s="162"/>
      <c r="M341" s="162"/>
      <c r="N341" s="96"/>
      <c r="O341" s="96"/>
      <c r="P341" s="164"/>
      <c r="Q341" s="159"/>
      <c r="R341" s="98"/>
      <c r="S341" s="163"/>
      <c r="T341" s="92" t="str">
        <f t="shared" ca="1" si="27"/>
        <v/>
      </c>
      <c r="U341" s="94"/>
      <c r="V341" s="92" t="str">
        <f t="shared" si="28"/>
        <v/>
      </c>
      <c r="W341" s="92" t="str">
        <f t="shared" si="29"/>
        <v/>
      </c>
      <c r="X341" s="99"/>
      <c r="Y341" s="94"/>
      <c r="Z341" s="100"/>
      <c r="AA341" s="95"/>
      <c r="AB341" s="10"/>
      <c r="AC341" s="72" t="b">
        <f t="shared" ca="1" si="26"/>
        <v>0</v>
      </c>
    </row>
    <row r="342" spans="1:29" ht="15">
      <c r="A342" s="93">
        <f t="shared" si="30"/>
        <v>1339</v>
      </c>
      <c r="B342" s="94"/>
      <c r="C342" s="153"/>
      <c r="D342" s="93" t="str">
        <f>IF(C342&lt;&gt;"",COUNTIF(Stats!AD:AD,C342),"")</f>
        <v/>
      </c>
      <c r="E342" s="165" t="str">
        <f ca="1">IF(C342&lt;&gt;"",IF(MONTH(T342)=MONTH(TODAY()),Stats!AI1340,"--"),"")</f>
        <v/>
      </c>
      <c r="F342" s="97"/>
      <c r="G342" s="160"/>
      <c r="H342" s="157"/>
      <c r="I342" s="158"/>
      <c r="J342" s="161"/>
      <c r="K342" s="160"/>
      <c r="L342" s="162"/>
      <c r="M342" s="162"/>
      <c r="N342" s="96"/>
      <c r="O342" s="96"/>
      <c r="P342" s="164"/>
      <c r="Q342" s="159"/>
      <c r="R342" s="98"/>
      <c r="S342" s="163"/>
      <c r="T342" s="92" t="str">
        <f t="shared" ca="1" si="27"/>
        <v/>
      </c>
      <c r="U342" s="94"/>
      <c r="V342" s="92" t="str">
        <f t="shared" si="28"/>
        <v/>
      </c>
      <c r="W342" s="92" t="str">
        <f t="shared" si="29"/>
        <v/>
      </c>
      <c r="X342" s="99"/>
      <c r="Y342" s="94"/>
      <c r="Z342" s="100"/>
      <c r="AA342" s="95"/>
      <c r="AB342" s="10"/>
      <c r="AC342" s="72" t="b">
        <f t="shared" ca="1" si="26"/>
        <v>0</v>
      </c>
    </row>
    <row r="343" spans="1:29" ht="15">
      <c r="A343" s="93">
        <f t="shared" si="30"/>
        <v>1340</v>
      </c>
      <c r="B343" s="94"/>
      <c r="C343" s="153"/>
      <c r="D343" s="93" t="str">
        <f>IF(C343&lt;&gt;"",COUNTIF(Stats!AD:AD,C343),"")</f>
        <v/>
      </c>
      <c r="E343" s="165" t="str">
        <f ca="1">IF(C343&lt;&gt;"",IF(MONTH(T343)=MONTH(TODAY()),Stats!AI1341,"--"),"")</f>
        <v/>
      </c>
      <c r="F343" s="97"/>
      <c r="G343" s="160"/>
      <c r="H343" s="157"/>
      <c r="I343" s="158"/>
      <c r="J343" s="161"/>
      <c r="K343" s="160"/>
      <c r="L343" s="162"/>
      <c r="M343" s="162"/>
      <c r="N343" s="96"/>
      <c r="O343" s="96"/>
      <c r="P343" s="164"/>
      <c r="Q343" s="159"/>
      <c r="R343" s="98"/>
      <c r="S343" s="163"/>
      <c r="T343" s="92" t="str">
        <f t="shared" ca="1" si="27"/>
        <v/>
      </c>
      <c r="U343" s="94"/>
      <c r="V343" s="92" t="str">
        <f t="shared" si="28"/>
        <v/>
      </c>
      <c r="W343" s="92" t="str">
        <f t="shared" si="29"/>
        <v/>
      </c>
      <c r="X343" s="99"/>
      <c r="Y343" s="94"/>
      <c r="Z343" s="100"/>
      <c r="AA343" s="95"/>
      <c r="AB343" s="10"/>
      <c r="AC343" s="72" t="b">
        <f t="shared" ca="1" si="26"/>
        <v>0</v>
      </c>
    </row>
    <row r="344" spans="1:29" ht="15">
      <c r="A344" s="93">
        <f t="shared" si="30"/>
        <v>1341</v>
      </c>
      <c r="B344" s="94"/>
      <c r="C344" s="153"/>
      <c r="D344" s="93" t="str">
        <f>IF(C344&lt;&gt;"",COUNTIF(Stats!AD:AD,C344),"")</f>
        <v/>
      </c>
      <c r="E344" s="165" t="str">
        <f ca="1">IF(C344&lt;&gt;"",IF(MONTH(T344)=MONTH(TODAY()),Stats!AI1342,"--"),"")</f>
        <v/>
      </c>
      <c r="F344" s="97"/>
      <c r="G344" s="160"/>
      <c r="H344" s="157"/>
      <c r="I344" s="158"/>
      <c r="J344" s="161"/>
      <c r="K344" s="160"/>
      <c r="L344" s="162"/>
      <c r="M344" s="162"/>
      <c r="N344" s="96"/>
      <c r="O344" s="96"/>
      <c r="P344" s="164"/>
      <c r="Q344" s="159"/>
      <c r="R344" s="98"/>
      <c r="S344" s="163"/>
      <c r="T344" s="92" t="str">
        <f t="shared" ca="1" si="27"/>
        <v/>
      </c>
      <c r="U344" s="94"/>
      <c r="V344" s="92" t="str">
        <f t="shared" si="28"/>
        <v/>
      </c>
      <c r="W344" s="92" t="str">
        <f t="shared" si="29"/>
        <v/>
      </c>
      <c r="X344" s="99"/>
      <c r="Y344" s="94"/>
      <c r="Z344" s="100"/>
      <c r="AA344" s="95"/>
      <c r="AB344" s="10"/>
      <c r="AC344" s="72" t="b">
        <f t="shared" ca="1" si="26"/>
        <v>0</v>
      </c>
    </row>
    <row r="345" spans="1:29" ht="15">
      <c r="A345" s="93">
        <f t="shared" si="30"/>
        <v>1342</v>
      </c>
      <c r="B345" s="94"/>
      <c r="C345" s="153"/>
      <c r="D345" s="93" t="str">
        <f>IF(C345&lt;&gt;"",COUNTIF(Stats!AD:AD,C345),"")</f>
        <v/>
      </c>
      <c r="E345" s="165" t="str">
        <f ca="1">IF(C345&lt;&gt;"",IF(MONTH(T345)=MONTH(TODAY()),Stats!AI1343,"--"),"")</f>
        <v/>
      </c>
      <c r="F345" s="97"/>
      <c r="G345" s="160"/>
      <c r="H345" s="157"/>
      <c r="I345" s="158"/>
      <c r="J345" s="161"/>
      <c r="K345" s="160"/>
      <c r="L345" s="162"/>
      <c r="M345" s="162"/>
      <c r="N345" s="96"/>
      <c r="O345" s="96"/>
      <c r="P345" s="164"/>
      <c r="Q345" s="159"/>
      <c r="R345" s="98"/>
      <c r="S345" s="163"/>
      <c r="T345" s="92" t="str">
        <f t="shared" ca="1" si="27"/>
        <v/>
      </c>
      <c r="U345" s="94"/>
      <c r="V345" s="92" t="str">
        <f t="shared" si="28"/>
        <v/>
      </c>
      <c r="W345" s="92" t="str">
        <f t="shared" si="29"/>
        <v/>
      </c>
      <c r="X345" s="99"/>
      <c r="Y345" s="94"/>
      <c r="Z345" s="100"/>
      <c r="AA345" s="95"/>
      <c r="AB345" s="10"/>
      <c r="AC345" s="72" t="b">
        <f t="shared" ca="1" si="26"/>
        <v>0</v>
      </c>
    </row>
    <row r="346" spans="1:29" ht="15">
      <c r="A346" s="93">
        <f t="shared" si="30"/>
        <v>1343</v>
      </c>
      <c r="B346" s="94"/>
      <c r="C346" s="153"/>
      <c r="D346" s="93" t="str">
        <f>IF(C346&lt;&gt;"",COUNTIF(Stats!AD:AD,C346),"")</f>
        <v/>
      </c>
      <c r="E346" s="165" t="str">
        <f ca="1">IF(C346&lt;&gt;"",IF(MONTH(T346)=MONTH(TODAY()),Stats!AI1344,"--"),"")</f>
        <v/>
      </c>
      <c r="F346" s="97"/>
      <c r="G346" s="160"/>
      <c r="H346" s="157"/>
      <c r="I346" s="158"/>
      <c r="J346" s="161"/>
      <c r="K346" s="160"/>
      <c r="L346" s="162"/>
      <c r="M346" s="162"/>
      <c r="N346" s="96"/>
      <c r="O346" s="96"/>
      <c r="P346" s="164"/>
      <c r="Q346" s="159"/>
      <c r="R346" s="98"/>
      <c r="S346" s="163"/>
      <c r="T346" s="92" t="str">
        <f t="shared" ca="1" si="27"/>
        <v/>
      </c>
      <c r="U346" s="94"/>
      <c r="V346" s="92" t="str">
        <f t="shared" si="28"/>
        <v/>
      </c>
      <c r="W346" s="92" t="str">
        <f t="shared" si="29"/>
        <v/>
      </c>
      <c r="X346" s="99"/>
      <c r="Y346" s="94"/>
      <c r="Z346" s="100"/>
      <c r="AA346" s="95"/>
      <c r="AB346" s="10"/>
      <c r="AC346" s="72" t="b">
        <f t="shared" ca="1" si="26"/>
        <v>0</v>
      </c>
    </row>
    <row r="347" spans="1:29" ht="15">
      <c r="A347" s="93">
        <f t="shared" si="30"/>
        <v>1344</v>
      </c>
      <c r="B347" s="94"/>
      <c r="C347" s="153"/>
      <c r="D347" s="93" t="str">
        <f>IF(C347&lt;&gt;"",COUNTIF(Stats!AD:AD,C347),"")</f>
        <v/>
      </c>
      <c r="E347" s="165" t="str">
        <f ca="1">IF(C347&lt;&gt;"",IF(MONTH(T347)=MONTH(TODAY()),Stats!AI1345,"--"),"")</f>
        <v/>
      </c>
      <c r="F347" s="97"/>
      <c r="G347" s="160"/>
      <c r="H347" s="157"/>
      <c r="I347" s="158"/>
      <c r="J347" s="161"/>
      <c r="K347" s="160"/>
      <c r="L347" s="162"/>
      <c r="M347" s="162"/>
      <c r="N347" s="96"/>
      <c r="O347" s="96"/>
      <c r="P347" s="164"/>
      <c r="Q347" s="159"/>
      <c r="R347" s="98"/>
      <c r="S347" s="163"/>
      <c r="T347" s="92" t="str">
        <f t="shared" ca="1" si="27"/>
        <v/>
      </c>
      <c r="U347" s="94"/>
      <c r="V347" s="92" t="str">
        <f t="shared" si="28"/>
        <v/>
      </c>
      <c r="W347" s="92" t="str">
        <f t="shared" si="29"/>
        <v/>
      </c>
      <c r="X347" s="99"/>
      <c r="Y347" s="94"/>
      <c r="Z347" s="100"/>
      <c r="AA347" s="95"/>
      <c r="AB347" s="10"/>
      <c r="AC347" s="72" t="b">
        <f t="shared" ca="1" si="26"/>
        <v>0</v>
      </c>
    </row>
    <row r="348" spans="1:29" ht="15">
      <c r="A348" s="93">
        <f t="shared" si="30"/>
        <v>1345</v>
      </c>
      <c r="B348" s="94"/>
      <c r="C348" s="153"/>
      <c r="D348" s="93" t="str">
        <f>IF(C348&lt;&gt;"",COUNTIF(Stats!AD:AD,C348),"")</f>
        <v/>
      </c>
      <c r="E348" s="165" t="str">
        <f ca="1">IF(C348&lt;&gt;"",IF(MONTH(T348)=MONTH(TODAY()),Stats!AI1346,"--"),"")</f>
        <v/>
      </c>
      <c r="F348" s="97"/>
      <c r="G348" s="160"/>
      <c r="H348" s="157"/>
      <c r="I348" s="158"/>
      <c r="J348" s="161"/>
      <c r="K348" s="160"/>
      <c r="L348" s="162"/>
      <c r="M348" s="162"/>
      <c r="N348" s="96"/>
      <c r="O348" s="96"/>
      <c r="P348" s="164"/>
      <c r="Q348" s="159"/>
      <c r="R348" s="98"/>
      <c r="S348" s="163"/>
      <c r="T348" s="92" t="str">
        <f t="shared" ca="1" si="27"/>
        <v/>
      </c>
      <c r="U348" s="94"/>
      <c r="V348" s="92" t="str">
        <f t="shared" si="28"/>
        <v/>
      </c>
      <c r="W348" s="92" t="str">
        <f t="shared" si="29"/>
        <v/>
      </c>
      <c r="X348" s="99"/>
      <c r="Y348" s="94"/>
      <c r="Z348" s="100"/>
      <c r="AA348" s="95"/>
      <c r="AB348" s="10"/>
      <c r="AC348" s="72" t="b">
        <f t="shared" ca="1" si="26"/>
        <v>0</v>
      </c>
    </row>
    <row r="349" spans="1:29" ht="15">
      <c r="A349" s="93">
        <f t="shared" si="30"/>
        <v>1346</v>
      </c>
      <c r="B349" s="94"/>
      <c r="C349" s="153"/>
      <c r="D349" s="93" t="str">
        <f>IF(C349&lt;&gt;"",COUNTIF(Stats!AD:AD,C349),"")</f>
        <v/>
      </c>
      <c r="E349" s="165" t="str">
        <f ca="1">IF(C349&lt;&gt;"",IF(MONTH(T349)=MONTH(TODAY()),Stats!AI1347,"--"),"")</f>
        <v/>
      </c>
      <c r="F349" s="97"/>
      <c r="G349" s="160"/>
      <c r="H349" s="157"/>
      <c r="I349" s="158"/>
      <c r="J349" s="161"/>
      <c r="K349" s="160"/>
      <c r="L349" s="162"/>
      <c r="M349" s="162"/>
      <c r="N349" s="96"/>
      <c r="O349" s="96"/>
      <c r="P349" s="164"/>
      <c r="Q349" s="159"/>
      <c r="R349" s="98"/>
      <c r="S349" s="163"/>
      <c r="T349" s="92" t="str">
        <f t="shared" ca="1" si="27"/>
        <v/>
      </c>
      <c r="U349" s="94"/>
      <c r="V349" s="92" t="str">
        <f t="shared" si="28"/>
        <v/>
      </c>
      <c r="W349" s="92" t="str">
        <f t="shared" si="29"/>
        <v/>
      </c>
      <c r="X349" s="99"/>
      <c r="Y349" s="94"/>
      <c r="Z349" s="100"/>
      <c r="AA349" s="95"/>
      <c r="AB349" s="10"/>
      <c r="AC349" s="72" t="b">
        <f t="shared" ca="1" si="26"/>
        <v>0</v>
      </c>
    </row>
    <row r="350" spans="1:29" ht="15">
      <c r="A350" s="93">
        <f t="shared" si="30"/>
        <v>1347</v>
      </c>
      <c r="B350" s="94"/>
      <c r="C350" s="153"/>
      <c r="D350" s="93" t="str">
        <f>IF(C350&lt;&gt;"",COUNTIF(Stats!AD:AD,C350),"")</f>
        <v/>
      </c>
      <c r="E350" s="165" t="str">
        <f ca="1">IF(C350&lt;&gt;"",IF(MONTH(T350)=MONTH(TODAY()),Stats!AI1348,"--"),"")</f>
        <v/>
      </c>
      <c r="F350" s="97"/>
      <c r="G350" s="160"/>
      <c r="H350" s="157"/>
      <c r="I350" s="158"/>
      <c r="J350" s="161"/>
      <c r="K350" s="160"/>
      <c r="L350" s="162"/>
      <c r="M350" s="162"/>
      <c r="N350" s="96"/>
      <c r="O350" s="96"/>
      <c r="P350" s="164"/>
      <c r="Q350" s="159"/>
      <c r="R350" s="98"/>
      <c r="S350" s="163"/>
      <c r="T350" s="92" t="str">
        <f t="shared" ca="1" si="27"/>
        <v/>
      </c>
      <c r="U350" s="94"/>
      <c r="V350" s="92" t="str">
        <f t="shared" si="28"/>
        <v/>
      </c>
      <c r="W350" s="92" t="str">
        <f t="shared" si="29"/>
        <v/>
      </c>
      <c r="X350" s="99"/>
      <c r="Y350" s="94"/>
      <c r="Z350" s="100"/>
      <c r="AA350" s="95"/>
      <c r="AB350" s="10"/>
      <c r="AC350" s="72" t="b">
        <f t="shared" ca="1" si="26"/>
        <v>0</v>
      </c>
    </row>
    <row r="351" spans="1:29" ht="15">
      <c r="A351" s="93">
        <f t="shared" si="30"/>
        <v>1348</v>
      </c>
      <c r="B351" s="94"/>
      <c r="C351" s="153"/>
      <c r="D351" s="93" t="str">
        <f>IF(C351&lt;&gt;"",COUNTIF(Stats!AD:AD,C351),"")</f>
        <v/>
      </c>
      <c r="E351" s="165" t="str">
        <f ca="1">IF(C351&lt;&gt;"",IF(MONTH(T351)=MONTH(TODAY()),Stats!AI1349,"--"),"")</f>
        <v/>
      </c>
      <c r="F351" s="97"/>
      <c r="G351" s="160"/>
      <c r="H351" s="157"/>
      <c r="I351" s="158"/>
      <c r="J351" s="161"/>
      <c r="K351" s="160"/>
      <c r="L351" s="162"/>
      <c r="M351" s="162"/>
      <c r="N351" s="96"/>
      <c r="O351" s="96"/>
      <c r="P351" s="164"/>
      <c r="Q351" s="159"/>
      <c r="R351" s="98"/>
      <c r="S351" s="163"/>
      <c r="T351" s="92" t="str">
        <f t="shared" ca="1" si="27"/>
        <v/>
      </c>
      <c r="U351" s="94"/>
      <c r="V351" s="92" t="str">
        <f t="shared" si="28"/>
        <v/>
      </c>
      <c r="W351" s="92" t="str">
        <f t="shared" si="29"/>
        <v/>
      </c>
      <c r="X351" s="99"/>
      <c r="Y351" s="94"/>
      <c r="Z351" s="100"/>
      <c r="AA351" s="95"/>
      <c r="AB351" s="10"/>
      <c r="AC351" s="72" t="b">
        <f t="shared" ca="1" si="26"/>
        <v>0</v>
      </c>
    </row>
    <row r="352" spans="1:29" ht="15">
      <c r="A352" s="93">
        <f t="shared" si="30"/>
        <v>1349</v>
      </c>
      <c r="B352" s="94"/>
      <c r="C352" s="153"/>
      <c r="D352" s="93" t="str">
        <f>IF(C352&lt;&gt;"",COUNTIF(Stats!AD:AD,C352),"")</f>
        <v/>
      </c>
      <c r="E352" s="165" t="str">
        <f ca="1">IF(C352&lt;&gt;"",IF(MONTH(T352)=MONTH(TODAY()),Stats!AI1350,"--"),"")</f>
        <v/>
      </c>
      <c r="F352" s="97"/>
      <c r="G352" s="160"/>
      <c r="H352" s="157"/>
      <c r="I352" s="158"/>
      <c r="J352" s="161"/>
      <c r="K352" s="160"/>
      <c r="L352" s="162"/>
      <c r="M352" s="162"/>
      <c r="N352" s="96"/>
      <c r="O352" s="96"/>
      <c r="P352" s="164"/>
      <c r="Q352" s="159"/>
      <c r="R352" s="98"/>
      <c r="S352" s="163"/>
      <c r="T352" s="92" t="str">
        <f t="shared" ca="1" si="27"/>
        <v/>
      </c>
      <c r="U352" s="94"/>
      <c r="V352" s="92" t="str">
        <f t="shared" si="28"/>
        <v/>
      </c>
      <c r="W352" s="92" t="str">
        <f t="shared" si="29"/>
        <v/>
      </c>
      <c r="X352" s="99"/>
      <c r="Y352" s="94"/>
      <c r="Z352" s="100"/>
      <c r="AA352" s="95"/>
      <c r="AB352" s="10"/>
      <c r="AC352" s="72" t="b">
        <f t="shared" ca="1" si="26"/>
        <v>0</v>
      </c>
    </row>
    <row r="353" spans="1:29" ht="15">
      <c r="A353" s="93">
        <f t="shared" si="30"/>
        <v>1350</v>
      </c>
      <c r="B353" s="94"/>
      <c r="C353" s="153"/>
      <c r="D353" s="93" t="str">
        <f>IF(C353&lt;&gt;"",COUNTIF(Stats!AD:AD,C353),"")</f>
        <v/>
      </c>
      <c r="E353" s="165" t="str">
        <f ca="1">IF(C353&lt;&gt;"",IF(MONTH(T353)=MONTH(TODAY()),Stats!AI1351,"--"),"")</f>
        <v/>
      </c>
      <c r="F353" s="97"/>
      <c r="G353" s="160"/>
      <c r="H353" s="157"/>
      <c r="I353" s="158"/>
      <c r="J353" s="161"/>
      <c r="K353" s="160"/>
      <c r="L353" s="162"/>
      <c r="M353" s="162"/>
      <c r="N353" s="96"/>
      <c r="O353" s="96"/>
      <c r="P353" s="164"/>
      <c r="Q353" s="159"/>
      <c r="R353" s="98"/>
      <c r="S353" s="163"/>
      <c r="T353" s="92" t="str">
        <f t="shared" ca="1" si="27"/>
        <v/>
      </c>
      <c r="U353" s="94"/>
      <c r="V353" s="92" t="str">
        <f t="shared" si="28"/>
        <v/>
      </c>
      <c r="W353" s="92" t="str">
        <f t="shared" si="29"/>
        <v/>
      </c>
      <c r="X353" s="99"/>
      <c r="Y353" s="94"/>
      <c r="Z353" s="100"/>
      <c r="AA353" s="95"/>
      <c r="AB353" s="10"/>
      <c r="AC353" s="72" t="b">
        <f t="shared" ca="1" si="26"/>
        <v>0</v>
      </c>
    </row>
    <row r="354" spans="1:29" ht="15">
      <c r="A354" s="93">
        <f t="shared" si="30"/>
        <v>1351</v>
      </c>
      <c r="B354" s="94"/>
      <c r="C354" s="153"/>
      <c r="D354" s="93" t="str">
        <f>IF(C354&lt;&gt;"",COUNTIF(Stats!AD:AD,C354),"")</f>
        <v/>
      </c>
      <c r="E354" s="165" t="str">
        <f ca="1">IF(C354&lt;&gt;"",IF(MONTH(T354)=MONTH(TODAY()),Stats!AI1352,"--"),"")</f>
        <v/>
      </c>
      <c r="F354" s="97"/>
      <c r="G354" s="160"/>
      <c r="H354" s="157"/>
      <c r="I354" s="158"/>
      <c r="J354" s="161"/>
      <c r="K354" s="160"/>
      <c r="L354" s="162"/>
      <c r="M354" s="162"/>
      <c r="N354" s="96"/>
      <c r="O354" s="96"/>
      <c r="P354" s="164"/>
      <c r="Q354" s="159"/>
      <c r="R354" s="98"/>
      <c r="S354" s="163"/>
      <c r="T354" s="92" t="str">
        <f t="shared" ca="1" si="27"/>
        <v/>
      </c>
      <c r="U354" s="94"/>
      <c r="V354" s="92" t="str">
        <f t="shared" si="28"/>
        <v/>
      </c>
      <c r="W354" s="92" t="str">
        <f t="shared" si="29"/>
        <v/>
      </c>
      <c r="X354" s="99"/>
      <c r="Y354" s="94"/>
      <c r="Z354" s="100"/>
      <c r="AA354" s="95"/>
      <c r="AB354" s="10"/>
      <c r="AC354" s="72" t="b">
        <f t="shared" ca="1" si="26"/>
        <v>0</v>
      </c>
    </row>
    <row r="355" spans="1:29" ht="15">
      <c r="A355" s="93">
        <f t="shared" si="30"/>
        <v>1352</v>
      </c>
      <c r="B355" s="94"/>
      <c r="C355" s="153"/>
      <c r="D355" s="93" t="str">
        <f>IF(C355&lt;&gt;"",COUNTIF(Stats!AD:AD,C355),"")</f>
        <v/>
      </c>
      <c r="E355" s="165" t="str">
        <f ca="1">IF(C355&lt;&gt;"",IF(MONTH(T355)=MONTH(TODAY()),Stats!AI1353,"--"),"")</f>
        <v/>
      </c>
      <c r="F355" s="97"/>
      <c r="G355" s="160"/>
      <c r="H355" s="157"/>
      <c r="I355" s="158"/>
      <c r="J355" s="161"/>
      <c r="K355" s="160"/>
      <c r="L355" s="162"/>
      <c r="M355" s="162"/>
      <c r="N355" s="96"/>
      <c r="O355" s="96"/>
      <c r="P355" s="164"/>
      <c r="Q355" s="159"/>
      <c r="R355" s="98"/>
      <c r="S355" s="163"/>
      <c r="T355" s="92" t="str">
        <f t="shared" ca="1" si="27"/>
        <v/>
      </c>
      <c r="U355" s="94"/>
      <c r="V355" s="92" t="str">
        <f t="shared" si="28"/>
        <v/>
      </c>
      <c r="W355" s="92" t="str">
        <f t="shared" si="29"/>
        <v/>
      </c>
      <c r="X355" s="99"/>
      <c r="Y355" s="94"/>
      <c r="Z355" s="100"/>
      <c r="AA355" s="95"/>
      <c r="AB355" s="10"/>
      <c r="AC355" s="72" t="b">
        <f t="shared" ca="1" si="26"/>
        <v>0</v>
      </c>
    </row>
    <row r="356" spans="1:29" ht="15">
      <c r="A356" s="93">
        <f t="shared" si="30"/>
        <v>1353</v>
      </c>
      <c r="B356" s="94"/>
      <c r="C356" s="153"/>
      <c r="D356" s="93" t="str">
        <f>IF(C356&lt;&gt;"",COUNTIF(Stats!AD:AD,C356),"")</f>
        <v/>
      </c>
      <c r="E356" s="165" t="str">
        <f ca="1">IF(C356&lt;&gt;"",IF(MONTH(T356)=MONTH(TODAY()),Stats!AI1354,"--"),"")</f>
        <v/>
      </c>
      <c r="F356" s="97"/>
      <c r="G356" s="160"/>
      <c r="H356" s="157"/>
      <c r="I356" s="158"/>
      <c r="J356" s="161"/>
      <c r="K356" s="160"/>
      <c r="L356" s="162"/>
      <c r="M356" s="162"/>
      <c r="N356" s="96"/>
      <c r="O356" s="96"/>
      <c r="P356" s="164"/>
      <c r="Q356" s="159"/>
      <c r="R356" s="98"/>
      <c r="S356" s="163"/>
      <c r="T356" s="92" t="str">
        <f t="shared" ca="1" si="27"/>
        <v/>
      </c>
      <c r="U356" s="94"/>
      <c r="V356" s="92" t="str">
        <f t="shared" si="28"/>
        <v/>
      </c>
      <c r="W356" s="92" t="str">
        <f t="shared" si="29"/>
        <v/>
      </c>
      <c r="X356" s="99"/>
      <c r="Y356" s="94"/>
      <c r="Z356" s="100"/>
      <c r="AA356" s="95"/>
      <c r="AB356" s="10"/>
      <c r="AC356" s="72" t="b">
        <f t="shared" ca="1" si="26"/>
        <v>0</v>
      </c>
    </row>
    <row r="357" spans="1:29" ht="15">
      <c r="A357" s="93">
        <f t="shared" si="30"/>
        <v>1354</v>
      </c>
      <c r="B357" s="94"/>
      <c r="C357" s="153"/>
      <c r="D357" s="93" t="str">
        <f>IF(C357&lt;&gt;"",COUNTIF(Stats!AD:AD,C357),"")</f>
        <v/>
      </c>
      <c r="E357" s="165" t="str">
        <f ca="1">IF(C357&lt;&gt;"",IF(MONTH(T357)=MONTH(TODAY()),Stats!AI1355,"--"),"")</f>
        <v/>
      </c>
      <c r="F357" s="97"/>
      <c r="G357" s="160"/>
      <c r="H357" s="157"/>
      <c r="I357" s="158"/>
      <c r="J357" s="161"/>
      <c r="K357" s="160"/>
      <c r="L357" s="162"/>
      <c r="M357" s="162"/>
      <c r="N357" s="96"/>
      <c r="O357" s="96"/>
      <c r="P357" s="164"/>
      <c r="Q357" s="159"/>
      <c r="R357" s="98"/>
      <c r="S357" s="163"/>
      <c r="T357" s="92" t="str">
        <f t="shared" ca="1" si="27"/>
        <v/>
      </c>
      <c r="U357" s="94"/>
      <c r="V357" s="92" t="str">
        <f t="shared" si="28"/>
        <v/>
      </c>
      <c r="W357" s="92" t="str">
        <f t="shared" si="29"/>
        <v/>
      </c>
      <c r="X357" s="99"/>
      <c r="Y357" s="94"/>
      <c r="Z357" s="100"/>
      <c r="AA357" s="95"/>
      <c r="AB357" s="10"/>
      <c r="AC357" s="72" t="b">
        <f t="shared" ca="1" si="26"/>
        <v>0</v>
      </c>
    </row>
    <row r="358" spans="1:29" ht="15">
      <c r="A358" s="93">
        <f t="shared" si="30"/>
        <v>1355</v>
      </c>
      <c r="B358" s="94"/>
      <c r="C358" s="153"/>
      <c r="D358" s="93" t="str">
        <f>IF(C358&lt;&gt;"",COUNTIF(Stats!AD:AD,C358),"")</f>
        <v/>
      </c>
      <c r="E358" s="165" t="str">
        <f ca="1">IF(C358&lt;&gt;"",IF(MONTH(T358)=MONTH(TODAY()),Stats!AI1356,"--"),"")</f>
        <v/>
      </c>
      <c r="F358" s="97"/>
      <c r="G358" s="160"/>
      <c r="H358" s="157"/>
      <c r="I358" s="158"/>
      <c r="J358" s="161"/>
      <c r="K358" s="160"/>
      <c r="L358" s="162"/>
      <c r="M358" s="162"/>
      <c r="N358" s="96"/>
      <c r="O358" s="96"/>
      <c r="P358" s="164"/>
      <c r="Q358" s="159"/>
      <c r="R358" s="98"/>
      <c r="S358" s="163"/>
      <c r="T358" s="92" t="str">
        <f t="shared" ca="1" si="27"/>
        <v/>
      </c>
      <c r="U358" s="94"/>
      <c r="V358" s="92" t="str">
        <f t="shared" si="28"/>
        <v/>
      </c>
      <c r="W358" s="92" t="str">
        <f t="shared" si="29"/>
        <v/>
      </c>
      <c r="X358" s="99"/>
      <c r="Y358" s="94"/>
      <c r="Z358" s="100"/>
      <c r="AA358" s="95"/>
      <c r="AB358" s="10"/>
      <c r="AC358" s="72" t="b">
        <f t="shared" ca="1" si="26"/>
        <v>0</v>
      </c>
    </row>
    <row r="359" spans="1:29" ht="15">
      <c r="A359" s="93">
        <f t="shared" si="30"/>
        <v>1356</v>
      </c>
      <c r="B359" s="94"/>
      <c r="C359" s="153"/>
      <c r="D359" s="93" t="str">
        <f>IF(C359&lt;&gt;"",COUNTIF(Stats!AD:AD,C359),"")</f>
        <v/>
      </c>
      <c r="E359" s="165" t="str">
        <f ca="1">IF(C359&lt;&gt;"",IF(MONTH(T359)=MONTH(TODAY()),Stats!AI1357,"--"),"")</f>
        <v/>
      </c>
      <c r="F359" s="97"/>
      <c r="G359" s="160"/>
      <c r="H359" s="157"/>
      <c r="I359" s="158"/>
      <c r="J359" s="161"/>
      <c r="K359" s="160"/>
      <c r="L359" s="162"/>
      <c r="M359" s="162"/>
      <c r="N359" s="96"/>
      <c r="O359" s="96"/>
      <c r="P359" s="164"/>
      <c r="Q359" s="159"/>
      <c r="R359" s="98"/>
      <c r="S359" s="163"/>
      <c r="T359" s="92" t="str">
        <f t="shared" ca="1" si="27"/>
        <v/>
      </c>
      <c r="U359" s="94"/>
      <c r="V359" s="92" t="str">
        <f t="shared" si="28"/>
        <v/>
      </c>
      <c r="W359" s="92" t="str">
        <f t="shared" si="29"/>
        <v/>
      </c>
      <c r="X359" s="99"/>
      <c r="Y359" s="94"/>
      <c r="Z359" s="100"/>
      <c r="AA359" s="95"/>
      <c r="AB359" s="10"/>
      <c r="AC359" s="72" t="b">
        <f t="shared" ca="1" si="26"/>
        <v>0</v>
      </c>
    </row>
    <row r="360" spans="1:29" ht="15">
      <c r="A360" s="93">
        <f t="shared" si="30"/>
        <v>1357</v>
      </c>
      <c r="B360" s="94"/>
      <c r="C360" s="153"/>
      <c r="D360" s="93" t="str">
        <f>IF(C360&lt;&gt;"",COUNTIF(Stats!AD:AD,C360),"")</f>
        <v/>
      </c>
      <c r="E360" s="165" t="str">
        <f ca="1">IF(C360&lt;&gt;"",IF(MONTH(T360)=MONTH(TODAY()),Stats!AI1358,"--"),"")</f>
        <v/>
      </c>
      <c r="F360" s="97"/>
      <c r="G360" s="160"/>
      <c r="H360" s="157"/>
      <c r="I360" s="158"/>
      <c r="J360" s="161"/>
      <c r="K360" s="160"/>
      <c r="L360" s="162"/>
      <c r="M360" s="162"/>
      <c r="N360" s="96"/>
      <c r="O360" s="96"/>
      <c r="P360" s="164"/>
      <c r="Q360" s="159"/>
      <c r="R360" s="98"/>
      <c r="S360" s="163"/>
      <c r="T360" s="92" t="str">
        <f t="shared" ca="1" si="27"/>
        <v/>
      </c>
      <c r="U360" s="94"/>
      <c r="V360" s="92" t="str">
        <f t="shared" si="28"/>
        <v/>
      </c>
      <c r="W360" s="92" t="str">
        <f t="shared" si="29"/>
        <v/>
      </c>
      <c r="X360" s="99"/>
      <c r="Y360" s="94"/>
      <c r="Z360" s="100"/>
      <c r="AA360" s="95"/>
      <c r="AB360" s="10"/>
      <c r="AC360" s="72" t="b">
        <f t="shared" ca="1" si="26"/>
        <v>0</v>
      </c>
    </row>
    <row r="361" spans="1:29" ht="15">
      <c r="A361" s="93">
        <f t="shared" si="30"/>
        <v>1358</v>
      </c>
      <c r="B361" s="94"/>
      <c r="C361" s="153"/>
      <c r="D361" s="93" t="str">
        <f>IF(C361&lt;&gt;"",COUNTIF(Stats!AD:AD,C361),"")</f>
        <v/>
      </c>
      <c r="E361" s="165" t="str">
        <f ca="1">IF(C361&lt;&gt;"",IF(MONTH(T361)=MONTH(TODAY()),Stats!AI1359,"--"),"")</f>
        <v/>
      </c>
      <c r="F361" s="97"/>
      <c r="G361" s="160"/>
      <c r="H361" s="157"/>
      <c r="I361" s="158"/>
      <c r="J361" s="161"/>
      <c r="K361" s="160"/>
      <c r="L361" s="162"/>
      <c r="M361" s="162"/>
      <c r="N361" s="96"/>
      <c r="O361" s="96"/>
      <c r="P361" s="164"/>
      <c r="Q361" s="159"/>
      <c r="R361" s="98"/>
      <c r="S361" s="163"/>
      <c r="T361" s="92" t="str">
        <f t="shared" ca="1" si="27"/>
        <v/>
      </c>
      <c r="U361" s="94"/>
      <c r="V361" s="92" t="str">
        <f t="shared" si="28"/>
        <v/>
      </c>
      <c r="W361" s="92" t="str">
        <f t="shared" si="29"/>
        <v/>
      </c>
      <c r="X361" s="99"/>
      <c r="Y361" s="94"/>
      <c r="Z361" s="100"/>
      <c r="AA361" s="95"/>
      <c r="AB361" s="10"/>
      <c r="AC361" s="72" t="b">
        <f t="shared" ca="1" si="26"/>
        <v>0</v>
      </c>
    </row>
    <row r="362" spans="1:29" ht="15">
      <c r="A362" s="93">
        <f t="shared" si="30"/>
        <v>1359</v>
      </c>
      <c r="B362" s="94"/>
      <c r="C362" s="153"/>
      <c r="D362" s="93" t="str">
        <f>IF(C362&lt;&gt;"",COUNTIF(Stats!AD:AD,C362),"")</f>
        <v/>
      </c>
      <c r="E362" s="165" t="str">
        <f ca="1">IF(C362&lt;&gt;"",IF(MONTH(T362)=MONTH(TODAY()),Stats!AI1360,"--"),"")</f>
        <v/>
      </c>
      <c r="F362" s="97"/>
      <c r="G362" s="160"/>
      <c r="H362" s="157"/>
      <c r="I362" s="158"/>
      <c r="J362" s="161"/>
      <c r="K362" s="160"/>
      <c r="L362" s="162"/>
      <c r="M362" s="162"/>
      <c r="N362" s="96"/>
      <c r="O362" s="96"/>
      <c r="P362" s="164"/>
      <c r="Q362" s="159"/>
      <c r="R362" s="98"/>
      <c r="S362" s="163"/>
      <c r="T362" s="92" t="str">
        <f t="shared" ca="1" si="27"/>
        <v/>
      </c>
      <c r="U362" s="94"/>
      <c r="V362" s="92" t="str">
        <f t="shared" si="28"/>
        <v/>
      </c>
      <c r="W362" s="92" t="str">
        <f t="shared" si="29"/>
        <v/>
      </c>
      <c r="X362" s="99"/>
      <c r="Y362" s="94"/>
      <c r="Z362" s="100"/>
      <c r="AA362" s="95"/>
      <c r="AB362" s="10"/>
      <c r="AC362" s="72" t="b">
        <f t="shared" ca="1" si="26"/>
        <v>0</v>
      </c>
    </row>
    <row r="363" spans="1:29" ht="15">
      <c r="A363" s="93">
        <f t="shared" si="30"/>
        <v>1360</v>
      </c>
      <c r="B363" s="94"/>
      <c r="C363" s="153"/>
      <c r="D363" s="93" t="str">
        <f>IF(C363&lt;&gt;"",COUNTIF(Stats!AD:AD,C363),"")</f>
        <v/>
      </c>
      <c r="E363" s="165" t="str">
        <f ca="1">IF(C363&lt;&gt;"",IF(MONTH(T363)=MONTH(TODAY()),Stats!AI1361,"--"),"")</f>
        <v/>
      </c>
      <c r="F363" s="97"/>
      <c r="G363" s="160"/>
      <c r="H363" s="157"/>
      <c r="I363" s="158"/>
      <c r="J363" s="161"/>
      <c r="K363" s="160"/>
      <c r="L363" s="162"/>
      <c r="M363" s="162"/>
      <c r="N363" s="96"/>
      <c r="O363" s="96"/>
      <c r="P363" s="164"/>
      <c r="Q363" s="159"/>
      <c r="R363" s="98"/>
      <c r="S363" s="163"/>
      <c r="T363" s="92" t="str">
        <f t="shared" ca="1" si="27"/>
        <v/>
      </c>
      <c r="U363" s="94"/>
      <c r="V363" s="92" t="str">
        <f t="shared" si="28"/>
        <v/>
      </c>
      <c r="W363" s="92" t="str">
        <f t="shared" si="29"/>
        <v/>
      </c>
      <c r="X363" s="99"/>
      <c r="Y363" s="94"/>
      <c r="Z363" s="100"/>
      <c r="AA363" s="95"/>
      <c r="AB363" s="10"/>
      <c r="AC363" s="72" t="b">
        <f t="shared" ca="1" si="26"/>
        <v>0</v>
      </c>
    </row>
    <row r="364" spans="1:29" ht="15">
      <c r="A364" s="93">
        <f t="shared" si="30"/>
        <v>1361</v>
      </c>
      <c r="B364" s="94"/>
      <c r="C364" s="153"/>
      <c r="D364" s="93" t="str">
        <f>IF(C364&lt;&gt;"",COUNTIF(Stats!AD:AD,C364),"")</f>
        <v/>
      </c>
      <c r="E364" s="165" t="str">
        <f ca="1">IF(C364&lt;&gt;"",IF(MONTH(T364)=MONTH(TODAY()),Stats!AI1362,"--"),"")</f>
        <v/>
      </c>
      <c r="F364" s="97"/>
      <c r="G364" s="160"/>
      <c r="H364" s="157"/>
      <c r="I364" s="158"/>
      <c r="J364" s="161"/>
      <c r="K364" s="160"/>
      <c r="L364" s="162"/>
      <c r="M364" s="162"/>
      <c r="N364" s="96"/>
      <c r="O364" s="96"/>
      <c r="P364" s="164"/>
      <c r="Q364" s="159"/>
      <c r="R364" s="98"/>
      <c r="S364" s="163"/>
      <c r="T364" s="92" t="str">
        <f t="shared" ca="1" si="27"/>
        <v/>
      </c>
      <c r="U364" s="94"/>
      <c r="V364" s="92" t="str">
        <f t="shared" si="28"/>
        <v/>
      </c>
      <c r="W364" s="92" t="str">
        <f t="shared" si="29"/>
        <v/>
      </c>
      <c r="X364" s="99"/>
      <c r="Y364" s="94"/>
      <c r="Z364" s="100"/>
      <c r="AA364" s="95"/>
      <c r="AB364" s="10"/>
      <c r="AC364" s="72" t="b">
        <f t="shared" ca="1" si="26"/>
        <v>0</v>
      </c>
    </row>
    <row r="365" spans="1:29" ht="15">
      <c r="A365" s="93">
        <f t="shared" si="30"/>
        <v>1362</v>
      </c>
      <c r="B365" s="94"/>
      <c r="C365" s="153"/>
      <c r="D365" s="93" t="str">
        <f>IF(C365&lt;&gt;"",COUNTIF(Stats!AD:AD,C365),"")</f>
        <v/>
      </c>
      <c r="E365" s="165" t="str">
        <f ca="1">IF(C365&lt;&gt;"",IF(MONTH(T365)=MONTH(TODAY()),Stats!AI1363,"--"),"")</f>
        <v/>
      </c>
      <c r="F365" s="97"/>
      <c r="G365" s="160"/>
      <c r="H365" s="157"/>
      <c r="I365" s="158"/>
      <c r="J365" s="161"/>
      <c r="K365" s="160"/>
      <c r="L365" s="162"/>
      <c r="M365" s="162"/>
      <c r="N365" s="96"/>
      <c r="O365" s="96"/>
      <c r="P365" s="164"/>
      <c r="Q365" s="159"/>
      <c r="R365" s="98"/>
      <c r="S365" s="163"/>
      <c r="T365" s="92" t="str">
        <f t="shared" ca="1" si="27"/>
        <v/>
      </c>
      <c r="U365" s="94"/>
      <c r="V365" s="92" t="str">
        <f t="shared" si="28"/>
        <v/>
      </c>
      <c r="W365" s="92" t="str">
        <f t="shared" si="29"/>
        <v/>
      </c>
      <c r="X365" s="99"/>
      <c r="Y365" s="94"/>
      <c r="Z365" s="100"/>
      <c r="AA365" s="95"/>
      <c r="AB365" s="10"/>
      <c r="AC365" s="72" t="b">
        <f t="shared" ca="1" si="26"/>
        <v>0</v>
      </c>
    </row>
    <row r="366" spans="1:29" ht="15">
      <c r="A366" s="93">
        <f t="shared" si="30"/>
        <v>1363</v>
      </c>
      <c r="B366" s="94"/>
      <c r="C366" s="153"/>
      <c r="D366" s="93" t="str">
        <f>IF(C366&lt;&gt;"",COUNTIF(Stats!AD:AD,C366),"")</f>
        <v/>
      </c>
      <c r="E366" s="165" t="str">
        <f ca="1">IF(C366&lt;&gt;"",IF(MONTH(T366)=MONTH(TODAY()),Stats!AI1364,"--"),"")</f>
        <v/>
      </c>
      <c r="F366" s="97"/>
      <c r="G366" s="160"/>
      <c r="H366" s="157"/>
      <c r="I366" s="158"/>
      <c r="J366" s="161"/>
      <c r="K366" s="160"/>
      <c r="L366" s="162"/>
      <c r="M366" s="162"/>
      <c r="N366" s="96"/>
      <c r="O366" s="96"/>
      <c r="P366" s="164"/>
      <c r="Q366" s="159"/>
      <c r="R366" s="98"/>
      <c r="S366" s="163"/>
      <c r="T366" s="92" t="str">
        <f t="shared" ca="1" si="27"/>
        <v/>
      </c>
      <c r="U366" s="94"/>
      <c r="V366" s="92" t="str">
        <f t="shared" si="28"/>
        <v/>
      </c>
      <c r="W366" s="92" t="str">
        <f t="shared" si="29"/>
        <v/>
      </c>
      <c r="X366" s="99"/>
      <c r="Y366" s="94"/>
      <c r="Z366" s="100"/>
      <c r="AA366" s="95"/>
      <c r="AB366" s="10"/>
      <c r="AC366" s="72" t="b">
        <f t="shared" ca="1" si="26"/>
        <v>0</v>
      </c>
    </row>
    <row r="367" spans="1:29" ht="15">
      <c r="A367" s="93">
        <f t="shared" si="30"/>
        <v>1364</v>
      </c>
      <c r="B367" s="94"/>
      <c r="C367" s="153"/>
      <c r="D367" s="93" t="str">
        <f>IF(C367&lt;&gt;"",COUNTIF(Stats!AD:AD,C367),"")</f>
        <v/>
      </c>
      <c r="E367" s="165" t="str">
        <f ca="1">IF(C367&lt;&gt;"",IF(MONTH(T367)=MONTH(TODAY()),Stats!AI1365,"--"),"")</f>
        <v/>
      </c>
      <c r="F367" s="97"/>
      <c r="G367" s="160"/>
      <c r="H367" s="157"/>
      <c r="I367" s="158"/>
      <c r="J367" s="161"/>
      <c r="K367" s="160"/>
      <c r="L367" s="162"/>
      <c r="M367" s="162"/>
      <c r="N367" s="96"/>
      <c r="O367" s="96"/>
      <c r="P367" s="164"/>
      <c r="Q367" s="159"/>
      <c r="R367" s="98"/>
      <c r="S367" s="163"/>
      <c r="T367" s="92" t="str">
        <f t="shared" ca="1" si="27"/>
        <v/>
      </c>
      <c r="U367" s="94"/>
      <c r="V367" s="92" t="str">
        <f t="shared" si="28"/>
        <v/>
      </c>
      <c r="W367" s="92" t="str">
        <f t="shared" si="29"/>
        <v/>
      </c>
      <c r="X367" s="99"/>
      <c r="Y367" s="94"/>
      <c r="Z367" s="100"/>
      <c r="AA367" s="95"/>
      <c r="AB367" s="10"/>
      <c r="AC367" s="72" t="b">
        <f t="shared" ca="1" si="26"/>
        <v>0</v>
      </c>
    </row>
    <row r="368" spans="1:29" ht="15">
      <c r="A368" s="93">
        <f t="shared" si="30"/>
        <v>1365</v>
      </c>
      <c r="B368" s="94"/>
      <c r="C368" s="153"/>
      <c r="D368" s="93" t="str">
        <f>IF(C368&lt;&gt;"",COUNTIF(Stats!AD:AD,C368),"")</f>
        <v/>
      </c>
      <c r="E368" s="165" t="str">
        <f ca="1">IF(C368&lt;&gt;"",IF(MONTH(T368)=MONTH(TODAY()),Stats!AI1366,"--"),"")</f>
        <v/>
      </c>
      <c r="F368" s="97"/>
      <c r="G368" s="160"/>
      <c r="H368" s="157"/>
      <c r="I368" s="158"/>
      <c r="J368" s="161"/>
      <c r="K368" s="160"/>
      <c r="L368" s="162"/>
      <c r="M368" s="162"/>
      <c r="N368" s="96"/>
      <c r="O368" s="96"/>
      <c r="P368" s="164"/>
      <c r="Q368" s="159"/>
      <c r="R368" s="98"/>
      <c r="S368" s="163"/>
      <c r="T368" s="92" t="str">
        <f t="shared" ca="1" si="27"/>
        <v/>
      </c>
      <c r="U368" s="94"/>
      <c r="V368" s="92" t="str">
        <f t="shared" si="28"/>
        <v/>
      </c>
      <c r="W368" s="92" t="str">
        <f t="shared" si="29"/>
        <v/>
      </c>
      <c r="X368" s="99"/>
      <c r="Y368" s="94"/>
      <c r="Z368" s="100"/>
      <c r="AA368" s="95"/>
      <c r="AB368" s="10"/>
      <c r="AC368" s="72" t="b">
        <f t="shared" ca="1" si="26"/>
        <v>0</v>
      </c>
    </row>
    <row r="369" spans="1:29" ht="15">
      <c r="A369" s="93">
        <f t="shared" si="30"/>
        <v>1366</v>
      </c>
      <c r="B369" s="94"/>
      <c r="C369" s="153"/>
      <c r="D369" s="93" t="str">
        <f>IF(C369&lt;&gt;"",COUNTIF(Stats!AD:AD,C369),"")</f>
        <v/>
      </c>
      <c r="E369" s="165" t="str">
        <f ca="1">IF(C369&lt;&gt;"",IF(MONTH(T369)=MONTH(TODAY()),Stats!AI1367,"--"),"")</f>
        <v/>
      </c>
      <c r="F369" s="97"/>
      <c r="G369" s="160"/>
      <c r="H369" s="157"/>
      <c r="I369" s="158"/>
      <c r="J369" s="161"/>
      <c r="K369" s="160"/>
      <c r="L369" s="162"/>
      <c r="M369" s="162"/>
      <c r="N369" s="96"/>
      <c r="O369" s="96"/>
      <c r="P369" s="164"/>
      <c r="Q369" s="159"/>
      <c r="R369" s="98"/>
      <c r="S369" s="163"/>
      <c r="T369" s="92" t="str">
        <f t="shared" ca="1" si="27"/>
        <v/>
      </c>
      <c r="U369" s="94"/>
      <c r="V369" s="92" t="str">
        <f t="shared" si="28"/>
        <v/>
      </c>
      <c r="W369" s="92" t="str">
        <f t="shared" si="29"/>
        <v/>
      </c>
      <c r="X369" s="99"/>
      <c r="Y369" s="94"/>
      <c r="Z369" s="100"/>
      <c r="AA369" s="95"/>
      <c r="AB369" s="10"/>
      <c r="AC369" s="72" t="b">
        <f t="shared" ca="1" si="26"/>
        <v>0</v>
      </c>
    </row>
    <row r="370" spans="1:29" ht="15">
      <c r="A370" s="93">
        <f t="shared" si="30"/>
        <v>1367</v>
      </c>
      <c r="B370" s="94"/>
      <c r="C370" s="153"/>
      <c r="D370" s="93" t="str">
        <f>IF(C370&lt;&gt;"",COUNTIF(Stats!AD:AD,C370),"")</f>
        <v/>
      </c>
      <c r="E370" s="165" t="str">
        <f ca="1">IF(C370&lt;&gt;"",IF(MONTH(T370)=MONTH(TODAY()),Stats!AI1368,"--"),"")</f>
        <v/>
      </c>
      <c r="F370" s="97"/>
      <c r="G370" s="160"/>
      <c r="H370" s="157"/>
      <c r="I370" s="158"/>
      <c r="J370" s="161"/>
      <c r="K370" s="160"/>
      <c r="L370" s="162"/>
      <c r="M370" s="162"/>
      <c r="N370" s="96"/>
      <c r="O370" s="96"/>
      <c r="P370" s="164"/>
      <c r="Q370" s="159"/>
      <c r="R370" s="98"/>
      <c r="S370" s="163"/>
      <c r="T370" s="92" t="str">
        <f t="shared" ca="1" si="27"/>
        <v/>
      </c>
      <c r="U370" s="94"/>
      <c r="V370" s="92" t="str">
        <f t="shared" si="28"/>
        <v/>
      </c>
      <c r="W370" s="92" t="str">
        <f t="shared" si="29"/>
        <v/>
      </c>
      <c r="X370" s="99"/>
      <c r="Y370" s="94"/>
      <c r="Z370" s="100"/>
      <c r="AA370" s="95"/>
      <c r="AB370" s="10"/>
      <c r="AC370" s="72" t="b">
        <f t="shared" ca="1" si="26"/>
        <v>0</v>
      </c>
    </row>
    <row r="371" spans="1:29" ht="15">
      <c r="A371" s="93">
        <f t="shared" si="30"/>
        <v>1368</v>
      </c>
      <c r="B371" s="94"/>
      <c r="C371" s="153"/>
      <c r="D371" s="93" t="str">
        <f>IF(C371&lt;&gt;"",COUNTIF(Stats!AD:AD,C371),"")</f>
        <v/>
      </c>
      <c r="E371" s="165" t="str">
        <f ca="1">IF(C371&lt;&gt;"",IF(MONTH(T371)=MONTH(TODAY()),Stats!AI1369,"--"),"")</f>
        <v/>
      </c>
      <c r="F371" s="97"/>
      <c r="G371" s="160"/>
      <c r="H371" s="157"/>
      <c r="I371" s="158"/>
      <c r="J371" s="161"/>
      <c r="K371" s="160"/>
      <c r="L371" s="162"/>
      <c r="M371" s="162"/>
      <c r="N371" s="96"/>
      <c r="O371" s="96"/>
      <c r="P371" s="164"/>
      <c r="Q371" s="159"/>
      <c r="R371" s="98"/>
      <c r="S371" s="163"/>
      <c r="T371" s="92" t="str">
        <f t="shared" ca="1" si="27"/>
        <v/>
      </c>
      <c r="U371" s="94"/>
      <c r="V371" s="92" t="str">
        <f t="shared" si="28"/>
        <v/>
      </c>
      <c r="W371" s="92" t="str">
        <f t="shared" si="29"/>
        <v/>
      </c>
      <c r="X371" s="99"/>
      <c r="Y371" s="94"/>
      <c r="Z371" s="100"/>
      <c r="AA371" s="95"/>
      <c r="AB371" s="10"/>
      <c r="AC371" s="72" t="b">
        <f t="shared" ca="1" si="26"/>
        <v>0</v>
      </c>
    </row>
    <row r="372" spans="1:29" ht="15">
      <c r="A372" s="93">
        <f t="shared" si="30"/>
        <v>1369</v>
      </c>
      <c r="B372" s="94"/>
      <c r="C372" s="153"/>
      <c r="D372" s="93" t="str">
        <f>IF(C372&lt;&gt;"",COUNTIF(Stats!AD:AD,C372),"")</f>
        <v/>
      </c>
      <c r="E372" s="165" t="str">
        <f ca="1">IF(C372&lt;&gt;"",IF(MONTH(T372)=MONTH(TODAY()),Stats!AI1370,"--"),"")</f>
        <v/>
      </c>
      <c r="F372" s="97"/>
      <c r="G372" s="160"/>
      <c r="H372" s="157"/>
      <c r="I372" s="158"/>
      <c r="J372" s="161"/>
      <c r="K372" s="160"/>
      <c r="L372" s="162"/>
      <c r="M372" s="162"/>
      <c r="N372" s="96"/>
      <c r="O372" s="96"/>
      <c r="P372" s="164"/>
      <c r="Q372" s="159"/>
      <c r="R372" s="98"/>
      <c r="S372" s="163"/>
      <c r="T372" s="92" t="str">
        <f t="shared" ca="1" si="27"/>
        <v/>
      </c>
      <c r="U372" s="94"/>
      <c r="V372" s="92" t="str">
        <f t="shared" si="28"/>
        <v/>
      </c>
      <c r="W372" s="92" t="str">
        <f t="shared" si="29"/>
        <v/>
      </c>
      <c r="X372" s="99"/>
      <c r="Y372" s="94"/>
      <c r="Z372" s="100"/>
      <c r="AA372" s="95"/>
      <c r="AB372" s="10"/>
      <c r="AC372" s="72" t="b">
        <f t="shared" ca="1" si="26"/>
        <v>0</v>
      </c>
    </row>
    <row r="373" spans="1:29" ht="15">
      <c r="A373" s="93">
        <f t="shared" si="30"/>
        <v>1370</v>
      </c>
      <c r="B373" s="94"/>
      <c r="C373" s="153"/>
      <c r="D373" s="93" t="str">
        <f>IF(C373&lt;&gt;"",COUNTIF(Stats!AD:AD,C373),"")</f>
        <v/>
      </c>
      <c r="E373" s="165" t="str">
        <f ca="1">IF(C373&lt;&gt;"",IF(MONTH(T373)=MONTH(TODAY()),Stats!AI1371,"--"),"")</f>
        <v/>
      </c>
      <c r="F373" s="97"/>
      <c r="G373" s="160"/>
      <c r="H373" s="157"/>
      <c r="I373" s="158"/>
      <c r="J373" s="161"/>
      <c r="K373" s="160"/>
      <c r="L373" s="162"/>
      <c r="M373" s="162"/>
      <c r="N373" s="96"/>
      <c r="O373" s="96"/>
      <c r="P373" s="164"/>
      <c r="Q373" s="159"/>
      <c r="R373" s="98"/>
      <c r="S373" s="163"/>
      <c r="T373" s="92" t="str">
        <f t="shared" ca="1" si="27"/>
        <v/>
      </c>
      <c r="U373" s="94"/>
      <c r="V373" s="92" t="str">
        <f t="shared" si="28"/>
        <v/>
      </c>
      <c r="W373" s="92" t="str">
        <f t="shared" si="29"/>
        <v/>
      </c>
      <c r="X373" s="99"/>
      <c r="Y373" s="94"/>
      <c r="Z373" s="100"/>
      <c r="AA373" s="95"/>
      <c r="AB373" s="10"/>
      <c r="AC373" s="72" t="b">
        <f t="shared" ca="1" si="26"/>
        <v>0</v>
      </c>
    </row>
    <row r="374" spans="1:29" ht="15">
      <c r="A374" s="93">
        <f t="shared" si="30"/>
        <v>1371</v>
      </c>
      <c r="B374" s="94"/>
      <c r="C374" s="153"/>
      <c r="D374" s="93" t="str">
        <f>IF(C374&lt;&gt;"",COUNTIF(Stats!AD:AD,C374),"")</f>
        <v/>
      </c>
      <c r="E374" s="165" t="str">
        <f ca="1">IF(C374&lt;&gt;"",IF(MONTH(T374)=MONTH(TODAY()),Stats!AI1372,"--"),"")</f>
        <v/>
      </c>
      <c r="F374" s="97"/>
      <c r="G374" s="160"/>
      <c r="H374" s="157"/>
      <c r="I374" s="158"/>
      <c r="J374" s="161"/>
      <c r="K374" s="160"/>
      <c r="L374" s="162"/>
      <c r="M374" s="162"/>
      <c r="N374" s="96"/>
      <c r="O374" s="96"/>
      <c r="P374" s="164"/>
      <c r="Q374" s="159"/>
      <c r="R374" s="98"/>
      <c r="S374" s="163"/>
      <c r="T374" s="92" t="str">
        <f t="shared" ca="1" si="27"/>
        <v/>
      </c>
      <c r="U374" s="94"/>
      <c r="V374" s="92" t="str">
        <f t="shared" si="28"/>
        <v/>
      </c>
      <c r="W374" s="92" t="str">
        <f t="shared" si="29"/>
        <v/>
      </c>
      <c r="X374" s="99"/>
      <c r="Y374" s="94"/>
      <c r="Z374" s="100"/>
      <c r="AA374" s="95"/>
      <c r="AB374" s="10"/>
      <c r="AC374" s="72" t="b">
        <f t="shared" ca="1" si="26"/>
        <v>0</v>
      </c>
    </row>
    <row r="375" spans="1:29" ht="15">
      <c r="A375" s="93">
        <f t="shared" si="30"/>
        <v>1372</v>
      </c>
      <c r="B375" s="94"/>
      <c r="C375" s="153"/>
      <c r="D375" s="93" t="str">
        <f>IF(C375&lt;&gt;"",COUNTIF(Stats!AD:AD,C375),"")</f>
        <v/>
      </c>
      <c r="E375" s="165" t="str">
        <f ca="1">IF(C375&lt;&gt;"",IF(MONTH(T375)=MONTH(TODAY()),Stats!AI1373,"--"),"")</f>
        <v/>
      </c>
      <c r="F375" s="97"/>
      <c r="G375" s="160"/>
      <c r="H375" s="157"/>
      <c r="I375" s="158"/>
      <c r="J375" s="161"/>
      <c r="K375" s="160"/>
      <c r="L375" s="162"/>
      <c r="M375" s="162"/>
      <c r="N375" s="96"/>
      <c r="O375" s="96"/>
      <c r="P375" s="164"/>
      <c r="Q375" s="159"/>
      <c r="R375" s="98"/>
      <c r="S375" s="163"/>
      <c r="T375" s="92" t="str">
        <f t="shared" ca="1" si="27"/>
        <v/>
      </c>
      <c r="U375" s="94"/>
      <c r="V375" s="92" t="str">
        <f t="shared" si="28"/>
        <v/>
      </c>
      <c r="W375" s="92" t="str">
        <f t="shared" si="29"/>
        <v/>
      </c>
      <c r="X375" s="99"/>
      <c r="Y375" s="94"/>
      <c r="Z375" s="100"/>
      <c r="AA375" s="95"/>
      <c r="AB375" s="10"/>
      <c r="AC375" s="72" t="b">
        <f t="shared" ca="1" si="26"/>
        <v>0</v>
      </c>
    </row>
    <row r="376" spans="1:29" ht="15">
      <c r="A376" s="93">
        <f t="shared" si="30"/>
        <v>1373</v>
      </c>
      <c r="B376" s="94"/>
      <c r="C376" s="153"/>
      <c r="D376" s="93" t="str">
        <f>IF(C376&lt;&gt;"",COUNTIF(Stats!AD:AD,C376),"")</f>
        <v/>
      </c>
      <c r="E376" s="165" t="str">
        <f ca="1">IF(C376&lt;&gt;"",IF(MONTH(T376)=MONTH(TODAY()),Stats!AI1374,"--"),"")</f>
        <v/>
      </c>
      <c r="F376" s="97"/>
      <c r="G376" s="160"/>
      <c r="H376" s="157"/>
      <c r="I376" s="158"/>
      <c r="J376" s="161"/>
      <c r="K376" s="160"/>
      <c r="L376" s="162"/>
      <c r="M376" s="162"/>
      <c r="N376" s="96"/>
      <c r="O376" s="96"/>
      <c r="P376" s="164"/>
      <c r="Q376" s="159"/>
      <c r="R376" s="98"/>
      <c r="S376" s="163"/>
      <c r="T376" s="92" t="str">
        <f t="shared" ca="1" si="27"/>
        <v/>
      </c>
      <c r="U376" s="94"/>
      <c r="V376" s="92" t="str">
        <f t="shared" si="28"/>
        <v/>
      </c>
      <c r="W376" s="92" t="str">
        <f t="shared" si="29"/>
        <v/>
      </c>
      <c r="X376" s="99"/>
      <c r="Y376" s="94"/>
      <c r="Z376" s="100"/>
      <c r="AA376" s="95"/>
      <c r="AB376" s="10"/>
      <c r="AC376" s="72" t="b">
        <f t="shared" ca="1" si="26"/>
        <v>0</v>
      </c>
    </row>
    <row r="377" spans="1:29" ht="15">
      <c r="A377" s="93">
        <f t="shared" si="30"/>
        <v>1374</v>
      </c>
      <c r="B377" s="94"/>
      <c r="C377" s="153"/>
      <c r="D377" s="93" t="str">
        <f>IF(C377&lt;&gt;"",COUNTIF(Stats!AD:AD,C377),"")</f>
        <v/>
      </c>
      <c r="E377" s="165" t="str">
        <f ca="1">IF(C377&lt;&gt;"",IF(MONTH(T377)=MONTH(TODAY()),Stats!AI1375,"--"),"")</f>
        <v/>
      </c>
      <c r="F377" s="97"/>
      <c r="G377" s="160"/>
      <c r="H377" s="157"/>
      <c r="I377" s="158"/>
      <c r="J377" s="161"/>
      <c r="K377" s="160"/>
      <c r="L377" s="162"/>
      <c r="M377" s="162"/>
      <c r="N377" s="96"/>
      <c r="O377" s="96"/>
      <c r="P377" s="164"/>
      <c r="Q377" s="159"/>
      <c r="R377" s="98"/>
      <c r="S377" s="163"/>
      <c r="T377" s="92" t="str">
        <f t="shared" ca="1" si="27"/>
        <v/>
      </c>
      <c r="U377" s="94"/>
      <c r="V377" s="92" t="str">
        <f t="shared" si="28"/>
        <v/>
      </c>
      <c r="W377" s="92" t="str">
        <f t="shared" si="29"/>
        <v/>
      </c>
      <c r="X377" s="99"/>
      <c r="Y377" s="94"/>
      <c r="Z377" s="100"/>
      <c r="AA377" s="95"/>
      <c r="AB377" s="10"/>
      <c r="AC377" s="72" t="b">
        <f t="shared" ca="1" si="26"/>
        <v>0</v>
      </c>
    </row>
    <row r="378" spans="1:29" ht="15">
      <c r="A378" s="93">
        <f t="shared" si="30"/>
        <v>1375</v>
      </c>
      <c r="B378" s="94"/>
      <c r="C378" s="153"/>
      <c r="D378" s="93" t="str">
        <f>IF(C378&lt;&gt;"",COUNTIF(Stats!AD:AD,C378),"")</f>
        <v/>
      </c>
      <c r="E378" s="165" t="str">
        <f ca="1">IF(C378&lt;&gt;"",IF(MONTH(T378)=MONTH(TODAY()),Stats!AI1376,"--"),"")</f>
        <v/>
      </c>
      <c r="F378" s="97"/>
      <c r="G378" s="160"/>
      <c r="H378" s="157"/>
      <c r="I378" s="158"/>
      <c r="J378" s="161"/>
      <c r="K378" s="160"/>
      <c r="L378" s="162"/>
      <c r="M378" s="162"/>
      <c r="N378" s="96"/>
      <c r="O378" s="96"/>
      <c r="P378" s="164"/>
      <c r="Q378" s="159"/>
      <c r="R378" s="98"/>
      <c r="S378" s="163"/>
      <c r="T378" s="92" t="str">
        <f t="shared" ca="1" si="27"/>
        <v/>
      </c>
      <c r="U378" s="94"/>
      <c r="V378" s="92" t="str">
        <f t="shared" si="28"/>
        <v/>
      </c>
      <c r="W378" s="92" t="str">
        <f t="shared" si="29"/>
        <v/>
      </c>
      <c r="X378" s="99"/>
      <c r="Y378" s="94"/>
      <c r="Z378" s="100"/>
      <c r="AA378" s="95"/>
      <c r="AB378" s="10"/>
      <c r="AC378" s="72" t="b">
        <f t="shared" ca="1" si="26"/>
        <v>0</v>
      </c>
    </row>
    <row r="379" spans="1:29" ht="15">
      <c r="A379" s="93">
        <f t="shared" si="30"/>
        <v>1376</v>
      </c>
      <c r="B379" s="94"/>
      <c r="C379" s="153"/>
      <c r="D379" s="93" t="str">
        <f>IF(C379&lt;&gt;"",COUNTIF(Stats!AD:AD,C379),"")</f>
        <v/>
      </c>
      <c r="E379" s="165" t="str">
        <f ca="1">IF(C379&lt;&gt;"",IF(MONTH(T379)=MONTH(TODAY()),Stats!AI1377,"--"),"")</f>
        <v/>
      </c>
      <c r="F379" s="97"/>
      <c r="G379" s="160"/>
      <c r="H379" s="157"/>
      <c r="I379" s="158"/>
      <c r="J379" s="161"/>
      <c r="K379" s="160"/>
      <c r="L379" s="162"/>
      <c r="M379" s="162"/>
      <c r="N379" s="96"/>
      <c r="O379" s="96"/>
      <c r="P379" s="164"/>
      <c r="Q379" s="159"/>
      <c r="R379" s="98"/>
      <c r="S379" s="163"/>
      <c r="T379" s="92" t="str">
        <f t="shared" ca="1" si="27"/>
        <v/>
      </c>
      <c r="U379" s="94"/>
      <c r="V379" s="92" t="str">
        <f t="shared" si="28"/>
        <v/>
      </c>
      <c r="W379" s="92" t="str">
        <f t="shared" si="29"/>
        <v/>
      </c>
      <c r="X379" s="99"/>
      <c r="Y379" s="94"/>
      <c r="Z379" s="100"/>
      <c r="AA379" s="95"/>
      <c r="AB379" s="10"/>
      <c r="AC379" s="72" t="b">
        <f t="shared" ca="1" si="26"/>
        <v>0</v>
      </c>
    </row>
    <row r="380" spans="1:29" ht="15">
      <c r="A380" s="93">
        <f t="shared" si="30"/>
        <v>1377</v>
      </c>
      <c r="B380" s="94"/>
      <c r="C380" s="153"/>
      <c r="D380" s="93" t="str">
        <f>IF(C380&lt;&gt;"",COUNTIF(Stats!AD:AD,C380),"")</f>
        <v/>
      </c>
      <c r="E380" s="165" t="str">
        <f ca="1">IF(C380&lt;&gt;"",IF(MONTH(T380)=MONTH(TODAY()),Stats!AI1378,"--"),"")</f>
        <v/>
      </c>
      <c r="F380" s="97"/>
      <c r="G380" s="160"/>
      <c r="H380" s="157"/>
      <c r="I380" s="158"/>
      <c r="J380" s="161"/>
      <c r="K380" s="160"/>
      <c r="L380" s="162"/>
      <c r="M380" s="162"/>
      <c r="N380" s="96"/>
      <c r="O380" s="96"/>
      <c r="P380" s="164"/>
      <c r="Q380" s="159"/>
      <c r="R380" s="98"/>
      <c r="S380" s="163"/>
      <c r="T380" s="92" t="str">
        <f t="shared" ca="1" si="27"/>
        <v/>
      </c>
      <c r="U380" s="94"/>
      <c r="V380" s="92" t="str">
        <f t="shared" si="28"/>
        <v/>
      </c>
      <c r="W380" s="92" t="str">
        <f t="shared" si="29"/>
        <v/>
      </c>
      <c r="X380" s="99"/>
      <c r="Y380" s="94"/>
      <c r="Z380" s="100"/>
      <c r="AA380" s="95"/>
      <c r="AB380" s="10"/>
      <c r="AC380" s="72" t="b">
        <f t="shared" ca="1" si="26"/>
        <v>0</v>
      </c>
    </row>
    <row r="381" spans="1:29" ht="15">
      <c r="A381" s="93">
        <f t="shared" si="30"/>
        <v>1378</v>
      </c>
      <c r="B381" s="94"/>
      <c r="C381" s="153"/>
      <c r="D381" s="93" t="str">
        <f>IF(C381&lt;&gt;"",COUNTIF(Stats!AD:AD,C381),"")</f>
        <v/>
      </c>
      <c r="E381" s="165" t="str">
        <f ca="1">IF(C381&lt;&gt;"",IF(MONTH(T381)=MONTH(TODAY()),Stats!AI1379,"--"),"")</f>
        <v/>
      </c>
      <c r="F381" s="97"/>
      <c r="G381" s="160"/>
      <c r="H381" s="157"/>
      <c r="I381" s="158"/>
      <c r="J381" s="161"/>
      <c r="K381" s="160"/>
      <c r="L381" s="162"/>
      <c r="M381" s="162"/>
      <c r="N381" s="96"/>
      <c r="O381" s="96"/>
      <c r="P381" s="164"/>
      <c r="Q381" s="159"/>
      <c r="R381" s="98"/>
      <c r="S381" s="163"/>
      <c r="T381" s="92" t="str">
        <f t="shared" ca="1" si="27"/>
        <v/>
      </c>
      <c r="U381" s="94"/>
      <c r="V381" s="92" t="str">
        <f t="shared" si="28"/>
        <v/>
      </c>
      <c r="W381" s="92" t="str">
        <f t="shared" si="29"/>
        <v/>
      </c>
      <c r="X381" s="99"/>
      <c r="Y381" s="94"/>
      <c r="Z381" s="100"/>
      <c r="AA381" s="95"/>
      <c r="AB381" s="10"/>
      <c r="AC381" s="72" t="b">
        <f t="shared" ca="1" si="26"/>
        <v>0</v>
      </c>
    </row>
    <row r="382" spans="1:29" ht="15">
      <c r="A382" s="93">
        <f t="shared" si="30"/>
        <v>1379</v>
      </c>
      <c r="B382" s="94"/>
      <c r="C382" s="153"/>
      <c r="D382" s="93" t="str">
        <f>IF(C382&lt;&gt;"",COUNTIF(Stats!AD:AD,C382),"")</f>
        <v/>
      </c>
      <c r="E382" s="165" t="str">
        <f ca="1">IF(C382&lt;&gt;"",IF(MONTH(T382)=MONTH(TODAY()),Stats!AI1380,"--"),"")</f>
        <v/>
      </c>
      <c r="F382" s="97"/>
      <c r="G382" s="160"/>
      <c r="H382" s="157"/>
      <c r="I382" s="158"/>
      <c r="J382" s="161"/>
      <c r="K382" s="160"/>
      <c r="L382" s="162"/>
      <c r="M382" s="162"/>
      <c r="N382" s="96"/>
      <c r="O382" s="96"/>
      <c r="P382" s="164"/>
      <c r="Q382" s="159"/>
      <c r="R382" s="98"/>
      <c r="S382" s="163"/>
      <c r="T382" s="92" t="str">
        <f t="shared" ca="1" si="27"/>
        <v/>
      </c>
      <c r="U382" s="94"/>
      <c r="V382" s="92" t="str">
        <f t="shared" si="28"/>
        <v/>
      </c>
      <c r="W382" s="92" t="str">
        <f t="shared" si="29"/>
        <v/>
      </c>
      <c r="X382" s="99"/>
      <c r="Y382" s="94"/>
      <c r="Z382" s="100"/>
      <c r="AA382" s="95"/>
      <c r="AB382" s="10"/>
      <c r="AC382" s="72" t="b">
        <f t="shared" ca="1" si="26"/>
        <v>0</v>
      </c>
    </row>
    <row r="383" spans="1:29" ht="15">
      <c r="A383" s="93">
        <f t="shared" si="30"/>
        <v>1380</v>
      </c>
      <c r="B383" s="94"/>
      <c r="C383" s="153"/>
      <c r="D383" s="93" t="str">
        <f>IF(C383&lt;&gt;"",COUNTIF(Stats!AD:AD,C383),"")</f>
        <v/>
      </c>
      <c r="E383" s="165" t="str">
        <f ca="1">IF(C383&lt;&gt;"",IF(MONTH(T383)=MONTH(TODAY()),Stats!AI1381,"--"),"")</f>
        <v/>
      </c>
      <c r="F383" s="97"/>
      <c r="G383" s="160"/>
      <c r="H383" s="157"/>
      <c r="I383" s="158"/>
      <c r="J383" s="161"/>
      <c r="K383" s="160"/>
      <c r="L383" s="162"/>
      <c r="M383" s="162"/>
      <c r="N383" s="96"/>
      <c r="O383" s="96"/>
      <c r="P383" s="164"/>
      <c r="Q383" s="159"/>
      <c r="R383" s="98"/>
      <c r="S383" s="163"/>
      <c r="T383" s="92" t="str">
        <f t="shared" ca="1" si="27"/>
        <v/>
      </c>
      <c r="U383" s="94"/>
      <c r="V383" s="92" t="str">
        <f t="shared" si="28"/>
        <v/>
      </c>
      <c r="W383" s="92" t="str">
        <f t="shared" si="29"/>
        <v/>
      </c>
      <c r="X383" s="99"/>
      <c r="Y383" s="94"/>
      <c r="Z383" s="100"/>
      <c r="AA383" s="95"/>
      <c r="AB383" s="10"/>
      <c r="AC383" s="72" t="b">
        <f t="shared" ca="1" si="26"/>
        <v>0</v>
      </c>
    </row>
    <row r="384" spans="1:29" ht="15">
      <c r="A384" s="93">
        <f t="shared" si="30"/>
        <v>1381</v>
      </c>
      <c r="B384" s="94"/>
      <c r="C384" s="153"/>
      <c r="D384" s="93" t="str">
        <f>IF(C384&lt;&gt;"",COUNTIF(Stats!AD:AD,C384),"")</f>
        <v/>
      </c>
      <c r="E384" s="165" t="str">
        <f ca="1">IF(C384&lt;&gt;"",IF(MONTH(T384)=MONTH(TODAY()),Stats!AI1382,"--"),"")</f>
        <v/>
      </c>
      <c r="F384" s="97"/>
      <c r="G384" s="160"/>
      <c r="H384" s="157"/>
      <c r="I384" s="158"/>
      <c r="J384" s="161"/>
      <c r="K384" s="160"/>
      <c r="L384" s="162"/>
      <c r="M384" s="162"/>
      <c r="N384" s="96"/>
      <c r="O384" s="96"/>
      <c r="P384" s="164"/>
      <c r="Q384" s="159"/>
      <c r="R384" s="98"/>
      <c r="S384" s="163"/>
      <c r="T384" s="92" t="str">
        <f t="shared" ca="1" si="27"/>
        <v/>
      </c>
      <c r="U384" s="94"/>
      <c r="V384" s="92" t="str">
        <f t="shared" si="28"/>
        <v/>
      </c>
      <c r="W384" s="92" t="str">
        <f t="shared" si="29"/>
        <v/>
      </c>
      <c r="X384" s="99"/>
      <c r="Y384" s="94"/>
      <c r="Z384" s="100"/>
      <c r="AA384" s="95"/>
      <c r="AB384" s="10"/>
      <c r="AC384" s="72" t="b">
        <f t="shared" ca="1" si="26"/>
        <v>0</v>
      </c>
    </row>
    <row r="385" spans="1:29" ht="15">
      <c r="A385" s="93">
        <f t="shared" si="30"/>
        <v>1382</v>
      </c>
      <c r="B385" s="94"/>
      <c r="C385" s="153"/>
      <c r="D385" s="93" t="str">
        <f>IF(C385&lt;&gt;"",COUNTIF(Stats!AD:AD,C385),"")</f>
        <v/>
      </c>
      <c r="E385" s="165" t="str">
        <f ca="1">IF(C385&lt;&gt;"",IF(MONTH(T385)=MONTH(TODAY()),Stats!AI1383,"--"),"")</f>
        <v/>
      </c>
      <c r="F385" s="97"/>
      <c r="G385" s="160"/>
      <c r="H385" s="157"/>
      <c r="I385" s="158"/>
      <c r="J385" s="161"/>
      <c r="K385" s="160"/>
      <c r="L385" s="162"/>
      <c r="M385" s="162"/>
      <c r="N385" s="96"/>
      <c r="O385" s="96"/>
      <c r="P385" s="164"/>
      <c r="Q385" s="159"/>
      <c r="R385" s="98"/>
      <c r="S385" s="163"/>
      <c r="T385" s="92" t="str">
        <f t="shared" ca="1" si="27"/>
        <v/>
      </c>
      <c r="U385" s="94"/>
      <c r="V385" s="92" t="str">
        <f t="shared" si="28"/>
        <v/>
      </c>
      <c r="W385" s="92" t="str">
        <f t="shared" si="29"/>
        <v/>
      </c>
      <c r="X385" s="99"/>
      <c r="Y385" s="94"/>
      <c r="Z385" s="100"/>
      <c r="AA385" s="95"/>
      <c r="AB385" s="10"/>
      <c r="AC385" s="72" t="b">
        <f t="shared" ca="1" si="26"/>
        <v>0</v>
      </c>
    </row>
    <row r="386" spans="1:29" ht="15">
      <c r="A386" s="93">
        <f t="shared" si="30"/>
        <v>1383</v>
      </c>
      <c r="B386" s="94"/>
      <c r="C386" s="153"/>
      <c r="D386" s="93" t="str">
        <f>IF(C386&lt;&gt;"",COUNTIF(Stats!AD:AD,C386),"")</f>
        <v/>
      </c>
      <c r="E386" s="165" t="str">
        <f ca="1">IF(C386&lt;&gt;"",IF(MONTH(T386)=MONTH(TODAY()),Stats!AI1384,"--"),"")</f>
        <v/>
      </c>
      <c r="F386" s="97"/>
      <c r="G386" s="160"/>
      <c r="H386" s="157"/>
      <c r="I386" s="158"/>
      <c r="J386" s="161"/>
      <c r="K386" s="160"/>
      <c r="L386" s="162"/>
      <c r="M386" s="162"/>
      <c r="N386" s="96"/>
      <c r="O386" s="96"/>
      <c r="P386" s="164"/>
      <c r="Q386" s="159"/>
      <c r="R386" s="98"/>
      <c r="S386" s="163"/>
      <c r="T386" s="92" t="str">
        <f t="shared" ca="1" si="27"/>
        <v/>
      </c>
      <c r="U386" s="94"/>
      <c r="V386" s="92" t="str">
        <f t="shared" si="28"/>
        <v/>
      </c>
      <c r="W386" s="92" t="str">
        <f t="shared" si="29"/>
        <v/>
      </c>
      <c r="X386" s="99"/>
      <c r="Y386" s="94"/>
      <c r="Z386" s="100"/>
      <c r="AA386" s="95"/>
      <c r="AB386" s="10"/>
      <c r="AC386" s="72" t="b">
        <f t="shared" ca="1" si="26"/>
        <v>0</v>
      </c>
    </row>
    <row r="387" spans="1:29" ht="15">
      <c r="A387" s="93">
        <f t="shared" si="30"/>
        <v>1384</v>
      </c>
      <c r="B387" s="94"/>
      <c r="C387" s="153"/>
      <c r="D387" s="93" t="str">
        <f>IF(C387&lt;&gt;"",COUNTIF(Stats!AD:AD,C387),"")</f>
        <v/>
      </c>
      <c r="E387" s="165" t="str">
        <f ca="1">IF(C387&lt;&gt;"",IF(MONTH(T387)=MONTH(TODAY()),Stats!AI1385,"--"),"")</f>
        <v/>
      </c>
      <c r="F387" s="97"/>
      <c r="G387" s="160"/>
      <c r="H387" s="157"/>
      <c r="I387" s="158"/>
      <c r="J387" s="161"/>
      <c r="K387" s="160"/>
      <c r="L387" s="162"/>
      <c r="M387" s="162"/>
      <c r="N387" s="96"/>
      <c r="O387" s="96"/>
      <c r="P387" s="164"/>
      <c r="Q387" s="159"/>
      <c r="R387" s="98"/>
      <c r="S387" s="163"/>
      <c r="T387" s="92" t="str">
        <f t="shared" ca="1" si="27"/>
        <v/>
      </c>
      <c r="U387" s="94"/>
      <c r="V387" s="92" t="str">
        <f t="shared" si="28"/>
        <v/>
      </c>
      <c r="W387" s="92" t="str">
        <f t="shared" si="29"/>
        <v/>
      </c>
      <c r="X387" s="99"/>
      <c r="Y387" s="94"/>
      <c r="Z387" s="100"/>
      <c r="AA387" s="95"/>
      <c r="AB387" s="10"/>
      <c r="AC387" s="72" t="b">
        <f t="shared" ca="1" si="26"/>
        <v>0</v>
      </c>
    </row>
    <row r="388" spans="1:29" ht="15">
      <c r="A388" s="93">
        <f t="shared" si="30"/>
        <v>1385</v>
      </c>
      <c r="B388" s="94"/>
      <c r="C388" s="153"/>
      <c r="D388" s="93" t="str">
        <f>IF(C388&lt;&gt;"",COUNTIF(Stats!AD:AD,C388),"")</f>
        <v/>
      </c>
      <c r="E388" s="165" t="str">
        <f ca="1">IF(C388&lt;&gt;"",IF(MONTH(T388)=MONTH(TODAY()),Stats!AI1386,"--"),"")</f>
        <v/>
      </c>
      <c r="F388" s="97"/>
      <c r="G388" s="160"/>
      <c r="H388" s="157"/>
      <c r="I388" s="158"/>
      <c r="J388" s="161"/>
      <c r="K388" s="160"/>
      <c r="L388" s="162"/>
      <c r="M388" s="162"/>
      <c r="N388" s="96"/>
      <c r="O388" s="96"/>
      <c r="P388" s="164"/>
      <c r="Q388" s="159"/>
      <c r="R388" s="98"/>
      <c r="S388" s="163"/>
      <c r="T388" s="92" t="str">
        <f t="shared" ca="1" si="27"/>
        <v/>
      </c>
      <c r="U388" s="94"/>
      <c r="V388" s="92" t="str">
        <f t="shared" si="28"/>
        <v/>
      </c>
      <c r="W388" s="92" t="str">
        <f t="shared" si="29"/>
        <v/>
      </c>
      <c r="X388" s="99"/>
      <c r="Y388" s="94"/>
      <c r="Z388" s="100"/>
      <c r="AA388" s="95"/>
      <c r="AB388" s="10"/>
      <c r="AC388" s="72" t="b">
        <f t="shared" ref="AC388:AC451" ca="1" si="31">AND(T388&gt;=startDate,T388&lt;=endDate)</f>
        <v>0</v>
      </c>
    </row>
    <row r="389" spans="1:29" ht="15">
      <c r="A389" s="93">
        <f t="shared" si="30"/>
        <v>1386</v>
      </c>
      <c r="B389" s="94"/>
      <c r="C389" s="153"/>
      <c r="D389" s="93" t="str">
        <f>IF(C389&lt;&gt;"",COUNTIF(Stats!AD:AD,C389),"")</f>
        <v/>
      </c>
      <c r="E389" s="165" t="str">
        <f ca="1">IF(C389&lt;&gt;"",IF(MONTH(T389)=MONTH(TODAY()),Stats!AI1387,"--"),"")</f>
        <v/>
      </c>
      <c r="F389" s="97"/>
      <c r="G389" s="160"/>
      <c r="H389" s="157"/>
      <c r="I389" s="158"/>
      <c r="J389" s="161"/>
      <c r="K389" s="160"/>
      <c r="L389" s="162"/>
      <c r="M389" s="162"/>
      <c r="N389" s="96"/>
      <c r="O389" s="96"/>
      <c r="P389" s="164"/>
      <c r="Q389" s="159"/>
      <c r="R389" s="98"/>
      <c r="S389" s="163"/>
      <c r="T389" s="92" t="str">
        <f t="shared" ref="T389:T452" ca="1" si="32">IF(B389&lt;&gt;"",IF(T389="",TODAY(),T389),"")</f>
        <v/>
      </c>
      <c r="U389" s="94"/>
      <c r="V389" s="92" t="str">
        <f t="shared" ref="V389:V452" si="33">IF(U389="","", U389+21)</f>
        <v/>
      </c>
      <c r="W389" s="92" t="str">
        <f t="shared" ref="W389:W452" si="34">IF($U389="","", $V389+28)</f>
        <v/>
      </c>
      <c r="X389" s="99"/>
      <c r="Y389" s="94"/>
      <c r="Z389" s="100"/>
      <c r="AA389" s="95"/>
      <c r="AB389" s="10"/>
      <c r="AC389" s="72" t="b">
        <f t="shared" ca="1" si="31"/>
        <v>0</v>
      </c>
    </row>
    <row r="390" spans="1:29" ht="15">
      <c r="A390" s="93">
        <f t="shared" si="30"/>
        <v>1387</v>
      </c>
      <c r="B390" s="94"/>
      <c r="C390" s="153"/>
      <c r="D390" s="93" t="str">
        <f>IF(C390&lt;&gt;"",COUNTIF(Stats!AD:AD,C390),"")</f>
        <v/>
      </c>
      <c r="E390" s="165" t="str">
        <f ca="1">IF(C390&lt;&gt;"",IF(MONTH(T390)=MONTH(TODAY()),Stats!AI1388,"--"),"")</f>
        <v/>
      </c>
      <c r="F390" s="97"/>
      <c r="G390" s="160"/>
      <c r="H390" s="157"/>
      <c r="I390" s="158"/>
      <c r="J390" s="161"/>
      <c r="K390" s="160"/>
      <c r="L390" s="162"/>
      <c r="M390" s="162"/>
      <c r="N390" s="96"/>
      <c r="O390" s="96"/>
      <c r="P390" s="164"/>
      <c r="Q390" s="159"/>
      <c r="R390" s="98"/>
      <c r="S390" s="163"/>
      <c r="T390" s="92" t="str">
        <f t="shared" ca="1" si="32"/>
        <v/>
      </c>
      <c r="U390" s="94"/>
      <c r="V390" s="92" t="str">
        <f t="shared" si="33"/>
        <v/>
      </c>
      <c r="W390" s="92" t="str">
        <f t="shared" si="34"/>
        <v/>
      </c>
      <c r="X390" s="99"/>
      <c r="Y390" s="94"/>
      <c r="Z390" s="100"/>
      <c r="AA390" s="95"/>
      <c r="AB390" s="10"/>
      <c r="AC390" s="72" t="b">
        <f t="shared" ca="1" si="31"/>
        <v>0</v>
      </c>
    </row>
    <row r="391" spans="1:29" ht="15">
      <c r="A391" s="93">
        <f t="shared" si="30"/>
        <v>1388</v>
      </c>
      <c r="B391" s="94"/>
      <c r="C391" s="153"/>
      <c r="D391" s="93" t="str">
        <f>IF(C391&lt;&gt;"",COUNTIF(Stats!AD:AD,C391),"")</f>
        <v/>
      </c>
      <c r="E391" s="165" t="str">
        <f ca="1">IF(C391&lt;&gt;"",IF(MONTH(T391)=MONTH(TODAY()),Stats!AI1389,"--"),"")</f>
        <v/>
      </c>
      <c r="F391" s="97"/>
      <c r="G391" s="160"/>
      <c r="H391" s="157"/>
      <c r="I391" s="158"/>
      <c r="J391" s="161"/>
      <c r="K391" s="160"/>
      <c r="L391" s="162"/>
      <c r="M391" s="162"/>
      <c r="N391" s="96"/>
      <c r="O391" s="96"/>
      <c r="P391" s="164"/>
      <c r="Q391" s="159"/>
      <c r="R391" s="98"/>
      <c r="S391" s="163"/>
      <c r="T391" s="92" t="str">
        <f t="shared" ca="1" si="32"/>
        <v/>
      </c>
      <c r="U391" s="94"/>
      <c r="V391" s="92" t="str">
        <f t="shared" si="33"/>
        <v/>
      </c>
      <c r="W391" s="92" t="str">
        <f t="shared" si="34"/>
        <v/>
      </c>
      <c r="X391" s="99"/>
      <c r="Y391" s="94"/>
      <c r="Z391" s="100"/>
      <c r="AA391" s="95"/>
      <c r="AB391" s="10"/>
      <c r="AC391" s="72" t="b">
        <f t="shared" ca="1" si="31"/>
        <v>0</v>
      </c>
    </row>
    <row r="392" spans="1:29" ht="15">
      <c r="A392" s="93">
        <f t="shared" ref="A392:A455" si="35">(A391+1)</f>
        <v>1389</v>
      </c>
      <c r="B392" s="94"/>
      <c r="C392" s="153"/>
      <c r="D392" s="93" t="str">
        <f>IF(C392&lt;&gt;"",COUNTIF(Stats!AD:AD,C392),"")</f>
        <v/>
      </c>
      <c r="E392" s="165" t="str">
        <f ca="1">IF(C392&lt;&gt;"",IF(MONTH(T392)=MONTH(TODAY()),Stats!AI1390,"--"),"")</f>
        <v/>
      </c>
      <c r="F392" s="97"/>
      <c r="G392" s="160"/>
      <c r="H392" s="157"/>
      <c r="I392" s="158"/>
      <c r="J392" s="161"/>
      <c r="K392" s="160"/>
      <c r="L392" s="162"/>
      <c r="M392" s="162"/>
      <c r="N392" s="96"/>
      <c r="O392" s="96"/>
      <c r="P392" s="164"/>
      <c r="Q392" s="159"/>
      <c r="R392" s="98"/>
      <c r="S392" s="163"/>
      <c r="T392" s="92" t="str">
        <f t="shared" ca="1" si="32"/>
        <v/>
      </c>
      <c r="U392" s="94"/>
      <c r="V392" s="92" t="str">
        <f t="shared" si="33"/>
        <v/>
      </c>
      <c r="W392" s="92" t="str">
        <f t="shared" si="34"/>
        <v/>
      </c>
      <c r="X392" s="99"/>
      <c r="Y392" s="94"/>
      <c r="Z392" s="100"/>
      <c r="AA392" s="95"/>
      <c r="AB392" s="10"/>
      <c r="AC392" s="72" t="b">
        <f t="shared" ca="1" si="31"/>
        <v>0</v>
      </c>
    </row>
    <row r="393" spans="1:29" ht="15">
      <c r="A393" s="93">
        <f t="shared" si="35"/>
        <v>1390</v>
      </c>
      <c r="B393" s="94"/>
      <c r="C393" s="153"/>
      <c r="D393" s="93" t="str">
        <f>IF(C393&lt;&gt;"",COUNTIF(Stats!AD:AD,C393),"")</f>
        <v/>
      </c>
      <c r="E393" s="165" t="str">
        <f ca="1">IF(C393&lt;&gt;"",IF(MONTH(T393)=MONTH(TODAY()),Stats!AI1391,"--"),"")</f>
        <v/>
      </c>
      <c r="F393" s="97"/>
      <c r="G393" s="160"/>
      <c r="H393" s="157"/>
      <c r="I393" s="158"/>
      <c r="J393" s="161"/>
      <c r="K393" s="160"/>
      <c r="L393" s="162"/>
      <c r="M393" s="162"/>
      <c r="N393" s="96"/>
      <c r="O393" s="96"/>
      <c r="P393" s="164"/>
      <c r="Q393" s="159"/>
      <c r="R393" s="98"/>
      <c r="S393" s="163"/>
      <c r="T393" s="92" t="str">
        <f t="shared" ca="1" si="32"/>
        <v/>
      </c>
      <c r="U393" s="94"/>
      <c r="V393" s="92" t="str">
        <f t="shared" si="33"/>
        <v/>
      </c>
      <c r="W393" s="92" t="str">
        <f t="shared" si="34"/>
        <v/>
      </c>
      <c r="X393" s="99"/>
      <c r="Y393" s="94"/>
      <c r="Z393" s="100"/>
      <c r="AA393" s="95"/>
      <c r="AB393" s="10"/>
      <c r="AC393" s="72" t="b">
        <f t="shared" ca="1" si="31"/>
        <v>0</v>
      </c>
    </row>
    <row r="394" spans="1:29" ht="15">
      <c r="A394" s="93">
        <f t="shared" si="35"/>
        <v>1391</v>
      </c>
      <c r="B394" s="94"/>
      <c r="C394" s="153"/>
      <c r="D394" s="93" t="str">
        <f>IF(C394&lt;&gt;"",COUNTIF(Stats!AD:AD,C394),"")</f>
        <v/>
      </c>
      <c r="E394" s="165" t="str">
        <f ca="1">IF(C394&lt;&gt;"",IF(MONTH(T394)=MONTH(TODAY()),Stats!AI1392,"--"),"")</f>
        <v/>
      </c>
      <c r="F394" s="97"/>
      <c r="G394" s="160"/>
      <c r="H394" s="157"/>
      <c r="I394" s="158"/>
      <c r="J394" s="161"/>
      <c r="K394" s="160"/>
      <c r="L394" s="162"/>
      <c r="M394" s="162"/>
      <c r="N394" s="96"/>
      <c r="O394" s="96"/>
      <c r="P394" s="164"/>
      <c r="Q394" s="159"/>
      <c r="R394" s="98"/>
      <c r="S394" s="163"/>
      <c r="T394" s="92" t="str">
        <f t="shared" ca="1" si="32"/>
        <v/>
      </c>
      <c r="U394" s="94"/>
      <c r="V394" s="92" t="str">
        <f t="shared" si="33"/>
        <v/>
      </c>
      <c r="W394" s="92" t="str">
        <f t="shared" si="34"/>
        <v/>
      </c>
      <c r="X394" s="99"/>
      <c r="Y394" s="94"/>
      <c r="Z394" s="100"/>
      <c r="AA394" s="95"/>
      <c r="AB394" s="10"/>
      <c r="AC394" s="72" t="b">
        <f t="shared" ca="1" si="31"/>
        <v>0</v>
      </c>
    </row>
    <row r="395" spans="1:29" ht="15">
      <c r="A395" s="93">
        <f t="shared" si="35"/>
        <v>1392</v>
      </c>
      <c r="B395" s="94"/>
      <c r="C395" s="153"/>
      <c r="D395" s="93" t="str">
        <f>IF(C395&lt;&gt;"",COUNTIF(Stats!AD:AD,C395),"")</f>
        <v/>
      </c>
      <c r="E395" s="165" t="str">
        <f ca="1">IF(C395&lt;&gt;"",IF(MONTH(T395)=MONTH(TODAY()),Stats!AI1393,"--"),"")</f>
        <v/>
      </c>
      <c r="F395" s="97"/>
      <c r="G395" s="160"/>
      <c r="H395" s="157"/>
      <c r="I395" s="158"/>
      <c r="J395" s="161"/>
      <c r="K395" s="160"/>
      <c r="L395" s="162"/>
      <c r="M395" s="162"/>
      <c r="N395" s="96"/>
      <c r="O395" s="96"/>
      <c r="P395" s="164"/>
      <c r="Q395" s="159"/>
      <c r="R395" s="98"/>
      <c r="S395" s="163"/>
      <c r="T395" s="92" t="str">
        <f t="shared" ca="1" si="32"/>
        <v/>
      </c>
      <c r="U395" s="94"/>
      <c r="V395" s="92" t="str">
        <f t="shared" si="33"/>
        <v/>
      </c>
      <c r="W395" s="92" t="str">
        <f t="shared" si="34"/>
        <v/>
      </c>
      <c r="X395" s="99"/>
      <c r="Y395" s="94"/>
      <c r="Z395" s="100"/>
      <c r="AA395" s="95"/>
      <c r="AB395" s="10"/>
      <c r="AC395" s="72" t="b">
        <f t="shared" ca="1" si="31"/>
        <v>0</v>
      </c>
    </row>
    <row r="396" spans="1:29" ht="15">
      <c r="A396" s="93">
        <f t="shared" si="35"/>
        <v>1393</v>
      </c>
      <c r="B396" s="94"/>
      <c r="C396" s="153"/>
      <c r="D396" s="93" t="str">
        <f>IF(C396&lt;&gt;"",COUNTIF(Stats!AD:AD,C396),"")</f>
        <v/>
      </c>
      <c r="E396" s="165" t="str">
        <f ca="1">IF(C396&lt;&gt;"",IF(MONTH(T396)=MONTH(TODAY()),Stats!AI1394,"--"),"")</f>
        <v/>
      </c>
      <c r="F396" s="97"/>
      <c r="G396" s="160"/>
      <c r="H396" s="157"/>
      <c r="I396" s="158"/>
      <c r="J396" s="161"/>
      <c r="K396" s="160"/>
      <c r="L396" s="162"/>
      <c r="M396" s="162"/>
      <c r="N396" s="96"/>
      <c r="O396" s="96"/>
      <c r="P396" s="164"/>
      <c r="Q396" s="159"/>
      <c r="R396" s="98"/>
      <c r="S396" s="163"/>
      <c r="T396" s="92" t="str">
        <f t="shared" ca="1" si="32"/>
        <v/>
      </c>
      <c r="U396" s="94"/>
      <c r="V396" s="92" t="str">
        <f t="shared" si="33"/>
        <v/>
      </c>
      <c r="W396" s="92" t="str">
        <f t="shared" si="34"/>
        <v/>
      </c>
      <c r="X396" s="99"/>
      <c r="Y396" s="94"/>
      <c r="Z396" s="100"/>
      <c r="AA396" s="95"/>
      <c r="AB396" s="10"/>
      <c r="AC396" s="72" t="b">
        <f t="shared" ca="1" si="31"/>
        <v>0</v>
      </c>
    </row>
    <row r="397" spans="1:29" ht="15">
      <c r="A397" s="93">
        <f t="shared" si="35"/>
        <v>1394</v>
      </c>
      <c r="B397" s="94"/>
      <c r="C397" s="153"/>
      <c r="D397" s="93" t="str">
        <f>IF(C397&lt;&gt;"",COUNTIF(Stats!AD:AD,C397),"")</f>
        <v/>
      </c>
      <c r="E397" s="165" t="str">
        <f ca="1">IF(C397&lt;&gt;"",IF(MONTH(T397)=MONTH(TODAY()),Stats!AI1395,"--"),"")</f>
        <v/>
      </c>
      <c r="F397" s="97"/>
      <c r="G397" s="160"/>
      <c r="H397" s="157"/>
      <c r="I397" s="158"/>
      <c r="J397" s="161"/>
      <c r="K397" s="160"/>
      <c r="L397" s="162"/>
      <c r="M397" s="162"/>
      <c r="N397" s="96"/>
      <c r="O397" s="96"/>
      <c r="P397" s="164"/>
      <c r="Q397" s="159"/>
      <c r="R397" s="98"/>
      <c r="S397" s="163"/>
      <c r="T397" s="92" t="str">
        <f t="shared" ca="1" si="32"/>
        <v/>
      </c>
      <c r="U397" s="94"/>
      <c r="V397" s="92" t="str">
        <f t="shared" si="33"/>
        <v/>
      </c>
      <c r="W397" s="92" t="str">
        <f t="shared" si="34"/>
        <v/>
      </c>
      <c r="X397" s="99"/>
      <c r="Y397" s="94"/>
      <c r="Z397" s="100"/>
      <c r="AA397" s="95"/>
      <c r="AB397" s="10"/>
      <c r="AC397" s="72" t="b">
        <f t="shared" ca="1" si="31"/>
        <v>0</v>
      </c>
    </row>
    <row r="398" spans="1:29" ht="15">
      <c r="A398" s="93">
        <f t="shared" si="35"/>
        <v>1395</v>
      </c>
      <c r="B398" s="94"/>
      <c r="C398" s="153"/>
      <c r="D398" s="93" t="str">
        <f>IF(C398&lt;&gt;"",COUNTIF(Stats!AD:AD,C398),"")</f>
        <v/>
      </c>
      <c r="E398" s="165" t="str">
        <f ca="1">IF(C398&lt;&gt;"",IF(MONTH(T398)=MONTH(TODAY()),Stats!AI1396,"--"),"")</f>
        <v/>
      </c>
      <c r="F398" s="97"/>
      <c r="G398" s="160"/>
      <c r="H398" s="157"/>
      <c r="I398" s="158"/>
      <c r="J398" s="161"/>
      <c r="K398" s="160"/>
      <c r="L398" s="162"/>
      <c r="M398" s="162"/>
      <c r="N398" s="96"/>
      <c r="O398" s="96"/>
      <c r="P398" s="164"/>
      <c r="Q398" s="159"/>
      <c r="R398" s="98"/>
      <c r="S398" s="163"/>
      <c r="T398" s="92" t="str">
        <f t="shared" ca="1" si="32"/>
        <v/>
      </c>
      <c r="U398" s="94"/>
      <c r="V398" s="92" t="str">
        <f t="shared" si="33"/>
        <v/>
      </c>
      <c r="W398" s="92" t="str">
        <f t="shared" si="34"/>
        <v/>
      </c>
      <c r="X398" s="99"/>
      <c r="Y398" s="94"/>
      <c r="Z398" s="100"/>
      <c r="AA398" s="95"/>
      <c r="AB398" s="10"/>
      <c r="AC398" s="72" t="b">
        <f t="shared" ca="1" si="31"/>
        <v>0</v>
      </c>
    </row>
    <row r="399" spans="1:29" ht="15">
      <c r="A399" s="93">
        <f t="shared" si="35"/>
        <v>1396</v>
      </c>
      <c r="B399" s="94"/>
      <c r="C399" s="153"/>
      <c r="D399" s="93" t="str">
        <f>IF(C399&lt;&gt;"",COUNTIF(Stats!AD:AD,C399),"")</f>
        <v/>
      </c>
      <c r="E399" s="165" t="str">
        <f ca="1">IF(C399&lt;&gt;"",IF(MONTH(T399)=MONTH(TODAY()),Stats!AI1397,"--"),"")</f>
        <v/>
      </c>
      <c r="F399" s="97"/>
      <c r="G399" s="160"/>
      <c r="H399" s="157"/>
      <c r="I399" s="158"/>
      <c r="J399" s="161"/>
      <c r="K399" s="160"/>
      <c r="L399" s="162"/>
      <c r="M399" s="162"/>
      <c r="N399" s="96"/>
      <c r="O399" s="96"/>
      <c r="P399" s="164"/>
      <c r="Q399" s="159"/>
      <c r="R399" s="98"/>
      <c r="S399" s="163"/>
      <c r="T399" s="92" t="str">
        <f t="shared" ca="1" si="32"/>
        <v/>
      </c>
      <c r="U399" s="94"/>
      <c r="V399" s="92" t="str">
        <f t="shared" si="33"/>
        <v/>
      </c>
      <c r="W399" s="92" t="str">
        <f t="shared" si="34"/>
        <v/>
      </c>
      <c r="X399" s="99"/>
      <c r="Y399" s="94"/>
      <c r="Z399" s="100"/>
      <c r="AA399" s="95"/>
      <c r="AB399" s="10"/>
      <c r="AC399" s="72" t="b">
        <f t="shared" ca="1" si="31"/>
        <v>0</v>
      </c>
    </row>
    <row r="400" spans="1:29" ht="15">
      <c r="A400" s="93">
        <f t="shared" si="35"/>
        <v>1397</v>
      </c>
      <c r="B400" s="94"/>
      <c r="C400" s="153"/>
      <c r="D400" s="93" t="str">
        <f>IF(C400&lt;&gt;"",COUNTIF(Stats!AD:AD,C400),"")</f>
        <v/>
      </c>
      <c r="E400" s="165" t="str">
        <f ca="1">IF(C400&lt;&gt;"",IF(MONTH(T400)=MONTH(TODAY()),Stats!AI1398,"--"),"")</f>
        <v/>
      </c>
      <c r="F400" s="97"/>
      <c r="G400" s="160"/>
      <c r="H400" s="157"/>
      <c r="I400" s="158"/>
      <c r="J400" s="161"/>
      <c r="K400" s="160"/>
      <c r="L400" s="162"/>
      <c r="M400" s="162"/>
      <c r="N400" s="96"/>
      <c r="O400" s="96"/>
      <c r="P400" s="164"/>
      <c r="Q400" s="159"/>
      <c r="R400" s="98"/>
      <c r="S400" s="163"/>
      <c r="T400" s="92" t="str">
        <f t="shared" ca="1" si="32"/>
        <v/>
      </c>
      <c r="U400" s="94"/>
      <c r="V400" s="92" t="str">
        <f t="shared" si="33"/>
        <v/>
      </c>
      <c r="W400" s="92" t="str">
        <f t="shared" si="34"/>
        <v/>
      </c>
      <c r="X400" s="99"/>
      <c r="Y400" s="94"/>
      <c r="Z400" s="100"/>
      <c r="AA400" s="95"/>
      <c r="AB400" s="10"/>
      <c r="AC400" s="72" t="b">
        <f t="shared" ca="1" si="31"/>
        <v>0</v>
      </c>
    </row>
    <row r="401" spans="1:29" ht="15">
      <c r="A401" s="93">
        <f t="shared" si="35"/>
        <v>1398</v>
      </c>
      <c r="B401" s="94"/>
      <c r="C401" s="153"/>
      <c r="D401" s="93" t="str">
        <f>IF(C401&lt;&gt;"",COUNTIF(Stats!AD:AD,C401),"")</f>
        <v/>
      </c>
      <c r="E401" s="165" t="str">
        <f ca="1">IF(C401&lt;&gt;"",IF(MONTH(T401)=MONTH(TODAY()),Stats!AI1399,"--"),"")</f>
        <v/>
      </c>
      <c r="F401" s="97"/>
      <c r="G401" s="160"/>
      <c r="H401" s="157"/>
      <c r="I401" s="158"/>
      <c r="J401" s="161"/>
      <c r="K401" s="160"/>
      <c r="L401" s="162"/>
      <c r="M401" s="162"/>
      <c r="N401" s="96"/>
      <c r="O401" s="96"/>
      <c r="P401" s="164"/>
      <c r="Q401" s="159"/>
      <c r="R401" s="98"/>
      <c r="S401" s="163"/>
      <c r="T401" s="92" t="str">
        <f t="shared" ca="1" si="32"/>
        <v/>
      </c>
      <c r="U401" s="94"/>
      <c r="V401" s="92" t="str">
        <f t="shared" si="33"/>
        <v/>
      </c>
      <c r="W401" s="92" t="str">
        <f t="shared" si="34"/>
        <v/>
      </c>
      <c r="X401" s="99"/>
      <c r="Y401" s="94"/>
      <c r="Z401" s="100"/>
      <c r="AA401" s="95"/>
      <c r="AB401" s="10"/>
      <c r="AC401" s="72" t="b">
        <f t="shared" ca="1" si="31"/>
        <v>0</v>
      </c>
    </row>
    <row r="402" spans="1:29" ht="15">
      <c r="A402" s="93">
        <f t="shared" si="35"/>
        <v>1399</v>
      </c>
      <c r="B402" s="94"/>
      <c r="C402" s="153"/>
      <c r="D402" s="93" t="str">
        <f>IF(C402&lt;&gt;"",COUNTIF(Stats!AD:AD,C402),"")</f>
        <v/>
      </c>
      <c r="E402" s="165" t="str">
        <f ca="1">IF(C402&lt;&gt;"",IF(MONTH(T402)=MONTH(TODAY()),Stats!AI1400,"--"),"")</f>
        <v/>
      </c>
      <c r="F402" s="97"/>
      <c r="G402" s="160"/>
      <c r="H402" s="157"/>
      <c r="I402" s="158"/>
      <c r="J402" s="161"/>
      <c r="K402" s="160"/>
      <c r="L402" s="162"/>
      <c r="M402" s="162"/>
      <c r="N402" s="96"/>
      <c r="O402" s="96"/>
      <c r="P402" s="164"/>
      <c r="Q402" s="159"/>
      <c r="R402" s="98"/>
      <c r="S402" s="163"/>
      <c r="T402" s="92" t="str">
        <f t="shared" ca="1" si="32"/>
        <v/>
      </c>
      <c r="U402" s="94"/>
      <c r="V402" s="92" t="str">
        <f t="shared" si="33"/>
        <v/>
      </c>
      <c r="W402" s="92" t="str">
        <f t="shared" si="34"/>
        <v/>
      </c>
      <c r="X402" s="99"/>
      <c r="Y402" s="94"/>
      <c r="Z402" s="100"/>
      <c r="AA402" s="95"/>
      <c r="AB402" s="10"/>
      <c r="AC402" s="72" t="b">
        <f t="shared" ca="1" si="31"/>
        <v>0</v>
      </c>
    </row>
    <row r="403" spans="1:29" ht="15">
      <c r="A403" s="93">
        <f t="shared" si="35"/>
        <v>1400</v>
      </c>
      <c r="B403" s="94"/>
      <c r="C403" s="153"/>
      <c r="D403" s="93" t="str">
        <f>IF(C403&lt;&gt;"",COUNTIF(Stats!AD:AD,C403),"")</f>
        <v/>
      </c>
      <c r="E403" s="165" t="str">
        <f ca="1">IF(C403&lt;&gt;"",IF(MONTH(T403)=MONTH(TODAY()),Stats!AI1401,"--"),"")</f>
        <v/>
      </c>
      <c r="F403" s="97"/>
      <c r="G403" s="160"/>
      <c r="H403" s="157"/>
      <c r="I403" s="158"/>
      <c r="J403" s="161"/>
      <c r="K403" s="160"/>
      <c r="L403" s="162"/>
      <c r="M403" s="162"/>
      <c r="N403" s="96"/>
      <c r="O403" s="96"/>
      <c r="P403" s="164"/>
      <c r="Q403" s="159"/>
      <c r="R403" s="98"/>
      <c r="S403" s="163"/>
      <c r="T403" s="92" t="str">
        <f t="shared" ca="1" si="32"/>
        <v/>
      </c>
      <c r="U403" s="94"/>
      <c r="V403" s="92" t="str">
        <f t="shared" si="33"/>
        <v/>
      </c>
      <c r="W403" s="92" t="str">
        <f t="shared" si="34"/>
        <v/>
      </c>
      <c r="X403" s="99"/>
      <c r="Y403" s="94"/>
      <c r="Z403" s="100"/>
      <c r="AA403" s="95"/>
      <c r="AB403" s="10"/>
      <c r="AC403" s="72" t="b">
        <f t="shared" ca="1" si="31"/>
        <v>0</v>
      </c>
    </row>
    <row r="404" spans="1:29" ht="15">
      <c r="A404" s="93">
        <f t="shared" si="35"/>
        <v>1401</v>
      </c>
      <c r="B404" s="94"/>
      <c r="C404" s="153"/>
      <c r="D404" s="93" t="str">
        <f>IF(C404&lt;&gt;"",COUNTIF(Stats!AD:AD,C404),"")</f>
        <v/>
      </c>
      <c r="E404" s="165" t="str">
        <f ca="1">IF(C404&lt;&gt;"",IF(MONTH(T404)=MONTH(TODAY()),Stats!AI1402,"--"),"")</f>
        <v/>
      </c>
      <c r="F404" s="97"/>
      <c r="G404" s="160"/>
      <c r="H404" s="157"/>
      <c r="I404" s="158"/>
      <c r="J404" s="161"/>
      <c r="K404" s="160"/>
      <c r="L404" s="162"/>
      <c r="M404" s="162"/>
      <c r="N404" s="96"/>
      <c r="O404" s="96"/>
      <c r="P404" s="164"/>
      <c r="Q404" s="159"/>
      <c r="R404" s="98"/>
      <c r="S404" s="163"/>
      <c r="T404" s="92" t="str">
        <f t="shared" ca="1" si="32"/>
        <v/>
      </c>
      <c r="U404" s="94"/>
      <c r="V404" s="92" t="str">
        <f t="shared" si="33"/>
        <v/>
      </c>
      <c r="W404" s="92" t="str">
        <f t="shared" si="34"/>
        <v/>
      </c>
      <c r="X404" s="99"/>
      <c r="Y404" s="94"/>
      <c r="Z404" s="100"/>
      <c r="AA404" s="95"/>
      <c r="AB404" s="10"/>
      <c r="AC404" s="72" t="b">
        <f t="shared" ca="1" si="31"/>
        <v>0</v>
      </c>
    </row>
    <row r="405" spans="1:29" ht="15">
      <c r="A405" s="93">
        <f t="shared" si="35"/>
        <v>1402</v>
      </c>
      <c r="B405" s="94"/>
      <c r="C405" s="153"/>
      <c r="D405" s="93" t="str">
        <f>IF(C405&lt;&gt;"",COUNTIF(Stats!AD:AD,C405),"")</f>
        <v/>
      </c>
      <c r="E405" s="165" t="str">
        <f ca="1">IF(C405&lt;&gt;"",IF(MONTH(T405)=MONTH(TODAY()),Stats!AI1403,"--"),"")</f>
        <v/>
      </c>
      <c r="F405" s="97"/>
      <c r="G405" s="160"/>
      <c r="H405" s="157"/>
      <c r="I405" s="158"/>
      <c r="J405" s="161"/>
      <c r="K405" s="160"/>
      <c r="L405" s="162"/>
      <c r="M405" s="162"/>
      <c r="N405" s="96"/>
      <c r="O405" s="96"/>
      <c r="P405" s="164"/>
      <c r="Q405" s="159"/>
      <c r="R405" s="98"/>
      <c r="S405" s="163"/>
      <c r="T405" s="92" t="str">
        <f t="shared" ca="1" si="32"/>
        <v/>
      </c>
      <c r="U405" s="94"/>
      <c r="V405" s="92" t="str">
        <f t="shared" si="33"/>
        <v/>
      </c>
      <c r="W405" s="92" t="str">
        <f t="shared" si="34"/>
        <v/>
      </c>
      <c r="X405" s="99"/>
      <c r="Y405" s="94"/>
      <c r="Z405" s="100"/>
      <c r="AA405" s="95"/>
      <c r="AB405" s="10"/>
      <c r="AC405" s="72" t="b">
        <f t="shared" ca="1" si="31"/>
        <v>0</v>
      </c>
    </row>
    <row r="406" spans="1:29" ht="15">
      <c r="A406" s="93">
        <f t="shared" si="35"/>
        <v>1403</v>
      </c>
      <c r="B406" s="94"/>
      <c r="C406" s="153"/>
      <c r="D406" s="93" t="str">
        <f>IF(C406&lt;&gt;"",COUNTIF(Stats!AD:AD,C406),"")</f>
        <v/>
      </c>
      <c r="E406" s="165" t="str">
        <f ca="1">IF(C406&lt;&gt;"",IF(MONTH(T406)=MONTH(TODAY()),Stats!AI1404,"--"),"")</f>
        <v/>
      </c>
      <c r="F406" s="97"/>
      <c r="G406" s="160"/>
      <c r="H406" s="157"/>
      <c r="I406" s="158"/>
      <c r="J406" s="161"/>
      <c r="K406" s="160"/>
      <c r="L406" s="162"/>
      <c r="M406" s="162"/>
      <c r="N406" s="96"/>
      <c r="O406" s="96"/>
      <c r="P406" s="164"/>
      <c r="Q406" s="159"/>
      <c r="R406" s="98"/>
      <c r="S406" s="163"/>
      <c r="T406" s="92" t="str">
        <f t="shared" ca="1" si="32"/>
        <v/>
      </c>
      <c r="U406" s="94"/>
      <c r="V406" s="92" t="str">
        <f t="shared" si="33"/>
        <v/>
      </c>
      <c r="W406" s="92" t="str">
        <f t="shared" si="34"/>
        <v/>
      </c>
      <c r="X406" s="99"/>
      <c r="Y406" s="94"/>
      <c r="Z406" s="100"/>
      <c r="AA406" s="95"/>
      <c r="AB406" s="10"/>
      <c r="AC406" s="72" t="b">
        <f t="shared" ca="1" si="31"/>
        <v>0</v>
      </c>
    </row>
    <row r="407" spans="1:29" ht="15">
      <c r="A407" s="93">
        <f t="shared" si="35"/>
        <v>1404</v>
      </c>
      <c r="B407" s="94"/>
      <c r="C407" s="153"/>
      <c r="D407" s="93" t="str">
        <f>IF(C407&lt;&gt;"",COUNTIF(Stats!AD:AD,C407),"")</f>
        <v/>
      </c>
      <c r="E407" s="165" t="str">
        <f ca="1">IF(C407&lt;&gt;"",IF(MONTH(T407)=MONTH(TODAY()),Stats!AI1405,"--"),"")</f>
        <v/>
      </c>
      <c r="F407" s="97"/>
      <c r="G407" s="160"/>
      <c r="H407" s="157"/>
      <c r="I407" s="158"/>
      <c r="J407" s="161"/>
      <c r="K407" s="160"/>
      <c r="L407" s="162"/>
      <c r="M407" s="162"/>
      <c r="N407" s="96"/>
      <c r="O407" s="96"/>
      <c r="P407" s="164"/>
      <c r="Q407" s="159"/>
      <c r="R407" s="98"/>
      <c r="S407" s="163"/>
      <c r="T407" s="92" t="str">
        <f t="shared" ca="1" si="32"/>
        <v/>
      </c>
      <c r="U407" s="94"/>
      <c r="V407" s="92" t="str">
        <f t="shared" si="33"/>
        <v/>
      </c>
      <c r="W407" s="92" t="str">
        <f t="shared" si="34"/>
        <v/>
      </c>
      <c r="X407" s="99"/>
      <c r="Y407" s="94"/>
      <c r="Z407" s="100"/>
      <c r="AA407" s="95"/>
      <c r="AB407" s="10"/>
      <c r="AC407" s="72" t="b">
        <f t="shared" ca="1" si="31"/>
        <v>0</v>
      </c>
    </row>
    <row r="408" spans="1:29" ht="15">
      <c r="A408" s="93">
        <f t="shared" si="35"/>
        <v>1405</v>
      </c>
      <c r="B408" s="94"/>
      <c r="C408" s="153"/>
      <c r="D408" s="93" t="str">
        <f>IF(C408&lt;&gt;"",COUNTIF(Stats!AD:AD,C408),"")</f>
        <v/>
      </c>
      <c r="E408" s="165" t="str">
        <f ca="1">IF(C408&lt;&gt;"",IF(MONTH(T408)=MONTH(TODAY()),Stats!AI1406,"--"),"")</f>
        <v/>
      </c>
      <c r="F408" s="97"/>
      <c r="G408" s="160"/>
      <c r="H408" s="157"/>
      <c r="I408" s="158"/>
      <c r="J408" s="161"/>
      <c r="K408" s="160"/>
      <c r="L408" s="162"/>
      <c r="M408" s="162"/>
      <c r="N408" s="96"/>
      <c r="O408" s="96"/>
      <c r="P408" s="164"/>
      <c r="Q408" s="159"/>
      <c r="R408" s="98"/>
      <c r="S408" s="163"/>
      <c r="T408" s="92" t="str">
        <f t="shared" ca="1" si="32"/>
        <v/>
      </c>
      <c r="U408" s="94"/>
      <c r="V408" s="92" t="str">
        <f t="shared" si="33"/>
        <v/>
      </c>
      <c r="W408" s="92" t="str">
        <f t="shared" si="34"/>
        <v/>
      </c>
      <c r="X408" s="99"/>
      <c r="Y408" s="94"/>
      <c r="Z408" s="100"/>
      <c r="AA408" s="95"/>
      <c r="AB408" s="10"/>
      <c r="AC408" s="72" t="b">
        <f t="shared" ca="1" si="31"/>
        <v>0</v>
      </c>
    </row>
    <row r="409" spans="1:29" ht="15">
      <c r="A409" s="93">
        <f t="shared" si="35"/>
        <v>1406</v>
      </c>
      <c r="B409" s="94"/>
      <c r="C409" s="153"/>
      <c r="D409" s="93" t="str">
        <f>IF(C409&lt;&gt;"",COUNTIF(Stats!AD:AD,C409),"")</f>
        <v/>
      </c>
      <c r="E409" s="165" t="str">
        <f ca="1">IF(C409&lt;&gt;"",IF(MONTH(T409)=MONTH(TODAY()),Stats!AI1407,"--"),"")</f>
        <v/>
      </c>
      <c r="F409" s="97"/>
      <c r="G409" s="160"/>
      <c r="H409" s="157"/>
      <c r="I409" s="158"/>
      <c r="J409" s="161"/>
      <c r="K409" s="160"/>
      <c r="L409" s="162"/>
      <c r="M409" s="162"/>
      <c r="N409" s="96"/>
      <c r="O409" s="96"/>
      <c r="P409" s="164"/>
      <c r="Q409" s="159"/>
      <c r="R409" s="98"/>
      <c r="S409" s="163"/>
      <c r="T409" s="92" t="str">
        <f t="shared" ca="1" si="32"/>
        <v/>
      </c>
      <c r="U409" s="94"/>
      <c r="V409" s="92" t="str">
        <f t="shared" si="33"/>
        <v/>
      </c>
      <c r="W409" s="92" t="str">
        <f t="shared" si="34"/>
        <v/>
      </c>
      <c r="X409" s="99"/>
      <c r="Y409" s="94"/>
      <c r="Z409" s="100"/>
      <c r="AA409" s="95"/>
      <c r="AB409" s="10"/>
      <c r="AC409" s="72" t="b">
        <f t="shared" ca="1" si="31"/>
        <v>0</v>
      </c>
    </row>
    <row r="410" spans="1:29" ht="15">
      <c r="A410" s="93">
        <f t="shared" si="35"/>
        <v>1407</v>
      </c>
      <c r="B410" s="94"/>
      <c r="C410" s="153"/>
      <c r="D410" s="93" t="str">
        <f>IF(C410&lt;&gt;"",COUNTIF(Stats!AD:AD,C410),"")</f>
        <v/>
      </c>
      <c r="E410" s="165" t="str">
        <f ca="1">IF(C410&lt;&gt;"",IF(MONTH(T410)=MONTH(TODAY()),Stats!AI1408,"--"),"")</f>
        <v/>
      </c>
      <c r="F410" s="97"/>
      <c r="G410" s="160"/>
      <c r="H410" s="157"/>
      <c r="I410" s="158"/>
      <c r="J410" s="161"/>
      <c r="K410" s="160"/>
      <c r="L410" s="162"/>
      <c r="M410" s="162"/>
      <c r="N410" s="96"/>
      <c r="O410" s="96"/>
      <c r="P410" s="164"/>
      <c r="Q410" s="159"/>
      <c r="R410" s="98"/>
      <c r="S410" s="163"/>
      <c r="T410" s="92" t="str">
        <f t="shared" ca="1" si="32"/>
        <v/>
      </c>
      <c r="U410" s="94"/>
      <c r="V410" s="92" t="str">
        <f t="shared" si="33"/>
        <v/>
      </c>
      <c r="W410" s="92" t="str">
        <f t="shared" si="34"/>
        <v/>
      </c>
      <c r="X410" s="99"/>
      <c r="Y410" s="94"/>
      <c r="Z410" s="100"/>
      <c r="AA410" s="95"/>
      <c r="AB410" s="10"/>
      <c r="AC410" s="72" t="b">
        <f t="shared" ca="1" si="31"/>
        <v>0</v>
      </c>
    </row>
    <row r="411" spans="1:29" ht="15">
      <c r="A411" s="93">
        <f t="shared" si="35"/>
        <v>1408</v>
      </c>
      <c r="B411" s="94"/>
      <c r="C411" s="153"/>
      <c r="D411" s="93" t="str">
        <f>IF(C411&lt;&gt;"",COUNTIF(Stats!AD:AD,C411),"")</f>
        <v/>
      </c>
      <c r="E411" s="165" t="str">
        <f ca="1">IF(C411&lt;&gt;"",IF(MONTH(T411)=MONTH(TODAY()),Stats!AI1409,"--"),"")</f>
        <v/>
      </c>
      <c r="F411" s="97"/>
      <c r="G411" s="160"/>
      <c r="H411" s="157"/>
      <c r="I411" s="158"/>
      <c r="J411" s="161"/>
      <c r="K411" s="160"/>
      <c r="L411" s="162"/>
      <c r="M411" s="162"/>
      <c r="N411" s="96"/>
      <c r="O411" s="96"/>
      <c r="P411" s="164"/>
      <c r="Q411" s="159"/>
      <c r="R411" s="98"/>
      <c r="S411" s="163"/>
      <c r="T411" s="92" t="str">
        <f t="shared" ca="1" si="32"/>
        <v/>
      </c>
      <c r="U411" s="94"/>
      <c r="V411" s="92" t="str">
        <f t="shared" si="33"/>
        <v/>
      </c>
      <c r="W411" s="92" t="str">
        <f t="shared" si="34"/>
        <v/>
      </c>
      <c r="X411" s="99"/>
      <c r="Y411" s="94"/>
      <c r="Z411" s="100"/>
      <c r="AA411" s="95"/>
      <c r="AB411" s="10"/>
      <c r="AC411" s="72" t="b">
        <f t="shared" ca="1" si="31"/>
        <v>0</v>
      </c>
    </row>
    <row r="412" spans="1:29" ht="16.5" customHeight="1">
      <c r="A412" s="93">
        <f t="shared" si="35"/>
        <v>1409</v>
      </c>
      <c r="B412" s="94"/>
      <c r="C412" s="153"/>
      <c r="D412" s="93" t="str">
        <f>IF(C412&lt;&gt;"",COUNTIF(Stats!AD:AD,C412),"")</f>
        <v/>
      </c>
      <c r="E412" s="165" t="str">
        <f ca="1">IF(C412&lt;&gt;"",IF(MONTH(T412)=MONTH(TODAY()),Stats!AI1410,"--"),"")</f>
        <v/>
      </c>
      <c r="F412" s="97"/>
      <c r="G412" s="160"/>
      <c r="H412" s="157"/>
      <c r="I412" s="158"/>
      <c r="J412" s="161"/>
      <c r="K412" s="160"/>
      <c r="L412" s="162"/>
      <c r="M412" s="162"/>
      <c r="N412" s="96"/>
      <c r="O412" s="96"/>
      <c r="P412" s="164"/>
      <c r="Q412" s="159"/>
      <c r="R412" s="98"/>
      <c r="S412" s="163"/>
      <c r="T412" s="92" t="str">
        <f t="shared" ca="1" si="32"/>
        <v/>
      </c>
      <c r="U412" s="94"/>
      <c r="V412" s="92" t="str">
        <f t="shared" si="33"/>
        <v/>
      </c>
      <c r="W412" s="92" t="str">
        <f t="shared" si="34"/>
        <v/>
      </c>
      <c r="X412" s="99"/>
      <c r="Y412" s="94"/>
      <c r="Z412" s="100"/>
      <c r="AA412" s="95"/>
      <c r="AB412" s="10"/>
      <c r="AC412" s="72" t="b">
        <f t="shared" ca="1" si="31"/>
        <v>0</v>
      </c>
    </row>
    <row r="413" spans="1:29" ht="15">
      <c r="A413" s="93">
        <f t="shared" si="35"/>
        <v>1410</v>
      </c>
      <c r="B413" s="94"/>
      <c r="C413" s="153"/>
      <c r="D413" s="93" t="str">
        <f>IF(C413&lt;&gt;"",COUNTIF(Stats!AD:AD,C413),"")</f>
        <v/>
      </c>
      <c r="E413" s="165" t="str">
        <f ca="1">IF(C413&lt;&gt;"",IF(MONTH(T413)=MONTH(TODAY()),Stats!AI1411,"--"),"")</f>
        <v/>
      </c>
      <c r="F413" s="97"/>
      <c r="G413" s="160"/>
      <c r="H413" s="157"/>
      <c r="I413" s="158"/>
      <c r="J413" s="161"/>
      <c r="K413" s="160"/>
      <c r="L413" s="162"/>
      <c r="M413" s="162"/>
      <c r="N413" s="96"/>
      <c r="O413" s="96"/>
      <c r="P413" s="164"/>
      <c r="Q413" s="159"/>
      <c r="R413" s="98"/>
      <c r="S413" s="163"/>
      <c r="T413" s="92" t="str">
        <f t="shared" ca="1" si="32"/>
        <v/>
      </c>
      <c r="U413" s="94"/>
      <c r="V413" s="92" t="str">
        <f t="shared" si="33"/>
        <v/>
      </c>
      <c r="W413" s="92" t="str">
        <f t="shared" si="34"/>
        <v/>
      </c>
      <c r="X413" s="99"/>
      <c r="Y413" s="94"/>
      <c r="Z413" s="100"/>
      <c r="AA413" s="95"/>
      <c r="AB413" s="10"/>
      <c r="AC413" s="72" t="b">
        <f t="shared" ca="1" si="31"/>
        <v>0</v>
      </c>
    </row>
    <row r="414" spans="1:29" ht="15">
      <c r="A414" s="93">
        <f t="shared" si="35"/>
        <v>1411</v>
      </c>
      <c r="B414" s="94"/>
      <c r="C414" s="153"/>
      <c r="D414" s="93" t="str">
        <f>IF(C414&lt;&gt;"",COUNTIF(Stats!AD:AD,C414),"")</f>
        <v/>
      </c>
      <c r="E414" s="165" t="str">
        <f ca="1">IF(C414&lt;&gt;"",IF(MONTH(T414)=MONTH(TODAY()),Stats!AI1412,"--"),"")</f>
        <v/>
      </c>
      <c r="F414" s="97"/>
      <c r="G414" s="160"/>
      <c r="H414" s="157"/>
      <c r="I414" s="158"/>
      <c r="J414" s="161"/>
      <c r="K414" s="160"/>
      <c r="L414" s="162"/>
      <c r="M414" s="162"/>
      <c r="N414" s="96"/>
      <c r="O414" s="96"/>
      <c r="P414" s="164"/>
      <c r="Q414" s="159"/>
      <c r="R414" s="98"/>
      <c r="S414" s="163"/>
      <c r="T414" s="92" t="str">
        <f t="shared" ca="1" si="32"/>
        <v/>
      </c>
      <c r="U414" s="94"/>
      <c r="V414" s="92" t="str">
        <f t="shared" si="33"/>
        <v/>
      </c>
      <c r="W414" s="92" t="str">
        <f t="shared" si="34"/>
        <v/>
      </c>
      <c r="X414" s="99"/>
      <c r="Y414" s="94"/>
      <c r="Z414" s="100"/>
      <c r="AA414" s="95"/>
      <c r="AB414" s="10"/>
      <c r="AC414" s="72" t="b">
        <f t="shared" ca="1" si="31"/>
        <v>0</v>
      </c>
    </row>
    <row r="415" spans="1:29" ht="15">
      <c r="A415" s="93">
        <f t="shared" si="35"/>
        <v>1412</v>
      </c>
      <c r="B415" s="94"/>
      <c r="C415" s="153"/>
      <c r="D415" s="93" t="str">
        <f>IF(C415&lt;&gt;"",COUNTIF(Stats!AD:AD,C415),"")</f>
        <v/>
      </c>
      <c r="E415" s="165" t="str">
        <f ca="1">IF(C415&lt;&gt;"",IF(MONTH(T415)=MONTH(TODAY()),Stats!AI1413,"--"),"")</f>
        <v/>
      </c>
      <c r="F415" s="97"/>
      <c r="G415" s="160"/>
      <c r="H415" s="157"/>
      <c r="I415" s="158"/>
      <c r="J415" s="161"/>
      <c r="K415" s="160"/>
      <c r="L415" s="162"/>
      <c r="M415" s="162"/>
      <c r="N415" s="96"/>
      <c r="O415" s="96"/>
      <c r="P415" s="164"/>
      <c r="Q415" s="159"/>
      <c r="R415" s="98"/>
      <c r="S415" s="163"/>
      <c r="T415" s="92" t="str">
        <f t="shared" ca="1" si="32"/>
        <v/>
      </c>
      <c r="U415" s="94"/>
      <c r="V415" s="92" t="str">
        <f t="shared" si="33"/>
        <v/>
      </c>
      <c r="W415" s="92" t="str">
        <f t="shared" si="34"/>
        <v/>
      </c>
      <c r="X415" s="99"/>
      <c r="Y415" s="94"/>
      <c r="Z415" s="100"/>
      <c r="AA415" s="95"/>
      <c r="AB415" s="10"/>
      <c r="AC415" s="72" t="b">
        <f t="shared" ca="1" si="31"/>
        <v>0</v>
      </c>
    </row>
    <row r="416" spans="1:29" ht="15">
      <c r="A416" s="93">
        <f t="shared" si="35"/>
        <v>1413</v>
      </c>
      <c r="B416" s="94"/>
      <c r="C416" s="153"/>
      <c r="D416" s="93" t="str">
        <f>IF(C416&lt;&gt;"",COUNTIF(Stats!AD:AD,C416),"")</f>
        <v/>
      </c>
      <c r="E416" s="165" t="str">
        <f ca="1">IF(C416&lt;&gt;"",IF(MONTH(T416)=MONTH(TODAY()),Stats!AI1414,"--"),"")</f>
        <v/>
      </c>
      <c r="F416" s="97"/>
      <c r="G416" s="160"/>
      <c r="H416" s="157"/>
      <c r="I416" s="158"/>
      <c r="J416" s="161"/>
      <c r="K416" s="160"/>
      <c r="L416" s="162"/>
      <c r="M416" s="162"/>
      <c r="N416" s="96"/>
      <c r="O416" s="96"/>
      <c r="P416" s="164"/>
      <c r="Q416" s="159"/>
      <c r="R416" s="98"/>
      <c r="S416" s="163"/>
      <c r="T416" s="92" t="str">
        <f t="shared" ca="1" si="32"/>
        <v/>
      </c>
      <c r="U416" s="94"/>
      <c r="V416" s="92" t="str">
        <f t="shared" si="33"/>
        <v/>
      </c>
      <c r="W416" s="92" t="str">
        <f t="shared" si="34"/>
        <v/>
      </c>
      <c r="X416" s="99"/>
      <c r="Y416" s="94"/>
      <c r="Z416" s="100"/>
      <c r="AA416" s="95"/>
      <c r="AB416" s="10"/>
      <c r="AC416" s="72" t="b">
        <f t="shared" ca="1" si="31"/>
        <v>0</v>
      </c>
    </row>
    <row r="417" spans="1:29" ht="15">
      <c r="A417" s="93">
        <f t="shared" si="35"/>
        <v>1414</v>
      </c>
      <c r="B417" s="94"/>
      <c r="C417" s="153"/>
      <c r="D417" s="93" t="str">
        <f>IF(C417&lt;&gt;"",COUNTIF(Stats!AD:AD,C417),"")</f>
        <v/>
      </c>
      <c r="E417" s="165" t="str">
        <f ca="1">IF(C417&lt;&gt;"",IF(MONTH(T417)=MONTH(TODAY()),Stats!AI1415,"--"),"")</f>
        <v/>
      </c>
      <c r="F417" s="97"/>
      <c r="G417" s="160"/>
      <c r="H417" s="157"/>
      <c r="I417" s="158"/>
      <c r="J417" s="161"/>
      <c r="K417" s="160"/>
      <c r="L417" s="162"/>
      <c r="M417" s="162"/>
      <c r="N417" s="96"/>
      <c r="O417" s="96"/>
      <c r="P417" s="164"/>
      <c r="Q417" s="159"/>
      <c r="R417" s="98"/>
      <c r="S417" s="163"/>
      <c r="T417" s="92" t="str">
        <f t="shared" ca="1" si="32"/>
        <v/>
      </c>
      <c r="U417" s="94"/>
      <c r="V417" s="92" t="str">
        <f t="shared" si="33"/>
        <v/>
      </c>
      <c r="W417" s="92" t="str">
        <f t="shared" si="34"/>
        <v/>
      </c>
      <c r="X417" s="99"/>
      <c r="Y417" s="94"/>
      <c r="Z417" s="100"/>
      <c r="AA417" s="95"/>
      <c r="AB417" s="10"/>
      <c r="AC417" s="72" t="b">
        <f t="shared" ca="1" si="31"/>
        <v>0</v>
      </c>
    </row>
    <row r="418" spans="1:29" ht="15">
      <c r="A418" s="93">
        <f t="shared" si="35"/>
        <v>1415</v>
      </c>
      <c r="B418" s="94"/>
      <c r="C418" s="153"/>
      <c r="D418" s="93" t="str">
        <f>IF(C418&lt;&gt;"",COUNTIF(Stats!AD:AD,C418),"")</f>
        <v/>
      </c>
      <c r="E418" s="165" t="str">
        <f ca="1">IF(C418&lt;&gt;"",IF(MONTH(T418)=MONTH(TODAY()),Stats!AI1416,"--"),"")</f>
        <v/>
      </c>
      <c r="F418" s="97"/>
      <c r="G418" s="160"/>
      <c r="H418" s="157"/>
      <c r="I418" s="158"/>
      <c r="J418" s="161"/>
      <c r="K418" s="160"/>
      <c r="L418" s="162"/>
      <c r="M418" s="162"/>
      <c r="N418" s="96"/>
      <c r="O418" s="96"/>
      <c r="P418" s="164"/>
      <c r="Q418" s="159"/>
      <c r="R418" s="98"/>
      <c r="S418" s="163"/>
      <c r="T418" s="92" t="str">
        <f t="shared" ca="1" si="32"/>
        <v/>
      </c>
      <c r="U418" s="94"/>
      <c r="V418" s="92" t="str">
        <f t="shared" si="33"/>
        <v/>
      </c>
      <c r="W418" s="92" t="str">
        <f t="shared" si="34"/>
        <v/>
      </c>
      <c r="X418" s="99"/>
      <c r="Y418" s="94"/>
      <c r="Z418" s="100"/>
      <c r="AA418" s="95"/>
      <c r="AB418" s="10"/>
      <c r="AC418" s="72" t="b">
        <f t="shared" ca="1" si="31"/>
        <v>0</v>
      </c>
    </row>
    <row r="419" spans="1:29" ht="15">
      <c r="A419" s="93">
        <f t="shared" si="35"/>
        <v>1416</v>
      </c>
      <c r="B419" s="94"/>
      <c r="C419" s="153"/>
      <c r="D419" s="93" t="str">
        <f>IF(C419&lt;&gt;"",COUNTIF(Stats!AD:AD,C419),"")</f>
        <v/>
      </c>
      <c r="E419" s="165" t="str">
        <f ca="1">IF(C419&lt;&gt;"",IF(MONTH(T419)=MONTH(TODAY()),Stats!AI1417,"--"),"")</f>
        <v/>
      </c>
      <c r="F419" s="97"/>
      <c r="G419" s="160"/>
      <c r="H419" s="157"/>
      <c r="I419" s="158"/>
      <c r="J419" s="161"/>
      <c r="K419" s="160"/>
      <c r="L419" s="162"/>
      <c r="M419" s="162"/>
      <c r="N419" s="96"/>
      <c r="O419" s="96"/>
      <c r="P419" s="164"/>
      <c r="Q419" s="159"/>
      <c r="R419" s="98"/>
      <c r="S419" s="163"/>
      <c r="T419" s="92" t="str">
        <f t="shared" ca="1" si="32"/>
        <v/>
      </c>
      <c r="U419" s="94"/>
      <c r="V419" s="92" t="str">
        <f t="shared" si="33"/>
        <v/>
      </c>
      <c r="W419" s="92" t="str">
        <f t="shared" si="34"/>
        <v/>
      </c>
      <c r="X419" s="99"/>
      <c r="Y419" s="94"/>
      <c r="Z419" s="100"/>
      <c r="AA419" s="95"/>
      <c r="AB419" s="10"/>
      <c r="AC419" s="72" t="b">
        <f t="shared" ca="1" si="31"/>
        <v>0</v>
      </c>
    </row>
    <row r="420" spans="1:29" ht="15">
      <c r="A420" s="93">
        <f t="shared" si="35"/>
        <v>1417</v>
      </c>
      <c r="B420" s="94"/>
      <c r="C420" s="153"/>
      <c r="D420" s="93" t="str">
        <f>IF(C420&lt;&gt;"",COUNTIF(Stats!AD:AD,C420),"")</f>
        <v/>
      </c>
      <c r="E420" s="165" t="str">
        <f ca="1">IF(C420&lt;&gt;"",IF(MONTH(T420)=MONTH(TODAY()),Stats!AI1418,"--"),"")</f>
        <v/>
      </c>
      <c r="F420" s="97"/>
      <c r="G420" s="160"/>
      <c r="H420" s="157"/>
      <c r="I420" s="158"/>
      <c r="J420" s="161"/>
      <c r="K420" s="160"/>
      <c r="L420" s="162"/>
      <c r="M420" s="162"/>
      <c r="N420" s="96"/>
      <c r="O420" s="96"/>
      <c r="P420" s="164"/>
      <c r="Q420" s="159"/>
      <c r="R420" s="98"/>
      <c r="S420" s="163"/>
      <c r="T420" s="92" t="str">
        <f t="shared" ca="1" si="32"/>
        <v/>
      </c>
      <c r="U420" s="94"/>
      <c r="V420" s="92" t="str">
        <f t="shared" si="33"/>
        <v/>
      </c>
      <c r="W420" s="92" t="str">
        <f t="shared" si="34"/>
        <v/>
      </c>
      <c r="X420" s="99"/>
      <c r="Y420" s="94"/>
      <c r="Z420" s="100"/>
      <c r="AA420" s="95"/>
      <c r="AB420" s="10"/>
      <c r="AC420" s="72" t="b">
        <f t="shared" ca="1" si="31"/>
        <v>0</v>
      </c>
    </row>
    <row r="421" spans="1:29" ht="15">
      <c r="A421" s="93">
        <f t="shared" si="35"/>
        <v>1418</v>
      </c>
      <c r="B421" s="94"/>
      <c r="C421" s="153"/>
      <c r="D421" s="93" t="str">
        <f>IF(C421&lt;&gt;"",COUNTIF(Stats!AD:AD,C421),"")</f>
        <v/>
      </c>
      <c r="E421" s="165" t="str">
        <f ca="1">IF(C421&lt;&gt;"",IF(MONTH(T421)=MONTH(TODAY()),Stats!AI1419,"--"),"")</f>
        <v/>
      </c>
      <c r="F421" s="97"/>
      <c r="G421" s="160"/>
      <c r="H421" s="157"/>
      <c r="I421" s="158"/>
      <c r="J421" s="161"/>
      <c r="K421" s="160"/>
      <c r="L421" s="162"/>
      <c r="M421" s="162"/>
      <c r="N421" s="96"/>
      <c r="O421" s="96"/>
      <c r="P421" s="164"/>
      <c r="Q421" s="159"/>
      <c r="R421" s="98"/>
      <c r="S421" s="163"/>
      <c r="T421" s="92" t="str">
        <f t="shared" ca="1" si="32"/>
        <v/>
      </c>
      <c r="U421" s="94"/>
      <c r="V421" s="92" t="str">
        <f t="shared" si="33"/>
        <v/>
      </c>
      <c r="W421" s="92" t="str">
        <f t="shared" si="34"/>
        <v/>
      </c>
      <c r="X421" s="99"/>
      <c r="Y421" s="94"/>
      <c r="Z421" s="100"/>
      <c r="AA421" s="95"/>
      <c r="AB421" s="10"/>
      <c r="AC421" s="72" t="b">
        <f t="shared" ca="1" si="31"/>
        <v>0</v>
      </c>
    </row>
    <row r="422" spans="1:29" ht="15">
      <c r="A422" s="93">
        <f t="shared" si="35"/>
        <v>1419</v>
      </c>
      <c r="B422" s="94"/>
      <c r="C422" s="153"/>
      <c r="D422" s="93" t="str">
        <f>IF(C422&lt;&gt;"",COUNTIF(Stats!AD:AD,C422),"")</f>
        <v/>
      </c>
      <c r="E422" s="165" t="str">
        <f ca="1">IF(C422&lt;&gt;"",IF(MONTH(T422)=MONTH(TODAY()),Stats!AI1420,"--"),"")</f>
        <v/>
      </c>
      <c r="F422" s="97"/>
      <c r="G422" s="160"/>
      <c r="H422" s="157"/>
      <c r="I422" s="158"/>
      <c r="J422" s="161"/>
      <c r="K422" s="160"/>
      <c r="L422" s="162"/>
      <c r="M422" s="162"/>
      <c r="N422" s="96"/>
      <c r="O422" s="96"/>
      <c r="P422" s="164"/>
      <c r="Q422" s="159"/>
      <c r="R422" s="98"/>
      <c r="S422" s="163"/>
      <c r="T422" s="92" t="str">
        <f t="shared" ca="1" si="32"/>
        <v/>
      </c>
      <c r="U422" s="94"/>
      <c r="V422" s="92" t="str">
        <f t="shared" si="33"/>
        <v/>
      </c>
      <c r="W422" s="92" t="str">
        <f t="shared" si="34"/>
        <v/>
      </c>
      <c r="X422" s="99"/>
      <c r="Y422" s="94"/>
      <c r="Z422" s="100"/>
      <c r="AA422" s="95"/>
      <c r="AB422" s="10"/>
      <c r="AC422" s="72" t="b">
        <f t="shared" ca="1" si="31"/>
        <v>0</v>
      </c>
    </row>
    <row r="423" spans="1:29" ht="15">
      <c r="A423" s="93">
        <f t="shared" si="35"/>
        <v>1420</v>
      </c>
      <c r="B423" s="94"/>
      <c r="C423" s="153"/>
      <c r="D423" s="93" t="str">
        <f>IF(C423&lt;&gt;"",COUNTIF(Stats!AD:AD,C423),"")</f>
        <v/>
      </c>
      <c r="E423" s="165" t="str">
        <f ca="1">IF(C423&lt;&gt;"",IF(MONTH(T423)=MONTH(TODAY()),Stats!AI1421,"--"),"")</f>
        <v/>
      </c>
      <c r="F423" s="97"/>
      <c r="G423" s="160"/>
      <c r="H423" s="157"/>
      <c r="I423" s="158"/>
      <c r="J423" s="161"/>
      <c r="K423" s="160"/>
      <c r="L423" s="162"/>
      <c r="M423" s="162"/>
      <c r="N423" s="96"/>
      <c r="O423" s="96"/>
      <c r="P423" s="164"/>
      <c r="Q423" s="159"/>
      <c r="R423" s="98"/>
      <c r="S423" s="163"/>
      <c r="T423" s="92" t="str">
        <f t="shared" ca="1" si="32"/>
        <v/>
      </c>
      <c r="U423" s="94"/>
      <c r="V423" s="92" t="str">
        <f t="shared" si="33"/>
        <v/>
      </c>
      <c r="W423" s="92" t="str">
        <f t="shared" si="34"/>
        <v/>
      </c>
      <c r="X423" s="99"/>
      <c r="Y423" s="94"/>
      <c r="Z423" s="100"/>
      <c r="AA423" s="95"/>
      <c r="AB423" s="10"/>
      <c r="AC423" s="72" t="b">
        <f t="shared" ca="1" si="31"/>
        <v>0</v>
      </c>
    </row>
    <row r="424" spans="1:29" ht="15">
      <c r="A424" s="93">
        <f t="shared" si="35"/>
        <v>1421</v>
      </c>
      <c r="B424" s="94"/>
      <c r="C424" s="153"/>
      <c r="D424" s="93" t="str">
        <f>IF(C424&lt;&gt;"",COUNTIF(Stats!AD:AD,C424),"")</f>
        <v/>
      </c>
      <c r="E424" s="165" t="str">
        <f ca="1">IF(C424&lt;&gt;"",IF(MONTH(T424)=MONTH(TODAY()),Stats!AI1422,"--"),"")</f>
        <v/>
      </c>
      <c r="F424" s="97"/>
      <c r="G424" s="160"/>
      <c r="H424" s="157"/>
      <c r="I424" s="158"/>
      <c r="J424" s="161"/>
      <c r="K424" s="160"/>
      <c r="L424" s="162"/>
      <c r="M424" s="162"/>
      <c r="N424" s="96"/>
      <c r="O424" s="96"/>
      <c r="P424" s="164"/>
      <c r="Q424" s="159"/>
      <c r="R424" s="98"/>
      <c r="S424" s="163"/>
      <c r="T424" s="92" t="str">
        <f t="shared" ca="1" si="32"/>
        <v/>
      </c>
      <c r="U424" s="94"/>
      <c r="V424" s="92" t="str">
        <f t="shared" si="33"/>
        <v/>
      </c>
      <c r="W424" s="92" t="str">
        <f t="shared" si="34"/>
        <v/>
      </c>
      <c r="X424" s="99"/>
      <c r="Y424" s="94"/>
      <c r="Z424" s="100"/>
      <c r="AA424" s="95"/>
      <c r="AB424" s="10"/>
      <c r="AC424" s="72" t="b">
        <f t="shared" ca="1" si="31"/>
        <v>0</v>
      </c>
    </row>
    <row r="425" spans="1:29" ht="15">
      <c r="A425" s="93">
        <f t="shared" si="35"/>
        <v>1422</v>
      </c>
      <c r="B425" s="94"/>
      <c r="C425" s="153"/>
      <c r="D425" s="93" t="str">
        <f>IF(C425&lt;&gt;"",COUNTIF(Stats!AD:AD,C425),"")</f>
        <v/>
      </c>
      <c r="E425" s="165" t="str">
        <f ca="1">IF(C425&lt;&gt;"",IF(MONTH(T425)=MONTH(TODAY()),Stats!AI1423,"--"),"")</f>
        <v/>
      </c>
      <c r="F425" s="97"/>
      <c r="G425" s="160"/>
      <c r="H425" s="157"/>
      <c r="I425" s="158"/>
      <c r="J425" s="161"/>
      <c r="K425" s="160"/>
      <c r="L425" s="162"/>
      <c r="M425" s="162"/>
      <c r="N425" s="96"/>
      <c r="O425" s="96"/>
      <c r="P425" s="164"/>
      <c r="Q425" s="159"/>
      <c r="R425" s="98"/>
      <c r="S425" s="163"/>
      <c r="T425" s="92" t="str">
        <f t="shared" ca="1" si="32"/>
        <v/>
      </c>
      <c r="U425" s="94"/>
      <c r="V425" s="92" t="str">
        <f t="shared" si="33"/>
        <v/>
      </c>
      <c r="W425" s="92" t="str">
        <f t="shared" si="34"/>
        <v/>
      </c>
      <c r="X425" s="99"/>
      <c r="Y425" s="94"/>
      <c r="Z425" s="100"/>
      <c r="AA425" s="95"/>
      <c r="AB425" s="10"/>
      <c r="AC425" s="72" t="b">
        <f t="shared" ca="1" si="31"/>
        <v>0</v>
      </c>
    </row>
    <row r="426" spans="1:29" ht="15">
      <c r="A426" s="93">
        <f t="shared" si="35"/>
        <v>1423</v>
      </c>
      <c r="B426" s="94"/>
      <c r="C426" s="153"/>
      <c r="D426" s="93" t="str">
        <f>IF(C426&lt;&gt;"",COUNTIF(Stats!AD:AD,C426),"")</f>
        <v/>
      </c>
      <c r="E426" s="165" t="str">
        <f ca="1">IF(C426&lt;&gt;"",IF(MONTH(T426)=MONTH(TODAY()),Stats!AI1424,"--"),"")</f>
        <v/>
      </c>
      <c r="F426" s="97"/>
      <c r="G426" s="160"/>
      <c r="H426" s="157"/>
      <c r="I426" s="158"/>
      <c r="J426" s="161"/>
      <c r="K426" s="160"/>
      <c r="L426" s="162"/>
      <c r="M426" s="162"/>
      <c r="N426" s="96"/>
      <c r="O426" s="96"/>
      <c r="P426" s="164"/>
      <c r="Q426" s="159"/>
      <c r="R426" s="98"/>
      <c r="S426" s="163"/>
      <c r="T426" s="92" t="str">
        <f t="shared" ca="1" si="32"/>
        <v/>
      </c>
      <c r="U426" s="94"/>
      <c r="V426" s="92" t="str">
        <f t="shared" si="33"/>
        <v/>
      </c>
      <c r="W426" s="92" t="str">
        <f t="shared" si="34"/>
        <v/>
      </c>
      <c r="X426" s="99"/>
      <c r="Y426" s="94"/>
      <c r="Z426" s="100"/>
      <c r="AA426" s="95"/>
      <c r="AB426" s="10"/>
      <c r="AC426" s="72" t="b">
        <f t="shared" ca="1" si="31"/>
        <v>0</v>
      </c>
    </row>
    <row r="427" spans="1:29" ht="15">
      <c r="A427" s="93">
        <f t="shared" si="35"/>
        <v>1424</v>
      </c>
      <c r="B427" s="94"/>
      <c r="C427" s="153"/>
      <c r="D427" s="93" t="str">
        <f>IF(C427&lt;&gt;"",COUNTIF(Stats!AD:AD,C427),"")</f>
        <v/>
      </c>
      <c r="E427" s="165" t="str">
        <f ca="1">IF(C427&lt;&gt;"",IF(MONTH(T427)=MONTH(TODAY()),Stats!AI1425,"--"),"")</f>
        <v/>
      </c>
      <c r="F427" s="97"/>
      <c r="G427" s="160"/>
      <c r="H427" s="157"/>
      <c r="I427" s="158"/>
      <c r="J427" s="161"/>
      <c r="K427" s="160"/>
      <c r="L427" s="162"/>
      <c r="M427" s="162"/>
      <c r="N427" s="96"/>
      <c r="O427" s="96"/>
      <c r="P427" s="164"/>
      <c r="Q427" s="159"/>
      <c r="R427" s="98"/>
      <c r="S427" s="163"/>
      <c r="T427" s="92" t="str">
        <f t="shared" ca="1" si="32"/>
        <v/>
      </c>
      <c r="U427" s="94"/>
      <c r="V427" s="92" t="str">
        <f t="shared" si="33"/>
        <v/>
      </c>
      <c r="W427" s="92" t="str">
        <f t="shared" si="34"/>
        <v/>
      </c>
      <c r="X427" s="99"/>
      <c r="Y427" s="94"/>
      <c r="Z427" s="100"/>
      <c r="AA427" s="95"/>
      <c r="AB427" s="10"/>
      <c r="AC427" s="72" t="b">
        <f t="shared" ca="1" si="31"/>
        <v>0</v>
      </c>
    </row>
    <row r="428" spans="1:29" ht="15">
      <c r="A428" s="93">
        <f t="shared" si="35"/>
        <v>1425</v>
      </c>
      <c r="B428" s="94"/>
      <c r="C428" s="153"/>
      <c r="D428" s="93" t="str">
        <f>IF(C428&lt;&gt;"",COUNTIF(Stats!AD:AD,C428),"")</f>
        <v/>
      </c>
      <c r="E428" s="165" t="str">
        <f ca="1">IF(C428&lt;&gt;"",IF(MONTH(T428)=MONTH(TODAY()),Stats!AI1426,"--"),"")</f>
        <v/>
      </c>
      <c r="F428" s="97"/>
      <c r="G428" s="160"/>
      <c r="H428" s="157"/>
      <c r="I428" s="158"/>
      <c r="J428" s="161"/>
      <c r="K428" s="160"/>
      <c r="L428" s="162"/>
      <c r="M428" s="162"/>
      <c r="N428" s="96"/>
      <c r="O428" s="96"/>
      <c r="P428" s="164"/>
      <c r="Q428" s="159"/>
      <c r="R428" s="98"/>
      <c r="S428" s="163"/>
      <c r="T428" s="92" t="str">
        <f t="shared" ca="1" si="32"/>
        <v/>
      </c>
      <c r="U428" s="94"/>
      <c r="V428" s="92" t="str">
        <f t="shared" si="33"/>
        <v/>
      </c>
      <c r="W428" s="92" t="str">
        <f t="shared" si="34"/>
        <v/>
      </c>
      <c r="X428" s="99"/>
      <c r="Y428" s="94"/>
      <c r="Z428" s="100"/>
      <c r="AA428" s="95"/>
      <c r="AB428" s="10"/>
      <c r="AC428" s="72" t="b">
        <f t="shared" ca="1" si="31"/>
        <v>0</v>
      </c>
    </row>
    <row r="429" spans="1:29" ht="15">
      <c r="A429" s="93">
        <f t="shared" si="35"/>
        <v>1426</v>
      </c>
      <c r="B429" s="94"/>
      <c r="C429" s="153"/>
      <c r="D429" s="93" t="str">
        <f>IF(C429&lt;&gt;"",COUNTIF(Stats!AD:AD,C429),"")</f>
        <v/>
      </c>
      <c r="E429" s="165" t="str">
        <f ca="1">IF(C429&lt;&gt;"",IF(MONTH(T429)=MONTH(TODAY()),Stats!AI1427,"--"),"")</f>
        <v/>
      </c>
      <c r="F429" s="97"/>
      <c r="G429" s="160"/>
      <c r="H429" s="157"/>
      <c r="I429" s="158"/>
      <c r="J429" s="161"/>
      <c r="K429" s="160"/>
      <c r="L429" s="162"/>
      <c r="M429" s="162"/>
      <c r="N429" s="96"/>
      <c r="O429" s="96"/>
      <c r="P429" s="164"/>
      <c r="Q429" s="159"/>
      <c r="R429" s="98"/>
      <c r="S429" s="163"/>
      <c r="T429" s="92" t="str">
        <f t="shared" ca="1" si="32"/>
        <v/>
      </c>
      <c r="U429" s="94"/>
      <c r="V429" s="92" t="str">
        <f t="shared" si="33"/>
        <v/>
      </c>
      <c r="W429" s="92" t="str">
        <f t="shared" si="34"/>
        <v/>
      </c>
      <c r="X429" s="99"/>
      <c r="Y429" s="94"/>
      <c r="Z429" s="100"/>
      <c r="AA429" s="95"/>
      <c r="AB429" s="10"/>
      <c r="AC429" s="72" t="b">
        <f t="shared" ca="1" si="31"/>
        <v>0</v>
      </c>
    </row>
    <row r="430" spans="1:29" ht="15">
      <c r="A430" s="93">
        <f t="shared" si="35"/>
        <v>1427</v>
      </c>
      <c r="B430" s="94"/>
      <c r="C430" s="153"/>
      <c r="D430" s="93" t="str">
        <f>IF(C430&lt;&gt;"",COUNTIF(Stats!AD:AD,C430),"")</f>
        <v/>
      </c>
      <c r="E430" s="165" t="str">
        <f ca="1">IF(C430&lt;&gt;"",IF(MONTH(T430)=MONTH(TODAY()),Stats!AI1428,"--"),"")</f>
        <v/>
      </c>
      <c r="F430" s="97"/>
      <c r="G430" s="160"/>
      <c r="H430" s="157"/>
      <c r="I430" s="158"/>
      <c r="J430" s="161"/>
      <c r="K430" s="160"/>
      <c r="L430" s="162"/>
      <c r="M430" s="162"/>
      <c r="N430" s="96"/>
      <c r="O430" s="96"/>
      <c r="P430" s="164"/>
      <c r="Q430" s="159"/>
      <c r="R430" s="98"/>
      <c r="S430" s="163"/>
      <c r="T430" s="92" t="str">
        <f t="shared" ca="1" si="32"/>
        <v/>
      </c>
      <c r="U430" s="94"/>
      <c r="V430" s="92" t="str">
        <f t="shared" si="33"/>
        <v/>
      </c>
      <c r="W430" s="92" t="str">
        <f t="shared" si="34"/>
        <v/>
      </c>
      <c r="X430" s="99"/>
      <c r="Y430" s="94"/>
      <c r="Z430" s="100"/>
      <c r="AA430" s="95"/>
      <c r="AB430" s="10"/>
      <c r="AC430" s="72" t="b">
        <f t="shared" ca="1" si="31"/>
        <v>0</v>
      </c>
    </row>
    <row r="431" spans="1:29" ht="15">
      <c r="A431" s="93">
        <f t="shared" si="35"/>
        <v>1428</v>
      </c>
      <c r="B431" s="94"/>
      <c r="C431" s="153"/>
      <c r="D431" s="93" t="str">
        <f>IF(C431&lt;&gt;"",COUNTIF(Stats!AD:AD,C431),"")</f>
        <v/>
      </c>
      <c r="E431" s="165" t="str">
        <f ca="1">IF(C431&lt;&gt;"",IF(MONTH(T431)=MONTH(TODAY()),Stats!AI1429,"--"),"")</f>
        <v/>
      </c>
      <c r="F431" s="97"/>
      <c r="G431" s="160"/>
      <c r="H431" s="157"/>
      <c r="I431" s="158"/>
      <c r="J431" s="161"/>
      <c r="K431" s="160"/>
      <c r="L431" s="162"/>
      <c r="M431" s="162"/>
      <c r="N431" s="96"/>
      <c r="O431" s="96"/>
      <c r="P431" s="164"/>
      <c r="Q431" s="159"/>
      <c r="R431" s="98"/>
      <c r="S431" s="163"/>
      <c r="T431" s="92" t="str">
        <f t="shared" ca="1" si="32"/>
        <v/>
      </c>
      <c r="U431" s="94"/>
      <c r="V431" s="92" t="str">
        <f t="shared" si="33"/>
        <v/>
      </c>
      <c r="W431" s="92" t="str">
        <f t="shared" si="34"/>
        <v/>
      </c>
      <c r="X431" s="99"/>
      <c r="Y431" s="94"/>
      <c r="Z431" s="100"/>
      <c r="AA431" s="95"/>
      <c r="AB431" s="10"/>
      <c r="AC431" s="72" t="b">
        <f t="shared" ca="1" si="31"/>
        <v>0</v>
      </c>
    </row>
    <row r="432" spans="1:29" ht="15">
      <c r="A432" s="93">
        <f t="shared" si="35"/>
        <v>1429</v>
      </c>
      <c r="B432" s="94"/>
      <c r="C432" s="153"/>
      <c r="D432" s="93" t="str">
        <f>IF(C432&lt;&gt;"",COUNTIF(Stats!AD:AD,C432),"")</f>
        <v/>
      </c>
      <c r="E432" s="165" t="str">
        <f ca="1">IF(C432&lt;&gt;"",IF(MONTH(T432)=MONTH(TODAY()),Stats!AI1430,"--"),"")</f>
        <v/>
      </c>
      <c r="F432" s="97"/>
      <c r="G432" s="160"/>
      <c r="H432" s="157"/>
      <c r="I432" s="158"/>
      <c r="J432" s="161"/>
      <c r="K432" s="160"/>
      <c r="L432" s="162"/>
      <c r="M432" s="162"/>
      <c r="N432" s="96"/>
      <c r="O432" s="96"/>
      <c r="P432" s="164"/>
      <c r="Q432" s="159"/>
      <c r="R432" s="98"/>
      <c r="S432" s="163"/>
      <c r="T432" s="92" t="str">
        <f t="shared" ca="1" si="32"/>
        <v/>
      </c>
      <c r="U432" s="94"/>
      <c r="V432" s="92" t="str">
        <f t="shared" si="33"/>
        <v/>
      </c>
      <c r="W432" s="92" t="str">
        <f t="shared" si="34"/>
        <v/>
      </c>
      <c r="X432" s="99"/>
      <c r="Y432" s="94"/>
      <c r="Z432" s="100"/>
      <c r="AA432" s="95"/>
      <c r="AB432" s="10"/>
      <c r="AC432" s="72" t="b">
        <f t="shared" ca="1" si="31"/>
        <v>0</v>
      </c>
    </row>
    <row r="433" spans="1:29" ht="15">
      <c r="A433" s="93">
        <f t="shared" si="35"/>
        <v>1430</v>
      </c>
      <c r="B433" s="94"/>
      <c r="C433" s="153"/>
      <c r="D433" s="93" t="str">
        <f>IF(C433&lt;&gt;"",COUNTIF(Stats!AD:AD,C433),"")</f>
        <v/>
      </c>
      <c r="E433" s="165" t="str">
        <f ca="1">IF(C433&lt;&gt;"",IF(MONTH(T433)=MONTH(TODAY()),Stats!AI1431,"--"),"")</f>
        <v/>
      </c>
      <c r="F433" s="97"/>
      <c r="G433" s="160"/>
      <c r="H433" s="157"/>
      <c r="I433" s="158"/>
      <c r="J433" s="161"/>
      <c r="K433" s="160"/>
      <c r="L433" s="162"/>
      <c r="M433" s="162"/>
      <c r="N433" s="96"/>
      <c r="O433" s="96"/>
      <c r="P433" s="164"/>
      <c r="Q433" s="159"/>
      <c r="R433" s="98"/>
      <c r="S433" s="163"/>
      <c r="T433" s="92" t="str">
        <f t="shared" ca="1" si="32"/>
        <v/>
      </c>
      <c r="U433" s="94"/>
      <c r="V433" s="92" t="str">
        <f t="shared" si="33"/>
        <v/>
      </c>
      <c r="W433" s="92" t="str">
        <f t="shared" si="34"/>
        <v/>
      </c>
      <c r="X433" s="99"/>
      <c r="Y433" s="94"/>
      <c r="Z433" s="100"/>
      <c r="AA433" s="95"/>
      <c r="AB433" s="10"/>
      <c r="AC433" s="72" t="b">
        <f t="shared" ca="1" si="31"/>
        <v>0</v>
      </c>
    </row>
    <row r="434" spans="1:29" ht="15">
      <c r="A434" s="93">
        <f t="shared" si="35"/>
        <v>1431</v>
      </c>
      <c r="B434" s="94"/>
      <c r="C434" s="153"/>
      <c r="D434" s="93" t="str">
        <f>IF(C434&lt;&gt;"",COUNTIF(Stats!AD:AD,C434),"")</f>
        <v/>
      </c>
      <c r="E434" s="165" t="str">
        <f ca="1">IF(C434&lt;&gt;"",IF(MONTH(T434)=MONTH(TODAY()),Stats!AI1432,"--"),"")</f>
        <v/>
      </c>
      <c r="F434" s="97"/>
      <c r="G434" s="160"/>
      <c r="H434" s="157"/>
      <c r="I434" s="158"/>
      <c r="J434" s="161"/>
      <c r="K434" s="160"/>
      <c r="L434" s="162"/>
      <c r="M434" s="162"/>
      <c r="N434" s="96"/>
      <c r="O434" s="96"/>
      <c r="P434" s="164"/>
      <c r="Q434" s="159"/>
      <c r="R434" s="98"/>
      <c r="S434" s="163"/>
      <c r="T434" s="92" t="str">
        <f t="shared" ca="1" si="32"/>
        <v/>
      </c>
      <c r="U434" s="94"/>
      <c r="V434" s="92" t="str">
        <f t="shared" si="33"/>
        <v/>
      </c>
      <c r="W434" s="92" t="str">
        <f t="shared" si="34"/>
        <v/>
      </c>
      <c r="X434" s="99"/>
      <c r="Y434" s="94"/>
      <c r="Z434" s="100"/>
      <c r="AA434" s="95"/>
      <c r="AB434" s="10"/>
      <c r="AC434" s="72" t="b">
        <f t="shared" ca="1" si="31"/>
        <v>0</v>
      </c>
    </row>
    <row r="435" spans="1:29" ht="15">
      <c r="A435" s="93">
        <f t="shared" si="35"/>
        <v>1432</v>
      </c>
      <c r="B435" s="94"/>
      <c r="C435" s="153"/>
      <c r="D435" s="93" t="str">
        <f>IF(C435&lt;&gt;"",COUNTIF(Stats!AD:AD,C435),"")</f>
        <v/>
      </c>
      <c r="E435" s="165" t="str">
        <f ca="1">IF(C435&lt;&gt;"",IF(MONTH(T435)=MONTH(TODAY()),Stats!AI1433,"--"),"")</f>
        <v/>
      </c>
      <c r="F435" s="97"/>
      <c r="G435" s="160"/>
      <c r="H435" s="157"/>
      <c r="I435" s="158"/>
      <c r="J435" s="161"/>
      <c r="K435" s="160"/>
      <c r="L435" s="162"/>
      <c r="M435" s="162"/>
      <c r="N435" s="96"/>
      <c r="O435" s="96"/>
      <c r="P435" s="164"/>
      <c r="Q435" s="159"/>
      <c r="R435" s="98"/>
      <c r="S435" s="163"/>
      <c r="T435" s="92" t="str">
        <f t="shared" ca="1" si="32"/>
        <v/>
      </c>
      <c r="U435" s="94"/>
      <c r="V435" s="92" t="str">
        <f t="shared" si="33"/>
        <v/>
      </c>
      <c r="W435" s="92" t="str">
        <f t="shared" si="34"/>
        <v/>
      </c>
      <c r="X435" s="99"/>
      <c r="Y435" s="94"/>
      <c r="Z435" s="100"/>
      <c r="AA435" s="95"/>
      <c r="AB435" s="10"/>
      <c r="AC435" s="72" t="b">
        <f t="shared" ca="1" si="31"/>
        <v>0</v>
      </c>
    </row>
    <row r="436" spans="1:29" ht="15">
      <c r="A436" s="93">
        <f t="shared" si="35"/>
        <v>1433</v>
      </c>
      <c r="B436" s="94"/>
      <c r="C436" s="153"/>
      <c r="D436" s="93" t="str">
        <f>IF(C436&lt;&gt;"",COUNTIF(Stats!AD:AD,C436),"")</f>
        <v/>
      </c>
      <c r="E436" s="165" t="str">
        <f ca="1">IF(C436&lt;&gt;"",IF(MONTH(T436)=MONTH(TODAY()),Stats!AI1434,"--"),"")</f>
        <v/>
      </c>
      <c r="F436" s="97"/>
      <c r="G436" s="160"/>
      <c r="H436" s="157"/>
      <c r="I436" s="158"/>
      <c r="J436" s="161"/>
      <c r="K436" s="160"/>
      <c r="L436" s="162"/>
      <c r="M436" s="162"/>
      <c r="N436" s="96"/>
      <c r="O436" s="96"/>
      <c r="P436" s="164"/>
      <c r="Q436" s="159"/>
      <c r="R436" s="98"/>
      <c r="S436" s="163"/>
      <c r="T436" s="92" t="str">
        <f t="shared" ca="1" si="32"/>
        <v/>
      </c>
      <c r="U436" s="94"/>
      <c r="V436" s="92" t="str">
        <f t="shared" si="33"/>
        <v/>
      </c>
      <c r="W436" s="92" t="str">
        <f t="shared" si="34"/>
        <v/>
      </c>
      <c r="X436" s="99"/>
      <c r="Y436" s="94"/>
      <c r="Z436" s="100"/>
      <c r="AA436" s="95"/>
      <c r="AB436" s="10"/>
      <c r="AC436" s="72" t="b">
        <f t="shared" ca="1" si="31"/>
        <v>0</v>
      </c>
    </row>
    <row r="437" spans="1:29" ht="15">
      <c r="A437" s="93">
        <f t="shared" si="35"/>
        <v>1434</v>
      </c>
      <c r="B437" s="94"/>
      <c r="C437" s="153"/>
      <c r="D437" s="93" t="str">
        <f>IF(C437&lt;&gt;"",COUNTIF(Stats!AD:AD,C437),"")</f>
        <v/>
      </c>
      <c r="E437" s="165" t="str">
        <f ca="1">IF(C437&lt;&gt;"",IF(MONTH(T437)=MONTH(TODAY()),Stats!AI1435,"--"),"")</f>
        <v/>
      </c>
      <c r="F437" s="97"/>
      <c r="G437" s="160"/>
      <c r="H437" s="157"/>
      <c r="I437" s="158"/>
      <c r="J437" s="161"/>
      <c r="K437" s="160"/>
      <c r="L437" s="162"/>
      <c r="M437" s="162"/>
      <c r="N437" s="96"/>
      <c r="O437" s="96"/>
      <c r="P437" s="164"/>
      <c r="Q437" s="159"/>
      <c r="R437" s="98"/>
      <c r="S437" s="163"/>
      <c r="T437" s="92" t="str">
        <f t="shared" ca="1" si="32"/>
        <v/>
      </c>
      <c r="U437" s="94"/>
      <c r="V437" s="92" t="str">
        <f t="shared" si="33"/>
        <v/>
      </c>
      <c r="W437" s="92" t="str">
        <f t="shared" si="34"/>
        <v/>
      </c>
      <c r="X437" s="99"/>
      <c r="Y437" s="94"/>
      <c r="Z437" s="100"/>
      <c r="AA437" s="95"/>
      <c r="AB437" s="10"/>
      <c r="AC437" s="72" t="b">
        <f t="shared" ca="1" si="31"/>
        <v>0</v>
      </c>
    </row>
    <row r="438" spans="1:29" ht="15">
      <c r="A438" s="93">
        <f t="shared" si="35"/>
        <v>1435</v>
      </c>
      <c r="B438" s="94"/>
      <c r="C438" s="153"/>
      <c r="D438" s="93" t="str">
        <f>IF(C438&lt;&gt;"",COUNTIF(Stats!AD:AD,C438),"")</f>
        <v/>
      </c>
      <c r="E438" s="165" t="str">
        <f ca="1">IF(C438&lt;&gt;"",IF(MONTH(T438)=MONTH(TODAY()),Stats!AI1436,"--"),"")</f>
        <v/>
      </c>
      <c r="F438" s="97"/>
      <c r="G438" s="160"/>
      <c r="H438" s="157"/>
      <c r="I438" s="158"/>
      <c r="J438" s="161"/>
      <c r="K438" s="160"/>
      <c r="L438" s="162"/>
      <c r="M438" s="162"/>
      <c r="N438" s="96"/>
      <c r="O438" s="96"/>
      <c r="P438" s="164"/>
      <c r="Q438" s="159"/>
      <c r="R438" s="98"/>
      <c r="S438" s="163"/>
      <c r="T438" s="92" t="str">
        <f t="shared" ca="1" si="32"/>
        <v/>
      </c>
      <c r="U438" s="94"/>
      <c r="V438" s="92" t="str">
        <f t="shared" si="33"/>
        <v/>
      </c>
      <c r="W438" s="92" t="str">
        <f t="shared" si="34"/>
        <v/>
      </c>
      <c r="X438" s="99"/>
      <c r="Y438" s="94"/>
      <c r="Z438" s="100"/>
      <c r="AA438" s="95"/>
      <c r="AB438" s="10"/>
      <c r="AC438" s="72" t="b">
        <f t="shared" ca="1" si="31"/>
        <v>0</v>
      </c>
    </row>
    <row r="439" spans="1:29" ht="16.5" customHeight="1">
      <c r="A439" s="93">
        <f t="shared" si="35"/>
        <v>1436</v>
      </c>
      <c r="B439" s="94"/>
      <c r="C439" s="153"/>
      <c r="D439" s="93" t="str">
        <f>IF(C439&lt;&gt;"",COUNTIF(Stats!AD:AD,C439),"")</f>
        <v/>
      </c>
      <c r="E439" s="165" t="str">
        <f ca="1">IF(C439&lt;&gt;"",IF(MONTH(T439)=MONTH(TODAY()),Stats!AI1437,"--"),"")</f>
        <v/>
      </c>
      <c r="F439" s="97"/>
      <c r="G439" s="160"/>
      <c r="H439" s="157"/>
      <c r="I439" s="158"/>
      <c r="J439" s="161"/>
      <c r="K439" s="160"/>
      <c r="L439" s="162"/>
      <c r="M439" s="162"/>
      <c r="N439" s="96"/>
      <c r="O439" s="96"/>
      <c r="P439" s="164"/>
      <c r="Q439" s="159"/>
      <c r="R439" s="98"/>
      <c r="S439" s="163"/>
      <c r="T439" s="92" t="str">
        <f t="shared" ca="1" si="32"/>
        <v/>
      </c>
      <c r="U439" s="94"/>
      <c r="V439" s="92" t="str">
        <f t="shared" si="33"/>
        <v/>
      </c>
      <c r="W439" s="92" t="str">
        <f t="shared" si="34"/>
        <v/>
      </c>
      <c r="X439" s="99"/>
      <c r="Y439" s="94"/>
      <c r="Z439" s="100"/>
      <c r="AA439" s="95"/>
      <c r="AB439" s="10"/>
      <c r="AC439" s="72" t="b">
        <f t="shared" ca="1" si="31"/>
        <v>0</v>
      </c>
    </row>
    <row r="440" spans="1:29" ht="15">
      <c r="A440" s="93">
        <f t="shared" si="35"/>
        <v>1437</v>
      </c>
      <c r="B440" s="94"/>
      <c r="C440" s="153"/>
      <c r="D440" s="93" t="str">
        <f>IF(C440&lt;&gt;"",COUNTIF(Stats!AD:AD,C440),"")</f>
        <v/>
      </c>
      <c r="E440" s="165" t="str">
        <f ca="1">IF(C440&lt;&gt;"",IF(MONTH(T440)=MONTH(TODAY()),Stats!AI1438,"--"),"")</f>
        <v/>
      </c>
      <c r="F440" s="97"/>
      <c r="G440" s="160"/>
      <c r="H440" s="157"/>
      <c r="I440" s="158"/>
      <c r="J440" s="161"/>
      <c r="K440" s="160"/>
      <c r="L440" s="162"/>
      <c r="M440" s="162"/>
      <c r="N440" s="96"/>
      <c r="O440" s="96"/>
      <c r="P440" s="164"/>
      <c r="Q440" s="159"/>
      <c r="R440" s="98"/>
      <c r="S440" s="163"/>
      <c r="T440" s="92" t="str">
        <f t="shared" ca="1" si="32"/>
        <v/>
      </c>
      <c r="U440" s="94"/>
      <c r="V440" s="92" t="str">
        <f t="shared" si="33"/>
        <v/>
      </c>
      <c r="W440" s="92" t="str">
        <f t="shared" si="34"/>
        <v/>
      </c>
      <c r="X440" s="99"/>
      <c r="Y440" s="94"/>
      <c r="Z440" s="100"/>
      <c r="AA440" s="95"/>
      <c r="AB440" s="10"/>
      <c r="AC440" s="72" t="b">
        <f t="shared" ca="1" si="31"/>
        <v>0</v>
      </c>
    </row>
    <row r="441" spans="1:29" ht="15">
      <c r="A441" s="93">
        <f t="shared" si="35"/>
        <v>1438</v>
      </c>
      <c r="B441" s="94"/>
      <c r="C441" s="153"/>
      <c r="D441" s="93" t="str">
        <f>IF(C441&lt;&gt;"",COUNTIF(Stats!AD:AD,C441),"")</f>
        <v/>
      </c>
      <c r="E441" s="165" t="str">
        <f ca="1">IF(C441&lt;&gt;"",IF(MONTH(T441)=MONTH(TODAY()),Stats!AI1439,"--"),"")</f>
        <v/>
      </c>
      <c r="F441" s="97"/>
      <c r="G441" s="160"/>
      <c r="H441" s="157"/>
      <c r="I441" s="158"/>
      <c r="J441" s="161"/>
      <c r="K441" s="160"/>
      <c r="L441" s="162"/>
      <c r="M441" s="162"/>
      <c r="N441" s="96"/>
      <c r="O441" s="96"/>
      <c r="P441" s="164"/>
      <c r="Q441" s="159"/>
      <c r="R441" s="98"/>
      <c r="S441" s="163"/>
      <c r="T441" s="92" t="str">
        <f t="shared" ca="1" si="32"/>
        <v/>
      </c>
      <c r="U441" s="94"/>
      <c r="V441" s="92" t="str">
        <f t="shared" si="33"/>
        <v/>
      </c>
      <c r="W441" s="92" t="str">
        <f t="shared" si="34"/>
        <v/>
      </c>
      <c r="X441" s="99"/>
      <c r="Y441" s="94"/>
      <c r="Z441" s="100"/>
      <c r="AA441" s="95"/>
      <c r="AB441" s="10"/>
      <c r="AC441" s="72" t="b">
        <f t="shared" ca="1" si="31"/>
        <v>0</v>
      </c>
    </row>
    <row r="442" spans="1:29" ht="15">
      <c r="A442" s="93">
        <f t="shared" si="35"/>
        <v>1439</v>
      </c>
      <c r="B442" s="94"/>
      <c r="C442" s="153"/>
      <c r="D442" s="93" t="str">
        <f>IF(C442&lt;&gt;"",COUNTIF(Stats!AD:AD,C442),"")</f>
        <v/>
      </c>
      <c r="E442" s="165" t="str">
        <f ca="1">IF(C442&lt;&gt;"",IF(MONTH(T442)=MONTH(TODAY()),Stats!AI1440,"--"),"")</f>
        <v/>
      </c>
      <c r="F442" s="97"/>
      <c r="G442" s="160"/>
      <c r="H442" s="157"/>
      <c r="I442" s="158"/>
      <c r="J442" s="161"/>
      <c r="K442" s="160"/>
      <c r="L442" s="162"/>
      <c r="M442" s="162"/>
      <c r="N442" s="96"/>
      <c r="O442" s="96"/>
      <c r="P442" s="164"/>
      <c r="Q442" s="159"/>
      <c r="R442" s="98"/>
      <c r="S442" s="163"/>
      <c r="T442" s="92" t="str">
        <f t="shared" ca="1" si="32"/>
        <v/>
      </c>
      <c r="U442" s="94"/>
      <c r="V442" s="92" t="str">
        <f t="shared" si="33"/>
        <v/>
      </c>
      <c r="W442" s="92" t="str">
        <f t="shared" si="34"/>
        <v/>
      </c>
      <c r="X442" s="99"/>
      <c r="Y442" s="94"/>
      <c r="Z442" s="100"/>
      <c r="AA442" s="95"/>
      <c r="AB442" s="10"/>
      <c r="AC442" s="72" t="b">
        <f t="shared" ca="1" si="31"/>
        <v>0</v>
      </c>
    </row>
    <row r="443" spans="1:29" ht="15">
      <c r="A443" s="93">
        <f t="shared" si="35"/>
        <v>1440</v>
      </c>
      <c r="B443" s="94"/>
      <c r="C443" s="153"/>
      <c r="D443" s="93" t="str">
        <f>IF(C443&lt;&gt;"",COUNTIF(Stats!AD:AD,C443),"")</f>
        <v/>
      </c>
      <c r="E443" s="165" t="str">
        <f ca="1">IF(C443&lt;&gt;"",IF(MONTH(T443)=MONTH(TODAY()),Stats!AI1441,"--"),"")</f>
        <v/>
      </c>
      <c r="F443" s="97"/>
      <c r="G443" s="160"/>
      <c r="H443" s="157"/>
      <c r="I443" s="158"/>
      <c r="J443" s="161"/>
      <c r="K443" s="160"/>
      <c r="L443" s="162"/>
      <c r="M443" s="162"/>
      <c r="N443" s="96"/>
      <c r="O443" s="96"/>
      <c r="P443" s="164"/>
      <c r="Q443" s="159"/>
      <c r="R443" s="98"/>
      <c r="S443" s="163"/>
      <c r="T443" s="92" t="str">
        <f t="shared" ca="1" si="32"/>
        <v/>
      </c>
      <c r="U443" s="94"/>
      <c r="V443" s="92" t="str">
        <f t="shared" si="33"/>
        <v/>
      </c>
      <c r="W443" s="92" t="str">
        <f t="shared" si="34"/>
        <v/>
      </c>
      <c r="X443" s="99"/>
      <c r="Y443" s="94"/>
      <c r="Z443" s="100"/>
      <c r="AA443" s="95"/>
      <c r="AB443" s="10"/>
      <c r="AC443" s="72" t="b">
        <f t="shared" ca="1" si="31"/>
        <v>0</v>
      </c>
    </row>
    <row r="444" spans="1:29" ht="15">
      <c r="A444" s="93">
        <f t="shared" si="35"/>
        <v>1441</v>
      </c>
      <c r="B444" s="94"/>
      <c r="C444" s="153"/>
      <c r="D444" s="93" t="str">
        <f>IF(C444&lt;&gt;"",COUNTIF(Stats!AD:AD,C444),"")</f>
        <v/>
      </c>
      <c r="E444" s="165" t="str">
        <f ca="1">IF(C444&lt;&gt;"",IF(MONTH(T444)=MONTH(TODAY()),Stats!AI1442,"--"),"")</f>
        <v/>
      </c>
      <c r="F444" s="97"/>
      <c r="G444" s="160"/>
      <c r="H444" s="157"/>
      <c r="I444" s="158"/>
      <c r="J444" s="161"/>
      <c r="K444" s="160"/>
      <c r="L444" s="162"/>
      <c r="M444" s="162"/>
      <c r="N444" s="96"/>
      <c r="O444" s="96"/>
      <c r="P444" s="164"/>
      <c r="Q444" s="159"/>
      <c r="R444" s="98"/>
      <c r="S444" s="163"/>
      <c r="T444" s="92" t="str">
        <f t="shared" ca="1" si="32"/>
        <v/>
      </c>
      <c r="U444" s="94"/>
      <c r="V444" s="92" t="str">
        <f t="shared" si="33"/>
        <v/>
      </c>
      <c r="W444" s="92" t="str">
        <f t="shared" si="34"/>
        <v/>
      </c>
      <c r="X444" s="99"/>
      <c r="Y444" s="94"/>
      <c r="Z444" s="100"/>
      <c r="AA444" s="95"/>
      <c r="AB444" s="10"/>
      <c r="AC444" s="72" t="b">
        <f t="shared" ca="1" si="31"/>
        <v>0</v>
      </c>
    </row>
    <row r="445" spans="1:29" ht="15">
      <c r="A445" s="93">
        <f t="shared" si="35"/>
        <v>1442</v>
      </c>
      <c r="B445" s="94"/>
      <c r="C445" s="153"/>
      <c r="D445" s="93" t="str">
        <f>IF(C445&lt;&gt;"",COUNTIF(Stats!AD:AD,C445),"")</f>
        <v/>
      </c>
      <c r="E445" s="165" t="str">
        <f ca="1">IF(C445&lt;&gt;"",IF(MONTH(T445)=MONTH(TODAY()),Stats!AI1443,"--"),"")</f>
        <v/>
      </c>
      <c r="F445" s="97"/>
      <c r="G445" s="160"/>
      <c r="H445" s="157"/>
      <c r="I445" s="158"/>
      <c r="J445" s="161"/>
      <c r="K445" s="160"/>
      <c r="L445" s="162"/>
      <c r="M445" s="162"/>
      <c r="N445" s="96"/>
      <c r="O445" s="96"/>
      <c r="P445" s="164"/>
      <c r="Q445" s="159"/>
      <c r="R445" s="98"/>
      <c r="S445" s="163"/>
      <c r="T445" s="92" t="str">
        <f t="shared" ca="1" si="32"/>
        <v/>
      </c>
      <c r="U445" s="94"/>
      <c r="V445" s="92" t="str">
        <f t="shared" si="33"/>
        <v/>
      </c>
      <c r="W445" s="92" t="str">
        <f t="shared" si="34"/>
        <v/>
      </c>
      <c r="X445" s="99"/>
      <c r="Y445" s="94"/>
      <c r="Z445" s="100"/>
      <c r="AA445" s="95"/>
      <c r="AB445" s="10"/>
      <c r="AC445" s="72" t="b">
        <f t="shared" ca="1" si="31"/>
        <v>0</v>
      </c>
    </row>
    <row r="446" spans="1:29" ht="15">
      <c r="A446" s="93">
        <f t="shared" si="35"/>
        <v>1443</v>
      </c>
      <c r="B446" s="94"/>
      <c r="C446" s="153"/>
      <c r="D446" s="93" t="str">
        <f>IF(C446&lt;&gt;"",COUNTIF(Stats!AD:AD,C446),"")</f>
        <v/>
      </c>
      <c r="E446" s="165" t="str">
        <f ca="1">IF(C446&lt;&gt;"",IF(MONTH(T446)=MONTH(TODAY()),Stats!AI1444,"--"),"")</f>
        <v/>
      </c>
      <c r="F446" s="97"/>
      <c r="G446" s="160"/>
      <c r="H446" s="157"/>
      <c r="I446" s="158"/>
      <c r="J446" s="161"/>
      <c r="K446" s="160"/>
      <c r="L446" s="162"/>
      <c r="M446" s="162"/>
      <c r="N446" s="96"/>
      <c r="O446" s="96"/>
      <c r="P446" s="164"/>
      <c r="Q446" s="159"/>
      <c r="R446" s="98"/>
      <c r="S446" s="163"/>
      <c r="T446" s="92" t="str">
        <f t="shared" ca="1" si="32"/>
        <v/>
      </c>
      <c r="U446" s="94"/>
      <c r="V446" s="92" t="str">
        <f t="shared" si="33"/>
        <v/>
      </c>
      <c r="W446" s="92" t="str">
        <f t="shared" si="34"/>
        <v/>
      </c>
      <c r="X446" s="99"/>
      <c r="Y446" s="94"/>
      <c r="Z446" s="100"/>
      <c r="AA446" s="95"/>
      <c r="AB446" s="10"/>
      <c r="AC446" s="72" t="b">
        <f t="shared" ca="1" si="31"/>
        <v>0</v>
      </c>
    </row>
    <row r="447" spans="1:29" ht="15">
      <c r="A447" s="93">
        <f t="shared" si="35"/>
        <v>1444</v>
      </c>
      <c r="B447" s="94"/>
      <c r="C447" s="153"/>
      <c r="D447" s="93" t="str">
        <f>IF(C447&lt;&gt;"",COUNTIF(Stats!AD:AD,C447),"")</f>
        <v/>
      </c>
      <c r="E447" s="165" t="str">
        <f ca="1">IF(C447&lt;&gt;"",IF(MONTH(T447)=MONTH(TODAY()),Stats!AI1445,"--"),"")</f>
        <v/>
      </c>
      <c r="F447" s="97"/>
      <c r="G447" s="160"/>
      <c r="H447" s="157"/>
      <c r="I447" s="158"/>
      <c r="J447" s="161"/>
      <c r="K447" s="160"/>
      <c r="L447" s="162"/>
      <c r="M447" s="162"/>
      <c r="N447" s="96"/>
      <c r="O447" s="96"/>
      <c r="P447" s="164"/>
      <c r="Q447" s="159"/>
      <c r="R447" s="98"/>
      <c r="S447" s="163"/>
      <c r="T447" s="92" t="str">
        <f t="shared" ca="1" si="32"/>
        <v/>
      </c>
      <c r="U447" s="94"/>
      <c r="V447" s="92" t="str">
        <f t="shared" si="33"/>
        <v/>
      </c>
      <c r="W447" s="92" t="str">
        <f t="shared" si="34"/>
        <v/>
      </c>
      <c r="X447" s="99"/>
      <c r="Y447" s="94"/>
      <c r="Z447" s="100"/>
      <c r="AA447" s="95"/>
      <c r="AB447" s="10"/>
      <c r="AC447" s="72" t="b">
        <f t="shared" ca="1" si="31"/>
        <v>0</v>
      </c>
    </row>
    <row r="448" spans="1:29" ht="15">
      <c r="A448" s="93">
        <f t="shared" si="35"/>
        <v>1445</v>
      </c>
      <c r="B448" s="94"/>
      <c r="C448" s="153"/>
      <c r="D448" s="93" t="str">
        <f>IF(C448&lt;&gt;"",COUNTIF(Stats!AD:AD,C448),"")</f>
        <v/>
      </c>
      <c r="E448" s="165" t="str">
        <f ca="1">IF(C448&lt;&gt;"",IF(MONTH(T448)=MONTH(TODAY()),Stats!AI1446,"--"),"")</f>
        <v/>
      </c>
      <c r="F448" s="97"/>
      <c r="G448" s="160"/>
      <c r="H448" s="157"/>
      <c r="I448" s="158"/>
      <c r="J448" s="161"/>
      <c r="K448" s="160"/>
      <c r="L448" s="162"/>
      <c r="M448" s="162"/>
      <c r="N448" s="96"/>
      <c r="O448" s="96"/>
      <c r="P448" s="164"/>
      <c r="Q448" s="159"/>
      <c r="R448" s="98"/>
      <c r="S448" s="163"/>
      <c r="T448" s="92" t="str">
        <f t="shared" ca="1" si="32"/>
        <v/>
      </c>
      <c r="U448" s="94"/>
      <c r="V448" s="92" t="str">
        <f t="shared" si="33"/>
        <v/>
      </c>
      <c r="W448" s="92" t="str">
        <f t="shared" si="34"/>
        <v/>
      </c>
      <c r="X448" s="99"/>
      <c r="Y448" s="94"/>
      <c r="Z448" s="100"/>
      <c r="AA448" s="95"/>
      <c r="AB448" s="10"/>
      <c r="AC448" s="72" t="b">
        <f t="shared" ca="1" si="31"/>
        <v>0</v>
      </c>
    </row>
    <row r="449" spans="1:29" ht="15">
      <c r="A449" s="93">
        <f t="shared" si="35"/>
        <v>1446</v>
      </c>
      <c r="B449" s="94"/>
      <c r="C449" s="153"/>
      <c r="D449" s="93" t="str">
        <f>IF(C449&lt;&gt;"",COUNTIF(Stats!AD:AD,C449),"")</f>
        <v/>
      </c>
      <c r="E449" s="165" t="str">
        <f ca="1">IF(C449&lt;&gt;"",IF(MONTH(T449)=MONTH(TODAY()),Stats!AI1447,"--"),"")</f>
        <v/>
      </c>
      <c r="F449" s="97"/>
      <c r="G449" s="160"/>
      <c r="H449" s="157"/>
      <c r="I449" s="158"/>
      <c r="J449" s="161"/>
      <c r="K449" s="160"/>
      <c r="L449" s="162"/>
      <c r="M449" s="162"/>
      <c r="N449" s="96"/>
      <c r="O449" s="96"/>
      <c r="P449" s="164"/>
      <c r="Q449" s="159"/>
      <c r="R449" s="98"/>
      <c r="S449" s="163"/>
      <c r="T449" s="92" t="str">
        <f t="shared" ca="1" si="32"/>
        <v/>
      </c>
      <c r="U449" s="94"/>
      <c r="V449" s="92" t="str">
        <f t="shared" si="33"/>
        <v/>
      </c>
      <c r="W449" s="92" t="str">
        <f t="shared" si="34"/>
        <v/>
      </c>
      <c r="X449" s="99"/>
      <c r="Y449" s="94"/>
      <c r="Z449" s="100"/>
      <c r="AA449" s="95"/>
      <c r="AB449" s="10"/>
      <c r="AC449" s="72" t="b">
        <f t="shared" ca="1" si="31"/>
        <v>0</v>
      </c>
    </row>
    <row r="450" spans="1:29" ht="15">
      <c r="A450" s="93">
        <f t="shared" si="35"/>
        <v>1447</v>
      </c>
      <c r="B450" s="94"/>
      <c r="C450" s="153"/>
      <c r="D450" s="93" t="str">
        <f>IF(C450&lt;&gt;"",COUNTIF(Stats!AD:AD,C450),"")</f>
        <v/>
      </c>
      <c r="E450" s="165" t="str">
        <f ca="1">IF(C450&lt;&gt;"",IF(MONTH(T450)=MONTH(TODAY()),Stats!AI1448,"--"),"")</f>
        <v/>
      </c>
      <c r="F450" s="97"/>
      <c r="G450" s="160"/>
      <c r="H450" s="157"/>
      <c r="I450" s="158"/>
      <c r="J450" s="161"/>
      <c r="K450" s="160"/>
      <c r="L450" s="162"/>
      <c r="M450" s="162"/>
      <c r="N450" s="96"/>
      <c r="O450" s="96"/>
      <c r="P450" s="164"/>
      <c r="Q450" s="159"/>
      <c r="R450" s="98"/>
      <c r="S450" s="163"/>
      <c r="T450" s="92" t="str">
        <f t="shared" ca="1" si="32"/>
        <v/>
      </c>
      <c r="U450" s="94"/>
      <c r="V450" s="92" t="str">
        <f t="shared" si="33"/>
        <v/>
      </c>
      <c r="W450" s="92" t="str">
        <f t="shared" si="34"/>
        <v/>
      </c>
      <c r="X450" s="99"/>
      <c r="Y450" s="94"/>
      <c r="Z450" s="100"/>
      <c r="AA450" s="95"/>
      <c r="AB450" s="10"/>
      <c r="AC450" s="72" t="b">
        <f t="shared" ca="1" si="31"/>
        <v>0</v>
      </c>
    </row>
    <row r="451" spans="1:29" ht="15">
      <c r="A451" s="93">
        <f t="shared" si="35"/>
        <v>1448</v>
      </c>
      <c r="B451" s="94"/>
      <c r="C451" s="153"/>
      <c r="D451" s="93" t="str">
        <f>IF(C451&lt;&gt;"",COUNTIF(Stats!AD:AD,C451),"")</f>
        <v/>
      </c>
      <c r="E451" s="165" t="str">
        <f ca="1">IF(C451&lt;&gt;"",IF(MONTH(T451)=MONTH(TODAY()),Stats!AI1449,"--"),"")</f>
        <v/>
      </c>
      <c r="F451" s="97"/>
      <c r="G451" s="160"/>
      <c r="H451" s="157"/>
      <c r="I451" s="158"/>
      <c r="J451" s="161"/>
      <c r="K451" s="160"/>
      <c r="L451" s="162"/>
      <c r="M451" s="162"/>
      <c r="N451" s="96"/>
      <c r="O451" s="96"/>
      <c r="P451" s="164"/>
      <c r="Q451" s="159"/>
      <c r="R451" s="98"/>
      <c r="S451" s="163"/>
      <c r="T451" s="92" t="str">
        <f t="shared" ca="1" si="32"/>
        <v/>
      </c>
      <c r="U451" s="94"/>
      <c r="V451" s="92" t="str">
        <f t="shared" si="33"/>
        <v/>
      </c>
      <c r="W451" s="92" t="str">
        <f t="shared" si="34"/>
        <v/>
      </c>
      <c r="X451" s="99"/>
      <c r="Y451" s="94"/>
      <c r="Z451" s="100"/>
      <c r="AA451" s="95"/>
      <c r="AB451" s="10"/>
      <c r="AC451" s="72" t="b">
        <f t="shared" ca="1" si="31"/>
        <v>0</v>
      </c>
    </row>
    <row r="452" spans="1:29" ht="15">
      <c r="A452" s="93">
        <f t="shared" si="35"/>
        <v>1449</v>
      </c>
      <c r="B452" s="94"/>
      <c r="C452" s="153"/>
      <c r="D452" s="93" t="str">
        <f>IF(C452&lt;&gt;"",COUNTIF(Stats!AD:AD,C452),"")</f>
        <v/>
      </c>
      <c r="E452" s="165" t="str">
        <f ca="1">IF(C452&lt;&gt;"",IF(MONTH(T452)=MONTH(TODAY()),Stats!AI1450,"--"),"")</f>
        <v/>
      </c>
      <c r="F452" s="97"/>
      <c r="G452" s="160"/>
      <c r="H452" s="157"/>
      <c r="I452" s="158"/>
      <c r="J452" s="161"/>
      <c r="K452" s="160"/>
      <c r="L452" s="162"/>
      <c r="M452" s="162"/>
      <c r="N452" s="96"/>
      <c r="O452" s="96"/>
      <c r="P452" s="164"/>
      <c r="Q452" s="159"/>
      <c r="R452" s="98"/>
      <c r="S452" s="163"/>
      <c r="T452" s="92" t="str">
        <f t="shared" ca="1" si="32"/>
        <v/>
      </c>
      <c r="U452" s="94"/>
      <c r="V452" s="92" t="str">
        <f t="shared" si="33"/>
        <v/>
      </c>
      <c r="W452" s="92" t="str">
        <f t="shared" si="34"/>
        <v/>
      </c>
      <c r="X452" s="99"/>
      <c r="Y452" s="94"/>
      <c r="Z452" s="100"/>
      <c r="AA452" s="95"/>
      <c r="AB452" s="10"/>
      <c r="AC452" s="72" t="b">
        <f t="shared" ref="AC452:AC503" ca="1" si="36">AND(T452&gt;=startDate,T452&lt;=endDate)</f>
        <v>0</v>
      </c>
    </row>
    <row r="453" spans="1:29" ht="15">
      <c r="A453" s="93">
        <f t="shared" si="35"/>
        <v>1450</v>
      </c>
      <c r="B453" s="94"/>
      <c r="C453" s="153"/>
      <c r="D453" s="93" t="str">
        <f>IF(C453&lt;&gt;"",COUNTIF(Stats!AD:AD,C453),"")</f>
        <v/>
      </c>
      <c r="E453" s="165" t="str">
        <f ca="1">IF(C453&lt;&gt;"",IF(MONTH(T453)=MONTH(TODAY()),Stats!AI1451,"--"),"")</f>
        <v/>
      </c>
      <c r="F453" s="97"/>
      <c r="G453" s="160"/>
      <c r="H453" s="157"/>
      <c r="I453" s="158"/>
      <c r="J453" s="161"/>
      <c r="K453" s="160"/>
      <c r="L453" s="162"/>
      <c r="M453" s="162"/>
      <c r="N453" s="96"/>
      <c r="O453" s="96"/>
      <c r="P453" s="164"/>
      <c r="Q453" s="159"/>
      <c r="R453" s="98"/>
      <c r="S453" s="163"/>
      <c r="T453" s="92" t="str">
        <f t="shared" ref="T453:T503" ca="1" si="37">IF(B453&lt;&gt;"",IF(T453="",TODAY(),T453),"")</f>
        <v/>
      </c>
      <c r="U453" s="94"/>
      <c r="V453" s="92" t="str">
        <f t="shared" ref="V453:V503" si="38">IF(U453="","", U453+21)</f>
        <v/>
      </c>
      <c r="W453" s="92" t="str">
        <f t="shared" ref="W453:W503" si="39">IF($U453="","", $V453+28)</f>
        <v/>
      </c>
      <c r="X453" s="99"/>
      <c r="Y453" s="94"/>
      <c r="Z453" s="100"/>
      <c r="AA453" s="95"/>
      <c r="AB453" s="10"/>
      <c r="AC453" s="72" t="b">
        <f t="shared" ca="1" si="36"/>
        <v>0</v>
      </c>
    </row>
    <row r="454" spans="1:29" ht="15">
      <c r="A454" s="93">
        <f t="shared" si="35"/>
        <v>1451</v>
      </c>
      <c r="B454" s="94"/>
      <c r="C454" s="153"/>
      <c r="D454" s="93" t="str">
        <f>IF(C454&lt;&gt;"",COUNTIF(Stats!AD:AD,C454),"")</f>
        <v/>
      </c>
      <c r="E454" s="165" t="str">
        <f ca="1">IF(C454&lt;&gt;"",IF(MONTH(T454)=MONTH(TODAY()),Stats!AI1452,"--"),"")</f>
        <v/>
      </c>
      <c r="F454" s="97"/>
      <c r="G454" s="160"/>
      <c r="H454" s="157"/>
      <c r="I454" s="158"/>
      <c r="J454" s="161"/>
      <c r="K454" s="160"/>
      <c r="L454" s="162"/>
      <c r="M454" s="162"/>
      <c r="N454" s="96"/>
      <c r="O454" s="96"/>
      <c r="P454" s="164"/>
      <c r="Q454" s="159"/>
      <c r="R454" s="98"/>
      <c r="S454" s="163"/>
      <c r="T454" s="92" t="str">
        <f t="shared" ca="1" si="37"/>
        <v/>
      </c>
      <c r="U454" s="94"/>
      <c r="V454" s="92" t="str">
        <f t="shared" si="38"/>
        <v/>
      </c>
      <c r="W454" s="92" t="str">
        <f t="shared" si="39"/>
        <v/>
      </c>
      <c r="X454" s="99"/>
      <c r="Y454" s="94"/>
      <c r="Z454" s="100"/>
      <c r="AA454" s="95"/>
      <c r="AB454" s="10"/>
      <c r="AC454" s="72" t="b">
        <f t="shared" ca="1" si="36"/>
        <v>0</v>
      </c>
    </row>
    <row r="455" spans="1:29" ht="15">
      <c r="A455" s="93">
        <f t="shared" si="35"/>
        <v>1452</v>
      </c>
      <c r="B455" s="94"/>
      <c r="C455" s="153"/>
      <c r="D455" s="93" t="str">
        <f>IF(C455&lt;&gt;"",COUNTIF(Stats!AD:AD,C455),"")</f>
        <v/>
      </c>
      <c r="E455" s="165" t="str">
        <f ca="1">IF(C455&lt;&gt;"",IF(MONTH(T455)=MONTH(TODAY()),Stats!AI1453,"--"),"")</f>
        <v/>
      </c>
      <c r="F455" s="97"/>
      <c r="G455" s="160"/>
      <c r="H455" s="157"/>
      <c r="I455" s="158"/>
      <c r="J455" s="161"/>
      <c r="K455" s="160"/>
      <c r="L455" s="162"/>
      <c r="M455" s="162"/>
      <c r="N455" s="96"/>
      <c r="O455" s="96"/>
      <c r="P455" s="164"/>
      <c r="Q455" s="159"/>
      <c r="R455" s="98"/>
      <c r="S455" s="163"/>
      <c r="T455" s="92" t="str">
        <f t="shared" ca="1" si="37"/>
        <v/>
      </c>
      <c r="U455" s="94"/>
      <c r="V455" s="92" t="str">
        <f t="shared" si="38"/>
        <v/>
      </c>
      <c r="W455" s="92" t="str">
        <f t="shared" si="39"/>
        <v/>
      </c>
      <c r="X455" s="99"/>
      <c r="Y455" s="94"/>
      <c r="Z455" s="100"/>
      <c r="AA455" s="95"/>
      <c r="AB455" s="10"/>
      <c r="AC455" s="72" t="b">
        <f t="shared" ca="1" si="36"/>
        <v>0</v>
      </c>
    </row>
    <row r="456" spans="1:29" ht="15">
      <c r="A456" s="93">
        <f t="shared" ref="A456:A503" si="40">(A455+1)</f>
        <v>1453</v>
      </c>
      <c r="B456" s="94"/>
      <c r="C456" s="153"/>
      <c r="D456" s="93" t="str">
        <f>IF(C456&lt;&gt;"",COUNTIF(Stats!AD:AD,C456),"")</f>
        <v/>
      </c>
      <c r="E456" s="165" t="str">
        <f ca="1">IF(C456&lt;&gt;"",IF(MONTH(T456)=MONTH(TODAY()),Stats!AI1454,"--"),"")</f>
        <v/>
      </c>
      <c r="F456" s="97"/>
      <c r="G456" s="160"/>
      <c r="H456" s="157"/>
      <c r="I456" s="158"/>
      <c r="J456" s="161"/>
      <c r="K456" s="160"/>
      <c r="L456" s="162"/>
      <c r="M456" s="162"/>
      <c r="N456" s="96"/>
      <c r="O456" s="96"/>
      <c r="P456" s="164"/>
      <c r="Q456" s="159"/>
      <c r="R456" s="98"/>
      <c r="S456" s="163"/>
      <c r="T456" s="92" t="str">
        <f t="shared" ca="1" si="37"/>
        <v/>
      </c>
      <c r="U456" s="94"/>
      <c r="V456" s="92" t="str">
        <f t="shared" si="38"/>
        <v/>
      </c>
      <c r="W456" s="92" t="str">
        <f t="shared" si="39"/>
        <v/>
      </c>
      <c r="X456" s="99"/>
      <c r="Y456" s="94"/>
      <c r="Z456" s="100"/>
      <c r="AA456" s="95"/>
      <c r="AB456" s="10"/>
      <c r="AC456" s="72" t="b">
        <f t="shared" ca="1" si="36"/>
        <v>0</v>
      </c>
    </row>
    <row r="457" spans="1:29" ht="15">
      <c r="A457" s="93">
        <f t="shared" si="40"/>
        <v>1454</v>
      </c>
      <c r="B457" s="94"/>
      <c r="C457" s="153"/>
      <c r="D457" s="93" t="str">
        <f>IF(C457&lt;&gt;"",COUNTIF(Stats!AD:AD,C457),"")</f>
        <v/>
      </c>
      <c r="E457" s="165" t="str">
        <f ca="1">IF(C457&lt;&gt;"",IF(MONTH(T457)=MONTH(TODAY()),Stats!AI1455,"--"),"")</f>
        <v/>
      </c>
      <c r="F457" s="97"/>
      <c r="G457" s="160"/>
      <c r="H457" s="157"/>
      <c r="I457" s="158"/>
      <c r="J457" s="161"/>
      <c r="K457" s="160"/>
      <c r="L457" s="162"/>
      <c r="M457" s="162"/>
      <c r="N457" s="96"/>
      <c r="O457" s="96"/>
      <c r="P457" s="164"/>
      <c r="Q457" s="159"/>
      <c r="R457" s="98"/>
      <c r="S457" s="163"/>
      <c r="T457" s="92" t="str">
        <f t="shared" ca="1" si="37"/>
        <v/>
      </c>
      <c r="U457" s="94"/>
      <c r="V457" s="92" t="str">
        <f t="shared" si="38"/>
        <v/>
      </c>
      <c r="W457" s="92" t="str">
        <f t="shared" si="39"/>
        <v/>
      </c>
      <c r="X457" s="99"/>
      <c r="Y457" s="94"/>
      <c r="Z457" s="100"/>
      <c r="AA457" s="95"/>
      <c r="AB457" s="10"/>
      <c r="AC457" s="72" t="b">
        <f t="shared" ca="1" si="36"/>
        <v>0</v>
      </c>
    </row>
    <row r="458" spans="1:29" ht="15">
      <c r="A458" s="93">
        <f t="shared" si="40"/>
        <v>1455</v>
      </c>
      <c r="B458" s="94"/>
      <c r="C458" s="153"/>
      <c r="D458" s="93" t="str">
        <f>IF(C458&lt;&gt;"",COUNTIF(Stats!AD:AD,C458),"")</f>
        <v/>
      </c>
      <c r="E458" s="165" t="str">
        <f ca="1">IF(C458&lt;&gt;"",IF(MONTH(T458)=MONTH(TODAY()),Stats!AI1456,"--"),"")</f>
        <v/>
      </c>
      <c r="F458" s="97"/>
      <c r="G458" s="160"/>
      <c r="H458" s="157"/>
      <c r="I458" s="158"/>
      <c r="J458" s="161"/>
      <c r="K458" s="160"/>
      <c r="L458" s="162"/>
      <c r="M458" s="162"/>
      <c r="N458" s="96"/>
      <c r="O458" s="96"/>
      <c r="P458" s="164"/>
      <c r="Q458" s="159"/>
      <c r="R458" s="98"/>
      <c r="S458" s="163"/>
      <c r="T458" s="92" t="str">
        <f t="shared" ca="1" si="37"/>
        <v/>
      </c>
      <c r="U458" s="94"/>
      <c r="V458" s="92" t="str">
        <f t="shared" si="38"/>
        <v/>
      </c>
      <c r="W458" s="92" t="str">
        <f t="shared" si="39"/>
        <v/>
      </c>
      <c r="X458" s="99"/>
      <c r="Y458" s="94"/>
      <c r="Z458" s="100"/>
      <c r="AA458" s="95"/>
      <c r="AB458" s="10"/>
      <c r="AC458" s="72" t="b">
        <f t="shared" ca="1" si="36"/>
        <v>0</v>
      </c>
    </row>
    <row r="459" spans="1:29" ht="15">
      <c r="A459" s="93">
        <f t="shared" si="40"/>
        <v>1456</v>
      </c>
      <c r="B459" s="94"/>
      <c r="C459" s="153"/>
      <c r="D459" s="93" t="str">
        <f>IF(C459&lt;&gt;"",COUNTIF(Stats!AD:AD,C459),"")</f>
        <v/>
      </c>
      <c r="E459" s="165" t="str">
        <f ca="1">IF(C459&lt;&gt;"",IF(MONTH(T459)=MONTH(TODAY()),Stats!AI1457,"--"),"")</f>
        <v/>
      </c>
      <c r="F459" s="97"/>
      <c r="G459" s="160"/>
      <c r="H459" s="157"/>
      <c r="I459" s="158"/>
      <c r="J459" s="161"/>
      <c r="K459" s="160"/>
      <c r="L459" s="162"/>
      <c r="M459" s="162"/>
      <c r="N459" s="96"/>
      <c r="O459" s="96"/>
      <c r="P459" s="164"/>
      <c r="Q459" s="159"/>
      <c r="R459" s="98"/>
      <c r="S459" s="163"/>
      <c r="T459" s="92" t="str">
        <f t="shared" ca="1" si="37"/>
        <v/>
      </c>
      <c r="U459" s="94"/>
      <c r="V459" s="92" t="str">
        <f t="shared" si="38"/>
        <v/>
      </c>
      <c r="W459" s="92" t="str">
        <f t="shared" si="39"/>
        <v/>
      </c>
      <c r="X459" s="99"/>
      <c r="Y459" s="94"/>
      <c r="Z459" s="100"/>
      <c r="AA459" s="95"/>
      <c r="AB459" s="10"/>
      <c r="AC459" s="72" t="b">
        <f t="shared" ca="1" si="36"/>
        <v>0</v>
      </c>
    </row>
    <row r="460" spans="1:29" ht="15">
      <c r="A460" s="93">
        <f t="shared" si="40"/>
        <v>1457</v>
      </c>
      <c r="B460" s="94"/>
      <c r="C460" s="153"/>
      <c r="D460" s="93" t="str">
        <f>IF(C460&lt;&gt;"",COUNTIF(Stats!AD:AD,C460),"")</f>
        <v/>
      </c>
      <c r="E460" s="165" t="str">
        <f ca="1">IF(C460&lt;&gt;"",IF(MONTH(T460)=MONTH(TODAY()),Stats!AI1458,"--"),"")</f>
        <v/>
      </c>
      <c r="F460" s="97"/>
      <c r="G460" s="160"/>
      <c r="H460" s="157"/>
      <c r="I460" s="158"/>
      <c r="J460" s="161"/>
      <c r="K460" s="160"/>
      <c r="L460" s="162"/>
      <c r="M460" s="162"/>
      <c r="N460" s="96"/>
      <c r="O460" s="96"/>
      <c r="P460" s="164"/>
      <c r="Q460" s="159"/>
      <c r="R460" s="98"/>
      <c r="S460" s="163"/>
      <c r="T460" s="92" t="str">
        <f t="shared" ca="1" si="37"/>
        <v/>
      </c>
      <c r="U460" s="94"/>
      <c r="V460" s="92" t="str">
        <f t="shared" si="38"/>
        <v/>
      </c>
      <c r="W460" s="92" t="str">
        <f t="shared" si="39"/>
        <v/>
      </c>
      <c r="X460" s="99"/>
      <c r="Y460" s="94"/>
      <c r="Z460" s="100"/>
      <c r="AA460" s="95"/>
      <c r="AB460" s="10"/>
      <c r="AC460" s="72" t="b">
        <f t="shared" ca="1" si="36"/>
        <v>0</v>
      </c>
    </row>
    <row r="461" spans="1:29" ht="16.5" customHeight="1">
      <c r="A461" s="93">
        <f t="shared" si="40"/>
        <v>1458</v>
      </c>
      <c r="B461" s="94"/>
      <c r="C461" s="153"/>
      <c r="D461" s="93" t="str">
        <f>IF(C461&lt;&gt;"",COUNTIF(Stats!AD:AD,C461),"")</f>
        <v/>
      </c>
      <c r="E461" s="165" t="str">
        <f ca="1">IF(C461&lt;&gt;"",IF(MONTH(T461)=MONTH(TODAY()),Stats!AI1459,"--"),"")</f>
        <v/>
      </c>
      <c r="F461" s="97"/>
      <c r="G461" s="160"/>
      <c r="H461" s="157"/>
      <c r="I461" s="158"/>
      <c r="J461" s="161"/>
      <c r="K461" s="160"/>
      <c r="L461" s="162"/>
      <c r="M461" s="162"/>
      <c r="N461" s="96"/>
      <c r="O461" s="96"/>
      <c r="P461" s="164"/>
      <c r="Q461" s="159"/>
      <c r="R461" s="98"/>
      <c r="S461" s="163"/>
      <c r="T461" s="92" t="str">
        <f t="shared" ca="1" si="37"/>
        <v/>
      </c>
      <c r="U461" s="94"/>
      <c r="V461" s="92" t="str">
        <f t="shared" si="38"/>
        <v/>
      </c>
      <c r="W461" s="92" t="str">
        <f t="shared" si="39"/>
        <v/>
      </c>
      <c r="X461" s="99"/>
      <c r="Y461" s="94"/>
      <c r="Z461" s="100"/>
      <c r="AA461" s="95"/>
      <c r="AB461" s="10"/>
      <c r="AC461" s="72" t="b">
        <f t="shared" ca="1" si="36"/>
        <v>0</v>
      </c>
    </row>
    <row r="462" spans="1:29" ht="15">
      <c r="A462" s="93">
        <f t="shared" si="40"/>
        <v>1459</v>
      </c>
      <c r="B462" s="94"/>
      <c r="C462" s="153"/>
      <c r="D462" s="93" t="str">
        <f>IF(C462&lt;&gt;"",COUNTIF(Stats!AD:AD,C462),"")</f>
        <v/>
      </c>
      <c r="E462" s="165" t="str">
        <f ca="1">IF(C462&lt;&gt;"",IF(MONTH(T462)=MONTH(TODAY()),Stats!AI1460,"--"),"")</f>
        <v/>
      </c>
      <c r="F462" s="97"/>
      <c r="G462" s="160"/>
      <c r="H462" s="157"/>
      <c r="I462" s="158"/>
      <c r="J462" s="161"/>
      <c r="K462" s="160"/>
      <c r="L462" s="162"/>
      <c r="M462" s="162"/>
      <c r="N462" s="96"/>
      <c r="O462" s="96"/>
      <c r="P462" s="164"/>
      <c r="Q462" s="159"/>
      <c r="R462" s="98"/>
      <c r="S462" s="163"/>
      <c r="T462" s="92" t="str">
        <f t="shared" ca="1" si="37"/>
        <v/>
      </c>
      <c r="U462" s="94"/>
      <c r="V462" s="92" t="str">
        <f t="shared" si="38"/>
        <v/>
      </c>
      <c r="W462" s="92" t="str">
        <f t="shared" si="39"/>
        <v/>
      </c>
      <c r="X462" s="99"/>
      <c r="Y462" s="94"/>
      <c r="Z462" s="100"/>
      <c r="AA462" s="95"/>
      <c r="AB462" s="10"/>
      <c r="AC462" s="72" t="b">
        <f t="shared" ca="1" si="36"/>
        <v>0</v>
      </c>
    </row>
    <row r="463" spans="1:29" ht="15">
      <c r="A463" s="93">
        <f t="shared" si="40"/>
        <v>1460</v>
      </c>
      <c r="B463" s="94"/>
      <c r="C463" s="153"/>
      <c r="D463" s="93" t="str">
        <f>IF(C463&lt;&gt;"",COUNTIF(Stats!AD:AD,C463),"")</f>
        <v/>
      </c>
      <c r="E463" s="165" t="str">
        <f ca="1">IF(C463&lt;&gt;"",IF(MONTH(T463)=MONTH(TODAY()),Stats!AI1461,"--"),"")</f>
        <v/>
      </c>
      <c r="F463" s="97"/>
      <c r="G463" s="160"/>
      <c r="H463" s="157"/>
      <c r="I463" s="158"/>
      <c r="J463" s="161"/>
      <c r="K463" s="160"/>
      <c r="L463" s="162"/>
      <c r="M463" s="162"/>
      <c r="N463" s="96"/>
      <c r="O463" s="96"/>
      <c r="P463" s="164"/>
      <c r="Q463" s="159"/>
      <c r="R463" s="98"/>
      <c r="S463" s="163"/>
      <c r="T463" s="92" t="str">
        <f t="shared" ca="1" si="37"/>
        <v/>
      </c>
      <c r="U463" s="94"/>
      <c r="V463" s="92" t="str">
        <f t="shared" si="38"/>
        <v/>
      </c>
      <c r="W463" s="92" t="str">
        <f t="shared" si="39"/>
        <v/>
      </c>
      <c r="X463" s="99"/>
      <c r="Y463" s="94"/>
      <c r="Z463" s="100"/>
      <c r="AA463" s="95"/>
      <c r="AB463" s="10"/>
      <c r="AC463" s="72" t="b">
        <f t="shared" ca="1" si="36"/>
        <v>0</v>
      </c>
    </row>
    <row r="464" spans="1:29" ht="15">
      <c r="A464" s="93">
        <f t="shared" si="40"/>
        <v>1461</v>
      </c>
      <c r="B464" s="94"/>
      <c r="C464" s="153"/>
      <c r="D464" s="93" t="str">
        <f>IF(C464&lt;&gt;"",COUNTIF(Stats!AD:AD,C464),"")</f>
        <v/>
      </c>
      <c r="E464" s="165" t="str">
        <f ca="1">IF(C464&lt;&gt;"",IF(MONTH(T464)=MONTH(TODAY()),Stats!AI1462,"--"),"")</f>
        <v/>
      </c>
      <c r="F464" s="97"/>
      <c r="G464" s="160"/>
      <c r="H464" s="157"/>
      <c r="I464" s="158"/>
      <c r="J464" s="161"/>
      <c r="K464" s="160"/>
      <c r="L464" s="162"/>
      <c r="M464" s="162"/>
      <c r="N464" s="96"/>
      <c r="O464" s="96"/>
      <c r="P464" s="164"/>
      <c r="Q464" s="159"/>
      <c r="R464" s="98"/>
      <c r="S464" s="163"/>
      <c r="T464" s="92" t="str">
        <f t="shared" ca="1" si="37"/>
        <v/>
      </c>
      <c r="U464" s="94"/>
      <c r="V464" s="92" t="str">
        <f t="shared" si="38"/>
        <v/>
      </c>
      <c r="W464" s="92" t="str">
        <f t="shared" si="39"/>
        <v/>
      </c>
      <c r="X464" s="99"/>
      <c r="Y464" s="94"/>
      <c r="Z464" s="100"/>
      <c r="AA464" s="95"/>
      <c r="AB464" s="10"/>
      <c r="AC464" s="72" t="b">
        <f t="shared" ca="1" si="36"/>
        <v>0</v>
      </c>
    </row>
    <row r="465" spans="1:29" ht="15">
      <c r="A465" s="93">
        <f t="shared" si="40"/>
        <v>1462</v>
      </c>
      <c r="B465" s="94"/>
      <c r="C465" s="153"/>
      <c r="D465" s="93" t="str">
        <f>IF(C465&lt;&gt;"",COUNTIF(Stats!AD:AD,C465),"")</f>
        <v/>
      </c>
      <c r="E465" s="165" t="str">
        <f ca="1">IF(C465&lt;&gt;"",IF(MONTH(T465)=MONTH(TODAY()),Stats!AI1463,"--"),"")</f>
        <v/>
      </c>
      <c r="F465" s="97"/>
      <c r="G465" s="160"/>
      <c r="H465" s="157"/>
      <c r="I465" s="158"/>
      <c r="J465" s="161"/>
      <c r="K465" s="160"/>
      <c r="L465" s="162"/>
      <c r="M465" s="162"/>
      <c r="N465" s="96"/>
      <c r="O465" s="96"/>
      <c r="P465" s="164"/>
      <c r="Q465" s="159"/>
      <c r="R465" s="98"/>
      <c r="S465" s="163"/>
      <c r="T465" s="92" t="str">
        <f t="shared" ca="1" si="37"/>
        <v/>
      </c>
      <c r="U465" s="94"/>
      <c r="V465" s="92" t="str">
        <f t="shared" si="38"/>
        <v/>
      </c>
      <c r="W465" s="92" t="str">
        <f t="shared" si="39"/>
        <v/>
      </c>
      <c r="X465" s="99"/>
      <c r="Y465" s="94"/>
      <c r="Z465" s="100"/>
      <c r="AA465" s="95"/>
      <c r="AB465" s="10"/>
      <c r="AC465" s="72" t="b">
        <f t="shared" ca="1" si="36"/>
        <v>0</v>
      </c>
    </row>
    <row r="466" spans="1:29" ht="15">
      <c r="A466" s="93">
        <f t="shared" si="40"/>
        <v>1463</v>
      </c>
      <c r="B466" s="94"/>
      <c r="C466" s="153"/>
      <c r="D466" s="93" t="str">
        <f>IF(C466&lt;&gt;"",COUNTIF(Stats!AD:AD,C466),"")</f>
        <v/>
      </c>
      <c r="E466" s="165" t="str">
        <f ca="1">IF(C466&lt;&gt;"",IF(MONTH(T466)=MONTH(TODAY()),Stats!AI1464,"--"),"")</f>
        <v/>
      </c>
      <c r="F466" s="97"/>
      <c r="G466" s="160"/>
      <c r="H466" s="157"/>
      <c r="I466" s="158"/>
      <c r="J466" s="161"/>
      <c r="K466" s="160"/>
      <c r="L466" s="162"/>
      <c r="M466" s="162"/>
      <c r="N466" s="96"/>
      <c r="O466" s="96"/>
      <c r="P466" s="164"/>
      <c r="Q466" s="159"/>
      <c r="R466" s="98"/>
      <c r="S466" s="163"/>
      <c r="T466" s="92" t="str">
        <f t="shared" ca="1" si="37"/>
        <v/>
      </c>
      <c r="U466" s="94"/>
      <c r="V466" s="92" t="str">
        <f t="shared" si="38"/>
        <v/>
      </c>
      <c r="W466" s="92" t="str">
        <f t="shared" si="39"/>
        <v/>
      </c>
      <c r="X466" s="99"/>
      <c r="Y466" s="94"/>
      <c r="Z466" s="100"/>
      <c r="AA466" s="95"/>
      <c r="AB466" s="10"/>
      <c r="AC466" s="72" t="b">
        <f t="shared" ca="1" si="36"/>
        <v>0</v>
      </c>
    </row>
    <row r="467" spans="1:29" ht="15">
      <c r="A467" s="93">
        <f t="shared" si="40"/>
        <v>1464</v>
      </c>
      <c r="B467" s="94"/>
      <c r="C467" s="153"/>
      <c r="D467" s="93" t="str">
        <f>IF(C467&lt;&gt;"",COUNTIF(Stats!AD:AD,C467),"")</f>
        <v/>
      </c>
      <c r="E467" s="165" t="str">
        <f ca="1">IF(C467&lt;&gt;"",IF(MONTH(T467)=MONTH(TODAY()),Stats!AI1465,"--"),"")</f>
        <v/>
      </c>
      <c r="F467" s="97"/>
      <c r="G467" s="160"/>
      <c r="H467" s="157"/>
      <c r="I467" s="158"/>
      <c r="J467" s="161"/>
      <c r="K467" s="160"/>
      <c r="L467" s="162"/>
      <c r="M467" s="162"/>
      <c r="N467" s="96"/>
      <c r="O467" s="96"/>
      <c r="P467" s="164"/>
      <c r="Q467" s="159"/>
      <c r="R467" s="98"/>
      <c r="S467" s="163"/>
      <c r="T467" s="92" t="str">
        <f t="shared" ca="1" si="37"/>
        <v/>
      </c>
      <c r="U467" s="94"/>
      <c r="V467" s="92" t="str">
        <f t="shared" si="38"/>
        <v/>
      </c>
      <c r="W467" s="92" t="str">
        <f t="shared" si="39"/>
        <v/>
      </c>
      <c r="X467" s="99"/>
      <c r="Y467" s="94"/>
      <c r="Z467" s="100"/>
      <c r="AA467" s="95"/>
      <c r="AB467" s="10"/>
      <c r="AC467" s="72" t="b">
        <f t="shared" ca="1" si="36"/>
        <v>0</v>
      </c>
    </row>
    <row r="468" spans="1:29" ht="15">
      <c r="A468" s="93">
        <f t="shared" si="40"/>
        <v>1465</v>
      </c>
      <c r="B468" s="94"/>
      <c r="C468" s="153"/>
      <c r="D468" s="93" t="str">
        <f>IF(C468&lt;&gt;"",COUNTIF(Stats!AD:AD,C468),"")</f>
        <v/>
      </c>
      <c r="E468" s="165" t="str">
        <f ca="1">IF(C468&lt;&gt;"",IF(MONTH(T468)=MONTH(TODAY()),Stats!AI1466,"--"),"")</f>
        <v/>
      </c>
      <c r="F468" s="97"/>
      <c r="G468" s="160"/>
      <c r="H468" s="157"/>
      <c r="I468" s="158"/>
      <c r="J468" s="161"/>
      <c r="K468" s="160"/>
      <c r="L468" s="162"/>
      <c r="M468" s="162"/>
      <c r="N468" s="96"/>
      <c r="O468" s="96"/>
      <c r="P468" s="164"/>
      <c r="Q468" s="159"/>
      <c r="R468" s="98"/>
      <c r="S468" s="163"/>
      <c r="T468" s="92" t="str">
        <f t="shared" ca="1" si="37"/>
        <v/>
      </c>
      <c r="U468" s="94"/>
      <c r="V468" s="92" t="str">
        <f t="shared" si="38"/>
        <v/>
      </c>
      <c r="W468" s="92" t="str">
        <f t="shared" si="39"/>
        <v/>
      </c>
      <c r="X468" s="99"/>
      <c r="Y468" s="94"/>
      <c r="Z468" s="100"/>
      <c r="AA468" s="95"/>
      <c r="AB468" s="10"/>
      <c r="AC468" s="72" t="b">
        <f t="shared" ca="1" si="36"/>
        <v>0</v>
      </c>
    </row>
    <row r="469" spans="1:29" ht="15">
      <c r="A469" s="93">
        <f t="shared" si="40"/>
        <v>1466</v>
      </c>
      <c r="B469" s="94"/>
      <c r="C469" s="153"/>
      <c r="D469" s="93" t="str">
        <f>IF(C469&lt;&gt;"",COUNTIF(Stats!AD:AD,C469),"")</f>
        <v/>
      </c>
      <c r="E469" s="165" t="str">
        <f ca="1">IF(C469&lt;&gt;"",IF(MONTH(T469)=MONTH(TODAY()),Stats!AI1467,"--"),"")</f>
        <v/>
      </c>
      <c r="F469" s="97"/>
      <c r="G469" s="160"/>
      <c r="H469" s="157"/>
      <c r="I469" s="158"/>
      <c r="J469" s="161"/>
      <c r="K469" s="160"/>
      <c r="L469" s="162"/>
      <c r="M469" s="162"/>
      <c r="N469" s="96"/>
      <c r="O469" s="96"/>
      <c r="P469" s="164"/>
      <c r="Q469" s="159"/>
      <c r="R469" s="98"/>
      <c r="S469" s="163"/>
      <c r="T469" s="92" t="str">
        <f t="shared" ca="1" si="37"/>
        <v/>
      </c>
      <c r="U469" s="94"/>
      <c r="V469" s="92" t="str">
        <f t="shared" si="38"/>
        <v/>
      </c>
      <c r="W469" s="92" t="str">
        <f t="shared" si="39"/>
        <v/>
      </c>
      <c r="X469" s="99"/>
      <c r="Y469" s="94"/>
      <c r="Z469" s="100"/>
      <c r="AA469" s="95"/>
      <c r="AB469" s="10"/>
      <c r="AC469" s="72" t="b">
        <f t="shared" ca="1" si="36"/>
        <v>0</v>
      </c>
    </row>
    <row r="470" spans="1:29" ht="15">
      <c r="A470" s="93">
        <f t="shared" si="40"/>
        <v>1467</v>
      </c>
      <c r="B470" s="94"/>
      <c r="C470" s="153"/>
      <c r="D470" s="93" t="str">
        <f>IF(C470&lt;&gt;"",COUNTIF(Stats!AD:AD,C470),"")</f>
        <v/>
      </c>
      <c r="E470" s="165" t="str">
        <f ca="1">IF(C470&lt;&gt;"",IF(MONTH(T470)=MONTH(TODAY()),Stats!AI1468,"--"),"")</f>
        <v/>
      </c>
      <c r="F470" s="97"/>
      <c r="G470" s="160"/>
      <c r="H470" s="157"/>
      <c r="I470" s="158"/>
      <c r="J470" s="161"/>
      <c r="K470" s="160"/>
      <c r="L470" s="162"/>
      <c r="M470" s="162"/>
      <c r="N470" s="96"/>
      <c r="O470" s="96"/>
      <c r="P470" s="164"/>
      <c r="Q470" s="159"/>
      <c r="R470" s="98"/>
      <c r="S470" s="163"/>
      <c r="T470" s="92" t="str">
        <f t="shared" ca="1" si="37"/>
        <v/>
      </c>
      <c r="U470" s="94"/>
      <c r="V470" s="92" t="str">
        <f t="shared" si="38"/>
        <v/>
      </c>
      <c r="W470" s="92" t="str">
        <f t="shared" si="39"/>
        <v/>
      </c>
      <c r="X470" s="99"/>
      <c r="Y470" s="94"/>
      <c r="Z470" s="100"/>
      <c r="AA470" s="95"/>
      <c r="AB470" s="10"/>
      <c r="AC470" s="72" t="b">
        <f t="shared" ca="1" si="36"/>
        <v>0</v>
      </c>
    </row>
    <row r="471" spans="1:29" ht="15">
      <c r="A471" s="93">
        <f t="shared" si="40"/>
        <v>1468</v>
      </c>
      <c r="B471" s="94"/>
      <c r="C471" s="153"/>
      <c r="D471" s="93" t="str">
        <f>IF(C471&lt;&gt;"",COUNTIF(Stats!AD:AD,C471),"")</f>
        <v/>
      </c>
      <c r="E471" s="165" t="str">
        <f ca="1">IF(C471&lt;&gt;"",IF(MONTH(T471)=MONTH(TODAY()),Stats!AI1469,"--"),"")</f>
        <v/>
      </c>
      <c r="F471" s="97"/>
      <c r="G471" s="160"/>
      <c r="H471" s="157"/>
      <c r="I471" s="158"/>
      <c r="J471" s="161"/>
      <c r="K471" s="160"/>
      <c r="L471" s="162"/>
      <c r="M471" s="162"/>
      <c r="N471" s="96"/>
      <c r="O471" s="96"/>
      <c r="P471" s="164"/>
      <c r="Q471" s="159"/>
      <c r="R471" s="98"/>
      <c r="S471" s="163"/>
      <c r="T471" s="92" t="str">
        <f t="shared" ca="1" si="37"/>
        <v/>
      </c>
      <c r="U471" s="94"/>
      <c r="V471" s="92" t="str">
        <f t="shared" si="38"/>
        <v/>
      </c>
      <c r="W471" s="92" t="str">
        <f t="shared" si="39"/>
        <v/>
      </c>
      <c r="X471" s="99"/>
      <c r="Y471" s="94"/>
      <c r="Z471" s="100"/>
      <c r="AA471" s="95"/>
      <c r="AB471" s="10"/>
      <c r="AC471" s="72" t="b">
        <f t="shared" ca="1" si="36"/>
        <v>0</v>
      </c>
    </row>
    <row r="472" spans="1:29" ht="16.5" customHeight="1">
      <c r="A472" s="93">
        <f t="shared" si="40"/>
        <v>1469</v>
      </c>
      <c r="B472" s="94"/>
      <c r="C472" s="153"/>
      <c r="D472" s="93" t="str">
        <f>IF(C472&lt;&gt;"",COUNTIF(Stats!AD:AD,C472),"")</f>
        <v/>
      </c>
      <c r="E472" s="165" t="str">
        <f ca="1">IF(C472&lt;&gt;"",IF(MONTH(T472)=MONTH(TODAY()),Stats!AI1470,"--"),"")</f>
        <v/>
      </c>
      <c r="F472" s="97"/>
      <c r="G472" s="160"/>
      <c r="H472" s="157"/>
      <c r="I472" s="158"/>
      <c r="J472" s="161"/>
      <c r="K472" s="160"/>
      <c r="L472" s="162"/>
      <c r="M472" s="162"/>
      <c r="N472" s="96"/>
      <c r="O472" s="96"/>
      <c r="P472" s="164"/>
      <c r="Q472" s="159"/>
      <c r="R472" s="98"/>
      <c r="S472" s="163"/>
      <c r="T472" s="92" t="str">
        <f t="shared" ca="1" si="37"/>
        <v/>
      </c>
      <c r="U472" s="94"/>
      <c r="V472" s="92" t="str">
        <f t="shared" si="38"/>
        <v/>
      </c>
      <c r="W472" s="92" t="str">
        <f t="shared" si="39"/>
        <v/>
      </c>
      <c r="X472" s="99"/>
      <c r="Y472" s="94"/>
      <c r="Z472" s="100"/>
      <c r="AA472" s="95"/>
      <c r="AB472" s="10"/>
      <c r="AC472" s="72" t="b">
        <f t="shared" ca="1" si="36"/>
        <v>0</v>
      </c>
    </row>
    <row r="473" spans="1:29" ht="15">
      <c r="A473" s="93">
        <f t="shared" si="40"/>
        <v>1470</v>
      </c>
      <c r="B473" s="94"/>
      <c r="C473" s="153"/>
      <c r="D473" s="93" t="str">
        <f>IF(C473&lt;&gt;"",COUNTIF(Stats!AD:AD,C473),"")</f>
        <v/>
      </c>
      <c r="E473" s="165" t="str">
        <f ca="1">IF(C473&lt;&gt;"",IF(MONTH(T473)=MONTH(TODAY()),Stats!AI1471,"--"),"")</f>
        <v/>
      </c>
      <c r="F473" s="97"/>
      <c r="G473" s="160"/>
      <c r="H473" s="157"/>
      <c r="I473" s="158"/>
      <c r="J473" s="161"/>
      <c r="K473" s="160"/>
      <c r="L473" s="162"/>
      <c r="M473" s="162"/>
      <c r="N473" s="96"/>
      <c r="O473" s="96"/>
      <c r="P473" s="164"/>
      <c r="Q473" s="159"/>
      <c r="R473" s="98"/>
      <c r="S473" s="163"/>
      <c r="T473" s="92" t="str">
        <f t="shared" ca="1" si="37"/>
        <v/>
      </c>
      <c r="U473" s="94"/>
      <c r="V473" s="92" t="str">
        <f t="shared" si="38"/>
        <v/>
      </c>
      <c r="W473" s="92" t="str">
        <f t="shared" si="39"/>
        <v/>
      </c>
      <c r="X473" s="99"/>
      <c r="Y473" s="94"/>
      <c r="Z473" s="100"/>
      <c r="AA473" s="95"/>
      <c r="AB473" s="10"/>
      <c r="AC473" s="72" t="b">
        <f t="shared" ca="1" si="36"/>
        <v>0</v>
      </c>
    </row>
    <row r="474" spans="1:29" ht="15">
      <c r="A474" s="93">
        <f t="shared" si="40"/>
        <v>1471</v>
      </c>
      <c r="B474" s="94"/>
      <c r="C474" s="153"/>
      <c r="D474" s="93" t="str">
        <f>IF(C474&lt;&gt;"",COUNTIF(Stats!AD:AD,C474),"")</f>
        <v/>
      </c>
      <c r="E474" s="165" t="str">
        <f ca="1">IF(C474&lt;&gt;"",IF(MONTH(T474)=MONTH(TODAY()),Stats!AI1472,"--"),"")</f>
        <v/>
      </c>
      <c r="F474" s="97"/>
      <c r="G474" s="160"/>
      <c r="H474" s="157"/>
      <c r="I474" s="158"/>
      <c r="J474" s="161"/>
      <c r="K474" s="160"/>
      <c r="L474" s="162"/>
      <c r="M474" s="162"/>
      <c r="N474" s="96"/>
      <c r="O474" s="96"/>
      <c r="P474" s="164"/>
      <c r="Q474" s="159"/>
      <c r="R474" s="98"/>
      <c r="S474" s="163"/>
      <c r="T474" s="92" t="str">
        <f t="shared" ca="1" si="37"/>
        <v/>
      </c>
      <c r="U474" s="94"/>
      <c r="V474" s="92" t="str">
        <f t="shared" si="38"/>
        <v/>
      </c>
      <c r="W474" s="92" t="str">
        <f t="shared" si="39"/>
        <v/>
      </c>
      <c r="X474" s="99"/>
      <c r="Y474" s="94"/>
      <c r="Z474" s="100"/>
      <c r="AA474" s="95"/>
      <c r="AB474" s="10"/>
      <c r="AC474" s="72" t="b">
        <f t="shared" ca="1" si="36"/>
        <v>0</v>
      </c>
    </row>
    <row r="475" spans="1:29" ht="15">
      <c r="A475" s="93">
        <f t="shared" si="40"/>
        <v>1472</v>
      </c>
      <c r="B475" s="94"/>
      <c r="C475" s="153"/>
      <c r="D475" s="93" t="str">
        <f>IF(C475&lt;&gt;"",COUNTIF(Stats!AD:AD,C475),"")</f>
        <v/>
      </c>
      <c r="E475" s="165" t="str">
        <f ca="1">IF(C475&lt;&gt;"",IF(MONTH(T475)=MONTH(TODAY()),Stats!AI1473,"--"),"")</f>
        <v/>
      </c>
      <c r="F475" s="97"/>
      <c r="G475" s="160"/>
      <c r="H475" s="157"/>
      <c r="I475" s="158"/>
      <c r="J475" s="161"/>
      <c r="K475" s="160"/>
      <c r="L475" s="162"/>
      <c r="M475" s="162"/>
      <c r="N475" s="96"/>
      <c r="O475" s="96"/>
      <c r="P475" s="164"/>
      <c r="Q475" s="159"/>
      <c r="R475" s="98"/>
      <c r="S475" s="163"/>
      <c r="T475" s="92" t="str">
        <f t="shared" ca="1" si="37"/>
        <v/>
      </c>
      <c r="U475" s="94"/>
      <c r="V475" s="92" t="str">
        <f t="shared" si="38"/>
        <v/>
      </c>
      <c r="W475" s="92" t="str">
        <f t="shared" si="39"/>
        <v/>
      </c>
      <c r="X475" s="99"/>
      <c r="Y475" s="94"/>
      <c r="Z475" s="100"/>
      <c r="AA475" s="95"/>
      <c r="AB475" s="10"/>
      <c r="AC475" s="72" t="b">
        <f t="shared" ca="1" si="36"/>
        <v>0</v>
      </c>
    </row>
    <row r="476" spans="1:29" ht="15">
      <c r="A476" s="93">
        <f t="shared" si="40"/>
        <v>1473</v>
      </c>
      <c r="B476" s="94"/>
      <c r="C476" s="153"/>
      <c r="D476" s="93" t="str">
        <f>IF(C476&lt;&gt;"",COUNTIF(Stats!AD:AD,C476),"")</f>
        <v/>
      </c>
      <c r="E476" s="165" t="str">
        <f ca="1">IF(C476&lt;&gt;"",IF(MONTH(T476)=MONTH(TODAY()),Stats!AI1474,"--"),"")</f>
        <v/>
      </c>
      <c r="F476" s="97"/>
      <c r="G476" s="160"/>
      <c r="H476" s="157"/>
      <c r="I476" s="158"/>
      <c r="J476" s="161"/>
      <c r="K476" s="160"/>
      <c r="L476" s="162"/>
      <c r="M476" s="162"/>
      <c r="N476" s="96"/>
      <c r="O476" s="96"/>
      <c r="P476" s="164"/>
      <c r="Q476" s="159"/>
      <c r="R476" s="98"/>
      <c r="S476" s="163"/>
      <c r="T476" s="92" t="str">
        <f t="shared" ca="1" si="37"/>
        <v/>
      </c>
      <c r="U476" s="94"/>
      <c r="V476" s="92" t="str">
        <f t="shared" si="38"/>
        <v/>
      </c>
      <c r="W476" s="92" t="str">
        <f t="shared" si="39"/>
        <v/>
      </c>
      <c r="X476" s="99"/>
      <c r="Y476" s="94"/>
      <c r="Z476" s="100"/>
      <c r="AA476" s="95"/>
      <c r="AB476" s="10"/>
      <c r="AC476" s="72" t="b">
        <f t="shared" ca="1" si="36"/>
        <v>0</v>
      </c>
    </row>
    <row r="477" spans="1:29" ht="15">
      <c r="A477" s="93">
        <f t="shared" si="40"/>
        <v>1474</v>
      </c>
      <c r="B477" s="94"/>
      <c r="C477" s="153"/>
      <c r="D477" s="93" t="str">
        <f>IF(C477&lt;&gt;"",COUNTIF(Stats!AD:AD,C477),"")</f>
        <v/>
      </c>
      <c r="E477" s="165" t="str">
        <f ca="1">IF(C477&lt;&gt;"",IF(MONTH(T477)=MONTH(TODAY()),Stats!AI1475,"--"),"")</f>
        <v/>
      </c>
      <c r="F477" s="97"/>
      <c r="G477" s="160"/>
      <c r="H477" s="157"/>
      <c r="I477" s="158"/>
      <c r="J477" s="161"/>
      <c r="K477" s="160"/>
      <c r="L477" s="162"/>
      <c r="M477" s="162"/>
      <c r="N477" s="96"/>
      <c r="O477" s="96"/>
      <c r="P477" s="164"/>
      <c r="Q477" s="159"/>
      <c r="R477" s="98"/>
      <c r="S477" s="163"/>
      <c r="T477" s="92" t="str">
        <f t="shared" ca="1" si="37"/>
        <v/>
      </c>
      <c r="U477" s="94"/>
      <c r="V477" s="92" t="str">
        <f t="shared" si="38"/>
        <v/>
      </c>
      <c r="W477" s="92" t="str">
        <f t="shared" si="39"/>
        <v/>
      </c>
      <c r="X477" s="99"/>
      <c r="Y477" s="94"/>
      <c r="Z477" s="100"/>
      <c r="AA477" s="95"/>
      <c r="AB477" s="10"/>
      <c r="AC477" s="72" t="b">
        <f t="shared" ca="1" si="36"/>
        <v>0</v>
      </c>
    </row>
    <row r="478" spans="1:29" ht="15">
      <c r="A478" s="93">
        <f t="shared" si="40"/>
        <v>1475</v>
      </c>
      <c r="B478" s="94"/>
      <c r="C478" s="153"/>
      <c r="D478" s="93" t="str">
        <f>IF(C478&lt;&gt;"",COUNTIF(Stats!AD:AD,C478),"")</f>
        <v/>
      </c>
      <c r="E478" s="165" t="str">
        <f ca="1">IF(C478&lt;&gt;"",IF(MONTH(T478)=MONTH(TODAY()),Stats!AI1476,"--"),"")</f>
        <v/>
      </c>
      <c r="F478" s="97"/>
      <c r="G478" s="160"/>
      <c r="H478" s="157"/>
      <c r="I478" s="158"/>
      <c r="J478" s="161"/>
      <c r="K478" s="160"/>
      <c r="L478" s="162"/>
      <c r="M478" s="162"/>
      <c r="N478" s="96"/>
      <c r="O478" s="96"/>
      <c r="P478" s="164"/>
      <c r="Q478" s="159"/>
      <c r="R478" s="98"/>
      <c r="S478" s="163"/>
      <c r="T478" s="92" t="str">
        <f t="shared" ca="1" si="37"/>
        <v/>
      </c>
      <c r="U478" s="94"/>
      <c r="V478" s="92" t="str">
        <f t="shared" si="38"/>
        <v/>
      </c>
      <c r="W478" s="92" t="str">
        <f t="shared" si="39"/>
        <v/>
      </c>
      <c r="X478" s="99"/>
      <c r="Y478" s="94"/>
      <c r="Z478" s="100"/>
      <c r="AA478" s="95"/>
      <c r="AB478" s="10"/>
      <c r="AC478" s="72" t="b">
        <f t="shared" ca="1" si="36"/>
        <v>0</v>
      </c>
    </row>
    <row r="479" spans="1:29" ht="15">
      <c r="A479" s="93">
        <f t="shared" si="40"/>
        <v>1476</v>
      </c>
      <c r="B479" s="94"/>
      <c r="C479" s="153"/>
      <c r="D479" s="93" t="str">
        <f>IF(C479&lt;&gt;"",COUNTIF(Stats!AD:AD,C479),"")</f>
        <v/>
      </c>
      <c r="E479" s="165" t="str">
        <f ca="1">IF(C479&lt;&gt;"",IF(MONTH(T479)=MONTH(TODAY()),Stats!AI1477,"--"),"")</f>
        <v/>
      </c>
      <c r="F479" s="97"/>
      <c r="G479" s="160"/>
      <c r="H479" s="157"/>
      <c r="I479" s="158"/>
      <c r="J479" s="161"/>
      <c r="K479" s="160"/>
      <c r="L479" s="162"/>
      <c r="M479" s="162"/>
      <c r="N479" s="96"/>
      <c r="O479" s="96"/>
      <c r="P479" s="164"/>
      <c r="Q479" s="159"/>
      <c r="R479" s="98"/>
      <c r="S479" s="163"/>
      <c r="T479" s="92" t="str">
        <f t="shared" ca="1" si="37"/>
        <v/>
      </c>
      <c r="U479" s="94"/>
      <c r="V479" s="92" t="str">
        <f t="shared" si="38"/>
        <v/>
      </c>
      <c r="W479" s="92" t="str">
        <f t="shared" si="39"/>
        <v/>
      </c>
      <c r="X479" s="99"/>
      <c r="Y479" s="94"/>
      <c r="Z479" s="100"/>
      <c r="AA479" s="95"/>
      <c r="AB479" s="10"/>
      <c r="AC479" s="72" t="b">
        <f t="shared" ca="1" si="36"/>
        <v>0</v>
      </c>
    </row>
    <row r="480" spans="1:29" ht="15">
      <c r="A480" s="93">
        <f t="shared" si="40"/>
        <v>1477</v>
      </c>
      <c r="B480" s="94"/>
      <c r="C480" s="153"/>
      <c r="D480" s="93" t="str">
        <f>IF(C480&lt;&gt;"",COUNTIF(Stats!AD:AD,C480),"")</f>
        <v/>
      </c>
      <c r="E480" s="165" t="str">
        <f ca="1">IF(C480&lt;&gt;"",IF(MONTH(T480)=MONTH(TODAY()),Stats!AI1478,"--"),"")</f>
        <v/>
      </c>
      <c r="F480" s="97"/>
      <c r="G480" s="160"/>
      <c r="H480" s="157"/>
      <c r="I480" s="158"/>
      <c r="J480" s="161"/>
      <c r="K480" s="160"/>
      <c r="L480" s="162"/>
      <c r="M480" s="162"/>
      <c r="N480" s="96"/>
      <c r="O480" s="96"/>
      <c r="P480" s="164"/>
      <c r="Q480" s="159"/>
      <c r="R480" s="98"/>
      <c r="S480" s="163"/>
      <c r="T480" s="92" t="str">
        <f t="shared" ca="1" si="37"/>
        <v/>
      </c>
      <c r="U480" s="94"/>
      <c r="V480" s="92" t="str">
        <f t="shared" si="38"/>
        <v/>
      </c>
      <c r="W480" s="92" t="str">
        <f t="shared" si="39"/>
        <v/>
      </c>
      <c r="X480" s="99"/>
      <c r="Y480" s="94"/>
      <c r="Z480" s="100"/>
      <c r="AA480" s="95"/>
      <c r="AB480" s="10"/>
      <c r="AC480" s="72" t="b">
        <f t="shared" ca="1" si="36"/>
        <v>0</v>
      </c>
    </row>
    <row r="481" spans="1:29" ht="15">
      <c r="A481" s="93">
        <f t="shared" si="40"/>
        <v>1478</v>
      </c>
      <c r="B481" s="94"/>
      <c r="C481" s="153"/>
      <c r="D481" s="93" t="str">
        <f>IF(C481&lt;&gt;"",COUNTIF(Stats!AD:AD,C481),"")</f>
        <v/>
      </c>
      <c r="E481" s="165" t="str">
        <f ca="1">IF(C481&lt;&gt;"",IF(MONTH(T481)=MONTH(TODAY()),Stats!AI1479,"--"),"")</f>
        <v/>
      </c>
      <c r="F481" s="97"/>
      <c r="G481" s="160"/>
      <c r="H481" s="157"/>
      <c r="I481" s="158"/>
      <c r="J481" s="161"/>
      <c r="K481" s="160"/>
      <c r="L481" s="162"/>
      <c r="M481" s="162"/>
      <c r="N481" s="96"/>
      <c r="O481" s="96"/>
      <c r="P481" s="164"/>
      <c r="Q481" s="159"/>
      <c r="R481" s="98"/>
      <c r="S481" s="163"/>
      <c r="T481" s="92" t="str">
        <f t="shared" ca="1" si="37"/>
        <v/>
      </c>
      <c r="U481" s="94"/>
      <c r="V481" s="92" t="str">
        <f t="shared" si="38"/>
        <v/>
      </c>
      <c r="W481" s="92" t="str">
        <f t="shared" si="39"/>
        <v/>
      </c>
      <c r="X481" s="99"/>
      <c r="Y481" s="94"/>
      <c r="Z481" s="100"/>
      <c r="AA481" s="95"/>
      <c r="AB481" s="10"/>
      <c r="AC481" s="72" t="b">
        <f t="shared" ca="1" si="36"/>
        <v>0</v>
      </c>
    </row>
    <row r="482" spans="1:29" ht="15">
      <c r="A482" s="93">
        <f t="shared" si="40"/>
        <v>1479</v>
      </c>
      <c r="B482" s="94"/>
      <c r="C482" s="153"/>
      <c r="D482" s="93" t="str">
        <f>IF(C482&lt;&gt;"",COUNTIF(Stats!AD:AD,C482),"")</f>
        <v/>
      </c>
      <c r="E482" s="165" t="str">
        <f ca="1">IF(C482&lt;&gt;"",IF(MONTH(T482)=MONTH(TODAY()),Stats!AI1480,"--"),"")</f>
        <v/>
      </c>
      <c r="F482" s="97"/>
      <c r="G482" s="160"/>
      <c r="H482" s="157"/>
      <c r="I482" s="158"/>
      <c r="J482" s="161"/>
      <c r="K482" s="160"/>
      <c r="L482" s="162"/>
      <c r="M482" s="162"/>
      <c r="N482" s="96"/>
      <c r="O482" s="96"/>
      <c r="P482" s="164"/>
      <c r="Q482" s="159"/>
      <c r="R482" s="98"/>
      <c r="S482" s="163"/>
      <c r="T482" s="92" t="str">
        <f t="shared" ca="1" si="37"/>
        <v/>
      </c>
      <c r="U482" s="94"/>
      <c r="V482" s="92" t="str">
        <f t="shared" si="38"/>
        <v/>
      </c>
      <c r="W482" s="92" t="str">
        <f t="shared" si="39"/>
        <v/>
      </c>
      <c r="X482" s="99"/>
      <c r="Y482" s="94"/>
      <c r="Z482" s="100"/>
      <c r="AA482" s="95"/>
      <c r="AB482" s="10"/>
      <c r="AC482" s="72" t="b">
        <f t="shared" ca="1" si="36"/>
        <v>0</v>
      </c>
    </row>
    <row r="483" spans="1:29" ht="15">
      <c r="A483" s="93">
        <f t="shared" si="40"/>
        <v>1480</v>
      </c>
      <c r="B483" s="94"/>
      <c r="C483" s="153"/>
      <c r="D483" s="93" t="str">
        <f>IF(C483&lt;&gt;"",COUNTIF(Stats!AD:AD,C483),"")</f>
        <v/>
      </c>
      <c r="E483" s="165" t="str">
        <f ca="1">IF(C483&lt;&gt;"",IF(MONTH(T483)=MONTH(TODAY()),Stats!AI1481,"--"),"")</f>
        <v/>
      </c>
      <c r="F483" s="97"/>
      <c r="G483" s="160"/>
      <c r="H483" s="157"/>
      <c r="I483" s="158"/>
      <c r="J483" s="161"/>
      <c r="K483" s="160"/>
      <c r="L483" s="162"/>
      <c r="M483" s="162"/>
      <c r="N483" s="96"/>
      <c r="O483" s="96"/>
      <c r="P483" s="164"/>
      <c r="Q483" s="159"/>
      <c r="R483" s="98"/>
      <c r="S483" s="163"/>
      <c r="T483" s="92" t="str">
        <f t="shared" ca="1" si="37"/>
        <v/>
      </c>
      <c r="U483" s="94"/>
      <c r="V483" s="92" t="str">
        <f t="shared" si="38"/>
        <v/>
      </c>
      <c r="W483" s="92" t="str">
        <f t="shared" si="39"/>
        <v/>
      </c>
      <c r="X483" s="99"/>
      <c r="Y483" s="94"/>
      <c r="Z483" s="100"/>
      <c r="AA483" s="95"/>
      <c r="AB483" s="10"/>
      <c r="AC483" s="72" t="b">
        <f t="shared" ca="1" si="36"/>
        <v>0</v>
      </c>
    </row>
    <row r="484" spans="1:29" ht="15">
      <c r="A484" s="93">
        <f t="shared" si="40"/>
        <v>1481</v>
      </c>
      <c r="B484" s="94"/>
      <c r="C484" s="153"/>
      <c r="D484" s="93" t="str">
        <f>IF(C484&lt;&gt;"",COUNTIF(Stats!AD:AD,C484),"")</f>
        <v/>
      </c>
      <c r="E484" s="165" t="str">
        <f ca="1">IF(C484&lt;&gt;"",IF(MONTH(T484)=MONTH(TODAY()),Stats!AI1482,"--"),"")</f>
        <v/>
      </c>
      <c r="F484" s="97"/>
      <c r="G484" s="160"/>
      <c r="H484" s="157"/>
      <c r="I484" s="158"/>
      <c r="J484" s="161"/>
      <c r="K484" s="160"/>
      <c r="L484" s="162"/>
      <c r="M484" s="162"/>
      <c r="N484" s="96"/>
      <c r="O484" s="96"/>
      <c r="P484" s="164"/>
      <c r="Q484" s="159"/>
      <c r="R484" s="98"/>
      <c r="S484" s="163"/>
      <c r="T484" s="92" t="str">
        <f t="shared" ca="1" si="37"/>
        <v/>
      </c>
      <c r="U484" s="94"/>
      <c r="V484" s="92" t="str">
        <f t="shared" si="38"/>
        <v/>
      </c>
      <c r="W484" s="92" t="str">
        <f t="shared" si="39"/>
        <v/>
      </c>
      <c r="X484" s="99"/>
      <c r="Y484" s="94"/>
      <c r="Z484" s="100"/>
      <c r="AA484" s="95"/>
      <c r="AB484" s="10"/>
      <c r="AC484" s="72" t="b">
        <f t="shared" ca="1" si="36"/>
        <v>0</v>
      </c>
    </row>
    <row r="485" spans="1:29" ht="15">
      <c r="A485" s="93">
        <f t="shared" si="40"/>
        <v>1482</v>
      </c>
      <c r="B485" s="94"/>
      <c r="C485" s="153"/>
      <c r="D485" s="93" t="str">
        <f>IF(C485&lt;&gt;"",COUNTIF(Stats!AD:AD,C485),"")</f>
        <v/>
      </c>
      <c r="E485" s="165" t="str">
        <f ca="1">IF(C485&lt;&gt;"",IF(MONTH(T485)=MONTH(TODAY()),Stats!AI1483,"--"),"")</f>
        <v/>
      </c>
      <c r="F485" s="97"/>
      <c r="G485" s="160"/>
      <c r="H485" s="157"/>
      <c r="I485" s="158"/>
      <c r="J485" s="161"/>
      <c r="K485" s="160"/>
      <c r="L485" s="162"/>
      <c r="M485" s="162"/>
      <c r="N485" s="96"/>
      <c r="O485" s="96"/>
      <c r="P485" s="164"/>
      <c r="Q485" s="159"/>
      <c r="R485" s="98"/>
      <c r="S485" s="163"/>
      <c r="T485" s="92" t="str">
        <f t="shared" ca="1" si="37"/>
        <v/>
      </c>
      <c r="U485" s="94"/>
      <c r="V485" s="92" t="str">
        <f t="shared" si="38"/>
        <v/>
      </c>
      <c r="W485" s="92" t="str">
        <f t="shared" si="39"/>
        <v/>
      </c>
      <c r="X485" s="99"/>
      <c r="Y485" s="94"/>
      <c r="Z485" s="100"/>
      <c r="AA485" s="95"/>
      <c r="AB485" s="10"/>
      <c r="AC485" s="72" t="b">
        <f t="shared" ca="1" si="36"/>
        <v>0</v>
      </c>
    </row>
    <row r="486" spans="1:29" ht="15">
      <c r="A486" s="93">
        <f t="shared" si="40"/>
        <v>1483</v>
      </c>
      <c r="B486" s="94"/>
      <c r="C486" s="153"/>
      <c r="D486" s="93" t="str">
        <f>IF(C486&lt;&gt;"",COUNTIF(Stats!AD:AD,C486),"")</f>
        <v/>
      </c>
      <c r="E486" s="165" t="str">
        <f ca="1">IF(C486&lt;&gt;"",IF(MONTH(T486)=MONTH(TODAY()),Stats!AI1484,"--"),"")</f>
        <v/>
      </c>
      <c r="F486" s="97"/>
      <c r="G486" s="160"/>
      <c r="H486" s="157"/>
      <c r="I486" s="158"/>
      <c r="J486" s="161"/>
      <c r="K486" s="160"/>
      <c r="L486" s="162"/>
      <c r="M486" s="162"/>
      <c r="N486" s="96"/>
      <c r="O486" s="96"/>
      <c r="P486" s="164"/>
      <c r="Q486" s="159"/>
      <c r="R486" s="98"/>
      <c r="S486" s="163"/>
      <c r="T486" s="92" t="str">
        <f t="shared" ca="1" si="37"/>
        <v/>
      </c>
      <c r="U486" s="94"/>
      <c r="V486" s="92" t="str">
        <f t="shared" si="38"/>
        <v/>
      </c>
      <c r="W486" s="92" t="str">
        <f t="shared" si="39"/>
        <v/>
      </c>
      <c r="X486" s="99"/>
      <c r="Y486" s="94"/>
      <c r="Z486" s="100"/>
      <c r="AA486" s="95"/>
      <c r="AB486" s="10"/>
      <c r="AC486" s="72" t="b">
        <f t="shared" ca="1" si="36"/>
        <v>0</v>
      </c>
    </row>
    <row r="487" spans="1:29" ht="15">
      <c r="A487" s="93">
        <f t="shared" si="40"/>
        <v>1484</v>
      </c>
      <c r="B487" s="94"/>
      <c r="C487" s="153"/>
      <c r="D487" s="93" t="str">
        <f>IF(C487&lt;&gt;"",COUNTIF(Stats!AD:AD,C487),"")</f>
        <v/>
      </c>
      <c r="E487" s="165" t="str">
        <f ca="1">IF(C487&lt;&gt;"",IF(MONTH(T487)=MONTH(TODAY()),Stats!AI1485,"--"),"")</f>
        <v/>
      </c>
      <c r="F487" s="97"/>
      <c r="G487" s="160"/>
      <c r="H487" s="157"/>
      <c r="I487" s="158"/>
      <c r="J487" s="161"/>
      <c r="K487" s="160"/>
      <c r="L487" s="162"/>
      <c r="M487" s="162"/>
      <c r="N487" s="96"/>
      <c r="O487" s="96"/>
      <c r="P487" s="164"/>
      <c r="Q487" s="159"/>
      <c r="R487" s="98"/>
      <c r="S487" s="163"/>
      <c r="T487" s="92" t="str">
        <f t="shared" ca="1" si="37"/>
        <v/>
      </c>
      <c r="U487" s="94"/>
      <c r="V487" s="92" t="str">
        <f t="shared" si="38"/>
        <v/>
      </c>
      <c r="W487" s="92" t="str">
        <f t="shared" si="39"/>
        <v/>
      </c>
      <c r="X487" s="99"/>
      <c r="Y487" s="94"/>
      <c r="Z487" s="100"/>
      <c r="AA487" s="95"/>
      <c r="AB487" s="10"/>
      <c r="AC487" s="72" t="b">
        <f t="shared" ca="1" si="36"/>
        <v>0</v>
      </c>
    </row>
    <row r="488" spans="1:29" ht="15">
      <c r="A488" s="93">
        <f t="shared" si="40"/>
        <v>1485</v>
      </c>
      <c r="B488" s="94"/>
      <c r="C488" s="153"/>
      <c r="D488" s="93" t="str">
        <f>IF(C488&lt;&gt;"",COUNTIF(Stats!AD:AD,C488),"")</f>
        <v/>
      </c>
      <c r="E488" s="165" t="str">
        <f ca="1">IF(C488&lt;&gt;"",IF(MONTH(T488)=MONTH(TODAY()),Stats!AI1486,"--"),"")</f>
        <v/>
      </c>
      <c r="F488" s="97"/>
      <c r="G488" s="160"/>
      <c r="H488" s="157"/>
      <c r="I488" s="158"/>
      <c r="J488" s="161"/>
      <c r="K488" s="160"/>
      <c r="L488" s="162"/>
      <c r="M488" s="162"/>
      <c r="N488" s="96"/>
      <c r="O488" s="96"/>
      <c r="P488" s="164"/>
      <c r="Q488" s="159"/>
      <c r="R488" s="98"/>
      <c r="S488" s="163"/>
      <c r="T488" s="92" t="str">
        <f t="shared" ca="1" si="37"/>
        <v/>
      </c>
      <c r="U488" s="94"/>
      <c r="V488" s="92" t="str">
        <f t="shared" si="38"/>
        <v/>
      </c>
      <c r="W488" s="92" t="str">
        <f t="shared" si="39"/>
        <v/>
      </c>
      <c r="X488" s="99"/>
      <c r="Y488" s="94"/>
      <c r="Z488" s="100"/>
      <c r="AA488" s="95"/>
      <c r="AB488" s="10"/>
      <c r="AC488" s="72" t="b">
        <f t="shared" ca="1" si="36"/>
        <v>0</v>
      </c>
    </row>
    <row r="489" spans="1:29" ht="15">
      <c r="A489" s="93">
        <f t="shared" si="40"/>
        <v>1486</v>
      </c>
      <c r="B489" s="94"/>
      <c r="C489" s="153"/>
      <c r="D489" s="93" t="str">
        <f>IF(C489&lt;&gt;"",COUNTIF(Stats!AD:AD,C489),"")</f>
        <v/>
      </c>
      <c r="E489" s="165" t="str">
        <f ca="1">IF(C489&lt;&gt;"",IF(MONTH(T489)=MONTH(TODAY()),Stats!AI1487,"--"),"")</f>
        <v/>
      </c>
      <c r="F489" s="97"/>
      <c r="G489" s="160"/>
      <c r="H489" s="157"/>
      <c r="I489" s="158"/>
      <c r="J489" s="161"/>
      <c r="K489" s="160"/>
      <c r="L489" s="162"/>
      <c r="M489" s="162"/>
      <c r="N489" s="96"/>
      <c r="O489" s="96"/>
      <c r="P489" s="164"/>
      <c r="Q489" s="159"/>
      <c r="R489" s="98"/>
      <c r="S489" s="163"/>
      <c r="T489" s="92" t="str">
        <f t="shared" ca="1" si="37"/>
        <v/>
      </c>
      <c r="U489" s="94"/>
      <c r="V489" s="92" t="str">
        <f t="shared" si="38"/>
        <v/>
      </c>
      <c r="W489" s="92" t="str">
        <f t="shared" si="39"/>
        <v/>
      </c>
      <c r="X489" s="99"/>
      <c r="Y489" s="94"/>
      <c r="Z489" s="100"/>
      <c r="AA489" s="95"/>
      <c r="AB489" s="10"/>
      <c r="AC489" s="72" t="b">
        <f t="shared" ca="1" si="36"/>
        <v>0</v>
      </c>
    </row>
    <row r="490" spans="1:29" ht="15">
      <c r="A490" s="93">
        <f t="shared" si="40"/>
        <v>1487</v>
      </c>
      <c r="B490" s="94"/>
      <c r="C490" s="153"/>
      <c r="D490" s="93" t="str">
        <f>IF(C490&lt;&gt;"",COUNTIF(Stats!AD:AD,C490),"")</f>
        <v/>
      </c>
      <c r="E490" s="165" t="str">
        <f ca="1">IF(C490&lt;&gt;"",IF(MONTH(T490)=MONTH(TODAY()),Stats!AI1488,"--"),"")</f>
        <v/>
      </c>
      <c r="F490" s="97"/>
      <c r="G490" s="160"/>
      <c r="H490" s="157"/>
      <c r="I490" s="158"/>
      <c r="J490" s="161"/>
      <c r="K490" s="160"/>
      <c r="L490" s="162"/>
      <c r="M490" s="162"/>
      <c r="N490" s="96"/>
      <c r="O490" s="96"/>
      <c r="P490" s="164"/>
      <c r="Q490" s="159"/>
      <c r="R490" s="98"/>
      <c r="S490" s="163"/>
      <c r="T490" s="92" t="str">
        <f t="shared" ca="1" si="37"/>
        <v/>
      </c>
      <c r="U490" s="94"/>
      <c r="V490" s="92" t="str">
        <f t="shared" si="38"/>
        <v/>
      </c>
      <c r="W490" s="92" t="str">
        <f t="shared" si="39"/>
        <v/>
      </c>
      <c r="X490" s="99"/>
      <c r="Y490" s="94"/>
      <c r="Z490" s="100"/>
      <c r="AA490" s="95"/>
      <c r="AB490" s="10"/>
      <c r="AC490" s="72" t="b">
        <f t="shared" ca="1" si="36"/>
        <v>0</v>
      </c>
    </row>
    <row r="491" spans="1:29" ht="15">
      <c r="A491" s="93">
        <f t="shared" si="40"/>
        <v>1488</v>
      </c>
      <c r="B491" s="94"/>
      <c r="C491" s="153"/>
      <c r="D491" s="93" t="str">
        <f>IF(C491&lt;&gt;"",COUNTIF(Stats!AD:AD,C491),"")</f>
        <v/>
      </c>
      <c r="E491" s="165" t="str">
        <f ca="1">IF(C491&lt;&gt;"",IF(MONTH(T491)=MONTH(TODAY()),Stats!AI1489,"--"),"")</f>
        <v/>
      </c>
      <c r="F491" s="97"/>
      <c r="G491" s="160"/>
      <c r="H491" s="157"/>
      <c r="I491" s="158"/>
      <c r="J491" s="161"/>
      <c r="K491" s="160"/>
      <c r="L491" s="162"/>
      <c r="M491" s="162"/>
      <c r="N491" s="96"/>
      <c r="O491" s="96"/>
      <c r="P491" s="164"/>
      <c r="Q491" s="159"/>
      <c r="R491" s="98"/>
      <c r="S491" s="163"/>
      <c r="T491" s="92" t="str">
        <f t="shared" ca="1" si="37"/>
        <v/>
      </c>
      <c r="U491" s="94"/>
      <c r="V491" s="92" t="str">
        <f t="shared" si="38"/>
        <v/>
      </c>
      <c r="W491" s="92" t="str">
        <f t="shared" si="39"/>
        <v/>
      </c>
      <c r="X491" s="99"/>
      <c r="Y491" s="94"/>
      <c r="Z491" s="100"/>
      <c r="AA491" s="95"/>
      <c r="AB491" s="10"/>
      <c r="AC491" s="72" t="b">
        <f t="shared" ca="1" si="36"/>
        <v>0</v>
      </c>
    </row>
    <row r="492" spans="1:29" ht="15">
      <c r="A492" s="93">
        <f t="shared" si="40"/>
        <v>1489</v>
      </c>
      <c r="B492" s="94"/>
      <c r="C492" s="153"/>
      <c r="D492" s="93" t="str">
        <f>IF(C492&lt;&gt;"",COUNTIF(Stats!AD:AD,C492),"")</f>
        <v/>
      </c>
      <c r="E492" s="165" t="str">
        <f ca="1">IF(C492&lt;&gt;"",IF(MONTH(T492)=MONTH(TODAY()),Stats!AI1490,"--"),"")</f>
        <v/>
      </c>
      <c r="F492" s="97"/>
      <c r="G492" s="160"/>
      <c r="H492" s="157"/>
      <c r="I492" s="158"/>
      <c r="J492" s="161"/>
      <c r="K492" s="160"/>
      <c r="L492" s="162"/>
      <c r="M492" s="162"/>
      <c r="N492" s="96"/>
      <c r="O492" s="96"/>
      <c r="P492" s="164"/>
      <c r="Q492" s="159"/>
      <c r="R492" s="98"/>
      <c r="S492" s="163"/>
      <c r="T492" s="92" t="str">
        <f t="shared" ca="1" si="37"/>
        <v/>
      </c>
      <c r="U492" s="94"/>
      <c r="V492" s="92" t="str">
        <f t="shared" si="38"/>
        <v/>
      </c>
      <c r="W492" s="92" t="str">
        <f t="shared" si="39"/>
        <v/>
      </c>
      <c r="X492" s="99"/>
      <c r="Y492" s="94"/>
      <c r="Z492" s="100"/>
      <c r="AA492" s="95"/>
      <c r="AB492" s="10"/>
      <c r="AC492" s="72" t="b">
        <f t="shared" ca="1" si="36"/>
        <v>0</v>
      </c>
    </row>
    <row r="493" spans="1:29" ht="15">
      <c r="A493" s="93">
        <f t="shared" si="40"/>
        <v>1490</v>
      </c>
      <c r="B493" s="94"/>
      <c r="C493" s="153"/>
      <c r="D493" s="93" t="str">
        <f>IF(C493&lt;&gt;"",COUNTIF(Stats!AD:AD,C493),"")</f>
        <v/>
      </c>
      <c r="E493" s="165" t="str">
        <f ca="1">IF(C493&lt;&gt;"",IF(MONTH(T493)=MONTH(TODAY()),Stats!AI1491,"--"),"")</f>
        <v/>
      </c>
      <c r="F493" s="97"/>
      <c r="G493" s="160"/>
      <c r="H493" s="157"/>
      <c r="I493" s="158"/>
      <c r="J493" s="161"/>
      <c r="K493" s="160"/>
      <c r="L493" s="162"/>
      <c r="M493" s="162"/>
      <c r="N493" s="96"/>
      <c r="O493" s="96"/>
      <c r="P493" s="164"/>
      <c r="Q493" s="159"/>
      <c r="R493" s="98"/>
      <c r="S493" s="163"/>
      <c r="T493" s="92" t="str">
        <f t="shared" ca="1" si="37"/>
        <v/>
      </c>
      <c r="U493" s="94"/>
      <c r="V493" s="92" t="str">
        <f t="shared" si="38"/>
        <v/>
      </c>
      <c r="W493" s="92" t="str">
        <f t="shared" si="39"/>
        <v/>
      </c>
      <c r="X493" s="99"/>
      <c r="Y493" s="94"/>
      <c r="Z493" s="100"/>
      <c r="AA493" s="95"/>
      <c r="AB493" s="10"/>
      <c r="AC493" s="72" t="b">
        <f t="shared" ca="1" si="36"/>
        <v>0</v>
      </c>
    </row>
    <row r="494" spans="1:29" ht="15">
      <c r="A494" s="93">
        <f t="shared" si="40"/>
        <v>1491</v>
      </c>
      <c r="B494" s="94"/>
      <c r="C494" s="153"/>
      <c r="D494" s="93" t="str">
        <f>IF(C494&lt;&gt;"",COUNTIF(Stats!AD:AD,C494),"")</f>
        <v/>
      </c>
      <c r="E494" s="165" t="str">
        <f ca="1">IF(C494&lt;&gt;"",IF(MONTH(T494)=MONTH(TODAY()),Stats!AI1492,"--"),"")</f>
        <v/>
      </c>
      <c r="F494" s="97"/>
      <c r="G494" s="160"/>
      <c r="H494" s="157"/>
      <c r="I494" s="158"/>
      <c r="J494" s="161"/>
      <c r="K494" s="160"/>
      <c r="L494" s="162"/>
      <c r="M494" s="162"/>
      <c r="N494" s="96"/>
      <c r="O494" s="96"/>
      <c r="P494" s="164"/>
      <c r="Q494" s="159"/>
      <c r="R494" s="98"/>
      <c r="S494" s="163"/>
      <c r="T494" s="92" t="str">
        <f t="shared" ca="1" si="37"/>
        <v/>
      </c>
      <c r="U494" s="94"/>
      <c r="V494" s="92" t="str">
        <f t="shared" si="38"/>
        <v/>
      </c>
      <c r="W494" s="92" t="str">
        <f t="shared" si="39"/>
        <v/>
      </c>
      <c r="X494" s="99"/>
      <c r="Y494" s="94"/>
      <c r="Z494" s="100"/>
      <c r="AA494" s="95"/>
      <c r="AB494" s="10"/>
      <c r="AC494" s="72" t="b">
        <f t="shared" ca="1" si="36"/>
        <v>0</v>
      </c>
    </row>
    <row r="495" spans="1:29" ht="15">
      <c r="A495" s="93">
        <f t="shared" si="40"/>
        <v>1492</v>
      </c>
      <c r="B495" s="94"/>
      <c r="C495" s="153"/>
      <c r="D495" s="93" t="str">
        <f>IF(C495&lt;&gt;"",COUNTIF(Stats!AD:AD,C495),"")</f>
        <v/>
      </c>
      <c r="E495" s="165" t="str">
        <f ca="1">IF(C495&lt;&gt;"",IF(MONTH(T495)=MONTH(TODAY()),Stats!AI1493,"--"),"")</f>
        <v/>
      </c>
      <c r="F495" s="97"/>
      <c r="G495" s="160"/>
      <c r="H495" s="157"/>
      <c r="I495" s="158"/>
      <c r="J495" s="161"/>
      <c r="K495" s="160"/>
      <c r="L495" s="162"/>
      <c r="M495" s="162"/>
      <c r="N495" s="96"/>
      <c r="O495" s="96"/>
      <c r="P495" s="164"/>
      <c r="Q495" s="159"/>
      <c r="R495" s="98"/>
      <c r="S495" s="163"/>
      <c r="T495" s="92" t="str">
        <f t="shared" ca="1" si="37"/>
        <v/>
      </c>
      <c r="U495" s="94"/>
      <c r="V495" s="92" t="str">
        <f t="shared" si="38"/>
        <v/>
      </c>
      <c r="W495" s="92" t="str">
        <f t="shared" si="39"/>
        <v/>
      </c>
      <c r="X495" s="99"/>
      <c r="Y495" s="94"/>
      <c r="Z495" s="100"/>
      <c r="AA495" s="95"/>
      <c r="AB495" s="10"/>
      <c r="AC495" s="72" t="b">
        <f t="shared" ca="1" si="36"/>
        <v>0</v>
      </c>
    </row>
    <row r="496" spans="1:29" ht="15">
      <c r="A496" s="93">
        <f t="shared" si="40"/>
        <v>1493</v>
      </c>
      <c r="B496" s="94"/>
      <c r="C496" s="153"/>
      <c r="D496" s="93" t="str">
        <f>IF(C496&lt;&gt;"",COUNTIF(Stats!AD:AD,C496),"")</f>
        <v/>
      </c>
      <c r="E496" s="165" t="str">
        <f ca="1">IF(C496&lt;&gt;"",IF(MONTH(T496)=MONTH(TODAY()),Stats!AI1494,"--"),"")</f>
        <v/>
      </c>
      <c r="F496" s="97"/>
      <c r="G496" s="160"/>
      <c r="H496" s="157"/>
      <c r="I496" s="158"/>
      <c r="J496" s="161"/>
      <c r="K496" s="160"/>
      <c r="L496" s="162"/>
      <c r="M496" s="162"/>
      <c r="N496" s="96"/>
      <c r="O496" s="96"/>
      <c r="P496" s="164"/>
      <c r="Q496" s="159"/>
      <c r="R496" s="98"/>
      <c r="S496" s="163"/>
      <c r="T496" s="92" t="str">
        <f t="shared" ca="1" si="37"/>
        <v/>
      </c>
      <c r="U496" s="94"/>
      <c r="V496" s="92" t="str">
        <f t="shared" si="38"/>
        <v/>
      </c>
      <c r="W496" s="92" t="str">
        <f t="shared" si="39"/>
        <v/>
      </c>
      <c r="X496" s="99"/>
      <c r="Y496" s="94"/>
      <c r="Z496" s="100"/>
      <c r="AA496" s="95"/>
      <c r="AB496" s="10"/>
      <c r="AC496" s="72" t="b">
        <f t="shared" ca="1" si="36"/>
        <v>0</v>
      </c>
    </row>
    <row r="497" spans="1:29" ht="15">
      <c r="A497" s="93">
        <f t="shared" si="40"/>
        <v>1494</v>
      </c>
      <c r="B497" s="94"/>
      <c r="C497" s="153"/>
      <c r="D497" s="93" t="str">
        <f>IF(C497&lt;&gt;"",COUNTIF(Stats!AD:AD,C497),"")</f>
        <v/>
      </c>
      <c r="E497" s="165" t="str">
        <f ca="1">IF(C497&lt;&gt;"",IF(MONTH(T497)=MONTH(TODAY()),Stats!AI1495,"--"),"")</f>
        <v/>
      </c>
      <c r="F497" s="97"/>
      <c r="G497" s="160"/>
      <c r="H497" s="157"/>
      <c r="I497" s="158"/>
      <c r="J497" s="161"/>
      <c r="K497" s="160"/>
      <c r="L497" s="162"/>
      <c r="M497" s="162"/>
      <c r="N497" s="96"/>
      <c r="O497" s="96"/>
      <c r="P497" s="164"/>
      <c r="Q497" s="159"/>
      <c r="R497" s="98"/>
      <c r="S497" s="163"/>
      <c r="T497" s="92" t="str">
        <f t="shared" ca="1" si="37"/>
        <v/>
      </c>
      <c r="U497" s="94"/>
      <c r="V497" s="92" t="str">
        <f t="shared" si="38"/>
        <v/>
      </c>
      <c r="W497" s="92" t="str">
        <f t="shared" si="39"/>
        <v/>
      </c>
      <c r="X497" s="99"/>
      <c r="Y497" s="94"/>
      <c r="Z497" s="100"/>
      <c r="AA497" s="95"/>
      <c r="AB497" s="10"/>
      <c r="AC497" s="72" t="b">
        <f t="shared" ca="1" si="36"/>
        <v>0</v>
      </c>
    </row>
    <row r="498" spans="1:29" ht="15">
      <c r="A498" s="93">
        <f t="shared" si="40"/>
        <v>1495</v>
      </c>
      <c r="B498" s="94"/>
      <c r="C498" s="153"/>
      <c r="D498" s="93" t="str">
        <f>IF(C498&lt;&gt;"",COUNTIF(Stats!AD:AD,C498),"")</f>
        <v/>
      </c>
      <c r="E498" s="165" t="str">
        <f ca="1">IF(C498&lt;&gt;"",IF(MONTH(T498)=MONTH(TODAY()),Stats!AI1496,"--"),"")</f>
        <v/>
      </c>
      <c r="F498" s="97"/>
      <c r="G498" s="160"/>
      <c r="H498" s="157"/>
      <c r="I498" s="158"/>
      <c r="J498" s="161"/>
      <c r="K498" s="160"/>
      <c r="L498" s="162"/>
      <c r="M498" s="162"/>
      <c r="N498" s="96"/>
      <c r="O498" s="96"/>
      <c r="P498" s="164"/>
      <c r="Q498" s="159"/>
      <c r="R498" s="98"/>
      <c r="S498" s="163"/>
      <c r="T498" s="92" t="str">
        <f t="shared" ca="1" si="37"/>
        <v/>
      </c>
      <c r="U498" s="94"/>
      <c r="V498" s="92" t="str">
        <f t="shared" si="38"/>
        <v/>
      </c>
      <c r="W498" s="92" t="str">
        <f t="shared" si="39"/>
        <v/>
      </c>
      <c r="X498" s="99"/>
      <c r="Y498" s="94"/>
      <c r="Z498" s="100"/>
      <c r="AA498" s="95"/>
      <c r="AB498" s="10"/>
      <c r="AC498" s="72" t="b">
        <f t="shared" ca="1" si="36"/>
        <v>0</v>
      </c>
    </row>
    <row r="499" spans="1:29" ht="15">
      <c r="A499" s="93">
        <f t="shared" si="40"/>
        <v>1496</v>
      </c>
      <c r="B499" s="94"/>
      <c r="C499" s="153"/>
      <c r="D499" s="93" t="str">
        <f>IF(C499&lt;&gt;"",COUNTIF(Stats!AD:AD,C499),"")</f>
        <v/>
      </c>
      <c r="E499" s="165" t="str">
        <f ca="1">IF(C499&lt;&gt;"",IF(MONTH(T499)=MONTH(TODAY()),Stats!AI1497,"--"),"")</f>
        <v/>
      </c>
      <c r="F499" s="97"/>
      <c r="G499" s="160"/>
      <c r="H499" s="157"/>
      <c r="I499" s="158"/>
      <c r="J499" s="161"/>
      <c r="K499" s="160"/>
      <c r="L499" s="162"/>
      <c r="M499" s="162"/>
      <c r="N499" s="96"/>
      <c r="O499" s="96"/>
      <c r="P499" s="164"/>
      <c r="Q499" s="159"/>
      <c r="R499" s="98"/>
      <c r="S499" s="163"/>
      <c r="T499" s="92" t="str">
        <f t="shared" ca="1" si="37"/>
        <v/>
      </c>
      <c r="U499" s="94"/>
      <c r="V499" s="92" t="str">
        <f t="shared" si="38"/>
        <v/>
      </c>
      <c r="W499" s="92" t="str">
        <f t="shared" si="39"/>
        <v/>
      </c>
      <c r="X499" s="99"/>
      <c r="Y499" s="94"/>
      <c r="Z499" s="100"/>
      <c r="AA499" s="95"/>
      <c r="AB499" s="10"/>
      <c r="AC499" s="72" t="b">
        <f t="shared" ca="1" si="36"/>
        <v>0</v>
      </c>
    </row>
    <row r="500" spans="1:29" ht="15">
      <c r="A500" s="93">
        <f t="shared" si="40"/>
        <v>1497</v>
      </c>
      <c r="B500" s="94"/>
      <c r="C500" s="153"/>
      <c r="D500" s="93" t="str">
        <f>IF(C500&lt;&gt;"",COUNTIF(Stats!AD:AD,C500),"")</f>
        <v/>
      </c>
      <c r="E500" s="165" t="str">
        <f ca="1">IF(C500&lt;&gt;"",IF(MONTH(T500)=MONTH(TODAY()),Stats!AI1498,"--"),"")</f>
        <v/>
      </c>
      <c r="F500" s="97"/>
      <c r="G500" s="160"/>
      <c r="H500" s="157"/>
      <c r="I500" s="158"/>
      <c r="J500" s="161"/>
      <c r="K500" s="160"/>
      <c r="L500" s="162"/>
      <c r="M500" s="162"/>
      <c r="N500" s="96"/>
      <c r="O500" s="96"/>
      <c r="P500" s="164"/>
      <c r="Q500" s="159"/>
      <c r="R500" s="98"/>
      <c r="S500" s="163"/>
      <c r="T500" s="92" t="str">
        <f t="shared" ca="1" si="37"/>
        <v/>
      </c>
      <c r="U500" s="94"/>
      <c r="V500" s="92" t="str">
        <f t="shared" si="38"/>
        <v/>
      </c>
      <c r="W500" s="92" t="str">
        <f t="shared" si="39"/>
        <v/>
      </c>
      <c r="X500" s="99"/>
      <c r="Y500" s="94"/>
      <c r="Z500" s="100"/>
      <c r="AA500" s="95"/>
      <c r="AB500" s="10"/>
      <c r="AC500" s="72" t="b">
        <f t="shared" ca="1" si="36"/>
        <v>0</v>
      </c>
    </row>
    <row r="501" spans="1:29" ht="15">
      <c r="A501" s="93">
        <f t="shared" si="40"/>
        <v>1498</v>
      </c>
      <c r="B501" s="94"/>
      <c r="C501" s="153"/>
      <c r="D501" s="93" t="str">
        <f>IF(C501&lt;&gt;"",COUNTIF(Stats!AD:AD,C501),"")</f>
        <v/>
      </c>
      <c r="E501" s="165" t="str">
        <f ca="1">IF(C501&lt;&gt;"",IF(MONTH(T501)=MONTH(TODAY()),Stats!AI1499,"--"),"")</f>
        <v/>
      </c>
      <c r="F501" s="97"/>
      <c r="G501" s="160"/>
      <c r="H501" s="157"/>
      <c r="I501" s="158"/>
      <c r="J501" s="161"/>
      <c r="K501" s="160"/>
      <c r="L501" s="162"/>
      <c r="M501" s="162"/>
      <c r="N501" s="96"/>
      <c r="O501" s="96"/>
      <c r="P501" s="164"/>
      <c r="Q501" s="159"/>
      <c r="R501" s="98"/>
      <c r="S501" s="163"/>
      <c r="T501" s="92" t="str">
        <f t="shared" ca="1" si="37"/>
        <v/>
      </c>
      <c r="U501" s="94"/>
      <c r="V501" s="92" t="str">
        <f t="shared" si="38"/>
        <v/>
      </c>
      <c r="W501" s="92" t="str">
        <f t="shared" si="39"/>
        <v/>
      </c>
      <c r="X501" s="99"/>
      <c r="Y501" s="94"/>
      <c r="Z501" s="100"/>
      <c r="AA501" s="95"/>
      <c r="AB501" s="10"/>
      <c r="AC501" s="72" t="b">
        <f t="shared" ca="1" si="36"/>
        <v>0</v>
      </c>
    </row>
    <row r="502" spans="1:29" ht="15">
      <c r="A502" s="93">
        <f t="shared" si="40"/>
        <v>1499</v>
      </c>
      <c r="B502" s="94"/>
      <c r="C502" s="153"/>
      <c r="D502" s="93" t="str">
        <f>IF(C502&lt;&gt;"",COUNTIF(Stats!AD:AD,C502),"")</f>
        <v/>
      </c>
      <c r="E502" s="165" t="str">
        <f ca="1">IF(C502&lt;&gt;"",IF(MONTH(T502)=MONTH(TODAY()),Stats!AI1500,"--"),"")</f>
        <v/>
      </c>
      <c r="F502" s="97"/>
      <c r="G502" s="160"/>
      <c r="H502" s="157"/>
      <c r="I502" s="158"/>
      <c r="J502" s="161"/>
      <c r="K502" s="160"/>
      <c r="L502" s="162"/>
      <c r="M502" s="162"/>
      <c r="N502" s="96"/>
      <c r="O502" s="96"/>
      <c r="P502" s="164"/>
      <c r="Q502" s="159"/>
      <c r="R502" s="98"/>
      <c r="S502" s="163"/>
      <c r="T502" s="92" t="str">
        <f t="shared" ca="1" si="37"/>
        <v/>
      </c>
      <c r="U502" s="94"/>
      <c r="V502" s="92" t="str">
        <f t="shared" si="38"/>
        <v/>
      </c>
      <c r="W502" s="92" t="str">
        <f t="shared" si="39"/>
        <v/>
      </c>
      <c r="X502" s="99"/>
      <c r="Y502" s="94"/>
      <c r="Z502" s="100"/>
      <c r="AA502" s="95"/>
      <c r="AB502" s="10"/>
      <c r="AC502" s="72" t="b">
        <f t="shared" ca="1" si="36"/>
        <v>0</v>
      </c>
    </row>
    <row r="503" spans="1:29" ht="15">
      <c r="A503" s="93">
        <f t="shared" si="40"/>
        <v>1500</v>
      </c>
      <c r="B503" s="94"/>
      <c r="C503" s="153"/>
      <c r="D503" s="93" t="str">
        <f>IF(C503&lt;&gt;"",COUNTIF(Stats!AD:AD,C503),"")</f>
        <v/>
      </c>
      <c r="E503" s="165" t="str">
        <f ca="1">IF(C503&lt;&gt;"",IF(MONTH(T503)=MONTH(TODAY()),Stats!AI1501,"--"),"")</f>
        <v/>
      </c>
      <c r="F503" s="97"/>
      <c r="G503" s="160"/>
      <c r="H503" s="157"/>
      <c r="I503" s="158"/>
      <c r="J503" s="161"/>
      <c r="K503" s="160"/>
      <c r="L503" s="162"/>
      <c r="M503" s="162"/>
      <c r="N503" s="96"/>
      <c r="O503" s="96"/>
      <c r="P503" s="164"/>
      <c r="Q503" s="159"/>
      <c r="R503" s="98"/>
      <c r="S503" s="163"/>
      <c r="T503" s="92" t="str">
        <f t="shared" ca="1" si="37"/>
        <v/>
      </c>
      <c r="U503" s="94"/>
      <c r="V503" s="92" t="str">
        <f t="shared" si="38"/>
        <v/>
      </c>
      <c r="W503" s="92" t="str">
        <f t="shared" si="39"/>
        <v/>
      </c>
      <c r="X503" s="99"/>
      <c r="Y503" s="94"/>
      <c r="Z503" s="100"/>
      <c r="AA503" s="95"/>
      <c r="AB503" s="10"/>
      <c r="AC503" s="72" t="b">
        <f t="shared" ca="1" si="36"/>
        <v>0</v>
      </c>
    </row>
    <row r="504" spans="1:29">
      <c r="S504" s="38">
        <f>SUM(COUNTIF(S3:S503,"Complete")+COUNTIF(S3:S503,"Cancelled"))</f>
        <v>0</v>
      </c>
    </row>
    <row r="508" spans="1:29">
      <c r="D508" s="4"/>
      <c r="E508" s="4"/>
    </row>
    <row r="509" spans="1:29" ht="18.75">
      <c r="D509" s="65"/>
      <c r="E509" s="65"/>
    </row>
    <row r="510" spans="1:29">
      <c r="D510" s="4"/>
      <c r="E510" s="4"/>
    </row>
    <row r="511" spans="1:29">
      <c r="D511" s="4"/>
      <c r="E511" s="4"/>
    </row>
  </sheetData>
  <sheetProtection sheet="1" objects="1" scenarios="1"/>
  <mergeCells count="9">
    <mergeCell ref="A2:I2"/>
    <mergeCell ref="S2:Y2"/>
    <mergeCell ref="AL1:AS1"/>
    <mergeCell ref="J2:R2"/>
    <mergeCell ref="Z2:AB2"/>
    <mergeCell ref="P1:R1"/>
    <mergeCell ref="L1:N1"/>
    <mergeCell ref="S1:T1"/>
    <mergeCell ref="Y1:Z1"/>
  </mergeCells>
  <conditionalFormatting sqref="AV290">
    <cfRule type="expression" dxfId="121" priority="391">
      <formula>MOD(ROW(),2)=0</formula>
    </cfRule>
  </conditionalFormatting>
  <conditionalFormatting sqref="B504:B9900">
    <cfRule type="expression" dxfId="120" priority="229">
      <formula>INDIRECT("P"&amp;(ROW()-1))&lt;&gt;INDIRECT("P"&amp;(ROW()))</formula>
    </cfRule>
  </conditionalFormatting>
  <conditionalFormatting sqref="T504">
    <cfRule type="expression" dxfId="119" priority="204">
      <formula>INDIRECT("P"&amp;(ROW()-1))&lt;&gt;INDIRECT("P"&amp;(ROW()))</formula>
    </cfRule>
  </conditionalFormatting>
  <conditionalFormatting sqref="A4:A503">
    <cfRule type="expression" dxfId="118" priority="54">
      <formula>$AC4=TRUE</formula>
    </cfRule>
    <cfRule type="expression" dxfId="117" priority="861">
      <formula>MOD(ROW(),2)=0</formula>
    </cfRule>
  </conditionalFormatting>
  <conditionalFormatting sqref="B4:C503 U4:AB503 F500:S503 G4:I4 K4:S4 G5:S499">
    <cfRule type="expression" dxfId="116" priority="16">
      <formula>$AC4=TRUE</formula>
    </cfRule>
    <cfRule type="expression" dxfId="115" priority="26">
      <formula>MOD(ROW(),2)=0</formula>
    </cfRule>
  </conditionalFormatting>
  <conditionalFormatting sqref="AA4:AA503">
    <cfRule type="expression" dxfId="114" priority="24">
      <formula>IF(AND($S4="Cancelled",$AA4=""),TRUE,FALSE)</formula>
    </cfRule>
  </conditionalFormatting>
  <conditionalFormatting sqref="B4:B503">
    <cfRule type="expression" dxfId="113" priority="23">
      <formula>INDIRECT("B"&amp;(ROW()-1))&lt;&gt;INDIRECT("B"&amp;(ROW()))</formula>
    </cfRule>
  </conditionalFormatting>
  <conditionalFormatting sqref="S4:S503">
    <cfRule type="cellIs" dxfId="112" priority="17" operator="equal">
      <formula>"Cancelled"</formula>
    </cfRule>
    <cfRule type="cellIs" dxfId="111" priority="18" operator="equal">
      <formula>"Pending"</formula>
    </cfRule>
    <cfRule type="cellIs" dxfId="110" priority="19" operator="equal">
      <formula>"Account"</formula>
    </cfRule>
    <cfRule type="cellIs" dxfId="109" priority="20" operator="equal">
      <formula>"Wait"</formula>
    </cfRule>
    <cfRule type="cellIs" dxfId="108" priority="21" operator="equal">
      <formula>"Lost"</formula>
    </cfRule>
    <cfRule type="cellIs" dxfId="107" priority="22" operator="equal">
      <formula>"Complete"</formula>
    </cfRule>
    <cfRule type="cellIs" dxfId="106" priority="25" operator="equal">
      <formula>"Ordered"</formula>
    </cfRule>
  </conditionalFormatting>
  <conditionalFormatting sqref="W4:W503">
    <cfRule type="expression" dxfId="105" priority="15">
      <formula>IF(AND($S4="Ordered",$W4&lt;TODAY()),TRUE,FALSE)</formula>
    </cfRule>
  </conditionalFormatting>
  <conditionalFormatting sqref="T4:T503">
    <cfRule type="expression" dxfId="104" priority="12">
      <formula>$AC4=TRUE</formula>
    </cfRule>
    <cfRule type="expression" dxfId="103" priority="14">
      <formula>MOD(ROW(),2)=0</formula>
    </cfRule>
  </conditionalFormatting>
  <conditionalFormatting sqref="T4:T503">
    <cfRule type="expression" dxfId="102" priority="13">
      <formula>INDIRECT("T"&amp;(ROW()-1))&lt;&gt;INDIRECT("T"&amp;(ROW()))</formula>
    </cfRule>
  </conditionalFormatting>
  <conditionalFormatting sqref="D4:E503">
    <cfRule type="expression" dxfId="101" priority="8">
      <formula>$AC4=TRUE</formula>
    </cfRule>
    <cfRule type="expression" dxfId="100" priority="11">
      <formula>MOD(ROW(),2)=0</formula>
    </cfRule>
  </conditionalFormatting>
  <conditionalFormatting sqref="E4:E503">
    <cfRule type="expression" dxfId="99" priority="10">
      <formula>AND(C4&lt;&gt;"",MONTH(B4)=MONTH(TODAY()),E4&gt;4)</formula>
    </cfRule>
  </conditionalFormatting>
  <conditionalFormatting sqref="J4">
    <cfRule type="expression" dxfId="98" priority="6">
      <formula>$AC4=TRUE</formula>
    </cfRule>
    <cfRule type="expression" dxfId="97" priority="7">
      <formula>MOD(ROW(),2)=0</formula>
    </cfRule>
  </conditionalFormatting>
  <conditionalFormatting sqref="J4:J503">
    <cfRule type="expression" dxfId="96" priority="5">
      <formula>IF(COUNTIF(NYTBS,J4),TRUE,FALSE)</formula>
    </cfRule>
  </conditionalFormatting>
  <conditionalFormatting sqref="F4:F499">
    <cfRule type="expression" dxfId="95" priority="1">
      <formula>$AC4=TRUE</formula>
    </cfRule>
    <cfRule type="expression" dxfId="94" priority="2">
      <formula>MOD(ROW(),2)=0</formula>
    </cfRule>
  </conditionalFormatting>
  <dataValidations count="7">
    <dataValidation type="list" allowBlank="1" showInputMessage="1" showErrorMessage="1" sqref="L4:L503">
      <formula1>$AD$3:$AD$6</formula1>
    </dataValidation>
    <dataValidation type="list" allowBlank="1" showInputMessage="1" showErrorMessage="1" sqref="P4:P503">
      <formula1>$AF$3:$AF$9</formula1>
    </dataValidation>
    <dataValidation type="list" allowBlank="1" showInputMessage="1" showErrorMessage="1" sqref="M4:M503">
      <formula1>$AE$3:$AE$5</formula1>
    </dataValidation>
    <dataValidation type="list" allowBlank="1" showInputMessage="1" showErrorMessage="1" sqref="X4:X503">
      <formula1>$AI$3:$AI$5</formula1>
    </dataValidation>
    <dataValidation type="list" allowBlank="1" showInputMessage="1" showErrorMessage="1" sqref="AA4:AA503">
      <formula1>$AG$3:$AG$9</formula1>
    </dataValidation>
    <dataValidation type="list" allowBlank="1" showInputMessage="1" showErrorMessage="1" sqref="Z4:Z503">
      <formula1>$AH$3:$AH$7</formula1>
    </dataValidation>
    <dataValidation type="list" allowBlank="1" showInputMessage="1" showErrorMessage="1" sqref="S4:S503">
      <formula1>$AJ$3:$AJ$10</formula1>
    </dataValidation>
  </dataValidations>
  <pageMargins left="0.25" right="0.25" top="0.75" bottom="0.75" header="0.3" footer="0.3"/>
  <pageSetup orientation="landscape" horizontalDpi="4294967295" verticalDpi="4294967295"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74" id="{22E329A7-40ED-4658-92D2-145E737EE980}">
            <xm:f>AND(MONTH(T504)=MONTH(TODAY()),Stats!AJ1502&gt;4)</xm:f>
            <x14:dxf>
              <font>
                <color theme="0"/>
              </font>
              <fill>
                <patternFill>
                  <bgColor rgb="FFD60093"/>
                </patternFill>
              </fill>
            </x14:dxf>
          </x14:cfRule>
          <x14:cfRule type="expression" priority="875" id="{DFAD2138-5FF0-482D-97EB-BF05F68EC514}">
            <xm:f>Stats!AF1502=TRUE</xm:f>
            <x14:dxf>
              <fill>
                <patternFill>
                  <bgColor theme="7"/>
                </patternFill>
              </fill>
            </x14:dxf>
          </x14:cfRule>
          <xm:sqref>C504</xm:sqref>
        </x14:conditionalFormatting>
        <x14:conditionalFormatting xmlns:xm="http://schemas.microsoft.com/office/excel/2006/main">
          <x14:cfRule type="expression" priority="9" id="{E66719C8-5EE3-4336-B992-227D6993B105}">
            <xm:f>Stats!AE2=TRUE</xm:f>
            <x14:dxf>
              <font>
                <color auto="1"/>
              </font>
              <fill>
                <patternFill>
                  <bgColor rgb="FFFFC000"/>
                </patternFill>
              </fill>
            </x14:dxf>
          </x14:cfRule>
          <xm:sqref>D4:D503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autoPageBreaks="0"/>
  </sheetPr>
  <dimension ref="A1:AV511"/>
  <sheetViews>
    <sheetView zoomScale="70" zoomScaleNormal="70" workbookViewId="0">
      <pane ySplit="3" topLeftCell="A4" activePane="bottomLeft" state="frozen"/>
      <selection activeCell="F1" sqref="F1"/>
      <selection pane="bottomLeft" activeCell="B4" sqref="B4"/>
    </sheetView>
  </sheetViews>
  <sheetFormatPr defaultColWidth="9.140625" defaultRowHeight="14.25"/>
  <cols>
    <col min="1" max="1" width="9.7109375" style="1" customWidth="1"/>
    <col min="2" max="2" width="13" style="2" customWidth="1"/>
    <col min="3" max="3" width="20.7109375" style="1" customWidth="1"/>
    <col min="4" max="4" width="6.85546875" style="1" customWidth="1"/>
    <col min="5" max="5" width="8.7109375" style="1" customWidth="1"/>
    <col min="6" max="6" width="17.140625" style="2" customWidth="1"/>
    <col min="7" max="7" width="35.42578125" style="3" customWidth="1"/>
    <col min="8" max="8" width="14.140625" style="8" customWidth="1"/>
    <col min="9" max="9" width="29.85546875" style="3" customWidth="1"/>
    <col min="10" max="10" width="44.7109375" style="1" customWidth="1"/>
    <col min="11" max="11" width="21.7109375" style="12" customWidth="1"/>
    <col min="12" max="12" width="8.42578125" style="2" customWidth="1"/>
    <col min="13" max="13" width="10.140625" style="2" customWidth="1"/>
    <col min="14" max="14" width="15.7109375" style="201" customWidth="1"/>
    <col min="15" max="15" width="15" style="202" customWidth="1"/>
    <col min="16" max="16" width="12.85546875" style="2" customWidth="1"/>
    <col min="17" max="17" width="11.42578125" style="2" customWidth="1"/>
    <col min="18" max="18" width="8.85546875" style="2" customWidth="1"/>
    <col min="19" max="19" width="10.7109375" style="1" customWidth="1"/>
    <col min="20" max="20" width="12.42578125" style="2" customWidth="1"/>
    <col min="21" max="23" width="13" style="2" customWidth="1"/>
    <col min="24" max="24" width="11.42578125" style="2" customWidth="1"/>
    <col min="25" max="25" width="13" style="1" customWidth="1"/>
    <col min="26" max="26" width="18.85546875" style="1" customWidth="1"/>
    <col min="27" max="27" width="12.7109375" style="1" customWidth="1"/>
    <col min="28" max="28" width="46.28515625" style="1" customWidth="1"/>
    <col min="29" max="30" width="9.42578125" style="1" hidden="1" customWidth="1"/>
    <col min="31" max="32" width="9" style="1" hidden="1" customWidth="1"/>
    <col min="33" max="33" width="10.7109375" style="1" hidden="1" customWidth="1"/>
    <col min="34" max="34" width="14.42578125" style="1" hidden="1" customWidth="1"/>
    <col min="35" max="35" width="20" style="1" hidden="1" customWidth="1"/>
    <col min="36" max="36" width="3" style="1" hidden="1" customWidth="1"/>
    <col min="37" max="37" width="3" style="1" customWidth="1"/>
    <col min="38" max="45" width="5.140625" style="1" customWidth="1"/>
    <col min="46" max="46" width="1.42578125" style="1" customWidth="1"/>
    <col min="47" max="16384" width="9.140625" style="1"/>
  </cols>
  <sheetData>
    <row r="1" spans="1:45" ht="58.5" customHeight="1" thickBot="1">
      <c r="A1" s="192" t="s">
        <v>458</v>
      </c>
      <c r="B1" s="192"/>
      <c r="C1" s="192"/>
      <c r="D1" s="192"/>
      <c r="E1" s="192"/>
      <c r="F1" s="192"/>
      <c r="G1" s="193"/>
      <c r="H1" s="193" t="s">
        <v>44</v>
      </c>
      <c r="I1" s="34">
        <f>AS3</f>
        <v>7</v>
      </c>
      <c r="J1" s="193" t="s">
        <v>45</v>
      </c>
      <c r="K1" s="34">
        <f>(AS3-AL3-AN3)</f>
        <v>4</v>
      </c>
      <c r="L1" s="235" t="s">
        <v>47</v>
      </c>
      <c r="M1" s="235"/>
      <c r="N1" s="235"/>
      <c r="O1" s="34">
        <f>AL3+AN3</f>
        <v>3</v>
      </c>
      <c r="P1" s="235" t="s">
        <v>459</v>
      </c>
      <c r="Q1" s="235"/>
      <c r="R1" s="235"/>
      <c r="S1" s="236">
        <f>startingBudget</f>
        <v>30000</v>
      </c>
      <c r="T1" s="236"/>
      <c r="U1" s="34"/>
      <c r="V1" s="34"/>
      <c r="W1" s="194"/>
      <c r="X1" s="193" t="s">
        <v>7</v>
      </c>
      <c r="Y1" s="236">
        <f>startingBudget-SUM('pg1'!R4:R504)-SUM('pg2'!R4:R504)-SUM('pg3'!R4:R504)-SUM('pg4'!R4:R504)-SUM('pg5'!R4:R504)-SUM('pg6'!R4:R504)</f>
        <v>29851.360000000001</v>
      </c>
      <c r="Z1" s="236"/>
      <c r="AA1" s="195" t="s">
        <v>50</v>
      </c>
      <c r="AB1" s="37">
        <f>startingBudget-Y1</f>
        <v>148.63999999999942</v>
      </c>
      <c r="AL1" s="228" t="s">
        <v>27</v>
      </c>
      <c r="AM1" s="228"/>
      <c r="AN1" s="228"/>
      <c r="AO1" s="228"/>
      <c r="AP1" s="228"/>
      <c r="AQ1" s="228"/>
      <c r="AR1" s="228"/>
      <c r="AS1" s="228"/>
    </row>
    <row r="2" spans="1:45" ht="47.25" customHeight="1" thickBot="1">
      <c r="A2" s="223" t="s">
        <v>34</v>
      </c>
      <c r="B2" s="223"/>
      <c r="C2" s="223"/>
      <c r="D2" s="223"/>
      <c r="E2" s="223"/>
      <c r="F2" s="223"/>
      <c r="G2" s="223"/>
      <c r="H2" s="223"/>
      <c r="I2" s="224"/>
      <c r="J2" s="229" t="s">
        <v>35</v>
      </c>
      <c r="K2" s="230"/>
      <c r="L2" s="230"/>
      <c r="M2" s="230"/>
      <c r="N2" s="230"/>
      <c r="O2" s="230"/>
      <c r="P2" s="230"/>
      <c r="Q2" s="230"/>
      <c r="R2" s="231"/>
      <c r="S2" s="225" t="s">
        <v>27</v>
      </c>
      <c r="T2" s="226"/>
      <c r="U2" s="226"/>
      <c r="V2" s="226"/>
      <c r="W2" s="226"/>
      <c r="X2" s="226"/>
      <c r="Y2" s="227"/>
      <c r="Z2" s="232" t="s">
        <v>36</v>
      </c>
      <c r="AA2" s="233"/>
      <c r="AB2" s="234"/>
      <c r="AL2" s="14" t="s">
        <v>37</v>
      </c>
      <c r="AM2" s="15" t="s">
        <v>33</v>
      </c>
      <c r="AN2" s="16" t="s">
        <v>30</v>
      </c>
      <c r="AO2" s="17" t="s">
        <v>29</v>
      </c>
      <c r="AP2" s="78" t="s">
        <v>218</v>
      </c>
      <c r="AQ2" s="18" t="s">
        <v>21</v>
      </c>
      <c r="AR2" s="19" t="s">
        <v>31</v>
      </c>
      <c r="AS2" s="20" t="s">
        <v>48</v>
      </c>
    </row>
    <row r="3" spans="1:45" ht="21" customHeight="1" thickBot="1">
      <c r="A3" s="6" t="s">
        <v>234</v>
      </c>
      <c r="B3" s="23" t="s">
        <v>23</v>
      </c>
      <c r="C3" s="21" t="s">
        <v>0</v>
      </c>
      <c r="D3" s="21" t="s">
        <v>232</v>
      </c>
      <c r="E3" s="90" t="s">
        <v>235</v>
      </c>
      <c r="F3" s="23" t="s">
        <v>6</v>
      </c>
      <c r="G3" s="22" t="s">
        <v>32</v>
      </c>
      <c r="H3" s="7" t="s">
        <v>42</v>
      </c>
      <c r="I3" s="7" t="s">
        <v>41</v>
      </c>
      <c r="J3" s="24" t="s">
        <v>1</v>
      </c>
      <c r="K3" s="25" t="s">
        <v>2</v>
      </c>
      <c r="L3" s="39" t="s">
        <v>4</v>
      </c>
      <c r="M3" s="191" t="s">
        <v>51</v>
      </c>
      <c r="N3" s="26" t="s">
        <v>53</v>
      </c>
      <c r="O3" s="24" t="s">
        <v>26</v>
      </c>
      <c r="P3" s="27" t="s">
        <v>3</v>
      </c>
      <c r="Q3" s="24" t="s">
        <v>5</v>
      </c>
      <c r="R3" s="28" t="s">
        <v>25</v>
      </c>
      <c r="S3" s="29" t="s">
        <v>27</v>
      </c>
      <c r="T3" s="29" t="s">
        <v>159</v>
      </c>
      <c r="U3" s="30" t="s">
        <v>24</v>
      </c>
      <c r="V3" s="30" t="s">
        <v>22</v>
      </c>
      <c r="W3" s="30" t="s">
        <v>274</v>
      </c>
      <c r="X3" s="30" t="s">
        <v>8</v>
      </c>
      <c r="Y3" s="30" t="s">
        <v>9</v>
      </c>
      <c r="Z3" s="31" t="s">
        <v>10</v>
      </c>
      <c r="AA3" s="31" t="s">
        <v>160</v>
      </c>
      <c r="AB3" s="32" t="s">
        <v>28</v>
      </c>
      <c r="AD3" s="4"/>
      <c r="AE3" s="4"/>
      <c r="AF3" s="4"/>
      <c r="AG3" s="4"/>
      <c r="AH3" s="4"/>
      <c r="AI3" s="4"/>
      <c r="AJ3" s="4"/>
      <c r="AK3" s="4"/>
      <c r="AL3" s="13">
        <f>COUNTIF('pg1'!S4:S504,"Complete")+COUNTIF('pg2'!S4:S504,"Complete")+COUNTIF('pg3'!S4:S504,"Complete")+COUNTIF('pg4'!S4:S504,"Complete")+COUNTIF('pg5'!S4:S504,"Complete")+COUNTIF('pg6'!S4:S504,"Complete")</f>
        <v>1</v>
      </c>
      <c r="AM3" s="9">
        <f>COUNTIF('pg1'!S4:S504,"Ordered")+COUNTIF('pg2'!S4:S504,"Ordered")+COUNTIF('pg3'!S4:S504,"Ordered")+COUNTIF('pg4'!S4:S504,"Ordered")+COUNTIF('pg5'!S4:S504,"Ordered")+COUNTIF('pg6'!S4:S504,"Ordered")</f>
        <v>2</v>
      </c>
      <c r="AN3" s="9">
        <f>COUNTIF('pg1'!S4:S504,"Cancelled")+COUNTIF('pg2'!S4:S504,"Cancelled")+COUNTIF('pg3'!S4:S504,"Cancelled")+COUNTIF('pg4'!S4:S504,"Cancelled")+COUNTIF('pg5'!S4:S504,"Cancelled")+COUNTIF('pg6'!S4:S504,"Cancelled")</f>
        <v>2</v>
      </c>
      <c r="AO3" s="9">
        <f>COUNTIF('pg1'!S4:S504,"Wait")+COUNTIF('pg2'!S4:S504,"Wait")+COUNTIF('pg3'!S4:S504,"Wait")+COUNTIF('pg4'!S4:S504,"Wait")+COUNTIF('pg5'!S4:S504,"Wait")+COUNTIF('pg6'!S4:S504,"Wait")</f>
        <v>1</v>
      </c>
      <c r="AP3" s="9">
        <f>COUNTIF('pg1'!S4:S504,"Lost")+COUNTIF('pg2'!S4:S504,"Lost")+COUNTIF('pg3'!S4:S504,"Lost")+COUNTIF('pg4'!S4:S504,"Lost")+COUNTIF('pg5'!S4:S504,"Lost")+COUNTIF('pg6'!S4:S504,"Lost")</f>
        <v>1</v>
      </c>
      <c r="AQ3" s="9">
        <f>COUNTIF('pg1'!S4:S504,"Pending")+COUNTIF('pg2'!S4:S504,"Pending")+COUNTIF('pg3'!S4:S504,"Pending")+COUNTIF('pg4'!S4:S504,"Pending")+COUNTIF('pg5'!S4:S504,"Pending")+COUNTIF('pg6'!S4:S504,"Pending")</f>
        <v>0</v>
      </c>
      <c r="AR3" s="9">
        <f>COUNTIF('pg1'!S4:S504,"Account")+COUNTIF('pg2'!S4:S504,"Account")+COUNTIF('pg3'!S4:S504,"Account")+COUNTIF('pg4'!S4:S504,"Account")+COUNTIF('pg5'!S4:S504,"Account")+COUNTIF('pg6'!S4:S504,"Account")</f>
        <v>0</v>
      </c>
      <c r="AS3" s="9">
        <f>SUM(AL3:AR3)</f>
        <v>7</v>
      </c>
    </row>
    <row r="4" spans="1:45" ht="15">
      <c r="A4" s="93">
        <f>'pg3'!A503+1</f>
        <v>1501</v>
      </c>
      <c r="B4" s="94"/>
      <c r="C4" s="153"/>
      <c r="D4" s="93" t="str">
        <f>IF(C4&lt;&gt;"",COUNTIF(Stats!AD:AD,C4),"")</f>
        <v/>
      </c>
      <c r="E4" s="165" t="str">
        <f ca="1">IF(C4&lt;&gt;"",IF(MONTH(T4)=MONTH(TODAY()),Stats!AI1502,"--"),"")</f>
        <v/>
      </c>
      <c r="F4" s="97"/>
      <c r="G4" s="160"/>
      <c r="H4" s="157"/>
      <c r="I4" s="158"/>
      <c r="J4" s="167"/>
      <c r="K4" s="160"/>
      <c r="L4" s="162"/>
      <c r="M4" s="162"/>
      <c r="N4" s="96"/>
      <c r="O4" s="96"/>
      <c r="P4" s="164"/>
      <c r="Q4" s="159"/>
      <c r="R4" s="98"/>
      <c r="S4" s="163"/>
      <c r="T4" s="92" t="str">
        <f ca="1">IF(B4&lt;&gt;"",IF(T4="",TODAY(),T4),"")</f>
        <v/>
      </c>
      <c r="U4" s="94"/>
      <c r="V4" s="92" t="str">
        <f t="shared" ref="V4" si="0">IF(U4="","", U4+21)</f>
        <v/>
      </c>
      <c r="W4" s="92" t="str">
        <f>IF($U4="","", $V4+28)</f>
        <v/>
      </c>
      <c r="X4" s="99"/>
      <c r="Y4" s="94"/>
      <c r="Z4" s="100"/>
      <c r="AA4" s="95"/>
      <c r="AB4" s="10"/>
      <c r="AC4" s="72" t="b">
        <f t="shared" ref="AC4:AC67" ca="1" si="1">AND(T4&gt;=startDate,T4&lt;=endDate)</f>
        <v>0</v>
      </c>
      <c r="AD4" s="5" t="s">
        <v>49</v>
      </c>
      <c r="AE4" s="5" t="s">
        <v>52</v>
      </c>
      <c r="AF4" s="5" t="s">
        <v>13</v>
      </c>
      <c r="AG4" s="5" t="s">
        <v>163</v>
      </c>
      <c r="AH4" s="5" t="s">
        <v>39</v>
      </c>
      <c r="AI4" s="4" t="s">
        <v>20</v>
      </c>
      <c r="AJ4" s="4" t="s">
        <v>33</v>
      </c>
      <c r="AK4" s="4"/>
      <c r="AL4" s="4"/>
    </row>
    <row r="5" spans="1:45" ht="15">
      <c r="A5" s="93">
        <f>(A4+1)</f>
        <v>1502</v>
      </c>
      <c r="B5" s="94"/>
      <c r="C5" s="153"/>
      <c r="D5" s="93" t="str">
        <f>IF(C5&lt;&gt;"",COUNTIF(Stats!AD:AD,C5),"")</f>
        <v/>
      </c>
      <c r="E5" s="165" t="str">
        <f ca="1">IF(C5&lt;&gt;"",IF(MONTH(T5)=MONTH(TODAY()),Stats!AI1503,"--"),"")</f>
        <v/>
      </c>
      <c r="F5" s="97"/>
      <c r="G5" s="160"/>
      <c r="H5" s="157"/>
      <c r="I5" s="158"/>
      <c r="J5" s="161"/>
      <c r="K5" s="160"/>
      <c r="L5" s="162"/>
      <c r="M5" s="162"/>
      <c r="N5" s="96"/>
      <c r="O5" s="96"/>
      <c r="P5" s="164"/>
      <c r="Q5" s="159"/>
      <c r="R5" s="98"/>
      <c r="S5" s="163"/>
      <c r="T5" s="92" t="str">
        <f t="shared" ref="T5:T68" ca="1" si="2">IF(B5&lt;&gt;"",IF(T5="",TODAY(),T5),"")</f>
        <v/>
      </c>
      <c r="U5" s="94"/>
      <c r="V5" s="92" t="str">
        <f t="shared" ref="V5:V68" si="3">IF(U5="","", U5+21)</f>
        <v/>
      </c>
      <c r="W5" s="92" t="str">
        <f t="shared" ref="W5:W68" si="4">IF($U5="","", $V5+28)</f>
        <v/>
      </c>
      <c r="X5" s="99"/>
      <c r="Y5" s="94"/>
      <c r="Z5" s="100"/>
      <c r="AA5" s="95"/>
      <c r="AB5" s="10"/>
      <c r="AC5" s="72" t="b">
        <f t="shared" ca="1" si="1"/>
        <v>0</v>
      </c>
      <c r="AD5" s="5" t="s">
        <v>11</v>
      </c>
      <c r="AE5" s="5" t="s">
        <v>20</v>
      </c>
      <c r="AF5" s="5" t="s">
        <v>16</v>
      </c>
      <c r="AG5" s="5" t="s">
        <v>161</v>
      </c>
      <c r="AH5" s="5" t="s">
        <v>19</v>
      </c>
      <c r="AI5" s="4" t="s">
        <v>40</v>
      </c>
      <c r="AJ5" s="4" t="s">
        <v>29</v>
      </c>
      <c r="AK5" s="4"/>
      <c r="AL5" s="4"/>
    </row>
    <row r="6" spans="1:45" ht="15">
      <c r="A6" s="93">
        <f>(A5+1)</f>
        <v>1503</v>
      </c>
      <c r="B6" s="94"/>
      <c r="C6" s="153"/>
      <c r="D6" s="93" t="str">
        <f>IF(C6&lt;&gt;"",COUNTIF(Stats!AD:AD,C6),"")</f>
        <v/>
      </c>
      <c r="E6" s="165" t="str">
        <f ca="1">IF(C6&lt;&gt;"",IF(MONTH(T6)=MONTH(TODAY()),Stats!AI1504,"--"),"")</f>
        <v/>
      </c>
      <c r="F6" s="97"/>
      <c r="G6" s="160"/>
      <c r="H6" s="157"/>
      <c r="I6" s="158"/>
      <c r="J6" s="161"/>
      <c r="K6" s="160"/>
      <c r="L6" s="162"/>
      <c r="M6" s="162"/>
      <c r="N6" s="96"/>
      <c r="O6" s="96"/>
      <c r="P6" s="164"/>
      <c r="Q6" s="159"/>
      <c r="R6" s="98"/>
      <c r="S6" s="163"/>
      <c r="T6" s="92" t="str">
        <f t="shared" ca="1" si="2"/>
        <v/>
      </c>
      <c r="U6" s="94"/>
      <c r="V6" s="92" t="str">
        <f t="shared" si="3"/>
        <v/>
      </c>
      <c r="W6" s="92" t="str">
        <f t="shared" si="4"/>
        <v/>
      </c>
      <c r="X6" s="99"/>
      <c r="Y6" s="94"/>
      <c r="Z6" s="100"/>
      <c r="AA6" s="95"/>
      <c r="AB6" s="10"/>
      <c r="AC6" s="72" t="b">
        <f t="shared" ca="1" si="1"/>
        <v>0</v>
      </c>
      <c r="AD6" s="5" t="s">
        <v>12</v>
      </c>
      <c r="AE6" s="5"/>
      <c r="AF6" s="5" t="s">
        <v>14</v>
      </c>
      <c r="AG6" s="5" t="s">
        <v>51</v>
      </c>
      <c r="AH6" s="5" t="s">
        <v>268</v>
      </c>
      <c r="AI6" s="4"/>
      <c r="AJ6" s="4" t="s">
        <v>21</v>
      </c>
      <c r="AK6" s="4"/>
      <c r="AL6" s="4"/>
    </row>
    <row r="7" spans="1:45" ht="15">
      <c r="A7" s="93">
        <f>(A6+1)</f>
        <v>1504</v>
      </c>
      <c r="B7" s="94"/>
      <c r="C7" s="153"/>
      <c r="D7" s="93" t="str">
        <f>IF(C7&lt;&gt;"",COUNTIF(Stats!AD:AD,C7),"")</f>
        <v/>
      </c>
      <c r="E7" s="165" t="str">
        <f ca="1">IF(C7&lt;&gt;"",IF(MONTH(T7)=MONTH(TODAY()),Stats!AI1505,"--"),"")</f>
        <v/>
      </c>
      <c r="F7" s="97"/>
      <c r="G7" s="160"/>
      <c r="H7" s="157"/>
      <c r="I7" s="158"/>
      <c r="J7" s="161"/>
      <c r="K7" s="160"/>
      <c r="L7" s="162"/>
      <c r="M7" s="162"/>
      <c r="N7" s="96"/>
      <c r="O7" s="96"/>
      <c r="P7" s="164"/>
      <c r="Q7" s="159"/>
      <c r="R7" s="98"/>
      <c r="S7" s="163"/>
      <c r="T7" s="92" t="str">
        <f t="shared" ca="1" si="2"/>
        <v/>
      </c>
      <c r="U7" s="94"/>
      <c r="V7" s="92" t="str">
        <f t="shared" si="3"/>
        <v/>
      </c>
      <c r="W7" s="92" t="str">
        <f t="shared" si="4"/>
        <v/>
      </c>
      <c r="X7" s="99"/>
      <c r="Y7" s="94"/>
      <c r="Z7" s="100"/>
      <c r="AA7" s="95"/>
      <c r="AB7" s="10"/>
      <c r="AC7" s="72" t="b">
        <f t="shared" ca="1" si="1"/>
        <v>0</v>
      </c>
      <c r="AD7" s="5"/>
      <c r="AE7" s="5"/>
      <c r="AF7" s="5" t="s">
        <v>17</v>
      </c>
      <c r="AG7" s="5" t="s">
        <v>25</v>
      </c>
      <c r="AH7" s="5" t="s">
        <v>38</v>
      </c>
      <c r="AI7" s="4"/>
      <c r="AJ7" s="4" t="s">
        <v>31</v>
      </c>
      <c r="AK7" s="4"/>
      <c r="AL7" s="4"/>
    </row>
    <row r="8" spans="1:45" ht="15">
      <c r="A8" s="93">
        <f t="shared" ref="A8:A71" si="5">(A7+1)</f>
        <v>1505</v>
      </c>
      <c r="B8" s="94"/>
      <c r="C8" s="153"/>
      <c r="D8" s="93" t="str">
        <f>IF(C8&lt;&gt;"",COUNTIF(Stats!AD:AD,C8),"")</f>
        <v/>
      </c>
      <c r="E8" s="165" t="str">
        <f ca="1">IF(C8&lt;&gt;"",IF(MONTH(T8)=MONTH(TODAY()),Stats!AI1506,"--"),"")</f>
        <v/>
      </c>
      <c r="F8" s="97"/>
      <c r="G8" s="160"/>
      <c r="H8" s="157"/>
      <c r="I8" s="158"/>
      <c r="J8" s="161"/>
      <c r="K8" s="160"/>
      <c r="L8" s="162"/>
      <c r="M8" s="162"/>
      <c r="N8" s="96"/>
      <c r="O8" s="96"/>
      <c r="P8" s="164"/>
      <c r="Q8" s="159"/>
      <c r="R8" s="98"/>
      <c r="S8" s="163"/>
      <c r="T8" s="92" t="str">
        <f t="shared" ca="1" si="2"/>
        <v/>
      </c>
      <c r="U8" s="94"/>
      <c r="V8" s="92" t="str">
        <f t="shared" si="3"/>
        <v/>
      </c>
      <c r="W8" s="92" t="str">
        <f t="shared" si="4"/>
        <v/>
      </c>
      <c r="X8" s="99"/>
      <c r="Y8" s="94"/>
      <c r="Z8" s="100"/>
      <c r="AA8" s="95"/>
      <c r="AB8" s="10"/>
      <c r="AC8" s="72" t="b">
        <f t="shared" ca="1" si="1"/>
        <v>0</v>
      </c>
      <c r="AD8" s="5"/>
      <c r="AE8" s="5"/>
      <c r="AF8" s="5" t="s">
        <v>15</v>
      </c>
      <c r="AG8" s="5" t="s">
        <v>217</v>
      </c>
      <c r="AH8" s="5"/>
      <c r="AI8" s="4"/>
      <c r="AJ8" s="4" t="s">
        <v>30</v>
      </c>
      <c r="AK8" s="4"/>
      <c r="AL8" s="4"/>
    </row>
    <row r="9" spans="1:45" ht="15">
      <c r="A9" s="93">
        <f t="shared" si="5"/>
        <v>1506</v>
      </c>
      <c r="B9" s="94"/>
      <c r="C9" s="153"/>
      <c r="D9" s="93" t="str">
        <f>IF(C9&lt;&gt;"",COUNTIF(Stats!AD:AD,C9),"")</f>
        <v/>
      </c>
      <c r="E9" s="165" t="str">
        <f ca="1">IF(C9&lt;&gt;"",IF(MONTH(T9)=MONTH(TODAY()),Stats!AI1507,"--"),"")</f>
        <v/>
      </c>
      <c r="F9" s="97"/>
      <c r="G9" s="160"/>
      <c r="H9" s="157"/>
      <c r="I9" s="158"/>
      <c r="J9" s="161"/>
      <c r="K9" s="160"/>
      <c r="L9" s="162"/>
      <c r="M9" s="162"/>
      <c r="N9" s="96"/>
      <c r="O9" s="96"/>
      <c r="P9" s="164"/>
      <c r="Q9" s="159"/>
      <c r="R9" s="98"/>
      <c r="S9" s="163"/>
      <c r="T9" s="92" t="str">
        <f t="shared" ca="1" si="2"/>
        <v/>
      </c>
      <c r="U9" s="94"/>
      <c r="V9" s="92" t="str">
        <f t="shared" si="3"/>
        <v/>
      </c>
      <c r="W9" s="92" t="str">
        <f t="shared" si="4"/>
        <v/>
      </c>
      <c r="X9" s="99"/>
      <c r="Y9" s="94"/>
      <c r="Z9" s="100"/>
      <c r="AA9" s="95"/>
      <c r="AB9" s="10"/>
      <c r="AC9" s="72" t="b">
        <f t="shared" ca="1" si="1"/>
        <v>0</v>
      </c>
      <c r="AD9" s="5"/>
      <c r="AE9" s="5"/>
      <c r="AF9" s="5" t="s">
        <v>18</v>
      </c>
      <c r="AG9" s="5" t="s">
        <v>162</v>
      </c>
      <c r="AH9" s="5"/>
      <c r="AI9" s="4"/>
      <c r="AJ9" s="4" t="s">
        <v>218</v>
      </c>
      <c r="AK9" s="4"/>
      <c r="AL9" s="4"/>
    </row>
    <row r="10" spans="1:45" ht="15">
      <c r="A10" s="93">
        <f t="shared" si="5"/>
        <v>1507</v>
      </c>
      <c r="B10" s="94"/>
      <c r="C10" s="153"/>
      <c r="D10" s="93" t="str">
        <f>IF(C10&lt;&gt;"",COUNTIF(Stats!AD:AD,C10),"")</f>
        <v/>
      </c>
      <c r="E10" s="165" t="str">
        <f ca="1">IF(C10&lt;&gt;"",IF(MONTH(T10)=MONTH(TODAY()),Stats!AI1508,"--"),"")</f>
        <v/>
      </c>
      <c r="F10" s="97"/>
      <c r="G10" s="160"/>
      <c r="H10" s="157"/>
      <c r="I10" s="158"/>
      <c r="J10" s="161"/>
      <c r="K10" s="160"/>
      <c r="L10" s="162"/>
      <c r="M10" s="162"/>
      <c r="N10" s="96"/>
      <c r="O10" s="96"/>
      <c r="P10" s="164"/>
      <c r="Q10" s="159"/>
      <c r="R10" s="98"/>
      <c r="S10" s="163"/>
      <c r="T10" s="92" t="str">
        <f t="shared" ca="1" si="2"/>
        <v/>
      </c>
      <c r="U10" s="94"/>
      <c r="V10" s="92" t="str">
        <f t="shared" si="3"/>
        <v/>
      </c>
      <c r="W10" s="92" t="str">
        <f t="shared" si="4"/>
        <v/>
      </c>
      <c r="X10" s="99"/>
      <c r="Y10" s="94"/>
      <c r="Z10" s="100"/>
      <c r="AA10" s="95"/>
      <c r="AB10" s="10"/>
      <c r="AC10" s="72" t="b">
        <f t="shared" ca="1" si="1"/>
        <v>0</v>
      </c>
      <c r="AD10" s="5"/>
      <c r="AE10" s="5"/>
      <c r="AF10" s="5"/>
      <c r="AG10" s="5"/>
      <c r="AH10" s="5"/>
      <c r="AI10" s="4"/>
      <c r="AJ10" s="4" t="s">
        <v>37</v>
      </c>
      <c r="AK10" s="4"/>
      <c r="AL10" s="4"/>
    </row>
    <row r="11" spans="1:45" ht="15">
      <c r="A11" s="93">
        <f t="shared" si="5"/>
        <v>1508</v>
      </c>
      <c r="B11" s="94"/>
      <c r="C11" s="153"/>
      <c r="D11" s="93" t="str">
        <f>IF(C11&lt;&gt;"",COUNTIF(Stats!AD:AD,C11),"")</f>
        <v/>
      </c>
      <c r="E11" s="165" t="str">
        <f ca="1">IF(C11&lt;&gt;"",IF(MONTH(T11)=MONTH(TODAY()),Stats!AI1509,"--"),"")</f>
        <v/>
      </c>
      <c r="F11" s="97"/>
      <c r="G11" s="160"/>
      <c r="H11" s="157"/>
      <c r="I11" s="158"/>
      <c r="J11" s="161"/>
      <c r="K11" s="160"/>
      <c r="L11" s="162"/>
      <c r="M11" s="162"/>
      <c r="N11" s="96"/>
      <c r="O11" s="96"/>
      <c r="P11" s="164"/>
      <c r="Q11" s="159"/>
      <c r="R11" s="98"/>
      <c r="S11" s="163"/>
      <c r="T11" s="92" t="str">
        <f t="shared" ca="1" si="2"/>
        <v/>
      </c>
      <c r="U11" s="94"/>
      <c r="V11" s="92" t="str">
        <f t="shared" si="3"/>
        <v/>
      </c>
      <c r="W11" s="92" t="str">
        <f t="shared" si="4"/>
        <v/>
      </c>
      <c r="X11" s="99"/>
      <c r="Y11" s="94"/>
      <c r="Z11" s="100"/>
      <c r="AA11" s="95"/>
      <c r="AB11" s="10"/>
      <c r="AC11" s="72" t="b">
        <f t="shared" ca="1" si="1"/>
        <v>0</v>
      </c>
      <c r="AD11" s="5"/>
      <c r="AE11" s="5"/>
      <c r="AF11" s="5"/>
      <c r="AG11" s="5"/>
      <c r="AH11" s="5"/>
      <c r="AI11" s="4"/>
      <c r="AJ11" s="4"/>
      <c r="AK11" s="4"/>
      <c r="AL11" s="4"/>
    </row>
    <row r="12" spans="1:45" ht="15">
      <c r="A12" s="93">
        <f t="shared" si="5"/>
        <v>1509</v>
      </c>
      <c r="B12" s="94"/>
      <c r="C12" s="153"/>
      <c r="D12" s="93" t="str">
        <f>IF(C12&lt;&gt;"",COUNTIF(Stats!AD:AD,C12),"")</f>
        <v/>
      </c>
      <c r="E12" s="165" t="str">
        <f ca="1">IF(C12&lt;&gt;"",IF(MONTH(T12)=MONTH(TODAY()),Stats!AI1510,"--"),"")</f>
        <v/>
      </c>
      <c r="F12" s="97"/>
      <c r="G12" s="160"/>
      <c r="H12" s="157"/>
      <c r="I12" s="158"/>
      <c r="J12" s="161"/>
      <c r="K12" s="160"/>
      <c r="L12" s="162"/>
      <c r="M12" s="162"/>
      <c r="N12" s="96"/>
      <c r="O12" s="96"/>
      <c r="P12" s="164"/>
      <c r="Q12" s="159"/>
      <c r="R12" s="98"/>
      <c r="S12" s="163"/>
      <c r="T12" s="92" t="str">
        <f t="shared" ca="1" si="2"/>
        <v/>
      </c>
      <c r="U12" s="94"/>
      <c r="V12" s="92" t="str">
        <f t="shared" si="3"/>
        <v/>
      </c>
      <c r="W12" s="92" t="str">
        <f t="shared" si="4"/>
        <v/>
      </c>
      <c r="X12" s="99"/>
      <c r="Y12" s="94"/>
      <c r="Z12" s="100"/>
      <c r="AA12" s="95"/>
      <c r="AB12" s="10"/>
      <c r="AC12" s="72" t="b">
        <f t="shared" ca="1" si="1"/>
        <v>0</v>
      </c>
      <c r="AD12" s="4"/>
      <c r="AE12" s="4"/>
      <c r="AF12" s="4"/>
      <c r="AG12" s="4"/>
      <c r="AH12" s="5"/>
      <c r="AI12" s="4"/>
      <c r="AJ12" s="4"/>
      <c r="AK12" s="4"/>
      <c r="AL12" s="4"/>
    </row>
    <row r="13" spans="1:45" ht="15">
      <c r="A13" s="93">
        <f t="shared" si="5"/>
        <v>1510</v>
      </c>
      <c r="B13" s="94"/>
      <c r="C13" s="153"/>
      <c r="D13" s="93" t="str">
        <f>IF(C13&lt;&gt;"",COUNTIF(Stats!AD:AD,C13),"")</f>
        <v/>
      </c>
      <c r="E13" s="165" t="str">
        <f ca="1">IF(C13&lt;&gt;"",IF(MONTH(T13)=MONTH(TODAY()),Stats!AI1511,"--"),"")</f>
        <v/>
      </c>
      <c r="F13" s="97"/>
      <c r="G13" s="160"/>
      <c r="H13" s="157"/>
      <c r="I13" s="158"/>
      <c r="J13" s="161"/>
      <c r="K13" s="160"/>
      <c r="L13" s="162"/>
      <c r="M13" s="162"/>
      <c r="N13" s="96"/>
      <c r="O13" s="96"/>
      <c r="P13" s="164"/>
      <c r="Q13" s="159"/>
      <c r="R13" s="98"/>
      <c r="S13" s="163"/>
      <c r="T13" s="92" t="str">
        <f t="shared" ca="1" si="2"/>
        <v/>
      </c>
      <c r="U13" s="94"/>
      <c r="V13" s="92" t="str">
        <f t="shared" si="3"/>
        <v/>
      </c>
      <c r="W13" s="92" t="str">
        <f t="shared" si="4"/>
        <v/>
      </c>
      <c r="X13" s="99"/>
      <c r="Y13" s="94"/>
      <c r="Z13" s="100"/>
      <c r="AA13" s="95"/>
      <c r="AB13" s="10"/>
      <c r="AC13" s="72" t="b">
        <f t="shared" ca="1" si="1"/>
        <v>0</v>
      </c>
      <c r="AD13" s="4"/>
      <c r="AE13" s="4"/>
      <c r="AF13" s="4"/>
      <c r="AG13" s="4"/>
      <c r="AH13" s="4"/>
      <c r="AI13" s="4"/>
      <c r="AJ13" s="4"/>
      <c r="AK13" s="4"/>
      <c r="AL13" s="4"/>
    </row>
    <row r="14" spans="1:45" ht="15">
      <c r="A14" s="93">
        <f t="shared" si="5"/>
        <v>1511</v>
      </c>
      <c r="B14" s="94"/>
      <c r="C14" s="153"/>
      <c r="D14" s="93" t="str">
        <f>IF(C14&lt;&gt;"",COUNTIF(Stats!AD:AD,C14),"")</f>
        <v/>
      </c>
      <c r="E14" s="165" t="str">
        <f ca="1">IF(C14&lt;&gt;"",IF(MONTH(T14)=MONTH(TODAY()),Stats!AI1512,"--"),"")</f>
        <v/>
      </c>
      <c r="F14" s="97"/>
      <c r="G14" s="160"/>
      <c r="H14" s="157"/>
      <c r="I14" s="158"/>
      <c r="J14" s="161"/>
      <c r="K14" s="160"/>
      <c r="L14" s="162"/>
      <c r="M14" s="162"/>
      <c r="N14" s="96"/>
      <c r="O14" s="96"/>
      <c r="P14" s="164"/>
      <c r="Q14" s="159"/>
      <c r="R14" s="98"/>
      <c r="S14" s="163"/>
      <c r="T14" s="92" t="str">
        <f t="shared" ca="1" si="2"/>
        <v/>
      </c>
      <c r="U14" s="94"/>
      <c r="V14" s="92" t="str">
        <f t="shared" si="3"/>
        <v/>
      </c>
      <c r="W14" s="92" t="str">
        <f t="shared" si="4"/>
        <v/>
      </c>
      <c r="X14" s="99"/>
      <c r="Y14" s="94"/>
      <c r="Z14" s="100"/>
      <c r="AA14" s="95"/>
      <c r="AB14" s="10"/>
      <c r="AC14" s="72" t="b">
        <f t="shared" ca="1" si="1"/>
        <v>0</v>
      </c>
      <c r="AD14" s="4"/>
      <c r="AE14" s="4"/>
      <c r="AF14" s="4"/>
      <c r="AG14" s="4"/>
      <c r="AH14" s="4"/>
      <c r="AI14" s="4"/>
      <c r="AJ14" s="4"/>
      <c r="AK14" s="4"/>
      <c r="AL14" s="4"/>
    </row>
    <row r="15" spans="1:45" ht="15">
      <c r="A15" s="93">
        <f t="shared" si="5"/>
        <v>1512</v>
      </c>
      <c r="B15" s="94"/>
      <c r="C15" s="153"/>
      <c r="D15" s="93" t="str">
        <f>IF(C15&lt;&gt;"",COUNTIF(Stats!AD:AD,C15),"")</f>
        <v/>
      </c>
      <c r="E15" s="165" t="str">
        <f ca="1">IF(C15&lt;&gt;"",IF(MONTH(T15)=MONTH(TODAY()),Stats!AI1513,"--"),"")</f>
        <v/>
      </c>
      <c r="F15" s="97"/>
      <c r="G15" s="160"/>
      <c r="H15" s="157"/>
      <c r="I15" s="158"/>
      <c r="J15" s="161"/>
      <c r="K15" s="160"/>
      <c r="L15" s="162"/>
      <c r="M15" s="162"/>
      <c r="N15" s="96"/>
      <c r="O15" s="96"/>
      <c r="P15" s="164"/>
      <c r="Q15" s="159"/>
      <c r="R15" s="98"/>
      <c r="S15" s="163"/>
      <c r="T15" s="92" t="str">
        <f t="shared" ca="1" si="2"/>
        <v/>
      </c>
      <c r="U15" s="94"/>
      <c r="V15" s="92" t="str">
        <f t="shared" si="3"/>
        <v/>
      </c>
      <c r="W15" s="92" t="str">
        <f t="shared" si="4"/>
        <v/>
      </c>
      <c r="X15" s="99"/>
      <c r="Y15" s="94"/>
      <c r="Z15" s="100"/>
      <c r="AA15" s="95"/>
      <c r="AB15" s="10"/>
      <c r="AC15" s="72" t="b">
        <f t="shared" ca="1" si="1"/>
        <v>0</v>
      </c>
      <c r="AD15" s="4"/>
      <c r="AE15" s="4"/>
      <c r="AF15" s="4"/>
      <c r="AG15" s="4"/>
      <c r="AH15" s="4"/>
      <c r="AI15" s="4"/>
      <c r="AJ15" s="4"/>
      <c r="AK15" s="4"/>
      <c r="AL15" s="4"/>
    </row>
    <row r="16" spans="1:45" ht="15">
      <c r="A16" s="93">
        <f t="shared" si="5"/>
        <v>1513</v>
      </c>
      <c r="B16" s="94"/>
      <c r="C16" s="153"/>
      <c r="D16" s="93" t="str">
        <f>IF(C16&lt;&gt;"",COUNTIF(Stats!AD:AD,C16),"")</f>
        <v/>
      </c>
      <c r="E16" s="165" t="str">
        <f ca="1">IF(C16&lt;&gt;"",IF(MONTH(T16)=MONTH(TODAY()),Stats!AI1514,"--"),"")</f>
        <v/>
      </c>
      <c r="F16" s="97"/>
      <c r="G16" s="160"/>
      <c r="H16" s="157"/>
      <c r="I16" s="158"/>
      <c r="J16" s="161"/>
      <c r="K16" s="160"/>
      <c r="L16" s="162"/>
      <c r="M16" s="162"/>
      <c r="N16" s="96"/>
      <c r="O16" s="96"/>
      <c r="P16" s="164"/>
      <c r="Q16" s="159"/>
      <c r="R16" s="98"/>
      <c r="S16" s="163"/>
      <c r="T16" s="92" t="str">
        <f t="shared" ca="1" si="2"/>
        <v/>
      </c>
      <c r="U16" s="94"/>
      <c r="V16" s="92" t="str">
        <f t="shared" si="3"/>
        <v/>
      </c>
      <c r="W16" s="92" t="str">
        <f t="shared" si="4"/>
        <v/>
      </c>
      <c r="X16" s="99"/>
      <c r="Y16" s="94"/>
      <c r="Z16" s="100"/>
      <c r="AA16" s="95"/>
      <c r="AB16" s="10"/>
      <c r="AC16" s="72" t="b">
        <f t="shared" ca="1" si="1"/>
        <v>0</v>
      </c>
      <c r="AD16" s="4"/>
      <c r="AE16" s="4"/>
      <c r="AF16" s="4"/>
      <c r="AG16" s="4"/>
      <c r="AH16" s="4"/>
      <c r="AI16" s="4"/>
      <c r="AJ16" s="4"/>
      <c r="AK16" s="4"/>
      <c r="AL16" s="4"/>
    </row>
    <row r="17" spans="1:34" ht="15">
      <c r="A17" s="93">
        <f t="shared" si="5"/>
        <v>1514</v>
      </c>
      <c r="B17" s="94"/>
      <c r="C17" s="153"/>
      <c r="D17" s="93" t="str">
        <f>IF(C17&lt;&gt;"",COUNTIF(Stats!AD:AD,C17),"")</f>
        <v/>
      </c>
      <c r="E17" s="165" t="str">
        <f ca="1">IF(C17&lt;&gt;"",IF(MONTH(T17)=MONTH(TODAY()),Stats!AI1515,"--"),"")</f>
        <v/>
      </c>
      <c r="F17" s="97"/>
      <c r="G17" s="160"/>
      <c r="H17" s="157"/>
      <c r="I17" s="158"/>
      <c r="J17" s="161"/>
      <c r="K17" s="160"/>
      <c r="L17" s="162"/>
      <c r="M17" s="162"/>
      <c r="N17" s="96"/>
      <c r="O17" s="96"/>
      <c r="P17" s="164"/>
      <c r="Q17" s="159"/>
      <c r="R17" s="98"/>
      <c r="S17" s="163"/>
      <c r="T17" s="92" t="str">
        <f t="shared" ca="1" si="2"/>
        <v/>
      </c>
      <c r="U17" s="94"/>
      <c r="V17" s="92" t="str">
        <f t="shared" si="3"/>
        <v/>
      </c>
      <c r="W17" s="92" t="str">
        <f t="shared" si="4"/>
        <v/>
      </c>
      <c r="X17" s="99"/>
      <c r="Y17" s="94"/>
      <c r="Z17" s="100"/>
      <c r="AA17" s="95"/>
      <c r="AB17" s="10"/>
      <c r="AC17" s="72" t="b">
        <f t="shared" ca="1" si="1"/>
        <v>0</v>
      </c>
      <c r="AH17" s="4"/>
    </row>
    <row r="18" spans="1:34" ht="15">
      <c r="A18" s="93">
        <f t="shared" si="5"/>
        <v>1515</v>
      </c>
      <c r="B18" s="94"/>
      <c r="C18" s="153"/>
      <c r="D18" s="93" t="str">
        <f>IF(C18&lt;&gt;"",COUNTIF(Stats!AD:AD,C18),"")</f>
        <v/>
      </c>
      <c r="E18" s="165" t="str">
        <f ca="1">IF(C18&lt;&gt;"",IF(MONTH(T18)=MONTH(TODAY()),Stats!AI1516,"--"),"")</f>
        <v/>
      </c>
      <c r="F18" s="97"/>
      <c r="G18" s="160"/>
      <c r="H18" s="157"/>
      <c r="I18" s="158"/>
      <c r="J18" s="161"/>
      <c r="K18" s="160"/>
      <c r="L18" s="162"/>
      <c r="M18" s="162"/>
      <c r="N18" s="96"/>
      <c r="O18" s="96"/>
      <c r="P18" s="164"/>
      <c r="Q18" s="159"/>
      <c r="R18" s="98"/>
      <c r="S18" s="163"/>
      <c r="T18" s="92" t="str">
        <f t="shared" ca="1" si="2"/>
        <v/>
      </c>
      <c r="U18" s="94"/>
      <c r="V18" s="92" t="str">
        <f t="shared" si="3"/>
        <v/>
      </c>
      <c r="W18" s="92" t="str">
        <f t="shared" si="4"/>
        <v/>
      </c>
      <c r="X18" s="99"/>
      <c r="Y18" s="94"/>
      <c r="Z18" s="100"/>
      <c r="AA18" s="95"/>
      <c r="AB18" s="10"/>
      <c r="AC18" s="72" t="b">
        <f t="shared" ca="1" si="1"/>
        <v>0</v>
      </c>
    </row>
    <row r="19" spans="1:34" ht="15">
      <c r="A19" s="93">
        <f t="shared" si="5"/>
        <v>1516</v>
      </c>
      <c r="B19" s="94"/>
      <c r="C19" s="153"/>
      <c r="D19" s="93" t="str">
        <f>IF(C19&lt;&gt;"",COUNTIF(Stats!AD:AD,C19),"")</f>
        <v/>
      </c>
      <c r="E19" s="165" t="str">
        <f ca="1">IF(C19&lt;&gt;"",IF(MONTH(T19)=MONTH(TODAY()),Stats!AI1517,"--"),"")</f>
        <v/>
      </c>
      <c r="F19" s="97"/>
      <c r="G19" s="160"/>
      <c r="H19" s="157"/>
      <c r="I19" s="158"/>
      <c r="J19" s="161"/>
      <c r="K19" s="160"/>
      <c r="L19" s="162"/>
      <c r="M19" s="162"/>
      <c r="N19" s="96"/>
      <c r="O19" s="96"/>
      <c r="P19" s="164"/>
      <c r="Q19" s="159"/>
      <c r="R19" s="98"/>
      <c r="S19" s="163"/>
      <c r="T19" s="92" t="str">
        <f t="shared" ca="1" si="2"/>
        <v/>
      </c>
      <c r="U19" s="94"/>
      <c r="V19" s="92" t="str">
        <f t="shared" si="3"/>
        <v/>
      </c>
      <c r="W19" s="92" t="str">
        <f t="shared" si="4"/>
        <v/>
      </c>
      <c r="X19" s="99"/>
      <c r="Y19" s="94"/>
      <c r="Z19" s="100"/>
      <c r="AA19" s="95"/>
      <c r="AB19" s="10"/>
      <c r="AC19" s="72" t="b">
        <f t="shared" ca="1" si="1"/>
        <v>0</v>
      </c>
    </row>
    <row r="20" spans="1:34" ht="15">
      <c r="A20" s="93">
        <f t="shared" si="5"/>
        <v>1517</v>
      </c>
      <c r="B20" s="94"/>
      <c r="C20" s="153"/>
      <c r="D20" s="93" t="str">
        <f>IF(C20&lt;&gt;"",COUNTIF(Stats!AD:AD,C20),"")</f>
        <v/>
      </c>
      <c r="E20" s="165" t="str">
        <f ca="1">IF(C20&lt;&gt;"",IF(MONTH(T20)=MONTH(TODAY()),Stats!AI1518,"--"),"")</f>
        <v/>
      </c>
      <c r="F20" s="97"/>
      <c r="G20" s="160"/>
      <c r="H20" s="157"/>
      <c r="I20" s="158"/>
      <c r="J20" s="161"/>
      <c r="K20" s="160"/>
      <c r="L20" s="162"/>
      <c r="M20" s="162"/>
      <c r="N20" s="96"/>
      <c r="O20" s="96"/>
      <c r="P20" s="164"/>
      <c r="Q20" s="159"/>
      <c r="R20" s="98"/>
      <c r="S20" s="163"/>
      <c r="T20" s="92" t="str">
        <f t="shared" ca="1" si="2"/>
        <v/>
      </c>
      <c r="U20" s="94"/>
      <c r="V20" s="92" t="str">
        <f t="shared" si="3"/>
        <v/>
      </c>
      <c r="W20" s="92" t="str">
        <f t="shared" si="4"/>
        <v/>
      </c>
      <c r="X20" s="99"/>
      <c r="Y20" s="94"/>
      <c r="Z20" s="100"/>
      <c r="AA20" s="95"/>
      <c r="AB20" s="10"/>
      <c r="AC20" s="72" t="b">
        <f t="shared" ca="1" si="1"/>
        <v>0</v>
      </c>
    </row>
    <row r="21" spans="1:34" ht="15">
      <c r="A21" s="93">
        <f t="shared" si="5"/>
        <v>1518</v>
      </c>
      <c r="B21" s="94"/>
      <c r="C21" s="153"/>
      <c r="D21" s="93" t="str">
        <f>IF(C21&lt;&gt;"",COUNTIF(Stats!AD:AD,C21),"")</f>
        <v/>
      </c>
      <c r="E21" s="165" t="str">
        <f ca="1">IF(C21&lt;&gt;"",IF(MONTH(T21)=MONTH(TODAY()),Stats!AI1519,"--"),"")</f>
        <v/>
      </c>
      <c r="F21" s="97"/>
      <c r="G21" s="160"/>
      <c r="H21" s="157"/>
      <c r="I21" s="158"/>
      <c r="J21" s="161"/>
      <c r="K21" s="160"/>
      <c r="L21" s="162"/>
      <c r="M21" s="162"/>
      <c r="N21" s="96"/>
      <c r="O21" s="96"/>
      <c r="P21" s="164"/>
      <c r="Q21" s="159"/>
      <c r="R21" s="98"/>
      <c r="S21" s="163"/>
      <c r="T21" s="92" t="str">
        <f t="shared" ca="1" si="2"/>
        <v/>
      </c>
      <c r="U21" s="94"/>
      <c r="V21" s="92" t="str">
        <f t="shared" si="3"/>
        <v/>
      </c>
      <c r="W21" s="92" t="str">
        <f t="shared" si="4"/>
        <v/>
      </c>
      <c r="X21" s="99"/>
      <c r="Y21" s="94"/>
      <c r="Z21" s="100"/>
      <c r="AA21" s="95"/>
      <c r="AB21" s="10"/>
      <c r="AC21" s="72" t="b">
        <f t="shared" ca="1" si="1"/>
        <v>0</v>
      </c>
    </row>
    <row r="22" spans="1:34" ht="15">
      <c r="A22" s="93">
        <f t="shared" si="5"/>
        <v>1519</v>
      </c>
      <c r="B22" s="94"/>
      <c r="C22" s="153"/>
      <c r="D22" s="93" t="str">
        <f>IF(C22&lt;&gt;"",COUNTIF(Stats!AD:AD,C22),"")</f>
        <v/>
      </c>
      <c r="E22" s="165" t="str">
        <f ca="1">IF(C22&lt;&gt;"",IF(MONTH(T22)=MONTH(TODAY()),Stats!AI1520,"--"),"")</f>
        <v/>
      </c>
      <c r="F22" s="97"/>
      <c r="G22" s="160"/>
      <c r="H22" s="157"/>
      <c r="I22" s="158"/>
      <c r="J22" s="161"/>
      <c r="K22" s="160"/>
      <c r="L22" s="162"/>
      <c r="M22" s="162"/>
      <c r="N22" s="96"/>
      <c r="O22" s="96"/>
      <c r="P22" s="164"/>
      <c r="Q22" s="159"/>
      <c r="R22" s="98"/>
      <c r="S22" s="163"/>
      <c r="T22" s="92" t="str">
        <f t="shared" ca="1" si="2"/>
        <v/>
      </c>
      <c r="U22" s="94"/>
      <c r="V22" s="92" t="str">
        <f t="shared" si="3"/>
        <v/>
      </c>
      <c r="W22" s="92" t="str">
        <f t="shared" si="4"/>
        <v/>
      </c>
      <c r="X22" s="99"/>
      <c r="Y22" s="94"/>
      <c r="Z22" s="100"/>
      <c r="AA22" s="95"/>
      <c r="AB22" s="10"/>
      <c r="AC22" s="72" t="b">
        <f t="shared" ca="1" si="1"/>
        <v>0</v>
      </c>
    </row>
    <row r="23" spans="1:34" ht="15">
      <c r="A23" s="93">
        <f t="shared" si="5"/>
        <v>1520</v>
      </c>
      <c r="B23" s="94"/>
      <c r="C23" s="153"/>
      <c r="D23" s="93" t="str">
        <f>IF(C23&lt;&gt;"",COUNTIF(Stats!AD:AD,C23),"")</f>
        <v/>
      </c>
      <c r="E23" s="165" t="str">
        <f ca="1">IF(C23&lt;&gt;"",IF(MONTH(T23)=MONTH(TODAY()),Stats!AI1521,"--"),"")</f>
        <v/>
      </c>
      <c r="F23" s="97"/>
      <c r="G23" s="160"/>
      <c r="H23" s="157"/>
      <c r="I23" s="158"/>
      <c r="J23" s="161"/>
      <c r="K23" s="160"/>
      <c r="L23" s="162"/>
      <c r="M23" s="162"/>
      <c r="N23" s="96"/>
      <c r="O23" s="96"/>
      <c r="P23" s="164"/>
      <c r="Q23" s="159"/>
      <c r="R23" s="98"/>
      <c r="S23" s="163"/>
      <c r="T23" s="92" t="str">
        <f t="shared" ca="1" si="2"/>
        <v/>
      </c>
      <c r="U23" s="94"/>
      <c r="V23" s="92" t="str">
        <f t="shared" si="3"/>
        <v/>
      </c>
      <c r="W23" s="92" t="str">
        <f t="shared" si="4"/>
        <v/>
      </c>
      <c r="X23" s="99"/>
      <c r="Y23" s="94"/>
      <c r="Z23" s="100"/>
      <c r="AA23" s="95"/>
      <c r="AB23" s="10"/>
      <c r="AC23" s="72" t="b">
        <f t="shared" ca="1" si="1"/>
        <v>0</v>
      </c>
    </row>
    <row r="24" spans="1:34" ht="15">
      <c r="A24" s="93">
        <f t="shared" si="5"/>
        <v>1521</v>
      </c>
      <c r="B24" s="94"/>
      <c r="C24" s="153"/>
      <c r="D24" s="93" t="str">
        <f>IF(C24&lt;&gt;"",COUNTIF(Stats!AD:AD,C24),"")</f>
        <v/>
      </c>
      <c r="E24" s="165" t="str">
        <f ca="1">IF(C24&lt;&gt;"",IF(MONTH(T24)=MONTH(TODAY()),Stats!AI1522,"--"),"")</f>
        <v/>
      </c>
      <c r="F24" s="97"/>
      <c r="G24" s="160"/>
      <c r="H24" s="157"/>
      <c r="I24" s="158"/>
      <c r="J24" s="161"/>
      <c r="K24" s="160"/>
      <c r="L24" s="162"/>
      <c r="M24" s="162"/>
      <c r="N24" s="96"/>
      <c r="O24" s="96"/>
      <c r="P24" s="164"/>
      <c r="Q24" s="159"/>
      <c r="R24" s="98"/>
      <c r="S24" s="163"/>
      <c r="T24" s="92" t="str">
        <f t="shared" ca="1" si="2"/>
        <v/>
      </c>
      <c r="U24" s="94"/>
      <c r="V24" s="92" t="str">
        <f t="shared" si="3"/>
        <v/>
      </c>
      <c r="W24" s="92" t="str">
        <f t="shared" si="4"/>
        <v/>
      </c>
      <c r="X24" s="99"/>
      <c r="Y24" s="94"/>
      <c r="Z24" s="100"/>
      <c r="AA24" s="95"/>
      <c r="AB24" s="10"/>
      <c r="AC24" s="72" t="b">
        <f t="shared" ca="1" si="1"/>
        <v>0</v>
      </c>
    </row>
    <row r="25" spans="1:34" ht="15">
      <c r="A25" s="93">
        <f t="shared" si="5"/>
        <v>1522</v>
      </c>
      <c r="B25" s="94"/>
      <c r="C25" s="153"/>
      <c r="D25" s="93" t="str">
        <f>IF(C25&lt;&gt;"",COUNTIF(Stats!AD:AD,C25),"")</f>
        <v/>
      </c>
      <c r="E25" s="165" t="str">
        <f ca="1">IF(C25&lt;&gt;"",IF(MONTH(T25)=MONTH(TODAY()),Stats!AI1523,"--"),"")</f>
        <v/>
      </c>
      <c r="F25" s="97"/>
      <c r="G25" s="160"/>
      <c r="H25" s="157"/>
      <c r="I25" s="158"/>
      <c r="J25" s="161"/>
      <c r="K25" s="160"/>
      <c r="L25" s="162"/>
      <c r="M25" s="162"/>
      <c r="N25" s="96"/>
      <c r="O25" s="96"/>
      <c r="P25" s="164"/>
      <c r="Q25" s="159"/>
      <c r="R25" s="98"/>
      <c r="S25" s="163"/>
      <c r="T25" s="92" t="str">
        <f t="shared" ca="1" si="2"/>
        <v/>
      </c>
      <c r="U25" s="94"/>
      <c r="V25" s="92" t="str">
        <f t="shared" si="3"/>
        <v/>
      </c>
      <c r="W25" s="92" t="str">
        <f t="shared" si="4"/>
        <v/>
      </c>
      <c r="X25" s="99"/>
      <c r="Y25" s="94"/>
      <c r="Z25" s="100"/>
      <c r="AA25" s="95"/>
      <c r="AB25" s="10"/>
      <c r="AC25" s="72" t="b">
        <f t="shared" ca="1" si="1"/>
        <v>0</v>
      </c>
    </row>
    <row r="26" spans="1:34" ht="15">
      <c r="A26" s="93">
        <f t="shared" si="5"/>
        <v>1523</v>
      </c>
      <c r="B26" s="94"/>
      <c r="C26" s="153"/>
      <c r="D26" s="93" t="str">
        <f>IF(C26&lt;&gt;"",COUNTIF(Stats!AD:AD,C26),"")</f>
        <v/>
      </c>
      <c r="E26" s="165" t="str">
        <f ca="1">IF(C26&lt;&gt;"",IF(MONTH(T26)=MONTH(TODAY()),Stats!AI1524,"--"),"")</f>
        <v/>
      </c>
      <c r="F26" s="97"/>
      <c r="G26" s="160"/>
      <c r="H26" s="157"/>
      <c r="I26" s="158"/>
      <c r="J26" s="161"/>
      <c r="K26" s="160"/>
      <c r="L26" s="162"/>
      <c r="M26" s="162"/>
      <c r="N26" s="96"/>
      <c r="O26" s="96"/>
      <c r="P26" s="164"/>
      <c r="Q26" s="159"/>
      <c r="R26" s="98"/>
      <c r="S26" s="163"/>
      <c r="T26" s="92" t="str">
        <f t="shared" ca="1" si="2"/>
        <v/>
      </c>
      <c r="U26" s="94"/>
      <c r="V26" s="92" t="str">
        <f t="shared" si="3"/>
        <v/>
      </c>
      <c r="W26" s="92" t="str">
        <f t="shared" si="4"/>
        <v/>
      </c>
      <c r="X26" s="99"/>
      <c r="Y26" s="94"/>
      <c r="Z26" s="100"/>
      <c r="AA26" s="95"/>
      <c r="AB26" s="10"/>
      <c r="AC26" s="72" t="b">
        <f t="shared" ca="1" si="1"/>
        <v>0</v>
      </c>
    </row>
    <row r="27" spans="1:34" ht="15">
      <c r="A27" s="93">
        <f t="shared" si="5"/>
        <v>1524</v>
      </c>
      <c r="B27" s="94"/>
      <c r="C27" s="153"/>
      <c r="D27" s="93" t="str">
        <f>IF(C27&lt;&gt;"",COUNTIF(Stats!AD:AD,C27),"")</f>
        <v/>
      </c>
      <c r="E27" s="165" t="str">
        <f ca="1">IF(C27&lt;&gt;"",IF(MONTH(T27)=MONTH(TODAY()),Stats!AI1525,"--"),"")</f>
        <v/>
      </c>
      <c r="F27" s="97"/>
      <c r="G27" s="160"/>
      <c r="H27" s="157"/>
      <c r="I27" s="158"/>
      <c r="J27" s="161"/>
      <c r="K27" s="160"/>
      <c r="L27" s="162"/>
      <c r="M27" s="162"/>
      <c r="N27" s="96"/>
      <c r="O27" s="96"/>
      <c r="P27" s="164"/>
      <c r="Q27" s="159"/>
      <c r="R27" s="98"/>
      <c r="S27" s="163"/>
      <c r="T27" s="92" t="str">
        <f t="shared" ca="1" si="2"/>
        <v/>
      </c>
      <c r="U27" s="94"/>
      <c r="V27" s="92" t="str">
        <f t="shared" si="3"/>
        <v/>
      </c>
      <c r="W27" s="92" t="str">
        <f t="shared" si="4"/>
        <v/>
      </c>
      <c r="X27" s="99"/>
      <c r="Y27" s="94"/>
      <c r="Z27" s="100"/>
      <c r="AA27" s="95"/>
      <c r="AB27" s="10"/>
      <c r="AC27" s="72" t="b">
        <f t="shared" ca="1" si="1"/>
        <v>0</v>
      </c>
    </row>
    <row r="28" spans="1:34" ht="15">
      <c r="A28" s="93">
        <f t="shared" si="5"/>
        <v>1525</v>
      </c>
      <c r="B28" s="94"/>
      <c r="C28" s="153"/>
      <c r="D28" s="93" t="str">
        <f>IF(C28&lt;&gt;"",COUNTIF(Stats!AD:AD,C28),"")</f>
        <v/>
      </c>
      <c r="E28" s="165" t="str">
        <f ca="1">IF(C28&lt;&gt;"",IF(MONTH(T28)=MONTH(TODAY()),Stats!AI1526,"--"),"")</f>
        <v/>
      </c>
      <c r="F28" s="97"/>
      <c r="G28" s="160"/>
      <c r="H28" s="157"/>
      <c r="I28" s="158"/>
      <c r="J28" s="161"/>
      <c r="K28" s="160"/>
      <c r="L28" s="162"/>
      <c r="M28" s="162"/>
      <c r="N28" s="96"/>
      <c r="O28" s="96"/>
      <c r="P28" s="164"/>
      <c r="Q28" s="159"/>
      <c r="R28" s="98"/>
      <c r="S28" s="163"/>
      <c r="T28" s="92" t="str">
        <f t="shared" ca="1" si="2"/>
        <v/>
      </c>
      <c r="U28" s="94"/>
      <c r="V28" s="92" t="str">
        <f t="shared" si="3"/>
        <v/>
      </c>
      <c r="W28" s="92" t="str">
        <f t="shared" si="4"/>
        <v/>
      </c>
      <c r="X28" s="99"/>
      <c r="Y28" s="94"/>
      <c r="Z28" s="100"/>
      <c r="AA28" s="95"/>
      <c r="AB28" s="10"/>
      <c r="AC28" s="72" t="b">
        <f t="shared" ca="1" si="1"/>
        <v>0</v>
      </c>
    </row>
    <row r="29" spans="1:34" ht="15">
      <c r="A29" s="93">
        <f t="shared" si="5"/>
        <v>1526</v>
      </c>
      <c r="B29" s="94"/>
      <c r="C29" s="153"/>
      <c r="D29" s="93" t="str">
        <f>IF(C29&lt;&gt;"",COUNTIF(Stats!AD:AD,C29),"")</f>
        <v/>
      </c>
      <c r="E29" s="165" t="str">
        <f ca="1">IF(C29&lt;&gt;"",IF(MONTH(T29)=MONTH(TODAY()),Stats!AI1527,"--"),"")</f>
        <v/>
      </c>
      <c r="F29" s="97"/>
      <c r="G29" s="160"/>
      <c r="H29" s="157"/>
      <c r="I29" s="158"/>
      <c r="J29" s="161"/>
      <c r="K29" s="160"/>
      <c r="L29" s="162"/>
      <c r="M29" s="162"/>
      <c r="N29" s="96"/>
      <c r="O29" s="96"/>
      <c r="P29" s="164"/>
      <c r="Q29" s="159"/>
      <c r="R29" s="98"/>
      <c r="S29" s="163"/>
      <c r="T29" s="92" t="str">
        <f t="shared" ca="1" si="2"/>
        <v/>
      </c>
      <c r="U29" s="94"/>
      <c r="V29" s="92" t="str">
        <f t="shared" si="3"/>
        <v/>
      </c>
      <c r="W29" s="92" t="str">
        <f t="shared" si="4"/>
        <v/>
      </c>
      <c r="X29" s="99"/>
      <c r="Y29" s="94"/>
      <c r="Z29" s="100"/>
      <c r="AA29" s="95"/>
      <c r="AB29" s="10"/>
      <c r="AC29" s="72" t="b">
        <f t="shared" ca="1" si="1"/>
        <v>0</v>
      </c>
    </row>
    <row r="30" spans="1:34" ht="15">
      <c r="A30" s="93">
        <f t="shared" si="5"/>
        <v>1527</v>
      </c>
      <c r="B30" s="94"/>
      <c r="C30" s="153"/>
      <c r="D30" s="93" t="str">
        <f>IF(C30&lt;&gt;"",COUNTIF(Stats!AD:AD,C30),"")</f>
        <v/>
      </c>
      <c r="E30" s="165" t="str">
        <f ca="1">IF(C30&lt;&gt;"",IF(MONTH(T30)=MONTH(TODAY()),Stats!AI1528,"--"),"")</f>
        <v/>
      </c>
      <c r="F30" s="97"/>
      <c r="G30" s="160"/>
      <c r="H30" s="157"/>
      <c r="I30" s="158"/>
      <c r="J30" s="161"/>
      <c r="K30" s="160"/>
      <c r="L30" s="162"/>
      <c r="M30" s="162"/>
      <c r="N30" s="96"/>
      <c r="O30" s="96"/>
      <c r="P30" s="164"/>
      <c r="Q30" s="159"/>
      <c r="R30" s="98"/>
      <c r="S30" s="163"/>
      <c r="T30" s="92" t="str">
        <f t="shared" ca="1" si="2"/>
        <v/>
      </c>
      <c r="U30" s="94"/>
      <c r="V30" s="92" t="str">
        <f t="shared" si="3"/>
        <v/>
      </c>
      <c r="W30" s="92" t="str">
        <f t="shared" si="4"/>
        <v/>
      </c>
      <c r="X30" s="99"/>
      <c r="Y30" s="94"/>
      <c r="Z30" s="100"/>
      <c r="AA30" s="95"/>
      <c r="AB30" s="10"/>
      <c r="AC30" s="72" t="b">
        <f t="shared" ca="1" si="1"/>
        <v>0</v>
      </c>
    </row>
    <row r="31" spans="1:34" ht="15">
      <c r="A31" s="93">
        <f t="shared" si="5"/>
        <v>1528</v>
      </c>
      <c r="B31" s="94"/>
      <c r="C31" s="153"/>
      <c r="D31" s="93" t="str">
        <f>IF(C31&lt;&gt;"",COUNTIF(Stats!AD:AD,C31),"")</f>
        <v/>
      </c>
      <c r="E31" s="165" t="str">
        <f ca="1">IF(C31&lt;&gt;"",IF(MONTH(T31)=MONTH(TODAY()),Stats!AI1529,"--"),"")</f>
        <v/>
      </c>
      <c r="F31" s="97"/>
      <c r="G31" s="160"/>
      <c r="H31" s="157"/>
      <c r="I31" s="158"/>
      <c r="J31" s="161"/>
      <c r="K31" s="160"/>
      <c r="L31" s="162"/>
      <c r="M31" s="162"/>
      <c r="N31" s="96"/>
      <c r="O31" s="96"/>
      <c r="P31" s="164"/>
      <c r="Q31" s="159"/>
      <c r="R31" s="98"/>
      <c r="S31" s="163"/>
      <c r="T31" s="92" t="str">
        <f t="shared" ca="1" si="2"/>
        <v/>
      </c>
      <c r="U31" s="94"/>
      <c r="V31" s="92" t="str">
        <f t="shared" si="3"/>
        <v/>
      </c>
      <c r="W31" s="92" t="str">
        <f t="shared" si="4"/>
        <v/>
      </c>
      <c r="X31" s="99"/>
      <c r="Y31" s="94"/>
      <c r="Z31" s="100"/>
      <c r="AA31" s="95"/>
      <c r="AB31" s="10"/>
      <c r="AC31" s="72" t="b">
        <f t="shared" ca="1" si="1"/>
        <v>0</v>
      </c>
    </row>
    <row r="32" spans="1:34" ht="15">
      <c r="A32" s="93">
        <f t="shared" si="5"/>
        <v>1529</v>
      </c>
      <c r="B32" s="94"/>
      <c r="C32" s="153"/>
      <c r="D32" s="93" t="str">
        <f>IF(C32&lt;&gt;"",COUNTIF(Stats!AD:AD,C32),"")</f>
        <v/>
      </c>
      <c r="E32" s="165" t="str">
        <f ca="1">IF(C32&lt;&gt;"",IF(MONTH(T32)=MONTH(TODAY()),Stats!AI1530,"--"),"")</f>
        <v/>
      </c>
      <c r="F32" s="97"/>
      <c r="G32" s="160"/>
      <c r="H32" s="157"/>
      <c r="I32" s="158"/>
      <c r="J32" s="161"/>
      <c r="K32" s="160"/>
      <c r="L32" s="162"/>
      <c r="M32" s="162"/>
      <c r="N32" s="96"/>
      <c r="O32" s="96"/>
      <c r="P32" s="164"/>
      <c r="Q32" s="159"/>
      <c r="R32" s="98"/>
      <c r="S32" s="163"/>
      <c r="T32" s="92" t="str">
        <f t="shared" ca="1" si="2"/>
        <v/>
      </c>
      <c r="U32" s="94"/>
      <c r="V32" s="92" t="str">
        <f t="shared" si="3"/>
        <v/>
      </c>
      <c r="W32" s="92" t="str">
        <f t="shared" si="4"/>
        <v/>
      </c>
      <c r="X32" s="99"/>
      <c r="Y32" s="94"/>
      <c r="Z32" s="100"/>
      <c r="AA32" s="95"/>
      <c r="AB32" s="10"/>
      <c r="AC32" s="72" t="b">
        <f t="shared" ca="1" si="1"/>
        <v>0</v>
      </c>
    </row>
    <row r="33" spans="1:29" ht="15">
      <c r="A33" s="93">
        <f t="shared" si="5"/>
        <v>1530</v>
      </c>
      <c r="B33" s="94"/>
      <c r="C33" s="153"/>
      <c r="D33" s="93" t="str">
        <f>IF(C33&lt;&gt;"",COUNTIF(Stats!AD:AD,C33),"")</f>
        <v/>
      </c>
      <c r="E33" s="165" t="str">
        <f ca="1">IF(C33&lt;&gt;"",IF(MONTH(T33)=MONTH(TODAY()),Stats!AI1531,"--"),"")</f>
        <v/>
      </c>
      <c r="F33" s="97"/>
      <c r="G33" s="160"/>
      <c r="H33" s="157"/>
      <c r="I33" s="158"/>
      <c r="J33" s="161"/>
      <c r="K33" s="160"/>
      <c r="L33" s="162"/>
      <c r="M33" s="162"/>
      <c r="N33" s="96"/>
      <c r="O33" s="96"/>
      <c r="P33" s="164"/>
      <c r="Q33" s="159"/>
      <c r="R33" s="98"/>
      <c r="S33" s="163"/>
      <c r="T33" s="92" t="str">
        <f t="shared" ca="1" si="2"/>
        <v/>
      </c>
      <c r="U33" s="94"/>
      <c r="V33" s="92" t="str">
        <f t="shared" si="3"/>
        <v/>
      </c>
      <c r="W33" s="92" t="str">
        <f t="shared" si="4"/>
        <v/>
      </c>
      <c r="X33" s="99"/>
      <c r="Y33" s="94"/>
      <c r="Z33" s="100"/>
      <c r="AA33" s="95"/>
      <c r="AB33" s="10"/>
      <c r="AC33" s="72" t="b">
        <f t="shared" ca="1" si="1"/>
        <v>0</v>
      </c>
    </row>
    <row r="34" spans="1:29" ht="15">
      <c r="A34" s="93">
        <f t="shared" si="5"/>
        <v>1531</v>
      </c>
      <c r="B34" s="94"/>
      <c r="C34" s="153"/>
      <c r="D34" s="93" t="str">
        <f>IF(C34&lt;&gt;"",COUNTIF(Stats!AD:AD,C34),"")</f>
        <v/>
      </c>
      <c r="E34" s="165" t="str">
        <f ca="1">IF(C34&lt;&gt;"",IF(MONTH(T34)=MONTH(TODAY()),Stats!AI1532,"--"),"")</f>
        <v/>
      </c>
      <c r="F34" s="97"/>
      <c r="G34" s="160"/>
      <c r="H34" s="157"/>
      <c r="I34" s="158"/>
      <c r="J34" s="161"/>
      <c r="K34" s="160"/>
      <c r="L34" s="162"/>
      <c r="M34" s="162"/>
      <c r="N34" s="96"/>
      <c r="O34" s="96"/>
      <c r="P34" s="164"/>
      <c r="Q34" s="159"/>
      <c r="R34" s="98"/>
      <c r="S34" s="163"/>
      <c r="T34" s="92" t="str">
        <f t="shared" ca="1" si="2"/>
        <v/>
      </c>
      <c r="U34" s="94"/>
      <c r="V34" s="92" t="str">
        <f t="shared" si="3"/>
        <v/>
      </c>
      <c r="W34" s="92" t="str">
        <f t="shared" si="4"/>
        <v/>
      </c>
      <c r="X34" s="99"/>
      <c r="Y34" s="94"/>
      <c r="Z34" s="100"/>
      <c r="AA34" s="95"/>
      <c r="AB34" s="10"/>
      <c r="AC34" s="72" t="b">
        <f t="shared" ca="1" si="1"/>
        <v>0</v>
      </c>
    </row>
    <row r="35" spans="1:29" ht="15">
      <c r="A35" s="93">
        <f t="shared" si="5"/>
        <v>1532</v>
      </c>
      <c r="B35" s="94"/>
      <c r="C35" s="153"/>
      <c r="D35" s="93" t="str">
        <f>IF(C35&lt;&gt;"",COUNTIF(Stats!AD:AD,C35),"")</f>
        <v/>
      </c>
      <c r="E35" s="165" t="str">
        <f ca="1">IF(C35&lt;&gt;"",IF(MONTH(T35)=MONTH(TODAY()),Stats!AI1533,"--"),"")</f>
        <v/>
      </c>
      <c r="F35" s="97"/>
      <c r="G35" s="160"/>
      <c r="H35" s="157"/>
      <c r="I35" s="158"/>
      <c r="J35" s="161"/>
      <c r="K35" s="160"/>
      <c r="L35" s="162"/>
      <c r="M35" s="162"/>
      <c r="N35" s="96"/>
      <c r="O35" s="96"/>
      <c r="P35" s="164"/>
      <c r="Q35" s="159"/>
      <c r="R35" s="98"/>
      <c r="S35" s="163"/>
      <c r="T35" s="92" t="str">
        <f t="shared" ca="1" si="2"/>
        <v/>
      </c>
      <c r="U35" s="94"/>
      <c r="V35" s="92" t="str">
        <f t="shared" si="3"/>
        <v/>
      </c>
      <c r="W35" s="92" t="str">
        <f t="shared" si="4"/>
        <v/>
      </c>
      <c r="X35" s="99"/>
      <c r="Y35" s="94"/>
      <c r="Z35" s="100"/>
      <c r="AA35" s="95"/>
      <c r="AB35" s="10"/>
      <c r="AC35" s="72" t="b">
        <f t="shared" ca="1" si="1"/>
        <v>0</v>
      </c>
    </row>
    <row r="36" spans="1:29" ht="15">
      <c r="A36" s="93">
        <f t="shared" si="5"/>
        <v>1533</v>
      </c>
      <c r="B36" s="94"/>
      <c r="C36" s="153"/>
      <c r="D36" s="93" t="str">
        <f>IF(C36&lt;&gt;"",COUNTIF(Stats!AD:AD,C36),"")</f>
        <v/>
      </c>
      <c r="E36" s="165" t="str">
        <f ca="1">IF(C36&lt;&gt;"",IF(MONTH(T36)=MONTH(TODAY()),Stats!AI1534,"--"),"")</f>
        <v/>
      </c>
      <c r="F36" s="97"/>
      <c r="G36" s="160"/>
      <c r="H36" s="157"/>
      <c r="I36" s="158"/>
      <c r="J36" s="161"/>
      <c r="K36" s="160"/>
      <c r="L36" s="162"/>
      <c r="M36" s="162"/>
      <c r="N36" s="96"/>
      <c r="O36" s="96"/>
      <c r="P36" s="164"/>
      <c r="Q36" s="159"/>
      <c r="R36" s="98"/>
      <c r="S36" s="163"/>
      <c r="T36" s="92" t="str">
        <f t="shared" ca="1" si="2"/>
        <v/>
      </c>
      <c r="U36" s="94"/>
      <c r="V36" s="92" t="str">
        <f t="shared" si="3"/>
        <v/>
      </c>
      <c r="W36" s="92" t="str">
        <f t="shared" si="4"/>
        <v/>
      </c>
      <c r="X36" s="99"/>
      <c r="Y36" s="94"/>
      <c r="Z36" s="100"/>
      <c r="AA36" s="95"/>
      <c r="AB36" s="10"/>
      <c r="AC36" s="72" t="b">
        <f t="shared" ca="1" si="1"/>
        <v>0</v>
      </c>
    </row>
    <row r="37" spans="1:29" ht="15">
      <c r="A37" s="93">
        <f t="shared" si="5"/>
        <v>1534</v>
      </c>
      <c r="B37" s="94"/>
      <c r="C37" s="153"/>
      <c r="D37" s="93" t="str">
        <f>IF(C37&lt;&gt;"",COUNTIF(Stats!AD:AD,C37),"")</f>
        <v/>
      </c>
      <c r="E37" s="165" t="str">
        <f ca="1">IF(C37&lt;&gt;"",IF(MONTH(T37)=MONTH(TODAY()),Stats!AI1535,"--"),"")</f>
        <v/>
      </c>
      <c r="F37" s="97"/>
      <c r="G37" s="160"/>
      <c r="H37" s="157"/>
      <c r="I37" s="158"/>
      <c r="J37" s="161"/>
      <c r="K37" s="160"/>
      <c r="L37" s="162"/>
      <c r="M37" s="162"/>
      <c r="N37" s="96"/>
      <c r="O37" s="96"/>
      <c r="P37" s="164"/>
      <c r="Q37" s="159"/>
      <c r="R37" s="98"/>
      <c r="S37" s="163"/>
      <c r="T37" s="92" t="str">
        <f t="shared" ca="1" si="2"/>
        <v/>
      </c>
      <c r="U37" s="94"/>
      <c r="V37" s="92" t="str">
        <f t="shared" si="3"/>
        <v/>
      </c>
      <c r="W37" s="92" t="str">
        <f t="shared" si="4"/>
        <v/>
      </c>
      <c r="X37" s="99"/>
      <c r="Y37" s="94"/>
      <c r="Z37" s="100"/>
      <c r="AA37" s="95"/>
      <c r="AB37" s="10"/>
      <c r="AC37" s="72" t="b">
        <f t="shared" ca="1" si="1"/>
        <v>0</v>
      </c>
    </row>
    <row r="38" spans="1:29" ht="15">
      <c r="A38" s="93">
        <f t="shared" si="5"/>
        <v>1535</v>
      </c>
      <c r="B38" s="94"/>
      <c r="C38" s="153"/>
      <c r="D38" s="93" t="str">
        <f>IF(C38&lt;&gt;"",COUNTIF(Stats!AD:AD,C38),"")</f>
        <v/>
      </c>
      <c r="E38" s="165" t="str">
        <f ca="1">IF(C38&lt;&gt;"",IF(MONTH(T38)=MONTH(TODAY()),Stats!AI1536,"--"),"")</f>
        <v/>
      </c>
      <c r="F38" s="97"/>
      <c r="G38" s="160"/>
      <c r="H38" s="157"/>
      <c r="I38" s="158"/>
      <c r="J38" s="161"/>
      <c r="K38" s="160"/>
      <c r="L38" s="162"/>
      <c r="M38" s="162"/>
      <c r="N38" s="96"/>
      <c r="O38" s="96"/>
      <c r="P38" s="164"/>
      <c r="Q38" s="159"/>
      <c r="R38" s="98"/>
      <c r="S38" s="163"/>
      <c r="T38" s="92" t="str">
        <f t="shared" ca="1" si="2"/>
        <v/>
      </c>
      <c r="U38" s="94"/>
      <c r="V38" s="92" t="str">
        <f t="shared" si="3"/>
        <v/>
      </c>
      <c r="W38" s="92" t="str">
        <f t="shared" si="4"/>
        <v/>
      </c>
      <c r="X38" s="99"/>
      <c r="Y38" s="94"/>
      <c r="Z38" s="100"/>
      <c r="AA38" s="95"/>
      <c r="AB38" s="10"/>
      <c r="AC38" s="72" t="b">
        <f t="shared" ca="1" si="1"/>
        <v>0</v>
      </c>
    </row>
    <row r="39" spans="1:29" ht="15">
      <c r="A39" s="93">
        <f t="shared" si="5"/>
        <v>1536</v>
      </c>
      <c r="B39" s="94"/>
      <c r="C39" s="153"/>
      <c r="D39" s="93" t="str">
        <f>IF(C39&lt;&gt;"",COUNTIF(Stats!AD:AD,C39),"")</f>
        <v/>
      </c>
      <c r="E39" s="165" t="str">
        <f ca="1">IF(C39&lt;&gt;"",IF(MONTH(T39)=MONTH(TODAY()),Stats!AI1537,"--"),"")</f>
        <v/>
      </c>
      <c r="F39" s="97"/>
      <c r="G39" s="160"/>
      <c r="H39" s="157"/>
      <c r="I39" s="158"/>
      <c r="J39" s="161"/>
      <c r="K39" s="160"/>
      <c r="L39" s="162"/>
      <c r="M39" s="162"/>
      <c r="N39" s="96"/>
      <c r="O39" s="96"/>
      <c r="P39" s="164"/>
      <c r="Q39" s="159"/>
      <c r="R39" s="98"/>
      <c r="S39" s="163"/>
      <c r="T39" s="92" t="str">
        <f t="shared" ca="1" si="2"/>
        <v/>
      </c>
      <c r="U39" s="94"/>
      <c r="V39" s="92" t="str">
        <f t="shared" si="3"/>
        <v/>
      </c>
      <c r="W39" s="92" t="str">
        <f t="shared" si="4"/>
        <v/>
      </c>
      <c r="X39" s="99"/>
      <c r="Y39" s="94"/>
      <c r="Z39" s="100"/>
      <c r="AA39" s="95"/>
      <c r="AB39" s="10"/>
      <c r="AC39" s="72" t="b">
        <f t="shared" ca="1" si="1"/>
        <v>0</v>
      </c>
    </row>
    <row r="40" spans="1:29" ht="15">
      <c r="A40" s="93">
        <f t="shared" si="5"/>
        <v>1537</v>
      </c>
      <c r="B40" s="94"/>
      <c r="C40" s="153"/>
      <c r="D40" s="93" t="str">
        <f>IF(C40&lt;&gt;"",COUNTIF(Stats!AD:AD,C40),"")</f>
        <v/>
      </c>
      <c r="E40" s="165" t="str">
        <f ca="1">IF(C40&lt;&gt;"",IF(MONTH(T40)=MONTH(TODAY()),Stats!AI1538,"--"),"")</f>
        <v/>
      </c>
      <c r="F40" s="97"/>
      <c r="G40" s="160"/>
      <c r="H40" s="157"/>
      <c r="I40" s="158"/>
      <c r="J40" s="161"/>
      <c r="K40" s="160"/>
      <c r="L40" s="162"/>
      <c r="M40" s="162"/>
      <c r="N40" s="96"/>
      <c r="O40" s="96"/>
      <c r="P40" s="164"/>
      <c r="Q40" s="159"/>
      <c r="R40" s="98"/>
      <c r="S40" s="163"/>
      <c r="T40" s="92" t="str">
        <f t="shared" ca="1" si="2"/>
        <v/>
      </c>
      <c r="U40" s="94"/>
      <c r="V40" s="92" t="str">
        <f t="shared" si="3"/>
        <v/>
      </c>
      <c r="W40" s="92" t="str">
        <f t="shared" si="4"/>
        <v/>
      </c>
      <c r="X40" s="99"/>
      <c r="Y40" s="94"/>
      <c r="Z40" s="100"/>
      <c r="AA40" s="95"/>
      <c r="AB40" s="10"/>
      <c r="AC40" s="72" t="b">
        <f t="shared" ca="1" si="1"/>
        <v>0</v>
      </c>
    </row>
    <row r="41" spans="1:29" ht="15">
      <c r="A41" s="93">
        <f t="shared" si="5"/>
        <v>1538</v>
      </c>
      <c r="B41" s="94"/>
      <c r="C41" s="153"/>
      <c r="D41" s="93" t="str">
        <f>IF(C41&lt;&gt;"",COUNTIF(Stats!AD:AD,C41),"")</f>
        <v/>
      </c>
      <c r="E41" s="165" t="str">
        <f ca="1">IF(C41&lt;&gt;"",IF(MONTH(T41)=MONTH(TODAY()),Stats!AI1539,"--"),"")</f>
        <v/>
      </c>
      <c r="F41" s="97"/>
      <c r="G41" s="160"/>
      <c r="H41" s="157"/>
      <c r="I41" s="158"/>
      <c r="J41" s="161"/>
      <c r="K41" s="160"/>
      <c r="L41" s="162"/>
      <c r="M41" s="162"/>
      <c r="N41" s="96"/>
      <c r="O41" s="96"/>
      <c r="P41" s="164"/>
      <c r="Q41" s="159"/>
      <c r="R41" s="98"/>
      <c r="S41" s="163"/>
      <c r="T41" s="92" t="str">
        <f t="shared" ca="1" si="2"/>
        <v/>
      </c>
      <c r="U41" s="94"/>
      <c r="V41" s="92" t="str">
        <f t="shared" si="3"/>
        <v/>
      </c>
      <c r="W41" s="92" t="str">
        <f t="shared" si="4"/>
        <v/>
      </c>
      <c r="X41" s="99"/>
      <c r="Y41" s="94"/>
      <c r="Z41" s="100"/>
      <c r="AA41" s="95"/>
      <c r="AB41" s="10"/>
      <c r="AC41" s="72" t="b">
        <f t="shared" ca="1" si="1"/>
        <v>0</v>
      </c>
    </row>
    <row r="42" spans="1:29" ht="15">
      <c r="A42" s="93">
        <f t="shared" si="5"/>
        <v>1539</v>
      </c>
      <c r="B42" s="94"/>
      <c r="C42" s="153"/>
      <c r="D42" s="93" t="str">
        <f>IF(C42&lt;&gt;"",COUNTIF(Stats!AD:AD,C42),"")</f>
        <v/>
      </c>
      <c r="E42" s="165" t="str">
        <f ca="1">IF(C42&lt;&gt;"",IF(MONTH(T42)=MONTH(TODAY()),Stats!AI1540,"--"),"")</f>
        <v/>
      </c>
      <c r="F42" s="97"/>
      <c r="G42" s="160"/>
      <c r="H42" s="157"/>
      <c r="I42" s="158"/>
      <c r="J42" s="161"/>
      <c r="K42" s="160"/>
      <c r="L42" s="162"/>
      <c r="M42" s="162"/>
      <c r="N42" s="96"/>
      <c r="O42" s="96"/>
      <c r="P42" s="164"/>
      <c r="Q42" s="159"/>
      <c r="R42" s="98"/>
      <c r="S42" s="163"/>
      <c r="T42" s="92" t="str">
        <f t="shared" ca="1" si="2"/>
        <v/>
      </c>
      <c r="U42" s="94"/>
      <c r="V42" s="92" t="str">
        <f t="shared" si="3"/>
        <v/>
      </c>
      <c r="W42" s="92" t="str">
        <f t="shared" si="4"/>
        <v/>
      </c>
      <c r="X42" s="99"/>
      <c r="Y42" s="94"/>
      <c r="Z42" s="100"/>
      <c r="AA42" s="95"/>
      <c r="AB42" s="10"/>
      <c r="AC42" s="72" t="b">
        <f t="shared" ca="1" si="1"/>
        <v>0</v>
      </c>
    </row>
    <row r="43" spans="1:29" ht="15">
      <c r="A43" s="93">
        <f t="shared" si="5"/>
        <v>1540</v>
      </c>
      <c r="B43" s="94"/>
      <c r="C43" s="153"/>
      <c r="D43" s="93" t="str">
        <f>IF(C43&lt;&gt;"",COUNTIF(Stats!AD:AD,C43),"")</f>
        <v/>
      </c>
      <c r="E43" s="165" t="str">
        <f ca="1">IF(C43&lt;&gt;"",IF(MONTH(T43)=MONTH(TODAY()),Stats!AI1541,"--"),"")</f>
        <v/>
      </c>
      <c r="F43" s="97"/>
      <c r="G43" s="160"/>
      <c r="H43" s="157"/>
      <c r="I43" s="158"/>
      <c r="J43" s="161"/>
      <c r="K43" s="160"/>
      <c r="L43" s="162"/>
      <c r="M43" s="162"/>
      <c r="N43" s="96"/>
      <c r="O43" s="96"/>
      <c r="P43" s="164"/>
      <c r="Q43" s="159"/>
      <c r="R43" s="98"/>
      <c r="S43" s="163"/>
      <c r="T43" s="92" t="str">
        <f t="shared" ca="1" si="2"/>
        <v/>
      </c>
      <c r="U43" s="94"/>
      <c r="V43" s="92" t="str">
        <f t="shared" si="3"/>
        <v/>
      </c>
      <c r="W43" s="92" t="str">
        <f t="shared" si="4"/>
        <v/>
      </c>
      <c r="X43" s="99"/>
      <c r="Y43" s="94"/>
      <c r="Z43" s="100"/>
      <c r="AA43" s="95"/>
      <c r="AB43" s="10"/>
      <c r="AC43" s="72" t="b">
        <f t="shared" ca="1" si="1"/>
        <v>0</v>
      </c>
    </row>
    <row r="44" spans="1:29" ht="15">
      <c r="A44" s="93">
        <f t="shared" si="5"/>
        <v>1541</v>
      </c>
      <c r="B44" s="94"/>
      <c r="C44" s="153"/>
      <c r="D44" s="93" t="str">
        <f>IF(C44&lt;&gt;"",COUNTIF(Stats!AD:AD,C44),"")</f>
        <v/>
      </c>
      <c r="E44" s="165" t="str">
        <f ca="1">IF(C44&lt;&gt;"",IF(MONTH(T44)=MONTH(TODAY()),Stats!AI1542,"--"),"")</f>
        <v/>
      </c>
      <c r="F44" s="97"/>
      <c r="G44" s="160"/>
      <c r="H44" s="157"/>
      <c r="I44" s="158"/>
      <c r="J44" s="161"/>
      <c r="K44" s="160"/>
      <c r="L44" s="162"/>
      <c r="M44" s="162"/>
      <c r="N44" s="96"/>
      <c r="O44" s="96"/>
      <c r="P44" s="164"/>
      <c r="Q44" s="159"/>
      <c r="R44" s="98"/>
      <c r="S44" s="163"/>
      <c r="T44" s="92" t="str">
        <f t="shared" ca="1" si="2"/>
        <v/>
      </c>
      <c r="U44" s="94"/>
      <c r="V44" s="92" t="str">
        <f t="shared" si="3"/>
        <v/>
      </c>
      <c r="W44" s="92" t="str">
        <f t="shared" si="4"/>
        <v/>
      </c>
      <c r="X44" s="99"/>
      <c r="Y44" s="94"/>
      <c r="Z44" s="100"/>
      <c r="AA44" s="95"/>
      <c r="AB44" s="10"/>
      <c r="AC44" s="72" t="b">
        <f t="shared" ca="1" si="1"/>
        <v>0</v>
      </c>
    </row>
    <row r="45" spans="1:29" ht="15">
      <c r="A45" s="93">
        <f t="shared" si="5"/>
        <v>1542</v>
      </c>
      <c r="B45" s="94"/>
      <c r="C45" s="153"/>
      <c r="D45" s="93" t="str">
        <f>IF(C45&lt;&gt;"",COUNTIF(Stats!AD:AD,C45),"")</f>
        <v/>
      </c>
      <c r="E45" s="165" t="str">
        <f ca="1">IF(C45&lt;&gt;"",IF(MONTH(T45)=MONTH(TODAY()),Stats!AI1543,"--"),"")</f>
        <v/>
      </c>
      <c r="F45" s="97"/>
      <c r="G45" s="160"/>
      <c r="H45" s="157"/>
      <c r="I45" s="158"/>
      <c r="J45" s="161"/>
      <c r="K45" s="160"/>
      <c r="L45" s="162"/>
      <c r="M45" s="162"/>
      <c r="N45" s="96"/>
      <c r="O45" s="96"/>
      <c r="P45" s="164"/>
      <c r="Q45" s="159"/>
      <c r="R45" s="98"/>
      <c r="S45" s="163"/>
      <c r="T45" s="92" t="str">
        <f t="shared" ca="1" si="2"/>
        <v/>
      </c>
      <c r="U45" s="94"/>
      <c r="V45" s="92" t="str">
        <f t="shared" si="3"/>
        <v/>
      </c>
      <c r="W45" s="92" t="str">
        <f t="shared" si="4"/>
        <v/>
      </c>
      <c r="X45" s="99"/>
      <c r="Y45" s="94"/>
      <c r="Z45" s="100"/>
      <c r="AA45" s="95"/>
      <c r="AB45" s="10"/>
      <c r="AC45" s="72" t="b">
        <f t="shared" ca="1" si="1"/>
        <v>0</v>
      </c>
    </row>
    <row r="46" spans="1:29" ht="15">
      <c r="A46" s="93">
        <f t="shared" si="5"/>
        <v>1543</v>
      </c>
      <c r="B46" s="94"/>
      <c r="C46" s="153"/>
      <c r="D46" s="93" t="str">
        <f>IF(C46&lt;&gt;"",COUNTIF(Stats!AD:AD,C46),"")</f>
        <v/>
      </c>
      <c r="E46" s="165" t="str">
        <f ca="1">IF(C46&lt;&gt;"",IF(MONTH(T46)=MONTH(TODAY()),Stats!AI1544,"--"),"")</f>
        <v/>
      </c>
      <c r="F46" s="97"/>
      <c r="G46" s="160"/>
      <c r="H46" s="157"/>
      <c r="I46" s="158"/>
      <c r="J46" s="161"/>
      <c r="K46" s="160"/>
      <c r="L46" s="162"/>
      <c r="M46" s="162"/>
      <c r="N46" s="96"/>
      <c r="O46" s="96"/>
      <c r="P46" s="164"/>
      <c r="Q46" s="159"/>
      <c r="R46" s="98"/>
      <c r="S46" s="163"/>
      <c r="T46" s="92" t="str">
        <f t="shared" ca="1" si="2"/>
        <v/>
      </c>
      <c r="U46" s="94"/>
      <c r="V46" s="92" t="str">
        <f t="shared" si="3"/>
        <v/>
      </c>
      <c r="W46" s="92" t="str">
        <f t="shared" si="4"/>
        <v/>
      </c>
      <c r="X46" s="99"/>
      <c r="Y46" s="94"/>
      <c r="Z46" s="100"/>
      <c r="AA46" s="95"/>
      <c r="AB46" s="10"/>
      <c r="AC46" s="72" t="b">
        <f t="shared" ca="1" si="1"/>
        <v>0</v>
      </c>
    </row>
    <row r="47" spans="1:29" ht="15">
      <c r="A47" s="93">
        <f t="shared" si="5"/>
        <v>1544</v>
      </c>
      <c r="B47" s="94"/>
      <c r="C47" s="153"/>
      <c r="D47" s="93" t="str">
        <f>IF(C47&lt;&gt;"",COUNTIF(Stats!AD:AD,C47),"")</f>
        <v/>
      </c>
      <c r="E47" s="165" t="str">
        <f ca="1">IF(C47&lt;&gt;"",IF(MONTH(T47)=MONTH(TODAY()),Stats!AI1545,"--"),"")</f>
        <v/>
      </c>
      <c r="F47" s="97"/>
      <c r="G47" s="160"/>
      <c r="H47" s="157"/>
      <c r="I47" s="158"/>
      <c r="J47" s="161"/>
      <c r="K47" s="160"/>
      <c r="L47" s="162"/>
      <c r="M47" s="162"/>
      <c r="N47" s="96"/>
      <c r="O47" s="96"/>
      <c r="P47" s="164"/>
      <c r="Q47" s="159"/>
      <c r="R47" s="98"/>
      <c r="S47" s="163"/>
      <c r="T47" s="92" t="str">
        <f t="shared" ca="1" si="2"/>
        <v/>
      </c>
      <c r="U47" s="94"/>
      <c r="V47" s="92" t="str">
        <f t="shared" si="3"/>
        <v/>
      </c>
      <c r="W47" s="92" t="str">
        <f t="shared" si="4"/>
        <v/>
      </c>
      <c r="X47" s="99"/>
      <c r="Y47" s="94"/>
      <c r="Z47" s="100"/>
      <c r="AA47" s="95"/>
      <c r="AB47" s="10"/>
      <c r="AC47" s="72" t="b">
        <f t="shared" ca="1" si="1"/>
        <v>0</v>
      </c>
    </row>
    <row r="48" spans="1:29" ht="15">
      <c r="A48" s="93">
        <f t="shared" si="5"/>
        <v>1545</v>
      </c>
      <c r="B48" s="94"/>
      <c r="C48" s="153"/>
      <c r="D48" s="93" t="str">
        <f>IF(C48&lt;&gt;"",COUNTIF(Stats!AD:AD,C48),"")</f>
        <v/>
      </c>
      <c r="E48" s="165" t="str">
        <f ca="1">IF(C48&lt;&gt;"",IF(MONTH(T48)=MONTH(TODAY()),Stats!AI1546,"--"),"")</f>
        <v/>
      </c>
      <c r="F48" s="97"/>
      <c r="G48" s="160"/>
      <c r="H48" s="157"/>
      <c r="I48" s="158"/>
      <c r="J48" s="161"/>
      <c r="K48" s="160"/>
      <c r="L48" s="162"/>
      <c r="M48" s="162"/>
      <c r="N48" s="96"/>
      <c r="O48" s="96"/>
      <c r="P48" s="164"/>
      <c r="Q48" s="159"/>
      <c r="R48" s="98"/>
      <c r="S48" s="163"/>
      <c r="T48" s="92" t="str">
        <f t="shared" ca="1" si="2"/>
        <v/>
      </c>
      <c r="U48" s="94"/>
      <c r="V48" s="92" t="str">
        <f t="shared" si="3"/>
        <v/>
      </c>
      <c r="W48" s="92" t="str">
        <f t="shared" si="4"/>
        <v/>
      </c>
      <c r="X48" s="99"/>
      <c r="Y48" s="94"/>
      <c r="Z48" s="100"/>
      <c r="AA48" s="95"/>
      <c r="AB48" s="10"/>
      <c r="AC48" s="72" t="b">
        <f t="shared" ca="1" si="1"/>
        <v>0</v>
      </c>
    </row>
    <row r="49" spans="1:45" ht="15">
      <c r="A49" s="93">
        <f t="shared" si="5"/>
        <v>1546</v>
      </c>
      <c r="B49" s="94"/>
      <c r="C49" s="153"/>
      <c r="D49" s="93" t="str">
        <f>IF(C49&lt;&gt;"",COUNTIF(Stats!AD:AD,C49),"")</f>
        <v/>
      </c>
      <c r="E49" s="165" t="str">
        <f ca="1">IF(C49&lt;&gt;"",IF(MONTH(T49)=MONTH(TODAY()),Stats!AI1547,"--"),"")</f>
        <v/>
      </c>
      <c r="F49" s="97"/>
      <c r="G49" s="160"/>
      <c r="H49" s="157"/>
      <c r="I49" s="158"/>
      <c r="J49" s="161"/>
      <c r="K49" s="160"/>
      <c r="L49" s="162"/>
      <c r="M49" s="162"/>
      <c r="N49" s="96"/>
      <c r="O49" s="96"/>
      <c r="P49" s="164"/>
      <c r="Q49" s="159"/>
      <c r="R49" s="98"/>
      <c r="S49" s="163"/>
      <c r="T49" s="92" t="str">
        <f t="shared" ca="1" si="2"/>
        <v/>
      </c>
      <c r="U49" s="94"/>
      <c r="V49" s="92" t="str">
        <f t="shared" si="3"/>
        <v/>
      </c>
      <c r="W49" s="92" t="str">
        <f t="shared" si="4"/>
        <v/>
      </c>
      <c r="X49" s="99"/>
      <c r="Y49" s="94"/>
      <c r="Z49" s="100"/>
      <c r="AA49" s="95"/>
      <c r="AB49" s="10"/>
      <c r="AC49" s="72" t="b">
        <f t="shared" ca="1" si="1"/>
        <v>0</v>
      </c>
    </row>
    <row r="50" spans="1:45" ht="15">
      <c r="A50" s="93">
        <f t="shared" si="5"/>
        <v>1547</v>
      </c>
      <c r="B50" s="94"/>
      <c r="C50" s="153"/>
      <c r="D50" s="93" t="str">
        <f>IF(C50&lt;&gt;"",COUNTIF(Stats!AD:AD,C50),"")</f>
        <v/>
      </c>
      <c r="E50" s="165" t="str">
        <f ca="1">IF(C50&lt;&gt;"",IF(MONTH(T50)=MONTH(TODAY()),Stats!AI1548,"--"),"")</f>
        <v/>
      </c>
      <c r="F50" s="97"/>
      <c r="G50" s="160"/>
      <c r="H50" s="157"/>
      <c r="I50" s="158"/>
      <c r="J50" s="161"/>
      <c r="K50" s="160"/>
      <c r="L50" s="162"/>
      <c r="M50" s="162"/>
      <c r="N50" s="96"/>
      <c r="O50" s="96"/>
      <c r="P50" s="164"/>
      <c r="Q50" s="159"/>
      <c r="R50" s="98"/>
      <c r="S50" s="163"/>
      <c r="T50" s="92" t="str">
        <f t="shared" ca="1" si="2"/>
        <v/>
      </c>
      <c r="U50" s="94"/>
      <c r="V50" s="92" t="str">
        <f t="shared" si="3"/>
        <v/>
      </c>
      <c r="W50" s="92" t="str">
        <f t="shared" si="4"/>
        <v/>
      </c>
      <c r="X50" s="99"/>
      <c r="Y50" s="94"/>
      <c r="Z50" s="100"/>
      <c r="AA50" s="95"/>
      <c r="AB50" s="10"/>
      <c r="AC50" s="72" t="b">
        <f t="shared" ca="1" si="1"/>
        <v>0</v>
      </c>
    </row>
    <row r="51" spans="1:45" ht="15">
      <c r="A51" s="93">
        <f t="shared" si="5"/>
        <v>1548</v>
      </c>
      <c r="B51" s="94"/>
      <c r="C51" s="153"/>
      <c r="D51" s="93" t="str">
        <f>IF(C51&lt;&gt;"",COUNTIF(Stats!AD:AD,C51),"")</f>
        <v/>
      </c>
      <c r="E51" s="165" t="str">
        <f ca="1">IF(C51&lt;&gt;"",IF(MONTH(T51)=MONTH(TODAY()),Stats!AI1549,"--"),"")</f>
        <v/>
      </c>
      <c r="F51" s="97"/>
      <c r="G51" s="160"/>
      <c r="H51" s="157"/>
      <c r="I51" s="158"/>
      <c r="J51" s="161"/>
      <c r="K51" s="160"/>
      <c r="L51" s="162"/>
      <c r="M51" s="162"/>
      <c r="N51" s="96"/>
      <c r="O51" s="96"/>
      <c r="P51" s="164"/>
      <c r="Q51" s="159"/>
      <c r="R51" s="98"/>
      <c r="S51" s="163"/>
      <c r="T51" s="92" t="str">
        <f t="shared" ca="1" si="2"/>
        <v/>
      </c>
      <c r="U51" s="94"/>
      <c r="V51" s="92" t="str">
        <f t="shared" si="3"/>
        <v/>
      </c>
      <c r="W51" s="92" t="str">
        <f t="shared" si="4"/>
        <v/>
      </c>
      <c r="X51" s="99"/>
      <c r="Y51" s="94"/>
      <c r="Z51" s="100"/>
      <c r="AA51" s="95"/>
      <c r="AB51" s="10"/>
      <c r="AC51" s="72" t="b">
        <f t="shared" ca="1" si="1"/>
        <v>0</v>
      </c>
    </row>
    <row r="52" spans="1:45" ht="15">
      <c r="A52" s="93">
        <f t="shared" si="5"/>
        <v>1549</v>
      </c>
      <c r="B52" s="94"/>
      <c r="C52" s="153"/>
      <c r="D52" s="93" t="str">
        <f>IF(C52&lt;&gt;"",COUNTIF(Stats!AD:AD,C52),"")</f>
        <v/>
      </c>
      <c r="E52" s="165" t="str">
        <f ca="1">IF(C52&lt;&gt;"",IF(MONTH(T52)=MONTH(TODAY()),Stats!AI1550,"--"),"")</f>
        <v/>
      </c>
      <c r="F52" s="97"/>
      <c r="G52" s="160"/>
      <c r="H52" s="157"/>
      <c r="I52" s="158"/>
      <c r="J52" s="161"/>
      <c r="K52" s="160"/>
      <c r="L52" s="162"/>
      <c r="M52" s="162"/>
      <c r="N52" s="96"/>
      <c r="O52" s="96"/>
      <c r="P52" s="164"/>
      <c r="Q52" s="159"/>
      <c r="R52" s="98"/>
      <c r="S52" s="163"/>
      <c r="T52" s="92" t="str">
        <f t="shared" ca="1" si="2"/>
        <v/>
      </c>
      <c r="U52" s="94"/>
      <c r="V52" s="92" t="str">
        <f t="shared" si="3"/>
        <v/>
      </c>
      <c r="W52" s="92" t="str">
        <f t="shared" si="4"/>
        <v/>
      </c>
      <c r="X52" s="99"/>
      <c r="Y52" s="94"/>
      <c r="Z52" s="100"/>
      <c r="AA52" s="95"/>
      <c r="AB52" s="10"/>
      <c r="AC52" s="72" t="b">
        <f t="shared" ca="1" si="1"/>
        <v>0</v>
      </c>
    </row>
    <row r="53" spans="1:45" ht="15">
      <c r="A53" s="93">
        <f t="shared" si="5"/>
        <v>1550</v>
      </c>
      <c r="B53" s="94"/>
      <c r="C53" s="153"/>
      <c r="D53" s="93" t="str">
        <f>IF(C53&lt;&gt;"",COUNTIF(Stats!AD:AD,C53),"")</f>
        <v/>
      </c>
      <c r="E53" s="165" t="str">
        <f ca="1">IF(C53&lt;&gt;"",IF(MONTH(T53)=MONTH(TODAY()),Stats!AI1551,"--"),"")</f>
        <v/>
      </c>
      <c r="F53" s="97"/>
      <c r="G53" s="160"/>
      <c r="H53" s="157"/>
      <c r="I53" s="158"/>
      <c r="J53" s="161"/>
      <c r="K53" s="160"/>
      <c r="L53" s="162"/>
      <c r="M53" s="162"/>
      <c r="N53" s="96"/>
      <c r="O53" s="96"/>
      <c r="P53" s="164"/>
      <c r="Q53" s="159"/>
      <c r="R53" s="98"/>
      <c r="S53" s="163"/>
      <c r="T53" s="92" t="str">
        <f t="shared" ca="1" si="2"/>
        <v/>
      </c>
      <c r="U53" s="94"/>
      <c r="V53" s="92" t="str">
        <f t="shared" si="3"/>
        <v/>
      </c>
      <c r="W53" s="92" t="str">
        <f t="shared" si="4"/>
        <v/>
      </c>
      <c r="X53" s="99"/>
      <c r="Y53" s="94"/>
      <c r="Z53" s="100"/>
      <c r="AA53" s="95"/>
      <c r="AB53" s="10"/>
      <c r="AC53" s="72" t="b">
        <f t="shared" ca="1" si="1"/>
        <v>0</v>
      </c>
    </row>
    <row r="54" spans="1:45" ht="15">
      <c r="A54" s="93">
        <f t="shared" si="5"/>
        <v>1551</v>
      </c>
      <c r="B54" s="94"/>
      <c r="C54" s="153"/>
      <c r="D54" s="93" t="str">
        <f>IF(C54&lt;&gt;"",COUNTIF(Stats!AD:AD,C54),"")</f>
        <v/>
      </c>
      <c r="E54" s="165" t="str">
        <f ca="1">IF(C54&lt;&gt;"",IF(MONTH(T54)=MONTH(TODAY()),Stats!AI1552,"--"),"")</f>
        <v/>
      </c>
      <c r="F54" s="97"/>
      <c r="G54" s="160"/>
      <c r="H54" s="157"/>
      <c r="I54" s="158"/>
      <c r="J54" s="161"/>
      <c r="K54" s="160"/>
      <c r="L54" s="162"/>
      <c r="M54" s="162"/>
      <c r="N54" s="96"/>
      <c r="O54" s="96"/>
      <c r="P54" s="164"/>
      <c r="Q54" s="159"/>
      <c r="R54" s="98"/>
      <c r="S54" s="163"/>
      <c r="T54" s="92" t="str">
        <f t="shared" ca="1" si="2"/>
        <v/>
      </c>
      <c r="U54" s="94"/>
      <c r="V54" s="92" t="str">
        <f t="shared" si="3"/>
        <v/>
      </c>
      <c r="W54" s="92" t="str">
        <f t="shared" si="4"/>
        <v/>
      </c>
      <c r="X54" s="99"/>
      <c r="Y54" s="94"/>
      <c r="Z54" s="100"/>
      <c r="AA54" s="95"/>
      <c r="AB54" s="10"/>
      <c r="AC54" s="72" t="b">
        <f t="shared" ca="1" si="1"/>
        <v>0</v>
      </c>
    </row>
    <row r="55" spans="1:45" ht="15">
      <c r="A55" s="93">
        <f t="shared" si="5"/>
        <v>1552</v>
      </c>
      <c r="B55" s="94"/>
      <c r="C55" s="153"/>
      <c r="D55" s="93" t="str">
        <f>IF(C55&lt;&gt;"",COUNTIF(Stats!AD:AD,C55),"")</f>
        <v/>
      </c>
      <c r="E55" s="165" t="str">
        <f ca="1">IF(C55&lt;&gt;"",IF(MONTH(T55)=MONTH(TODAY()),Stats!AI1553,"--"),"")</f>
        <v/>
      </c>
      <c r="F55" s="97"/>
      <c r="G55" s="160"/>
      <c r="H55" s="157"/>
      <c r="I55" s="158"/>
      <c r="J55" s="161"/>
      <c r="K55" s="160"/>
      <c r="L55" s="162"/>
      <c r="M55" s="162"/>
      <c r="N55" s="96"/>
      <c r="O55" s="96"/>
      <c r="P55" s="164"/>
      <c r="Q55" s="159"/>
      <c r="R55" s="98"/>
      <c r="S55" s="163"/>
      <c r="T55" s="92" t="str">
        <f t="shared" ca="1" si="2"/>
        <v/>
      </c>
      <c r="U55" s="94"/>
      <c r="V55" s="92" t="str">
        <f t="shared" si="3"/>
        <v/>
      </c>
      <c r="W55" s="92" t="str">
        <f t="shared" si="4"/>
        <v/>
      </c>
      <c r="X55" s="99"/>
      <c r="Y55" s="94"/>
      <c r="Z55" s="100"/>
      <c r="AA55" s="95"/>
      <c r="AB55" s="10"/>
      <c r="AC55" s="72" t="b">
        <f t="shared" ca="1" si="1"/>
        <v>0</v>
      </c>
    </row>
    <row r="56" spans="1:45" ht="15">
      <c r="A56" s="93">
        <f t="shared" si="5"/>
        <v>1553</v>
      </c>
      <c r="B56" s="94"/>
      <c r="C56" s="153"/>
      <c r="D56" s="93" t="str">
        <f>IF(C56&lt;&gt;"",COUNTIF(Stats!AD:AD,C56),"")</f>
        <v/>
      </c>
      <c r="E56" s="165" t="str">
        <f ca="1">IF(C56&lt;&gt;"",IF(MONTH(T56)=MONTH(TODAY()),Stats!AI1554,"--"),"")</f>
        <v/>
      </c>
      <c r="F56" s="97"/>
      <c r="G56" s="160"/>
      <c r="H56" s="157"/>
      <c r="I56" s="158"/>
      <c r="J56" s="161"/>
      <c r="K56" s="160"/>
      <c r="L56" s="162"/>
      <c r="M56" s="162"/>
      <c r="N56" s="96"/>
      <c r="O56" s="96"/>
      <c r="P56" s="164"/>
      <c r="Q56" s="159"/>
      <c r="R56" s="98"/>
      <c r="S56" s="163"/>
      <c r="T56" s="92" t="str">
        <f t="shared" ca="1" si="2"/>
        <v/>
      </c>
      <c r="U56" s="94"/>
      <c r="V56" s="92" t="str">
        <f t="shared" si="3"/>
        <v/>
      </c>
      <c r="W56" s="92" t="str">
        <f t="shared" si="4"/>
        <v/>
      </c>
      <c r="X56" s="99"/>
      <c r="Y56" s="94"/>
      <c r="Z56" s="100"/>
      <c r="AA56" s="95"/>
      <c r="AB56" s="10"/>
      <c r="AC56" s="72" t="b">
        <f t="shared" ca="1" si="1"/>
        <v>0</v>
      </c>
    </row>
    <row r="57" spans="1:45" s="35" customFormat="1" ht="15">
      <c r="A57" s="93">
        <f t="shared" si="5"/>
        <v>1554</v>
      </c>
      <c r="B57" s="94"/>
      <c r="C57" s="153"/>
      <c r="D57" s="93" t="str">
        <f>IF(C57&lt;&gt;"",COUNTIF(Stats!AD:AD,C57),"")</f>
        <v/>
      </c>
      <c r="E57" s="165" t="str">
        <f ca="1">IF(C57&lt;&gt;"",IF(MONTH(T57)=MONTH(TODAY()),Stats!AI1555,"--"),"")</f>
        <v/>
      </c>
      <c r="F57" s="97"/>
      <c r="G57" s="160"/>
      <c r="H57" s="157"/>
      <c r="I57" s="158"/>
      <c r="J57" s="161"/>
      <c r="K57" s="160"/>
      <c r="L57" s="162"/>
      <c r="M57" s="162"/>
      <c r="N57" s="96"/>
      <c r="O57" s="96"/>
      <c r="P57" s="164"/>
      <c r="Q57" s="159"/>
      <c r="R57" s="98"/>
      <c r="S57" s="163"/>
      <c r="T57" s="92" t="str">
        <f t="shared" ca="1" si="2"/>
        <v/>
      </c>
      <c r="U57" s="94"/>
      <c r="V57" s="92" t="str">
        <f t="shared" si="3"/>
        <v/>
      </c>
      <c r="W57" s="92" t="str">
        <f t="shared" si="4"/>
        <v/>
      </c>
      <c r="X57" s="99"/>
      <c r="Y57" s="94"/>
      <c r="Z57" s="100"/>
      <c r="AA57" s="95"/>
      <c r="AB57" s="10"/>
      <c r="AC57" s="72" t="b">
        <f t="shared" ca="1" si="1"/>
        <v>0</v>
      </c>
      <c r="AE57" s="1"/>
      <c r="AH57" s="1"/>
      <c r="AL57" s="1"/>
      <c r="AM57" s="1"/>
      <c r="AN57" s="1"/>
      <c r="AO57" s="1"/>
      <c r="AP57" s="1"/>
      <c r="AQ57" s="1"/>
      <c r="AR57" s="1"/>
      <c r="AS57" s="1"/>
    </row>
    <row r="58" spans="1:45" ht="15">
      <c r="A58" s="93">
        <f t="shared" si="5"/>
        <v>1555</v>
      </c>
      <c r="B58" s="94"/>
      <c r="C58" s="153"/>
      <c r="D58" s="93" t="str">
        <f>IF(C58&lt;&gt;"",COUNTIF(Stats!AD:AD,C58),"")</f>
        <v/>
      </c>
      <c r="E58" s="165" t="str">
        <f ca="1">IF(C58&lt;&gt;"",IF(MONTH(T58)=MONTH(TODAY()),Stats!AI1556,"--"),"")</f>
        <v/>
      </c>
      <c r="F58" s="97"/>
      <c r="G58" s="160"/>
      <c r="H58" s="157"/>
      <c r="I58" s="158"/>
      <c r="J58" s="161"/>
      <c r="K58" s="160"/>
      <c r="L58" s="162"/>
      <c r="M58" s="162"/>
      <c r="N58" s="96"/>
      <c r="O58" s="96"/>
      <c r="P58" s="164"/>
      <c r="Q58" s="159"/>
      <c r="R58" s="98"/>
      <c r="S58" s="163"/>
      <c r="T58" s="92" t="str">
        <f t="shared" ca="1" si="2"/>
        <v/>
      </c>
      <c r="U58" s="94"/>
      <c r="V58" s="92" t="str">
        <f t="shared" si="3"/>
        <v/>
      </c>
      <c r="W58" s="92" t="str">
        <f t="shared" si="4"/>
        <v/>
      </c>
      <c r="X58" s="99"/>
      <c r="Y58" s="94"/>
      <c r="Z58" s="100"/>
      <c r="AA58" s="95"/>
      <c r="AB58" s="10"/>
      <c r="AC58" s="72" t="b">
        <f t="shared" ca="1" si="1"/>
        <v>0</v>
      </c>
      <c r="AH58" s="35"/>
    </row>
    <row r="59" spans="1:45" ht="15">
      <c r="A59" s="93">
        <f t="shared" si="5"/>
        <v>1556</v>
      </c>
      <c r="B59" s="94"/>
      <c r="C59" s="153"/>
      <c r="D59" s="93" t="str">
        <f>IF(C59&lt;&gt;"",COUNTIF(Stats!AD:AD,C59),"")</f>
        <v/>
      </c>
      <c r="E59" s="165" t="str">
        <f ca="1">IF(C59&lt;&gt;"",IF(MONTH(T59)=MONTH(TODAY()),Stats!AI1557,"--"),"")</f>
        <v/>
      </c>
      <c r="F59" s="97"/>
      <c r="G59" s="160"/>
      <c r="H59" s="157"/>
      <c r="I59" s="158"/>
      <c r="J59" s="161"/>
      <c r="K59" s="160"/>
      <c r="L59" s="162"/>
      <c r="M59" s="162"/>
      <c r="N59" s="96"/>
      <c r="O59" s="96"/>
      <c r="P59" s="164"/>
      <c r="Q59" s="159"/>
      <c r="R59" s="98"/>
      <c r="S59" s="163"/>
      <c r="T59" s="92" t="str">
        <f t="shared" ca="1" si="2"/>
        <v/>
      </c>
      <c r="U59" s="94"/>
      <c r="V59" s="92" t="str">
        <f t="shared" si="3"/>
        <v/>
      </c>
      <c r="W59" s="92" t="str">
        <f t="shared" si="4"/>
        <v/>
      </c>
      <c r="X59" s="99"/>
      <c r="Y59" s="94"/>
      <c r="Z59" s="100"/>
      <c r="AA59" s="95"/>
      <c r="AB59" s="10"/>
      <c r="AC59" s="72" t="b">
        <f t="shared" ca="1" si="1"/>
        <v>0</v>
      </c>
    </row>
    <row r="60" spans="1:45" ht="15">
      <c r="A60" s="93">
        <f t="shared" si="5"/>
        <v>1557</v>
      </c>
      <c r="B60" s="94"/>
      <c r="C60" s="153"/>
      <c r="D60" s="93" t="str">
        <f>IF(C60&lt;&gt;"",COUNTIF(Stats!AD:AD,C60),"")</f>
        <v/>
      </c>
      <c r="E60" s="165" t="str">
        <f ca="1">IF(C60&lt;&gt;"",IF(MONTH(T60)=MONTH(TODAY()),Stats!AI1558,"--"),"")</f>
        <v/>
      </c>
      <c r="F60" s="97"/>
      <c r="G60" s="160"/>
      <c r="H60" s="157"/>
      <c r="I60" s="158"/>
      <c r="J60" s="161"/>
      <c r="K60" s="160"/>
      <c r="L60" s="162"/>
      <c r="M60" s="162"/>
      <c r="N60" s="96"/>
      <c r="O60" s="96"/>
      <c r="P60" s="164"/>
      <c r="Q60" s="159"/>
      <c r="R60" s="98"/>
      <c r="S60" s="163"/>
      <c r="T60" s="92" t="str">
        <f t="shared" ca="1" si="2"/>
        <v/>
      </c>
      <c r="U60" s="94"/>
      <c r="V60" s="92" t="str">
        <f t="shared" si="3"/>
        <v/>
      </c>
      <c r="W60" s="92" t="str">
        <f t="shared" si="4"/>
        <v/>
      </c>
      <c r="X60" s="99"/>
      <c r="Y60" s="94"/>
      <c r="Z60" s="100"/>
      <c r="AA60" s="95"/>
      <c r="AB60" s="10"/>
      <c r="AC60" s="72" t="b">
        <f t="shared" ca="1" si="1"/>
        <v>0</v>
      </c>
    </row>
    <row r="61" spans="1:45" ht="15">
      <c r="A61" s="93">
        <f t="shared" si="5"/>
        <v>1558</v>
      </c>
      <c r="B61" s="94"/>
      <c r="C61" s="153"/>
      <c r="D61" s="93" t="str">
        <f>IF(C61&lt;&gt;"",COUNTIF(Stats!AD:AD,C61),"")</f>
        <v/>
      </c>
      <c r="E61" s="165" t="str">
        <f ca="1">IF(C61&lt;&gt;"",IF(MONTH(T61)=MONTH(TODAY()),Stats!AI1559,"--"),"")</f>
        <v/>
      </c>
      <c r="F61" s="97"/>
      <c r="G61" s="160"/>
      <c r="H61" s="157"/>
      <c r="I61" s="158"/>
      <c r="J61" s="161"/>
      <c r="K61" s="160"/>
      <c r="L61" s="162"/>
      <c r="M61" s="162"/>
      <c r="N61" s="96"/>
      <c r="O61" s="96"/>
      <c r="P61" s="164"/>
      <c r="Q61" s="159"/>
      <c r="R61" s="98"/>
      <c r="S61" s="163"/>
      <c r="T61" s="92" t="str">
        <f t="shared" ca="1" si="2"/>
        <v/>
      </c>
      <c r="U61" s="94"/>
      <c r="V61" s="92" t="str">
        <f t="shared" si="3"/>
        <v/>
      </c>
      <c r="W61" s="92" t="str">
        <f t="shared" si="4"/>
        <v/>
      </c>
      <c r="X61" s="99"/>
      <c r="Y61" s="94"/>
      <c r="Z61" s="100"/>
      <c r="AA61" s="95"/>
      <c r="AB61" s="10"/>
      <c r="AC61" s="72" t="b">
        <f t="shared" ca="1" si="1"/>
        <v>0</v>
      </c>
    </row>
    <row r="62" spans="1:45" ht="15">
      <c r="A62" s="93">
        <f t="shared" si="5"/>
        <v>1559</v>
      </c>
      <c r="B62" s="94"/>
      <c r="C62" s="153"/>
      <c r="D62" s="93" t="str">
        <f>IF(C62&lt;&gt;"",COUNTIF(Stats!AD:AD,C62),"")</f>
        <v/>
      </c>
      <c r="E62" s="165" t="str">
        <f ca="1">IF(C62&lt;&gt;"",IF(MONTH(T62)=MONTH(TODAY()),Stats!AI1560,"--"),"")</f>
        <v/>
      </c>
      <c r="F62" s="97"/>
      <c r="G62" s="160"/>
      <c r="H62" s="157"/>
      <c r="I62" s="158"/>
      <c r="J62" s="161"/>
      <c r="K62" s="160"/>
      <c r="L62" s="162"/>
      <c r="M62" s="162"/>
      <c r="N62" s="96"/>
      <c r="O62" s="96"/>
      <c r="P62" s="164"/>
      <c r="Q62" s="159"/>
      <c r="R62" s="98"/>
      <c r="S62" s="163"/>
      <c r="T62" s="92" t="str">
        <f t="shared" ca="1" si="2"/>
        <v/>
      </c>
      <c r="U62" s="94"/>
      <c r="V62" s="92" t="str">
        <f t="shared" si="3"/>
        <v/>
      </c>
      <c r="W62" s="92" t="str">
        <f t="shared" si="4"/>
        <v/>
      </c>
      <c r="X62" s="99"/>
      <c r="Y62" s="94"/>
      <c r="Z62" s="100"/>
      <c r="AA62" s="95"/>
      <c r="AB62" s="10"/>
      <c r="AC62" s="72" t="b">
        <f t="shared" ca="1" si="1"/>
        <v>0</v>
      </c>
    </row>
    <row r="63" spans="1:45" ht="15">
      <c r="A63" s="93">
        <f t="shared" si="5"/>
        <v>1560</v>
      </c>
      <c r="B63" s="94"/>
      <c r="C63" s="153"/>
      <c r="D63" s="93" t="str">
        <f>IF(C63&lt;&gt;"",COUNTIF(Stats!AD:AD,C63),"")</f>
        <v/>
      </c>
      <c r="E63" s="165" t="str">
        <f ca="1">IF(C63&lt;&gt;"",IF(MONTH(T63)=MONTH(TODAY()),Stats!AI1561,"--"),"")</f>
        <v/>
      </c>
      <c r="F63" s="97"/>
      <c r="G63" s="160"/>
      <c r="H63" s="157"/>
      <c r="I63" s="158"/>
      <c r="J63" s="161"/>
      <c r="K63" s="160"/>
      <c r="L63" s="162"/>
      <c r="M63" s="162"/>
      <c r="N63" s="96"/>
      <c r="O63" s="96"/>
      <c r="P63" s="164"/>
      <c r="Q63" s="159"/>
      <c r="R63" s="98"/>
      <c r="S63" s="163"/>
      <c r="T63" s="92" t="str">
        <f t="shared" ca="1" si="2"/>
        <v/>
      </c>
      <c r="U63" s="94"/>
      <c r="V63" s="92" t="str">
        <f t="shared" si="3"/>
        <v/>
      </c>
      <c r="W63" s="92" t="str">
        <f t="shared" si="4"/>
        <v/>
      </c>
      <c r="X63" s="99"/>
      <c r="Y63" s="94"/>
      <c r="Z63" s="100"/>
      <c r="AA63" s="95"/>
      <c r="AB63" s="10"/>
      <c r="AC63" s="72" t="b">
        <f t="shared" ca="1" si="1"/>
        <v>0</v>
      </c>
    </row>
    <row r="64" spans="1:45" ht="15">
      <c r="A64" s="93">
        <f t="shared" si="5"/>
        <v>1561</v>
      </c>
      <c r="B64" s="94"/>
      <c r="C64" s="153"/>
      <c r="D64" s="93" t="str">
        <f>IF(C64&lt;&gt;"",COUNTIF(Stats!AD:AD,C64),"")</f>
        <v/>
      </c>
      <c r="E64" s="165" t="str">
        <f ca="1">IF(C64&lt;&gt;"",IF(MONTH(T64)=MONTH(TODAY()),Stats!AI1562,"--"),"")</f>
        <v/>
      </c>
      <c r="F64" s="97"/>
      <c r="G64" s="160"/>
      <c r="H64" s="157"/>
      <c r="I64" s="158"/>
      <c r="J64" s="161"/>
      <c r="K64" s="160"/>
      <c r="L64" s="162"/>
      <c r="M64" s="162"/>
      <c r="N64" s="96"/>
      <c r="O64" s="96"/>
      <c r="P64" s="164"/>
      <c r="Q64" s="159"/>
      <c r="R64" s="98"/>
      <c r="S64" s="163"/>
      <c r="T64" s="92" t="str">
        <f t="shared" ca="1" si="2"/>
        <v/>
      </c>
      <c r="U64" s="94"/>
      <c r="V64" s="92" t="str">
        <f t="shared" si="3"/>
        <v/>
      </c>
      <c r="W64" s="92" t="str">
        <f t="shared" si="4"/>
        <v/>
      </c>
      <c r="X64" s="99"/>
      <c r="Y64" s="94"/>
      <c r="Z64" s="100"/>
      <c r="AA64" s="95"/>
      <c r="AB64" s="10"/>
      <c r="AC64" s="72" t="b">
        <f t="shared" ca="1" si="1"/>
        <v>0</v>
      </c>
    </row>
    <row r="65" spans="1:29" ht="15">
      <c r="A65" s="93">
        <f t="shared" si="5"/>
        <v>1562</v>
      </c>
      <c r="B65" s="94"/>
      <c r="C65" s="153"/>
      <c r="D65" s="93" t="str">
        <f>IF(C65&lt;&gt;"",COUNTIF(Stats!AD:AD,C65),"")</f>
        <v/>
      </c>
      <c r="E65" s="165" t="str">
        <f ca="1">IF(C65&lt;&gt;"",IF(MONTH(T65)=MONTH(TODAY()),Stats!AI1563,"--"),"")</f>
        <v/>
      </c>
      <c r="F65" s="97"/>
      <c r="G65" s="160"/>
      <c r="H65" s="157"/>
      <c r="I65" s="158"/>
      <c r="J65" s="161"/>
      <c r="K65" s="160"/>
      <c r="L65" s="162"/>
      <c r="M65" s="162"/>
      <c r="N65" s="96"/>
      <c r="O65" s="96"/>
      <c r="P65" s="164"/>
      <c r="Q65" s="159"/>
      <c r="R65" s="98"/>
      <c r="S65" s="163"/>
      <c r="T65" s="92" t="str">
        <f t="shared" ca="1" si="2"/>
        <v/>
      </c>
      <c r="U65" s="94"/>
      <c r="V65" s="92" t="str">
        <f t="shared" si="3"/>
        <v/>
      </c>
      <c r="W65" s="92" t="str">
        <f t="shared" si="4"/>
        <v/>
      </c>
      <c r="X65" s="99"/>
      <c r="Y65" s="94"/>
      <c r="Z65" s="100"/>
      <c r="AA65" s="95"/>
      <c r="AB65" s="10"/>
      <c r="AC65" s="72" t="b">
        <f t="shared" ca="1" si="1"/>
        <v>0</v>
      </c>
    </row>
    <row r="66" spans="1:29" ht="15">
      <c r="A66" s="93">
        <f t="shared" si="5"/>
        <v>1563</v>
      </c>
      <c r="B66" s="94"/>
      <c r="C66" s="153"/>
      <c r="D66" s="93" t="str">
        <f>IF(C66&lt;&gt;"",COUNTIF(Stats!AD:AD,C66),"")</f>
        <v/>
      </c>
      <c r="E66" s="165" t="str">
        <f ca="1">IF(C66&lt;&gt;"",IF(MONTH(T66)=MONTH(TODAY()),Stats!AI1564,"--"),"")</f>
        <v/>
      </c>
      <c r="F66" s="97"/>
      <c r="G66" s="160"/>
      <c r="H66" s="157"/>
      <c r="I66" s="158"/>
      <c r="J66" s="161"/>
      <c r="K66" s="160"/>
      <c r="L66" s="162"/>
      <c r="M66" s="162"/>
      <c r="N66" s="96"/>
      <c r="O66" s="96"/>
      <c r="P66" s="164"/>
      <c r="Q66" s="159"/>
      <c r="R66" s="98"/>
      <c r="S66" s="163"/>
      <c r="T66" s="92" t="str">
        <f t="shared" ca="1" si="2"/>
        <v/>
      </c>
      <c r="U66" s="94"/>
      <c r="V66" s="92" t="str">
        <f t="shared" si="3"/>
        <v/>
      </c>
      <c r="W66" s="92" t="str">
        <f t="shared" si="4"/>
        <v/>
      </c>
      <c r="X66" s="99"/>
      <c r="Y66" s="94"/>
      <c r="Z66" s="100"/>
      <c r="AA66" s="95"/>
      <c r="AB66" s="10"/>
      <c r="AC66" s="72" t="b">
        <f t="shared" ca="1" si="1"/>
        <v>0</v>
      </c>
    </row>
    <row r="67" spans="1:29" ht="15">
      <c r="A67" s="93">
        <f t="shared" si="5"/>
        <v>1564</v>
      </c>
      <c r="B67" s="94"/>
      <c r="C67" s="153"/>
      <c r="D67" s="93" t="str">
        <f>IF(C67&lt;&gt;"",COUNTIF(Stats!AD:AD,C67),"")</f>
        <v/>
      </c>
      <c r="E67" s="165" t="str">
        <f ca="1">IF(C67&lt;&gt;"",IF(MONTH(T67)=MONTH(TODAY()),Stats!AI1565,"--"),"")</f>
        <v/>
      </c>
      <c r="F67" s="97"/>
      <c r="G67" s="160"/>
      <c r="H67" s="157"/>
      <c r="I67" s="158"/>
      <c r="J67" s="161"/>
      <c r="K67" s="160"/>
      <c r="L67" s="162"/>
      <c r="M67" s="162"/>
      <c r="N67" s="96"/>
      <c r="O67" s="96"/>
      <c r="P67" s="164"/>
      <c r="Q67" s="159"/>
      <c r="R67" s="98"/>
      <c r="S67" s="163"/>
      <c r="T67" s="92" t="str">
        <f t="shared" ca="1" si="2"/>
        <v/>
      </c>
      <c r="U67" s="94"/>
      <c r="V67" s="92" t="str">
        <f t="shared" si="3"/>
        <v/>
      </c>
      <c r="W67" s="92" t="str">
        <f t="shared" si="4"/>
        <v/>
      </c>
      <c r="X67" s="99"/>
      <c r="Y67" s="94"/>
      <c r="Z67" s="100"/>
      <c r="AA67" s="95"/>
      <c r="AB67" s="10"/>
      <c r="AC67" s="72" t="b">
        <f t="shared" ca="1" si="1"/>
        <v>0</v>
      </c>
    </row>
    <row r="68" spans="1:29" ht="15">
      <c r="A68" s="93">
        <f t="shared" si="5"/>
        <v>1565</v>
      </c>
      <c r="B68" s="94"/>
      <c r="C68" s="153"/>
      <c r="D68" s="93" t="str">
        <f>IF(C68&lt;&gt;"",COUNTIF(Stats!AD:AD,C68),"")</f>
        <v/>
      </c>
      <c r="E68" s="165" t="str">
        <f ca="1">IF(C68&lt;&gt;"",IF(MONTH(T68)=MONTH(TODAY()),Stats!AI1566,"--"),"")</f>
        <v/>
      </c>
      <c r="F68" s="97"/>
      <c r="G68" s="160"/>
      <c r="H68" s="157"/>
      <c r="I68" s="158"/>
      <c r="J68" s="161"/>
      <c r="K68" s="160"/>
      <c r="L68" s="162"/>
      <c r="M68" s="162"/>
      <c r="N68" s="96"/>
      <c r="O68" s="96"/>
      <c r="P68" s="164"/>
      <c r="Q68" s="159"/>
      <c r="R68" s="98"/>
      <c r="S68" s="163"/>
      <c r="T68" s="92" t="str">
        <f t="shared" ca="1" si="2"/>
        <v/>
      </c>
      <c r="U68" s="94"/>
      <c r="V68" s="92" t="str">
        <f t="shared" si="3"/>
        <v/>
      </c>
      <c r="W68" s="92" t="str">
        <f t="shared" si="4"/>
        <v/>
      </c>
      <c r="X68" s="99"/>
      <c r="Y68" s="94"/>
      <c r="Z68" s="100"/>
      <c r="AA68" s="95"/>
      <c r="AB68" s="10"/>
      <c r="AC68" s="72" t="b">
        <f t="shared" ref="AC68:AC131" ca="1" si="6">AND(T68&gt;=startDate,T68&lt;=endDate)</f>
        <v>0</v>
      </c>
    </row>
    <row r="69" spans="1:29" ht="15">
      <c r="A69" s="93">
        <f t="shared" si="5"/>
        <v>1566</v>
      </c>
      <c r="B69" s="94"/>
      <c r="C69" s="153"/>
      <c r="D69" s="93" t="str">
        <f>IF(C69&lt;&gt;"",COUNTIF(Stats!AD:AD,C69),"")</f>
        <v/>
      </c>
      <c r="E69" s="165" t="str">
        <f ca="1">IF(C69&lt;&gt;"",IF(MONTH(T69)=MONTH(TODAY()),Stats!AI1567,"--"),"")</f>
        <v/>
      </c>
      <c r="F69" s="97"/>
      <c r="G69" s="160"/>
      <c r="H69" s="157"/>
      <c r="I69" s="158"/>
      <c r="J69" s="161"/>
      <c r="K69" s="160"/>
      <c r="L69" s="162"/>
      <c r="M69" s="162"/>
      <c r="N69" s="96"/>
      <c r="O69" s="96"/>
      <c r="P69" s="164"/>
      <c r="Q69" s="159"/>
      <c r="R69" s="98"/>
      <c r="S69" s="163"/>
      <c r="T69" s="92" t="str">
        <f t="shared" ref="T69:T132" ca="1" si="7">IF(B69&lt;&gt;"",IF(T69="",TODAY(),T69),"")</f>
        <v/>
      </c>
      <c r="U69" s="94"/>
      <c r="V69" s="92" t="str">
        <f t="shared" ref="V69:V132" si="8">IF(U69="","", U69+21)</f>
        <v/>
      </c>
      <c r="W69" s="92" t="str">
        <f t="shared" ref="W69:W132" si="9">IF($U69="","", $V69+28)</f>
        <v/>
      </c>
      <c r="X69" s="99"/>
      <c r="Y69" s="94"/>
      <c r="Z69" s="100"/>
      <c r="AA69" s="95"/>
      <c r="AB69" s="10"/>
      <c r="AC69" s="72" t="b">
        <f t="shared" ca="1" si="6"/>
        <v>0</v>
      </c>
    </row>
    <row r="70" spans="1:29" ht="15">
      <c r="A70" s="93">
        <f t="shared" si="5"/>
        <v>1567</v>
      </c>
      <c r="B70" s="94"/>
      <c r="C70" s="153"/>
      <c r="D70" s="93" t="str">
        <f>IF(C70&lt;&gt;"",COUNTIF(Stats!AD:AD,C70),"")</f>
        <v/>
      </c>
      <c r="E70" s="165" t="str">
        <f ca="1">IF(C70&lt;&gt;"",IF(MONTH(T70)=MONTH(TODAY()),Stats!AI1568,"--"),"")</f>
        <v/>
      </c>
      <c r="F70" s="97"/>
      <c r="G70" s="160"/>
      <c r="H70" s="157"/>
      <c r="I70" s="158"/>
      <c r="J70" s="161"/>
      <c r="K70" s="160"/>
      <c r="L70" s="162"/>
      <c r="M70" s="162"/>
      <c r="N70" s="96"/>
      <c r="O70" s="96"/>
      <c r="P70" s="164"/>
      <c r="Q70" s="159"/>
      <c r="R70" s="98"/>
      <c r="S70" s="163"/>
      <c r="T70" s="92" t="str">
        <f t="shared" ca="1" si="7"/>
        <v/>
      </c>
      <c r="U70" s="94"/>
      <c r="V70" s="92" t="str">
        <f t="shared" si="8"/>
        <v/>
      </c>
      <c r="W70" s="92" t="str">
        <f t="shared" si="9"/>
        <v/>
      </c>
      <c r="X70" s="99"/>
      <c r="Y70" s="94"/>
      <c r="Z70" s="100"/>
      <c r="AA70" s="95"/>
      <c r="AB70" s="10"/>
      <c r="AC70" s="72" t="b">
        <f t="shared" ca="1" si="6"/>
        <v>0</v>
      </c>
    </row>
    <row r="71" spans="1:29" ht="15">
      <c r="A71" s="93">
        <f t="shared" si="5"/>
        <v>1568</v>
      </c>
      <c r="B71" s="94"/>
      <c r="C71" s="153"/>
      <c r="D71" s="93" t="str">
        <f>IF(C71&lt;&gt;"",COUNTIF(Stats!AD:AD,C71),"")</f>
        <v/>
      </c>
      <c r="E71" s="165" t="str">
        <f ca="1">IF(C71&lt;&gt;"",IF(MONTH(T71)=MONTH(TODAY()),Stats!AI1569,"--"),"")</f>
        <v/>
      </c>
      <c r="F71" s="97"/>
      <c r="G71" s="160"/>
      <c r="H71" s="157"/>
      <c r="I71" s="158"/>
      <c r="J71" s="161"/>
      <c r="K71" s="160"/>
      <c r="L71" s="162"/>
      <c r="M71" s="162"/>
      <c r="N71" s="96"/>
      <c r="O71" s="96"/>
      <c r="P71" s="164"/>
      <c r="Q71" s="159"/>
      <c r="R71" s="98"/>
      <c r="S71" s="163"/>
      <c r="T71" s="92" t="str">
        <f t="shared" ca="1" si="7"/>
        <v/>
      </c>
      <c r="U71" s="94"/>
      <c r="V71" s="92" t="str">
        <f t="shared" si="8"/>
        <v/>
      </c>
      <c r="W71" s="92" t="str">
        <f t="shared" si="9"/>
        <v/>
      </c>
      <c r="X71" s="99"/>
      <c r="Y71" s="94"/>
      <c r="Z71" s="100"/>
      <c r="AA71" s="95"/>
      <c r="AB71" s="10"/>
      <c r="AC71" s="72" t="b">
        <f t="shared" ca="1" si="6"/>
        <v>0</v>
      </c>
    </row>
    <row r="72" spans="1:29" ht="15">
      <c r="A72" s="93">
        <f t="shared" ref="A72:A135" si="10">(A71+1)</f>
        <v>1569</v>
      </c>
      <c r="B72" s="94"/>
      <c r="C72" s="153"/>
      <c r="D72" s="93" t="str">
        <f>IF(C72&lt;&gt;"",COUNTIF(Stats!AD:AD,C72),"")</f>
        <v/>
      </c>
      <c r="E72" s="165" t="str">
        <f ca="1">IF(C72&lt;&gt;"",IF(MONTH(T72)=MONTH(TODAY()),Stats!AI1570,"--"),"")</f>
        <v/>
      </c>
      <c r="F72" s="97"/>
      <c r="G72" s="160"/>
      <c r="H72" s="157"/>
      <c r="I72" s="158"/>
      <c r="J72" s="161"/>
      <c r="K72" s="160"/>
      <c r="L72" s="162"/>
      <c r="M72" s="162"/>
      <c r="N72" s="96"/>
      <c r="O72" s="96"/>
      <c r="P72" s="164"/>
      <c r="Q72" s="159"/>
      <c r="R72" s="98"/>
      <c r="S72" s="163"/>
      <c r="T72" s="92" t="str">
        <f t="shared" ca="1" si="7"/>
        <v/>
      </c>
      <c r="U72" s="94"/>
      <c r="V72" s="92" t="str">
        <f t="shared" si="8"/>
        <v/>
      </c>
      <c r="W72" s="92" t="str">
        <f t="shared" si="9"/>
        <v/>
      </c>
      <c r="X72" s="99"/>
      <c r="Y72" s="94"/>
      <c r="Z72" s="100"/>
      <c r="AA72" s="95"/>
      <c r="AB72" s="10"/>
      <c r="AC72" s="72" t="b">
        <f t="shared" ca="1" si="6"/>
        <v>0</v>
      </c>
    </row>
    <row r="73" spans="1:29" ht="15">
      <c r="A73" s="93">
        <f t="shared" si="10"/>
        <v>1570</v>
      </c>
      <c r="B73" s="94"/>
      <c r="C73" s="153"/>
      <c r="D73" s="93" t="str">
        <f>IF(C73&lt;&gt;"",COUNTIF(Stats!AD:AD,C73),"")</f>
        <v/>
      </c>
      <c r="E73" s="165" t="str">
        <f ca="1">IF(C73&lt;&gt;"",IF(MONTH(T73)=MONTH(TODAY()),Stats!AI1571,"--"),"")</f>
        <v/>
      </c>
      <c r="F73" s="97"/>
      <c r="G73" s="160"/>
      <c r="H73" s="157"/>
      <c r="I73" s="158"/>
      <c r="J73" s="161"/>
      <c r="K73" s="160"/>
      <c r="L73" s="162"/>
      <c r="M73" s="162"/>
      <c r="N73" s="96"/>
      <c r="O73" s="96"/>
      <c r="P73" s="164"/>
      <c r="Q73" s="159"/>
      <c r="R73" s="98"/>
      <c r="S73" s="163"/>
      <c r="T73" s="92" t="str">
        <f t="shared" ca="1" si="7"/>
        <v/>
      </c>
      <c r="U73" s="94"/>
      <c r="V73" s="92" t="str">
        <f t="shared" si="8"/>
        <v/>
      </c>
      <c r="W73" s="92" t="str">
        <f t="shared" si="9"/>
        <v/>
      </c>
      <c r="X73" s="99"/>
      <c r="Y73" s="94"/>
      <c r="Z73" s="100"/>
      <c r="AA73" s="95"/>
      <c r="AB73" s="10"/>
      <c r="AC73" s="72" t="b">
        <f t="shared" ca="1" si="6"/>
        <v>0</v>
      </c>
    </row>
    <row r="74" spans="1:29" ht="15">
      <c r="A74" s="93">
        <f t="shared" si="10"/>
        <v>1571</v>
      </c>
      <c r="B74" s="94"/>
      <c r="C74" s="153"/>
      <c r="D74" s="93" t="str">
        <f>IF(C74&lt;&gt;"",COUNTIF(Stats!AD:AD,C74),"")</f>
        <v/>
      </c>
      <c r="E74" s="165" t="str">
        <f ca="1">IF(C74&lt;&gt;"",IF(MONTH(T74)=MONTH(TODAY()),Stats!AI1572,"--"),"")</f>
        <v/>
      </c>
      <c r="F74" s="97"/>
      <c r="G74" s="160"/>
      <c r="H74" s="157"/>
      <c r="I74" s="158"/>
      <c r="J74" s="161"/>
      <c r="K74" s="160"/>
      <c r="L74" s="162"/>
      <c r="M74" s="162"/>
      <c r="N74" s="96"/>
      <c r="O74" s="96"/>
      <c r="P74" s="164"/>
      <c r="Q74" s="159"/>
      <c r="R74" s="98"/>
      <c r="S74" s="163"/>
      <c r="T74" s="92" t="str">
        <f t="shared" ca="1" si="7"/>
        <v/>
      </c>
      <c r="U74" s="94"/>
      <c r="V74" s="92" t="str">
        <f t="shared" si="8"/>
        <v/>
      </c>
      <c r="W74" s="92" t="str">
        <f t="shared" si="9"/>
        <v/>
      </c>
      <c r="X74" s="99"/>
      <c r="Y74" s="94"/>
      <c r="Z74" s="100"/>
      <c r="AA74" s="95"/>
      <c r="AB74" s="10"/>
      <c r="AC74" s="72" t="b">
        <f t="shared" ca="1" si="6"/>
        <v>0</v>
      </c>
    </row>
    <row r="75" spans="1:29" ht="15">
      <c r="A75" s="93">
        <f t="shared" si="10"/>
        <v>1572</v>
      </c>
      <c r="B75" s="94"/>
      <c r="C75" s="153"/>
      <c r="D75" s="93" t="str">
        <f>IF(C75&lt;&gt;"",COUNTIF(Stats!AD:AD,C75),"")</f>
        <v/>
      </c>
      <c r="E75" s="165" t="str">
        <f ca="1">IF(C75&lt;&gt;"",IF(MONTH(T75)=MONTH(TODAY()),Stats!AI1573,"--"),"")</f>
        <v/>
      </c>
      <c r="F75" s="97"/>
      <c r="G75" s="160"/>
      <c r="H75" s="157"/>
      <c r="I75" s="158"/>
      <c r="J75" s="161"/>
      <c r="K75" s="160"/>
      <c r="L75" s="162"/>
      <c r="M75" s="162"/>
      <c r="N75" s="96"/>
      <c r="O75" s="96"/>
      <c r="P75" s="164"/>
      <c r="Q75" s="159"/>
      <c r="R75" s="98"/>
      <c r="S75" s="163"/>
      <c r="T75" s="92" t="str">
        <f t="shared" ca="1" si="7"/>
        <v/>
      </c>
      <c r="U75" s="94"/>
      <c r="V75" s="92" t="str">
        <f t="shared" si="8"/>
        <v/>
      </c>
      <c r="W75" s="92" t="str">
        <f t="shared" si="9"/>
        <v/>
      </c>
      <c r="X75" s="99"/>
      <c r="Y75" s="94"/>
      <c r="Z75" s="100"/>
      <c r="AA75" s="95"/>
      <c r="AB75" s="10"/>
      <c r="AC75" s="72" t="b">
        <f t="shared" ca="1" si="6"/>
        <v>0</v>
      </c>
    </row>
    <row r="76" spans="1:29" ht="15">
      <c r="A76" s="93">
        <f t="shared" si="10"/>
        <v>1573</v>
      </c>
      <c r="B76" s="94"/>
      <c r="C76" s="153"/>
      <c r="D76" s="93" t="str">
        <f>IF(C76&lt;&gt;"",COUNTIF(Stats!AD:AD,C76),"")</f>
        <v/>
      </c>
      <c r="E76" s="165" t="str">
        <f ca="1">IF(C76&lt;&gt;"",IF(MONTH(T76)=MONTH(TODAY()),Stats!AI1574,"--"),"")</f>
        <v/>
      </c>
      <c r="F76" s="97"/>
      <c r="G76" s="160"/>
      <c r="H76" s="157"/>
      <c r="I76" s="158"/>
      <c r="J76" s="161"/>
      <c r="K76" s="160"/>
      <c r="L76" s="162"/>
      <c r="M76" s="162"/>
      <c r="N76" s="96"/>
      <c r="O76" s="96"/>
      <c r="P76" s="164"/>
      <c r="Q76" s="159"/>
      <c r="R76" s="98"/>
      <c r="S76" s="163"/>
      <c r="T76" s="92" t="str">
        <f t="shared" ca="1" si="7"/>
        <v/>
      </c>
      <c r="U76" s="94"/>
      <c r="V76" s="92" t="str">
        <f t="shared" si="8"/>
        <v/>
      </c>
      <c r="W76" s="92" t="str">
        <f t="shared" si="9"/>
        <v/>
      </c>
      <c r="X76" s="99"/>
      <c r="Y76" s="94"/>
      <c r="Z76" s="100"/>
      <c r="AA76" s="95"/>
      <c r="AB76" s="10"/>
      <c r="AC76" s="72" t="b">
        <f t="shared" ca="1" si="6"/>
        <v>0</v>
      </c>
    </row>
    <row r="77" spans="1:29" ht="15">
      <c r="A77" s="93">
        <f t="shared" si="10"/>
        <v>1574</v>
      </c>
      <c r="B77" s="94"/>
      <c r="C77" s="153"/>
      <c r="D77" s="93" t="str">
        <f>IF(C77&lt;&gt;"",COUNTIF(Stats!AD:AD,C77),"")</f>
        <v/>
      </c>
      <c r="E77" s="165" t="str">
        <f ca="1">IF(C77&lt;&gt;"",IF(MONTH(T77)=MONTH(TODAY()),Stats!AI1575,"--"),"")</f>
        <v/>
      </c>
      <c r="F77" s="97"/>
      <c r="G77" s="160"/>
      <c r="H77" s="157"/>
      <c r="I77" s="158"/>
      <c r="J77" s="161"/>
      <c r="K77" s="160"/>
      <c r="L77" s="162"/>
      <c r="M77" s="162"/>
      <c r="N77" s="96"/>
      <c r="O77" s="96"/>
      <c r="P77" s="164"/>
      <c r="Q77" s="159"/>
      <c r="R77" s="98"/>
      <c r="S77" s="163"/>
      <c r="T77" s="92" t="str">
        <f t="shared" ca="1" si="7"/>
        <v/>
      </c>
      <c r="U77" s="94"/>
      <c r="V77" s="92" t="str">
        <f t="shared" si="8"/>
        <v/>
      </c>
      <c r="W77" s="92" t="str">
        <f t="shared" si="9"/>
        <v/>
      </c>
      <c r="X77" s="99"/>
      <c r="Y77" s="94"/>
      <c r="Z77" s="100"/>
      <c r="AA77" s="95"/>
      <c r="AB77" s="10"/>
      <c r="AC77" s="72" t="b">
        <f t="shared" ca="1" si="6"/>
        <v>0</v>
      </c>
    </row>
    <row r="78" spans="1:29" ht="15">
      <c r="A78" s="93">
        <f t="shared" si="10"/>
        <v>1575</v>
      </c>
      <c r="B78" s="94"/>
      <c r="C78" s="153"/>
      <c r="D78" s="93" t="str">
        <f>IF(C78&lt;&gt;"",COUNTIF(Stats!AD:AD,C78),"")</f>
        <v/>
      </c>
      <c r="E78" s="165" t="str">
        <f ca="1">IF(C78&lt;&gt;"",IF(MONTH(T78)=MONTH(TODAY()),Stats!AI1576,"--"),"")</f>
        <v/>
      </c>
      <c r="F78" s="97"/>
      <c r="G78" s="160"/>
      <c r="H78" s="157"/>
      <c r="I78" s="158"/>
      <c r="J78" s="161"/>
      <c r="K78" s="160"/>
      <c r="L78" s="162"/>
      <c r="M78" s="162"/>
      <c r="N78" s="96"/>
      <c r="O78" s="96"/>
      <c r="P78" s="164"/>
      <c r="Q78" s="159"/>
      <c r="R78" s="98"/>
      <c r="S78" s="163"/>
      <c r="T78" s="92" t="str">
        <f t="shared" ca="1" si="7"/>
        <v/>
      </c>
      <c r="U78" s="94"/>
      <c r="V78" s="92" t="str">
        <f t="shared" si="8"/>
        <v/>
      </c>
      <c r="W78" s="92" t="str">
        <f t="shared" si="9"/>
        <v/>
      </c>
      <c r="X78" s="99"/>
      <c r="Y78" s="94"/>
      <c r="Z78" s="100"/>
      <c r="AA78" s="95"/>
      <c r="AB78" s="10"/>
      <c r="AC78" s="72" t="b">
        <f t="shared" ca="1" si="6"/>
        <v>0</v>
      </c>
    </row>
    <row r="79" spans="1:29" ht="15">
      <c r="A79" s="93">
        <f t="shared" si="10"/>
        <v>1576</v>
      </c>
      <c r="B79" s="94"/>
      <c r="C79" s="153"/>
      <c r="D79" s="93" t="str">
        <f>IF(C79&lt;&gt;"",COUNTIF(Stats!AD:AD,C79),"")</f>
        <v/>
      </c>
      <c r="E79" s="165" t="str">
        <f ca="1">IF(C79&lt;&gt;"",IF(MONTH(T79)=MONTH(TODAY()),Stats!AI1577,"--"),"")</f>
        <v/>
      </c>
      <c r="F79" s="97"/>
      <c r="G79" s="160"/>
      <c r="H79" s="157"/>
      <c r="I79" s="158"/>
      <c r="J79" s="161"/>
      <c r="K79" s="160"/>
      <c r="L79" s="162"/>
      <c r="M79" s="162"/>
      <c r="N79" s="96"/>
      <c r="O79" s="96"/>
      <c r="P79" s="164"/>
      <c r="Q79" s="159"/>
      <c r="R79" s="98"/>
      <c r="S79" s="163"/>
      <c r="T79" s="92" t="str">
        <f t="shared" ca="1" si="7"/>
        <v/>
      </c>
      <c r="U79" s="94"/>
      <c r="V79" s="92" t="str">
        <f t="shared" si="8"/>
        <v/>
      </c>
      <c r="W79" s="92" t="str">
        <f t="shared" si="9"/>
        <v/>
      </c>
      <c r="X79" s="99"/>
      <c r="Y79" s="94"/>
      <c r="Z79" s="100"/>
      <c r="AA79" s="95"/>
      <c r="AB79" s="10"/>
      <c r="AC79" s="72" t="b">
        <f t="shared" ca="1" si="6"/>
        <v>0</v>
      </c>
    </row>
    <row r="80" spans="1:29" ht="15">
      <c r="A80" s="93">
        <f t="shared" si="10"/>
        <v>1577</v>
      </c>
      <c r="B80" s="94"/>
      <c r="C80" s="153"/>
      <c r="D80" s="93" t="str">
        <f>IF(C80&lt;&gt;"",COUNTIF(Stats!AD:AD,C80),"")</f>
        <v/>
      </c>
      <c r="E80" s="165" t="str">
        <f ca="1">IF(C80&lt;&gt;"",IF(MONTH(T80)=MONTH(TODAY()),Stats!AI1578,"--"),"")</f>
        <v/>
      </c>
      <c r="F80" s="97"/>
      <c r="G80" s="160"/>
      <c r="H80" s="157"/>
      <c r="I80" s="158"/>
      <c r="J80" s="161"/>
      <c r="K80" s="160"/>
      <c r="L80" s="162"/>
      <c r="M80" s="162"/>
      <c r="N80" s="96"/>
      <c r="O80" s="96"/>
      <c r="P80" s="164"/>
      <c r="Q80" s="159"/>
      <c r="R80" s="98"/>
      <c r="S80" s="163"/>
      <c r="T80" s="92" t="str">
        <f t="shared" ca="1" si="7"/>
        <v/>
      </c>
      <c r="U80" s="94"/>
      <c r="V80" s="92" t="str">
        <f t="shared" si="8"/>
        <v/>
      </c>
      <c r="W80" s="92" t="str">
        <f t="shared" si="9"/>
        <v/>
      </c>
      <c r="X80" s="99"/>
      <c r="Y80" s="94"/>
      <c r="Z80" s="100"/>
      <c r="AA80" s="95"/>
      <c r="AB80" s="10"/>
      <c r="AC80" s="72" t="b">
        <f t="shared" ca="1" si="6"/>
        <v>0</v>
      </c>
    </row>
    <row r="81" spans="1:29" ht="15">
      <c r="A81" s="93">
        <f t="shared" si="10"/>
        <v>1578</v>
      </c>
      <c r="B81" s="94"/>
      <c r="C81" s="153"/>
      <c r="D81" s="93" t="str">
        <f>IF(C81&lt;&gt;"",COUNTIF(Stats!AD:AD,C81),"")</f>
        <v/>
      </c>
      <c r="E81" s="165" t="str">
        <f ca="1">IF(C81&lt;&gt;"",IF(MONTH(T81)=MONTH(TODAY()),Stats!AI1579,"--"),"")</f>
        <v/>
      </c>
      <c r="F81" s="97"/>
      <c r="G81" s="160"/>
      <c r="H81" s="157"/>
      <c r="I81" s="158"/>
      <c r="J81" s="161"/>
      <c r="K81" s="160"/>
      <c r="L81" s="162"/>
      <c r="M81" s="162"/>
      <c r="N81" s="96"/>
      <c r="O81" s="96"/>
      <c r="P81" s="164"/>
      <c r="Q81" s="159"/>
      <c r="R81" s="98"/>
      <c r="S81" s="163"/>
      <c r="T81" s="92" t="str">
        <f t="shared" ca="1" si="7"/>
        <v/>
      </c>
      <c r="U81" s="94"/>
      <c r="V81" s="92" t="str">
        <f t="shared" si="8"/>
        <v/>
      </c>
      <c r="W81" s="92" t="str">
        <f t="shared" si="9"/>
        <v/>
      </c>
      <c r="X81" s="99"/>
      <c r="Y81" s="94"/>
      <c r="Z81" s="100"/>
      <c r="AA81" s="95"/>
      <c r="AB81" s="10"/>
      <c r="AC81" s="72" t="b">
        <f t="shared" ca="1" si="6"/>
        <v>0</v>
      </c>
    </row>
    <row r="82" spans="1:29" ht="15">
      <c r="A82" s="93">
        <f t="shared" si="10"/>
        <v>1579</v>
      </c>
      <c r="B82" s="94"/>
      <c r="C82" s="153"/>
      <c r="D82" s="93" t="str">
        <f>IF(C82&lt;&gt;"",COUNTIF(Stats!AD:AD,C82),"")</f>
        <v/>
      </c>
      <c r="E82" s="165" t="str">
        <f ca="1">IF(C82&lt;&gt;"",IF(MONTH(T82)=MONTH(TODAY()),Stats!AI1580,"--"),"")</f>
        <v/>
      </c>
      <c r="F82" s="97"/>
      <c r="G82" s="160"/>
      <c r="H82" s="157"/>
      <c r="I82" s="158"/>
      <c r="J82" s="161"/>
      <c r="K82" s="160"/>
      <c r="L82" s="162"/>
      <c r="M82" s="162"/>
      <c r="N82" s="96"/>
      <c r="O82" s="96"/>
      <c r="P82" s="164"/>
      <c r="Q82" s="159"/>
      <c r="R82" s="98"/>
      <c r="S82" s="163"/>
      <c r="T82" s="92" t="str">
        <f t="shared" ca="1" si="7"/>
        <v/>
      </c>
      <c r="U82" s="94"/>
      <c r="V82" s="92" t="str">
        <f t="shared" si="8"/>
        <v/>
      </c>
      <c r="W82" s="92" t="str">
        <f t="shared" si="9"/>
        <v/>
      </c>
      <c r="X82" s="99"/>
      <c r="Y82" s="94"/>
      <c r="Z82" s="100"/>
      <c r="AA82" s="95"/>
      <c r="AB82" s="10"/>
      <c r="AC82" s="72" t="b">
        <f t="shared" ca="1" si="6"/>
        <v>0</v>
      </c>
    </row>
    <row r="83" spans="1:29" ht="15">
      <c r="A83" s="93">
        <f t="shared" si="10"/>
        <v>1580</v>
      </c>
      <c r="B83" s="94"/>
      <c r="C83" s="153"/>
      <c r="D83" s="93" t="str">
        <f>IF(C83&lt;&gt;"",COUNTIF(Stats!AD:AD,C83),"")</f>
        <v/>
      </c>
      <c r="E83" s="165" t="str">
        <f ca="1">IF(C83&lt;&gt;"",IF(MONTH(T83)=MONTH(TODAY()),Stats!AI1581,"--"),"")</f>
        <v/>
      </c>
      <c r="F83" s="97"/>
      <c r="G83" s="160"/>
      <c r="H83" s="157"/>
      <c r="I83" s="158"/>
      <c r="J83" s="161"/>
      <c r="K83" s="160"/>
      <c r="L83" s="162"/>
      <c r="M83" s="162"/>
      <c r="N83" s="96"/>
      <c r="O83" s="96"/>
      <c r="P83" s="164"/>
      <c r="Q83" s="159"/>
      <c r="R83" s="98"/>
      <c r="S83" s="163"/>
      <c r="T83" s="92" t="str">
        <f t="shared" ca="1" si="7"/>
        <v/>
      </c>
      <c r="U83" s="94"/>
      <c r="V83" s="92" t="str">
        <f t="shared" si="8"/>
        <v/>
      </c>
      <c r="W83" s="92" t="str">
        <f t="shared" si="9"/>
        <v/>
      </c>
      <c r="X83" s="99"/>
      <c r="Y83" s="94"/>
      <c r="Z83" s="100"/>
      <c r="AA83" s="95"/>
      <c r="AB83" s="10"/>
      <c r="AC83" s="72" t="b">
        <f t="shared" ca="1" si="6"/>
        <v>0</v>
      </c>
    </row>
    <row r="84" spans="1:29" ht="15">
      <c r="A84" s="93">
        <f t="shared" si="10"/>
        <v>1581</v>
      </c>
      <c r="B84" s="94"/>
      <c r="C84" s="153"/>
      <c r="D84" s="93" t="str">
        <f>IF(C84&lt;&gt;"",COUNTIF(Stats!AD:AD,C84),"")</f>
        <v/>
      </c>
      <c r="E84" s="165" t="str">
        <f ca="1">IF(C84&lt;&gt;"",IF(MONTH(T84)=MONTH(TODAY()),Stats!AI1582,"--"),"")</f>
        <v/>
      </c>
      <c r="F84" s="97"/>
      <c r="G84" s="160"/>
      <c r="H84" s="157"/>
      <c r="I84" s="158"/>
      <c r="J84" s="161"/>
      <c r="K84" s="160"/>
      <c r="L84" s="162"/>
      <c r="M84" s="162"/>
      <c r="N84" s="96"/>
      <c r="O84" s="96"/>
      <c r="P84" s="164"/>
      <c r="Q84" s="159"/>
      <c r="R84" s="98"/>
      <c r="S84" s="163"/>
      <c r="T84" s="92" t="str">
        <f t="shared" ca="1" si="7"/>
        <v/>
      </c>
      <c r="U84" s="94"/>
      <c r="V84" s="92" t="str">
        <f t="shared" si="8"/>
        <v/>
      </c>
      <c r="W84" s="92" t="str">
        <f t="shared" si="9"/>
        <v/>
      </c>
      <c r="X84" s="99"/>
      <c r="Y84" s="94"/>
      <c r="Z84" s="100"/>
      <c r="AA84" s="95"/>
      <c r="AB84" s="10"/>
      <c r="AC84" s="72" t="b">
        <f t="shared" ca="1" si="6"/>
        <v>0</v>
      </c>
    </row>
    <row r="85" spans="1:29" ht="15">
      <c r="A85" s="93">
        <f t="shared" si="10"/>
        <v>1582</v>
      </c>
      <c r="B85" s="94"/>
      <c r="C85" s="153"/>
      <c r="D85" s="93" t="str">
        <f>IF(C85&lt;&gt;"",COUNTIF(Stats!AD:AD,C85),"")</f>
        <v/>
      </c>
      <c r="E85" s="165" t="str">
        <f ca="1">IF(C85&lt;&gt;"",IF(MONTH(T85)=MONTH(TODAY()),Stats!AI1583,"--"),"")</f>
        <v/>
      </c>
      <c r="F85" s="97"/>
      <c r="G85" s="160"/>
      <c r="H85" s="157"/>
      <c r="I85" s="158"/>
      <c r="J85" s="161"/>
      <c r="K85" s="160"/>
      <c r="L85" s="162"/>
      <c r="M85" s="162"/>
      <c r="N85" s="96"/>
      <c r="O85" s="96"/>
      <c r="P85" s="164"/>
      <c r="Q85" s="159"/>
      <c r="R85" s="98"/>
      <c r="S85" s="163"/>
      <c r="T85" s="92" t="str">
        <f t="shared" ca="1" si="7"/>
        <v/>
      </c>
      <c r="U85" s="94"/>
      <c r="V85" s="92" t="str">
        <f t="shared" si="8"/>
        <v/>
      </c>
      <c r="W85" s="92" t="str">
        <f t="shared" si="9"/>
        <v/>
      </c>
      <c r="X85" s="99"/>
      <c r="Y85" s="94"/>
      <c r="Z85" s="100"/>
      <c r="AA85" s="95"/>
      <c r="AB85" s="10"/>
      <c r="AC85" s="72" t="b">
        <f t="shared" ca="1" si="6"/>
        <v>0</v>
      </c>
    </row>
    <row r="86" spans="1:29" ht="15">
      <c r="A86" s="93">
        <f t="shared" si="10"/>
        <v>1583</v>
      </c>
      <c r="B86" s="94"/>
      <c r="C86" s="153"/>
      <c r="D86" s="93" t="str">
        <f>IF(C86&lt;&gt;"",COUNTIF(Stats!AD:AD,C86),"")</f>
        <v/>
      </c>
      <c r="E86" s="165" t="str">
        <f ca="1">IF(C86&lt;&gt;"",IF(MONTH(T86)=MONTH(TODAY()),Stats!AI1584,"--"),"")</f>
        <v/>
      </c>
      <c r="F86" s="97"/>
      <c r="G86" s="160"/>
      <c r="H86" s="157"/>
      <c r="I86" s="158"/>
      <c r="J86" s="161"/>
      <c r="K86" s="160"/>
      <c r="L86" s="162"/>
      <c r="M86" s="162"/>
      <c r="N86" s="96"/>
      <c r="O86" s="96"/>
      <c r="P86" s="164"/>
      <c r="Q86" s="159"/>
      <c r="R86" s="98"/>
      <c r="S86" s="163"/>
      <c r="T86" s="92" t="str">
        <f t="shared" ca="1" si="7"/>
        <v/>
      </c>
      <c r="U86" s="94"/>
      <c r="V86" s="92" t="str">
        <f t="shared" si="8"/>
        <v/>
      </c>
      <c r="W86" s="92" t="str">
        <f t="shared" si="9"/>
        <v/>
      </c>
      <c r="X86" s="99"/>
      <c r="Y86" s="94"/>
      <c r="Z86" s="100"/>
      <c r="AA86" s="95"/>
      <c r="AB86" s="10"/>
      <c r="AC86" s="72" t="b">
        <f t="shared" ca="1" si="6"/>
        <v>0</v>
      </c>
    </row>
    <row r="87" spans="1:29" ht="15">
      <c r="A87" s="93">
        <f t="shared" si="10"/>
        <v>1584</v>
      </c>
      <c r="B87" s="94"/>
      <c r="C87" s="153"/>
      <c r="D87" s="93" t="str">
        <f>IF(C87&lt;&gt;"",COUNTIF(Stats!AD:AD,C87),"")</f>
        <v/>
      </c>
      <c r="E87" s="165" t="str">
        <f ca="1">IF(C87&lt;&gt;"",IF(MONTH(T87)=MONTH(TODAY()),Stats!AI1585,"--"),"")</f>
        <v/>
      </c>
      <c r="F87" s="97"/>
      <c r="G87" s="160"/>
      <c r="H87" s="157"/>
      <c r="I87" s="158"/>
      <c r="J87" s="161"/>
      <c r="K87" s="160"/>
      <c r="L87" s="162"/>
      <c r="M87" s="162"/>
      <c r="N87" s="96"/>
      <c r="O87" s="96"/>
      <c r="P87" s="164"/>
      <c r="Q87" s="159"/>
      <c r="R87" s="98"/>
      <c r="S87" s="163"/>
      <c r="T87" s="92" t="str">
        <f t="shared" ca="1" si="7"/>
        <v/>
      </c>
      <c r="U87" s="94"/>
      <c r="V87" s="92" t="str">
        <f t="shared" si="8"/>
        <v/>
      </c>
      <c r="W87" s="92" t="str">
        <f t="shared" si="9"/>
        <v/>
      </c>
      <c r="X87" s="99"/>
      <c r="Y87" s="94"/>
      <c r="Z87" s="100"/>
      <c r="AA87" s="95"/>
      <c r="AB87" s="10"/>
      <c r="AC87" s="72" t="b">
        <f t="shared" ca="1" si="6"/>
        <v>0</v>
      </c>
    </row>
    <row r="88" spans="1:29" ht="15">
      <c r="A88" s="93">
        <f t="shared" si="10"/>
        <v>1585</v>
      </c>
      <c r="B88" s="94"/>
      <c r="C88" s="153"/>
      <c r="D88" s="93" t="str">
        <f>IF(C88&lt;&gt;"",COUNTIF(Stats!AD:AD,C88),"")</f>
        <v/>
      </c>
      <c r="E88" s="165" t="str">
        <f ca="1">IF(C88&lt;&gt;"",IF(MONTH(T88)=MONTH(TODAY()),Stats!AI1586,"--"),"")</f>
        <v/>
      </c>
      <c r="F88" s="97"/>
      <c r="G88" s="160"/>
      <c r="H88" s="157"/>
      <c r="I88" s="158"/>
      <c r="J88" s="161"/>
      <c r="K88" s="160"/>
      <c r="L88" s="162"/>
      <c r="M88" s="162"/>
      <c r="N88" s="96"/>
      <c r="O88" s="96"/>
      <c r="P88" s="164"/>
      <c r="Q88" s="159"/>
      <c r="R88" s="98"/>
      <c r="S88" s="163"/>
      <c r="T88" s="92" t="str">
        <f t="shared" ca="1" si="7"/>
        <v/>
      </c>
      <c r="U88" s="94"/>
      <c r="V88" s="92" t="str">
        <f t="shared" si="8"/>
        <v/>
      </c>
      <c r="W88" s="92" t="str">
        <f t="shared" si="9"/>
        <v/>
      </c>
      <c r="X88" s="99"/>
      <c r="Y88" s="94"/>
      <c r="Z88" s="100"/>
      <c r="AA88" s="95"/>
      <c r="AB88" s="10"/>
      <c r="AC88" s="72" t="b">
        <f t="shared" ca="1" si="6"/>
        <v>0</v>
      </c>
    </row>
    <row r="89" spans="1:29" ht="15">
      <c r="A89" s="93">
        <f t="shared" si="10"/>
        <v>1586</v>
      </c>
      <c r="B89" s="94"/>
      <c r="C89" s="153"/>
      <c r="D89" s="93" t="str">
        <f>IF(C89&lt;&gt;"",COUNTIF(Stats!AD:AD,C89),"")</f>
        <v/>
      </c>
      <c r="E89" s="165" t="str">
        <f ca="1">IF(C89&lt;&gt;"",IF(MONTH(T89)=MONTH(TODAY()),Stats!AI1587,"--"),"")</f>
        <v/>
      </c>
      <c r="F89" s="97"/>
      <c r="G89" s="160"/>
      <c r="H89" s="157"/>
      <c r="I89" s="158"/>
      <c r="J89" s="161"/>
      <c r="K89" s="160"/>
      <c r="L89" s="162"/>
      <c r="M89" s="162"/>
      <c r="N89" s="96"/>
      <c r="O89" s="96"/>
      <c r="P89" s="164"/>
      <c r="Q89" s="159"/>
      <c r="R89" s="98"/>
      <c r="S89" s="163"/>
      <c r="T89" s="92" t="str">
        <f t="shared" ca="1" si="7"/>
        <v/>
      </c>
      <c r="U89" s="94"/>
      <c r="V89" s="92" t="str">
        <f t="shared" si="8"/>
        <v/>
      </c>
      <c r="W89" s="92" t="str">
        <f t="shared" si="9"/>
        <v/>
      </c>
      <c r="X89" s="99"/>
      <c r="Y89" s="94"/>
      <c r="Z89" s="100"/>
      <c r="AA89" s="95"/>
      <c r="AB89" s="10"/>
      <c r="AC89" s="72" t="b">
        <f t="shared" ca="1" si="6"/>
        <v>0</v>
      </c>
    </row>
    <row r="90" spans="1:29" ht="15">
      <c r="A90" s="93">
        <f t="shared" si="10"/>
        <v>1587</v>
      </c>
      <c r="B90" s="94"/>
      <c r="C90" s="153"/>
      <c r="D90" s="93" t="str">
        <f>IF(C90&lt;&gt;"",COUNTIF(Stats!AD:AD,C90),"")</f>
        <v/>
      </c>
      <c r="E90" s="165" t="str">
        <f ca="1">IF(C90&lt;&gt;"",IF(MONTH(T90)=MONTH(TODAY()),Stats!AI1588,"--"),"")</f>
        <v/>
      </c>
      <c r="F90" s="97"/>
      <c r="G90" s="160"/>
      <c r="H90" s="157"/>
      <c r="I90" s="158"/>
      <c r="J90" s="161"/>
      <c r="K90" s="160"/>
      <c r="L90" s="162"/>
      <c r="M90" s="162"/>
      <c r="N90" s="96"/>
      <c r="O90" s="96"/>
      <c r="P90" s="164"/>
      <c r="Q90" s="159"/>
      <c r="R90" s="98"/>
      <c r="S90" s="163"/>
      <c r="T90" s="92" t="str">
        <f t="shared" ca="1" si="7"/>
        <v/>
      </c>
      <c r="U90" s="94"/>
      <c r="V90" s="92" t="str">
        <f t="shared" si="8"/>
        <v/>
      </c>
      <c r="W90" s="92" t="str">
        <f t="shared" si="9"/>
        <v/>
      </c>
      <c r="X90" s="99"/>
      <c r="Y90" s="94"/>
      <c r="Z90" s="100"/>
      <c r="AA90" s="95"/>
      <c r="AB90" s="10"/>
      <c r="AC90" s="72" t="b">
        <f t="shared" ca="1" si="6"/>
        <v>0</v>
      </c>
    </row>
    <row r="91" spans="1:29" ht="15">
      <c r="A91" s="93">
        <f t="shared" si="10"/>
        <v>1588</v>
      </c>
      <c r="B91" s="94"/>
      <c r="C91" s="153"/>
      <c r="D91" s="93" t="str">
        <f>IF(C91&lt;&gt;"",COUNTIF(Stats!AD:AD,C91),"")</f>
        <v/>
      </c>
      <c r="E91" s="165" t="str">
        <f ca="1">IF(C91&lt;&gt;"",IF(MONTH(T91)=MONTH(TODAY()),Stats!AI1589,"--"),"")</f>
        <v/>
      </c>
      <c r="F91" s="97"/>
      <c r="G91" s="160"/>
      <c r="H91" s="157"/>
      <c r="I91" s="158"/>
      <c r="J91" s="161"/>
      <c r="K91" s="160"/>
      <c r="L91" s="162"/>
      <c r="M91" s="162"/>
      <c r="N91" s="96"/>
      <c r="O91" s="96"/>
      <c r="P91" s="164"/>
      <c r="Q91" s="159"/>
      <c r="R91" s="98"/>
      <c r="S91" s="163"/>
      <c r="T91" s="92" t="str">
        <f t="shared" ca="1" si="7"/>
        <v/>
      </c>
      <c r="U91" s="94"/>
      <c r="V91" s="92" t="str">
        <f t="shared" si="8"/>
        <v/>
      </c>
      <c r="W91" s="92" t="str">
        <f t="shared" si="9"/>
        <v/>
      </c>
      <c r="X91" s="99"/>
      <c r="Y91" s="94"/>
      <c r="Z91" s="100"/>
      <c r="AA91" s="95"/>
      <c r="AB91" s="10"/>
      <c r="AC91" s="72" t="b">
        <f t="shared" ca="1" si="6"/>
        <v>0</v>
      </c>
    </row>
    <row r="92" spans="1:29" ht="15">
      <c r="A92" s="93">
        <f t="shared" si="10"/>
        <v>1589</v>
      </c>
      <c r="B92" s="94"/>
      <c r="C92" s="153"/>
      <c r="D92" s="93" t="str">
        <f>IF(C92&lt;&gt;"",COUNTIF(Stats!AD:AD,C92),"")</f>
        <v/>
      </c>
      <c r="E92" s="165" t="str">
        <f ca="1">IF(C92&lt;&gt;"",IF(MONTH(T92)=MONTH(TODAY()),Stats!AI1590,"--"),"")</f>
        <v/>
      </c>
      <c r="F92" s="97"/>
      <c r="G92" s="160"/>
      <c r="H92" s="157"/>
      <c r="I92" s="158"/>
      <c r="J92" s="161"/>
      <c r="K92" s="160"/>
      <c r="L92" s="162"/>
      <c r="M92" s="162"/>
      <c r="N92" s="96"/>
      <c r="O92" s="96"/>
      <c r="P92" s="164"/>
      <c r="Q92" s="159"/>
      <c r="R92" s="98"/>
      <c r="S92" s="163"/>
      <c r="T92" s="92" t="str">
        <f t="shared" ca="1" si="7"/>
        <v/>
      </c>
      <c r="U92" s="94"/>
      <c r="V92" s="92" t="str">
        <f t="shared" si="8"/>
        <v/>
      </c>
      <c r="W92" s="92" t="str">
        <f t="shared" si="9"/>
        <v/>
      </c>
      <c r="X92" s="99"/>
      <c r="Y92" s="94"/>
      <c r="Z92" s="100"/>
      <c r="AA92" s="95"/>
      <c r="AB92" s="10"/>
      <c r="AC92" s="72" t="b">
        <f t="shared" ca="1" si="6"/>
        <v>0</v>
      </c>
    </row>
    <row r="93" spans="1:29" ht="15">
      <c r="A93" s="93">
        <f t="shared" si="10"/>
        <v>1590</v>
      </c>
      <c r="B93" s="94"/>
      <c r="C93" s="153"/>
      <c r="D93" s="93" t="str">
        <f>IF(C93&lt;&gt;"",COUNTIF(Stats!AD:AD,C93),"")</f>
        <v/>
      </c>
      <c r="E93" s="165" t="str">
        <f ca="1">IF(C93&lt;&gt;"",IF(MONTH(T93)=MONTH(TODAY()),Stats!AI1591,"--"),"")</f>
        <v/>
      </c>
      <c r="F93" s="97"/>
      <c r="G93" s="160"/>
      <c r="H93" s="157"/>
      <c r="I93" s="158"/>
      <c r="J93" s="161"/>
      <c r="K93" s="160"/>
      <c r="L93" s="162"/>
      <c r="M93" s="162"/>
      <c r="N93" s="96"/>
      <c r="O93" s="96"/>
      <c r="P93" s="164"/>
      <c r="Q93" s="159"/>
      <c r="R93" s="98"/>
      <c r="S93" s="163"/>
      <c r="T93" s="92" t="str">
        <f t="shared" ca="1" si="7"/>
        <v/>
      </c>
      <c r="U93" s="94"/>
      <c r="V93" s="92" t="str">
        <f t="shared" si="8"/>
        <v/>
      </c>
      <c r="W93" s="92" t="str">
        <f t="shared" si="9"/>
        <v/>
      </c>
      <c r="X93" s="99"/>
      <c r="Y93" s="94"/>
      <c r="Z93" s="100"/>
      <c r="AA93" s="95"/>
      <c r="AB93" s="10"/>
      <c r="AC93" s="72" t="b">
        <f t="shared" ca="1" si="6"/>
        <v>0</v>
      </c>
    </row>
    <row r="94" spans="1:29" ht="15">
      <c r="A94" s="93">
        <f t="shared" si="10"/>
        <v>1591</v>
      </c>
      <c r="B94" s="94"/>
      <c r="C94" s="153"/>
      <c r="D94" s="93" t="str">
        <f>IF(C94&lt;&gt;"",COUNTIF(Stats!AD:AD,C94),"")</f>
        <v/>
      </c>
      <c r="E94" s="165" t="str">
        <f ca="1">IF(C94&lt;&gt;"",IF(MONTH(T94)=MONTH(TODAY()),Stats!AI1592,"--"),"")</f>
        <v/>
      </c>
      <c r="F94" s="97"/>
      <c r="G94" s="160"/>
      <c r="H94" s="157"/>
      <c r="I94" s="158"/>
      <c r="J94" s="161"/>
      <c r="K94" s="160"/>
      <c r="L94" s="162"/>
      <c r="M94" s="162"/>
      <c r="N94" s="96"/>
      <c r="O94" s="96"/>
      <c r="P94" s="164"/>
      <c r="Q94" s="159"/>
      <c r="R94" s="98"/>
      <c r="S94" s="163"/>
      <c r="T94" s="92" t="str">
        <f t="shared" ca="1" si="7"/>
        <v/>
      </c>
      <c r="U94" s="94"/>
      <c r="V94" s="92" t="str">
        <f t="shared" si="8"/>
        <v/>
      </c>
      <c r="W94" s="92" t="str">
        <f t="shared" si="9"/>
        <v/>
      </c>
      <c r="X94" s="99"/>
      <c r="Y94" s="94"/>
      <c r="Z94" s="100"/>
      <c r="AA94" s="95"/>
      <c r="AB94" s="10"/>
      <c r="AC94" s="72" t="b">
        <f t="shared" ca="1" si="6"/>
        <v>0</v>
      </c>
    </row>
    <row r="95" spans="1:29" ht="15">
      <c r="A95" s="93">
        <f t="shared" si="10"/>
        <v>1592</v>
      </c>
      <c r="B95" s="94"/>
      <c r="C95" s="153"/>
      <c r="D95" s="93" t="str">
        <f>IF(C95&lt;&gt;"",COUNTIF(Stats!AD:AD,C95),"")</f>
        <v/>
      </c>
      <c r="E95" s="165" t="str">
        <f ca="1">IF(C95&lt;&gt;"",IF(MONTH(T95)=MONTH(TODAY()),Stats!AI1593,"--"),"")</f>
        <v/>
      </c>
      <c r="F95" s="97"/>
      <c r="G95" s="160"/>
      <c r="H95" s="157"/>
      <c r="I95" s="158"/>
      <c r="J95" s="161"/>
      <c r="K95" s="160"/>
      <c r="L95" s="162"/>
      <c r="M95" s="162"/>
      <c r="N95" s="96"/>
      <c r="O95" s="96"/>
      <c r="P95" s="164"/>
      <c r="Q95" s="159"/>
      <c r="R95" s="98"/>
      <c r="S95" s="163"/>
      <c r="T95" s="92" t="str">
        <f t="shared" ca="1" si="7"/>
        <v/>
      </c>
      <c r="U95" s="94"/>
      <c r="V95" s="92" t="str">
        <f t="shared" si="8"/>
        <v/>
      </c>
      <c r="W95" s="92" t="str">
        <f t="shared" si="9"/>
        <v/>
      </c>
      <c r="X95" s="99"/>
      <c r="Y95" s="94"/>
      <c r="Z95" s="100"/>
      <c r="AA95" s="95"/>
      <c r="AB95" s="10"/>
      <c r="AC95" s="72" t="b">
        <f t="shared" ca="1" si="6"/>
        <v>0</v>
      </c>
    </row>
    <row r="96" spans="1:29" ht="15">
      <c r="A96" s="93">
        <f t="shared" si="10"/>
        <v>1593</v>
      </c>
      <c r="B96" s="94"/>
      <c r="C96" s="153"/>
      <c r="D96" s="93" t="str">
        <f>IF(C96&lt;&gt;"",COUNTIF(Stats!AD:AD,C96),"")</f>
        <v/>
      </c>
      <c r="E96" s="165" t="str">
        <f ca="1">IF(C96&lt;&gt;"",IF(MONTH(T96)=MONTH(TODAY()),Stats!AI1594,"--"),"")</f>
        <v/>
      </c>
      <c r="F96" s="97"/>
      <c r="G96" s="160"/>
      <c r="H96" s="157"/>
      <c r="I96" s="158"/>
      <c r="J96" s="161"/>
      <c r="K96" s="160"/>
      <c r="L96" s="162"/>
      <c r="M96" s="162"/>
      <c r="N96" s="96"/>
      <c r="O96" s="96"/>
      <c r="P96" s="164"/>
      <c r="Q96" s="159"/>
      <c r="R96" s="98"/>
      <c r="S96" s="163"/>
      <c r="T96" s="92" t="str">
        <f t="shared" ca="1" si="7"/>
        <v/>
      </c>
      <c r="U96" s="94"/>
      <c r="V96" s="92" t="str">
        <f t="shared" si="8"/>
        <v/>
      </c>
      <c r="W96" s="92" t="str">
        <f t="shared" si="9"/>
        <v/>
      </c>
      <c r="X96" s="99"/>
      <c r="Y96" s="94"/>
      <c r="Z96" s="100"/>
      <c r="AA96" s="95"/>
      <c r="AB96" s="10"/>
      <c r="AC96" s="72" t="b">
        <f t="shared" ca="1" si="6"/>
        <v>0</v>
      </c>
    </row>
    <row r="97" spans="1:34" ht="15">
      <c r="A97" s="93">
        <f t="shared" si="10"/>
        <v>1594</v>
      </c>
      <c r="B97" s="94"/>
      <c r="C97" s="153"/>
      <c r="D97" s="93" t="str">
        <f>IF(C97&lt;&gt;"",COUNTIF(Stats!AD:AD,C97),"")</f>
        <v/>
      </c>
      <c r="E97" s="165" t="str">
        <f ca="1">IF(C97&lt;&gt;"",IF(MONTH(T97)=MONTH(TODAY()),Stats!AI1595,"--"),"")</f>
        <v/>
      </c>
      <c r="F97" s="97"/>
      <c r="G97" s="160"/>
      <c r="H97" s="157"/>
      <c r="I97" s="158"/>
      <c r="J97" s="161"/>
      <c r="K97" s="160"/>
      <c r="L97" s="162"/>
      <c r="M97" s="162"/>
      <c r="N97" s="96"/>
      <c r="O97" s="96"/>
      <c r="P97" s="164"/>
      <c r="Q97" s="159"/>
      <c r="R97" s="98"/>
      <c r="S97" s="163"/>
      <c r="T97" s="92" t="str">
        <f t="shared" ca="1" si="7"/>
        <v/>
      </c>
      <c r="U97" s="94"/>
      <c r="V97" s="92" t="str">
        <f t="shared" si="8"/>
        <v/>
      </c>
      <c r="W97" s="92" t="str">
        <f t="shared" si="9"/>
        <v/>
      </c>
      <c r="X97" s="99"/>
      <c r="Y97" s="94"/>
      <c r="Z97" s="100"/>
      <c r="AA97" s="95"/>
      <c r="AB97" s="10"/>
      <c r="AC97" s="72" t="b">
        <f t="shared" ca="1" si="6"/>
        <v>0</v>
      </c>
    </row>
    <row r="98" spans="1:34" s="33" customFormat="1" ht="15">
      <c r="A98" s="93">
        <f t="shared" si="10"/>
        <v>1595</v>
      </c>
      <c r="B98" s="94"/>
      <c r="C98" s="153"/>
      <c r="D98" s="93" t="str">
        <f>IF(C98&lt;&gt;"",COUNTIF(Stats!AD:AD,C98),"")</f>
        <v/>
      </c>
      <c r="E98" s="165" t="str">
        <f ca="1">IF(C98&lt;&gt;"",IF(MONTH(T98)=MONTH(TODAY()),Stats!AI1596,"--"),"")</f>
        <v/>
      </c>
      <c r="F98" s="97"/>
      <c r="G98" s="160"/>
      <c r="H98" s="157"/>
      <c r="I98" s="158"/>
      <c r="J98" s="161"/>
      <c r="K98" s="160"/>
      <c r="L98" s="162"/>
      <c r="M98" s="162"/>
      <c r="N98" s="96"/>
      <c r="O98" s="96"/>
      <c r="P98" s="164"/>
      <c r="Q98" s="159"/>
      <c r="R98" s="98"/>
      <c r="S98" s="163"/>
      <c r="T98" s="92" t="str">
        <f t="shared" ca="1" si="7"/>
        <v/>
      </c>
      <c r="U98" s="94"/>
      <c r="V98" s="92" t="str">
        <f t="shared" si="8"/>
        <v/>
      </c>
      <c r="W98" s="92" t="str">
        <f t="shared" si="9"/>
        <v/>
      </c>
      <c r="X98" s="99"/>
      <c r="Y98" s="94"/>
      <c r="Z98" s="100"/>
      <c r="AA98" s="95"/>
      <c r="AB98" s="10"/>
      <c r="AC98" s="72" t="b">
        <f t="shared" ca="1" si="6"/>
        <v>0</v>
      </c>
      <c r="AH98" s="1"/>
    </row>
    <row r="99" spans="1:34" ht="15">
      <c r="A99" s="93">
        <f t="shared" si="10"/>
        <v>1596</v>
      </c>
      <c r="B99" s="94"/>
      <c r="C99" s="153"/>
      <c r="D99" s="93" t="str">
        <f>IF(C99&lt;&gt;"",COUNTIF(Stats!AD:AD,C99),"")</f>
        <v/>
      </c>
      <c r="E99" s="165" t="str">
        <f ca="1">IF(C99&lt;&gt;"",IF(MONTH(T99)=MONTH(TODAY()),Stats!AI1597,"--"),"")</f>
        <v/>
      </c>
      <c r="F99" s="97"/>
      <c r="G99" s="160"/>
      <c r="H99" s="157"/>
      <c r="I99" s="158"/>
      <c r="J99" s="161"/>
      <c r="K99" s="160"/>
      <c r="L99" s="162"/>
      <c r="M99" s="162"/>
      <c r="N99" s="96"/>
      <c r="O99" s="96"/>
      <c r="P99" s="164"/>
      <c r="Q99" s="159"/>
      <c r="R99" s="98"/>
      <c r="S99" s="163"/>
      <c r="T99" s="92" t="str">
        <f t="shared" ca="1" si="7"/>
        <v/>
      </c>
      <c r="U99" s="94"/>
      <c r="V99" s="92" t="str">
        <f t="shared" si="8"/>
        <v/>
      </c>
      <c r="W99" s="92" t="str">
        <f t="shared" si="9"/>
        <v/>
      </c>
      <c r="X99" s="99"/>
      <c r="Y99" s="94"/>
      <c r="Z99" s="100"/>
      <c r="AA99" s="95"/>
      <c r="AB99" s="10"/>
      <c r="AC99" s="72" t="b">
        <f t="shared" ca="1" si="6"/>
        <v>0</v>
      </c>
      <c r="AH99" s="33"/>
    </row>
    <row r="100" spans="1:34" ht="15">
      <c r="A100" s="93">
        <f t="shared" si="10"/>
        <v>1597</v>
      </c>
      <c r="B100" s="94"/>
      <c r="C100" s="153"/>
      <c r="D100" s="93" t="str">
        <f>IF(C100&lt;&gt;"",COUNTIF(Stats!AD:AD,C100),"")</f>
        <v/>
      </c>
      <c r="E100" s="165" t="str">
        <f ca="1">IF(C100&lt;&gt;"",IF(MONTH(T100)=MONTH(TODAY()),Stats!AI1598,"--"),"")</f>
        <v/>
      </c>
      <c r="F100" s="97"/>
      <c r="G100" s="160"/>
      <c r="H100" s="157"/>
      <c r="I100" s="158"/>
      <c r="J100" s="161"/>
      <c r="K100" s="160"/>
      <c r="L100" s="162"/>
      <c r="M100" s="162"/>
      <c r="N100" s="96"/>
      <c r="O100" s="96"/>
      <c r="P100" s="164"/>
      <c r="Q100" s="159"/>
      <c r="R100" s="98"/>
      <c r="S100" s="163"/>
      <c r="T100" s="92" t="str">
        <f t="shared" ca="1" si="7"/>
        <v/>
      </c>
      <c r="U100" s="94"/>
      <c r="V100" s="92" t="str">
        <f t="shared" si="8"/>
        <v/>
      </c>
      <c r="W100" s="92" t="str">
        <f t="shared" si="9"/>
        <v/>
      </c>
      <c r="X100" s="99"/>
      <c r="Y100" s="94"/>
      <c r="Z100" s="100"/>
      <c r="AA100" s="95"/>
      <c r="AB100" s="10"/>
      <c r="AC100" s="72" t="b">
        <f t="shared" ca="1" si="6"/>
        <v>0</v>
      </c>
    </row>
    <row r="101" spans="1:34" ht="15">
      <c r="A101" s="93">
        <f t="shared" si="10"/>
        <v>1598</v>
      </c>
      <c r="B101" s="94"/>
      <c r="C101" s="153"/>
      <c r="D101" s="93" t="str">
        <f>IF(C101&lt;&gt;"",COUNTIF(Stats!AD:AD,C101),"")</f>
        <v/>
      </c>
      <c r="E101" s="165" t="str">
        <f ca="1">IF(C101&lt;&gt;"",IF(MONTH(T101)=MONTH(TODAY()),Stats!AI1599,"--"),"")</f>
        <v/>
      </c>
      <c r="F101" s="97"/>
      <c r="G101" s="160"/>
      <c r="H101" s="157"/>
      <c r="I101" s="158"/>
      <c r="J101" s="161"/>
      <c r="K101" s="160"/>
      <c r="L101" s="162"/>
      <c r="M101" s="162"/>
      <c r="N101" s="96"/>
      <c r="O101" s="96"/>
      <c r="P101" s="164"/>
      <c r="Q101" s="159"/>
      <c r="R101" s="98"/>
      <c r="S101" s="163"/>
      <c r="T101" s="92" t="str">
        <f t="shared" ca="1" si="7"/>
        <v/>
      </c>
      <c r="U101" s="94"/>
      <c r="V101" s="92" t="str">
        <f t="shared" si="8"/>
        <v/>
      </c>
      <c r="W101" s="92" t="str">
        <f t="shared" si="9"/>
        <v/>
      </c>
      <c r="X101" s="99"/>
      <c r="Y101" s="94"/>
      <c r="Z101" s="100"/>
      <c r="AA101" s="95"/>
      <c r="AB101" s="10"/>
      <c r="AC101" s="72" t="b">
        <f t="shared" ca="1" si="6"/>
        <v>0</v>
      </c>
    </row>
    <row r="102" spans="1:34" ht="15">
      <c r="A102" s="93">
        <f t="shared" si="10"/>
        <v>1599</v>
      </c>
      <c r="B102" s="94"/>
      <c r="C102" s="153"/>
      <c r="D102" s="93" t="str">
        <f>IF(C102&lt;&gt;"",COUNTIF(Stats!AD:AD,C102),"")</f>
        <v/>
      </c>
      <c r="E102" s="165" t="str">
        <f ca="1">IF(C102&lt;&gt;"",IF(MONTH(T102)=MONTH(TODAY()),Stats!AI1600,"--"),"")</f>
        <v/>
      </c>
      <c r="F102" s="97"/>
      <c r="G102" s="160"/>
      <c r="H102" s="157"/>
      <c r="I102" s="158"/>
      <c r="J102" s="161"/>
      <c r="K102" s="160"/>
      <c r="L102" s="162"/>
      <c r="M102" s="162"/>
      <c r="N102" s="96"/>
      <c r="O102" s="96"/>
      <c r="P102" s="164"/>
      <c r="Q102" s="159"/>
      <c r="R102" s="98"/>
      <c r="S102" s="163"/>
      <c r="T102" s="92" t="str">
        <f t="shared" ca="1" si="7"/>
        <v/>
      </c>
      <c r="U102" s="94"/>
      <c r="V102" s="92" t="str">
        <f t="shared" si="8"/>
        <v/>
      </c>
      <c r="W102" s="92" t="str">
        <f t="shared" si="9"/>
        <v/>
      </c>
      <c r="X102" s="99"/>
      <c r="Y102" s="94"/>
      <c r="Z102" s="100"/>
      <c r="AA102" s="95"/>
      <c r="AB102" s="10"/>
      <c r="AC102" s="72" t="b">
        <f t="shared" ca="1" si="6"/>
        <v>0</v>
      </c>
    </row>
    <row r="103" spans="1:34" ht="15">
      <c r="A103" s="93">
        <f t="shared" si="10"/>
        <v>1600</v>
      </c>
      <c r="B103" s="94"/>
      <c r="C103" s="153"/>
      <c r="D103" s="93" t="str">
        <f>IF(C103&lt;&gt;"",COUNTIF(Stats!AD:AD,C103),"")</f>
        <v/>
      </c>
      <c r="E103" s="165" t="str">
        <f ca="1">IF(C103&lt;&gt;"",IF(MONTH(T103)=MONTH(TODAY()),Stats!AI1601,"--"),"")</f>
        <v/>
      </c>
      <c r="F103" s="97"/>
      <c r="G103" s="160"/>
      <c r="H103" s="157"/>
      <c r="I103" s="158"/>
      <c r="J103" s="161"/>
      <c r="K103" s="160"/>
      <c r="L103" s="162"/>
      <c r="M103" s="162"/>
      <c r="N103" s="96"/>
      <c r="O103" s="96"/>
      <c r="P103" s="164"/>
      <c r="Q103" s="159"/>
      <c r="R103" s="98"/>
      <c r="S103" s="163"/>
      <c r="T103" s="92" t="str">
        <f t="shared" ca="1" si="7"/>
        <v/>
      </c>
      <c r="U103" s="94"/>
      <c r="V103" s="92" t="str">
        <f t="shared" si="8"/>
        <v/>
      </c>
      <c r="W103" s="92" t="str">
        <f t="shared" si="9"/>
        <v/>
      </c>
      <c r="X103" s="99"/>
      <c r="Y103" s="94"/>
      <c r="Z103" s="100"/>
      <c r="AA103" s="95"/>
      <c r="AB103" s="10"/>
      <c r="AC103" s="72" t="b">
        <f t="shared" ca="1" si="6"/>
        <v>0</v>
      </c>
    </row>
    <row r="104" spans="1:34" ht="15">
      <c r="A104" s="93">
        <f t="shared" si="10"/>
        <v>1601</v>
      </c>
      <c r="B104" s="94"/>
      <c r="C104" s="153"/>
      <c r="D104" s="93" t="str">
        <f>IF(C104&lt;&gt;"",COUNTIF(Stats!AD:AD,C104),"")</f>
        <v/>
      </c>
      <c r="E104" s="165" t="str">
        <f ca="1">IF(C104&lt;&gt;"",IF(MONTH(T104)=MONTH(TODAY()),Stats!AI1602,"--"),"")</f>
        <v/>
      </c>
      <c r="F104" s="97"/>
      <c r="G104" s="160"/>
      <c r="H104" s="157"/>
      <c r="I104" s="158"/>
      <c r="J104" s="161"/>
      <c r="K104" s="160"/>
      <c r="L104" s="162"/>
      <c r="M104" s="162"/>
      <c r="N104" s="96"/>
      <c r="O104" s="96"/>
      <c r="P104" s="164"/>
      <c r="Q104" s="159"/>
      <c r="R104" s="98"/>
      <c r="S104" s="163"/>
      <c r="T104" s="92" t="str">
        <f t="shared" ca="1" si="7"/>
        <v/>
      </c>
      <c r="U104" s="94"/>
      <c r="V104" s="92" t="str">
        <f t="shared" si="8"/>
        <v/>
      </c>
      <c r="W104" s="92" t="str">
        <f t="shared" si="9"/>
        <v/>
      </c>
      <c r="X104" s="99"/>
      <c r="Y104" s="94"/>
      <c r="Z104" s="100"/>
      <c r="AA104" s="95"/>
      <c r="AB104" s="10"/>
      <c r="AC104" s="72" t="b">
        <f t="shared" ca="1" si="6"/>
        <v>0</v>
      </c>
    </row>
    <row r="105" spans="1:34" ht="15">
      <c r="A105" s="93">
        <f t="shared" si="10"/>
        <v>1602</v>
      </c>
      <c r="B105" s="94"/>
      <c r="C105" s="153"/>
      <c r="D105" s="93" t="str">
        <f>IF(C105&lt;&gt;"",COUNTIF(Stats!AD:AD,C105),"")</f>
        <v/>
      </c>
      <c r="E105" s="165" t="str">
        <f ca="1">IF(C105&lt;&gt;"",IF(MONTH(T105)=MONTH(TODAY()),Stats!AI1603,"--"),"")</f>
        <v/>
      </c>
      <c r="F105" s="97"/>
      <c r="G105" s="160"/>
      <c r="H105" s="157"/>
      <c r="I105" s="158"/>
      <c r="J105" s="161"/>
      <c r="K105" s="160"/>
      <c r="L105" s="162"/>
      <c r="M105" s="162"/>
      <c r="N105" s="96"/>
      <c r="O105" s="96"/>
      <c r="P105" s="164"/>
      <c r="Q105" s="159"/>
      <c r="R105" s="98"/>
      <c r="S105" s="163"/>
      <c r="T105" s="92" t="str">
        <f t="shared" ca="1" si="7"/>
        <v/>
      </c>
      <c r="U105" s="94"/>
      <c r="V105" s="92" t="str">
        <f t="shared" si="8"/>
        <v/>
      </c>
      <c r="W105" s="92" t="str">
        <f t="shared" si="9"/>
        <v/>
      </c>
      <c r="X105" s="99"/>
      <c r="Y105" s="94"/>
      <c r="Z105" s="100"/>
      <c r="AA105" s="95"/>
      <c r="AB105" s="10"/>
      <c r="AC105" s="72" t="b">
        <f t="shared" ca="1" si="6"/>
        <v>0</v>
      </c>
    </row>
    <row r="106" spans="1:34" ht="15">
      <c r="A106" s="93">
        <f t="shared" si="10"/>
        <v>1603</v>
      </c>
      <c r="B106" s="94"/>
      <c r="C106" s="153"/>
      <c r="D106" s="93" t="str">
        <f>IF(C106&lt;&gt;"",COUNTIF(Stats!AD:AD,C106),"")</f>
        <v/>
      </c>
      <c r="E106" s="165" t="str">
        <f ca="1">IF(C106&lt;&gt;"",IF(MONTH(T106)=MONTH(TODAY()),Stats!AI1604,"--"),"")</f>
        <v/>
      </c>
      <c r="F106" s="97"/>
      <c r="G106" s="160"/>
      <c r="H106" s="157"/>
      <c r="I106" s="158"/>
      <c r="J106" s="161"/>
      <c r="K106" s="160"/>
      <c r="L106" s="162"/>
      <c r="M106" s="162"/>
      <c r="N106" s="96"/>
      <c r="O106" s="96"/>
      <c r="P106" s="164"/>
      <c r="Q106" s="159"/>
      <c r="R106" s="98"/>
      <c r="S106" s="163"/>
      <c r="T106" s="92" t="str">
        <f t="shared" ca="1" si="7"/>
        <v/>
      </c>
      <c r="U106" s="94"/>
      <c r="V106" s="92" t="str">
        <f t="shared" si="8"/>
        <v/>
      </c>
      <c r="W106" s="92" t="str">
        <f t="shared" si="9"/>
        <v/>
      </c>
      <c r="X106" s="99"/>
      <c r="Y106" s="94"/>
      <c r="Z106" s="100"/>
      <c r="AA106" s="95"/>
      <c r="AB106" s="10"/>
      <c r="AC106" s="72" t="b">
        <f t="shared" ca="1" si="6"/>
        <v>0</v>
      </c>
    </row>
    <row r="107" spans="1:34" ht="15">
      <c r="A107" s="93">
        <f t="shared" si="10"/>
        <v>1604</v>
      </c>
      <c r="B107" s="94"/>
      <c r="C107" s="153"/>
      <c r="D107" s="93" t="str">
        <f>IF(C107&lt;&gt;"",COUNTIF(Stats!AD:AD,C107),"")</f>
        <v/>
      </c>
      <c r="E107" s="165" t="str">
        <f ca="1">IF(C107&lt;&gt;"",IF(MONTH(T107)=MONTH(TODAY()),Stats!AI1605,"--"),"")</f>
        <v/>
      </c>
      <c r="F107" s="97"/>
      <c r="G107" s="160"/>
      <c r="H107" s="157"/>
      <c r="I107" s="158"/>
      <c r="J107" s="161"/>
      <c r="K107" s="160"/>
      <c r="L107" s="162"/>
      <c r="M107" s="162"/>
      <c r="N107" s="96"/>
      <c r="O107" s="96"/>
      <c r="P107" s="164"/>
      <c r="Q107" s="159"/>
      <c r="R107" s="98"/>
      <c r="S107" s="163"/>
      <c r="T107" s="92" t="str">
        <f t="shared" ca="1" si="7"/>
        <v/>
      </c>
      <c r="U107" s="94"/>
      <c r="V107" s="92" t="str">
        <f t="shared" si="8"/>
        <v/>
      </c>
      <c r="W107" s="92" t="str">
        <f t="shared" si="9"/>
        <v/>
      </c>
      <c r="X107" s="99"/>
      <c r="Y107" s="94"/>
      <c r="Z107" s="100"/>
      <c r="AA107" s="95"/>
      <c r="AB107" s="10"/>
      <c r="AC107" s="72" t="b">
        <f t="shared" ca="1" si="6"/>
        <v>0</v>
      </c>
    </row>
    <row r="108" spans="1:34" ht="15">
      <c r="A108" s="93">
        <f t="shared" si="10"/>
        <v>1605</v>
      </c>
      <c r="B108" s="94"/>
      <c r="C108" s="153"/>
      <c r="D108" s="93" t="str">
        <f>IF(C108&lt;&gt;"",COUNTIF(Stats!AD:AD,C108),"")</f>
        <v/>
      </c>
      <c r="E108" s="165" t="str">
        <f ca="1">IF(C108&lt;&gt;"",IF(MONTH(T108)=MONTH(TODAY()),Stats!AI1606,"--"),"")</f>
        <v/>
      </c>
      <c r="F108" s="97"/>
      <c r="G108" s="160"/>
      <c r="H108" s="157"/>
      <c r="I108" s="158"/>
      <c r="J108" s="161"/>
      <c r="K108" s="160"/>
      <c r="L108" s="162"/>
      <c r="M108" s="162"/>
      <c r="N108" s="96"/>
      <c r="O108" s="96"/>
      <c r="P108" s="164"/>
      <c r="Q108" s="159"/>
      <c r="R108" s="98"/>
      <c r="S108" s="163"/>
      <c r="T108" s="92" t="str">
        <f t="shared" ca="1" si="7"/>
        <v/>
      </c>
      <c r="U108" s="94"/>
      <c r="V108" s="92" t="str">
        <f t="shared" si="8"/>
        <v/>
      </c>
      <c r="W108" s="92" t="str">
        <f t="shared" si="9"/>
        <v/>
      </c>
      <c r="X108" s="99"/>
      <c r="Y108" s="94"/>
      <c r="Z108" s="100"/>
      <c r="AA108" s="95"/>
      <c r="AB108" s="10"/>
      <c r="AC108" s="72" t="b">
        <f t="shared" ca="1" si="6"/>
        <v>0</v>
      </c>
    </row>
    <row r="109" spans="1:34" ht="15">
      <c r="A109" s="93">
        <f t="shared" si="10"/>
        <v>1606</v>
      </c>
      <c r="B109" s="94"/>
      <c r="C109" s="153"/>
      <c r="D109" s="93" t="str">
        <f>IF(C109&lt;&gt;"",COUNTIF(Stats!AD:AD,C109),"")</f>
        <v/>
      </c>
      <c r="E109" s="165" t="str">
        <f ca="1">IF(C109&lt;&gt;"",IF(MONTH(T109)=MONTH(TODAY()),Stats!AI1607,"--"),"")</f>
        <v/>
      </c>
      <c r="F109" s="97"/>
      <c r="G109" s="160"/>
      <c r="H109" s="157"/>
      <c r="I109" s="158"/>
      <c r="J109" s="161"/>
      <c r="K109" s="160"/>
      <c r="L109" s="162"/>
      <c r="M109" s="162"/>
      <c r="N109" s="96"/>
      <c r="O109" s="96"/>
      <c r="P109" s="164"/>
      <c r="Q109" s="159"/>
      <c r="R109" s="98"/>
      <c r="S109" s="163"/>
      <c r="T109" s="92" t="str">
        <f t="shared" ca="1" si="7"/>
        <v/>
      </c>
      <c r="U109" s="94"/>
      <c r="V109" s="92" t="str">
        <f t="shared" si="8"/>
        <v/>
      </c>
      <c r="W109" s="92" t="str">
        <f t="shared" si="9"/>
        <v/>
      </c>
      <c r="X109" s="99"/>
      <c r="Y109" s="94"/>
      <c r="Z109" s="100"/>
      <c r="AA109" s="95"/>
      <c r="AB109" s="10"/>
      <c r="AC109" s="72" t="b">
        <f t="shared" ca="1" si="6"/>
        <v>0</v>
      </c>
    </row>
    <row r="110" spans="1:34" ht="15">
      <c r="A110" s="93">
        <f t="shared" si="10"/>
        <v>1607</v>
      </c>
      <c r="B110" s="94"/>
      <c r="C110" s="153"/>
      <c r="D110" s="93" t="str">
        <f>IF(C110&lt;&gt;"",COUNTIF(Stats!AD:AD,C110),"")</f>
        <v/>
      </c>
      <c r="E110" s="165" t="str">
        <f ca="1">IF(C110&lt;&gt;"",IF(MONTH(T110)=MONTH(TODAY()),Stats!AI1608,"--"),"")</f>
        <v/>
      </c>
      <c r="F110" s="97"/>
      <c r="G110" s="160"/>
      <c r="H110" s="157"/>
      <c r="I110" s="158"/>
      <c r="J110" s="161"/>
      <c r="K110" s="160"/>
      <c r="L110" s="162"/>
      <c r="M110" s="162"/>
      <c r="N110" s="96"/>
      <c r="O110" s="96"/>
      <c r="P110" s="164"/>
      <c r="Q110" s="159"/>
      <c r="R110" s="98"/>
      <c r="S110" s="163"/>
      <c r="T110" s="92" t="str">
        <f t="shared" ca="1" si="7"/>
        <v/>
      </c>
      <c r="U110" s="94"/>
      <c r="V110" s="92" t="str">
        <f t="shared" si="8"/>
        <v/>
      </c>
      <c r="W110" s="92" t="str">
        <f t="shared" si="9"/>
        <v/>
      </c>
      <c r="X110" s="99"/>
      <c r="Y110" s="94"/>
      <c r="Z110" s="100"/>
      <c r="AA110" s="95"/>
      <c r="AB110" s="10"/>
      <c r="AC110" s="72" t="b">
        <f t="shared" ca="1" si="6"/>
        <v>0</v>
      </c>
    </row>
    <row r="111" spans="1:34" ht="15">
      <c r="A111" s="93">
        <f t="shared" si="10"/>
        <v>1608</v>
      </c>
      <c r="B111" s="94"/>
      <c r="C111" s="153"/>
      <c r="D111" s="93" t="str">
        <f>IF(C111&lt;&gt;"",COUNTIF(Stats!AD:AD,C111),"")</f>
        <v/>
      </c>
      <c r="E111" s="165" t="str">
        <f ca="1">IF(C111&lt;&gt;"",IF(MONTH(T111)=MONTH(TODAY()),Stats!AI1609,"--"),"")</f>
        <v/>
      </c>
      <c r="F111" s="97"/>
      <c r="G111" s="160"/>
      <c r="H111" s="157"/>
      <c r="I111" s="158"/>
      <c r="J111" s="161"/>
      <c r="K111" s="160"/>
      <c r="L111" s="162"/>
      <c r="M111" s="162"/>
      <c r="N111" s="96"/>
      <c r="O111" s="96"/>
      <c r="P111" s="164"/>
      <c r="Q111" s="159"/>
      <c r="R111" s="98"/>
      <c r="S111" s="163"/>
      <c r="T111" s="92" t="str">
        <f t="shared" ca="1" si="7"/>
        <v/>
      </c>
      <c r="U111" s="94"/>
      <c r="V111" s="92" t="str">
        <f t="shared" si="8"/>
        <v/>
      </c>
      <c r="W111" s="92" t="str">
        <f t="shared" si="9"/>
        <v/>
      </c>
      <c r="X111" s="99"/>
      <c r="Y111" s="94"/>
      <c r="Z111" s="100"/>
      <c r="AA111" s="95"/>
      <c r="AB111" s="10"/>
      <c r="AC111" s="72" t="b">
        <f t="shared" ca="1" si="6"/>
        <v>0</v>
      </c>
    </row>
    <row r="112" spans="1:34" ht="15">
      <c r="A112" s="93">
        <f t="shared" si="10"/>
        <v>1609</v>
      </c>
      <c r="B112" s="94"/>
      <c r="C112" s="153"/>
      <c r="D112" s="93" t="str">
        <f>IF(C112&lt;&gt;"",COUNTIF(Stats!AD:AD,C112),"")</f>
        <v/>
      </c>
      <c r="E112" s="165" t="str">
        <f ca="1">IF(C112&lt;&gt;"",IF(MONTH(T112)=MONTH(TODAY()),Stats!AI1610,"--"),"")</f>
        <v/>
      </c>
      <c r="F112" s="97"/>
      <c r="G112" s="160"/>
      <c r="H112" s="157"/>
      <c r="I112" s="158"/>
      <c r="J112" s="161"/>
      <c r="K112" s="160"/>
      <c r="L112" s="162"/>
      <c r="M112" s="162"/>
      <c r="N112" s="96"/>
      <c r="O112" s="96"/>
      <c r="P112" s="164"/>
      <c r="Q112" s="159"/>
      <c r="R112" s="98"/>
      <c r="S112" s="163"/>
      <c r="T112" s="92" t="str">
        <f t="shared" ca="1" si="7"/>
        <v/>
      </c>
      <c r="U112" s="94"/>
      <c r="V112" s="92" t="str">
        <f t="shared" si="8"/>
        <v/>
      </c>
      <c r="W112" s="92" t="str">
        <f t="shared" si="9"/>
        <v/>
      </c>
      <c r="X112" s="99"/>
      <c r="Y112" s="94"/>
      <c r="Z112" s="100"/>
      <c r="AA112" s="95"/>
      <c r="AB112" s="10"/>
      <c r="AC112" s="72" t="b">
        <f t="shared" ca="1" si="6"/>
        <v>0</v>
      </c>
    </row>
    <row r="113" spans="1:29" ht="15">
      <c r="A113" s="93">
        <f t="shared" si="10"/>
        <v>1610</v>
      </c>
      <c r="B113" s="94"/>
      <c r="C113" s="153"/>
      <c r="D113" s="93" t="str">
        <f>IF(C113&lt;&gt;"",COUNTIF(Stats!AD:AD,C113),"")</f>
        <v/>
      </c>
      <c r="E113" s="165" t="str">
        <f ca="1">IF(C113&lt;&gt;"",IF(MONTH(T113)=MONTH(TODAY()),Stats!AI1611,"--"),"")</f>
        <v/>
      </c>
      <c r="F113" s="97"/>
      <c r="G113" s="160"/>
      <c r="H113" s="157"/>
      <c r="I113" s="158"/>
      <c r="J113" s="161"/>
      <c r="K113" s="160"/>
      <c r="L113" s="162"/>
      <c r="M113" s="162"/>
      <c r="N113" s="96"/>
      <c r="O113" s="96"/>
      <c r="P113" s="164"/>
      <c r="Q113" s="159"/>
      <c r="R113" s="98"/>
      <c r="S113" s="163"/>
      <c r="T113" s="92" t="str">
        <f t="shared" ca="1" si="7"/>
        <v/>
      </c>
      <c r="U113" s="94"/>
      <c r="V113" s="92" t="str">
        <f t="shared" si="8"/>
        <v/>
      </c>
      <c r="W113" s="92" t="str">
        <f t="shared" si="9"/>
        <v/>
      </c>
      <c r="X113" s="99"/>
      <c r="Y113" s="94"/>
      <c r="Z113" s="100"/>
      <c r="AA113" s="95"/>
      <c r="AB113" s="10"/>
      <c r="AC113" s="72" t="b">
        <f t="shared" ca="1" si="6"/>
        <v>0</v>
      </c>
    </row>
    <row r="114" spans="1:29" ht="15">
      <c r="A114" s="93">
        <f t="shared" si="10"/>
        <v>1611</v>
      </c>
      <c r="B114" s="94"/>
      <c r="C114" s="153"/>
      <c r="D114" s="93" t="str">
        <f>IF(C114&lt;&gt;"",COUNTIF(Stats!AD:AD,C114),"")</f>
        <v/>
      </c>
      <c r="E114" s="165" t="str">
        <f ca="1">IF(C114&lt;&gt;"",IF(MONTH(T114)=MONTH(TODAY()),Stats!AI1612,"--"),"")</f>
        <v/>
      </c>
      <c r="F114" s="97"/>
      <c r="G114" s="160"/>
      <c r="H114" s="157"/>
      <c r="I114" s="158"/>
      <c r="J114" s="161"/>
      <c r="K114" s="160"/>
      <c r="L114" s="162"/>
      <c r="M114" s="162"/>
      <c r="N114" s="96"/>
      <c r="O114" s="96"/>
      <c r="P114" s="164"/>
      <c r="Q114" s="159"/>
      <c r="R114" s="98"/>
      <c r="S114" s="163"/>
      <c r="T114" s="92" t="str">
        <f t="shared" ca="1" si="7"/>
        <v/>
      </c>
      <c r="U114" s="94"/>
      <c r="V114" s="92" t="str">
        <f t="shared" si="8"/>
        <v/>
      </c>
      <c r="W114" s="92" t="str">
        <f t="shared" si="9"/>
        <v/>
      </c>
      <c r="X114" s="99"/>
      <c r="Y114" s="94"/>
      <c r="Z114" s="100"/>
      <c r="AA114" s="95"/>
      <c r="AB114" s="10"/>
      <c r="AC114" s="72" t="b">
        <f t="shared" ca="1" si="6"/>
        <v>0</v>
      </c>
    </row>
    <row r="115" spans="1:29" ht="15">
      <c r="A115" s="93">
        <f t="shared" si="10"/>
        <v>1612</v>
      </c>
      <c r="B115" s="94"/>
      <c r="C115" s="153"/>
      <c r="D115" s="93" t="str">
        <f>IF(C115&lt;&gt;"",COUNTIF(Stats!AD:AD,C115),"")</f>
        <v/>
      </c>
      <c r="E115" s="165" t="str">
        <f ca="1">IF(C115&lt;&gt;"",IF(MONTH(T115)=MONTH(TODAY()),Stats!AI1613,"--"),"")</f>
        <v/>
      </c>
      <c r="F115" s="97"/>
      <c r="G115" s="160"/>
      <c r="H115" s="157"/>
      <c r="I115" s="158"/>
      <c r="J115" s="161"/>
      <c r="K115" s="160"/>
      <c r="L115" s="162"/>
      <c r="M115" s="162"/>
      <c r="N115" s="96"/>
      <c r="O115" s="96"/>
      <c r="P115" s="164"/>
      <c r="Q115" s="159"/>
      <c r="R115" s="98"/>
      <c r="S115" s="163"/>
      <c r="T115" s="92" t="str">
        <f t="shared" ca="1" si="7"/>
        <v/>
      </c>
      <c r="U115" s="94"/>
      <c r="V115" s="92" t="str">
        <f t="shared" si="8"/>
        <v/>
      </c>
      <c r="W115" s="92" t="str">
        <f t="shared" si="9"/>
        <v/>
      </c>
      <c r="X115" s="99"/>
      <c r="Y115" s="94"/>
      <c r="Z115" s="100"/>
      <c r="AA115" s="95"/>
      <c r="AB115" s="10"/>
      <c r="AC115" s="72" t="b">
        <f t="shared" ca="1" si="6"/>
        <v>0</v>
      </c>
    </row>
    <row r="116" spans="1:29" ht="15">
      <c r="A116" s="93">
        <f t="shared" si="10"/>
        <v>1613</v>
      </c>
      <c r="B116" s="94"/>
      <c r="C116" s="153"/>
      <c r="D116" s="93" t="str">
        <f>IF(C116&lt;&gt;"",COUNTIF(Stats!AD:AD,C116),"")</f>
        <v/>
      </c>
      <c r="E116" s="165" t="str">
        <f ca="1">IF(C116&lt;&gt;"",IF(MONTH(T116)=MONTH(TODAY()),Stats!AI1614,"--"),"")</f>
        <v/>
      </c>
      <c r="F116" s="97"/>
      <c r="G116" s="160"/>
      <c r="H116" s="157"/>
      <c r="I116" s="158"/>
      <c r="J116" s="161"/>
      <c r="K116" s="160"/>
      <c r="L116" s="162"/>
      <c r="M116" s="162"/>
      <c r="N116" s="96"/>
      <c r="O116" s="96"/>
      <c r="P116" s="164"/>
      <c r="Q116" s="159"/>
      <c r="R116" s="98"/>
      <c r="S116" s="163"/>
      <c r="T116" s="92" t="str">
        <f t="shared" ca="1" si="7"/>
        <v/>
      </c>
      <c r="U116" s="94"/>
      <c r="V116" s="92" t="str">
        <f t="shared" si="8"/>
        <v/>
      </c>
      <c r="W116" s="92" t="str">
        <f t="shared" si="9"/>
        <v/>
      </c>
      <c r="X116" s="99"/>
      <c r="Y116" s="94"/>
      <c r="Z116" s="100"/>
      <c r="AA116" s="95"/>
      <c r="AB116" s="10"/>
      <c r="AC116" s="72" t="b">
        <f t="shared" ca="1" si="6"/>
        <v>0</v>
      </c>
    </row>
    <row r="117" spans="1:29" ht="15">
      <c r="A117" s="93">
        <f t="shared" si="10"/>
        <v>1614</v>
      </c>
      <c r="B117" s="94"/>
      <c r="C117" s="153"/>
      <c r="D117" s="93" t="str">
        <f>IF(C117&lt;&gt;"",COUNTIF(Stats!AD:AD,C117),"")</f>
        <v/>
      </c>
      <c r="E117" s="165" t="str">
        <f ca="1">IF(C117&lt;&gt;"",IF(MONTH(T117)=MONTH(TODAY()),Stats!AI1615,"--"),"")</f>
        <v/>
      </c>
      <c r="F117" s="97"/>
      <c r="G117" s="160"/>
      <c r="H117" s="157"/>
      <c r="I117" s="158"/>
      <c r="J117" s="161"/>
      <c r="K117" s="160"/>
      <c r="L117" s="162"/>
      <c r="M117" s="162"/>
      <c r="N117" s="96"/>
      <c r="O117" s="96"/>
      <c r="P117" s="164"/>
      <c r="Q117" s="159"/>
      <c r="R117" s="98"/>
      <c r="S117" s="163"/>
      <c r="T117" s="92" t="str">
        <f t="shared" ca="1" si="7"/>
        <v/>
      </c>
      <c r="U117" s="94"/>
      <c r="V117" s="92" t="str">
        <f t="shared" si="8"/>
        <v/>
      </c>
      <c r="W117" s="92" t="str">
        <f t="shared" si="9"/>
        <v/>
      </c>
      <c r="X117" s="99"/>
      <c r="Y117" s="94"/>
      <c r="Z117" s="100"/>
      <c r="AA117" s="95"/>
      <c r="AB117" s="10"/>
      <c r="AC117" s="72" t="b">
        <f t="shared" ca="1" si="6"/>
        <v>0</v>
      </c>
    </row>
    <row r="118" spans="1:29" ht="15">
      <c r="A118" s="93">
        <f t="shared" si="10"/>
        <v>1615</v>
      </c>
      <c r="B118" s="94"/>
      <c r="C118" s="153"/>
      <c r="D118" s="93" t="str">
        <f>IF(C118&lt;&gt;"",COUNTIF(Stats!AD:AD,C118),"")</f>
        <v/>
      </c>
      <c r="E118" s="165" t="str">
        <f ca="1">IF(C118&lt;&gt;"",IF(MONTH(T118)=MONTH(TODAY()),Stats!AI1616,"--"),"")</f>
        <v/>
      </c>
      <c r="F118" s="97"/>
      <c r="G118" s="160"/>
      <c r="H118" s="157"/>
      <c r="I118" s="158"/>
      <c r="J118" s="161"/>
      <c r="K118" s="160"/>
      <c r="L118" s="162"/>
      <c r="M118" s="162"/>
      <c r="N118" s="96"/>
      <c r="O118" s="96"/>
      <c r="P118" s="164"/>
      <c r="Q118" s="159"/>
      <c r="R118" s="98"/>
      <c r="S118" s="163"/>
      <c r="T118" s="92" t="str">
        <f t="shared" ca="1" si="7"/>
        <v/>
      </c>
      <c r="U118" s="94"/>
      <c r="V118" s="92" t="str">
        <f t="shared" si="8"/>
        <v/>
      </c>
      <c r="W118" s="92" t="str">
        <f t="shared" si="9"/>
        <v/>
      </c>
      <c r="X118" s="99"/>
      <c r="Y118" s="94"/>
      <c r="Z118" s="100"/>
      <c r="AA118" s="95"/>
      <c r="AB118" s="10"/>
      <c r="AC118" s="72" t="b">
        <f t="shared" ca="1" si="6"/>
        <v>0</v>
      </c>
    </row>
    <row r="119" spans="1:29" ht="15">
      <c r="A119" s="93">
        <f t="shared" si="10"/>
        <v>1616</v>
      </c>
      <c r="B119" s="94"/>
      <c r="C119" s="153"/>
      <c r="D119" s="93" t="str">
        <f>IF(C119&lt;&gt;"",COUNTIF(Stats!AD:AD,C119),"")</f>
        <v/>
      </c>
      <c r="E119" s="165" t="str">
        <f ca="1">IF(C119&lt;&gt;"",IF(MONTH(T119)=MONTH(TODAY()),Stats!AI1617,"--"),"")</f>
        <v/>
      </c>
      <c r="F119" s="97"/>
      <c r="G119" s="160"/>
      <c r="H119" s="157"/>
      <c r="I119" s="158"/>
      <c r="J119" s="161"/>
      <c r="K119" s="160"/>
      <c r="L119" s="162"/>
      <c r="M119" s="162"/>
      <c r="N119" s="96"/>
      <c r="O119" s="96"/>
      <c r="P119" s="164"/>
      <c r="Q119" s="159"/>
      <c r="R119" s="98"/>
      <c r="S119" s="163"/>
      <c r="T119" s="92" t="str">
        <f t="shared" ca="1" si="7"/>
        <v/>
      </c>
      <c r="U119" s="94"/>
      <c r="V119" s="92" t="str">
        <f t="shared" si="8"/>
        <v/>
      </c>
      <c r="W119" s="92" t="str">
        <f t="shared" si="9"/>
        <v/>
      </c>
      <c r="X119" s="99"/>
      <c r="Y119" s="94"/>
      <c r="Z119" s="100"/>
      <c r="AA119" s="95"/>
      <c r="AB119" s="10"/>
      <c r="AC119" s="72" t="b">
        <f t="shared" ca="1" si="6"/>
        <v>0</v>
      </c>
    </row>
    <row r="120" spans="1:29" ht="15">
      <c r="A120" s="93">
        <f t="shared" si="10"/>
        <v>1617</v>
      </c>
      <c r="B120" s="94"/>
      <c r="C120" s="153"/>
      <c r="D120" s="93" t="str">
        <f>IF(C120&lt;&gt;"",COUNTIF(Stats!AD:AD,C120),"")</f>
        <v/>
      </c>
      <c r="E120" s="165" t="str">
        <f ca="1">IF(C120&lt;&gt;"",IF(MONTH(T120)=MONTH(TODAY()),Stats!AI1618,"--"),"")</f>
        <v/>
      </c>
      <c r="F120" s="97"/>
      <c r="G120" s="160"/>
      <c r="H120" s="157"/>
      <c r="I120" s="158"/>
      <c r="J120" s="161"/>
      <c r="K120" s="160"/>
      <c r="L120" s="162"/>
      <c r="M120" s="162"/>
      <c r="N120" s="96"/>
      <c r="O120" s="96"/>
      <c r="P120" s="164"/>
      <c r="Q120" s="159"/>
      <c r="R120" s="98"/>
      <c r="S120" s="163"/>
      <c r="T120" s="92" t="str">
        <f t="shared" ca="1" si="7"/>
        <v/>
      </c>
      <c r="U120" s="94"/>
      <c r="V120" s="92" t="str">
        <f t="shared" si="8"/>
        <v/>
      </c>
      <c r="W120" s="92" t="str">
        <f t="shared" si="9"/>
        <v/>
      </c>
      <c r="X120" s="99"/>
      <c r="Y120" s="94"/>
      <c r="Z120" s="100"/>
      <c r="AA120" s="95"/>
      <c r="AB120" s="10"/>
      <c r="AC120" s="72" t="b">
        <f t="shared" ca="1" si="6"/>
        <v>0</v>
      </c>
    </row>
    <row r="121" spans="1:29" ht="15">
      <c r="A121" s="93">
        <f t="shared" si="10"/>
        <v>1618</v>
      </c>
      <c r="B121" s="94"/>
      <c r="C121" s="153"/>
      <c r="D121" s="93" t="str">
        <f>IF(C121&lt;&gt;"",COUNTIF(Stats!AD:AD,C121),"")</f>
        <v/>
      </c>
      <c r="E121" s="165" t="str">
        <f ca="1">IF(C121&lt;&gt;"",IF(MONTH(T121)=MONTH(TODAY()),Stats!AI1619,"--"),"")</f>
        <v/>
      </c>
      <c r="F121" s="97"/>
      <c r="G121" s="160"/>
      <c r="H121" s="157"/>
      <c r="I121" s="158"/>
      <c r="J121" s="161"/>
      <c r="K121" s="160"/>
      <c r="L121" s="162"/>
      <c r="M121" s="162"/>
      <c r="N121" s="96"/>
      <c r="O121" s="96"/>
      <c r="P121" s="164"/>
      <c r="Q121" s="159"/>
      <c r="R121" s="98"/>
      <c r="S121" s="163"/>
      <c r="T121" s="92" t="str">
        <f t="shared" ca="1" si="7"/>
        <v/>
      </c>
      <c r="U121" s="94"/>
      <c r="V121" s="92" t="str">
        <f t="shared" si="8"/>
        <v/>
      </c>
      <c r="W121" s="92" t="str">
        <f t="shared" si="9"/>
        <v/>
      </c>
      <c r="X121" s="99"/>
      <c r="Y121" s="94"/>
      <c r="Z121" s="100"/>
      <c r="AA121" s="95"/>
      <c r="AB121" s="10"/>
      <c r="AC121" s="72" t="b">
        <f t="shared" ca="1" si="6"/>
        <v>0</v>
      </c>
    </row>
    <row r="122" spans="1:29" ht="15">
      <c r="A122" s="93">
        <f t="shared" si="10"/>
        <v>1619</v>
      </c>
      <c r="B122" s="94"/>
      <c r="C122" s="153"/>
      <c r="D122" s="93" t="str">
        <f>IF(C122&lt;&gt;"",COUNTIF(Stats!AD:AD,C122),"")</f>
        <v/>
      </c>
      <c r="E122" s="165" t="str">
        <f ca="1">IF(C122&lt;&gt;"",IF(MONTH(T122)=MONTH(TODAY()),Stats!AI1620,"--"),"")</f>
        <v/>
      </c>
      <c r="F122" s="97"/>
      <c r="G122" s="160"/>
      <c r="H122" s="157"/>
      <c r="I122" s="158"/>
      <c r="J122" s="161"/>
      <c r="K122" s="160"/>
      <c r="L122" s="162"/>
      <c r="M122" s="162"/>
      <c r="N122" s="96"/>
      <c r="O122" s="96"/>
      <c r="P122" s="164"/>
      <c r="Q122" s="159"/>
      <c r="R122" s="98"/>
      <c r="S122" s="163"/>
      <c r="T122" s="92" t="str">
        <f t="shared" ca="1" si="7"/>
        <v/>
      </c>
      <c r="U122" s="94"/>
      <c r="V122" s="92" t="str">
        <f t="shared" si="8"/>
        <v/>
      </c>
      <c r="W122" s="92" t="str">
        <f t="shared" si="9"/>
        <v/>
      </c>
      <c r="X122" s="99"/>
      <c r="Y122" s="94"/>
      <c r="Z122" s="100"/>
      <c r="AA122" s="95"/>
      <c r="AB122" s="10"/>
      <c r="AC122" s="72" t="b">
        <f t="shared" ca="1" si="6"/>
        <v>0</v>
      </c>
    </row>
    <row r="123" spans="1:29" ht="15">
      <c r="A123" s="93">
        <f t="shared" si="10"/>
        <v>1620</v>
      </c>
      <c r="B123" s="94"/>
      <c r="C123" s="153"/>
      <c r="D123" s="93" t="str">
        <f>IF(C123&lt;&gt;"",COUNTIF(Stats!AD:AD,C123),"")</f>
        <v/>
      </c>
      <c r="E123" s="165" t="str">
        <f ca="1">IF(C123&lt;&gt;"",IF(MONTH(T123)=MONTH(TODAY()),Stats!AI1621,"--"),"")</f>
        <v/>
      </c>
      <c r="F123" s="97"/>
      <c r="G123" s="160"/>
      <c r="H123" s="157"/>
      <c r="I123" s="158"/>
      <c r="J123" s="161"/>
      <c r="K123" s="160"/>
      <c r="L123" s="162"/>
      <c r="M123" s="162"/>
      <c r="N123" s="96"/>
      <c r="O123" s="96"/>
      <c r="P123" s="164"/>
      <c r="Q123" s="159"/>
      <c r="R123" s="98"/>
      <c r="S123" s="163"/>
      <c r="T123" s="92" t="str">
        <f t="shared" ca="1" si="7"/>
        <v/>
      </c>
      <c r="U123" s="94"/>
      <c r="V123" s="92" t="str">
        <f t="shared" si="8"/>
        <v/>
      </c>
      <c r="W123" s="92" t="str">
        <f t="shared" si="9"/>
        <v/>
      </c>
      <c r="X123" s="99"/>
      <c r="Y123" s="94"/>
      <c r="Z123" s="100"/>
      <c r="AA123" s="95"/>
      <c r="AB123" s="10"/>
      <c r="AC123" s="72" t="b">
        <f t="shared" ca="1" si="6"/>
        <v>0</v>
      </c>
    </row>
    <row r="124" spans="1:29" ht="15">
      <c r="A124" s="93">
        <f t="shared" si="10"/>
        <v>1621</v>
      </c>
      <c r="B124" s="94"/>
      <c r="C124" s="153"/>
      <c r="D124" s="93" t="str">
        <f>IF(C124&lt;&gt;"",COUNTIF(Stats!AD:AD,C124),"")</f>
        <v/>
      </c>
      <c r="E124" s="165" t="str">
        <f ca="1">IF(C124&lt;&gt;"",IF(MONTH(T124)=MONTH(TODAY()),Stats!AI1622,"--"),"")</f>
        <v/>
      </c>
      <c r="F124" s="97"/>
      <c r="G124" s="160"/>
      <c r="H124" s="157"/>
      <c r="I124" s="158"/>
      <c r="J124" s="161"/>
      <c r="K124" s="160"/>
      <c r="L124" s="162"/>
      <c r="M124" s="162"/>
      <c r="N124" s="96"/>
      <c r="O124" s="96"/>
      <c r="P124" s="164"/>
      <c r="Q124" s="159"/>
      <c r="R124" s="98"/>
      <c r="S124" s="163"/>
      <c r="T124" s="92" t="str">
        <f t="shared" ca="1" si="7"/>
        <v/>
      </c>
      <c r="U124" s="94"/>
      <c r="V124" s="92" t="str">
        <f t="shared" si="8"/>
        <v/>
      </c>
      <c r="W124" s="92" t="str">
        <f t="shared" si="9"/>
        <v/>
      </c>
      <c r="X124" s="99"/>
      <c r="Y124" s="94"/>
      <c r="Z124" s="100"/>
      <c r="AA124" s="95"/>
      <c r="AB124" s="10"/>
      <c r="AC124" s="72" t="b">
        <f t="shared" ca="1" si="6"/>
        <v>0</v>
      </c>
    </row>
    <row r="125" spans="1:29" ht="15">
      <c r="A125" s="93">
        <f t="shared" si="10"/>
        <v>1622</v>
      </c>
      <c r="B125" s="94"/>
      <c r="C125" s="153"/>
      <c r="D125" s="93" t="str">
        <f>IF(C125&lt;&gt;"",COUNTIF(Stats!AD:AD,C125),"")</f>
        <v/>
      </c>
      <c r="E125" s="165" t="str">
        <f ca="1">IF(C125&lt;&gt;"",IF(MONTH(T125)=MONTH(TODAY()),Stats!AI1623,"--"),"")</f>
        <v/>
      </c>
      <c r="F125" s="97"/>
      <c r="G125" s="160"/>
      <c r="H125" s="157"/>
      <c r="I125" s="158"/>
      <c r="J125" s="161"/>
      <c r="K125" s="160"/>
      <c r="L125" s="162"/>
      <c r="M125" s="162"/>
      <c r="N125" s="96"/>
      <c r="O125" s="96"/>
      <c r="P125" s="164"/>
      <c r="Q125" s="159"/>
      <c r="R125" s="98"/>
      <c r="S125" s="163"/>
      <c r="T125" s="92" t="str">
        <f t="shared" ca="1" si="7"/>
        <v/>
      </c>
      <c r="U125" s="94"/>
      <c r="V125" s="92" t="str">
        <f t="shared" si="8"/>
        <v/>
      </c>
      <c r="W125" s="92" t="str">
        <f t="shared" si="9"/>
        <v/>
      </c>
      <c r="X125" s="99"/>
      <c r="Y125" s="94"/>
      <c r="Z125" s="100"/>
      <c r="AA125" s="95"/>
      <c r="AB125" s="10"/>
      <c r="AC125" s="72" t="b">
        <f t="shared" ca="1" si="6"/>
        <v>0</v>
      </c>
    </row>
    <row r="126" spans="1:29" ht="15">
      <c r="A126" s="93">
        <f t="shared" si="10"/>
        <v>1623</v>
      </c>
      <c r="B126" s="94"/>
      <c r="C126" s="153"/>
      <c r="D126" s="93" t="str">
        <f>IF(C126&lt;&gt;"",COUNTIF(Stats!AD:AD,C126),"")</f>
        <v/>
      </c>
      <c r="E126" s="165" t="str">
        <f ca="1">IF(C126&lt;&gt;"",IF(MONTH(T126)=MONTH(TODAY()),Stats!AI1624,"--"),"")</f>
        <v/>
      </c>
      <c r="F126" s="97"/>
      <c r="G126" s="160"/>
      <c r="H126" s="157"/>
      <c r="I126" s="158"/>
      <c r="J126" s="161"/>
      <c r="K126" s="160"/>
      <c r="L126" s="162"/>
      <c r="M126" s="162"/>
      <c r="N126" s="96"/>
      <c r="O126" s="96"/>
      <c r="P126" s="164"/>
      <c r="Q126" s="159"/>
      <c r="R126" s="98"/>
      <c r="S126" s="163"/>
      <c r="T126" s="92" t="str">
        <f t="shared" ca="1" si="7"/>
        <v/>
      </c>
      <c r="U126" s="94"/>
      <c r="V126" s="92" t="str">
        <f t="shared" si="8"/>
        <v/>
      </c>
      <c r="W126" s="92" t="str">
        <f t="shared" si="9"/>
        <v/>
      </c>
      <c r="X126" s="99"/>
      <c r="Y126" s="94"/>
      <c r="Z126" s="100"/>
      <c r="AA126" s="95"/>
      <c r="AB126" s="10"/>
      <c r="AC126" s="72" t="b">
        <f t="shared" ca="1" si="6"/>
        <v>0</v>
      </c>
    </row>
    <row r="127" spans="1:29" ht="15">
      <c r="A127" s="93">
        <f t="shared" si="10"/>
        <v>1624</v>
      </c>
      <c r="B127" s="94"/>
      <c r="C127" s="153"/>
      <c r="D127" s="93" t="str">
        <f>IF(C127&lt;&gt;"",COUNTIF(Stats!AD:AD,C127),"")</f>
        <v/>
      </c>
      <c r="E127" s="165" t="str">
        <f ca="1">IF(C127&lt;&gt;"",IF(MONTH(T127)=MONTH(TODAY()),Stats!AI1625,"--"),"")</f>
        <v/>
      </c>
      <c r="F127" s="97"/>
      <c r="G127" s="160"/>
      <c r="H127" s="157"/>
      <c r="I127" s="158"/>
      <c r="J127" s="161"/>
      <c r="K127" s="160"/>
      <c r="L127" s="162"/>
      <c r="M127" s="162"/>
      <c r="N127" s="96"/>
      <c r="O127" s="96"/>
      <c r="P127" s="164"/>
      <c r="Q127" s="159"/>
      <c r="R127" s="98"/>
      <c r="S127" s="163"/>
      <c r="T127" s="92" t="str">
        <f t="shared" ca="1" si="7"/>
        <v/>
      </c>
      <c r="U127" s="94"/>
      <c r="V127" s="92" t="str">
        <f t="shared" si="8"/>
        <v/>
      </c>
      <c r="W127" s="92" t="str">
        <f t="shared" si="9"/>
        <v/>
      </c>
      <c r="X127" s="99"/>
      <c r="Y127" s="94"/>
      <c r="Z127" s="100"/>
      <c r="AA127" s="95"/>
      <c r="AB127" s="10"/>
      <c r="AC127" s="72" t="b">
        <f t="shared" ca="1" si="6"/>
        <v>0</v>
      </c>
    </row>
    <row r="128" spans="1:29" ht="15">
      <c r="A128" s="93">
        <f t="shared" si="10"/>
        <v>1625</v>
      </c>
      <c r="B128" s="94"/>
      <c r="C128" s="153"/>
      <c r="D128" s="93" t="str">
        <f>IF(C128&lt;&gt;"",COUNTIF(Stats!AD:AD,C128),"")</f>
        <v/>
      </c>
      <c r="E128" s="165" t="str">
        <f ca="1">IF(C128&lt;&gt;"",IF(MONTH(T128)=MONTH(TODAY()),Stats!AI1626,"--"),"")</f>
        <v/>
      </c>
      <c r="F128" s="97"/>
      <c r="G128" s="160"/>
      <c r="H128" s="157"/>
      <c r="I128" s="158"/>
      <c r="J128" s="161"/>
      <c r="K128" s="160"/>
      <c r="L128" s="162"/>
      <c r="M128" s="162"/>
      <c r="N128" s="96"/>
      <c r="O128" s="96"/>
      <c r="P128" s="164"/>
      <c r="Q128" s="159"/>
      <c r="R128" s="98"/>
      <c r="S128" s="163"/>
      <c r="T128" s="92" t="str">
        <f t="shared" ca="1" si="7"/>
        <v/>
      </c>
      <c r="U128" s="94"/>
      <c r="V128" s="92" t="str">
        <f t="shared" si="8"/>
        <v/>
      </c>
      <c r="W128" s="92" t="str">
        <f t="shared" si="9"/>
        <v/>
      </c>
      <c r="X128" s="99"/>
      <c r="Y128" s="94"/>
      <c r="Z128" s="100"/>
      <c r="AA128" s="95"/>
      <c r="AB128" s="10"/>
      <c r="AC128" s="72" t="b">
        <f t="shared" ca="1" si="6"/>
        <v>0</v>
      </c>
    </row>
    <row r="129" spans="1:29" ht="15">
      <c r="A129" s="93">
        <f t="shared" si="10"/>
        <v>1626</v>
      </c>
      <c r="B129" s="94"/>
      <c r="C129" s="153"/>
      <c r="D129" s="93" t="str">
        <f>IF(C129&lt;&gt;"",COUNTIF(Stats!AD:AD,C129),"")</f>
        <v/>
      </c>
      <c r="E129" s="165" t="str">
        <f ca="1">IF(C129&lt;&gt;"",IF(MONTH(T129)=MONTH(TODAY()),Stats!AI1627,"--"),"")</f>
        <v/>
      </c>
      <c r="F129" s="97"/>
      <c r="G129" s="160"/>
      <c r="H129" s="157"/>
      <c r="I129" s="158"/>
      <c r="J129" s="161"/>
      <c r="K129" s="160"/>
      <c r="L129" s="162"/>
      <c r="M129" s="162"/>
      <c r="N129" s="96"/>
      <c r="O129" s="96"/>
      <c r="P129" s="164"/>
      <c r="Q129" s="159"/>
      <c r="R129" s="98"/>
      <c r="S129" s="163"/>
      <c r="T129" s="92" t="str">
        <f t="shared" ca="1" si="7"/>
        <v/>
      </c>
      <c r="U129" s="94"/>
      <c r="V129" s="92" t="str">
        <f t="shared" si="8"/>
        <v/>
      </c>
      <c r="W129" s="92" t="str">
        <f t="shared" si="9"/>
        <v/>
      </c>
      <c r="X129" s="99"/>
      <c r="Y129" s="94"/>
      <c r="Z129" s="100"/>
      <c r="AA129" s="95"/>
      <c r="AB129" s="10"/>
      <c r="AC129" s="72" t="b">
        <f t="shared" ca="1" si="6"/>
        <v>0</v>
      </c>
    </row>
    <row r="130" spans="1:29" ht="15">
      <c r="A130" s="93">
        <f t="shared" si="10"/>
        <v>1627</v>
      </c>
      <c r="B130" s="94"/>
      <c r="C130" s="153"/>
      <c r="D130" s="93" t="str">
        <f>IF(C130&lt;&gt;"",COUNTIF(Stats!AD:AD,C130),"")</f>
        <v/>
      </c>
      <c r="E130" s="165" t="str">
        <f ca="1">IF(C130&lt;&gt;"",IF(MONTH(T130)=MONTH(TODAY()),Stats!AI1628,"--"),"")</f>
        <v/>
      </c>
      <c r="F130" s="97"/>
      <c r="G130" s="160"/>
      <c r="H130" s="157"/>
      <c r="I130" s="158"/>
      <c r="J130" s="161"/>
      <c r="K130" s="160"/>
      <c r="L130" s="162"/>
      <c r="M130" s="162"/>
      <c r="N130" s="96"/>
      <c r="O130" s="96"/>
      <c r="P130" s="164"/>
      <c r="Q130" s="159"/>
      <c r="R130" s="98"/>
      <c r="S130" s="163"/>
      <c r="T130" s="92" t="str">
        <f t="shared" ca="1" si="7"/>
        <v/>
      </c>
      <c r="U130" s="94"/>
      <c r="V130" s="92" t="str">
        <f t="shared" si="8"/>
        <v/>
      </c>
      <c r="W130" s="92" t="str">
        <f t="shared" si="9"/>
        <v/>
      </c>
      <c r="X130" s="99"/>
      <c r="Y130" s="94"/>
      <c r="Z130" s="100"/>
      <c r="AA130" s="95"/>
      <c r="AB130" s="10"/>
      <c r="AC130" s="72" t="b">
        <f t="shared" ca="1" si="6"/>
        <v>0</v>
      </c>
    </row>
    <row r="131" spans="1:29" ht="15">
      <c r="A131" s="93">
        <f t="shared" si="10"/>
        <v>1628</v>
      </c>
      <c r="B131" s="94"/>
      <c r="C131" s="153"/>
      <c r="D131" s="93" t="str">
        <f>IF(C131&lt;&gt;"",COUNTIF(Stats!AD:AD,C131),"")</f>
        <v/>
      </c>
      <c r="E131" s="165" t="str">
        <f ca="1">IF(C131&lt;&gt;"",IF(MONTH(T131)=MONTH(TODAY()),Stats!AI1629,"--"),"")</f>
        <v/>
      </c>
      <c r="F131" s="97"/>
      <c r="G131" s="160"/>
      <c r="H131" s="157"/>
      <c r="I131" s="158"/>
      <c r="J131" s="161"/>
      <c r="K131" s="160"/>
      <c r="L131" s="162"/>
      <c r="M131" s="162"/>
      <c r="N131" s="96"/>
      <c r="O131" s="96"/>
      <c r="P131" s="164"/>
      <c r="Q131" s="159"/>
      <c r="R131" s="98"/>
      <c r="S131" s="163"/>
      <c r="T131" s="92" t="str">
        <f t="shared" ca="1" si="7"/>
        <v/>
      </c>
      <c r="U131" s="94"/>
      <c r="V131" s="92" t="str">
        <f t="shared" si="8"/>
        <v/>
      </c>
      <c r="W131" s="92" t="str">
        <f t="shared" si="9"/>
        <v/>
      </c>
      <c r="X131" s="99"/>
      <c r="Y131" s="94"/>
      <c r="Z131" s="100"/>
      <c r="AA131" s="95"/>
      <c r="AB131" s="10"/>
      <c r="AC131" s="72" t="b">
        <f t="shared" ca="1" si="6"/>
        <v>0</v>
      </c>
    </row>
    <row r="132" spans="1:29" ht="15">
      <c r="A132" s="93">
        <f t="shared" si="10"/>
        <v>1629</v>
      </c>
      <c r="B132" s="94"/>
      <c r="C132" s="153"/>
      <c r="D132" s="93" t="str">
        <f>IF(C132&lt;&gt;"",COUNTIF(Stats!AD:AD,C132),"")</f>
        <v/>
      </c>
      <c r="E132" s="165" t="str">
        <f ca="1">IF(C132&lt;&gt;"",IF(MONTH(T132)=MONTH(TODAY()),Stats!AI1630,"--"),"")</f>
        <v/>
      </c>
      <c r="F132" s="97"/>
      <c r="G132" s="160"/>
      <c r="H132" s="157"/>
      <c r="I132" s="158"/>
      <c r="J132" s="161"/>
      <c r="K132" s="160"/>
      <c r="L132" s="162"/>
      <c r="M132" s="162"/>
      <c r="N132" s="96"/>
      <c r="O132" s="96"/>
      <c r="P132" s="164"/>
      <c r="Q132" s="159"/>
      <c r="R132" s="98"/>
      <c r="S132" s="163"/>
      <c r="T132" s="92" t="str">
        <f t="shared" ca="1" si="7"/>
        <v/>
      </c>
      <c r="U132" s="94"/>
      <c r="V132" s="92" t="str">
        <f t="shared" si="8"/>
        <v/>
      </c>
      <c r="W132" s="92" t="str">
        <f t="shared" si="9"/>
        <v/>
      </c>
      <c r="X132" s="99"/>
      <c r="Y132" s="94"/>
      <c r="Z132" s="100"/>
      <c r="AA132" s="95"/>
      <c r="AB132" s="10"/>
      <c r="AC132" s="72" t="b">
        <f t="shared" ref="AC132:AC195" ca="1" si="11">AND(T132&gt;=startDate,T132&lt;=endDate)</f>
        <v>0</v>
      </c>
    </row>
    <row r="133" spans="1:29" ht="15">
      <c r="A133" s="93">
        <f t="shared" si="10"/>
        <v>1630</v>
      </c>
      <c r="B133" s="94"/>
      <c r="C133" s="153"/>
      <c r="D133" s="93" t="str">
        <f>IF(C133&lt;&gt;"",COUNTIF(Stats!AD:AD,C133),"")</f>
        <v/>
      </c>
      <c r="E133" s="165" t="str">
        <f ca="1">IF(C133&lt;&gt;"",IF(MONTH(T133)=MONTH(TODAY()),Stats!AI1631,"--"),"")</f>
        <v/>
      </c>
      <c r="F133" s="97"/>
      <c r="G133" s="160"/>
      <c r="H133" s="157"/>
      <c r="I133" s="158"/>
      <c r="J133" s="161"/>
      <c r="K133" s="160"/>
      <c r="L133" s="162"/>
      <c r="M133" s="162"/>
      <c r="N133" s="96"/>
      <c r="O133" s="96"/>
      <c r="P133" s="164"/>
      <c r="Q133" s="159"/>
      <c r="R133" s="98"/>
      <c r="S133" s="163"/>
      <c r="T133" s="92" t="str">
        <f t="shared" ref="T133:T196" ca="1" si="12">IF(B133&lt;&gt;"",IF(T133="",TODAY(),T133),"")</f>
        <v/>
      </c>
      <c r="U133" s="94"/>
      <c r="V133" s="92" t="str">
        <f t="shared" ref="V133:V196" si="13">IF(U133="","", U133+21)</f>
        <v/>
      </c>
      <c r="W133" s="92" t="str">
        <f t="shared" ref="W133:W196" si="14">IF($U133="","", $V133+28)</f>
        <v/>
      </c>
      <c r="X133" s="99"/>
      <c r="Y133" s="94"/>
      <c r="Z133" s="100"/>
      <c r="AA133" s="95"/>
      <c r="AB133" s="10"/>
      <c r="AC133" s="72" t="b">
        <f t="shared" ca="1" si="11"/>
        <v>0</v>
      </c>
    </row>
    <row r="134" spans="1:29" ht="15">
      <c r="A134" s="93">
        <f t="shared" si="10"/>
        <v>1631</v>
      </c>
      <c r="B134" s="94"/>
      <c r="C134" s="153"/>
      <c r="D134" s="93" t="str">
        <f>IF(C134&lt;&gt;"",COUNTIF(Stats!AD:AD,C134),"")</f>
        <v/>
      </c>
      <c r="E134" s="165" t="str">
        <f ca="1">IF(C134&lt;&gt;"",IF(MONTH(T134)=MONTH(TODAY()),Stats!AI1632,"--"),"")</f>
        <v/>
      </c>
      <c r="F134" s="97"/>
      <c r="G134" s="160"/>
      <c r="H134" s="157"/>
      <c r="I134" s="158"/>
      <c r="J134" s="161"/>
      <c r="K134" s="160"/>
      <c r="L134" s="162"/>
      <c r="M134" s="162"/>
      <c r="N134" s="96"/>
      <c r="O134" s="96"/>
      <c r="P134" s="164"/>
      <c r="Q134" s="159"/>
      <c r="R134" s="98"/>
      <c r="S134" s="163"/>
      <c r="T134" s="92" t="str">
        <f t="shared" ca="1" si="12"/>
        <v/>
      </c>
      <c r="U134" s="94"/>
      <c r="V134" s="92" t="str">
        <f t="shared" si="13"/>
        <v/>
      </c>
      <c r="W134" s="92" t="str">
        <f t="shared" si="14"/>
        <v/>
      </c>
      <c r="X134" s="99"/>
      <c r="Y134" s="94"/>
      <c r="Z134" s="100"/>
      <c r="AA134" s="95"/>
      <c r="AB134" s="10"/>
      <c r="AC134" s="72" t="b">
        <f t="shared" ca="1" si="11"/>
        <v>0</v>
      </c>
    </row>
    <row r="135" spans="1:29" ht="15">
      <c r="A135" s="93">
        <f t="shared" si="10"/>
        <v>1632</v>
      </c>
      <c r="B135" s="94"/>
      <c r="C135" s="153"/>
      <c r="D135" s="93" t="str">
        <f>IF(C135&lt;&gt;"",COUNTIF(Stats!AD:AD,C135),"")</f>
        <v/>
      </c>
      <c r="E135" s="165" t="str">
        <f ca="1">IF(C135&lt;&gt;"",IF(MONTH(T135)=MONTH(TODAY()),Stats!AI1633,"--"),"")</f>
        <v/>
      </c>
      <c r="F135" s="97"/>
      <c r="G135" s="160"/>
      <c r="H135" s="157"/>
      <c r="I135" s="158"/>
      <c r="J135" s="161"/>
      <c r="K135" s="160"/>
      <c r="L135" s="162"/>
      <c r="M135" s="162"/>
      <c r="N135" s="96"/>
      <c r="O135" s="96"/>
      <c r="P135" s="164"/>
      <c r="Q135" s="159"/>
      <c r="R135" s="98"/>
      <c r="S135" s="163"/>
      <c r="T135" s="92" t="str">
        <f t="shared" ca="1" si="12"/>
        <v/>
      </c>
      <c r="U135" s="94"/>
      <c r="V135" s="92" t="str">
        <f t="shared" si="13"/>
        <v/>
      </c>
      <c r="W135" s="92" t="str">
        <f t="shared" si="14"/>
        <v/>
      </c>
      <c r="X135" s="99"/>
      <c r="Y135" s="94"/>
      <c r="Z135" s="100"/>
      <c r="AA135" s="95"/>
      <c r="AB135" s="10"/>
      <c r="AC135" s="72" t="b">
        <f t="shared" ca="1" si="11"/>
        <v>0</v>
      </c>
    </row>
    <row r="136" spans="1:29" ht="15">
      <c r="A136" s="93">
        <f t="shared" ref="A136:A199" si="15">(A135+1)</f>
        <v>1633</v>
      </c>
      <c r="B136" s="94"/>
      <c r="C136" s="153"/>
      <c r="D136" s="93" t="str">
        <f>IF(C136&lt;&gt;"",COUNTIF(Stats!AD:AD,C136),"")</f>
        <v/>
      </c>
      <c r="E136" s="165" t="str">
        <f ca="1">IF(C136&lt;&gt;"",IF(MONTH(T136)=MONTH(TODAY()),Stats!AI1634,"--"),"")</f>
        <v/>
      </c>
      <c r="F136" s="97"/>
      <c r="G136" s="160"/>
      <c r="H136" s="157"/>
      <c r="I136" s="158"/>
      <c r="J136" s="161"/>
      <c r="K136" s="160"/>
      <c r="L136" s="162"/>
      <c r="M136" s="162"/>
      <c r="N136" s="96"/>
      <c r="O136" s="96"/>
      <c r="P136" s="164"/>
      <c r="Q136" s="159"/>
      <c r="R136" s="98"/>
      <c r="S136" s="163"/>
      <c r="T136" s="92" t="str">
        <f t="shared" ca="1" si="12"/>
        <v/>
      </c>
      <c r="U136" s="94"/>
      <c r="V136" s="92" t="str">
        <f t="shared" si="13"/>
        <v/>
      </c>
      <c r="W136" s="92" t="str">
        <f t="shared" si="14"/>
        <v/>
      </c>
      <c r="X136" s="99"/>
      <c r="Y136" s="94"/>
      <c r="Z136" s="100"/>
      <c r="AA136" s="95"/>
      <c r="AB136" s="10"/>
      <c r="AC136" s="72" t="b">
        <f t="shared" ca="1" si="11"/>
        <v>0</v>
      </c>
    </row>
    <row r="137" spans="1:29" ht="15">
      <c r="A137" s="93">
        <f t="shared" si="15"/>
        <v>1634</v>
      </c>
      <c r="B137" s="94"/>
      <c r="C137" s="153"/>
      <c r="D137" s="93" t="str">
        <f>IF(C137&lt;&gt;"",COUNTIF(Stats!AD:AD,C137),"")</f>
        <v/>
      </c>
      <c r="E137" s="165" t="str">
        <f ca="1">IF(C137&lt;&gt;"",IF(MONTH(T137)=MONTH(TODAY()),Stats!AI1635,"--"),"")</f>
        <v/>
      </c>
      <c r="F137" s="97"/>
      <c r="G137" s="160"/>
      <c r="H137" s="157"/>
      <c r="I137" s="158"/>
      <c r="J137" s="161"/>
      <c r="K137" s="160"/>
      <c r="L137" s="162"/>
      <c r="M137" s="162"/>
      <c r="N137" s="96"/>
      <c r="O137" s="96"/>
      <c r="P137" s="164"/>
      <c r="Q137" s="159"/>
      <c r="R137" s="98"/>
      <c r="S137" s="163"/>
      <c r="T137" s="92" t="str">
        <f t="shared" ca="1" si="12"/>
        <v/>
      </c>
      <c r="U137" s="94"/>
      <c r="V137" s="92" t="str">
        <f t="shared" si="13"/>
        <v/>
      </c>
      <c r="W137" s="92" t="str">
        <f t="shared" si="14"/>
        <v/>
      </c>
      <c r="X137" s="99"/>
      <c r="Y137" s="94"/>
      <c r="Z137" s="100"/>
      <c r="AA137" s="95"/>
      <c r="AB137" s="10"/>
      <c r="AC137" s="72" t="b">
        <f t="shared" ca="1" si="11"/>
        <v>0</v>
      </c>
    </row>
    <row r="138" spans="1:29" ht="15">
      <c r="A138" s="93">
        <f t="shared" si="15"/>
        <v>1635</v>
      </c>
      <c r="B138" s="94"/>
      <c r="C138" s="153"/>
      <c r="D138" s="93" t="str">
        <f>IF(C138&lt;&gt;"",COUNTIF(Stats!AD:AD,C138),"")</f>
        <v/>
      </c>
      <c r="E138" s="165" t="str">
        <f ca="1">IF(C138&lt;&gt;"",IF(MONTH(T138)=MONTH(TODAY()),Stats!AI1636,"--"),"")</f>
        <v/>
      </c>
      <c r="F138" s="97"/>
      <c r="G138" s="160"/>
      <c r="H138" s="157"/>
      <c r="I138" s="158"/>
      <c r="J138" s="161"/>
      <c r="K138" s="160"/>
      <c r="L138" s="162"/>
      <c r="M138" s="162"/>
      <c r="N138" s="96"/>
      <c r="O138" s="96"/>
      <c r="P138" s="164"/>
      <c r="Q138" s="159"/>
      <c r="R138" s="98"/>
      <c r="S138" s="163"/>
      <c r="T138" s="92" t="str">
        <f t="shared" ca="1" si="12"/>
        <v/>
      </c>
      <c r="U138" s="94"/>
      <c r="V138" s="92" t="str">
        <f t="shared" si="13"/>
        <v/>
      </c>
      <c r="W138" s="92" t="str">
        <f t="shared" si="14"/>
        <v/>
      </c>
      <c r="X138" s="99"/>
      <c r="Y138" s="94"/>
      <c r="Z138" s="100"/>
      <c r="AA138" s="95"/>
      <c r="AB138" s="10"/>
      <c r="AC138" s="72" t="b">
        <f t="shared" ca="1" si="11"/>
        <v>0</v>
      </c>
    </row>
    <row r="139" spans="1:29" ht="15">
      <c r="A139" s="93">
        <f t="shared" si="15"/>
        <v>1636</v>
      </c>
      <c r="B139" s="94"/>
      <c r="C139" s="153"/>
      <c r="D139" s="93" t="str">
        <f>IF(C139&lt;&gt;"",COUNTIF(Stats!AD:AD,C139),"")</f>
        <v/>
      </c>
      <c r="E139" s="165" t="str">
        <f ca="1">IF(C139&lt;&gt;"",IF(MONTH(T139)=MONTH(TODAY()),Stats!AI1637,"--"),"")</f>
        <v/>
      </c>
      <c r="F139" s="97"/>
      <c r="G139" s="160"/>
      <c r="H139" s="157"/>
      <c r="I139" s="158"/>
      <c r="J139" s="161"/>
      <c r="K139" s="160"/>
      <c r="L139" s="162"/>
      <c r="M139" s="162"/>
      <c r="N139" s="96"/>
      <c r="O139" s="96"/>
      <c r="P139" s="164"/>
      <c r="Q139" s="159"/>
      <c r="R139" s="98"/>
      <c r="S139" s="163"/>
      <c r="T139" s="92" t="str">
        <f t="shared" ca="1" si="12"/>
        <v/>
      </c>
      <c r="U139" s="94"/>
      <c r="V139" s="92" t="str">
        <f t="shared" si="13"/>
        <v/>
      </c>
      <c r="W139" s="92" t="str">
        <f t="shared" si="14"/>
        <v/>
      </c>
      <c r="X139" s="99"/>
      <c r="Y139" s="94"/>
      <c r="Z139" s="100"/>
      <c r="AA139" s="95"/>
      <c r="AB139" s="10"/>
      <c r="AC139" s="72" t="b">
        <f t="shared" ca="1" si="11"/>
        <v>0</v>
      </c>
    </row>
    <row r="140" spans="1:29" ht="15">
      <c r="A140" s="93">
        <f t="shared" si="15"/>
        <v>1637</v>
      </c>
      <c r="B140" s="94"/>
      <c r="C140" s="153"/>
      <c r="D140" s="93" t="str">
        <f>IF(C140&lt;&gt;"",COUNTIF(Stats!AD:AD,C140),"")</f>
        <v/>
      </c>
      <c r="E140" s="165" t="str">
        <f ca="1">IF(C140&lt;&gt;"",IF(MONTH(T140)=MONTH(TODAY()),Stats!AI1638,"--"),"")</f>
        <v/>
      </c>
      <c r="F140" s="97"/>
      <c r="G140" s="160"/>
      <c r="H140" s="157"/>
      <c r="I140" s="158"/>
      <c r="J140" s="161"/>
      <c r="K140" s="160"/>
      <c r="L140" s="162"/>
      <c r="M140" s="162"/>
      <c r="N140" s="96"/>
      <c r="O140" s="96"/>
      <c r="P140" s="164"/>
      <c r="Q140" s="159"/>
      <c r="R140" s="98"/>
      <c r="S140" s="163"/>
      <c r="T140" s="92" t="str">
        <f t="shared" ca="1" si="12"/>
        <v/>
      </c>
      <c r="U140" s="94"/>
      <c r="V140" s="92" t="str">
        <f t="shared" si="13"/>
        <v/>
      </c>
      <c r="W140" s="92" t="str">
        <f t="shared" si="14"/>
        <v/>
      </c>
      <c r="X140" s="99"/>
      <c r="Y140" s="94"/>
      <c r="Z140" s="100"/>
      <c r="AA140" s="95"/>
      <c r="AB140" s="10"/>
      <c r="AC140" s="72" t="b">
        <f t="shared" ca="1" si="11"/>
        <v>0</v>
      </c>
    </row>
    <row r="141" spans="1:29" ht="15">
      <c r="A141" s="93">
        <f t="shared" si="15"/>
        <v>1638</v>
      </c>
      <c r="B141" s="94"/>
      <c r="C141" s="153"/>
      <c r="D141" s="93" t="str">
        <f>IF(C141&lt;&gt;"",COUNTIF(Stats!AD:AD,C141),"")</f>
        <v/>
      </c>
      <c r="E141" s="165" t="str">
        <f ca="1">IF(C141&lt;&gt;"",IF(MONTH(T141)=MONTH(TODAY()),Stats!AI1639,"--"),"")</f>
        <v/>
      </c>
      <c r="F141" s="97"/>
      <c r="G141" s="160"/>
      <c r="H141" s="157"/>
      <c r="I141" s="158"/>
      <c r="J141" s="161"/>
      <c r="K141" s="160"/>
      <c r="L141" s="162"/>
      <c r="M141" s="162"/>
      <c r="N141" s="96"/>
      <c r="O141" s="96"/>
      <c r="P141" s="164"/>
      <c r="Q141" s="159"/>
      <c r="R141" s="98"/>
      <c r="S141" s="163"/>
      <c r="T141" s="92" t="str">
        <f t="shared" ca="1" si="12"/>
        <v/>
      </c>
      <c r="U141" s="94"/>
      <c r="V141" s="92" t="str">
        <f t="shared" si="13"/>
        <v/>
      </c>
      <c r="W141" s="92" t="str">
        <f t="shared" si="14"/>
        <v/>
      </c>
      <c r="X141" s="99"/>
      <c r="Y141" s="94"/>
      <c r="Z141" s="100"/>
      <c r="AA141" s="95"/>
      <c r="AB141" s="10"/>
      <c r="AC141" s="72" t="b">
        <f t="shared" ca="1" si="11"/>
        <v>0</v>
      </c>
    </row>
    <row r="142" spans="1:29" ht="15">
      <c r="A142" s="93">
        <f t="shared" si="15"/>
        <v>1639</v>
      </c>
      <c r="B142" s="94"/>
      <c r="C142" s="153"/>
      <c r="D142" s="93" t="str">
        <f>IF(C142&lt;&gt;"",COUNTIF(Stats!AD:AD,C142),"")</f>
        <v/>
      </c>
      <c r="E142" s="165" t="str">
        <f ca="1">IF(C142&lt;&gt;"",IF(MONTH(T142)=MONTH(TODAY()),Stats!AI1640,"--"),"")</f>
        <v/>
      </c>
      <c r="F142" s="97"/>
      <c r="G142" s="160"/>
      <c r="H142" s="157"/>
      <c r="I142" s="158"/>
      <c r="J142" s="161"/>
      <c r="K142" s="160"/>
      <c r="L142" s="162"/>
      <c r="M142" s="162"/>
      <c r="N142" s="96"/>
      <c r="O142" s="96"/>
      <c r="P142" s="164"/>
      <c r="Q142" s="159"/>
      <c r="R142" s="98"/>
      <c r="S142" s="163"/>
      <c r="T142" s="92" t="str">
        <f t="shared" ca="1" si="12"/>
        <v/>
      </c>
      <c r="U142" s="94"/>
      <c r="V142" s="92" t="str">
        <f t="shared" si="13"/>
        <v/>
      </c>
      <c r="W142" s="92" t="str">
        <f t="shared" si="14"/>
        <v/>
      </c>
      <c r="X142" s="99"/>
      <c r="Y142" s="94"/>
      <c r="Z142" s="100"/>
      <c r="AA142" s="95"/>
      <c r="AB142" s="10"/>
      <c r="AC142" s="72" t="b">
        <f t="shared" ca="1" si="11"/>
        <v>0</v>
      </c>
    </row>
    <row r="143" spans="1:29" ht="15">
      <c r="A143" s="93">
        <f t="shared" si="15"/>
        <v>1640</v>
      </c>
      <c r="B143" s="94"/>
      <c r="C143" s="153"/>
      <c r="D143" s="93" t="str">
        <f>IF(C143&lt;&gt;"",COUNTIF(Stats!AD:AD,C143),"")</f>
        <v/>
      </c>
      <c r="E143" s="165" t="str">
        <f ca="1">IF(C143&lt;&gt;"",IF(MONTH(T143)=MONTH(TODAY()),Stats!AI1641,"--"),"")</f>
        <v/>
      </c>
      <c r="F143" s="97"/>
      <c r="G143" s="160"/>
      <c r="H143" s="157"/>
      <c r="I143" s="158"/>
      <c r="J143" s="161"/>
      <c r="K143" s="160"/>
      <c r="L143" s="162"/>
      <c r="M143" s="162"/>
      <c r="N143" s="96"/>
      <c r="O143" s="96"/>
      <c r="P143" s="164"/>
      <c r="Q143" s="159"/>
      <c r="R143" s="98"/>
      <c r="S143" s="163"/>
      <c r="T143" s="92" t="str">
        <f t="shared" ca="1" si="12"/>
        <v/>
      </c>
      <c r="U143" s="94"/>
      <c r="V143" s="92" t="str">
        <f t="shared" si="13"/>
        <v/>
      </c>
      <c r="W143" s="92" t="str">
        <f t="shared" si="14"/>
        <v/>
      </c>
      <c r="X143" s="99"/>
      <c r="Y143" s="94"/>
      <c r="Z143" s="100"/>
      <c r="AA143" s="95"/>
      <c r="AB143" s="10"/>
      <c r="AC143" s="72" t="b">
        <f t="shared" ca="1" si="11"/>
        <v>0</v>
      </c>
    </row>
    <row r="144" spans="1:29" ht="15">
      <c r="A144" s="93">
        <f t="shared" si="15"/>
        <v>1641</v>
      </c>
      <c r="B144" s="94"/>
      <c r="C144" s="153"/>
      <c r="D144" s="93" t="str">
        <f>IF(C144&lt;&gt;"",COUNTIF(Stats!AD:AD,C144),"")</f>
        <v/>
      </c>
      <c r="E144" s="165" t="str">
        <f ca="1">IF(C144&lt;&gt;"",IF(MONTH(T144)=MONTH(TODAY()),Stats!AI1642,"--"),"")</f>
        <v/>
      </c>
      <c r="F144" s="97"/>
      <c r="G144" s="160"/>
      <c r="H144" s="157"/>
      <c r="I144" s="158"/>
      <c r="J144" s="161"/>
      <c r="K144" s="160"/>
      <c r="L144" s="162"/>
      <c r="M144" s="162"/>
      <c r="N144" s="96"/>
      <c r="O144" s="96"/>
      <c r="P144" s="164"/>
      <c r="Q144" s="159"/>
      <c r="R144" s="98"/>
      <c r="S144" s="163"/>
      <c r="T144" s="92" t="str">
        <f t="shared" ca="1" si="12"/>
        <v/>
      </c>
      <c r="U144" s="94"/>
      <c r="V144" s="92" t="str">
        <f t="shared" si="13"/>
        <v/>
      </c>
      <c r="W144" s="92" t="str">
        <f t="shared" si="14"/>
        <v/>
      </c>
      <c r="X144" s="99"/>
      <c r="Y144" s="94"/>
      <c r="Z144" s="100"/>
      <c r="AA144" s="95"/>
      <c r="AB144" s="10"/>
      <c r="AC144" s="72" t="b">
        <f t="shared" ca="1" si="11"/>
        <v>0</v>
      </c>
    </row>
    <row r="145" spans="1:29" ht="15">
      <c r="A145" s="93">
        <f t="shared" si="15"/>
        <v>1642</v>
      </c>
      <c r="B145" s="94"/>
      <c r="C145" s="153"/>
      <c r="D145" s="93" t="str">
        <f>IF(C145&lt;&gt;"",COUNTIF(Stats!AD:AD,C145),"")</f>
        <v/>
      </c>
      <c r="E145" s="165" t="str">
        <f ca="1">IF(C145&lt;&gt;"",IF(MONTH(T145)=MONTH(TODAY()),Stats!AI1643,"--"),"")</f>
        <v/>
      </c>
      <c r="F145" s="97"/>
      <c r="G145" s="160"/>
      <c r="H145" s="157"/>
      <c r="I145" s="158"/>
      <c r="J145" s="161"/>
      <c r="K145" s="160"/>
      <c r="L145" s="162"/>
      <c r="M145" s="162"/>
      <c r="N145" s="96"/>
      <c r="O145" s="96"/>
      <c r="P145" s="164"/>
      <c r="Q145" s="159"/>
      <c r="R145" s="98"/>
      <c r="S145" s="163"/>
      <c r="T145" s="92" t="str">
        <f t="shared" ca="1" si="12"/>
        <v/>
      </c>
      <c r="U145" s="94"/>
      <c r="V145" s="92" t="str">
        <f t="shared" si="13"/>
        <v/>
      </c>
      <c r="W145" s="92" t="str">
        <f t="shared" si="14"/>
        <v/>
      </c>
      <c r="X145" s="99"/>
      <c r="Y145" s="94"/>
      <c r="Z145" s="100"/>
      <c r="AA145" s="95"/>
      <c r="AB145" s="10"/>
      <c r="AC145" s="72" t="b">
        <f t="shared" ca="1" si="11"/>
        <v>0</v>
      </c>
    </row>
    <row r="146" spans="1:29" ht="15">
      <c r="A146" s="93">
        <f t="shared" si="15"/>
        <v>1643</v>
      </c>
      <c r="B146" s="94"/>
      <c r="C146" s="153"/>
      <c r="D146" s="93" t="str">
        <f>IF(C146&lt;&gt;"",COUNTIF(Stats!AD:AD,C146),"")</f>
        <v/>
      </c>
      <c r="E146" s="165" t="str">
        <f ca="1">IF(C146&lt;&gt;"",IF(MONTH(T146)=MONTH(TODAY()),Stats!AI1644,"--"),"")</f>
        <v/>
      </c>
      <c r="F146" s="97"/>
      <c r="G146" s="160"/>
      <c r="H146" s="157"/>
      <c r="I146" s="158"/>
      <c r="J146" s="161"/>
      <c r="K146" s="160"/>
      <c r="L146" s="162"/>
      <c r="M146" s="162"/>
      <c r="N146" s="96"/>
      <c r="O146" s="96"/>
      <c r="P146" s="164"/>
      <c r="Q146" s="159"/>
      <c r="R146" s="98"/>
      <c r="S146" s="163"/>
      <c r="T146" s="92" t="str">
        <f t="shared" ca="1" si="12"/>
        <v/>
      </c>
      <c r="U146" s="94"/>
      <c r="V146" s="92" t="str">
        <f t="shared" si="13"/>
        <v/>
      </c>
      <c r="W146" s="92" t="str">
        <f t="shared" si="14"/>
        <v/>
      </c>
      <c r="X146" s="99"/>
      <c r="Y146" s="94"/>
      <c r="Z146" s="100"/>
      <c r="AA146" s="95"/>
      <c r="AB146" s="10"/>
      <c r="AC146" s="72" t="b">
        <f t="shared" ca="1" si="11"/>
        <v>0</v>
      </c>
    </row>
    <row r="147" spans="1:29" ht="15">
      <c r="A147" s="93">
        <f t="shared" si="15"/>
        <v>1644</v>
      </c>
      <c r="B147" s="94"/>
      <c r="C147" s="153"/>
      <c r="D147" s="93" t="str">
        <f>IF(C147&lt;&gt;"",COUNTIF(Stats!AD:AD,C147),"")</f>
        <v/>
      </c>
      <c r="E147" s="165" t="str">
        <f ca="1">IF(C147&lt;&gt;"",IF(MONTH(T147)=MONTH(TODAY()),Stats!AI1645,"--"),"")</f>
        <v/>
      </c>
      <c r="F147" s="97"/>
      <c r="G147" s="160"/>
      <c r="H147" s="157"/>
      <c r="I147" s="158"/>
      <c r="J147" s="161"/>
      <c r="K147" s="160"/>
      <c r="L147" s="162"/>
      <c r="M147" s="162"/>
      <c r="N147" s="96"/>
      <c r="O147" s="96"/>
      <c r="P147" s="164"/>
      <c r="Q147" s="159"/>
      <c r="R147" s="98"/>
      <c r="S147" s="163"/>
      <c r="T147" s="92" t="str">
        <f t="shared" ca="1" si="12"/>
        <v/>
      </c>
      <c r="U147" s="94"/>
      <c r="V147" s="92" t="str">
        <f t="shared" si="13"/>
        <v/>
      </c>
      <c r="W147" s="92" t="str">
        <f t="shared" si="14"/>
        <v/>
      </c>
      <c r="X147" s="99"/>
      <c r="Y147" s="94"/>
      <c r="Z147" s="100"/>
      <c r="AA147" s="95"/>
      <c r="AB147" s="10"/>
      <c r="AC147" s="72" t="b">
        <f t="shared" ca="1" si="11"/>
        <v>0</v>
      </c>
    </row>
    <row r="148" spans="1:29" ht="15">
      <c r="A148" s="93">
        <f t="shared" si="15"/>
        <v>1645</v>
      </c>
      <c r="B148" s="94"/>
      <c r="C148" s="153"/>
      <c r="D148" s="93" t="str">
        <f>IF(C148&lt;&gt;"",COUNTIF(Stats!AD:AD,C148),"")</f>
        <v/>
      </c>
      <c r="E148" s="165" t="str">
        <f ca="1">IF(C148&lt;&gt;"",IF(MONTH(T148)=MONTH(TODAY()),Stats!AI1646,"--"),"")</f>
        <v/>
      </c>
      <c r="F148" s="97"/>
      <c r="G148" s="160"/>
      <c r="H148" s="157"/>
      <c r="I148" s="158"/>
      <c r="J148" s="161"/>
      <c r="K148" s="160"/>
      <c r="L148" s="162"/>
      <c r="M148" s="162"/>
      <c r="N148" s="96"/>
      <c r="O148" s="96"/>
      <c r="P148" s="164"/>
      <c r="Q148" s="159"/>
      <c r="R148" s="98"/>
      <c r="S148" s="163"/>
      <c r="T148" s="92" t="str">
        <f t="shared" ca="1" si="12"/>
        <v/>
      </c>
      <c r="U148" s="94"/>
      <c r="V148" s="92" t="str">
        <f t="shared" si="13"/>
        <v/>
      </c>
      <c r="W148" s="92" t="str">
        <f t="shared" si="14"/>
        <v/>
      </c>
      <c r="X148" s="99"/>
      <c r="Y148" s="94"/>
      <c r="Z148" s="100"/>
      <c r="AA148" s="95"/>
      <c r="AB148" s="10"/>
      <c r="AC148" s="72" t="b">
        <f t="shared" ca="1" si="11"/>
        <v>0</v>
      </c>
    </row>
    <row r="149" spans="1:29" ht="15">
      <c r="A149" s="93">
        <f t="shared" si="15"/>
        <v>1646</v>
      </c>
      <c r="B149" s="94"/>
      <c r="C149" s="153"/>
      <c r="D149" s="93" t="str">
        <f>IF(C149&lt;&gt;"",COUNTIF(Stats!AD:AD,C149),"")</f>
        <v/>
      </c>
      <c r="E149" s="165" t="str">
        <f ca="1">IF(C149&lt;&gt;"",IF(MONTH(T149)=MONTH(TODAY()),Stats!AI1647,"--"),"")</f>
        <v/>
      </c>
      <c r="F149" s="97"/>
      <c r="G149" s="160"/>
      <c r="H149" s="157"/>
      <c r="I149" s="158"/>
      <c r="J149" s="161"/>
      <c r="K149" s="160"/>
      <c r="L149" s="162"/>
      <c r="M149" s="162"/>
      <c r="N149" s="96"/>
      <c r="O149" s="96"/>
      <c r="P149" s="164"/>
      <c r="Q149" s="159"/>
      <c r="R149" s="98"/>
      <c r="S149" s="163"/>
      <c r="T149" s="92" t="str">
        <f t="shared" ca="1" si="12"/>
        <v/>
      </c>
      <c r="U149" s="94"/>
      <c r="V149" s="92" t="str">
        <f t="shared" si="13"/>
        <v/>
      </c>
      <c r="W149" s="92" t="str">
        <f t="shared" si="14"/>
        <v/>
      </c>
      <c r="X149" s="99"/>
      <c r="Y149" s="94"/>
      <c r="Z149" s="100"/>
      <c r="AA149" s="95"/>
      <c r="AB149" s="10"/>
      <c r="AC149" s="72" t="b">
        <f t="shared" ca="1" si="11"/>
        <v>0</v>
      </c>
    </row>
    <row r="150" spans="1:29" ht="15">
      <c r="A150" s="93">
        <f t="shared" si="15"/>
        <v>1647</v>
      </c>
      <c r="B150" s="94"/>
      <c r="C150" s="153"/>
      <c r="D150" s="93" t="str">
        <f>IF(C150&lt;&gt;"",COUNTIF(Stats!AD:AD,C150),"")</f>
        <v/>
      </c>
      <c r="E150" s="165" t="str">
        <f ca="1">IF(C150&lt;&gt;"",IF(MONTH(T150)=MONTH(TODAY()),Stats!AI1648,"--"),"")</f>
        <v/>
      </c>
      <c r="F150" s="97"/>
      <c r="G150" s="160"/>
      <c r="H150" s="157"/>
      <c r="I150" s="158"/>
      <c r="J150" s="161"/>
      <c r="K150" s="160"/>
      <c r="L150" s="162"/>
      <c r="M150" s="162"/>
      <c r="N150" s="96"/>
      <c r="O150" s="96"/>
      <c r="P150" s="164"/>
      <c r="Q150" s="159"/>
      <c r="R150" s="98"/>
      <c r="S150" s="163"/>
      <c r="T150" s="92" t="str">
        <f t="shared" ca="1" si="12"/>
        <v/>
      </c>
      <c r="U150" s="94"/>
      <c r="V150" s="92" t="str">
        <f t="shared" si="13"/>
        <v/>
      </c>
      <c r="W150" s="92" t="str">
        <f t="shared" si="14"/>
        <v/>
      </c>
      <c r="X150" s="99"/>
      <c r="Y150" s="94"/>
      <c r="Z150" s="100"/>
      <c r="AA150" s="95"/>
      <c r="AB150" s="10"/>
      <c r="AC150" s="72" t="b">
        <f t="shared" ca="1" si="11"/>
        <v>0</v>
      </c>
    </row>
    <row r="151" spans="1:29" ht="15">
      <c r="A151" s="93">
        <f t="shared" si="15"/>
        <v>1648</v>
      </c>
      <c r="B151" s="94"/>
      <c r="C151" s="153"/>
      <c r="D151" s="93" t="str">
        <f>IF(C151&lt;&gt;"",COUNTIF(Stats!AD:AD,C151),"")</f>
        <v/>
      </c>
      <c r="E151" s="165" t="str">
        <f ca="1">IF(C151&lt;&gt;"",IF(MONTH(T151)=MONTH(TODAY()),Stats!AI1649,"--"),"")</f>
        <v/>
      </c>
      <c r="F151" s="97"/>
      <c r="G151" s="160"/>
      <c r="H151" s="157"/>
      <c r="I151" s="158"/>
      <c r="J151" s="161"/>
      <c r="K151" s="160"/>
      <c r="L151" s="162"/>
      <c r="M151" s="162"/>
      <c r="N151" s="96"/>
      <c r="O151" s="96"/>
      <c r="P151" s="164"/>
      <c r="Q151" s="159"/>
      <c r="R151" s="98"/>
      <c r="S151" s="163"/>
      <c r="T151" s="92" t="str">
        <f t="shared" ca="1" si="12"/>
        <v/>
      </c>
      <c r="U151" s="94"/>
      <c r="V151" s="92" t="str">
        <f t="shared" si="13"/>
        <v/>
      </c>
      <c r="W151" s="92" t="str">
        <f t="shared" si="14"/>
        <v/>
      </c>
      <c r="X151" s="99"/>
      <c r="Y151" s="94"/>
      <c r="Z151" s="100"/>
      <c r="AA151" s="95"/>
      <c r="AB151" s="10"/>
      <c r="AC151" s="72" t="b">
        <f t="shared" ca="1" si="11"/>
        <v>0</v>
      </c>
    </row>
    <row r="152" spans="1:29" ht="15">
      <c r="A152" s="93">
        <f t="shared" si="15"/>
        <v>1649</v>
      </c>
      <c r="B152" s="94"/>
      <c r="C152" s="153"/>
      <c r="D152" s="93" t="str">
        <f>IF(C152&lt;&gt;"",COUNTIF(Stats!AD:AD,C152),"")</f>
        <v/>
      </c>
      <c r="E152" s="165" t="str">
        <f ca="1">IF(C152&lt;&gt;"",IF(MONTH(T152)=MONTH(TODAY()),Stats!AI1650,"--"),"")</f>
        <v/>
      </c>
      <c r="F152" s="97"/>
      <c r="G152" s="160"/>
      <c r="H152" s="157"/>
      <c r="I152" s="158"/>
      <c r="J152" s="161"/>
      <c r="K152" s="160"/>
      <c r="L152" s="162"/>
      <c r="M152" s="162"/>
      <c r="N152" s="96"/>
      <c r="O152" s="96"/>
      <c r="P152" s="164"/>
      <c r="Q152" s="159"/>
      <c r="R152" s="98"/>
      <c r="S152" s="163"/>
      <c r="T152" s="92" t="str">
        <f t="shared" ca="1" si="12"/>
        <v/>
      </c>
      <c r="U152" s="94"/>
      <c r="V152" s="92" t="str">
        <f t="shared" si="13"/>
        <v/>
      </c>
      <c r="W152" s="92" t="str">
        <f t="shared" si="14"/>
        <v/>
      </c>
      <c r="X152" s="99"/>
      <c r="Y152" s="94"/>
      <c r="Z152" s="100"/>
      <c r="AA152" s="95"/>
      <c r="AB152" s="10"/>
      <c r="AC152" s="72" t="b">
        <f t="shared" ca="1" si="11"/>
        <v>0</v>
      </c>
    </row>
    <row r="153" spans="1:29" ht="15">
      <c r="A153" s="93">
        <f t="shared" si="15"/>
        <v>1650</v>
      </c>
      <c r="B153" s="94"/>
      <c r="C153" s="153"/>
      <c r="D153" s="93" t="str">
        <f>IF(C153&lt;&gt;"",COUNTIF(Stats!AD:AD,C153),"")</f>
        <v/>
      </c>
      <c r="E153" s="165" t="str">
        <f ca="1">IF(C153&lt;&gt;"",IF(MONTH(T153)=MONTH(TODAY()),Stats!AI1651,"--"),"")</f>
        <v/>
      </c>
      <c r="F153" s="97"/>
      <c r="G153" s="160"/>
      <c r="H153" s="157"/>
      <c r="I153" s="158"/>
      <c r="J153" s="161"/>
      <c r="K153" s="160"/>
      <c r="L153" s="162"/>
      <c r="M153" s="162"/>
      <c r="N153" s="96"/>
      <c r="O153" s="96"/>
      <c r="P153" s="164"/>
      <c r="Q153" s="159"/>
      <c r="R153" s="98"/>
      <c r="S153" s="163"/>
      <c r="T153" s="92" t="str">
        <f t="shared" ca="1" si="12"/>
        <v/>
      </c>
      <c r="U153" s="94"/>
      <c r="V153" s="92" t="str">
        <f t="shared" si="13"/>
        <v/>
      </c>
      <c r="W153" s="92" t="str">
        <f t="shared" si="14"/>
        <v/>
      </c>
      <c r="X153" s="99"/>
      <c r="Y153" s="94"/>
      <c r="Z153" s="100"/>
      <c r="AA153" s="95"/>
      <c r="AB153" s="10"/>
      <c r="AC153" s="72" t="b">
        <f t="shared" ca="1" si="11"/>
        <v>0</v>
      </c>
    </row>
    <row r="154" spans="1:29" ht="15">
      <c r="A154" s="93">
        <f t="shared" si="15"/>
        <v>1651</v>
      </c>
      <c r="B154" s="94"/>
      <c r="C154" s="153"/>
      <c r="D154" s="93" t="str">
        <f>IF(C154&lt;&gt;"",COUNTIF(Stats!AD:AD,C154),"")</f>
        <v/>
      </c>
      <c r="E154" s="165" t="str">
        <f ca="1">IF(C154&lt;&gt;"",IF(MONTH(T154)=MONTH(TODAY()),Stats!AI1652,"--"),"")</f>
        <v/>
      </c>
      <c r="F154" s="97"/>
      <c r="G154" s="160"/>
      <c r="H154" s="157"/>
      <c r="I154" s="158"/>
      <c r="J154" s="161"/>
      <c r="K154" s="160"/>
      <c r="L154" s="162"/>
      <c r="M154" s="162"/>
      <c r="N154" s="96"/>
      <c r="O154" s="96"/>
      <c r="P154" s="164"/>
      <c r="Q154" s="159"/>
      <c r="R154" s="98"/>
      <c r="S154" s="163"/>
      <c r="T154" s="92" t="str">
        <f t="shared" ca="1" si="12"/>
        <v/>
      </c>
      <c r="U154" s="94"/>
      <c r="V154" s="92" t="str">
        <f t="shared" si="13"/>
        <v/>
      </c>
      <c r="W154" s="92" t="str">
        <f t="shared" si="14"/>
        <v/>
      </c>
      <c r="X154" s="99"/>
      <c r="Y154" s="94"/>
      <c r="Z154" s="100"/>
      <c r="AA154" s="95"/>
      <c r="AB154" s="10"/>
      <c r="AC154" s="72" t="b">
        <f t="shared" ca="1" si="11"/>
        <v>0</v>
      </c>
    </row>
    <row r="155" spans="1:29" ht="15">
      <c r="A155" s="93">
        <f t="shared" si="15"/>
        <v>1652</v>
      </c>
      <c r="B155" s="94"/>
      <c r="C155" s="153"/>
      <c r="D155" s="93" t="str">
        <f>IF(C155&lt;&gt;"",COUNTIF(Stats!AD:AD,C155),"")</f>
        <v/>
      </c>
      <c r="E155" s="165" t="str">
        <f ca="1">IF(C155&lt;&gt;"",IF(MONTH(T155)=MONTH(TODAY()),Stats!AI1653,"--"),"")</f>
        <v/>
      </c>
      <c r="F155" s="97"/>
      <c r="G155" s="160"/>
      <c r="H155" s="157"/>
      <c r="I155" s="158"/>
      <c r="J155" s="161"/>
      <c r="K155" s="160"/>
      <c r="L155" s="162"/>
      <c r="M155" s="162"/>
      <c r="N155" s="96"/>
      <c r="O155" s="96"/>
      <c r="P155" s="164"/>
      <c r="Q155" s="159"/>
      <c r="R155" s="98"/>
      <c r="S155" s="163"/>
      <c r="T155" s="92" t="str">
        <f t="shared" ca="1" si="12"/>
        <v/>
      </c>
      <c r="U155" s="94"/>
      <c r="V155" s="92" t="str">
        <f t="shared" si="13"/>
        <v/>
      </c>
      <c r="W155" s="92" t="str">
        <f t="shared" si="14"/>
        <v/>
      </c>
      <c r="X155" s="99"/>
      <c r="Y155" s="94"/>
      <c r="Z155" s="100"/>
      <c r="AA155" s="95"/>
      <c r="AB155" s="10"/>
      <c r="AC155" s="72" t="b">
        <f t="shared" ca="1" si="11"/>
        <v>0</v>
      </c>
    </row>
    <row r="156" spans="1:29" ht="15">
      <c r="A156" s="93">
        <f t="shared" si="15"/>
        <v>1653</v>
      </c>
      <c r="B156" s="94"/>
      <c r="C156" s="153"/>
      <c r="D156" s="93" t="str">
        <f>IF(C156&lt;&gt;"",COUNTIF(Stats!AD:AD,C156),"")</f>
        <v/>
      </c>
      <c r="E156" s="165" t="str">
        <f ca="1">IF(C156&lt;&gt;"",IF(MONTH(T156)=MONTH(TODAY()),Stats!AI1654,"--"),"")</f>
        <v/>
      </c>
      <c r="F156" s="97"/>
      <c r="G156" s="160"/>
      <c r="H156" s="157"/>
      <c r="I156" s="158"/>
      <c r="J156" s="161"/>
      <c r="K156" s="160"/>
      <c r="L156" s="162"/>
      <c r="M156" s="162"/>
      <c r="N156" s="96"/>
      <c r="O156" s="96"/>
      <c r="P156" s="164"/>
      <c r="Q156" s="159"/>
      <c r="R156" s="98"/>
      <c r="S156" s="163"/>
      <c r="T156" s="92" t="str">
        <f t="shared" ca="1" si="12"/>
        <v/>
      </c>
      <c r="U156" s="94"/>
      <c r="V156" s="92" t="str">
        <f t="shared" si="13"/>
        <v/>
      </c>
      <c r="W156" s="92" t="str">
        <f t="shared" si="14"/>
        <v/>
      </c>
      <c r="X156" s="99"/>
      <c r="Y156" s="94"/>
      <c r="Z156" s="100"/>
      <c r="AA156" s="95"/>
      <c r="AB156" s="10"/>
      <c r="AC156" s="72" t="b">
        <f t="shared" ca="1" si="11"/>
        <v>0</v>
      </c>
    </row>
    <row r="157" spans="1:29" ht="15">
      <c r="A157" s="93">
        <f t="shared" si="15"/>
        <v>1654</v>
      </c>
      <c r="B157" s="94"/>
      <c r="C157" s="153"/>
      <c r="D157" s="93" t="str">
        <f>IF(C157&lt;&gt;"",COUNTIF(Stats!AD:AD,C157),"")</f>
        <v/>
      </c>
      <c r="E157" s="165" t="str">
        <f ca="1">IF(C157&lt;&gt;"",IF(MONTH(T157)=MONTH(TODAY()),Stats!AI1655,"--"),"")</f>
        <v/>
      </c>
      <c r="F157" s="97"/>
      <c r="G157" s="160"/>
      <c r="H157" s="157"/>
      <c r="I157" s="158"/>
      <c r="J157" s="161"/>
      <c r="K157" s="160"/>
      <c r="L157" s="162"/>
      <c r="M157" s="162"/>
      <c r="N157" s="96"/>
      <c r="O157" s="96"/>
      <c r="P157" s="164"/>
      <c r="Q157" s="159"/>
      <c r="R157" s="98"/>
      <c r="S157" s="163"/>
      <c r="T157" s="92" t="str">
        <f t="shared" ca="1" si="12"/>
        <v/>
      </c>
      <c r="U157" s="94"/>
      <c r="V157" s="92" t="str">
        <f t="shared" si="13"/>
        <v/>
      </c>
      <c r="W157" s="92" t="str">
        <f t="shared" si="14"/>
        <v/>
      </c>
      <c r="X157" s="99"/>
      <c r="Y157" s="94"/>
      <c r="Z157" s="100"/>
      <c r="AA157" s="95"/>
      <c r="AB157" s="10"/>
      <c r="AC157" s="72" t="b">
        <f t="shared" ca="1" si="11"/>
        <v>0</v>
      </c>
    </row>
    <row r="158" spans="1:29" ht="15">
      <c r="A158" s="93">
        <f t="shared" si="15"/>
        <v>1655</v>
      </c>
      <c r="B158" s="94"/>
      <c r="C158" s="153"/>
      <c r="D158" s="93" t="str">
        <f>IF(C158&lt;&gt;"",COUNTIF(Stats!AD:AD,C158),"")</f>
        <v/>
      </c>
      <c r="E158" s="165" t="str">
        <f ca="1">IF(C158&lt;&gt;"",IF(MONTH(T158)=MONTH(TODAY()),Stats!AI1656,"--"),"")</f>
        <v/>
      </c>
      <c r="F158" s="97"/>
      <c r="G158" s="160"/>
      <c r="H158" s="157"/>
      <c r="I158" s="158"/>
      <c r="J158" s="161"/>
      <c r="K158" s="160"/>
      <c r="L158" s="162"/>
      <c r="M158" s="162"/>
      <c r="N158" s="96"/>
      <c r="O158" s="96"/>
      <c r="P158" s="164"/>
      <c r="Q158" s="159"/>
      <c r="R158" s="98"/>
      <c r="S158" s="163"/>
      <c r="T158" s="92" t="str">
        <f t="shared" ca="1" si="12"/>
        <v/>
      </c>
      <c r="U158" s="94"/>
      <c r="V158" s="92" t="str">
        <f t="shared" si="13"/>
        <v/>
      </c>
      <c r="W158" s="92" t="str">
        <f t="shared" si="14"/>
        <v/>
      </c>
      <c r="X158" s="99"/>
      <c r="Y158" s="94"/>
      <c r="Z158" s="100"/>
      <c r="AA158" s="95"/>
      <c r="AB158" s="10"/>
      <c r="AC158" s="72" t="b">
        <f t="shared" ca="1" si="11"/>
        <v>0</v>
      </c>
    </row>
    <row r="159" spans="1:29" ht="15">
      <c r="A159" s="93">
        <f t="shared" si="15"/>
        <v>1656</v>
      </c>
      <c r="B159" s="94"/>
      <c r="C159" s="153"/>
      <c r="D159" s="93" t="str">
        <f>IF(C159&lt;&gt;"",COUNTIF(Stats!AD:AD,C159),"")</f>
        <v/>
      </c>
      <c r="E159" s="165" t="str">
        <f ca="1">IF(C159&lt;&gt;"",IF(MONTH(T159)=MONTH(TODAY()),Stats!AI1657,"--"),"")</f>
        <v/>
      </c>
      <c r="F159" s="97"/>
      <c r="G159" s="160"/>
      <c r="H159" s="157"/>
      <c r="I159" s="158"/>
      <c r="J159" s="161"/>
      <c r="K159" s="160"/>
      <c r="L159" s="162"/>
      <c r="M159" s="162"/>
      <c r="N159" s="96"/>
      <c r="O159" s="96"/>
      <c r="P159" s="164"/>
      <c r="Q159" s="159"/>
      <c r="R159" s="98"/>
      <c r="S159" s="163"/>
      <c r="T159" s="92" t="str">
        <f t="shared" ca="1" si="12"/>
        <v/>
      </c>
      <c r="U159" s="94"/>
      <c r="V159" s="92" t="str">
        <f t="shared" si="13"/>
        <v/>
      </c>
      <c r="W159" s="92" t="str">
        <f t="shared" si="14"/>
        <v/>
      </c>
      <c r="X159" s="99"/>
      <c r="Y159" s="94"/>
      <c r="Z159" s="100"/>
      <c r="AA159" s="95"/>
      <c r="AB159" s="10"/>
      <c r="AC159" s="72" t="b">
        <f t="shared" ca="1" si="11"/>
        <v>0</v>
      </c>
    </row>
    <row r="160" spans="1:29" ht="15">
      <c r="A160" s="93">
        <f t="shared" si="15"/>
        <v>1657</v>
      </c>
      <c r="B160" s="94"/>
      <c r="C160" s="153"/>
      <c r="D160" s="93" t="str">
        <f>IF(C160&lt;&gt;"",COUNTIF(Stats!AD:AD,C160),"")</f>
        <v/>
      </c>
      <c r="E160" s="165" t="str">
        <f ca="1">IF(C160&lt;&gt;"",IF(MONTH(T160)=MONTH(TODAY()),Stats!AI1658,"--"),"")</f>
        <v/>
      </c>
      <c r="F160" s="97"/>
      <c r="G160" s="160"/>
      <c r="H160" s="157"/>
      <c r="I160" s="158"/>
      <c r="J160" s="161"/>
      <c r="K160" s="160"/>
      <c r="L160" s="162"/>
      <c r="M160" s="162"/>
      <c r="N160" s="96"/>
      <c r="O160" s="96"/>
      <c r="P160" s="164"/>
      <c r="Q160" s="159"/>
      <c r="R160" s="98"/>
      <c r="S160" s="163"/>
      <c r="T160" s="92" t="str">
        <f t="shared" ca="1" si="12"/>
        <v/>
      </c>
      <c r="U160" s="94"/>
      <c r="V160" s="92" t="str">
        <f t="shared" si="13"/>
        <v/>
      </c>
      <c r="W160" s="92" t="str">
        <f t="shared" si="14"/>
        <v/>
      </c>
      <c r="X160" s="99"/>
      <c r="Y160" s="94"/>
      <c r="Z160" s="100"/>
      <c r="AA160" s="95"/>
      <c r="AB160" s="10"/>
      <c r="AC160" s="72" t="b">
        <f t="shared" ca="1" si="11"/>
        <v>0</v>
      </c>
    </row>
    <row r="161" spans="1:29" ht="15">
      <c r="A161" s="93">
        <f t="shared" si="15"/>
        <v>1658</v>
      </c>
      <c r="B161" s="94"/>
      <c r="C161" s="153"/>
      <c r="D161" s="93" t="str">
        <f>IF(C161&lt;&gt;"",COUNTIF(Stats!AD:AD,C161),"")</f>
        <v/>
      </c>
      <c r="E161" s="165" t="str">
        <f ca="1">IF(C161&lt;&gt;"",IF(MONTH(T161)=MONTH(TODAY()),Stats!AI1659,"--"),"")</f>
        <v/>
      </c>
      <c r="F161" s="97"/>
      <c r="G161" s="160"/>
      <c r="H161" s="157"/>
      <c r="I161" s="158"/>
      <c r="J161" s="161"/>
      <c r="K161" s="160"/>
      <c r="L161" s="162"/>
      <c r="M161" s="162"/>
      <c r="N161" s="96"/>
      <c r="O161" s="96"/>
      <c r="P161" s="164"/>
      <c r="Q161" s="159"/>
      <c r="R161" s="98"/>
      <c r="S161" s="163"/>
      <c r="T161" s="92" t="str">
        <f t="shared" ca="1" si="12"/>
        <v/>
      </c>
      <c r="U161" s="94"/>
      <c r="V161" s="92" t="str">
        <f t="shared" si="13"/>
        <v/>
      </c>
      <c r="W161" s="92" t="str">
        <f t="shared" si="14"/>
        <v/>
      </c>
      <c r="X161" s="99"/>
      <c r="Y161" s="94"/>
      <c r="Z161" s="100"/>
      <c r="AA161" s="95"/>
      <c r="AB161" s="10"/>
      <c r="AC161" s="72" t="b">
        <f t="shared" ca="1" si="11"/>
        <v>0</v>
      </c>
    </row>
    <row r="162" spans="1:29" ht="15">
      <c r="A162" s="93">
        <f t="shared" si="15"/>
        <v>1659</v>
      </c>
      <c r="B162" s="94"/>
      <c r="C162" s="153"/>
      <c r="D162" s="93" t="str">
        <f>IF(C162&lt;&gt;"",COUNTIF(Stats!AD:AD,C162),"")</f>
        <v/>
      </c>
      <c r="E162" s="165" t="str">
        <f ca="1">IF(C162&lt;&gt;"",IF(MONTH(T162)=MONTH(TODAY()),Stats!AI1660,"--"),"")</f>
        <v/>
      </c>
      <c r="F162" s="97"/>
      <c r="G162" s="160"/>
      <c r="H162" s="157"/>
      <c r="I162" s="158"/>
      <c r="J162" s="161"/>
      <c r="K162" s="160"/>
      <c r="L162" s="162"/>
      <c r="M162" s="162"/>
      <c r="N162" s="96"/>
      <c r="O162" s="96"/>
      <c r="P162" s="164"/>
      <c r="Q162" s="159"/>
      <c r="R162" s="98"/>
      <c r="S162" s="163"/>
      <c r="T162" s="92" t="str">
        <f t="shared" ca="1" si="12"/>
        <v/>
      </c>
      <c r="U162" s="94"/>
      <c r="V162" s="92" t="str">
        <f t="shared" si="13"/>
        <v/>
      </c>
      <c r="W162" s="92" t="str">
        <f t="shared" si="14"/>
        <v/>
      </c>
      <c r="X162" s="99"/>
      <c r="Y162" s="94"/>
      <c r="Z162" s="100"/>
      <c r="AA162" s="95"/>
      <c r="AB162" s="10"/>
      <c r="AC162" s="72" t="b">
        <f t="shared" ca="1" si="11"/>
        <v>0</v>
      </c>
    </row>
    <row r="163" spans="1:29" ht="15">
      <c r="A163" s="93">
        <f t="shared" si="15"/>
        <v>1660</v>
      </c>
      <c r="B163" s="94"/>
      <c r="C163" s="153"/>
      <c r="D163" s="93" t="str">
        <f>IF(C163&lt;&gt;"",COUNTIF(Stats!AD:AD,C163),"")</f>
        <v/>
      </c>
      <c r="E163" s="165" t="str">
        <f ca="1">IF(C163&lt;&gt;"",IF(MONTH(T163)=MONTH(TODAY()),Stats!AI1661,"--"),"")</f>
        <v/>
      </c>
      <c r="F163" s="97"/>
      <c r="G163" s="160"/>
      <c r="H163" s="157"/>
      <c r="I163" s="158"/>
      <c r="J163" s="161"/>
      <c r="K163" s="160"/>
      <c r="L163" s="162"/>
      <c r="M163" s="162"/>
      <c r="N163" s="96"/>
      <c r="O163" s="96"/>
      <c r="P163" s="164"/>
      <c r="Q163" s="159"/>
      <c r="R163" s="98"/>
      <c r="S163" s="163"/>
      <c r="T163" s="92" t="str">
        <f t="shared" ca="1" si="12"/>
        <v/>
      </c>
      <c r="U163" s="94"/>
      <c r="V163" s="92" t="str">
        <f t="shared" si="13"/>
        <v/>
      </c>
      <c r="W163" s="92" t="str">
        <f t="shared" si="14"/>
        <v/>
      </c>
      <c r="X163" s="99"/>
      <c r="Y163" s="94"/>
      <c r="Z163" s="100"/>
      <c r="AA163" s="95"/>
      <c r="AB163" s="10"/>
      <c r="AC163" s="72" t="b">
        <f t="shared" ca="1" si="11"/>
        <v>0</v>
      </c>
    </row>
    <row r="164" spans="1:29" ht="15">
      <c r="A164" s="93">
        <f t="shared" si="15"/>
        <v>1661</v>
      </c>
      <c r="B164" s="94"/>
      <c r="C164" s="153"/>
      <c r="D164" s="93" t="str">
        <f>IF(C164&lt;&gt;"",COUNTIF(Stats!AD:AD,C164),"")</f>
        <v/>
      </c>
      <c r="E164" s="165" t="str">
        <f ca="1">IF(C164&lt;&gt;"",IF(MONTH(T164)=MONTH(TODAY()),Stats!AI1662,"--"),"")</f>
        <v/>
      </c>
      <c r="F164" s="97"/>
      <c r="G164" s="160"/>
      <c r="H164" s="157"/>
      <c r="I164" s="158"/>
      <c r="J164" s="161"/>
      <c r="K164" s="160"/>
      <c r="L164" s="162"/>
      <c r="M164" s="162"/>
      <c r="N164" s="96"/>
      <c r="O164" s="96"/>
      <c r="P164" s="164"/>
      <c r="Q164" s="159"/>
      <c r="R164" s="98"/>
      <c r="S164" s="163"/>
      <c r="T164" s="92" t="str">
        <f t="shared" ca="1" si="12"/>
        <v/>
      </c>
      <c r="U164" s="94"/>
      <c r="V164" s="92" t="str">
        <f t="shared" si="13"/>
        <v/>
      </c>
      <c r="W164" s="92" t="str">
        <f t="shared" si="14"/>
        <v/>
      </c>
      <c r="X164" s="99"/>
      <c r="Y164" s="94"/>
      <c r="Z164" s="100"/>
      <c r="AA164" s="95"/>
      <c r="AB164" s="10"/>
      <c r="AC164" s="72" t="b">
        <f t="shared" ca="1" si="11"/>
        <v>0</v>
      </c>
    </row>
    <row r="165" spans="1:29" ht="15">
      <c r="A165" s="93">
        <f t="shared" si="15"/>
        <v>1662</v>
      </c>
      <c r="B165" s="94"/>
      <c r="C165" s="153"/>
      <c r="D165" s="93" t="str">
        <f>IF(C165&lt;&gt;"",COUNTIF(Stats!AD:AD,C165),"")</f>
        <v/>
      </c>
      <c r="E165" s="165" t="str">
        <f ca="1">IF(C165&lt;&gt;"",IF(MONTH(T165)=MONTH(TODAY()),Stats!AI1663,"--"),"")</f>
        <v/>
      </c>
      <c r="F165" s="97"/>
      <c r="G165" s="160"/>
      <c r="H165" s="157"/>
      <c r="I165" s="158"/>
      <c r="J165" s="161"/>
      <c r="K165" s="160"/>
      <c r="L165" s="162"/>
      <c r="M165" s="162"/>
      <c r="N165" s="96"/>
      <c r="O165" s="96"/>
      <c r="P165" s="164"/>
      <c r="Q165" s="159"/>
      <c r="R165" s="98"/>
      <c r="S165" s="163"/>
      <c r="T165" s="92" t="str">
        <f t="shared" ca="1" si="12"/>
        <v/>
      </c>
      <c r="U165" s="94"/>
      <c r="V165" s="92" t="str">
        <f t="shared" si="13"/>
        <v/>
      </c>
      <c r="W165" s="92" t="str">
        <f t="shared" si="14"/>
        <v/>
      </c>
      <c r="X165" s="99"/>
      <c r="Y165" s="94"/>
      <c r="Z165" s="100"/>
      <c r="AA165" s="95"/>
      <c r="AB165" s="10"/>
      <c r="AC165" s="72" t="b">
        <f t="shared" ca="1" si="11"/>
        <v>0</v>
      </c>
    </row>
    <row r="166" spans="1:29" ht="15">
      <c r="A166" s="93">
        <f t="shared" si="15"/>
        <v>1663</v>
      </c>
      <c r="B166" s="94"/>
      <c r="C166" s="153"/>
      <c r="D166" s="93" t="str">
        <f>IF(C166&lt;&gt;"",COUNTIF(Stats!AD:AD,C166),"")</f>
        <v/>
      </c>
      <c r="E166" s="165" t="str">
        <f ca="1">IF(C166&lt;&gt;"",IF(MONTH(T166)=MONTH(TODAY()),Stats!AI1664,"--"),"")</f>
        <v/>
      </c>
      <c r="F166" s="97"/>
      <c r="G166" s="160"/>
      <c r="H166" s="157"/>
      <c r="I166" s="158"/>
      <c r="J166" s="161"/>
      <c r="K166" s="160"/>
      <c r="L166" s="162"/>
      <c r="M166" s="162"/>
      <c r="N166" s="96"/>
      <c r="O166" s="96"/>
      <c r="P166" s="164"/>
      <c r="Q166" s="159"/>
      <c r="R166" s="98"/>
      <c r="S166" s="163"/>
      <c r="T166" s="92" t="str">
        <f t="shared" ca="1" si="12"/>
        <v/>
      </c>
      <c r="U166" s="94"/>
      <c r="V166" s="92" t="str">
        <f t="shared" si="13"/>
        <v/>
      </c>
      <c r="W166" s="92" t="str">
        <f t="shared" si="14"/>
        <v/>
      </c>
      <c r="X166" s="99"/>
      <c r="Y166" s="94"/>
      <c r="Z166" s="100"/>
      <c r="AA166" s="95"/>
      <c r="AB166" s="10"/>
      <c r="AC166" s="72" t="b">
        <f t="shared" ca="1" si="11"/>
        <v>0</v>
      </c>
    </row>
    <row r="167" spans="1:29" ht="15">
      <c r="A167" s="93">
        <f t="shared" si="15"/>
        <v>1664</v>
      </c>
      <c r="B167" s="94"/>
      <c r="C167" s="153"/>
      <c r="D167" s="93" t="str">
        <f>IF(C167&lt;&gt;"",COUNTIF(Stats!AD:AD,C167),"")</f>
        <v/>
      </c>
      <c r="E167" s="165" t="str">
        <f ca="1">IF(C167&lt;&gt;"",IF(MONTH(T167)=MONTH(TODAY()),Stats!AI1665,"--"),"")</f>
        <v/>
      </c>
      <c r="F167" s="97"/>
      <c r="G167" s="160"/>
      <c r="H167" s="157"/>
      <c r="I167" s="158"/>
      <c r="J167" s="161"/>
      <c r="K167" s="160"/>
      <c r="L167" s="162"/>
      <c r="M167" s="162"/>
      <c r="N167" s="96"/>
      <c r="O167" s="96"/>
      <c r="P167" s="164"/>
      <c r="Q167" s="159"/>
      <c r="R167" s="98"/>
      <c r="S167" s="163"/>
      <c r="T167" s="92" t="str">
        <f t="shared" ca="1" si="12"/>
        <v/>
      </c>
      <c r="U167" s="94"/>
      <c r="V167" s="92" t="str">
        <f t="shared" si="13"/>
        <v/>
      </c>
      <c r="W167" s="92" t="str">
        <f t="shared" si="14"/>
        <v/>
      </c>
      <c r="X167" s="99"/>
      <c r="Y167" s="94"/>
      <c r="Z167" s="100"/>
      <c r="AA167" s="95"/>
      <c r="AB167" s="10"/>
      <c r="AC167" s="72" t="b">
        <f t="shared" ca="1" si="11"/>
        <v>0</v>
      </c>
    </row>
    <row r="168" spans="1:29" ht="15">
      <c r="A168" s="93">
        <f t="shared" si="15"/>
        <v>1665</v>
      </c>
      <c r="B168" s="94"/>
      <c r="C168" s="153"/>
      <c r="D168" s="93" t="str">
        <f>IF(C168&lt;&gt;"",COUNTIF(Stats!AD:AD,C168),"")</f>
        <v/>
      </c>
      <c r="E168" s="165" t="str">
        <f ca="1">IF(C168&lt;&gt;"",IF(MONTH(T168)=MONTH(TODAY()),Stats!AI1666,"--"),"")</f>
        <v/>
      </c>
      <c r="F168" s="97"/>
      <c r="G168" s="160"/>
      <c r="H168" s="157"/>
      <c r="I168" s="158"/>
      <c r="J168" s="161"/>
      <c r="K168" s="160"/>
      <c r="L168" s="162"/>
      <c r="M168" s="162"/>
      <c r="N168" s="96"/>
      <c r="O168" s="96"/>
      <c r="P168" s="164"/>
      <c r="Q168" s="159"/>
      <c r="R168" s="98"/>
      <c r="S168" s="163"/>
      <c r="T168" s="92" t="str">
        <f t="shared" ca="1" si="12"/>
        <v/>
      </c>
      <c r="U168" s="94"/>
      <c r="V168" s="92" t="str">
        <f t="shared" si="13"/>
        <v/>
      </c>
      <c r="W168" s="92" t="str">
        <f t="shared" si="14"/>
        <v/>
      </c>
      <c r="X168" s="99"/>
      <c r="Y168" s="94"/>
      <c r="Z168" s="100"/>
      <c r="AA168" s="95"/>
      <c r="AB168" s="10"/>
      <c r="AC168" s="72" t="b">
        <f t="shared" ca="1" si="11"/>
        <v>0</v>
      </c>
    </row>
    <row r="169" spans="1:29" ht="15">
      <c r="A169" s="93">
        <f t="shared" si="15"/>
        <v>1666</v>
      </c>
      <c r="B169" s="94"/>
      <c r="C169" s="153"/>
      <c r="D169" s="93" t="str">
        <f>IF(C169&lt;&gt;"",COUNTIF(Stats!AD:AD,C169),"")</f>
        <v/>
      </c>
      <c r="E169" s="165" t="str">
        <f ca="1">IF(C169&lt;&gt;"",IF(MONTH(T169)=MONTH(TODAY()),Stats!AI1667,"--"),"")</f>
        <v/>
      </c>
      <c r="F169" s="97"/>
      <c r="G169" s="160"/>
      <c r="H169" s="157"/>
      <c r="I169" s="158"/>
      <c r="J169" s="161"/>
      <c r="K169" s="160"/>
      <c r="L169" s="162"/>
      <c r="M169" s="162"/>
      <c r="N169" s="96"/>
      <c r="O169" s="96"/>
      <c r="P169" s="164"/>
      <c r="Q169" s="159"/>
      <c r="R169" s="98"/>
      <c r="S169" s="163"/>
      <c r="T169" s="92" t="str">
        <f t="shared" ca="1" si="12"/>
        <v/>
      </c>
      <c r="U169" s="94"/>
      <c r="V169" s="92" t="str">
        <f t="shared" si="13"/>
        <v/>
      </c>
      <c r="W169" s="92" t="str">
        <f t="shared" si="14"/>
        <v/>
      </c>
      <c r="X169" s="99"/>
      <c r="Y169" s="94"/>
      <c r="Z169" s="100"/>
      <c r="AA169" s="95"/>
      <c r="AB169" s="10"/>
      <c r="AC169" s="72" t="b">
        <f t="shared" ca="1" si="11"/>
        <v>0</v>
      </c>
    </row>
    <row r="170" spans="1:29" ht="15">
      <c r="A170" s="93">
        <f t="shared" si="15"/>
        <v>1667</v>
      </c>
      <c r="B170" s="94"/>
      <c r="C170" s="153"/>
      <c r="D170" s="93" t="str">
        <f>IF(C170&lt;&gt;"",COUNTIF(Stats!AD:AD,C170),"")</f>
        <v/>
      </c>
      <c r="E170" s="165" t="str">
        <f ca="1">IF(C170&lt;&gt;"",IF(MONTH(T170)=MONTH(TODAY()),Stats!AI1668,"--"),"")</f>
        <v/>
      </c>
      <c r="F170" s="97"/>
      <c r="G170" s="160"/>
      <c r="H170" s="157"/>
      <c r="I170" s="158"/>
      <c r="J170" s="161"/>
      <c r="K170" s="160"/>
      <c r="L170" s="162"/>
      <c r="M170" s="162"/>
      <c r="N170" s="96"/>
      <c r="O170" s="96"/>
      <c r="P170" s="164"/>
      <c r="Q170" s="159"/>
      <c r="R170" s="98"/>
      <c r="S170" s="163"/>
      <c r="T170" s="92" t="str">
        <f t="shared" ca="1" si="12"/>
        <v/>
      </c>
      <c r="U170" s="94"/>
      <c r="V170" s="92" t="str">
        <f t="shared" si="13"/>
        <v/>
      </c>
      <c r="W170" s="92" t="str">
        <f t="shared" si="14"/>
        <v/>
      </c>
      <c r="X170" s="99"/>
      <c r="Y170" s="94"/>
      <c r="Z170" s="100"/>
      <c r="AA170" s="95"/>
      <c r="AB170" s="10"/>
      <c r="AC170" s="72" t="b">
        <f t="shared" ca="1" si="11"/>
        <v>0</v>
      </c>
    </row>
    <row r="171" spans="1:29" ht="15">
      <c r="A171" s="93">
        <f t="shared" si="15"/>
        <v>1668</v>
      </c>
      <c r="B171" s="94"/>
      <c r="C171" s="153"/>
      <c r="D171" s="93" t="str">
        <f>IF(C171&lt;&gt;"",COUNTIF(Stats!AD:AD,C171),"")</f>
        <v/>
      </c>
      <c r="E171" s="165" t="str">
        <f ca="1">IF(C171&lt;&gt;"",IF(MONTH(T171)=MONTH(TODAY()),Stats!AI1669,"--"),"")</f>
        <v/>
      </c>
      <c r="F171" s="97"/>
      <c r="G171" s="160"/>
      <c r="H171" s="157"/>
      <c r="I171" s="158"/>
      <c r="J171" s="161"/>
      <c r="K171" s="160"/>
      <c r="L171" s="162"/>
      <c r="M171" s="162"/>
      <c r="N171" s="96"/>
      <c r="O171" s="96"/>
      <c r="P171" s="164"/>
      <c r="Q171" s="159"/>
      <c r="R171" s="98"/>
      <c r="S171" s="163"/>
      <c r="T171" s="92" t="str">
        <f t="shared" ca="1" si="12"/>
        <v/>
      </c>
      <c r="U171" s="94"/>
      <c r="V171" s="92" t="str">
        <f t="shared" si="13"/>
        <v/>
      </c>
      <c r="W171" s="92" t="str">
        <f t="shared" si="14"/>
        <v/>
      </c>
      <c r="X171" s="99"/>
      <c r="Y171" s="94"/>
      <c r="Z171" s="100"/>
      <c r="AA171" s="95"/>
      <c r="AB171" s="10"/>
      <c r="AC171" s="72" t="b">
        <f t="shared" ca="1" si="11"/>
        <v>0</v>
      </c>
    </row>
    <row r="172" spans="1:29" ht="15">
      <c r="A172" s="93">
        <f t="shared" si="15"/>
        <v>1669</v>
      </c>
      <c r="B172" s="94"/>
      <c r="C172" s="153"/>
      <c r="D172" s="93" t="str">
        <f>IF(C172&lt;&gt;"",COUNTIF(Stats!AD:AD,C172),"")</f>
        <v/>
      </c>
      <c r="E172" s="165" t="str">
        <f ca="1">IF(C172&lt;&gt;"",IF(MONTH(T172)=MONTH(TODAY()),Stats!AI1670,"--"),"")</f>
        <v/>
      </c>
      <c r="F172" s="97"/>
      <c r="G172" s="160"/>
      <c r="H172" s="157"/>
      <c r="I172" s="158"/>
      <c r="J172" s="161"/>
      <c r="K172" s="160"/>
      <c r="L172" s="162"/>
      <c r="M172" s="162"/>
      <c r="N172" s="96"/>
      <c r="O172" s="96"/>
      <c r="P172" s="164"/>
      <c r="Q172" s="159"/>
      <c r="R172" s="98"/>
      <c r="S172" s="163"/>
      <c r="T172" s="92" t="str">
        <f t="shared" ca="1" si="12"/>
        <v/>
      </c>
      <c r="U172" s="94"/>
      <c r="V172" s="92" t="str">
        <f t="shared" si="13"/>
        <v/>
      </c>
      <c r="W172" s="92" t="str">
        <f t="shared" si="14"/>
        <v/>
      </c>
      <c r="X172" s="99"/>
      <c r="Y172" s="94"/>
      <c r="Z172" s="100"/>
      <c r="AA172" s="95"/>
      <c r="AB172" s="10"/>
      <c r="AC172" s="72" t="b">
        <f t="shared" ca="1" si="11"/>
        <v>0</v>
      </c>
    </row>
    <row r="173" spans="1:29" ht="15">
      <c r="A173" s="93">
        <f t="shared" si="15"/>
        <v>1670</v>
      </c>
      <c r="B173" s="94"/>
      <c r="C173" s="153"/>
      <c r="D173" s="93" t="str">
        <f>IF(C173&lt;&gt;"",COUNTIF(Stats!AD:AD,C173),"")</f>
        <v/>
      </c>
      <c r="E173" s="165" t="str">
        <f ca="1">IF(C173&lt;&gt;"",IF(MONTH(T173)=MONTH(TODAY()),Stats!AI1671,"--"),"")</f>
        <v/>
      </c>
      <c r="F173" s="97"/>
      <c r="G173" s="160"/>
      <c r="H173" s="157"/>
      <c r="I173" s="158"/>
      <c r="J173" s="161"/>
      <c r="K173" s="160"/>
      <c r="L173" s="162"/>
      <c r="M173" s="162"/>
      <c r="N173" s="96"/>
      <c r="O173" s="96"/>
      <c r="P173" s="164"/>
      <c r="Q173" s="159"/>
      <c r="R173" s="98"/>
      <c r="S173" s="163"/>
      <c r="T173" s="92" t="str">
        <f t="shared" ca="1" si="12"/>
        <v/>
      </c>
      <c r="U173" s="94"/>
      <c r="V173" s="92" t="str">
        <f t="shared" si="13"/>
        <v/>
      </c>
      <c r="W173" s="92" t="str">
        <f t="shared" si="14"/>
        <v/>
      </c>
      <c r="X173" s="99"/>
      <c r="Y173" s="94"/>
      <c r="Z173" s="100"/>
      <c r="AA173" s="95"/>
      <c r="AB173" s="10"/>
      <c r="AC173" s="72" t="b">
        <f t="shared" ca="1" si="11"/>
        <v>0</v>
      </c>
    </row>
    <row r="174" spans="1:29" ht="15">
      <c r="A174" s="93">
        <f t="shared" si="15"/>
        <v>1671</v>
      </c>
      <c r="B174" s="94"/>
      <c r="C174" s="153"/>
      <c r="D174" s="93" t="str">
        <f>IF(C174&lt;&gt;"",COUNTIF(Stats!AD:AD,C174),"")</f>
        <v/>
      </c>
      <c r="E174" s="165" t="str">
        <f ca="1">IF(C174&lt;&gt;"",IF(MONTH(T174)=MONTH(TODAY()),Stats!AI1672,"--"),"")</f>
        <v/>
      </c>
      <c r="F174" s="97"/>
      <c r="G174" s="160"/>
      <c r="H174" s="157"/>
      <c r="I174" s="158"/>
      <c r="J174" s="161"/>
      <c r="K174" s="160"/>
      <c r="L174" s="162"/>
      <c r="M174" s="162"/>
      <c r="N174" s="96"/>
      <c r="O174" s="96"/>
      <c r="P174" s="164"/>
      <c r="Q174" s="159"/>
      <c r="R174" s="98"/>
      <c r="S174" s="163"/>
      <c r="T174" s="92" t="str">
        <f t="shared" ca="1" si="12"/>
        <v/>
      </c>
      <c r="U174" s="94"/>
      <c r="V174" s="92" t="str">
        <f t="shared" si="13"/>
        <v/>
      </c>
      <c r="W174" s="92" t="str">
        <f t="shared" si="14"/>
        <v/>
      </c>
      <c r="X174" s="99"/>
      <c r="Y174" s="94"/>
      <c r="Z174" s="100"/>
      <c r="AA174" s="95"/>
      <c r="AB174" s="10"/>
      <c r="AC174" s="72" t="b">
        <f t="shared" ca="1" si="11"/>
        <v>0</v>
      </c>
    </row>
    <row r="175" spans="1:29" ht="15">
      <c r="A175" s="93">
        <f t="shared" si="15"/>
        <v>1672</v>
      </c>
      <c r="B175" s="94"/>
      <c r="C175" s="153"/>
      <c r="D175" s="93" t="str">
        <f>IF(C175&lt;&gt;"",COUNTIF(Stats!AD:AD,C175),"")</f>
        <v/>
      </c>
      <c r="E175" s="165" t="str">
        <f ca="1">IF(C175&lt;&gt;"",IF(MONTH(T175)=MONTH(TODAY()),Stats!AI1673,"--"),"")</f>
        <v/>
      </c>
      <c r="F175" s="97"/>
      <c r="G175" s="160"/>
      <c r="H175" s="157"/>
      <c r="I175" s="158"/>
      <c r="J175" s="161"/>
      <c r="K175" s="160"/>
      <c r="L175" s="162"/>
      <c r="M175" s="162"/>
      <c r="N175" s="96"/>
      <c r="O175" s="96"/>
      <c r="P175" s="164"/>
      <c r="Q175" s="159"/>
      <c r="R175" s="98"/>
      <c r="S175" s="163"/>
      <c r="T175" s="92" t="str">
        <f t="shared" ca="1" si="12"/>
        <v/>
      </c>
      <c r="U175" s="94"/>
      <c r="V175" s="92" t="str">
        <f t="shared" si="13"/>
        <v/>
      </c>
      <c r="W175" s="92" t="str">
        <f t="shared" si="14"/>
        <v/>
      </c>
      <c r="X175" s="99"/>
      <c r="Y175" s="94"/>
      <c r="Z175" s="100"/>
      <c r="AA175" s="95"/>
      <c r="AB175" s="10"/>
      <c r="AC175" s="72" t="b">
        <f t="shared" ca="1" si="11"/>
        <v>0</v>
      </c>
    </row>
    <row r="176" spans="1:29" ht="15">
      <c r="A176" s="93">
        <f t="shared" si="15"/>
        <v>1673</v>
      </c>
      <c r="B176" s="94"/>
      <c r="C176" s="153"/>
      <c r="D176" s="93" t="str">
        <f>IF(C176&lt;&gt;"",COUNTIF(Stats!AD:AD,C176),"")</f>
        <v/>
      </c>
      <c r="E176" s="165" t="str">
        <f ca="1">IF(C176&lt;&gt;"",IF(MONTH(T176)=MONTH(TODAY()),Stats!AI1674,"--"),"")</f>
        <v/>
      </c>
      <c r="F176" s="97"/>
      <c r="G176" s="160"/>
      <c r="H176" s="157"/>
      <c r="I176" s="158"/>
      <c r="J176" s="161"/>
      <c r="K176" s="160"/>
      <c r="L176" s="162"/>
      <c r="M176" s="162"/>
      <c r="N176" s="96"/>
      <c r="O176" s="96"/>
      <c r="P176" s="164"/>
      <c r="Q176" s="159"/>
      <c r="R176" s="98"/>
      <c r="S176" s="163"/>
      <c r="T176" s="92" t="str">
        <f t="shared" ca="1" si="12"/>
        <v/>
      </c>
      <c r="U176" s="94"/>
      <c r="V176" s="92" t="str">
        <f t="shared" si="13"/>
        <v/>
      </c>
      <c r="W176" s="92" t="str">
        <f t="shared" si="14"/>
        <v/>
      </c>
      <c r="X176" s="99"/>
      <c r="Y176" s="94"/>
      <c r="Z176" s="100"/>
      <c r="AA176" s="95"/>
      <c r="AB176" s="10"/>
      <c r="AC176" s="72" t="b">
        <f t="shared" ca="1" si="11"/>
        <v>0</v>
      </c>
    </row>
    <row r="177" spans="1:34" ht="15">
      <c r="A177" s="93">
        <f t="shared" si="15"/>
        <v>1674</v>
      </c>
      <c r="B177" s="94"/>
      <c r="C177" s="153"/>
      <c r="D177" s="93" t="str">
        <f>IF(C177&lt;&gt;"",COUNTIF(Stats!AD:AD,C177),"")</f>
        <v/>
      </c>
      <c r="E177" s="165" t="str">
        <f ca="1">IF(C177&lt;&gt;"",IF(MONTH(T177)=MONTH(TODAY()),Stats!AI1675,"--"),"")</f>
        <v/>
      </c>
      <c r="F177" s="97"/>
      <c r="G177" s="160"/>
      <c r="H177" s="157"/>
      <c r="I177" s="158"/>
      <c r="J177" s="161"/>
      <c r="K177" s="160"/>
      <c r="L177" s="162"/>
      <c r="M177" s="162"/>
      <c r="N177" s="96"/>
      <c r="O177" s="96"/>
      <c r="P177" s="164"/>
      <c r="Q177" s="159"/>
      <c r="R177" s="98"/>
      <c r="S177" s="163"/>
      <c r="T177" s="92" t="str">
        <f t="shared" ca="1" si="12"/>
        <v/>
      </c>
      <c r="U177" s="94"/>
      <c r="V177" s="92" t="str">
        <f t="shared" si="13"/>
        <v/>
      </c>
      <c r="W177" s="92" t="str">
        <f t="shared" si="14"/>
        <v/>
      </c>
      <c r="X177" s="99"/>
      <c r="Y177" s="94"/>
      <c r="Z177" s="100"/>
      <c r="AA177" s="95"/>
      <c r="AB177" s="10"/>
      <c r="AC177" s="72" t="b">
        <f t="shared" ca="1" si="11"/>
        <v>0</v>
      </c>
    </row>
    <row r="178" spans="1:34" ht="15">
      <c r="A178" s="93">
        <f t="shared" si="15"/>
        <v>1675</v>
      </c>
      <c r="B178" s="94"/>
      <c r="C178" s="153"/>
      <c r="D178" s="93" t="str">
        <f>IF(C178&lt;&gt;"",COUNTIF(Stats!AD:AD,C178),"")</f>
        <v/>
      </c>
      <c r="E178" s="165" t="str">
        <f ca="1">IF(C178&lt;&gt;"",IF(MONTH(T178)=MONTH(TODAY()),Stats!AI1676,"--"),"")</f>
        <v/>
      </c>
      <c r="F178" s="97"/>
      <c r="G178" s="160"/>
      <c r="H178" s="157"/>
      <c r="I178" s="158"/>
      <c r="J178" s="161"/>
      <c r="K178" s="160"/>
      <c r="L178" s="162"/>
      <c r="M178" s="162"/>
      <c r="N178" s="96"/>
      <c r="O178" s="96"/>
      <c r="P178" s="164"/>
      <c r="Q178" s="159"/>
      <c r="R178" s="98"/>
      <c r="S178" s="163"/>
      <c r="T178" s="92" t="str">
        <f t="shared" ca="1" si="12"/>
        <v/>
      </c>
      <c r="U178" s="94"/>
      <c r="V178" s="92" t="str">
        <f t="shared" si="13"/>
        <v/>
      </c>
      <c r="W178" s="92" t="str">
        <f t="shared" si="14"/>
        <v/>
      </c>
      <c r="X178" s="99"/>
      <c r="Y178" s="94"/>
      <c r="Z178" s="100"/>
      <c r="AA178" s="95"/>
      <c r="AB178" s="10"/>
      <c r="AC178" s="72" t="b">
        <f t="shared" ca="1" si="11"/>
        <v>0</v>
      </c>
    </row>
    <row r="179" spans="1:34" ht="15">
      <c r="A179" s="93">
        <f t="shared" si="15"/>
        <v>1676</v>
      </c>
      <c r="B179" s="94"/>
      <c r="C179" s="153"/>
      <c r="D179" s="93" t="str">
        <f>IF(C179&lt;&gt;"",COUNTIF(Stats!AD:AD,C179),"")</f>
        <v/>
      </c>
      <c r="E179" s="165" t="str">
        <f ca="1">IF(C179&lt;&gt;"",IF(MONTH(T179)=MONTH(TODAY()),Stats!AI1677,"--"),"")</f>
        <v/>
      </c>
      <c r="F179" s="97"/>
      <c r="G179" s="160"/>
      <c r="H179" s="157"/>
      <c r="I179" s="158"/>
      <c r="J179" s="161"/>
      <c r="K179" s="160"/>
      <c r="L179" s="162"/>
      <c r="M179" s="162"/>
      <c r="N179" s="96"/>
      <c r="O179" s="96"/>
      <c r="P179" s="164"/>
      <c r="Q179" s="159"/>
      <c r="R179" s="98"/>
      <c r="S179" s="163"/>
      <c r="T179" s="92" t="str">
        <f t="shared" ca="1" si="12"/>
        <v/>
      </c>
      <c r="U179" s="94"/>
      <c r="V179" s="92" t="str">
        <f t="shared" si="13"/>
        <v/>
      </c>
      <c r="W179" s="92" t="str">
        <f t="shared" si="14"/>
        <v/>
      </c>
      <c r="X179" s="99"/>
      <c r="Y179" s="94"/>
      <c r="Z179" s="100"/>
      <c r="AA179" s="95"/>
      <c r="AB179" s="10"/>
      <c r="AC179" s="72" t="b">
        <f t="shared" ca="1" si="11"/>
        <v>0</v>
      </c>
    </row>
    <row r="180" spans="1:34" ht="15">
      <c r="A180" s="93">
        <f t="shared" si="15"/>
        <v>1677</v>
      </c>
      <c r="B180" s="94"/>
      <c r="C180" s="153"/>
      <c r="D180" s="93" t="str">
        <f>IF(C180&lt;&gt;"",COUNTIF(Stats!AD:AD,C180),"")</f>
        <v/>
      </c>
      <c r="E180" s="165" t="str">
        <f ca="1">IF(C180&lt;&gt;"",IF(MONTH(T180)=MONTH(TODAY()),Stats!AI1678,"--"),"")</f>
        <v/>
      </c>
      <c r="F180" s="97"/>
      <c r="G180" s="160"/>
      <c r="H180" s="157"/>
      <c r="I180" s="158"/>
      <c r="J180" s="161"/>
      <c r="K180" s="160"/>
      <c r="L180" s="162"/>
      <c r="M180" s="162"/>
      <c r="N180" s="96"/>
      <c r="O180" s="96"/>
      <c r="P180" s="164"/>
      <c r="Q180" s="159"/>
      <c r="R180" s="98"/>
      <c r="S180" s="163"/>
      <c r="T180" s="92" t="str">
        <f t="shared" ca="1" si="12"/>
        <v/>
      </c>
      <c r="U180" s="94"/>
      <c r="V180" s="92" t="str">
        <f t="shared" si="13"/>
        <v/>
      </c>
      <c r="W180" s="92" t="str">
        <f t="shared" si="14"/>
        <v/>
      </c>
      <c r="X180" s="99"/>
      <c r="Y180" s="94"/>
      <c r="Z180" s="100"/>
      <c r="AA180" s="95"/>
      <c r="AB180" s="10"/>
      <c r="AC180" s="72" t="b">
        <f t="shared" ca="1" si="11"/>
        <v>0</v>
      </c>
    </row>
    <row r="181" spans="1:34" ht="15">
      <c r="A181" s="93">
        <f t="shared" si="15"/>
        <v>1678</v>
      </c>
      <c r="B181" s="94"/>
      <c r="C181" s="153"/>
      <c r="D181" s="93" t="str">
        <f>IF(C181&lt;&gt;"",COUNTIF(Stats!AD:AD,C181),"")</f>
        <v/>
      </c>
      <c r="E181" s="165" t="str">
        <f ca="1">IF(C181&lt;&gt;"",IF(MONTH(T181)=MONTH(TODAY()),Stats!AI1679,"--"),"")</f>
        <v/>
      </c>
      <c r="F181" s="97"/>
      <c r="G181" s="160"/>
      <c r="H181" s="157"/>
      <c r="I181" s="158"/>
      <c r="J181" s="161"/>
      <c r="K181" s="160"/>
      <c r="L181" s="162"/>
      <c r="M181" s="162"/>
      <c r="N181" s="96"/>
      <c r="O181" s="96"/>
      <c r="P181" s="164"/>
      <c r="Q181" s="159"/>
      <c r="R181" s="98"/>
      <c r="S181" s="163"/>
      <c r="T181" s="92" t="str">
        <f t="shared" ca="1" si="12"/>
        <v/>
      </c>
      <c r="U181" s="94"/>
      <c r="V181" s="92" t="str">
        <f t="shared" si="13"/>
        <v/>
      </c>
      <c r="W181" s="92" t="str">
        <f t="shared" si="14"/>
        <v/>
      </c>
      <c r="X181" s="99"/>
      <c r="Y181" s="94"/>
      <c r="Z181" s="100"/>
      <c r="AA181" s="95"/>
      <c r="AB181" s="10"/>
      <c r="AC181" s="72" t="b">
        <f t="shared" ca="1" si="11"/>
        <v>0</v>
      </c>
    </row>
    <row r="182" spans="1:34" ht="15">
      <c r="A182" s="93">
        <f t="shared" si="15"/>
        <v>1679</v>
      </c>
      <c r="B182" s="94"/>
      <c r="C182" s="153"/>
      <c r="D182" s="93" t="str">
        <f>IF(C182&lt;&gt;"",COUNTIF(Stats!AD:AD,C182),"")</f>
        <v/>
      </c>
      <c r="E182" s="165" t="str">
        <f ca="1">IF(C182&lt;&gt;"",IF(MONTH(T182)=MONTH(TODAY()),Stats!AI1680,"--"),"")</f>
        <v/>
      </c>
      <c r="F182" s="97"/>
      <c r="G182" s="160"/>
      <c r="H182" s="157"/>
      <c r="I182" s="158"/>
      <c r="J182" s="161"/>
      <c r="K182" s="160"/>
      <c r="L182" s="162"/>
      <c r="M182" s="162"/>
      <c r="N182" s="96"/>
      <c r="O182" s="96"/>
      <c r="P182" s="164"/>
      <c r="Q182" s="159"/>
      <c r="R182" s="98"/>
      <c r="S182" s="163"/>
      <c r="T182" s="92" t="str">
        <f t="shared" ca="1" si="12"/>
        <v/>
      </c>
      <c r="U182" s="94"/>
      <c r="V182" s="92" t="str">
        <f t="shared" si="13"/>
        <v/>
      </c>
      <c r="W182" s="92" t="str">
        <f t="shared" si="14"/>
        <v/>
      </c>
      <c r="X182" s="99"/>
      <c r="Y182" s="94"/>
      <c r="Z182" s="100"/>
      <c r="AA182" s="95"/>
      <c r="AB182" s="10"/>
      <c r="AC182" s="72" t="b">
        <f t="shared" ca="1" si="11"/>
        <v>0</v>
      </c>
    </row>
    <row r="183" spans="1:34" ht="15">
      <c r="A183" s="93">
        <f t="shared" si="15"/>
        <v>1680</v>
      </c>
      <c r="B183" s="94"/>
      <c r="C183" s="153"/>
      <c r="D183" s="93" t="str">
        <f>IF(C183&lt;&gt;"",COUNTIF(Stats!AD:AD,C183),"")</f>
        <v/>
      </c>
      <c r="E183" s="165" t="str">
        <f ca="1">IF(C183&lt;&gt;"",IF(MONTH(T183)=MONTH(TODAY()),Stats!AI1681,"--"),"")</f>
        <v/>
      </c>
      <c r="F183" s="97"/>
      <c r="G183" s="160"/>
      <c r="H183" s="157"/>
      <c r="I183" s="158"/>
      <c r="J183" s="161"/>
      <c r="K183" s="160"/>
      <c r="L183" s="162"/>
      <c r="M183" s="162"/>
      <c r="N183" s="96"/>
      <c r="O183" s="96"/>
      <c r="P183" s="164"/>
      <c r="Q183" s="159"/>
      <c r="R183" s="98"/>
      <c r="S183" s="163"/>
      <c r="T183" s="92" t="str">
        <f t="shared" ca="1" si="12"/>
        <v/>
      </c>
      <c r="U183" s="94"/>
      <c r="V183" s="92" t="str">
        <f t="shared" si="13"/>
        <v/>
      </c>
      <c r="W183" s="92" t="str">
        <f t="shared" si="14"/>
        <v/>
      </c>
      <c r="X183" s="99"/>
      <c r="Y183" s="94"/>
      <c r="Z183" s="100"/>
      <c r="AA183" s="95"/>
      <c r="AB183" s="10"/>
      <c r="AC183" s="72" t="b">
        <f t="shared" ca="1" si="11"/>
        <v>0</v>
      </c>
    </row>
    <row r="184" spans="1:34" s="33" customFormat="1" ht="15">
      <c r="A184" s="93">
        <f t="shared" si="15"/>
        <v>1681</v>
      </c>
      <c r="B184" s="94"/>
      <c r="C184" s="153"/>
      <c r="D184" s="93" t="str">
        <f>IF(C184&lt;&gt;"",COUNTIF(Stats!AD:AD,C184),"")</f>
        <v/>
      </c>
      <c r="E184" s="165" t="str">
        <f ca="1">IF(C184&lt;&gt;"",IF(MONTH(T184)=MONTH(TODAY()),Stats!AI1682,"--"),"")</f>
        <v/>
      </c>
      <c r="F184" s="97"/>
      <c r="G184" s="160"/>
      <c r="H184" s="157"/>
      <c r="I184" s="158"/>
      <c r="J184" s="161"/>
      <c r="K184" s="160"/>
      <c r="L184" s="162"/>
      <c r="M184" s="162"/>
      <c r="N184" s="96"/>
      <c r="O184" s="96"/>
      <c r="P184" s="164"/>
      <c r="Q184" s="159"/>
      <c r="R184" s="98"/>
      <c r="S184" s="163"/>
      <c r="T184" s="92" t="str">
        <f t="shared" ca="1" si="12"/>
        <v/>
      </c>
      <c r="U184" s="94"/>
      <c r="V184" s="92" t="str">
        <f t="shared" si="13"/>
        <v/>
      </c>
      <c r="W184" s="92" t="str">
        <f t="shared" si="14"/>
        <v/>
      </c>
      <c r="X184" s="99"/>
      <c r="Y184" s="94"/>
      <c r="Z184" s="100"/>
      <c r="AA184" s="95"/>
      <c r="AB184" s="10"/>
      <c r="AC184" s="72" t="b">
        <f t="shared" ca="1" si="11"/>
        <v>0</v>
      </c>
      <c r="AH184" s="1"/>
    </row>
    <row r="185" spans="1:34" ht="15">
      <c r="A185" s="93">
        <f t="shared" si="15"/>
        <v>1682</v>
      </c>
      <c r="B185" s="94"/>
      <c r="C185" s="153"/>
      <c r="D185" s="93" t="str">
        <f>IF(C185&lt;&gt;"",COUNTIF(Stats!AD:AD,C185),"")</f>
        <v/>
      </c>
      <c r="E185" s="165" t="str">
        <f ca="1">IF(C185&lt;&gt;"",IF(MONTH(T185)=MONTH(TODAY()),Stats!AI1683,"--"),"")</f>
        <v/>
      </c>
      <c r="F185" s="97"/>
      <c r="G185" s="160"/>
      <c r="H185" s="157"/>
      <c r="I185" s="158"/>
      <c r="J185" s="161"/>
      <c r="K185" s="160"/>
      <c r="L185" s="162"/>
      <c r="M185" s="162"/>
      <c r="N185" s="96"/>
      <c r="O185" s="96"/>
      <c r="P185" s="164"/>
      <c r="Q185" s="159"/>
      <c r="R185" s="98"/>
      <c r="S185" s="163"/>
      <c r="T185" s="92" t="str">
        <f t="shared" ca="1" si="12"/>
        <v/>
      </c>
      <c r="U185" s="94"/>
      <c r="V185" s="92" t="str">
        <f t="shared" si="13"/>
        <v/>
      </c>
      <c r="W185" s="92" t="str">
        <f t="shared" si="14"/>
        <v/>
      </c>
      <c r="X185" s="99"/>
      <c r="Y185" s="94"/>
      <c r="Z185" s="100"/>
      <c r="AA185" s="95"/>
      <c r="AB185" s="10"/>
      <c r="AC185" s="72" t="b">
        <f t="shared" ca="1" si="11"/>
        <v>0</v>
      </c>
      <c r="AH185" s="33"/>
    </row>
    <row r="186" spans="1:34" ht="15">
      <c r="A186" s="93">
        <f t="shared" si="15"/>
        <v>1683</v>
      </c>
      <c r="B186" s="94"/>
      <c r="C186" s="153"/>
      <c r="D186" s="93" t="str">
        <f>IF(C186&lt;&gt;"",COUNTIF(Stats!AD:AD,C186),"")</f>
        <v/>
      </c>
      <c r="E186" s="165" t="str">
        <f ca="1">IF(C186&lt;&gt;"",IF(MONTH(T186)=MONTH(TODAY()),Stats!AI1684,"--"),"")</f>
        <v/>
      </c>
      <c r="F186" s="97"/>
      <c r="G186" s="160"/>
      <c r="H186" s="157"/>
      <c r="I186" s="158"/>
      <c r="J186" s="161"/>
      <c r="K186" s="160"/>
      <c r="L186" s="162"/>
      <c r="M186" s="162"/>
      <c r="N186" s="96"/>
      <c r="O186" s="96"/>
      <c r="P186" s="164"/>
      <c r="Q186" s="159"/>
      <c r="R186" s="98"/>
      <c r="S186" s="163"/>
      <c r="T186" s="92" t="str">
        <f t="shared" ca="1" si="12"/>
        <v/>
      </c>
      <c r="U186" s="94"/>
      <c r="V186" s="92" t="str">
        <f t="shared" si="13"/>
        <v/>
      </c>
      <c r="W186" s="92" t="str">
        <f t="shared" si="14"/>
        <v/>
      </c>
      <c r="X186" s="99"/>
      <c r="Y186" s="94"/>
      <c r="Z186" s="100"/>
      <c r="AA186" s="95"/>
      <c r="AB186" s="10"/>
      <c r="AC186" s="72" t="b">
        <f t="shared" ca="1" si="11"/>
        <v>0</v>
      </c>
    </row>
    <row r="187" spans="1:34" ht="15">
      <c r="A187" s="93">
        <f t="shared" si="15"/>
        <v>1684</v>
      </c>
      <c r="B187" s="94"/>
      <c r="C187" s="153"/>
      <c r="D187" s="93" t="str">
        <f>IF(C187&lt;&gt;"",COUNTIF(Stats!AD:AD,C187),"")</f>
        <v/>
      </c>
      <c r="E187" s="165" t="str">
        <f ca="1">IF(C187&lt;&gt;"",IF(MONTH(T187)=MONTH(TODAY()),Stats!AI1685,"--"),"")</f>
        <v/>
      </c>
      <c r="F187" s="97"/>
      <c r="G187" s="160"/>
      <c r="H187" s="157"/>
      <c r="I187" s="158"/>
      <c r="J187" s="161"/>
      <c r="K187" s="160"/>
      <c r="L187" s="162"/>
      <c r="M187" s="162"/>
      <c r="N187" s="96"/>
      <c r="O187" s="96"/>
      <c r="P187" s="164"/>
      <c r="Q187" s="159"/>
      <c r="R187" s="98"/>
      <c r="S187" s="163"/>
      <c r="T187" s="92" t="str">
        <f t="shared" ca="1" si="12"/>
        <v/>
      </c>
      <c r="U187" s="94"/>
      <c r="V187" s="92" t="str">
        <f t="shared" si="13"/>
        <v/>
      </c>
      <c r="W187" s="92" t="str">
        <f t="shared" si="14"/>
        <v/>
      </c>
      <c r="X187" s="99"/>
      <c r="Y187" s="94"/>
      <c r="Z187" s="100"/>
      <c r="AA187" s="95"/>
      <c r="AB187" s="10"/>
      <c r="AC187" s="72" t="b">
        <f t="shared" ca="1" si="11"/>
        <v>0</v>
      </c>
    </row>
    <row r="188" spans="1:34" ht="15">
      <c r="A188" s="93">
        <f t="shared" si="15"/>
        <v>1685</v>
      </c>
      <c r="B188" s="94"/>
      <c r="C188" s="153"/>
      <c r="D188" s="93" t="str">
        <f>IF(C188&lt;&gt;"",COUNTIF(Stats!AD:AD,C188),"")</f>
        <v/>
      </c>
      <c r="E188" s="165" t="str">
        <f ca="1">IF(C188&lt;&gt;"",IF(MONTH(T188)=MONTH(TODAY()),Stats!AI1686,"--"),"")</f>
        <v/>
      </c>
      <c r="F188" s="97"/>
      <c r="G188" s="160"/>
      <c r="H188" s="157"/>
      <c r="I188" s="158"/>
      <c r="J188" s="161"/>
      <c r="K188" s="160"/>
      <c r="L188" s="162"/>
      <c r="M188" s="162"/>
      <c r="N188" s="96"/>
      <c r="O188" s="96"/>
      <c r="P188" s="164"/>
      <c r="Q188" s="159"/>
      <c r="R188" s="98"/>
      <c r="S188" s="163"/>
      <c r="T188" s="92" t="str">
        <f t="shared" ca="1" si="12"/>
        <v/>
      </c>
      <c r="U188" s="94"/>
      <c r="V188" s="92" t="str">
        <f t="shared" si="13"/>
        <v/>
      </c>
      <c r="W188" s="92" t="str">
        <f t="shared" si="14"/>
        <v/>
      </c>
      <c r="X188" s="99"/>
      <c r="Y188" s="94"/>
      <c r="Z188" s="100"/>
      <c r="AA188" s="95"/>
      <c r="AB188" s="10"/>
      <c r="AC188" s="72" t="b">
        <f t="shared" ca="1" si="11"/>
        <v>0</v>
      </c>
    </row>
    <row r="189" spans="1:34" ht="15">
      <c r="A189" s="93">
        <f t="shared" si="15"/>
        <v>1686</v>
      </c>
      <c r="B189" s="94"/>
      <c r="C189" s="153"/>
      <c r="D189" s="93" t="str">
        <f>IF(C189&lt;&gt;"",COUNTIF(Stats!AD:AD,C189),"")</f>
        <v/>
      </c>
      <c r="E189" s="165" t="str">
        <f ca="1">IF(C189&lt;&gt;"",IF(MONTH(T189)=MONTH(TODAY()),Stats!AI1687,"--"),"")</f>
        <v/>
      </c>
      <c r="F189" s="97"/>
      <c r="G189" s="160"/>
      <c r="H189" s="157"/>
      <c r="I189" s="158"/>
      <c r="J189" s="161"/>
      <c r="K189" s="160"/>
      <c r="L189" s="162"/>
      <c r="M189" s="162"/>
      <c r="N189" s="96"/>
      <c r="O189" s="96"/>
      <c r="P189" s="164"/>
      <c r="Q189" s="159"/>
      <c r="R189" s="98"/>
      <c r="S189" s="163"/>
      <c r="T189" s="92" t="str">
        <f t="shared" ca="1" si="12"/>
        <v/>
      </c>
      <c r="U189" s="94"/>
      <c r="V189" s="92" t="str">
        <f t="shared" si="13"/>
        <v/>
      </c>
      <c r="W189" s="92" t="str">
        <f t="shared" si="14"/>
        <v/>
      </c>
      <c r="X189" s="99"/>
      <c r="Y189" s="94"/>
      <c r="Z189" s="100"/>
      <c r="AA189" s="95"/>
      <c r="AB189" s="10"/>
      <c r="AC189" s="72" t="b">
        <f t="shared" ca="1" si="11"/>
        <v>0</v>
      </c>
    </row>
    <row r="190" spans="1:34" ht="15">
      <c r="A190" s="93">
        <f t="shared" si="15"/>
        <v>1687</v>
      </c>
      <c r="B190" s="94"/>
      <c r="C190" s="153"/>
      <c r="D190" s="93" t="str">
        <f>IF(C190&lt;&gt;"",COUNTIF(Stats!AD:AD,C190),"")</f>
        <v/>
      </c>
      <c r="E190" s="165" t="str">
        <f ca="1">IF(C190&lt;&gt;"",IF(MONTH(T190)=MONTH(TODAY()),Stats!AI1688,"--"),"")</f>
        <v/>
      </c>
      <c r="F190" s="97"/>
      <c r="G190" s="160"/>
      <c r="H190" s="157"/>
      <c r="I190" s="158"/>
      <c r="J190" s="161"/>
      <c r="K190" s="160"/>
      <c r="L190" s="162"/>
      <c r="M190" s="162"/>
      <c r="N190" s="96"/>
      <c r="O190" s="96"/>
      <c r="P190" s="164"/>
      <c r="Q190" s="159"/>
      <c r="R190" s="98"/>
      <c r="S190" s="163"/>
      <c r="T190" s="92" t="str">
        <f t="shared" ca="1" si="12"/>
        <v/>
      </c>
      <c r="U190" s="94"/>
      <c r="V190" s="92" t="str">
        <f t="shared" si="13"/>
        <v/>
      </c>
      <c r="W190" s="92" t="str">
        <f t="shared" si="14"/>
        <v/>
      </c>
      <c r="X190" s="99"/>
      <c r="Y190" s="94"/>
      <c r="Z190" s="100"/>
      <c r="AA190" s="95"/>
      <c r="AB190" s="10"/>
      <c r="AC190" s="72" t="b">
        <f t="shared" ca="1" si="11"/>
        <v>0</v>
      </c>
    </row>
    <row r="191" spans="1:34" ht="15">
      <c r="A191" s="93">
        <f t="shared" si="15"/>
        <v>1688</v>
      </c>
      <c r="B191" s="94"/>
      <c r="C191" s="153"/>
      <c r="D191" s="93" t="str">
        <f>IF(C191&lt;&gt;"",COUNTIF(Stats!AD:AD,C191),"")</f>
        <v/>
      </c>
      <c r="E191" s="165" t="str">
        <f ca="1">IF(C191&lt;&gt;"",IF(MONTH(T191)=MONTH(TODAY()),Stats!AI1689,"--"),"")</f>
        <v/>
      </c>
      <c r="F191" s="97"/>
      <c r="G191" s="160"/>
      <c r="H191" s="157"/>
      <c r="I191" s="158"/>
      <c r="J191" s="161"/>
      <c r="K191" s="160"/>
      <c r="L191" s="162"/>
      <c r="M191" s="162"/>
      <c r="N191" s="96"/>
      <c r="O191" s="96"/>
      <c r="P191" s="164"/>
      <c r="Q191" s="159"/>
      <c r="R191" s="98"/>
      <c r="S191" s="163"/>
      <c r="T191" s="92" t="str">
        <f t="shared" ca="1" si="12"/>
        <v/>
      </c>
      <c r="U191" s="94"/>
      <c r="V191" s="92" t="str">
        <f t="shared" si="13"/>
        <v/>
      </c>
      <c r="W191" s="92" t="str">
        <f t="shared" si="14"/>
        <v/>
      </c>
      <c r="X191" s="99"/>
      <c r="Y191" s="94"/>
      <c r="Z191" s="100"/>
      <c r="AA191" s="95"/>
      <c r="AB191" s="10"/>
      <c r="AC191" s="72" t="b">
        <f t="shared" ca="1" si="11"/>
        <v>0</v>
      </c>
    </row>
    <row r="192" spans="1:34" ht="15">
      <c r="A192" s="93">
        <f t="shared" si="15"/>
        <v>1689</v>
      </c>
      <c r="B192" s="94"/>
      <c r="C192" s="153"/>
      <c r="D192" s="93" t="str">
        <f>IF(C192&lt;&gt;"",COUNTIF(Stats!AD:AD,C192),"")</f>
        <v/>
      </c>
      <c r="E192" s="165" t="str">
        <f ca="1">IF(C192&lt;&gt;"",IF(MONTH(T192)=MONTH(TODAY()),Stats!AI1690,"--"),"")</f>
        <v/>
      </c>
      <c r="F192" s="97"/>
      <c r="G192" s="160"/>
      <c r="H192" s="157"/>
      <c r="I192" s="158"/>
      <c r="J192" s="161"/>
      <c r="K192" s="160"/>
      <c r="L192" s="162"/>
      <c r="M192" s="162"/>
      <c r="N192" s="96"/>
      <c r="O192" s="96"/>
      <c r="P192" s="164"/>
      <c r="Q192" s="159"/>
      <c r="R192" s="98"/>
      <c r="S192" s="163"/>
      <c r="T192" s="92" t="str">
        <f t="shared" ca="1" si="12"/>
        <v/>
      </c>
      <c r="U192" s="94"/>
      <c r="V192" s="92" t="str">
        <f t="shared" si="13"/>
        <v/>
      </c>
      <c r="W192" s="92" t="str">
        <f t="shared" si="14"/>
        <v/>
      </c>
      <c r="X192" s="99"/>
      <c r="Y192" s="94"/>
      <c r="Z192" s="100"/>
      <c r="AA192" s="95"/>
      <c r="AB192" s="10"/>
      <c r="AC192" s="72" t="b">
        <f t="shared" ca="1" si="11"/>
        <v>0</v>
      </c>
    </row>
    <row r="193" spans="1:29" ht="15">
      <c r="A193" s="93">
        <f t="shared" si="15"/>
        <v>1690</v>
      </c>
      <c r="B193" s="94"/>
      <c r="C193" s="153"/>
      <c r="D193" s="93" t="str">
        <f>IF(C193&lt;&gt;"",COUNTIF(Stats!AD:AD,C193),"")</f>
        <v/>
      </c>
      <c r="E193" s="165" t="str">
        <f ca="1">IF(C193&lt;&gt;"",IF(MONTH(T193)=MONTH(TODAY()),Stats!AI1691,"--"),"")</f>
        <v/>
      </c>
      <c r="F193" s="97"/>
      <c r="G193" s="160"/>
      <c r="H193" s="157"/>
      <c r="I193" s="158"/>
      <c r="J193" s="161"/>
      <c r="K193" s="160"/>
      <c r="L193" s="162"/>
      <c r="M193" s="162"/>
      <c r="N193" s="96"/>
      <c r="O193" s="96"/>
      <c r="P193" s="164"/>
      <c r="Q193" s="159"/>
      <c r="R193" s="98"/>
      <c r="S193" s="163"/>
      <c r="T193" s="92" t="str">
        <f t="shared" ca="1" si="12"/>
        <v/>
      </c>
      <c r="U193" s="94"/>
      <c r="V193" s="92" t="str">
        <f t="shared" si="13"/>
        <v/>
      </c>
      <c r="W193" s="92" t="str">
        <f t="shared" si="14"/>
        <v/>
      </c>
      <c r="X193" s="99"/>
      <c r="Y193" s="94"/>
      <c r="Z193" s="100"/>
      <c r="AA193" s="95"/>
      <c r="AB193" s="10"/>
      <c r="AC193" s="72" t="b">
        <f t="shared" ca="1" si="11"/>
        <v>0</v>
      </c>
    </row>
    <row r="194" spans="1:29" ht="15">
      <c r="A194" s="93">
        <f t="shared" si="15"/>
        <v>1691</v>
      </c>
      <c r="B194" s="94"/>
      <c r="C194" s="153"/>
      <c r="D194" s="93" t="str">
        <f>IF(C194&lt;&gt;"",COUNTIF(Stats!AD:AD,C194),"")</f>
        <v/>
      </c>
      <c r="E194" s="165" t="str">
        <f ca="1">IF(C194&lt;&gt;"",IF(MONTH(T194)=MONTH(TODAY()),Stats!AI1692,"--"),"")</f>
        <v/>
      </c>
      <c r="F194" s="97"/>
      <c r="G194" s="160"/>
      <c r="H194" s="157"/>
      <c r="I194" s="158"/>
      <c r="J194" s="161"/>
      <c r="K194" s="160"/>
      <c r="L194" s="162"/>
      <c r="M194" s="162"/>
      <c r="N194" s="96"/>
      <c r="O194" s="96"/>
      <c r="P194" s="164"/>
      <c r="Q194" s="159"/>
      <c r="R194" s="98"/>
      <c r="S194" s="163"/>
      <c r="T194" s="92" t="str">
        <f t="shared" ca="1" si="12"/>
        <v/>
      </c>
      <c r="U194" s="94"/>
      <c r="V194" s="92" t="str">
        <f t="shared" si="13"/>
        <v/>
      </c>
      <c r="W194" s="92" t="str">
        <f t="shared" si="14"/>
        <v/>
      </c>
      <c r="X194" s="99"/>
      <c r="Y194" s="94"/>
      <c r="Z194" s="100"/>
      <c r="AA194" s="95"/>
      <c r="AB194" s="10"/>
      <c r="AC194" s="72" t="b">
        <f t="shared" ca="1" si="11"/>
        <v>0</v>
      </c>
    </row>
    <row r="195" spans="1:29" ht="15">
      <c r="A195" s="93">
        <f t="shared" si="15"/>
        <v>1692</v>
      </c>
      <c r="B195" s="94"/>
      <c r="C195" s="153"/>
      <c r="D195" s="93" t="str">
        <f>IF(C195&lt;&gt;"",COUNTIF(Stats!AD:AD,C195),"")</f>
        <v/>
      </c>
      <c r="E195" s="165" t="str">
        <f ca="1">IF(C195&lt;&gt;"",IF(MONTH(T195)=MONTH(TODAY()),Stats!AI1693,"--"),"")</f>
        <v/>
      </c>
      <c r="F195" s="97"/>
      <c r="G195" s="160"/>
      <c r="H195" s="157"/>
      <c r="I195" s="158"/>
      <c r="J195" s="161"/>
      <c r="K195" s="160"/>
      <c r="L195" s="162"/>
      <c r="M195" s="162"/>
      <c r="N195" s="96"/>
      <c r="O195" s="96"/>
      <c r="P195" s="164"/>
      <c r="Q195" s="159"/>
      <c r="R195" s="98"/>
      <c r="S195" s="163"/>
      <c r="T195" s="92" t="str">
        <f t="shared" ca="1" si="12"/>
        <v/>
      </c>
      <c r="U195" s="94"/>
      <c r="V195" s="92" t="str">
        <f t="shared" si="13"/>
        <v/>
      </c>
      <c r="W195" s="92" t="str">
        <f t="shared" si="14"/>
        <v/>
      </c>
      <c r="X195" s="99"/>
      <c r="Y195" s="94"/>
      <c r="Z195" s="100"/>
      <c r="AA195" s="95"/>
      <c r="AB195" s="10"/>
      <c r="AC195" s="72" t="b">
        <f t="shared" ca="1" si="11"/>
        <v>0</v>
      </c>
    </row>
    <row r="196" spans="1:29" ht="15">
      <c r="A196" s="93">
        <f t="shared" si="15"/>
        <v>1693</v>
      </c>
      <c r="B196" s="94"/>
      <c r="C196" s="153"/>
      <c r="D196" s="93" t="str">
        <f>IF(C196&lt;&gt;"",COUNTIF(Stats!AD:AD,C196),"")</f>
        <v/>
      </c>
      <c r="E196" s="165" t="str">
        <f ca="1">IF(C196&lt;&gt;"",IF(MONTH(T196)=MONTH(TODAY()),Stats!AI1694,"--"),"")</f>
        <v/>
      </c>
      <c r="F196" s="97"/>
      <c r="G196" s="160"/>
      <c r="H196" s="157"/>
      <c r="I196" s="158"/>
      <c r="J196" s="161"/>
      <c r="K196" s="160"/>
      <c r="L196" s="162"/>
      <c r="M196" s="162"/>
      <c r="N196" s="96"/>
      <c r="O196" s="96"/>
      <c r="P196" s="164"/>
      <c r="Q196" s="159"/>
      <c r="R196" s="98"/>
      <c r="S196" s="163"/>
      <c r="T196" s="92" t="str">
        <f t="shared" ca="1" si="12"/>
        <v/>
      </c>
      <c r="U196" s="94"/>
      <c r="V196" s="92" t="str">
        <f t="shared" si="13"/>
        <v/>
      </c>
      <c r="W196" s="92" t="str">
        <f t="shared" si="14"/>
        <v/>
      </c>
      <c r="X196" s="99"/>
      <c r="Y196" s="94"/>
      <c r="Z196" s="100"/>
      <c r="AA196" s="95"/>
      <c r="AB196" s="10"/>
      <c r="AC196" s="72" t="b">
        <f t="shared" ref="AC196:AC259" ca="1" si="16">AND(T196&gt;=startDate,T196&lt;=endDate)</f>
        <v>0</v>
      </c>
    </row>
    <row r="197" spans="1:29" ht="15">
      <c r="A197" s="93">
        <f t="shared" si="15"/>
        <v>1694</v>
      </c>
      <c r="B197" s="94"/>
      <c r="C197" s="153"/>
      <c r="D197" s="93" t="str">
        <f>IF(C197&lt;&gt;"",COUNTIF(Stats!AD:AD,C197),"")</f>
        <v/>
      </c>
      <c r="E197" s="165" t="str">
        <f ca="1">IF(C197&lt;&gt;"",IF(MONTH(T197)=MONTH(TODAY()),Stats!AI1695,"--"),"")</f>
        <v/>
      </c>
      <c r="F197" s="97"/>
      <c r="G197" s="160"/>
      <c r="H197" s="157"/>
      <c r="I197" s="158"/>
      <c r="J197" s="161"/>
      <c r="K197" s="160"/>
      <c r="L197" s="162"/>
      <c r="M197" s="162"/>
      <c r="N197" s="96"/>
      <c r="O197" s="96"/>
      <c r="P197" s="164"/>
      <c r="Q197" s="159"/>
      <c r="R197" s="98"/>
      <c r="S197" s="163"/>
      <c r="T197" s="92" t="str">
        <f t="shared" ref="T197:T260" ca="1" si="17">IF(B197&lt;&gt;"",IF(T197="",TODAY(),T197),"")</f>
        <v/>
      </c>
      <c r="U197" s="94"/>
      <c r="V197" s="92" t="str">
        <f t="shared" ref="V197:V260" si="18">IF(U197="","", U197+21)</f>
        <v/>
      </c>
      <c r="W197" s="92" t="str">
        <f t="shared" ref="W197:W260" si="19">IF($U197="","", $V197+28)</f>
        <v/>
      </c>
      <c r="X197" s="99"/>
      <c r="Y197" s="94"/>
      <c r="Z197" s="100"/>
      <c r="AA197" s="95"/>
      <c r="AB197" s="10"/>
      <c r="AC197" s="72" t="b">
        <f t="shared" ca="1" si="16"/>
        <v>0</v>
      </c>
    </row>
    <row r="198" spans="1:29" ht="15">
      <c r="A198" s="93">
        <f t="shared" si="15"/>
        <v>1695</v>
      </c>
      <c r="B198" s="94"/>
      <c r="C198" s="153"/>
      <c r="D198" s="93" t="str">
        <f>IF(C198&lt;&gt;"",COUNTIF(Stats!AD:AD,C198),"")</f>
        <v/>
      </c>
      <c r="E198" s="165" t="str">
        <f ca="1">IF(C198&lt;&gt;"",IF(MONTH(T198)=MONTH(TODAY()),Stats!AI1696,"--"),"")</f>
        <v/>
      </c>
      <c r="F198" s="97"/>
      <c r="G198" s="160"/>
      <c r="H198" s="157"/>
      <c r="I198" s="158"/>
      <c r="J198" s="161"/>
      <c r="K198" s="160"/>
      <c r="L198" s="162"/>
      <c r="M198" s="162"/>
      <c r="N198" s="96"/>
      <c r="O198" s="96"/>
      <c r="P198" s="164"/>
      <c r="Q198" s="159"/>
      <c r="R198" s="98"/>
      <c r="S198" s="163"/>
      <c r="T198" s="92" t="str">
        <f t="shared" ca="1" si="17"/>
        <v/>
      </c>
      <c r="U198" s="94"/>
      <c r="V198" s="92" t="str">
        <f t="shared" si="18"/>
        <v/>
      </c>
      <c r="W198" s="92" t="str">
        <f t="shared" si="19"/>
        <v/>
      </c>
      <c r="X198" s="99"/>
      <c r="Y198" s="94"/>
      <c r="Z198" s="100"/>
      <c r="AA198" s="95"/>
      <c r="AB198" s="10"/>
      <c r="AC198" s="72" t="b">
        <f t="shared" ca="1" si="16"/>
        <v>0</v>
      </c>
    </row>
    <row r="199" spans="1:29" ht="15">
      <c r="A199" s="93">
        <f t="shared" si="15"/>
        <v>1696</v>
      </c>
      <c r="B199" s="94"/>
      <c r="C199" s="153"/>
      <c r="D199" s="93" t="str">
        <f>IF(C199&lt;&gt;"",COUNTIF(Stats!AD:AD,C199),"")</f>
        <v/>
      </c>
      <c r="E199" s="165" t="str">
        <f ca="1">IF(C199&lt;&gt;"",IF(MONTH(T199)=MONTH(TODAY()),Stats!AI1697,"--"),"")</f>
        <v/>
      </c>
      <c r="F199" s="97"/>
      <c r="G199" s="160"/>
      <c r="H199" s="157"/>
      <c r="I199" s="158"/>
      <c r="J199" s="161"/>
      <c r="K199" s="160"/>
      <c r="L199" s="162"/>
      <c r="M199" s="162"/>
      <c r="N199" s="96"/>
      <c r="O199" s="96"/>
      <c r="P199" s="164"/>
      <c r="Q199" s="159"/>
      <c r="R199" s="98"/>
      <c r="S199" s="163"/>
      <c r="T199" s="92" t="str">
        <f t="shared" ca="1" si="17"/>
        <v/>
      </c>
      <c r="U199" s="94"/>
      <c r="V199" s="92" t="str">
        <f t="shared" si="18"/>
        <v/>
      </c>
      <c r="W199" s="92" t="str">
        <f t="shared" si="19"/>
        <v/>
      </c>
      <c r="X199" s="99"/>
      <c r="Y199" s="94"/>
      <c r="Z199" s="100"/>
      <c r="AA199" s="95"/>
      <c r="AB199" s="10"/>
      <c r="AC199" s="72" t="b">
        <f t="shared" ca="1" si="16"/>
        <v>0</v>
      </c>
    </row>
    <row r="200" spans="1:29" ht="15">
      <c r="A200" s="93">
        <f t="shared" ref="A200:A263" si="20">(A199+1)</f>
        <v>1697</v>
      </c>
      <c r="B200" s="94"/>
      <c r="C200" s="153"/>
      <c r="D200" s="93" t="str">
        <f>IF(C200&lt;&gt;"",COUNTIF(Stats!AD:AD,C200),"")</f>
        <v/>
      </c>
      <c r="E200" s="165" t="str">
        <f ca="1">IF(C200&lt;&gt;"",IF(MONTH(T200)=MONTH(TODAY()),Stats!AI1698,"--"),"")</f>
        <v/>
      </c>
      <c r="F200" s="97"/>
      <c r="G200" s="160"/>
      <c r="H200" s="157"/>
      <c r="I200" s="158"/>
      <c r="J200" s="161"/>
      <c r="K200" s="160"/>
      <c r="L200" s="162"/>
      <c r="M200" s="162"/>
      <c r="N200" s="96"/>
      <c r="O200" s="96"/>
      <c r="P200" s="164"/>
      <c r="Q200" s="159"/>
      <c r="R200" s="98"/>
      <c r="S200" s="163"/>
      <c r="T200" s="92" t="str">
        <f t="shared" ca="1" si="17"/>
        <v/>
      </c>
      <c r="U200" s="94"/>
      <c r="V200" s="92" t="str">
        <f t="shared" si="18"/>
        <v/>
      </c>
      <c r="W200" s="92" t="str">
        <f t="shared" si="19"/>
        <v/>
      </c>
      <c r="X200" s="99"/>
      <c r="Y200" s="94"/>
      <c r="Z200" s="100"/>
      <c r="AA200" s="95"/>
      <c r="AB200" s="10"/>
      <c r="AC200" s="72" t="b">
        <f t="shared" ca="1" si="16"/>
        <v>0</v>
      </c>
    </row>
    <row r="201" spans="1:29" ht="15">
      <c r="A201" s="93">
        <f t="shared" si="20"/>
        <v>1698</v>
      </c>
      <c r="B201" s="94"/>
      <c r="C201" s="153"/>
      <c r="D201" s="93" t="str">
        <f>IF(C201&lt;&gt;"",COUNTIF(Stats!AD:AD,C201),"")</f>
        <v/>
      </c>
      <c r="E201" s="165" t="str">
        <f ca="1">IF(C201&lt;&gt;"",IF(MONTH(T201)=MONTH(TODAY()),Stats!AI1699,"--"),"")</f>
        <v/>
      </c>
      <c r="F201" s="97"/>
      <c r="G201" s="160"/>
      <c r="H201" s="157"/>
      <c r="I201" s="158"/>
      <c r="J201" s="161"/>
      <c r="K201" s="160"/>
      <c r="L201" s="162"/>
      <c r="M201" s="162"/>
      <c r="N201" s="96"/>
      <c r="O201" s="96"/>
      <c r="P201" s="164"/>
      <c r="Q201" s="159"/>
      <c r="R201" s="98"/>
      <c r="S201" s="163"/>
      <c r="T201" s="92" t="str">
        <f t="shared" ca="1" si="17"/>
        <v/>
      </c>
      <c r="U201" s="94"/>
      <c r="V201" s="92" t="str">
        <f t="shared" si="18"/>
        <v/>
      </c>
      <c r="W201" s="92" t="str">
        <f t="shared" si="19"/>
        <v/>
      </c>
      <c r="X201" s="99"/>
      <c r="Y201" s="94"/>
      <c r="Z201" s="100"/>
      <c r="AA201" s="95"/>
      <c r="AB201" s="10"/>
      <c r="AC201" s="72" t="b">
        <f t="shared" ca="1" si="16"/>
        <v>0</v>
      </c>
    </row>
    <row r="202" spans="1:29" ht="15">
      <c r="A202" s="93">
        <f t="shared" si="20"/>
        <v>1699</v>
      </c>
      <c r="B202" s="94"/>
      <c r="C202" s="153"/>
      <c r="D202" s="93" t="str">
        <f>IF(C202&lt;&gt;"",COUNTIF(Stats!AD:AD,C202),"")</f>
        <v/>
      </c>
      <c r="E202" s="165" t="str">
        <f ca="1">IF(C202&lt;&gt;"",IF(MONTH(T202)=MONTH(TODAY()),Stats!AI1700,"--"),"")</f>
        <v/>
      </c>
      <c r="F202" s="97"/>
      <c r="G202" s="160"/>
      <c r="H202" s="157"/>
      <c r="I202" s="158"/>
      <c r="J202" s="161"/>
      <c r="K202" s="160"/>
      <c r="L202" s="162"/>
      <c r="M202" s="162"/>
      <c r="N202" s="96"/>
      <c r="O202" s="96"/>
      <c r="P202" s="164"/>
      <c r="Q202" s="159"/>
      <c r="R202" s="98"/>
      <c r="S202" s="163"/>
      <c r="T202" s="92" t="str">
        <f t="shared" ca="1" si="17"/>
        <v/>
      </c>
      <c r="U202" s="94"/>
      <c r="V202" s="92" t="str">
        <f t="shared" si="18"/>
        <v/>
      </c>
      <c r="W202" s="92" t="str">
        <f t="shared" si="19"/>
        <v/>
      </c>
      <c r="X202" s="99"/>
      <c r="Y202" s="94"/>
      <c r="Z202" s="100"/>
      <c r="AA202" s="95"/>
      <c r="AB202" s="10"/>
      <c r="AC202" s="72" t="b">
        <f t="shared" ca="1" si="16"/>
        <v>0</v>
      </c>
    </row>
    <row r="203" spans="1:29" ht="15">
      <c r="A203" s="93">
        <f t="shared" si="20"/>
        <v>1700</v>
      </c>
      <c r="B203" s="94"/>
      <c r="C203" s="153"/>
      <c r="D203" s="93" t="str">
        <f>IF(C203&lt;&gt;"",COUNTIF(Stats!AD:AD,C203),"")</f>
        <v/>
      </c>
      <c r="E203" s="165" t="str">
        <f ca="1">IF(C203&lt;&gt;"",IF(MONTH(T203)=MONTH(TODAY()),Stats!AI1701,"--"),"")</f>
        <v/>
      </c>
      <c r="F203" s="97"/>
      <c r="G203" s="160"/>
      <c r="H203" s="157"/>
      <c r="I203" s="158"/>
      <c r="J203" s="161"/>
      <c r="K203" s="160"/>
      <c r="L203" s="162"/>
      <c r="M203" s="162"/>
      <c r="N203" s="96"/>
      <c r="O203" s="96"/>
      <c r="P203" s="164"/>
      <c r="Q203" s="159"/>
      <c r="R203" s="98"/>
      <c r="S203" s="163"/>
      <c r="T203" s="92" t="str">
        <f t="shared" ca="1" si="17"/>
        <v/>
      </c>
      <c r="U203" s="94"/>
      <c r="V203" s="92" t="str">
        <f t="shared" si="18"/>
        <v/>
      </c>
      <c r="W203" s="92" t="str">
        <f t="shared" si="19"/>
        <v/>
      </c>
      <c r="X203" s="99"/>
      <c r="Y203" s="94"/>
      <c r="Z203" s="100"/>
      <c r="AA203" s="95"/>
      <c r="AB203" s="10"/>
      <c r="AC203" s="72" t="b">
        <f t="shared" ca="1" si="16"/>
        <v>0</v>
      </c>
    </row>
    <row r="204" spans="1:29" ht="15">
      <c r="A204" s="93">
        <f t="shared" si="20"/>
        <v>1701</v>
      </c>
      <c r="B204" s="94"/>
      <c r="C204" s="153"/>
      <c r="D204" s="93" t="str">
        <f>IF(C204&lt;&gt;"",COUNTIF(Stats!AD:AD,C204),"")</f>
        <v/>
      </c>
      <c r="E204" s="165" t="str">
        <f ca="1">IF(C204&lt;&gt;"",IF(MONTH(T204)=MONTH(TODAY()),Stats!AI1702,"--"),"")</f>
        <v/>
      </c>
      <c r="F204" s="97"/>
      <c r="G204" s="160"/>
      <c r="H204" s="157"/>
      <c r="I204" s="158"/>
      <c r="J204" s="161"/>
      <c r="K204" s="160"/>
      <c r="L204" s="162"/>
      <c r="M204" s="162"/>
      <c r="N204" s="96"/>
      <c r="O204" s="96"/>
      <c r="P204" s="164"/>
      <c r="Q204" s="159"/>
      <c r="R204" s="98"/>
      <c r="S204" s="163"/>
      <c r="T204" s="92" t="str">
        <f t="shared" ca="1" si="17"/>
        <v/>
      </c>
      <c r="U204" s="94"/>
      <c r="V204" s="92" t="str">
        <f t="shared" si="18"/>
        <v/>
      </c>
      <c r="W204" s="92" t="str">
        <f t="shared" si="19"/>
        <v/>
      </c>
      <c r="X204" s="99"/>
      <c r="Y204" s="94"/>
      <c r="Z204" s="100"/>
      <c r="AA204" s="95"/>
      <c r="AB204" s="10"/>
      <c r="AC204" s="72" t="b">
        <f t="shared" ca="1" si="16"/>
        <v>0</v>
      </c>
    </row>
    <row r="205" spans="1:29" ht="15">
      <c r="A205" s="93">
        <f t="shared" si="20"/>
        <v>1702</v>
      </c>
      <c r="B205" s="94"/>
      <c r="C205" s="153"/>
      <c r="D205" s="93" t="str">
        <f>IF(C205&lt;&gt;"",COUNTIF(Stats!AD:AD,C205),"")</f>
        <v/>
      </c>
      <c r="E205" s="165" t="str">
        <f ca="1">IF(C205&lt;&gt;"",IF(MONTH(T205)=MONTH(TODAY()),Stats!AI1703,"--"),"")</f>
        <v/>
      </c>
      <c r="F205" s="97"/>
      <c r="G205" s="160"/>
      <c r="H205" s="157"/>
      <c r="I205" s="158"/>
      <c r="J205" s="161"/>
      <c r="K205" s="160"/>
      <c r="L205" s="162"/>
      <c r="M205" s="162"/>
      <c r="N205" s="96"/>
      <c r="O205" s="96"/>
      <c r="P205" s="164"/>
      <c r="Q205" s="159"/>
      <c r="R205" s="98"/>
      <c r="S205" s="163"/>
      <c r="T205" s="92" t="str">
        <f t="shared" ca="1" si="17"/>
        <v/>
      </c>
      <c r="U205" s="94"/>
      <c r="V205" s="92" t="str">
        <f t="shared" si="18"/>
        <v/>
      </c>
      <c r="W205" s="92" t="str">
        <f t="shared" si="19"/>
        <v/>
      </c>
      <c r="X205" s="99"/>
      <c r="Y205" s="94"/>
      <c r="Z205" s="100"/>
      <c r="AA205" s="95"/>
      <c r="AB205" s="10"/>
      <c r="AC205" s="72" t="b">
        <f t="shared" ca="1" si="16"/>
        <v>0</v>
      </c>
    </row>
    <row r="206" spans="1:29" ht="15">
      <c r="A206" s="93">
        <f t="shared" si="20"/>
        <v>1703</v>
      </c>
      <c r="B206" s="94"/>
      <c r="C206" s="153"/>
      <c r="D206" s="93" t="str">
        <f>IF(C206&lt;&gt;"",COUNTIF(Stats!AD:AD,C206),"")</f>
        <v/>
      </c>
      <c r="E206" s="165" t="str">
        <f ca="1">IF(C206&lt;&gt;"",IF(MONTH(T206)=MONTH(TODAY()),Stats!AI1704,"--"),"")</f>
        <v/>
      </c>
      <c r="F206" s="97"/>
      <c r="G206" s="160"/>
      <c r="H206" s="157"/>
      <c r="I206" s="158"/>
      <c r="J206" s="161"/>
      <c r="K206" s="160"/>
      <c r="L206" s="162"/>
      <c r="M206" s="162"/>
      <c r="N206" s="96"/>
      <c r="O206" s="96"/>
      <c r="P206" s="164"/>
      <c r="Q206" s="159"/>
      <c r="R206" s="98"/>
      <c r="S206" s="163"/>
      <c r="T206" s="92" t="str">
        <f t="shared" ca="1" si="17"/>
        <v/>
      </c>
      <c r="U206" s="94"/>
      <c r="V206" s="92" t="str">
        <f t="shared" si="18"/>
        <v/>
      </c>
      <c r="W206" s="92" t="str">
        <f t="shared" si="19"/>
        <v/>
      </c>
      <c r="X206" s="99"/>
      <c r="Y206" s="94"/>
      <c r="Z206" s="100"/>
      <c r="AA206" s="95"/>
      <c r="AB206" s="10"/>
      <c r="AC206" s="72" t="b">
        <f t="shared" ca="1" si="16"/>
        <v>0</v>
      </c>
    </row>
    <row r="207" spans="1:29" ht="15">
      <c r="A207" s="93">
        <f t="shared" si="20"/>
        <v>1704</v>
      </c>
      <c r="B207" s="94"/>
      <c r="C207" s="153"/>
      <c r="D207" s="93" t="str">
        <f>IF(C207&lt;&gt;"",COUNTIF(Stats!AD:AD,C207),"")</f>
        <v/>
      </c>
      <c r="E207" s="165" t="str">
        <f ca="1">IF(C207&lt;&gt;"",IF(MONTH(T207)=MONTH(TODAY()),Stats!AI1705,"--"),"")</f>
        <v/>
      </c>
      <c r="F207" s="97"/>
      <c r="G207" s="160"/>
      <c r="H207" s="157"/>
      <c r="I207" s="158"/>
      <c r="J207" s="161"/>
      <c r="K207" s="160"/>
      <c r="L207" s="162"/>
      <c r="M207" s="162"/>
      <c r="N207" s="96"/>
      <c r="O207" s="96"/>
      <c r="P207" s="164"/>
      <c r="Q207" s="159"/>
      <c r="R207" s="98"/>
      <c r="S207" s="163"/>
      <c r="T207" s="92" t="str">
        <f t="shared" ca="1" si="17"/>
        <v/>
      </c>
      <c r="U207" s="94"/>
      <c r="V207" s="92" t="str">
        <f t="shared" si="18"/>
        <v/>
      </c>
      <c r="W207" s="92" t="str">
        <f t="shared" si="19"/>
        <v/>
      </c>
      <c r="X207" s="99"/>
      <c r="Y207" s="94"/>
      <c r="Z207" s="100"/>
      <c r="AA207" s="95"/>
      <c r="AB207" s="10"/>
      <c r="AC207" s="72" t="b">
        <f t="shared" ca="1" si="16"/>
        <v>0</v>
      </c>
    </row>
    <row r="208" spans="1:29" ht="15">
      <c r="A208" s="93">
        <f t="shared" si="20"/>
        <v>1705</v>
      </c>
      <c r="B208" s="94"/>
      <c r="C208" s="153"/>
      <c r="D208" s="93" t="str">
        <f>IF(C208&lt;&gt;"",COUNTIF(Stats!AD:AD,C208),"")</f>
        <v/>
      </c>
      <c r="E208" s="165" t="str">
        <f ca="1">IF(C208&lt;&gt;"",IF(MONTH(T208)=MONTH(TODAY()),Stats!AI1706,"--"),"")</f>
        <v/>
      </c>
      <c r="F208" s="97"/>
      <c r="G208" s="160"/>
      <c r="H208" s="157"/>
      <c r="I208" s="158"/>
      <c r="J208" s="161"/>
      <c r="K208" s="160"/>
      <c r="L208" s="162"/>
      <c r="M208" s="162"/>
      <c r="N208" s="96"/>
      <c r="O208" s="96"/>
      <c r="P208" s="164"/>
      <c r="Q208" s="159"/>
      <c r="R208" s="98"/>
      <c r="S208" s="163"/>
      <c r="T208" s="92" t="str">
        <f t="shared" ca="1" si="17"/>
        <v/>
      </c>
      <c r="U208" s="94"/>
      <c r="V208" s="92" t="str">
        <f t="shared" si="18"/>
        <v/>
      </c>
      <c r="W208" s="92" t="str">
        <f t="shared" si="19"/>
        <v/>
      </c>
      <c r="X208" s="99"/>
      <c r="Y208" s="94"/>
      <c r="Z208" s="100"/>
      <c r="AA208" s="95"/>
      <c r="AB208" s="10"/>
      <c r="AC208" s="72" t="b">
        <f t="shared" ca="1" si="16"/>
        <v>0</v>
      </c>
    </row>
    <row r="209" spans="1:29" ht="15">
      <c r="A209" s="93">
        <f t="shared" si="20"/>
        <v>1706</v>
      </c>
      <c r="B209" s="94"/>
      <c r="C209" s="153"/>
      <c r="D209" s="93" t="str">
        <f>IF(C209&lt;&gt;"",COUNTIF(Stats!AD:AD,C209),"")</f>
        <v/>
      </c>
      <c r="E209" s="165" t="str">
        <f ca="1">IF(C209&lt;&gt;"",IF(MONTH(T209)=MONTH(TODAY()),Stats!AI1707,"--"),"")</f>
        <v/>
      </c>
      <c r="F209" s="97"/>
      <c r="G209" s="160"/>
      <c r="H209" s="157"/>
      <c r="I209" s="158"/>
      <c r="J209" s="161"/>
      <c r="K209" s="160"/>
      <c r="L209" s="162"/>
      <c r="M209" s="162"/>
      <c r="N209" s="96"/>
      <c r="O209" s="96"/>
      <c r="P209" s="164"/>
      <c r="Q209" s="159"/>
      <c r="R209" s="98"/>
      <c r="S209" s="163"/>
      <c r="T209" s="92" t="str">
        <f t="shared" ca="1" si="17"/>
        <v/>
      </c>
      <c r="U209" s="94"/>
      <c r="V209" s="92" t="str">
        <f t="shared" si="18"/>
        <v/>
      </c>
      <c r="W209" s="92" t="str">
        <f t="shared" si="19"/>
        <v/>
      </c>
      <c r="X209" s="99"/>
      <c r="Y209" s="94"/>
      <c r="Z209" s="100"/>
      <c r="AA209" s="95"/>
      <c r="AB209" s="10"/>
      <c r="AC209" s="72" t="b">
        <f t="shared" ca="1" si="16"/>
        <v>0</v>
      </c>
    </row>
    <row r="210" spans="1:29" ht="15">
      <c r="A210" s="93">
        <f t="shared" si="20"/>
        <v>1707</v>
      </c>
      <c r="B210" s="94"/>
      <c r="C210" s="153"/>
      <c r="D210" s="93" t="str">
        <f>IF(C210&lt;&gt;"",COUNTIF(Stats!AD:AD,C210),"")</f>
        <v/>
      </c>
      <c r="E210" s="165" t="str">
        <f ca="1">IF(C210&lt;&gt;"",IF(MONTH(T210)=MONTH(TODAY()),Stats!AI1708,"--"),"")</f>
        <v/>
      </c>
      <c r="F210" s="97"/>
      <c r="G210" s="160"/>
      <c r="H210" s="157"/>
      <c r="I210" s="158"/>
      <c r="J210" s="161"/>
      <c r="K210" s="160"/>
      <c r="L210" s="162"/>
      <c r="M210" s="162"/>
      <c r="N210" s="96"/>
      <c r="O210" s="96"/>
      <c r="P210" s="164"/>
      <c r="Q210" s="159"/>
      <c r="R210" s="98"/>
      <c r="S210" s="163"/>
      <c r="T210" s="92" t="str">
        <f t="shared" ca="1" si="17"/>
        <v/>
      </c>
      <c r="U210" s="94"/>
      <c r="V210" s="92" t="str">
        <f t="shared" si="18"/>
        <v/>
      </c>
      <c r="W210" s="92" t="str">
        <f t="shared" si="19"/>
        <v/>
      </c>
      <c r="X210" s="99"/>
      <c r="Y210" s="94"/>
      <c r="Z210" s="100"/>
      <c r="AA210" s="95"/>
      <c r="AB210" s="10"/>
      <c r="AC210" s="72" t="b">
        <f t="shared" ca="1" si="16"/>
        <v>0</v>
      </c>
    </row>
    <row r="211" spans="1:29" ht="15">
      <c r="A211" s="93">
        <f t="shared" si="20"/>
        <v>1708</v>
      </c>
      <c r="B211" s="94"/>
      <c r="C211" s="153"/>
      <c r="D211" s="93" t="str">
        <f>IF(C211&lt;&gt;"",COUNTIF(Stats!AD:AD,C211),"")</f>
        <v/>
      </c>
      <c r="E211" s="165" t="str">
        <f ca="1">IF(C211&lt;&gt;"",IF(MONTH(T211)=MONTH(TODAY()),Stats!AI1709,"--"),"")</f>
        <v/>
      </c>
      <c r="F211" s="97"/>
      <c r="G211" s="160"/>
      <c r="H211" s="157"/>
      <c r="I211" s="158"/>
      <c r="J211" s="161"/>
      <c r="K211" s="160"/>
      <c r="L211" s="162"/>
      <c r="M211" s="162"/>
      <c r="N211" s="96"/>
      <c r="O211" s="96"/>
      <c r="P211" s="164"/>
      <c r="Q211" s="159"/>
      <c r="R211" s="98"/>
      <c r="S211" s="163"/>
      <c r="T211" s="92" t="str">
        <f t="shared" ca="1" si="17"/>
        <v/>
      </c>
      <c r="U211" s="94"/>
      <c r="V211" s="92" t="str">
        <f t="shared" si="18"/>
        <v/>
      </c>
      <c r="W211" s="92" t="str">
        <f t="shared" si="19"/>
        <v/>
      </c>
      <c r="X211" s="99"/>
      <c r="Y211" s="94"/>
      <c r="Z211" s="100"/>
      <c r="AA211" s="95"/>
      <c r="AB211" s="10"/>
      <c r="AC211" s="72" t="b">
        <f t="shared" ca="1" si="16"/>
        <v>0</v>
      </c>
    </row>
    <row r="212" spans="1:29" ht="15">
      <c r="A212" s="93">
        <f t="shared" si="20"/>
        <v>1709</v>
      </c>
      <c r="B212" s="94"/>
      <c r="C212" s="153"/>
      <c r="D212" s="93" t="str">
        <f>IF(C212&lt;&gt;"",COUNTIF(Stats!AD:AD,C212),"")</f>
        <v/>
      </c>
      <c r="E212" s="165" t="str">
        <f ca="1">IF(C212&lt;&gt;"",IF(MONTH(T212)=MONTH(TODAY()),Stats!AI1710,"--"),"")</f>
        <v/>
      </c>
      <c r="F212" s="97"/>
      <c r="G212" s="160"/>
      <c r="H212" s="157"/>
      <c r="I212" s="158"/>
      <c r="J212" s="161"/>
      <c r="K212" s="160"/>
      <c r="L212" s="162"/>
      <c r="M212" s="162"/>
      <c r="N212" s="96"/>
      <c r="O212" s="96"/>
      <c r="P212" s="164"/>
      <c r="Q212" s="159"/>
      <c r="R212" s="98"/>
      <c r="S212" s="163"/>
      <c r="T212" s="92" t="str">
        <f t="shared" ca="1" si="17"/>
        <v/>
      </c>
      <c r="U212" s="94"/>
      <c r="V212" s="92" t="str">
        <f t="shared" si="18"/>
        <v/>
      </c>
      <c r="W212" s="92" t="str">
        <f t="shared" si="19"/>
        <v/>
      </c>
      <c r="X212" s="99"/>
      <c r="Y212" s="94"/>
      <c r="Z212" s="100"/>
      <c r="AA212" s="95"/>
      <c r="AB212" s="10"/>
      <c r="AC212" s="72" t="b">
        <f t="shared" ca="1" si="16"/>
        <v>0</v>
      </c>
    </row>
    <row r="213" spans="1:29" ht="15">
      <c r="A213" s="93">
        <f t="shared" si="20"/>
        <v>1710</v>
      </c>
      <c r="B213" s="94"/>
      <c r="C213" s="153"/>
      <c r="D213" s="93" t="str">
        <f>IF(C213&lt;&gt;"",COUNTIF(Stats!AD:AD,C213),"")</f>
        <v/>
      </c>
      <c r="E213" s="165" t="str">
        <f ca="1">IF(C213&lt;&gt;"",IF(MONTH(T213)=MONTH(TODAY()),Stats!AI1711,"--"),"")</f>
        <v/>
      </c>
      <c r="F213" s="97"/>
      <c r="G213" s="160"/>
      <c r="H213" s="157"/>
      <c r="I213" s="158"/>
      <c r="J213" s="161"/>
      <c r="K213" s="160"/>
      <c r="L213" s="162"/>
      <c r="M213" s="162"/>
      <c r="N213" s="96"/>
      <c r="O213" s="96"/>
      <c r="P213" s="164"/>
      <c r="Q213" s="159"/>
      <c r="R213" s="98"/>
      <c r="S213" s="163"/>
      <c r="T213" s="92" t="str">
        <f t="shared" ca="1" si="17"/>
        <v/>
      </c>
      <c r="U213" s="94"/>
      <c r="V213" s="92" t="str">
        <f t="shared" si="18"/>
        <v/>
      </c>
      <c r="W213" s="92" t="str">
        <f t="shared" si="19"/>
        <v/>
      </c>
      <c r="X213" s="99"/>
      <c r="Y213" s="94"/>
      <c r="Z213" s="100"/>
      <c r="AA213" s="95"/>
      <c r="AB213" s="10"/>
      <c r="AC213" s="72" t="b">
        <f t="shared" ca="1" si="16"/>
        <v>0</v>
      </c>
    </row>
    <row r="214" spans="1:29" ht="15">
      <c r="A214" s="93">
        <f t="shared" si="20"/>
        <v>1711</v>
      </c>
      <c r="B214" s="94"/>
      <c r="C214" s="153"/>
      <c r="D214" s="93" t="str">
        <f>IF(C214&lt;&gt;"",COUNTIF(Stats!AD:AD,C214),"")</f>
        <v/>
      </c>
      <c r="E214" s="165" t="str">
        <f ca="1">IF(C214&lt;&gt;"",IF(MONTH(T214)=MONTH(TODAY()),Stats!AI1712,"--"),"")</f>
        <v/>
      </c>
      <c r="F214" s="97"/>
      <c r="G214" s="160"/>
      <c r="H214" s="157"/>
      <c r="I214" s="158"/>
      <c r="J214" s="161"/>
      <c r="K214" s="160"/>
      <c r="L214" s="162"/>
      <c r="M214" s="162"/>
      <c r="N214" s="96"/>
      <c r="O214" s="96"/>
      <c r="P214" s="164"/>
      <c r="Q214" s="159"/>
      <c r="R214" s="98"/>
      <c r="S214" s="163"/>
      <c r="T214" s="92" t="str">
        <f t="shared" ca="1" si="17"/>
        <v/>
      </c>
      <c r="U214" s="94"/>
      <c r="V214" s="92" t="str">
        <f t="shared" si="18"/>
        <v/>
      </c>
      <c r="W214" s="92" t="str">
        <f t="shared" si="19"/>
        <v/>
      </c>
      <c r="X214" s="99"/>
      <c r="Y214" s="94"/>
      <c r="Z214" s="100"/>
      <c r="AA214" s="95"/>
      <c r="AB214" s="10"/>
      <c r="AC214" s="72" t="b">
        <f t="shared" ca="1" si="16"/>
        <v>0</v>
      </c>
    </row>
    <row r="215" spans="1:29" ht="15">
      <c r="A215" s="93">
        <f t="shared" si="20"/>
        <v>1712</v>
      </c>
      <c r="B215" s="94"/>
      <c r="C215" s="153"/>
      <c r="D215" s="93" t="str">
        <f>IF(C215&lt;&gt;"",COUNTIF(Stats!AD:AD,C215),"")</f>
        <v/>
      </c>
      <c r="E215" s="165" t="str">
        <f ca="1">IF(C215&lt;&gt;"",IF(MONTH(T215)=MONTH(TODAY()),Stats!AI1713,"--"),"")</f>
        <v/>
      </c>
      <c r="F215" s="97"/>
      <c r="G215" s="160"/>
      <c r="H215" s="157"/>
      <c r="I215" s="158"/>
      <c r="J215" s="161"/>
      <c r="K215" s="160"/>
      <c r="L215" s="162"/>
      <c r="M215" s="162"/>
      <c r="N215" s="96"/>
      <c r="O215" s="96"/>
      <c r="P215" s="164"/>
      <c r="Q215" s="159"/>
      <c r="R215" s="98"/>
      <c r="S215" s="163"/>
      <c r="T215" s="92" t="str">
        <f t="shared" ca="1" si="17"/>
        <v/>
      </c>
      <c r="U215" s="94"/>
      <c r="V215" s="92" t="str">
        <f t="shared" si="18"/>
        <v/>
      </c>
      <c r="W215" s="92" t="str">
        <f t="shared" si="19"/>
        <v/>
      </c>
      <c r="X215" s="99"/>
      <c r="Y215" s="94"/>
      <c r="Z215" s="100"/>
      <c r="AA215" s="95"/>
      <c r="AB215" s="10"/>
      <c r="AC215" s="72" t="b">
        <f t="shared" ca="1" si="16"/>
        <v>0</v>
      </c>
    </row>
    <row r="216" spans="1:29" ht="15">
      <c r="A216" s="93">
        <f t="shared" si="20"/>
        <v>1713</v>
      </c>
      <c r="B216" s="94"/>
      <c r="C216" s="153"/>
      <c r="D216" s="93" t="str">
        <f>IF(C216&lt;&gt;"",COUNTIF(Stats!AD:AD,C216),"")</f>
        <v/>
      </c>
      <c r="E216" s="165" t="str">
        <f ca="1">IF(C216&lt;&gt;"",IF(MONTH(T216)=MONTH(TODAY()),Stats!AI1714,"--"),"")</f>
        <v/>
      </c>
      <c r="F216" s="97"/>
      <c r="G216" s="160"/>
      <c r="H216" s="157"/>
      <c r="I216" s="158"/>
      <c r="J216" s="161"/>
      <c r="K216" s="160"/>
      <c r="L216" s="162"/>
      <c r="M216" s="162"/>
      <c r="N216" s="96"/>
      <c r="O216" s="96"/>
      <c r="P216" s="164"/>
      <c r="Q216" s="159"/>
      <c r="R216" s="98"/>
      <c r="S216" s="163"/>
      <c r="T216" s="92" t="str">
        <f t="shared" ca="1" si="17"/>
        <v/>
      </c>
      <c r="U216" s="94"/>
      <c r="V216" s="92" t="str">
        <f t="shared" si="18"/>
        <v/>
      </c>
      <c r="W216" s="92" t="str">
        <f t="shared" si="19"/>
        <v/>
      </c>
      <c r="X216" s="99"/>
      <c r="Y216" s="94"/>
      <c r="Z216" s="100"/>
      <c r="AA216" s="95"/>
      <c r="AB216" s="10"/>
      <c r="AC216" s="72" t="b">
        <f t="shared" ca="1" si="16"/>
        <v>0</v>
      </c>
    </row>
    <row r="217" spans="1:29" ht="15">
      <c r="A217" s="93">
        <f t="shared" si="20"/>
        <v>1714</v>
      </c>
      <c r="B217" s="94"/>
      <c r="C217" s="153"/>
      <c r="D217" s="93" t="str">
        <f>IF(C217&lt;&gt;"",COUNTIF(Stats!AD:AD,C217),"")</f>
        <v/>
      </c>
      <c r="E217" s="165" t="str">
        <f ca="1">IF(C217&lt;&gt;"",IF(MONTH(T217)=MONTH(TODAY()),Stats!AI1715,"--"),"")</f>
        <v/>
      </c>
      <c r="F217" s="97"/>
      <c r="G217" s="160"/>
      <c r="H217" s="157"/>
      <c r="I217" s="158"/>
      <c r="J217" s="161"/>
      <c r="K217" s="160"/>
      <c r="L217" s="162"/>
      <c r="M217" s="162"/>
      <c r="N217" s="96"/>
      <c r="O217" s="96"/>
      <c r="P217" s="164"/>
      <c r="Q217" s="159"/>
      <c r="R217" s="98"/>
      <c r="S217" s="163"/>
      <c r="T217" s="92" t="str">
        <f t="shared" ca="1" si="17"/>
        <v/>
      </c>
      <c r="U217" s="94"/>
      <c r="V217" s="92" t="str">
        <f t="shared" si="18"/>
        <v/>
      </c>
      <c r="W217" s="92" t="str">
        <f t="shared" si="19"/>
        <v/>
      </c>
      <c r="X217" s="99"/>
      <c r="Y217" s="94"/>
      <c r="Z217" s="100"/>
      <c r="AA217" s="95"/>
      <c r="AB217" s="10"/>
      <c r="AC217" s="72" t="b">
        <f t="shared" ca="1" si="16"/>
        <v>0</v>
      </c>
    </row>
    <row r="218" spans="1:29" ht="15">
      <c r="A218" s="93">
        <f t="shared" si="20"/>
        <v>1715</v>
      </c>
      <c r="B218" s="94"/>
      <c r="C218" s="153"/>
      <c r="D218" s="93" t="str">
        <f>IF(C218&lt;&gt;"",COUNTIF(Stats!AD:AD,C218),"")</f>
        <v/>
      </c>
      <c r="E218" s="165" t="str">
        <f ca="1">IF(C218&lt;&gt;"",IF(MONTH(T218)=MONTH(TODAY()),Stats!AI1716,"--"),"")</f>
        <v/>
      </c>
      <c r="F218" s="97"/>
      <c r="G218" s="160"/>
      <c r="H218" s="157"/>
      <c r="I218" s="158"/>
      <c r="J218" s="161"/>
      <c r="K218" s="160"/>
      <c r="L218" s="162"/>
      <c r="M218" s="162"/>
      <c r="N218" s="96"/>
      <c r="O218" s="96"/>
      <c r="P218" s="164"/>
      <c r="Q218" s="159"/>
      <c r="R218" s="98"/>
      <c r="S218" s="163"/>
      <c r="T218" s="92" t="str">
        <f t="shared" ca="1" si="17"/>
        <v/>
      </c>
      <c r="U218" s="94"/>
      <c r="V218" s="92" t="str">
        <f t="shared" si="18"/>
        <v/>
      </c>
      <c r="W218" s="92" t="str">
        <f t="shared" si="19"/>
        <v/>
      </c>
      <c r="X218" s="99"/>
      <c r="Y218" s="94"/>
      <c r="Z218" s="100"/>
      <c r="AA218" s="95"/>
      <c r="AB218" s="10"/>
      <c r="AC218" s="72" t="b">
        <f t="shared" ca="1" si="16"/>
        <v>0</v>
      </c>
    </row>
    <row r="219" spans="1:29" ht="15">
      <c r="A219" s="93">
        <f t="shared" si="20"/>
        <v>1716</v>
      </c>
      <c r="B219" s="94"/>
      <c r="C219" s="153"/>
      <c r="D219" s="93" t="str">
        <f>IF(C219&lt;&gt;"",COUNTIF(Stats!AD:AD,C219),"")</f>
        <v/>
      </c>
      <c r="E219" s="165" t="str">
        <f ca="1">IF(C219&lt;&gt;"",IF(MONTH(T219)=MONTH(TODAY()),Stats!AI1717,"--"),"")</f>
        <v/>
      </c>
      <c r="F219" s="97"/>
      <c r="G219" s="160"/>
      <c r="H219" s="157"/>
      <c r="I219" s="158"/>
      <c r="J219" s="161"/>
      <c r="K219" s="160"/>
      <c r="L219" s="162"/>
      <c r="M219" s="162"/>
      <c r="N219" s="96"/>
      <c r="O219" s="96"/>
      <c r="P219" s="164"/>
      <c r="Q219" s="159"/>
      <c r="R219" s="98"/>
      <c r="S219" s="163"/>
      <c r="T219" s="92" t="str">
        <f t="shared" ca="1" si="17"/>
        <v/>
      </c>
      <c r="U219" s="94"/>
      <c r="V219" s="92" t="str">
        <f t="shared" si="18"/>
        <v/>
      </c>
      <c r="W219" s="92" t="str">
        <f t="shared" si="19"/>
        <v/>
      </c>
      <c r="X219" s="99"/>
      <c r="Y219" s="94"/>
      <c r="Z219" s="100"/>
      <c r="AA219" s="95"/>
      <c r="AB219" s="10"/>
      <c r="AC219" s="72" t="b">
        <f t="shared" ca="1" si="16"/>
        <v>0</v>
      </c>
    </row>
    <row r="220" spans="1:29" ht="15">
      <c r="A220" s="93">
        <f t="shared" si="20"/>
        <v>1717</v>
      </c>
      <c r="B220" s="94"/>
      <c r="C220" s="153"/>
      <c r="D220" s="93" t="str">
        <f>IF(C220&lt;&gt;"",COUNTIF(Stats!AD:AD,C220),"")</f>
        <v/>
      </c>
      <c r="E220" s="165" t="str">
        <f ca="1">IF(C220&lt;&gt;"",IF(MONTH(T220)=MONTH(TODAY()),Stats!AI1718,"--"),"")</f>
        <v/>
      </c>
      <c r="F220" s="97"/>
      <c r="G220" s="160"/>
      <c r="H220" s="157"/>
      <c r="I220" s="158"/>
      <c r="J220" s="161"/>
      <c r="K220" s="160"/>
      <c r="L220" s="162"/>
      <c r="M220" s="162"/>
      <c r="N220" s="96"/>
      <c r="O220" s="96"/>
      <c r="P220" s="164"/>
      <c r="Q220" s="159"/>
      <c r="R220" s="98"/>
      <c r="S220" s="163"/>
      <c r="T220" s="92" t="str">
        <f t="shared" ca="1" si="17"/>
        <v/>
      </c>
      <c r="U220" s="94"/>
      <c r="V220" s="92" t="str">
        <f t="shared" si="18"/>
        <v/>
      </c>
      <c r="W220" s="92" t="str">
        <f t="shared" si="19"/>
        <v/>
      </c>
      <c r="X220" s="99"/>
      <c r="Y220" s="94"/>
      <c r="Z220" s="100"/>
      <c r="AA220" s="95"/>
      <c r="AB220" s="10"/>
      <c r="AC220" s="72" t="b">
        <f t="shared" ca="1" si="16"/>
        <v>0</v>
      </c>
    </row>
    <row r="221" spans="1:29" ht="15">
      <c r="A221" s="93">
        <f t="shared" si="20"/>
        <v>1718</v>
      </c>
      <c r="B221" s="94"/>
      <c r="C221" s="153"/>
      <c r="D221" s="93" t="str">
        <f>IF(C221&lt;&gt;"",COUNTIF(Stats!AD:AD,C221),"")</f>
        <v/>
      </c>
      <c r="E221" s="165" t="str">
        <f ca="1">IF(C221&lt;&gt;"",IF(MONTH(T221)=MONTH(TODAY()),Stats!AI1719,"--"),"")</f>
        <v/>
      </c>
      <c r="F221" s="97"/>
      <c r="G221" s="160"/>
      <c r="H221" s="157"/>
      <c r="I221" s="158"/>
      <c r="J221" s="161"/>
      <c r="K221" s="160"/>
      <c r="L221" s="162"/>
      <c r="M221" s="162"/>
      <c r="N221" s="96"/>
      <c r="O221" s="96"/>
      <c r="P221" s="164"/>
      <c r="Q221" s="159"/>
      <c r="R221" s="98"/>
      <c r="S221" s="163"/>
      <c r="T221" s="92" t="str">
        <f t="shared" ca="1" si="17"/>
        <v/>
      </c>
      <c r="U221" s="94"/>
      <c r="V221" s="92" t="str">
        <f t="shared" si="18"/>
        <v/>
      </c>
      <c r="W221" s="92" t="str">
        <f t="shared" si="19"/>
        <v/>
      </c>
      <c r="X221" s="99"/>
      <c r="Y221" s="94"/>
      <c r="Z221" s="100"/>
      <c r="AA221" s="95"/>
      <c r="AB221" s="10"/>
      <c r="AC221" s="72" t="b">
        <f t="shared" ca="1" si="16"/>
        <v>0</v>
      </c>
    </row>
    <row r="222" spans="1:29" ht="15">
      <c r="A222" s="93">
        <f t="shared" si="20"/>
        <v>1719</v>
      </c>
      <c r="B222" s="94"/>
      <c r="C222" s="153"/>
      <c r="D222" s="93" t="str">
        <f>IF(C222&lt;&gt;"",COUNTIF(Stats!AD:AD,C222),"")</f>
        <v/>
      </c>
      <c r="E222" s="165" t="str">
        <f ca="1">IF(C222&lt;&gt;"",IF(MONTH(T222)=MONTH(TODAY()),Stats!AI1720,"--"),"")</f>
        <v/>
      </c>
      <c r="F222" s="97"/>
      <c r="G222" s="160"/>
      <c r="H222" s="157"/>
      <c r="I222" s="158"/>
      <c r="J222" s="161"/>
      <c r="K222" s="160"/>
      <c r="L222" s="162"/>
      <c r="M222" s="162"/>
      <c r="N222" s="96"/>
      <c r="O222" s="96"/>
      <c r="P222" s="164"/>
      <c r="Q222" s="159"/>
      <c r="R222" s="98"/>
      <c r="S222" s="163"/>
      <c r="T222" s="92" t="str">
        <f t="shared" ca="1" si="17"/>
        <v/>
      </c>
      <c r="U222" s="94"/>
      <c r="V222" s="92" t="str">
        <f t="shared" si="18"/>
        <v/>
      </c>
      <c r="W222" s="92" t="str">
        <f t="shared" si="19"/>
        <v/>
      </c>
      <c r="X222" s="99"/>
      <c r="Y222" s="94"/>
      <c r="Z222" s="100"/>
      <c r="AA222" s="95"/>
      <c r="AB222" s="10"/>
      <c r="AC222" s="72" t="b">
        <f t="shared" ca="1" si="16"/>
        <v>0</v>
      </c>
    </row>
    <row r="223" spans="1:29" ht="15">
      <c r="A223" s="93">
        <f t="shared" si="20"/>
        <v>1720</v>
      </c>
      <c r="B223" s="94"/>
      <c r="C223" s="153"/>
      <c r="D223" s="93" t="str">
        <f>IF(C223&lt;&gt;"",COUNTIF(Stats!AD:AD,C223),"")</f>
        <v/>
      </c>
      <c r="E223" s="165" t="str">
        <f ca="1">IF(C223&lt;&gt;"",IF(MONTH(T223)=MONTH(TODAY()),Stats!AI1721,"--"),"")</f>
        <v/>
      </c>
      <c r="F223" s="97"/>
      <c r="G223" s="160"/>
      <c r="H223" s="157"/>
      <c r="I223" s="158"/>
      <c r="J223" s="161"/>
      <c r="K223" s="160"/>
      <c r="L223" s="162"/>
      <c r="M223" s="162"/>
      <c r="N223" s="96"/>
      <c r="O223" s="96"/>
      <c r="P223" s="164"/>
      <c r="Q223" s="159"/>
      <c r="R223" s="98"/>
      <c r="S223" s="163"/>
      <c r="T223" s="92" t="str">
        <f t="shared" ca="1" si="17"/>
        <v/>
      </c>
      <c r="U223" s="94"/>
      <c r="V223" s="92" t="str">
        <f t="shared" si="18"/>
        <v/>
      </c>
      <c r="W223" s="92" t="str">
        <f t="shared" si="19"/>
        <v/>
      </c>
      <c r="X223" s="99"/>
      <c r="Y223" s="94"/>
      <c r="Z223" s="100"/>
      <c r="AA223" s="95"/>
      <c r="AB223" s="10"/>
      <c r="AC223" s="72" t="b">
        <f t="shared" ca="1" si="16"/>
        <v>0</v>
      </c>
    </row>
    <row r="224" spans="1:29" ht="15">
      <c r="A224" s="93">
        <f t="shared" si="20"/>
        <v>1721</v>
      </c>
      <c r="B224" s="94"/>
      <c r="C224" s="153"/>
      <c r="D224" s="93" t="str">
        <f>IF(C224&lt;&gt;"",COUNTIF(Stats!AD:AD,C224),"")</f>
        <v/>
      </c>
      <c r="E224" s="165" t="str">
        <f ca="1">IF(C224&lt;&gt;"",IF(MONTH(T224)=MONTH(TODAY()),Stats!AI1722,"--"),"")</f>
        <v/>
      </c>
      <c r="F224" s="97"/>
      <c r="G224" s="160"/>
      <c r="H224" s="157"/>
      <c r="I224" s="158"/>
      <c r="J224" s="161"/>
      <c r="K224" s="160"/>
      <c r="L224" s="162"/>
      <c r="M224" s="162"/>
      <c r="N224" s="96"/>
      <c r="O224" s="96"/>
      <c r="P224" s="164"/>
      <c r="Q224" s="159"/>
      <c r="R224" s="98"/>
      <c r="S224" s="163"/>
      <c r="T224" s="92" t="str">
        <f t="shared" ca="1" si="17"/>
        <v/>
      </c>
      <c r="U224" s="94"/>
      <c r="V224" s="92" t="str">
        <f t="shared" si="18"/>
        <v/>
      </c>
      <c r="W224" s="92" t="str">
        <f t="shared" si="19"/>
        <v/>
      </c>
      <c r="X224" s="99"/>
      <c r="Y224" s="94"/>
      <c r="Z224" s="100"/>
      <c r="AA224" s="95"/>
      <c r="AB224" s="10"/>
      <c r="AC224" s="72" t="b">
        <f t="shared" ca="1" si="16"/>
        <v>0</v>
      </c>
    </row>
    <row r="225" spans="1:29" ht="15">
      <c r="A225" s="93">
        <f t="shared" si="20"/>
        <v>1722</v>
      </c>
      <c r="B225" s="94"/>
      <c r="C225" s="153"/>
      <c r="D225" s="93" t="str">
        <f>IF(C225&lt;&gt;"",COUNTIF(Stats!AD:AD,C225),"")</f>
        <v/>
      </c>
      <c r="E225" s="165" t="str">
        <f ca="1">IF(C225&lt;&gt;"",IF(MONTH(T225)=MONTH(TODAY()),Stats!AI1723,"--"),"")</f>
        <v/>
      </c>
      <c r="F225" s="97"/>
      <c r="G225" s="160"/>
      <c r="H225" s="157"/>
      <c r="I225" s="158"/>
      <c r="J225" s="161"/>
      <c r="K225" s="160"/>
      <c r="L225" s="162"/>
      <c r="M225" s="162"/>
      <c r="N225" s="96"/>
      <c r="O225" s="96"/>
      <c r="P225" s="164"/>
      <c r="Q225" s="159"/>
      <c r="R225" s="98"/>
      <c r="S225" s="163"/>
      <c r="T225" s="92" t="str">
        <f t="shared" ca="1" si="17"/>
        <v/>
      </c>
      <c r="U225" s="94"/>
      <c r="V225" s="92" t="str">
        <f t="shared" si="18"/>
        <v/>
      </c>
      <c r="W225" s="92" t="str">
        <f t="shared" si="19"/>
        <v/>
      </c>
      <c r="X225" s="99"/>
      <c r="Y225" s="94"/>
      <c r="Z225" s="100"/>
      <c r="AA225" s="95"/>
      <c r="AB225" s="10"/>
      <c r="AC225" s="72" t="b">
        <f t="shared" ca="1" si="16"/>
        <v>0</v>
      </c>
    </row>
    <row r="226" spans="1:29" ht="15">
      <c r="A226" s="93">
        <f t="shared" si="20"/>
        <v>1723</v>
      </c>
      <c r="B226" s="94"/>
      <c r="C226" s="153"/>
      <c r="D226" s="93" t="str">
        <f>IF(C226&lt;&gt;"",COUNTIF(Stats!AD:AD,C226),"")</f>
        <v/>
      </c>
      <c r="E226" s="165" t="str">
        <f ca="1">IF(C226&lt;&gt;"",IF(MONTH(T226)=MONTH(TODAY()),Stats!AI1724,"--"),"")</f>
        <v/>
      </c>
      <c r="F226" s="97"/>
      <c r="G226" s="160"/>
      <c r="H226" s="157"/>
      <c r="I226" s="158"/>
      <c r="J226" s="161"/>
      <c r="K226" s="160"/>
      <c r="L226" s="162"/>
      <c r="M226" s="162"/>
      <c r="N226" s="96"/>
      <c r="O226" s="96"/>
      <c r="P226" s="164"/>
      <c r="Q226" s="159"/>
      <c r="R226" s="98"/>
      <c r="S226" s="163"/>
      <c r="T226" s="92" t="str">
        <f t="shared" ca="1" si="17"/>
        <v/>
      </c>
      <c r="U226" s="94"/>
      <c r="V226" s="92" t="str">
        <f t="shared" si="18"/>
        <v/>
      </c>
      <c r="W226" s="92" t="str">
        <f t="shared" si="19"/>
        <v/>
      </c>
      <c r="X226" s="99"/>
      <c r="Y226" s="94"/>
      <c r="Z226" s="100"/>
      <c r="AA226" s="95"/>
      <c r="AB226" s="10"/>
      <c r="AC226" s="72" t="b">
        <f t="shared" ca="1" si="16"/>
        <v>0</v>
      </c>
    </row>
    <row r="227" spans="1:29" ht="15">
      <c r="A227" s="93">
        <f t="shared" si="20"/>
        <v>1724</v>
      </c>
      <c r="B227" s="94"/>
      <c r="C227" s="153"/>
      <c r="D227" s="93" t="str">
        <f>IF(C227&lt;&gt;"",COUNTIF(Stats!AD:AD,C227),"")</f>
        <v/>
      </c>
      <c r="E227" s="165" t="str">
        <f ca="1">IF(C227&lt;&gt;"",IF(MONTH(T227)=MONTH(TODAY()),Stats!AI1725,"--"),"")</f>
        <v/>
      </c>
      <c r="F227" s="97"/>
      <c r="G227" s="160"/>
      <c r="H227" s="157"/>
      <c r="I227" s="158"/>
      <c r="J227" s="161"/>
      <c r="K227" s="160"/>
      <c r="L227" s="162"/>
      <c r="M227" s="162"/>
      <c r="N227" s="96"/>
      <c r="O227" s="96"/>
      <c r="P227" s="164"/>
      <c r="Q227" s="159"/>
      <c r="R227" s="98"/>
      <c r="S227" s="163"/>
      <c r="T227" s="92" t="str">
        <f t="shared" ca="1" si="17"/>
        <v/>
      </c>
      <c r="U227" s="94"/>
      <c r="V227" s="92" t="str">
        <f t="shared" si="18"/>
        <v/>
      </c>
      <c r="W227" s="92" t="str">
        <f t="shared" si="19"/>
        <v/>
      </c>
      <c r="X227" s="99"/>
      <c r="Y227" s="94"/>
      <c r="Z227" s="100"/>
      <c r="AA227" s="95"/>
      <c r="AB227" s="10"/>
      <c r="AC227" s="72" t="b">
        <f t="shared" ca="1" si="16"/>
        <v>0</v>
      </c>
    </row>
    <row r="228" spans="1:29" ht="15">
      <c r="A228" s="93">
        <f t="shared" si="20"/>
        <v>1725</v>
      </c>
      <c r="B228" s="94"/>
      <c r="C228" s="153"/>
      <c r="D228" s="93" t="str">
        <f>IF(C228&lt;&gt;"",COUNTIF(Stats!AD:AD,C228),"")</f>
        <v/>
      </c>
      <c r="E228" s="165" t="str">
        <f ca="1">IF(C228&lt;&gt;"",IF(MONTH(T228)=MONTH(TODAY()),Stats!AI1726,"--"),"")</f>
        <v/>
      </c>
      <c r="F228" s="97"/>
      <c r="G228" s="160"/>
      <c r="H228" s="157"/>
      <c r="I228" s="158"/>
      <c r="J228" s="161"/>
      <c r="K228" s="160"/>
      <c r="L228" s="162"/>
      <c r="M228" s="162"/>
      <c r="N228" s="96"/>
      <c r="O228" s="96"/>
      <c r="P228" s="164"/>
      <c r="Q228" s="159"/>
      <c r="R228" s="98"/>
      <c r="S228" s="163"/>
      <c r="T228" s="92" t="str">
        <f t="shared" ca="1" si="17"/>
        <v/>
      </c>
      <c r="U228" s="94"/>
      <c r="V228" s="92" t="str">
        <f t="shared" si="18"/>
        <v/>
      </c>
      <c r="W228" s="92" t="str">
        <f t="shared" si="19"/>
        <v/>
      </c>
      <c r="X228" s="99"/>
      <c r="Y228" s="94"/>
      <c r="Z228" s="100"/>
      <c r="AA228" s="95"/>
      <c r="AB228" s="10"/>
      <c r="AC228" s="72" t="b">
        <f t="shared" ca="1" si="16"/>
        <v>0</v>
      </c>
    </row>
    <row r="229" spans="1:29" ht="15">
      <c r="A229" s="93">
        <f t="shared" si="20"/>
        <v>1726</v>
      </c>
      <c r="B229" s="94"/>
      <c r="C229" s="153"/>
      <c r="D229" s="93" t="str">
        <f>IF(C229&lt;&gt;"",COUNTIF(Stats!AD:AD,C229),"")</f>
        <v/>
      </c>
      <c r="E229" s="165" t="str">
        <f ca="1">IF(C229&lt;&gt;"",IF(MONTH(T229)=MONTH(TODAY()),Stats!AI1727,"--"),"")</f>
        <v/>
      </c>
      <c r="F229" s="97"/>
      <c r="G229" s="160"/>
      <c r="H229" s="157"/>
      <c r="I229" s="158"/>
      <c r="J229" s="161"/>
      <c r="K229" s="160"/>
      <c r="L229" s="162"/>
      <c r="M229" s="162"/>
      <c r="N229" s="96"/>
      <c r="O229" s="96"/>
      <c r="P229" s="164"/>
      <c r="Q229" s="159"/>
      <c r="R229" s="98"/>
      <c r="S229" s="163"/>
      <c r="T229" s="92" t="str">
        <f t="shared" ca="1" si="17"/>
        <v/>
      </c>
      <c r="U229" s="94"/>
      <c r="V229" s="92" t="str">
        <f t="shared" si="18"/>
        <v/>
      </c>
      <c r="W229" s="92" t="str">
        <f t="shared" si="19"/>
        <v/>
      </c>
      <c r="X229" s="99"/>
      <c r="Y229" s="94"/>
      <c r="Z229" s="100"/>
      <c r="AA229" s="95"/>
      <c r="AB229" s="10"/>
      <c r="AC229" s="72" t="b">
        <f t="shared" ca="1" si="16"/>
        <v>0</v>
      </c>
    </row>
    <row r="230" spans="1:29" ht="15">
      <c r="A230" s="93">
        <f t="shared" si="20"/>
        <v>1727</v>
      </c>
      <c r="B230" s="94"/>
      <c r="C230" s="153"/>
      <c r="D230" s="93" t="str">
        <f>IF(C230&lt;&gt;"",COUNTIF(Stats!AD:AD,C230),"")</f>
        <v/>
      </c>
      <c r="E230" s="165" t="str">
        <f ca="1">IF(C230&lt;&gt;"",IF(MONTH(T230)=MONTH(TODAY()),Stats!AI1728,"--"),"")</f>
        <v/>
      </c>
      <c r="F230" s="97"/>
      <c r="G230" s="160"/>
      <c r="H230" s="157"/>
      <c r="I230" s="158"/>
      <c r="J230" s="161"/>
      <c r="K230" s="160"/>
      <c r="L230" s="162"/>
      <c r="M230" s="162"/>
      <c r="N230" s="96"/>
      <c r="O230" s="96"/>
      <c r="P230" s="164"/>
      <c r="Q230" s="159"/>
      <c r="R230" s="98"/>
      <c r="S230" s="163"/>
      <c r="T230" s="92" t="str">
        <f t="shared" ca="1" si="17"/>
        <v/>
      </c>
      <c r="U230" s="94"/>
      <c r="V230" s="92" t="str">
        <f t="shared" si="18"/>
        <v/>
      </c>
      <c r="W230" s="92" t="str">
        <f t="shared" si="19"/>
        <v/>
      </c>
      <c r="X230" s="99"/>
      <c r="Y230" s="94"/>
      <c r="Z230" s="100"/>
      <c r="AA230" s="95"/>
      <c r="AB230" s="10"/>
      <c r="AC230" s="72" t="b">
        <f t="shared" ca="1" si="16"/>
        <v>0</v>
      </c>
    </row>
    <row r="231" spans="1:29" ht="15">
      <c r="A231" s="93">
        <f t="shared" si="20"/>
        <v>1728</v>
      </c>
      <c r="B231" s="94"/>
      <c r="C231" s="153"/>
      <c r="D231" s="93" t="str">
        <f>IF(C231&lt;&gt;"",COUNTIF(Stats!AD:AD,C231),"")</f>
        <v/>
      </c>
      <c r="E231" s="165" t="str">
        <f ca="1">IF(C231&lt;&gt;"",IF(MONTH(T231)=MONTH(TODAY()),Stats!AI1729,"--"),"")</f>
        <v/>
      </c>
      <c r="F231" s="97"/>
      <c r="G231" s="160"/>
      <c r="H231" s="157"/>
      <c r="I231" s="158"/>
      <c r="J231" s="161"/>
      <c r="K231" s="160"/>
      <c r="L231" s="162"/>
      <c r="M231" s="162"/>
      <c r="N231" s="96"/>
      <c r="O231" s="96"/>
      <c r="P231" s="164"/>
      <c r="Q231" s="159"/>
      <c r="R231" s="98"/>
      <c r="S231" s="163"/>
      <c r="T231" s="92" t="str">
        <f t="shared" ca="1" si="17"/>
        <v/>
      </c>
      <c r="U231" s="94"/>
      <c r="V231" s="92" t="str">
        <f t="shared" si="18"/>
        <v/>
      </c>
      <c r="W231" s="92" t="str">
        <f t="shared" si="19"/>
        <v/>
      </c>
      <c r="X231" s="99"/>
      <c r="Y231" s="94"/>
      <c r="Z231" s="100"/>
      <c r="AA231" s="95"/>
      <c r="AB231" s="10"/>
      <c r="AC231" s="72" t="b">
        <f t="shared" ca="1" si="16"/>
        <v>0</v>
      </c>
    </row>
    <row r="232" spans="1:29" ht="15">
      <c r="A232" s="93">
        <f t="shared" si="20"/>
        <v>1729</v>
      </c>
      <c r="B232" s="94"/>
      <c r="C232" s="153"/>
      <c r="D232" s="93" t="str">
        <f>IF(C232&lt;&gt;"",COUNTIF(Stats!AD:AD,C232),"")</f>
        <v/>
      </c>
      <c r="E232" s="165" t="str">
        <f ca="1">IF(C232&lt;&gt;"",IF(MONTH(T232)=MONTH(TODAY()),Stats!AI1730,"--"),"")</f>
        <v/>
      </c>
      <c r="F232" s="97"/>
      <c r="G232" s="160"/>
      <c r="H232" s="157"/>
      <c r="I232" s="158"/>
      <c r="J232" s="161"/>
      <c r="K232" s="160"/>
      <c r="L232" s="162"/>
      <c r="M232" s="162"/>
      <c r="N232" s="96"/>
      <c r="O232" s="96"/>
      <c r="P232" s="164"/>
      <c r="Q232" s="159"/>
      <c r="R232" s="98"/>
      <c r="S232" s="163"/>
      <c r="T232" s="92" t="str">
        <f t="shared" ca="1" si="17"/>
        <v/>
      </c>
      <c r="U232" s="94"/>
      <c r="V232" s="92" t="str">
        <f t="shared" si="18"/>
        <v/>
      </c>
      <c r="W232" s="92" t="str">
        <f t="shared" si="19"/>
        <v/>
      </c>
      <c r="X232" s="99"/>
      <c r="Y232" s="94"/>
      <c r="Z232" s="100"/>
      <c r="AA232" s="95"/>
      <c r="AB232" s="10"/>
      <c r="AC232" s="72" t="b">
        <f t="shared" ca="1" si="16"/>
        <v>0</v>
      </c>
    </row>
    <row r="233" spans="1:29" ht="15">
      <c r="A233" s="93">
        <f t="shared" si="20"/>
        <v>1730</v>
      </c>
      <c r="B233" s="94"/>
      <c r="C233" s="153"/>
      <c r="D233" s="93" t="str">
        <f>IF(C233&lt;&gt;"",COUNTIF(Stats!AD:AD,C233),"")</f>
        <v/>
      </c>
      <c r="E233" s="165" t="str">
        <f ca="1">IF(C233&lt;&gt;"",IF(MONTH(T233)=MONTH(TODAY()),Stats!AI1731,"--"),"")</f>
        <v/>
      </c>
      <c r="F233" s="97"/>
      <c r="G233" s="160"/>
      <c r="H233" s="157"/>
      <c r="I233" s="158"/>
      <c r="J233" s="161"/>
      <c r="K233" s="160"/>
      <c r="L233" s="162"/>
      <c r="M233" s="162"/>
      <c r="N233" s="96"/>
      <c r="O233" s="96"/>
      <c r="P233" s="164"/>
      <c r="Q233" s="159"/>
      <c r="R233" s="98"/>
      <c r="S233" s="163"/>
      <c r="T233" s="92" t="str">
        <f t="shared" ca="1" si="17"/>
        <v/>
      </c>
      <c r="U233" s="94"/>
      <c r="V233" s="92" t="str">
        <f t="shared" si="18"/>
        <v/>
      </c>
      <c r="W233" s="92" t="str">
        <f t="shared" si="19"/>
        <v/>
      </c>
      <c r="X233" s="99"/>
      <c r="Y233" s="94"/>
      <c r="Z233" s="100"/>
      <c r="AA233" s="95"/>
      <c r="AB233" s="10"/>
      <c r="AC233" s="72" t="b">
        <f t="shared" ca="1" si="16"/>
        <v>0</v>
      </c>
    </row>
    <row r="234" spans="1:29" ht="15">
      <c r="A234" s="93">
        <f t="shared" si="20"/>
        <v>1731</v>
      </c>
      <c r="B234" s="94"/>
      <c r="C234" s="153"/>
      <c r="D234" s="93" t="str">
        <f>IF(C234&lt;&gt;"",COUNTIF(Stats!AD:AD,C234),"")</f>
        <v/>
      </c>
      <c r="E234" s="165" t="str">
        <f ca="1">IF(C234&lt;&gt;"",IF(MONTH(T234)=MONTH(TODAY()),Stats!AI1732,"--"),"")</f>
        <v/>
      </c>
      <c r="F234" s="97"/>
      <c r="G234" s="160"/>
      <c r="H234" s="157"/>
      <c r="I234" s="158"/>
      <c r="J234" s="161"/>
      <c r="K234" s="160"/>
      <c r="L234" s="162"/>
      <c r="M234" s="162"/>
      <c r="N234" s="96"/>
      <c r="O234" s="96"/>
      <c r="P234" s="164"/>
      <c r="Q234" s="159"/>
      <c r="R234" s="98"/>
      <c r="S234" s="163"/>
      <c r="T234" s="92" t="str">
        <f t="shared" ca="1" si="17"/>
        <v/>
      </c>
      <c r="U234" s="94"/>
      <c r="V234" s="92" t="str">
        <f t="shared" si="18"/>
        <v/>
      </c>
      <c r="W234" s="92" t="str">
        <f t="shared" si="19"/>
        <v/>
      </c>
      <c r="X234" s="99"/>
      <c r="Y234" s="94"/>
      <c r="Z234" s="100"/>
      <c r="AA234" s="95"/>
      <c r="AB234" s="10"/>
      <c r="AC234" s="72" t="b">
        <f t="shared" ca="1" si="16"/>
        <v>0</v>
      </c>
    </row>
    <row r="235" spans="1:29" ht="15">
      <c r="A235" s="93">
        <f t="shared" si="20"/>
        <v>1732</v>
      </c>
      <c r="B235" s="94"/>
      <c r="C235" s="153"/>
      <c r="D235" s="93" t="str">
        <f>IF(C235&lt;&gt;"",COUNTIF(Stats!AD:AD,C235),"")</f>
        <v/>
      </c>
      <c r="E235" s="165" t="str">
        <f ca="1">IF(C235&lt;&gt;"",IF(MONTH(T235)=MONTH(TODAY()),Stats!AI1733,"--"),"")</f>
        <v/>
      </c>
      <c r="F235" s="97"/>
      <c r="G235" s="160"/>
      <c r="H235" s="157"/>
      <c r="I235" s="158"/>
      <c r="J235" s="161"/>
      <c r="K235" s="160"/>
      <c r="L235" s="162"/>
      <c r="M235" s="162"/>
      <c r="N235" s="96"/>
      <c r="O235" s="96"/>
      <c r="P235" s="164"/>
      <c r="Q235" s="159"/>
      <c r="R235" s="98"/>
      <c r="S235" s="163"/>
      <c r="T235" s="92" t="str">
        <f t="shared" ca="1" si="17"/>
        <v/>
      </c>
      <c r="U235" s="94"/>
      <c r="V235" s="92" t="str">
        <f t="shared" si="18"/>
        <v/>
      </c>
      <c r="W235" s="92" t="str">
        <f t="shared" si="19"/>
        <v/>
      </c>
      <c r="X235" s="99"/>
      <c r="Y235" s="94"/>
      <c r="Z235" s="100"/>
      <c r="AA235" s="95"/>
      <c r="AB235" s="10"/>
      <c r="AC235" s="72" t="b">
        <f t="shared" ca="1" si="16"/>
        <v>0</v>
      </c>
    </row>
    <row r="236" spans="1:29" ht="15">
      <c r="A236" s="93">
        <f t="shared" si="20"/>
        <v>1733</v>
      </c>
      <c r="B236" s="94"/>
      <c r="C236" s="153"/>
      <c r="D236" s="93" t="str">
        <f>IF(C236&lt;&gt;"",COUNTIF(Stats!AD:AD,C236),"")</f>
        <v/>
      </c>
      <c r="E236" s="165" t="str">
        <f ca="1">IF(C236&lt;&gt;"",IF(MONTH(T236)=MONTH(TODAY()),Stats!AI1734,"--"),"")</f>
        <v/>
      </c>
      <c r="F236" s="97"/>
      <c r="G236" s="160"/>
      <c r="H236" s="157"/>
      <c r="I236" s="158"/>
      <c r="J236" s="161"/>
      <c r="K236" s="160"/>
      <c r="L236" s="162"/>
      <c r="M236" s="162"/>
      <c r="N236" s="96"/>
      <c r="O236" s="96"/>
      <c r="P236" s="164"/>
      <c r="Q236" s="159"/>
      <c r="R236" s="98"/>
      <c r="S236" s="163"/>
      <c r="T236" s="92" t="str">
        <f t="shared" ca="1" si="17"/>
        <v/>
      </c>
      <c r="U236" s="94"/>
      <c r="V236" s="92" t="str">
        <f t="shared" si="18"/>
        <v/>
      </c>
      <c r="W236" s="92" t="str">
        <f t="shared" si="19"/>
        <v/>
      </c>
      <c r="X236" s="99"/>
      <c r="Y236" s="94"/>
      <c r="Z236" s="100"/>
      <c r="AA236" s="95"/>
      <c r="AB236" s="10"/>
      <c r="AC236" s="72" t="b">
        <f t="shared" ca="1" si="16"/>
        <v>0</v>
      </c>
    </row>
    <row r="237" spans="1:29" ht="15">
      <c r="A237" s="93">
        <f t="shared" si="20"/>
        <v>1734</v>
      </c>
      <c r="B237" s="94"/>
      <c r="C237" s="153"/>
      <c r="D237" s="93" t="str">
        <f>IF(C237&lt;&gt;"",COUNTIF(Stats!AD:AD,C237),"")</f>
        <v/>
      </c>
      <c r="E237" s="165" t="str">
        <f ca="1">IF(C237&lt;&gt;"",IF(MONTH(T237)=MONTH(TODAY()),Stats!AI1735,"--"),"")</f>
        <v/>
      </c>
      <c r="F237" s="97"/>
      <c r="G237" s="160"/>
      <c r="H237" s="157"/>
      <c r="I237" s="158"/>
      <c r="J237" s="161"/>
      <c r="K237" s="160"/>
      <c r="L237" s="162"/>
      <c r="M237" s="162"/>
      <c r="N237" s="96"/>
      <c r="O237" s="96"/>
      <c r="P237" s="164"/>
      <c r="Q237" s="159"/>
      <c r="R237" s="98"/>
      <c r="S237" s="163"/>
      <c r="T237" s="92" t="str">
        <f t="shared" ca="1" si="17"/>
        <v/>
      </c>
      <c r="U237" s="94"/>
      <c r="V237" s="92" t="str">
        <f t="shared" si="18"/>
        <v/>
      </c>
      <c r="W237" s="92" t="str">
        <f t="shared" si="19"/>
        <v/>
      </c>
      <c r="X237" s="99"/>
      <c r="Y237" s="94"/>
      <c r="Z237" s="100"/>
      <c r="AA237" s="95"/>
      <c r="AB237" s="10"/>
      <c r="AC237" s="72" t="b">
        <f t="shared" ca="1" si="16"/>
        <v>0</v>
      </c>
    </row>
    <row r="238" spans="1:29" ht="15">
      <c r="A238" s="93">
        <f t="shared" si="20"/>
        <v>1735</v>
      </c>
      <c r="B238" s="94"/>
      <c r="C238" s="153"/>
      <c r="D238" s="93" t="str">
        <f>IF(C238&lt;&gt;"",COUNTIF(Stats!AD:AD,C238),"")</f>
        <v/>
      </c>
      <c r="E238" s="165" t="str">
        <f ca="1">IF(C238&lt;&gt;"",IF(MONTH(T238)=MONTH(TODAY()),Stats!AI1736,"--"),"")</f>
        <v/>
      </c>
      <c r="F238" s="97"/>
      <c r="G238" s="160"/>
      <c r="H238" s="157"/>
      <c r="I238" s="158"/>
      <c r="J238" s="161"/>
      <c r="K238" s="160"/>
      <c r="L238" s="162"/>
      <c r="M238" s="162"/>
      <c r="N238" s="96"/>
      <c r="O238" s="96"/>
      <c r="P238" s="164"/>
      <c r="Q238" s="159"/>
      <c r="R238" s="98"/>
      <c r="S238" s="163"/>
      <c r="T238" s="92" t="str">
        <f t="shared" ca="1" si="17"/>
        <v/>
      </c>
      <c r="U238" s="94"/>
      <c r="V238" s="92" t="str">
        <f t="shared" si="18"/>
        <v/>
      </c>
      <c r="W238" s="92" t="str">
        <f t="shared" si="19"/>
        <v/>
      </c>
      <c r="X238" s="99"/>
      <c r="Y238" s="94"/>
      <c r="Z238" s="100"/>
      <c r="AA238" s="95"/>
      <c r="AB238" s="10"/>
      <c r="AC238" s="72" t="b">
        <f t="shared" ca="1" si="16"/>
        <v>0</v>
      </c>
    </row>
    <row r="239" spans="1:29" ht="15">
      <c r="A239" s="93">
        <f t="shared" si="20"/>
        <v>1736</v>
      </c>
      <c r="B239" s="94"/>
      <c r="C239" s="153"/>
      <c r="D239" s="93" t="str">
        <f>IF(C239&lt;&gt;"",COUNTIF(Stats!AD:AD,C239),"")</f>
        <v/>
      </c>
      <c r="E239" s="165" t="str">
        <f ca="1">IF(C239&lt;&gt;"",IF(MONTH(T239)=MONTH(TODAY()),Stats!AI1737,"--"),"")</f>
        <v/>
      </c>
      <c r="F239" s="97"/>
      <c r="G239" s="160"/>
      <c r="H239" s="157"/>
      <c r="I239" s="158"/>
      <c r="J239" s="161"/>
      <c r="K239" s="160"/>
      <c r="L239" s="162"/>
      <c r="M239" s="162"/>
      <c r="N239" s="96"/>
      <c r="O239" s="96"/>
      <c r="P239" s="164"/>
      <c r="Q239" s="159"/>
      <c r="R239" s="98"/>
      <c r="S239" s="163"/>
      <c r="T239" s="92" t="str">
        <f t="shared" ca="1" si="17"/>
        <v/>
      </c>
      <c r="U239" s="94"/>
      <c r="V239" s="92" t="str">
        <f t="shared" si="18"/>
        <v/>
      </c>
      <c r="W239" s="92" t="str">
        <f t="shared" si="19"/>
        <v/>
      </c>
      <c r="X239" s="99"/>
      <c r="Y239" s="94"/>
      <c r="Z239" s="100"/>
      <c r="AA239" s="95"/>
      <c r="AB239" s="10"/>
      <c r="AC239" s="72" t="b">
        <f t="shared" ca="1" si="16"/>
        <v>0</v>
      </c>
    </row>
    <row r="240" spans="1:29" ht="15">
      <c r="A240" s="93">
        <f t="shared" si="20"/>
        <v>1737</v>
      </c>
      <c r="B240" s="94"/>
      <c r="C240" s="153"/>
      <c r="D240" s="93" t="str">
        <f>IF(C240&lt;&gt;"",COUNTIF(Stats!AD:AD,C240),"")</f>
        <v/>
      </c>
      <c r="E240" s="165" t="str">
        <f ca="1">IF(C240&lt;&gt;"",IF(MONTH(T240)=MONTH(TODAY()),Stats!AI1738,"--"),"")</f>
        <v/>
      </c>
      <c r="F240" s="97"/>
      <c r="G240" s="160"/>
      <c r="H240" s="157"/>
      <c r="I240" s="158"/>
      <c r="J240" s="161"/>
      <c r="K240" s="160"/>
      <c r="L240" s="162"/>
      <c r="M240" s="162"/>
      <c r="N240" s="96"/>
      <c r="O240" s="96"/>
      <c r="P240" s="164"/>
      <c r="Q240" s="159"/>
      <c r="R240" s="98"/>
      <c r="S240" s="163"/>
      <c r="T240" s="92" t="str">
        <f t="shared" ca="1" si="17"/>
        <v/>
      </c>
      <c r="U240" s="94"/>
      <c r="V240" s="92" t="str">
        <f t="shared" si="18"/>
        <v/>
      </c>
      <c r="W240" s="92" t="str">
        <f t="shared" si="19"/>
        <v/>
      </c>
      <c r="X240" s="99"/>
      <c r="Y240" s="94"/>
      <c r="Z240" s="100"/>
      <c r="AA240" s="95"/>
      <c r="AB240" s="10"/>
      <c r="AC240" s="72" t="b">
        <f t="shared" ca="1" si="16"/>
        <v>0</v>
      </c>
    </row>
    <row r="241" spans="1:29" ht="15">
      <c r="A241" s="93">
        <f t="shared" si="20"/>
        <v>1738</v>
      </c>
      <c r="B241" s="94"/>
      <c r="C241" s="153"/>
      <c r="D241" s="93" t="str">
        <f>IF(C241&lt;&gt;"",COUNTIF(Stats!AD:AD,C241),"")</f>
        <v/>
      </c>
      <c r="E241" s="165" t="str">
        <f ca="1">IF(C241&lt;&gt;"",IF(MONTH(T241)=MONTH(TODAY()),Stats!AI1739,"--"),"")</f>
        <v/>
      </c>
      <c r="F241" s="97"/>
      <c r="G241" s="160"/>
      <c r="H241" s="157"/>
      <c r="I241" s="158"/>
      <c r="J241" s="161"/>
      <c r="K241" s="160"/>
      <c r="L241" s="162"/>
      <c r="M241" s="162"/>
      <c r="N241" s="96"/>
      <c r="O241" s="96"/>
      <c r="P241" s="164"/>
      <c r="Q241" s="159"/>
      <c r="R241" s="98"/>
      <c r="S241" s="163"/>
      <c r="T241" s="92" t="str">
        <f t="shared" ca="1" si="17"/>
        <v/>
      </c>
      <c r="U241" s="94"/>
      <c r="V241" s="92" t="str">
        <f t="shared" si="18"/>
        <v/>
      </c>
      <c r="W241" s="92" t="str">
        <f t="shared" si="19"/>
        <v/>
      </c>
      <c r="X241" s="99"/>
      <c r="Y241" s="94"/>
      <c r="Z241" s="100"/>
      <c r="AA241" s="95"/>
      <c r="AB241" s="10"/>
      <c r="AC241" s="72" t="b">
        <f t="shared" ca="1" si="16"/>
        <v>0</v>
      </c>
    </row>
    <row r="242" spans="1:29" ht="15">
      <c r="A242" s="93">
        <f t="shared" si="20"/>
        <v>1739</v>
      </c>
      <c r="B242" s="94"/>
      <c r="C242" s="153"/>
      <c r="D242" s="93" t="str">
        <f>IF(C242&lt;&gt;"",COUNTIF(Stats!AD:AD,C242),"")</f>
        <v/>
      </c>
      <c r="E242" s="165" t="str">
        <f ca="1">IF(C242&lt;&gt;"",IF(MONTH(T242)=MONTH(TODAY()),Stats!AI1740,"--"),"")</f>
        <v/>
      </c>
      <c r="F242" s="97"/>
      <c r="G242" s="160"/>
      <c r="H242" s="157"/>
      <c r="I242" s="158"/>
      <c r="J242" s="161"/>
      <c r="K242" s="160"/>
      <c r="L242" s="162"/>
      <c r="M242" s="162"/>
      <c r="N242" s="96"/>
      <c r="O242" s="96"/>
      <c r="P242" s="164"/>
      <c r="Q242" s="159"/>
      <c r="R242" s="98"/>
      <c r="S242" s="163"/>
      <c r="T242" s="92" t="str">
        <f t="shared" ca="1" si="17"/>
        <v/>
      </c>
      <c r="U242" s="94"/>
      <c r="V242" s="92" t="str">
        <f t="shared" si="18"/>
        <v/>
      </c>
      <c r="W242" s="92" t="str">
        <f t="shared" si="19"/>
        <v/>
      </c>
      <c r="X242" s="99"/>
      <c r="Y242" s="94"/>
      <c r="Z242" s="100"/>
      <c r="AA242" s="95"/>
      <c r="AB242" s="10"/>
      <c r="AC242" s="72" t="b">
        <f t="shared" ca="1" si="16"/>
        <v>0</v>
      </c>
    </row>
    <row r="243" spans="1:29" ht="15">
      <c r="A243" s="93">
        <f t="shared" si="20"/>
        <v>1740</v>
      </c>
      <c r="B243" s="94"/>
      <c r="C243" s="153"/>
      <c r="D243" s="93" t="str">
        <f>IF(C243&lt;&gt;"",COUNTIF(Stats!AD:AD,C243),"")</f>
        <v/>
      </c>
      <c r="E243" s="165" t="str">
        <f ca="1">IF(C243&lt;&gt;"",IF(MONTH(T243)=MONTH(TODAY()),Stats!AI1741,"--"),"")</f>
        <v/>
      </c>
      <c r="F243" s="97"/>
      <c r="G243" s="160"/>
      <c r="H243" s="157"/>
      <c r="I243" s="158"/>
      <c r="J243" s="161"/>
      <c r="K243" s="160"/>
      <c r="L243" s="162"/>
      <c r="M243" s="162"/>
      <c r="N243" s="96"/>
      <c r="O243" s="96"/>
      <c r="P243" s="164"/>
      <c r="Q243" s="159"/>
      <c r="R243" s="98"/>
      <c r="S243" s="163"/>
      <c r="T243" s="92" t="str">
        <f t="shared" ca="1" si="17"/>
        <v/>
      </c>
      <c r="U243" s="94"/>
      <c r="V243" s="92" t="str">
        <f t="shared" si="18"/>
        <v/>
      </c>
      <c r="W243" s="92" t="str">
        <f t="shared" si="19"/>
        <v/>
      </c>
      <c r="X243" s="99"/>
      <c r="Y243" s="94"/>
      <c r="Z243" s="100"/>
      <c r="AA243" s="95"/>
      <c r="AB243" s="10"/>
      <c r="AC243" s="72" t="b">
        <f t="shared" ca="1" si="16"/>
        <v>0</v>
      </c>
    </row>
    <row r="244" spans="1:29" ht="15">
      <c r="A244" s="93">
        <f t="shared" si="20"/>
        <v>1741</v>
      </c>
      <c r="B244" s="94"/>
      <c r="C244" s="153"/>
      <c r="D244" s="93" t="str">
        <f>IF(C244&lt;&gt;"",COUNTIF(Stats!AD:AD,C244),"")</f>
        <v/>
      </c>
      <c r="E244" s="165" t="str">
        <f ca="1">IF(C244&lt;&gt;"",IF(MONTH(T244)=MONTH(TODAY()),Stats!AI1742,"--"),"")</f>
        <v/>
      </c>
      <c r="F244" s="97"/>
      <c r="G244" s="160"/>
      <c r="H244" s="157"/>
      <c r="I244" s="158"/>
      <c r="J244" s="161"/>
      <c r="K244" s="160"/>
      <c r="L244" s="162"/>
      <c r="M244" s="162"/>
      <c r="N244" s="96"/>
      <c r="O244" s="96"/>
      <c r="P244" s="164"/>
      <c r="Q244" s="159"/>
      <c r="R244" s="98"/>
      <c r="S244" s="163"/>
      <c r="T244" s="92" t="str">
        <f t="shared" ca="1" si="17"/>
        <v/>
      </c>
      <c r="U244" s="94"/>
      <c r="V244" s="92" t="str">
        <f t="shared" si="18"/>
        <v/>
      </c>
      <c r="W244" s="92" t="str">
        <f t="shared" si="19"/>
        <v/>
      </c>
      <c r="X244" s="99"/>
      <c r="Y244" s="94"/>
      <c r="Z244" s="100"/>
      <c r="AA244" s="95"/>
      <c r="AB244" s="10"/>
      <c r="AC244" s="72" t="b">
        <f t="shared" ca="1" si="16"/>
        <v>0</v>
      </c>
    </row>
    <row r="245" spans="1:29" ht="15">
      <c r="A245" s="93">
        <f t="shared" si="20"/>
        <v>1742</v>
      </c>
      <c r="B245" s="94"/>
      <c r="C245" s="153"/>
      <c r="D245" s="93" t="str">
        <f>IF(C245&lt;&gt;"",COUNTIF(Stats!AD:AD,C245),"")</f>
        <v/>
      </c>
      <c r="E245" s="165" t="str">
        <f ca="1">IF(C245&lt;&gt;"",IF(MONTH(T245)=MONTH(TODAY()),Stats!AI1743,"--"),"")</f>
        <v/>
      </c>
      <c r="F245" s="97"/>
      <c r="G245" s="160"/>
      <c r="H245" s="157"/>
      <c r="I245" s="158"/>
      <c r="J245" s="161"/>
      <c r="K245" s="160"/>
      <c r="L245" s="162"/>
      <c r="M245" s="162"/>
      <c r="N245" s="96"/>
      <c r="O245" s="96"/>
      <c r="P245" s="164"/>
      <c r="Q245" s="159"/>
      <c r="R245" s="98"/>
      <c r="S245" s="163"/>
      <c r="T245" s="92" t="str">
        <f t="shared" ca="1" si="17"/>
        <v/>
      </c>
      <c r="U245" s="94"/>
      <c r="V245" s="92" t="str">
        <f t="shared" si="18"/>
        <v/>
      </c>
      <c r="W245" s="92" t="str">
        <f t="shared" si="19"/>
        <v/>
      </c>
      <c r="X245" s="99"/>
      <c r="Y245" s="94"/>
      <c r="Z245" s="100"/>
      <c r="AA245" s="95"/>
      <c r="AB245" s="10"/>
      <c r="AC245" s="72" t="b">
        <f t="shared" ca="1" si="16"/>
        <v>0</v>
      </c>
    </row>
    <row r="246" spans="1:29" ht="15">
      <c r="A246" s="93">
        <f t="shared" si="20"/>
        <v>1743</v>
      </c>
      <c r="B246" s="94"/>
      <c r="C246" s="153"/>
      <c r="D246" s="93" t="str">
        <f>IF(C246&lt;&gt;"",COUNTIF(Stats!AD:AD,C246),"")</f>
        <v/>
      </c>
      <c r="E246" s="165" t="str">
        <f ca="1">IF(C246&lt;&gt;"",IF(MONTH(T246)=MONTH(TODAY()),Stats!AI1744,"--"),"")</f>
        <v/>
      </c>
      <c r="F246" s="97"/>
      <c r="G246" s="160"/>
      <c r="H246" s="157"/>
      <c r="I246" s="158"/>
      <c r="J246" s="161"/>
      <c r="K246" s="160"/>
      <c r="L246" s="162"/>
      <c r="M246" s="162"/>
      <c r="N246" s="96"/>
      <c r="O246" s="96"/>
      <c r="P246" s="164"/>
      <c r="Q246" s="159"/>
      <c r="R246" s="98"/>
      <c r="S246" s="163"/>
      <c r="T246" s="92" t="str">
        <f t="shared" ca="1" si="17"/>
        <v/>
      </c>
      <c r="U246" s="94"/>
      <c r="V246" s="92" t="str">
        <f t="shared" si="18"/>
        <v/>
      </c>
      <c r="W246" s="92" t="str">
        <f t="shared" si="19"/>
        <v/>
      </c>
      <c r="X246" s="99"/>
      <c r="Y246" s="94"/>
      <c r="Z246" s="100"/>
      <c r="AA246" s="95"/>
      <c r="AB246" s="10"/>
      <c r="AC246" s="72" t="b">
        <f t="shared" ca="1" si="16"/>
        <v>0</v>
      </c>
    </row>
    <row r="247" spans="1:29" ht="15">
      <c r="A247" s="93">
        <f t="shared" si="20"/>
        <v>1744</v>
      </c>
      <c r="B247" s="94"/>
      <c r="C247" s="153"/>
      <c r="D247" s="93" t="str">
        <f>IF(C247&lt;&gt;"",COUNTIF(Stats!AD:AD,C247),"")</f>
        <v/>
      </c>
      <c r="E247" s="165" t="str">
        <f ca="1">IF(C247&lt;&gt;"",IF(MONTH(T247)=MONTH(TODAY()),Stats!AI1745,"--"),"")</f>
        <v/>
      </c>
      <c r="F247" s="97"/>
      <c r="G247" s="160"/>
      <c r="H247" s="157"/>
      <c r="I247" s="158"/>
      <c r="J247" s="161"/>
      <c r="K247" s="160"/>
      <c r="L247" s="162"/>
      <c r="M247" s="162"/>
      <c r="N247" s="96"/>
      <c r="O247" s="96"/>
      <c r="P247" s="164"/>
      <c r="Q247" s="159"/>
      <c r="R247" s="98"/>
      <c r="S247" s="163"/>
      <c r="T247" s="92" t="str">
        <f t="shared" ca="1" si="17"/>
        <v/>
      </c>
      <c r="U247" s="94"/>
      <c r="V247" s="92" t="str">
        <f t="shared" si="18"/>
        <v/>
      </c>
      <c r="W247" s="92" t="str">
        <f t="shared" si="19"/>
        <v/>
      </c>
      <c r="X247" s="99"/>
      <c r="Y247" s="94"/>
      <c r="Z247" s="100"/>
      <c r="AA247" s="95"/>
      <c r="AB247" s="10"/>
      <c r="AC247" s="72" t="b">
        <f t="shared" ca="1" si="16"/>
        <v>0</v>
      </c>
    </row>
    <row r="248" spans="1:29" ht="15">
      <c r="A248" s="93">
        <f t="shared" si="20"/>
        <v>1745</v>
      </c>
      <c r="B248" s="94"/>
      <c r="C248" s="153"/>
      <c r="D248" s="93" t="str">
        <f>IF(C248&lt;&gt;"",COUNTIF(Stats!AD:AD,C248),"")</f>
        <v/>
      </c>
      <c r="E248" s="165" t="str">
        <f ca="1">IF(C248&lt;&gt;"",IF(MONTH(T248)=MONTH(TODAY()),Stats!AI1746,"--"),"")</f>
        <v/>
      </c>
      <c r="F248" s="97"/>
      <c r="G248" s="160"/>
      <c r="H248" s="157"/>
      <c r="I248" s="158"/>
      <c r="J248" s="161"/>
      <c r="K248" s="160"/>
      <c r="L248" s="162"/>
      <c r="M248" s="162"/>
      <c r="N248" s="96"/>
      <c r="O248" s="96"/>
      <c r="P248" s="164"/>
      <c r="Q248" s="159"/>
      <c r="R248" s="98"/>
      <c r="S248" s="163"/>
      <c r="T248" s="92" t="str">
        <f t="shared" ca="1" si="17"/>
        <v/>
      </c>
      <c r="U248" s="94"/>
      <c r="V248" s="92" t="str">
        <f t="shared" si="18"/>
        <v/>
      </c>
      <c r="W248" s="92" t="str">
        <f t="shared" si="19"/>
        <v/>
      </c>
      <c r="X248" s="99"/>
      <c r="Y248" s="94"/>
      <c r="Z248" s="100"/>
      <c r="AA248" s="95"/>
      <c r="AB248" s="10"/>
      <c r="AC248" s="72" t="b">
        <f t="shared" ca="1" si="16"/>
        <v>0</v>
      </c>
    </row>
    <row r="249" spans="1:29" ht="15">
      <c r="A249" s="93">
        <f t="shared" si="20"/>
        <v>1746</v>
      </c>
      <c r="B249" s="94"/>
      <c r="C249" s="153"/>
      <c r="D249" s="93" t="str">
        <f>IF(C249&lt;&gt;"",COUNTIF(Stats!AD:AD,C249),"")</f>
        <v/>
      </c>
      <c r="E249" s="165" t="str">
        <f ca="1">IF(C249&lt;&gt;"",IF(MONTH(T249)=MONTH(TODAY()),Stats!AI1747,"--"),"")</f>
        <v/>
      </c>
      <c r="F249" s="97"/>
      <c r="G249" s="160"/>
      <c r="H249" s="157"/>
      <c r="I249" s="158"/>
      <c r="J249" s="161"/>
      <c r="K249" s="160"/>
      <c r="L249" s="162"/>
      <c r="M249" s="162"/>
      <c r="N249" s="96"/>
      <c r="O249" s="96"/>
      <c r="P249" s="164"/>
      <c r="Q249" s="159"/>
      <c r="R249" s="98"/>
      <c r="S249" s="163"/>
      <c r="T249" s="92" t="str">
        <f t="shared" ca="1" si="17"/>
        <v/>
      </c>
      <c r="U249" s="94"/>
      <c r="V249" s="92" t="str">
        <f t="shared" si="18"/>
        <v/>
      </c>
      <c r="W249" s="92" t="str">
        <f t="shared" si="19"/>
        <v/>
      </c>
      <c r="X249" s="99"/>
      <c r="Y249" s="94"/>
      <c r="Z249" s="100"/>
      <c r="AA249" s="95"/>
      <c r="AB249" s="10"/>
      <c r="AC249" s="72" t="b">
        <f t="shared" ca="1" si="16"/>
        <v>0</v>
      </c>
    </row>
    <row r="250" spans="1:29" ht="15">
      <c r="A250" s="93">
        <f t="shared" si="20"/>
        <v>1747</v>
      </c>
      <c r="B250" s="94"/>
      <c r="C250" s="153"/>
      <c r="D250" s="93" t="str">
        <f>IF(C250&lt;&gt;"",COUNTIF(Stats!AD:AD,C250),"")</f>
        <v/>
      </c>
      <c r="E250" s="165" t="str">
        <f ca="1">IF(C250&lt;&gt;"",IF(MONTH(T250)=MONTH(TODAY()),Stats!AI1748,"--"),"")</f>
        <v/>
      </c>
      <c r="F250" s="97"/>
      <c r="G250" s="160"/>
      <c r="H250" s="157"/>
      <c r="I250" s="158"/>
      <c r="J250" s="161"/>
      <c r="K250" s="160"/>
      <c r="L250" s="162"/>
      <c r="M250" s="162"/>
      <c r="N250" s="96"/>
      <c r="O250" s="96"/>
      <c r="P250" s="164"/>
      <c r="Q250" s="159"/>
      <c r="R250" s="98"/>
      <c r="S250" s="163"/>
      <c r="T250" s="92" t="str">
        <f t="shared" ca="1" si="17"/>
        <v/>
      </c>
      <c r="U250" s="94"/>
      <c r="V250" s="92" t="str">
        <f t="shared" si="18"/>
        <v/>
      </c>
      <c r="W250" s="92" t="str">
        <f t="shared" si="19"/>
        <v/>
      </c>
      <c r="X250" s="99"/>
      <c r="Y250" s="94"/>
      <c r="Z250" s="100"/>
      <c r="AA250" s="95"/>
      <c r="AB250" s="10"/>
      <c r="AC250" s="72" t="b">
        <f t="shared" ca="1" si="16"/>
        <v>0</v>
      </c>
    </row>
    <row r="251" spans="1:29" ht="15">
      <c r="A251" s="93">
        <f t="shared" si="20"/>
        <v>1748</v>
      </c>
      <c r="B251" s="94"/>
      <c r="C251" s="153"/>
      <c r="D251" s="93" t="str">
        <f>IF(C251&lt;&gt;"",COUNTIF(Stats!AD:AD,C251),"")</f>
        <v/>
      </c>
      <c r="E251" s="165" t="str">
        <f ca="1">IF(C251&lt;&gt;"",IF(MONTH(T251)=MONTH(TODAY()),Stats!AI1749,"--"),"")</f>
        <v/>
      </c>
      <c r="F251" s="97"/>
      <c r="G251" s="160"/>
      <c r="H251" s="157"/>
      <c r="I251" s="158"/>
      <c r="J251" s="161"/>
      <c r="K251" s="160"/>
      <c r="L251" s="162"/>
      <c r="M251" s="162"/>
      <c r="N251" s="96"/>
      <c r="O251" s="96"/>
      <c r="P251" s="164"/>
      <c r="Q251" s="159"/>
      <c r="R251" s="98"/>
      <c r="S251" s="163"/>
      <c r="T251" s="92" t="str">
        <f t="shared" ca="1" si="17"/>
        <v/>
      </c>
      <c r="U251" s="94"/>
      <c r="V251" s="92" t="str">
        <f t="shared" si="18"/>
        <v/>
      </c>
      <c r="W251" s="92" t="str">
        <f t="shared" si="19"/>
        <v/>
      </c>
      <c r="X251" s="99"/>
      <c r="Y251" s="94"/>
      <c r="Z251" s="100"/>
      <c r="AA251" s="95"/>
      <c r="AB251" s="10"/>
      <c r="AC251" s="72" t="b">
        <f t="shared" ca="1" si="16"/>
        <v>0</v>
      </c>
    </row>
    <row r="252" spans="1:29" ht="15">
      <c r="A252" s="93">
        <f t="shared" si="20"/>
        <v>1749</v>
      </c>
      <c r="B252" s="94"/>
      <c r="C252" s="153"/>
      <c r="D252" s="93" t="str">
        <f>IF(C252&lt;&gt;"",COUNTIF(Stats!AD:AD,C252),"")</f>
        <v/>
      </c>
      <c r="E252" s="165" t="str">
        <f ca="1">IF(C252&lt;&gt;"",IF(MONTH(T252)=MONTH(TODAY()),Stats!AI1750,"--"),"")</f>
        <v/>
      </c>
      <c r="F252" s="97"/>
      <c r="G252" s="160"/>
      <c r="H252" s="157"/>
      <c r="I252" s="158"/>
      <c r="J252" s="161"/>
      <c r="K252" s="160"/>
      <c r="L252" s="162"/>
      <c r="M252" s="162"/>
      <c r="N252" s="96"/>
      <c r="O252" s="96"/>
      <c r="P252" s="164"/>
      <c r="Q252" s="159"/>
      <c r="R252" s="98"/>
      <c r="S252" s="163"/>
      <c r="T252" s="92" t="str">
        <f t="shared" ca="1" si="17"/>
        <v/>
      </c>
      <c r="U252" s="94"/>
      <c r="V252" s="92" t="str">
        <f t="shared" si="18"/>
        <v/>
      </c>
      <c r="W252" s="92" t="str">
        <f t="shared" si="19"/>
        <v/>
      </c>
      <c r="X252" s="99"/>
      <c r="Y252" s="94"/>
      <c r="Z252" s="100"/>
      <c r="AA252" s="95"/>
      <c r="AB252" s="10"/>
      <c r="AC252" s="72" t="b">
        <f t="shared" ca="1" si="16"/>
        <v>0</v>
      </c>
    </row>
    <row r="253" spans="1:29" ht="15">
      <c r="A253" s="93">
        <f t="shared" si="20"/>
        <v>1750</v>
      </c>
      <c r="B253" s="94"/>
      <c r="C253" s="153"/>
      <c r="D253" s="93" t="str">
        <f>IF(C253&lt;&gt;"",COUNTIF(Stats!AD:AD,C253),"")</f>
        <v/>
      </c>
      <c r="E253" s="165" t="str">
        <f ca="1">IF(C253&lt;&gt;"",IF(MONTH(T253)=MONTH(TODAY()),Stats!AI1751,"--"),"")</f>
        <v/>
      </c>
      <c r="F253" s="97"/>
      <c r="G253" s="160"/>
      <c r="H253" s="157"/>
      <c r="I253" s="158"/>
      <c r="J253" s="161"/>
      <c r="K253" s="160"/>
      <c r="L253" s="162"/>
      <c r="M253" s="162"/>
      <c r="N253" s="96"/>
      <c r="O253" s="96"/>
      <c r="P253" s="164"/>
      <c r="Q253" s="159"/>
      <c r="R253" s="98"/>
      <c r="S253" s="163"/>
      <c r="T253" s="92" t="str">
        <f t="shared" ca="1" si="17"/>
        <v/>
      </c>
      <c r="U253" s="94"/>
      <c r="V253" s="92" t="str">
        <f t="shared" si="18"/>
        <v/>
      </c>
      <c r="W253" s="92" t="str">
        <f t="shared" si="19"/>
        <v/>
      </c>
      <c r="X253" s="99"/>
      <c r="Y253" s="94"/>
      <c r="Z253" s="100"/>
      <c r="AA253" s="95"/>
      <c r="AB253" s="10"/>
      <c r="AC253" s="72" t="b">
        <f t="shared" ca="1" si="16"/>
        <v>0</v>
      </c>
    </row>
    <row r="254" spans="1:29" ht="15">
      <c r="A254" s="93">
        <f t="shared" si="20"/>
        <v>1751</v>
      </c>
      <c r="B254" s="94"/>
      <c r="C254" s="153"/>
      <c r="D254" s="93" t="str">
        <f>IF(C254&lt;&gt;"",COUNTIF(Stats!AD:AD,C254),"")</f>
        <v/>
      </c>
      <c r="E254" s="165" t="str">
        <f ca="1">IF(C254&lt;&gt;"",IF(MONTH(T254)=MONTH(TODAY()),Stats!AI1752,"--"),"")</f>
        <v/>
      </c>
      <c r="F254" s="97"/>
      <c r="G254" s="160"/>
      <c r="H254" s="157"/>
      <c r="I254" s="158"/>
      <c r="J254" s="161"/>
      <c r="K254" s="160"/>
      <c r="L254" s="162"/>
      <c r="M254" s="162"/>
      <c r="N254" s="96"/>
      <c r="O254" s="96"/>
      <c r="P254" s="164"/>
      <c r="Q254" s="159"/>
      <c r="R254" s="98"/>
      <c r="S254" s="163"/>
      <c r="T254" s="92" t="str">
        <f t="shared" ca="1" si="17"/>
        <v/>
      </c>
      <c r="U254" s="94"/>
      <c r="V254" s="92" t="str">
        <f t="shared" si="18"/>
        <v/>
      </c>
      <c r="W254" s="92" t="str">
        <f t="shared" si="19"/>
        <v/>
      </c>
      <c r="X254" s="99"/>
      <c r="Y254" s="94"/>
      <c r="Z254" s="100"/>
      <c r="AA254" s="95"/>
      <c r="AB254" s="10"/>
      <c r="AC254" s="72" t="b">
        <f t="shared" ca="1" si="16"/>
        <v>0</v>
      </c>
    </row>
    <row r="255" spans="1:29" ht="15">
      <c r="A255" s="93">
        <f t="shared" si="20"/>
        <v>1752</v>
      </c>
      <c r="B255" s="94"/>
      <c r="C255" s="153"/>
      <c r="D255" s="93" t="str">
        <f>IF(C255&lt;&gt;"",COUNTIF(Stats!AD:AD,C255),"")</f>
        <v/>
      </c>
      <c r="E255" s="165" t="str">
        <f ca="1">IF(C255&lt;&gt;"",IF(MONTH(T255)=MONTH(TODAY()),Stats!AI1753,"--"),"")</f>
        <v/>
      </c>
      <c r="F255" s="97"/>
      <c r="G255" s="160"/>
      <c r="H255" s="157"/>
      <c r="I255" s="158"/>
      <c r="J255" s="161"/>
      <c r="K255" s="160"/>
      <c r="L255" s="162"/>
      <c r="M255" s="162"/>
      <c r="N255" s="96"/>
      <c r="O255" s="96"/>
      <c r="P255" s="164"/>
      <c r="Q255" s="159"/>
      <c r="R255" s="98"/>
      <c r="S255" s="163"/>
      <c r="T255" s="92" t="str">
        <f t="shared" ca="1" si="17"/>
        <v/>
      </c>
      <c r="U255" s="94"/>
      <c r="V255" s="92" t="str">
        <f t="shared" si="18"/>
        <v/>
      </c>
      <c r="W255" s="92" t="str">
        <f t="shared" si="19"/>
        <v/>
      </c>
      <c r="X255" s="99"/>
      <c r="Y255" s="94"/>
      <c r="Z255" s="100"/>
      <c r="AA255" s="95"/>
      <c r="AB255" s="10"/>
      <c r="AC255" s="72" t="b">
        <f t="shared" ca="1" si="16"/>
        <v>0</v>
      </c>
    </row>
    <row r="256" spans="1:29" ht="15">
      <c r="A256" s="93">
        <f t="shared" si="20"/>
        <v>1753</v>
      </c>
      <c r="B256" s="94"/>
      <c r="C256" s="153"/>
      <c r="D256" s="93" t="str">
        <f>IF(C256&lt;&gt;"",COUNTIF(Stats!AD:AD,C256),"")</f>
        <v/>
      </c>
      <c r="E256" s="165" t="str">
        <f ca="1">IF(C256&lt;&gt;"",IF(MONTH(T256)=MONTH(TODAY()),Stats!AI1754,"--"),"")</f>
        <v/>
      </c>
      <c r="F256" s="97"/>
      <c r="G256" s="160"/>
      <c r="H256" s="157"/>
      <c r="I256" s="158"/>
      <c r="J256" s="161"/>
      <c r="K256" s="160"/>
      <c r="L256" s="162"/>
      <c r="M256" s="162"/>
      <c r="N256" s="96"/>
      <c r="O256" s="96"/>
      <c r="P256" s="164"/>
      <c r="Q256" s="159"/>
      <c r="R256" s="98"/>
      <c r="S256" s="163"/>
      <c r="T256" s="92" t="str">
        <f t="shared" ca="1" si="17"/>
        <v/>
      </c>
      <c r="U256" s="94"/>
      <c r="V256" s="92" t="str">
        <f t="shared" si="18"/>
        <v/>
      </c>
      <c r="W256" s="92" t="str">
        <f t="shared" si="19"/>
        <v/>
      </c>
      <c r="X256" s="99"/>
      <c r="Y256" s="94"/>
      <c r="Z256" s="100"/>
      <c r="AA256" s="95"/>
      <c r="AB256" s="10"/>
      <c r="AC256" s="72" t="b">
        <f t="shared" ca="1" si="16"/>
        <v>0</v>
      </c>
    </row>
    <row r="257" spans="1:29" ht="15">
      <c r="A257" s="93">
        <f t="shared" si="20"/>
        <v>1754</v>
      </c>
      <c r="B257" s="94"/>
      <c r="C257" s="153"/>
      <c r="D257" s="93" t="str">
        <f>IF(C257&lt;&gt;"",COUNTIF(Stats!AD:AD,C257),"")</f>
        <v/>
      </c>
      <c r="E257" s="165" t="str">
        <f ca="1">IF(C257&lt;&gt;"",IF(MONTH(T257)=MONTH(TODAY()),Stats!AI1755,"--"),"")</f>
        <v/>
      </c>
      <c r="F257" s="97"/>
      <c r="G257" s="160"/>
      <c r="H257" s="157"/>
      <c r="I257" s="158"/>
      <c r="J257" s="161"/>
      <c r="K257" s="160"/>
      <c r="L257" s="162"/>
      <c r="M257" s="162"/>
      <c r="N257" s="96"/>
      <c r="O257" s="96"/>
      <c r="P257" s="164"/>
      <c r="Q257" s="159"/>
      <c r="R257" s="98"/>
      <c r="S257" s="163"/>
      <c r="T257" s="92" t="str">
        <f t="shared" ca="1" si="17"/>
        <v/>
      </c>
      <c r="U257" s="94"/>
      <c r="V257" s="92" t="str">
        <f t="shared" si="18"/>
        <v/>
      </c>
      <c r="W257" s="92" t="str">
        <f t="shared" si="19"/>
        <v/>
      </c>
      <c r="X257" s="99"/>
      <c r="Y257" s="94"/>
      <c r="Z257" s="100"/>
      <c r="AA257" s="95"/>
      <c r="AB257" s="10"/>
      <c r="AC257" s="72" t="b">
        <f t="shared" ca="1" si="16"/>
        <v>0</v>
      </c>
    </row>
    <row r="258" spans="1:29" ht="15">
      <c r="A258" s="93">
        <f t="shared" si="20"/>
        <v>1755</v>
      </c>
      <c r="B258" s="94"/>
      <c r="C258" s="153"/>
      <c r="D258" s="93" t="str">
        <f>IF(C258&lt;&gt;"",COUNTIF(Stats!AD:AD,C258),"")</f>
        <v/>
      </c>
      <c r="E258" s="165" t="str">
        <f ca="1">IF(C258&lt;&gt;"",IF(MONTH(T258)=MONTH(TODAY()),Stats!AI1756,"--"),"")</f>
        <v/>
      </c>
      <c r="F258" s="97"/>
      <c r="G258" s="160"/>
      <c r="H258" s="157"/>
      <c r="I258" s="158"/>
      <c r="J258" s="161"/>
      <c r="K258" s="160"/>
      <c r="L258" s="162"/>
      <c r="M258" s="162"/>
      <c r="N258" s="96"/>
      <c r="O258" s="96"/>
      <c r="P258" s="164"/>
      <c r="Q258" s="159"/>
      <c r="R258" s="98"/>
      <c r="S258" s="163"/>
      <c r="T258" s="92" t="str">
        <f t="shared" ca="1" si="17"/>
        <v/>
      </c>
      <c r="U258" s="94"/>
      <c r="V258" s="92" t="str">
        <f t="shared" si="18"/>
        <v/>
      </c>
      <c r="W258" s="92" t="str">
        <f t="shared" si="19"/>
        <v/>
      </c>
      <c r="X258" s="99"/>
      <c r="Y258" s="94"/>
      <c r="Z258" s="100"/>
      <c r="AA258" s="95"/>
      <c r="AB258" s="10"/>
      <c r="AC258" s="72" t="b">
        <f t="shared" ca="1" si="16"/>
        <v>0</v>
      </c>
    </row>
    <row r="259" spans="1:29" ht="15">
      <c r="A259" s="93">
        <f t="shared" si="20"/>
        <v>1756</v>
      </c>
      <c r="B259" s="94"/>
      <c r="C259" s="153"/>
      <c r="D259" s="93" t="str">
        <f>IF(C259&lt;&gt;"",COUNTIF(Stats!AD:AD,C259),"")</f>
        <v/>
      </c>
      <c r="E259" s="165" t="str">
        <f ca="1">IF(C259&lt;&gt;"",IF(MONTH(T259)=MONTH(TODAY()),Stats!AI1757,"--"),"")</f>
        <v/>
      </c>
      <c r="F259" s="97"/>
      <c r="G259" s="160"/>
      <c r="H259" s="157"/>
      <c r="I259" s="158"/>
      <c r="J259" s="161"/>
      <c r="K259" s="160"/>
      <c r="L259" s="162"/>
      <c r="M259" s="162"/>
      <c r="N259" s="96"/>
      <c r="O259" s="96"/>
      <c r="P259" s="164"/>
      <c r="Q259" s="159"/>
      <c r="R259" s="98"/>
      <c r="S259" s="163"/>
      <c r="T259" s="92" t="str">
        <f t="shared" ca="1" si="17"/>
        <v/>
      </c>
      <c r="U259" s="94"/>
      <c r="V259" s="92" t="str">
        <f t="shared" si="18"/>
        <v/>
      </c>
      <c r="W259" s="92" t="str">
        <f t="shared" si="19"/>
        <v/>
      </c>
      <c r="X259" s="99"/>
      <c r="Y259" s="94"/>
      <c r="Z259" s="100"/>
      <c r="AA259" s="95"/>
      <c r="AB259" s="10"/>
      <c r="AC259" s="72" t="b">
        <f t="shared" ca="1" si="16"/>
        <v>0</v>
      </c>
    </row>
    <row r="260" spans="1:29" ht="15">
      <c r="A260" s="93">
        <f t="shared" si="20"/>
        <v>1757</v>
      </c>
      <c r="B260" s="94"/>
      <c r="C260" s="153"/>
      <c r="D260" s="93" t="str">
        <f>IF(C260&lt;&gt;"",COUNTIF(Stats!AD:AD,C260),"")</f>
        <v/>
      </c>
      <c r="E260" s="165" t="str">
        <f ca="1">IF(C260&lt;&gt;"",IF(MONTH(T260)=MONTH(TODAY()),Stats!AI1758,"--"),"")</f>
        <v/>
      </c>
      <c r="F260" s="97"/>
      <c r="G260" s="160"/>
      <c r="H260" s="157"/>
      <c r="I260" s="158"/>
      <c r="J260" s="161"/>
      <c r="K260" s="160"/>
      <c r="L260" s="162"/>
      <c r="M260" s="162"/>
      <c r="N260" s="96"/>
      <c r="O260" s="96"/>
      <c r="P260" s="164"/>
      <c r="Q260" s="159"/>
      <c r="R260" s="98"/>
      <c r="S260" s="163"/>
      <c r="T260" s="92" t="str">
        <f t="shared" ca="1" si="17"/>
        <v/>
      </c>
      <c r="U260" s="94"/>
      <c r="V260" s="92" t="str">
        <f t="shared" si="18"/>
        <v/>
      </c>
      <c r="W260" s="92" t="str">
        <f t="shared" si="19"/>
        <v/>
      </c>
      <c r="X260" s="99"/>
      <c r="Y260" s="94"/>
      <c r="Z260" s="100"/>
      <c r="AA260" s="95"/>
      <c r="AB260" s="10"/>
      <c r="AC260" s="72" t="b">
        <f t="shared" ref="AC260:AC323" ca="1" si="21">AND(T260&gt;=startDate,T260&lt;=endDate)</f>
        <v>0</v>
      </c>
    </row>
    <row r="261" spans="1:29" ht="15">
      <c r="A261" s="93">
        <f t="shared" si="20"/>
        <v>1758</v>
      </c>
      <c r="B261" s="94"/>
      <c r="C261" s="153"/>
      <c r="D261" s="93" t="str">
        <f>IF(C261&lt;&gt;"",COUNTIF(Stats!AD:AD,C261),"")</f>
        <v/>
      </c>
      <c r="E261" s="165" t="str">
        <f ca="1">IF(C261&lt;&gt;"",IF(MONTH(T261)=MONTH(TODAY()),Stats!AI1759,"--"),"")</f>
        <v/>
      </c>
      <c r="F261" s="97"/>
      <c r="G261" s="160"/>
      <c r="H261" s="157"/>
      <c r="I261" s="158"/>
      <c r="J261" s="161"/>
      <c r="K261" s="160"/>
      <c r="L261" s="162"/>
      <c r="M261" s="162"/>
      <c r="N261" s="96"/>
      <c r="O261" s="96"/>
      <c r="P261" s="164"/>
      <c r="Q261" s="159"/>
      <c r="R261" s="98"/>
      <c r="S261" s="163"/>
      <c r="T261" s="92" t="str">
        <f t="shared" ref="T261:T324" ca="1" si="22">IF(B261&lt;&gt;"",IF(T261="",TODAY(),T261),"")</f>
        <v/>
      </c>
      <c r="U261" s="94"/>
      <c r="V261" s="92" t="str">
        <f t="shared" ref="V261:V324" si="23">IF(U261="","", U261+21)</f>
        <v/>
      </c>
      <c r="W261" s="92" t="str">
        <f t="shared" ref="W261:W324" si="24">IF($U261="","", $V261+28)</f>
        <v/>
      </c>
      <c r="X261" s="99"/>
      <c r="Y261" s="94"/>
      <c r="Z261" s="100"/>
      <c r="AA261" s="95"/>
      <c r="AB261" s="10"/>
      <c r="AC261" s="72" t="b">
        <f t="shared" ca="1" si="21"/>
        <v>0</v>
      </c>
    </row>
    <row r="262" spans="1:29" ht="15">
      <c r="A262" s="93">
        <f t="shared" si="20"/>
        <v>1759</v>
      </c>
      <c r="B262" s="94"/>
      <c r="C262" s="153"/>
      <c r="D262" s="93" t="str">
        <f>IF(C262&lt;&gt;"",COUNTIF(Stats!AD:AD,C262),"")</f>
        <v/>
      </c>
      <c r="E262" s="165" t="str">
        <f ca="1">IF(C262&lt;&gt;"",IF(MONTH(T262)=MONTH(TODAY()),Stats!AI1760,"--"),"")</f>
        <v/>
      </c>
      <c r="F262" s="97"/>
      <c r="G262" s="160"/>
      <c r="H262" s="157"/>
      <c r="I262" s="158"/>
      <c r="J262" s="161"/>
      <c r="K262" s="160"/>
      <c r="L262" s="162"/>
      <c r="M262" s="162"/>
      <c r="N262" s="96"/>
      <c r="O262" s="96"/>
      <c r="P262" s="164"/>
      <c r="Q262" s="159"/>
      <c r="R262" s="98"/>
      <c r="S262" s="163"/>
      <c r="T262" s="92" t="str">
        <f t="shared" ca="1" si="22"/>
        <v/>
      </c>
      <c r="U262" s="94"/>
      <c r="V262" s="92" t="str">
        <f t="shared" si="23"/>
        <v/>
      </c>
      <c r="W262" s="92" t="str">
        <f t="shared" si="24"/>
        <v/>
      </c>
      <c r="X262" s="99"/>
      <c r="Y262" s="94"/>
      <c r="Z262" s="100"/>
      <c r="AA262" s="95"/>
      <c r="AB262" s="10"/>
      <c r="AC262" s="72" t="b">
        <f t="shared" ca="1" si="21"/>
        <v>0</v>
      </c>
    </row>
    <row r="263" spans="1:29" ht="15">
      <c r="A263" s="93">
        <f t="shared" si="20"/>
        <v>1760</v>
      </c>
      <c r="B263" s="94"/>
      <c r="C263" s="153"/>
      <c r="D263" s="93" t="str">
        <f>IF(C263&lt;&gt;"",COUNTIF(Stats!AD:AD,C263),"")</f>
        <v/>
      </c>
      <c r="E263" s="165" t="str">
        <f ca="1">IF(C263&lt;&gt;"",IF(MONTH(T263)=MONTH(TODAY()),Stats!AI1761,"--"),"")</f>
        <v/>
      </c>
      <c r="F263" s="97"/>
      <c r="G263" s="160"/>
      <c r="H263" s="157"/>
      <c r="I263" s="158"/>
      <c r="J263" s="161"/>
      <c r="K263" s="160"/>
      <c r="L263" s="162"/>
      <c r="M263" s="162"/>
      <c r="N263" s="96"/>
      <c r="O263" s="96"/>
      <c r="P263" s="164"/>
      <c r="Q263" s="159"/>
      <c r="R263" s="98"/>
      <c r="S263" s="163"/>
      <c r="T263" s="92" t="str">
        <f t="shared" ca="1" si="22"/>
        <v/>
      </c>
      <c r="U263" s="94"/>
      <c r="V263" s="92" t="str">
        <f t="shared" si="23"/>
        <v/>
      </c>
      <c r="W263" s="92" t="str">
        <f t="shared" si="24"/>
        <v/>
      </c>
      <c r="X263" s="99"/>
      <c r="Y263" s="94"/>
      <c r="Z263" s="100"/>
      <c r="AA263" s="95"/>
      <c r="AB263" s="10"/>
      <c r="AC263" s="72" t="b">
        <f t="shared" ca="1" si="21"/>
        <v>0</v>
      </c>
    </row>
    <row r="264" spans="1:29" ht="15">
      <c r="A264" s="93">
        <f t="shared" ref="A264:A327" si="25">(A263+1)</f>
        <v>1761</v>
      </c>
      <c r="B264" s="94"/>
      <c r="C264" s="153"/>
      <c r="D264" s="93" t="str">
        <f>IF(C264&lt;&gt;"",COUNTIF(Stats!AD:AD,C264),"")</f>
        <v/>
      </c>
      <c r="E264" s="165" t="str">
        <f ca="1">IF(C264&lt;&gt;"",IF(MONTH(T264)=MONTH(TODAY()),Stats!AI1762,"--"),"")</f>
        <v/>
      </c>
      <c r="F264" s="97"/>
      <c r="G264" s="160"/>
      <c r="H264" s="157"/>
      <c r="I264" s="158"/>
      <c r="J264" s="161"/>
      <c r="K264" s="160"/>
      <c r="L264" s="162"/>
      <c r="M264" s="162"/>
      <c r="N264" s="96"/>
      <c r="O264" s="96"/>
      <c r="P264" s="164"/>
      <c r="Q264" s="159"/>
      <c r="R264" s="98"/>
      <c r="S264" s="163"/>
      <c r="T264" s="92" t="str">
        <f t="shared" ca="1" si="22"/>
        <v/>
      </c>
      <c r="U264" s="94"/>
      <c r="V264" s="92" t="str">
        <f t="shared" si="23"/>
        <v/>
      </c>
      <c r="W264" s="92" t="str">
        <f t="shared" si="24"/>
        <v/>
      </c>
      <c r="X264" s="99"/>
      <c r="Y264" s="94"/>
      <c r="Z264" s="100"/>
      <c r="AA264" s="95"/>
      <c r="AB264" s="10"/>
      <c r="AC264" s="72" t="b">
        <f t="shared" ca="1" si="21"/>
        <v>0</v>
      </c>
    </row>
    <row r="265" spans="1:29" ht="16.5" customHeight="1">
      <c r="A265" s="93">
        <f t="shared" si="25"/>
        <v>1762</v>
      </c>
      <c r="B265" s="94"/>
      <c r="C265" s="153"/>
      <c r="D265" s="93" t="str">
        <f>IF(C265&lt;&gt;"",COUNTIF(Stats!AD:AD,C265),"")</f>
        <v/>
      </c>
      <c r="E265" s="165" t="str">
        <f ca="1">IF(C265&lt;&gt;"",IF(MONTH(T265)=MONTH(TODAY()),Stats!AI1763,"--"),"")</f>
        <v/>
      </c>
      <c r="F265" s="97"/>
      <c r="G265" s="160"/>
      <c r="H265" s="157"/>
      <c r="I265" s="158"/>
      <c r="J265" s="161"/>
      <c r="K265" s="160"/>
      <c r="L265" s="162"/>
      <c r="M265" s="162"/>
      <c r="N265" s="96"/>
      <c r="O265" s="96"/>
      <c r="P265" s="164"/>
      <c r="Q265" s="159"/>
      <c r="R265" s="98"/>
      <c r="S265" s="163"/>
      <c r="T265" s="92" t="str">
        <f t="shared" ca="1" si="22"/>
        <v/>
      </c>
      <c r="U265" s="94"/>
      <c r="V265" s="92" t="str">
        <f t="shared" si="23"/>
        <v/>
      </c>
      <c r="W265" s="92" t="str">
        <f t="shared" si="24"/>
        <v/>
      </c>
      <c r="X265" s="99"/>
      <c r="Y265" s="94"/>
      <c r="Z265" s="100"/>
      <c r="AA265" s="95"/>
      <c r="AB265" s="10"/>
      <c r="AC265" s="72" t="b">
        <f t="shared" ca="1" si="21"/>
        <v>0</v>
      </c>
    </row>
    <row r="266" spans="1:29" ht="15">
      <c r="A266" s="93">
        <f t="shared" si="25"/>
        <v>1763</v>
      </c>
      <c r="B266" s="94"/>
      <c r="C266" s="153"/>
      <c r="D266" s="93" t="str">
        <f>IF(C266&lt;&gt;"",COUNTIF(Stats!AD:AD,C266),"")</f>
        <v/>
      </c>
      <c r="E266" s="165" t="str">
        <f ca="1">IF(C266&lt;&gt;"",IF(MONTH(T266)=MONTH(TODAY()),Stats!AI1764,"--"),"")</f>
        <v/>
      </c>
      <c r="F266" s="97"/>
      <c r="G266" s="160"/>
      <c r="H266" s="157"/>
      <c r="I266" s="158"/>
      <c r="J266" s="161"/>
      <c r="K266" s="160"/>
      <c r="L266" s="162"/>
      <c r="M266" s="162"/>
      <c r="N266" s="96"/>
      <c r="O266" s="96"/>
      <c r="P266" s="164"/>
      <c r="Q266" s="159"/>
      <c r="R266" s="98"/>
      <c r="S266" s="163"/>
      <c r="T266" s="92" t="str">
        <f t="shared" ca="1" si="22"/>
        <v/>
      </c>
      <c r="U266" s="94"/>
      <c r="V266" s="92" t="str">
        <f t="shared" si="23"/>
        <v/>
      </c>
      <c r="W266" s="92" t="str">
        <f t="shared" si="24"/>
        <v/>
      </c>
      <c r="X266" s="99"/>
      <c r="Y266" s="94"/>
      <c r="Z266" s="100"/>
      <c r="AA266" s="95"/>
      <c r="AB266" s="10"/>
      <c r="AC266" s="72" t="b">
        <f t="shared" ca="1" si="21"/>
        <v>0</v>
      </c>
    </row>
    <row r="267" spans="1:29" ht="15">
      <c r="A267" s="93">
        <f t="shared" si="25"/>
        <v>1764</v>
      </c>
      <c r="B267" s="94"/>
      <c r="C267" s="153"/>
      <c r="D267" s="93" t="str">
        <f>IF(C267&lt;&gt;"",COUNTIF(Stats!AD:AD,C267),"")</f>
        <v/>
      </c>
      <c r="E267" s="165" t="str">
        <f ca="1">IF(C267&lt;&gt;"",IF(MONTH(T267)=MONTH(TODAY()),Stats!AI1765,"--"),"")</f>
        <v/>
      </c>
      <c r="F267" s="97"/>
      <c r="G267" s="160"/>
      <c r="H267" s="157"/>
      <c r="I267" s="158"/>
      <c r="J267" s="161"/>
      <c r="K267" s="160"/>
      <c r="L267" s="162"/>
      <c r="M267" s="162"/>
      <c r="N267" s="96"/>
      <c r="O267" s="96"/>
      <c r="P267" s="164"/>
      <c r="Q267" s="159"/>
      <c r="R267" s="98"/>
      <c r="S267" s="163"/>
      <c r="T267" s="92" t="str">
        <f t="shared" ca="1" si="22"/>
        <v/>
      </c>
      <c r="U267" s="94"/>
      <c r="V267" s="92" t="str">
        <f t="shared" si="23"/>
        <v/>
      </c>
      <c r="W267" s="92" t="str">
        <f t="shared" si="24"/>
        <v/>
      </c>
      <c r="X267" s="99"/>
      <c r="Y267" s="94"/>
      <c r="Z267" s="100"/>
      <c r="AA267" s="95"/>
      <c r="AB267" s="10"/>
      <c r="AC267" s="72" t="b">
        <f t="shared" ca="1" si="21"/>
        <v>0</v>
      </c>
    </row>
    <row r="268" spans="1:29" ht="15">
      <c r="A268" s="93">
        <f t="shared" si="25"/>
        <v>1765</v>
      </c>
      <c r="B268" s="94"/>
      <c r="C268" s="153"/>
      <c r="D268" s="93" t="str">
        <f>IF(C268&lt;&gt;"",COUNTIF(Stats!AD:AD,C268),"")</f>
        <v/>
      </c>
      <c r="E268" s="165" t="str">
        <f ca="1">IF(C268&lt;&gt;"",IF(MONTH(T268)=MONTH(TODAY()),Stats!AI1766,"--"),"")</f>
        <v/>
      </c>
      <c r="F268" s="97"/>
      <c r="G268" s="160"/>
      <c r="H268" s="157"/>
      <c r="I268" s="158"/>
      <c r="J268" s="161"/>
      <c r="K268" s="160"/>
      <c r="L268" s="162"/>
      <c r="M268" s="162"/>
      <c r="N268" s="96"/>
      <c r="O268" s="96"/>
      <c r="P268" s="164"/>
      <c r="Q268" s="159"/>
      <c r="R268" s="98"/>
      <c r="S268" s="163"/>
      <c r="T268" s="92" t="str">
        <f t="shared" ca="1" si="22"/>
        <v/>
      </c>
      <c r="U268" s="94"/>
      <c r="V268" s="92" t="str">
        <f t="shared" si="23"/>
        <v/>
      </c>
      <c r="W268" s="92" t="str">
        <f t="shared" si="24"/>
        <v/>
      </c>
      <c r="X268" s="99"/>
      <c r="Y268" s="94"/>
      <c r="Z268" s="100"/>
      <c r="AA268" s="95"/>
      <c r="AB268" s="10"/>
      <c r="AC268" s="72" t="b">
        <f t="shared" ca="1" si="21"/>
        <v>0</v>
      </c>
    </row>
    <row r="269" spans="1:29" ht="15">
      <c r="A269" s="93">
        <f t="shared" si="25"/>
        <v>1766</v>
      </c>
      <c r="B269" s="94"/>
      <c r="C269" s="153"/>
      <c r="D269" s="93" t="str">
        <f>IF(C269&lt;&gt;"",COUNTIF(Stats!AD:AD,C269),"")</f>
        <v/>
      </c>
      <c r="E269" s="165" t="str">
        <f ca="1">IF(C269&lt;&gt;"",IF(MONTH(T269)=MONTH(TODAY()),Stats!AI1767,"--"),"")</f>
        <v/>
      </c>
      <c r="F269" s="97"/>
      <c r="G269" s="160"/>
      <c r="H269" s="157"/>
      <c r="I269" s="158"/>
      <c r="J269" s="161"/>
      <c r="K269" s="160"/>
      <c r="L269" s="162"/>
      <c r="M269" s="162"/>
      <c r="N269" s="96"/>
      <c r="O269" s="96"/>
      <c r="P269" s="164"/>
      <c r="Q269" s="159"/>
      <c r="R269" s="98"/>
      <c r="S269" s="163"/>
      <c r="T269" s="92" t="str">
        <f t="shared" ca="1" si="22"/>
        <v/>
      </c>
      <c r="U269" s="94"/>
      <c r="V269" s="92" t="str">
        <f t="shared" si="23"/>
        <v/>
      </c>
      <c r="W269" s="92" t="str">
        <f t="shared" si="24"/>
        <v/>
      </c>
      <c r="X269" s="99"/>
      <c r="Y269" s="94"/>
      <c r="Z269" s="100"/>
      <c r="AA269" s="95"/>
      <c r="AB269" s="10"/>
      <c r="AC269" s="72" t="b">
        <f t="shared" ca="1" si="21"/>
        <v>0</v>
      </c>
    </row>
    <row r="270" spans="1:29" ht="15">
      <c r="A270" s="93">
        <f t="shared" si="25"/>
        <v>1767</v>
      </c>
      <c r="B270" s="94"/>
      <c r="C270" s="153"/>
      <c r="D270" s="93" t="str">
        <f>IF(C270&lt;&gt;"",COUNTIF(Stats!AD:AD,C270),"")</f>
        <v/>
      </c>
      <c r="E270" s="165" t="str">
        <f ca="1">IF(C270&lt;&gt;"",IF(MONTH(T270)=MONTH(TODAY()),Stats!AI1768,"--"),"")</f>
        <v/>
      </c>
      <c r="F270" s="97"/>
      <c r="G270" s="160"/>
      <c r="H270" s="157"/>
      <c r="I270" s="158"/>
      <c r="J270" s="161"/>
      <c r="K270" s="160"/>
      <c r="L270" s="162"/>
      <c r="M270" s="162"/>
      <c r="N270" s="96"/>
      <c r="O270" s="96"/>
      <c r="P270" s="164"/>
      <c r="Q270" s="159"/>
      <c r="R270" s="98"/>
      <c r="S270" s="163"/>
      <c r="T270" s="92" t="str">
        <f t="shared" ca="1" si="22"/>
        <v/>
      </c>
      <c r="U270" s="94"/>
      <c r="V270" s="92" t="str">
        <f t="shared" si="23"/>
        <v/>
      </c>
      <c r="W270" s="92" t="str">
        <f t="shared" si="24"/>
        <v/>
      </c>
      <c r="X270" s="99"/>
      <c r="Y270" s="94"/>
      <c r="Z270" s="100"/>
      <c r="AA270" s="95"/>
      <c r="AB270" s="10"/>
      <c r="AC270" s="72" t="b">
        <f t="shared" ca="1" si="21"/>
        <v>0</v>
      </c>
    </row>
    <row r="271" spans="1:29" ht="15">
      <c r="A271" s="93">
        <f t="shared" si="25"/>
        <v>1768</v>
      </c>
      <c r="B271" s="94"/>
      <c r="C271" s="153"/>
      <c r="D271" s="93" t="str">
        <f>IF(C271&lt;&gt;"",COUNTIF(Stats!AD:AD,C271),"")</f>
        <v/>
      </c>
      <c r="E271" s="165" t="str">
        <f ca="1">IF(C271&lt;&gt;"",IF(MONTH(T271)=MONTH(TODAY()),Stats!AI1769,"--"),"")</f>
        <v/>
      </c>
      <c r="F271" s="97"/>
      <c r="G271" s="160"/>
      <c r="H271" s="157"/>
      <c r="I271" s="158"/>
      <c r="J271" s="161"/>
      <c r="K271" s="160"/>
      <c r="L271" s="162"/>
      <c r="M271" s="162"/>
      <c r="N271" s="96"/>
      <c r="O271" s="96"/>
      <c r="P271" s="164"/>
      <c r="Q271" s="159"/>
      <c r="R271" s="98"/>
      <c r="S271" s="163"/>
      <c r="T271" s="92" t="str">
        <f t="shared" ca="1" si="22"/>
        <v/>
      </c>
      <c r="U271" s="94"/>
      <c r="V271" s="92" t="str">
        <f t="shared" si="23"/>
        <v/>
      </c>
      <c r="W271" s="92" t="str">
        <f t="shared" si="24"/>
        <v/>
      </c>
      <c r="X271" s="99"/>
      <c r="Y271" s="94"/>
      <c r="Z271" s="100"/>
      <c r="AA271" s="95"/>
      <c r="AB271" s="10"/>
      <c r="AC271" s="72" t="b">
        <f t="shared" ca="1" si="21"/>
        <v>0</v>
      </c>
    </row>
    <row r="272" spans="1:29" ht="15">
      <c r="A272" s="93">
        <f t="shared" si="25"/>
        <v>1769</v>
      </c>
      <c r="B272" s="94"/>
      <c r="C272" s="153"/>
      <c r="D272" s="93" t="str">
        <f>IF(C272&lt;&gt;"",COUNTIF(Stats!AD:AD,C272),"")</f>
        <v/>
      </c>
      <c r="E272" s="165" t="str">
        <f ca="1">IF(C272&lt;&gt;"",IF(MONTH(T272)=MONTH(TODAY()),Stats!AI1770,"--"),"")</f>
        <v/>
      </c>
      <c r="F272" s="97"/>
      <c r="G272" s="160"/>
      <c r="H272" s="157"/>
      <c r="I272" s="158"/>
      <c r="J272" s="161"/>
      <c r="K272" s="160"/>
      <c r="L272" s="162"/>
      <c r="M272" s="162"/>
      <c r="N272" s="96"/>
      <c r="O272" s="96"/>
      <c r="P272" s="164"/>
      <c r="Q272" s="159"/>
      <c r="R272" s="98"/>
      <c r="S272" s="163"/>
      <c r="T272" s="92" t="str">
        <f t="shared" ca="1" si="22"/>
        <v/>
      </c>
      <c r="U272" s="94"/>
      <c r="V272" s="92" t="str">
        <f t="shared" si="23"/>
        <v/>
      </c>
      <c r="W272" s="92" t="str">
        <f t="shared" si="24"/>
        <v/>
      </c>
      <c r="X272" s="99"/>
      <c r="Y272" s="94"/>
      <c r="Z272" s="100"/>
      <c r="AA272" s="95"/>
      <c r="AB272" s="10"/>
      <c r="AC272" s="72" t="b">
        <f t="shared" ca="1" si="21"/>
        <v>0</v>
      </c>
    </row>
    <row r="273" spans="1:34" ht="15">
      <c r="A273" s="93">
        <f t="shared" si="25"/>
        <v>1770</v>
      </c>
      <c r="B273" s="94"/>
      <c r="C273" s="153"/>
      <c r="D273" s="93" t="str">
        <f>IF(C273&lt;&gt;"",COUNTIF(Stats!AD:AD,C273),"")</f>
        <v/>
      </c>
      <c r="E273" s="165" t="str">
        <f ca="1">IF(C273&lt;&gt;"",IF(MONTH(T273)=MONTH(TODAY()),Stats!AI1771,"--"),"")</f>
        <v/>
      </c>
      <c r="F273" s="97"/>
      <c r="G273" s="160"/>
      <c r="H273" s="157"/>
      <c r="I273" s="158"/>
      <c r="J273" s="161"/>
      <c r="K273" s="160"/>
      <c r="L273" s="162"/>
      <c r="M273" s="162"/>
      <c r="N273" s="96"/>
      <c r="O273" s="96"/>
      <c r="P273" s="164"/>
      <c r="Q273" s="159"/>
      <c r="R273" s="98"/>
      <c r="S273" s="163"/>
      <c r="T273" s="92" t="str">
        <f t="shared" ca="1" si="22"/>
        <v/>
      </c>
      <c r="U273" s="94"/>
      <c r="V273" s="92" t="str">
        <f t="shared" si="23"/>
        <v/>
      </c>
      <c r="W273" s="92" t="str">
        <f t="shared" si="24"/>
        <v/>
      </c>
      <c r="X273" s="99"/>
      <c r="Y273" s="94"/>
      <c r="Z273" s="100"/>
      <c r="AA273" s="95"/>
      <c r="AB273" s="10"/>
      <c r="AC273" s="72" t="b">
        <f t="shared" ca="1" si="21"/>
        <v>0</v>
      </c>
    </row>
    <row r="274" spans="1:34" ht="15">
      <c r="A274" s="93">
        <f t="shared" si="25"/>
        <v>1771</v>
      </c>
      <c r="B274" s="94"/>
      <c r="C274" s="153"/>
      <c r="D274" s="93" t="str">
        <f>IF(C274&lt;&gt;"",COUNTIF(Stats!AD:AD,C274),"")</f>
        <v/>
      </c>
      <c r="E274" s="165" t="str">
        <f ca="1">IF(C274&lt;&gt;"",IF(MONTH(T274)=MONTH(TODAY()),Stats!AI1772,"--"),"")</f>
        <v/>
      </c>
      <c r="F274" s="97"/>
      <c r="G274" s="160"/>
      <c r="H274" s="157"/>
      <c r="I274" s="158"/>
      <c r="J274" s="161"/>
      <c r="K274" s="160"/>
      <c r="L274" s="162"/>
      <c r="M274" s="162"/>
      <c r="N274" s="96"/>
      <c r="O274" s="96"/>
      <c r="P274" s="164"/>
      <c r="Q274" s="159"/>
      <c r="R274" s="98"/>
      <c r="S274" s="163"/>
      <c r="T274" s="92" t="str">
        <f t="shared" ca="1" si="22"/>
        <v/>
      </c>
      <c r="U274" s="94"/>
      <c r="V274" s="92" t="str">
        <f t="shared" si="23"/>
        <v/>
      </c>
      <c r="W274" s="92" t="str">
        <f t="shared" si="24"/>
        <v/>
      </c>
      <c r="X274" s="99"/>
      <c r="Y274" s="94"/>
      <c r="Z274" s="100"/>
      <c r="AA274" s="95"/>
      <c r="AB274" s="10"/>
      <c r="AC274" s="72" t="b">
        <f t="shared" ca="1" si="21"/>
        <v>0</v>
      </c>
    </row>
    <row r="275" spans="1:34" ht="15">
      <c r="A275" s="93">
        <f t="shared" si="25"/>
        <v>1772</v>
      </c>
      <c r="B275" s="94"/>
      <c r="C275" s="153"/>
      <c r="D275" s="93" t="str">
        <f>IF(C275&lt;&gt;"",COUNTIF(Stats!AD:AD,C275),"")</f>
        <v/>
      </c>
      <c r="E275" s="165" t="str">
        <f ca="1">IF(C275&lt;&gt;"",IF(MONTH(T275)=MONTH(TODAY()),Stats!AI1773,"--"),"")</f>
        <v/>
      </c>
      <c r="F275" s="97"/>
      <c r="G275" s="160"/>
      <c r="H275" s="157"/>
      <c r="I275" s="158"/>
      <c r="J275" s="161"/>
      <c r="K275" s="160"/>
      <c r="L275" s="162"/>
      <c r="M275" s="162"/>
      <c r="N275" s="96"/>
      <c r="O275" s="96"/>
      <c r="P275" s="164"/>
      <c r="Q275" s="159"/>
      <c r="R275" s="98"/>
      <c r="S275" s="163"/>
      <c r="T275" s="92" t="str">
        <f t="shared" ca="1" si="22"/>
        <v/>
      </c>
      <c r="U275" s="94"/>
      <c r="V275" s="92" t="str">
        <f t="shared" si="23"/>
        <v/>
      </c>
      <c r="W275" s="92" t="str">
        <f t="shared" si="24"/>
        <v/>
      </c>
      <c r="X275" s="99"/>
      <c r="Y275" s="94"/>
      <c r="Z275" s="100"/>
      <c r="AA275" s="95"/>
      <c r="AB275" s="10"/>
      <c r="AC275" s="72" t="b">
        <f t="shared" ca="1" si="21"/>
        <v>0</v>
      </c>
    </row>
    <row r="276" spans="1:34" ht="15">
      <c r="A276" s="93">
        <f t="shared" si="25"/>
        <v>1773</v>
      </c>
      <c r="B276" s="94"/>
      <c r="C276" s="153"/>
      <c r="D276" s="93" t="str">
        <f>IF(C276&lt;&gt;"",COUNTIF(Stats!AD:AD,C276),"")</f>
        <v/>
      </c>
      <c r="E276" s="165" t="str">
        <f ca="1">IF(C276&lt;&gt;"",IF(MONTH(T276)=MONTH(TODAY()),Stats!AI1774,"--"),"")</f>
        <v/>
      </c>
      <c r="F276" s="97"/>
      <c r="G276" s="160"/>
      <c r="H276" s="157"/>
      <c r="I276" s="158"/>
      <c r="J276" s="161"/>
      <c r="K276" s="160"/>
      <c r="L276" s="162"/>
      <c r="M276" s="162"/>
      <c r="N276" s="96"/>
      <c r="O276" s="96"/>
      <c r="P276" s="164"/>
      <c r="Q276" s="159"/>
      <c r="R276" s="98"/>
      <c r="S276" s="163"/>
      <c r="T276" s="92" t="str">
        <f t="shared" ca="1" si="22"/>
        <v/>
      </c>
      <c r="U276" s="94"/>
      <c r="V276" s="92" t="str">
        <f t="shared" si="23"/>
        <v/>
      </c>
      <c r="W276" s="92" t="str">
        <f t="shared" si="24"/>
        <v/>
      </c>
      <c r="X276" s="99"/>
      <c r="Y276" s="94"/>
      <c r="Z276" s="100"/>
      <c r="AA276" s="95"/>
      <c r="AB276" s="10"/>
      <c r="AC276" s="72" t="b">
        <f t="shared" ca="1" si="21"/>
        <v>0</v>
      </c>
    </row>
    <row r="277" spans="1:34" ht="15">
      <c r="A277" s="93">
        <f t="shared" si="25"/>
        <v>1774</v>
      </c>
      <c r="B277" s="94"/>
      <c r="C277" s="153"/>
      <c r="D277" s="93" t="str">
        <f>IF(C277&lt;&gt;"",COUNTIF(Stats!AD:AD,C277),"")</f>
        <v/>
      </c>
      <c r="E277" s="165" t="str">
        <f ca="1">IF(C277&lt;&gt;"",IF(MONTH(T277)=MONTH(TODAY()),Stats!AI1775,"--"),"")</f>
        <v/>
      </c>
      <c r="F277" s="97"/>
      <c r="G277" s="160"/>
      <c r="H277" s="157"/>
      <c r="I277" s="158"/>
      <c r="J277" s="161"/>
      <c r="K277" s="160"/>
      <c r="L277" s="162"/>
      <c r="M277" s="162"/>
      <c r="N277" s="96"/>
      <c r="O277" s="96"/>
      <c r="P277" s="164"/>
      <c r="Q277" s="159"/>
      <c r="R277" s="98"/>
      <c r="S277" s="163"/>
      <c r="T277" s="92" t="str">
        <f t="shared" ca="1" si="22"/>
        <v/>
      </c>
      <c r="U277" s="94"/>
      <c r="V277" s="92" t="str">
        <f t="shared" si="23"/>
        <v/>
      </c>
      <c r="W277" s="92" t="str">
        <f t="shared" si="24"/>
        <v/>
      </c>
      <c r="X277" s="99"/>
      <c r="Y277" s="94"/>
      <c r="Z277" s="100"/>
      <c r="AA277" s="95"/>
      <c r="AB277" s="10"/>
      <c r="AC277" s="72" t="b">
        <f t="shared" ca="1" si="21"/>
        <v>0</v>
      </c>
    </row>
    <row r="278" spans="1:34" ht="15">
      <c r="A278" s="93">
        <f t="shared" si="25"/>
        <v>1775</v>
      </c>
      <c r="B278" s="94"/>
      <c r="C278" s="153"/>
      <c r="D278" s="93" t="str">
        <f>IF(C278&lt;&gt;"",COUNTIF(Stats!AD:AD,C278),"")</f>
        <v/>
      </c>
      <c r="E278" s="165" t="str">
        <f ca="1">IF(C278&lt;&gt;"",IF(MONTH(T278)=MONTH(TODAY()),Stats!AI1776,"--"),"")</f>
        <v/>
      </c>
      <c r="F278" s="97"/>
      <c r="G278" s="160"/>
      <c r="H278" s="157"/>
      <c r="I278" s="158"/>
      <c r="J278" s="161"/>
      <c r="K278" s="160"/>
      <c r="L278" s="162"/>
      <c r="M278" s="162"/>
      <c r="N278" s="96"/>
      <c r="O278" s="96"/>
      <c r="P278" s="164"/>
      <c r="Q278" s="159"/>
      <c r="R278" s="98"/>
      <c r="S278" s="163"/>
      <c r="T278" s="92" t="str">
        <f t="shared" ca="1" si="22"/>
        <v/>
      </c>
      <c r="U278" s="94"/>
      <c r="V278" s="92" t="str">
        <f t="shared" si="23"/>
        <v/>
      </c>
      <c r="W278" s="92" t="str">
        <f t="shared" si="24"/>
        <v/>
      </c>
      <c r="X278" s="99"/>
      <c r="Y278" s="94"/>
      <c r="Z278" s="100"/>
      <c r="AA278" s="95"/>
      <c r="AB278" s="10"/>
      <c r="AC278" s="72" t="b">
        <f t="shared" ca="1" si="21"/>
        <v>0</v>
      </c>
    </row>
    <row r="279" spans="1:34" ht="15">
      <c r="A279" s="93">
        <f t="shared" si="25"/>
        <v>1776</v>
      </c>
      <c r="B279" s="94"/>
      <c r="C279" s="153"/>
      <c r="D279" s="93" t="str">
        <f>IF(C279&lt;&gt;"",COUNTIF(Stats!AD:AD,C279),"")</f>
        <v/>
      </c>
      <c r="E279" s="165" t="str">
        <f ca="1">IF(C279&lt;&gt;"",IF(MONTH(T279)=MONTH(TODAY()),Stats!AI1777,"--"),"")</f>
        <v/>
      </c>
      <c r="F279" s="97"/>
      <c r="G279" s="160"/>
      <c r="H279" s="157"/>
      <c r="I279" s="158"/>
      <c r="J279" s="161"/>
      <c r="K279" s="160"/>
      <c r="L279" s="162"/>
      <c r="M279" s="162"/>
      <c r="N279" s="96"/>
      <c r="O279" s="96"/>
      <c r="P279" s="164"/>
      <c r="Q279" s="159"/>
      <c r="R279" s="98"/>
      <c r="S279" s="163"/>
      <c r="T279" s="92" t="str">
        <f t="shared" ca="1" si="22"/>
        <v/>
      </c>
      <c r="U279" s="94"/>
      <c r="V279" s="92" t="str">
        <f t="shared" si="23"/>
        <v/>
      </c>
      <c r="W279" s="92" t="str">
        <f t="shared" si="24"/>
        <v/>
      </c>
      <c r="X279" s="99"/>
      <c r="Y279" s="94"/>
      <c r="Z279" s="100"/>
      <c r="AA279" s="95"/>
      <c r="AB279" s="10"/>
      <c r="AC279" s="72" t="b">
        <f t="shared" ca="1" si="21"/>
        <v>0</v>
      </c>
    </row>
    <row r="280" spans="1:34" ht="15">
      <c r="A280" s="93">
        <f t="shared" si="25"/>
        <v>1777</v>
      </c>
      <c r="B280" s="94"/>
      <c r="C280" s="153"/>
      <c r="D280" s="93" t="str">
        <f>IF(C280&lt;&gt;"",COUNTIF(Stats!AD:AD,C280),"")</f>
        <v/>
      </c>
      <c r="E280" s="165" t="str">
        <f ca="1">IF(C280&lt;&gt;"",IF(MONTH(T280)=MONTH(TODAY()),Stats!AI1778,"--"),"")</f>
        <v/>
      </c>
      <c r="F280" s="97"/>
      <c r="G280" s="160"/>
      <c r="H280" s="157"/>
      <c r="I280" s="158"/>
      <c r="J280" s="161"/>
      <c r="K280" s="160"/>
      <c r="L280" s="162"/>
      <c r="M280" s="162"/>
      <c r="N280" s="96"/>
      <c r="O280" s="96"/>
      <c r="P280" s="164"/>
      <c r="Q280" s="159"/>
      <c r="R280" s="98"/>
      <c r="S280" s="163"/>
      <c r="T280" s="92" t="str">
        <f t="shared" ca="1" si="22"/>
        <v/>
      </c>
      <c r="U280" s="94"/>
      <c r="V280" s="92" t="str">
        <f t="shared" si="23"/>
        <v/>
      </c>
      <c r="W280" s="92" t="str">
        <f t="shared" si="24"/>
        <v/>
      </c>
      <c r="X280" s="99"/>
      <c r="Y280" s="94"/>
      <c r="Z280" s="100"/>
      <c r="AA280" s="95"/>
      <c r="AB280" s="10"/>
      <c r="AC280" s="72" t="b">
        <f t="shared" ca="1" si="21"/>
        <v>0</v>
      </c>
    </row>
    <row r="281" spans="1:34" ht="15">
      <c r="A281" s="93">
        <f t="shared" si="25"/>
        <v>1778</v>
      </c>
      <c r="B281" s="94"/>
      <c r="C281" s="153"/>
      <c r="D281" s="93" t="str">
        <f>IF(C281&lt;&gt;"",COUNTIF(Stats!AD:AD,C281),"")</f>
        <v/>
      </c>
      <c r="E281" s="165" t="str">
        <f ca="1">IF(C281&lt;&gt;"",IF(MONTH(T281)=MONTH(TODAY()),Stats!AI1779,"--"),"")</f>
        <v/>
      </c>
      <c r="F281" s="97"/>
      <c r="G281" s="160"/>
      <c r="H281" s="157"/>
      <c r="I281" s="158"/>
      <c r="J281" s="161"/>
      <c r="K281" s="160"/>
      <c r="L281" s="162"/>
      <c r="M281" s="162"/>
      <c r="N281" s="96"/>
      <c r="O281" s="96"/>
      <c r="P281" s="164"/>
      <c r="Q281" s="159"/>
      <c r="R281" s="98"/>
      <c r="S281" s="163"/>
      <c r="T281" s="92" t="str">
        <f t="shared" ca="1" si="22"/>
        <v/>
      </c>
      <c r="U281" s="94"/>
      <c r="V281" s="92" t="str">
        <f t="shared" si="23"/>
        <v/>
      </c>
      <c r="W281" s="92" t="str">
        <f t="shared" si="24"/>
        <v/>
      </c>
      <c r="X281" s="99"/>
      <c r="Y281" s="94"/>
      <c r="Z281" s="100"/>
      <c r="AA281" s="95"/>
      <c r="AB281" s="10"/>
      <c r="AC281" s="72" t="b">
        <f t="shared" ca="1" si="21"/>
        <v>0</v>
      </c>
    </row>
    <row r="282" spans="1:34" ht="15">
      <c r="A282" s="93">
        <f t="shared" si="25"/>
        <v>1779</v>
      </c>
      <c r="B282" s="94"/>
      <c r="C282" s="153"/>
      <c r="D282" s="93" t="str">
        <f>IF(C282&lt;&gt;"",COUNTIF(Stats!AD:AD,C282),"")</f>
        <v/>
      </c>
      <c r="E282" s="165" t="str">
        <f ca="1">IF(C282&lt;&gt;"",IF(MONTH(T282)=MONTH(TODAY()),Stats!AI1780,"--"),"")</f>
        <v/>
      </c>
      <c r="F282" s="97"/>
      <c r="G282" s="160"/>
      <c r="H282" s="157"/>
      <c r="I282" s="158"/>
      <c r="J282" s="161"/>
      <c r="K282" s="160"/>
      <c r="L282" s="162"/>
      <c r="M282" s="162"/>
      <c r="N282" s="96"/>
      <c r="O282" s="96"/>
      <c r="P282" s="164"/>
      <c r="Q282" s="159"/>
      <c r="R282" s="98"/>
      <c r="S282" s="163"/>
      <c r="T282" s="92" t="str">
        <f t="shared" ca="1" si="22"/>
        <v/>
      </c>
      <c r="U282" s="94"/>
      <c r="V282" s="92" t="str">
        <f t="shared" si="23"/>
        <v/>
      </c>
      <c r="W282" s="92" t="str">
        <f t="shared" si="24"/>
        <v/>
      </c>
      <c r="X282" s="99"/>
      <c r="Y282" s="94"/>
      <c r="Z282" s="100"/>
      <c r="AA282" s="95"/>
      <c r="AB282" s="10"/>
      <c r="AC282" s="72" t="b">
        <f t="shared" ca="1" si="21"/>
        <v>0</v>
      </c>
    </row>
    <row r="283" spans="1:34" s="33" customFormat="1" ht="15">
      <c r="A283" s="93">
        <f t="shared" si="25"/>
        <v>1780</v>
      </c>
      <c r="B283" s="94"/>
      <c r="C283" s="153"/>
      <c r="D283" s="93" t="str">
        <f>IF(C283&lt;&gt;"",COUNTIF(Stats!AD:AD,C283),"")</f>
        <v/>
      </c>
      <c r="E283" s="165" t="str">
        <f ca="1">IF(C283&lt;&gt;"",IF(MONTH(T283)=MONTH(TODAY()),Stats!AI1781,"--"),"")</f>
        <v/>
      </c>
      <c r="F283" s="97"/>
      <c r="G283" s="160"/>
      <c r="H283" s="157"/>
      <c r="I283" s="158"/>
      <c r="J283" s="161"/>
      <c r="K283" s="160"/>
      <c r="L283" s="162"/>
      <c r="M283" s="162"/>
      <c r="N283" s="96"/>
      <c r="O283" s="96"/>
      <c r="P283" s="164"/>
      <c r="Q283" s="159"/>
      <c r="R283" s="98"/>
      <c r="S283" s="163"/>
      <c r="T283" s="92" t="str">
        <f t="shared" ca="1" si="22"/>
        <v/>
      </c>
      <c r="U283" s="94"/>
      <c r="V283" s="92" t="str">
        <f t="shared" si="23"/>
        <v/>
      </c>
      <c r="W283" s="92" t="str">
        <f t="shared" si="24"/>
        <v/>
      </c>
      <c r="X283" s="99"/>
      <c r="Y283" s="94"/>
      <c r="Z283" s="100"/>
      <c r="AA283" s="95"/>
      <c r="AB283" s="10"/>
      <c r="AC283" s="72" t="b">
        <f t="shared" ca="1" si="21"/>
        <v>0</v>
      </c>
      <c r="AH283" s="1"/>
    </row>
    <row r="284" spans="1:34" ht="15">
      <c r="A284" s="93">
        <f t="shared" si="25"/>
        <v>1781</v>
      </c>
      <c r="B284" s="94"/>
      <c r="C284" s="153"/>
      <c r="D284" s="93" t="str">
        <f>IF(C284&lt;&gt;"",COUNTIF(Stats!AD:AD,C284),"")</f>
        <v/>
      </c>
      <c r="E284" s="165" t="str">
        <f ca="1">IF(C284&lt;&gt;"",IF(MONTH(T284)=MONTH(TODAY()),Stats!AI1782,"--"),"")</f>
        <v/>
      </c>
      <c r="F284" s="97"/>
      <c r="G284" s="160"/>
      <c r="H284" s="157"/>
      <c r="I284" s="158"/>
      <c r="J284" s="161"/>
      <c r="K284" s="160"/>
      <c r="L284" s="162"/>
      <c r="M284" s="162"/>
      <c r="N284" s="96"/>
      <c r="O284" s="96"/>
      <c r="P284" s="164"/>
      <c r="Q284" s="159"/>
      <c r="R284" s="98"/>
      <c r="S284" s="163"/>
      <c r="T284" s="92" t="str">
        <f t="shared" ca="1" si="22"/>
        <v/>
      </c>
      <c r="U284" s="94"/>
      <c r="V284" s="92" t="str">
        <f t="shared" si="23"/>
        <v/>
      </c>
      <c r="W284" s="92" t="str">
        <f t="shared" si="24"/>
        <v/>
      </c>
      <c r="X284" s="99"/>
      <c r="Y284" s="94"/>
      <c r="Z284" s="100"/>
      <c r="AA284" s="95"/>
      <c r="AB284" s="10"/>
      <c r="AC284" s="72" t="b">
        <f t="shared" ca="1" si="21"/>
        <v>0</v>
      </c>
      <c r="AH284" s="33"/>
    </row>
    <row r="285" spans="1:34" ht="15">
      <c r="A285" s="93">
        <f t="shared" si="25"/>
        <v>1782</v>
      </c>
      <c r="B285" s="94"/>
      <c r="C285" s="153"/>
      <c r="D285" s="93" t="str">
        <f>IF(C285&lt;&gt;"",COUNTIF(Stats!AD:AD,C285),"")</f>
        <v/>
      </c>
      <c r="E285" s="165" t="str">
        <f ca="1">IF(C285&lt;&gt;"",IF(MONTH(T285)=MONTH(TODAY()),Stats!AI1783,"--"),"")</f>
        <v/>
      </c>
      <c r="F285" s="97"/>
      <c r="G285" s="160"/>
      <c r="H285" s="157"/>
      <c r="I285" s="158"/>
      <c r="J285" s="161"/>
      <c r="K285" s="160"/>
      <c r="L285" s="162"/>
      <c r="M285" s="162"/>
      <c r="N285" s="96"/>
      <c r="O285" s="96"/>
      <c r="P285" s="164"/>
      <c r="Q285" s="159"/>
      <c r="R285" s="98"/>
      <c r="S285" s="163"/>
      <c r="T285" s="92" t="str">
        <f t="shared" ca="1" si="22"/>
        <v/>
      </c>
      <c r="U285" s="94"/>
      <c r="V285" s="92" t="str">
        <f t="shared" si="23"/>
        <v/>
      </c>
      <c r="W285" s="92" t="str">
        <f t="shared" si="24"/>
        <v/>
      </c>
      <c r="X285" s="99"/>
      <c r="Y285" s="94"/>
      <c r="Z285" s="100"/>
      <c r="AA285" s="95"/>
      <c r="AB285" s="10"/>
      <c r="AC285" s="72" t="b">
        <f t="shared" ca="1" si="21"/>
        <v>0</v>
      </c>
    </row>
    <row r="286" spans="1:34" ht="15">
      <c r="A286" s="93">
        <f t="shared" si="25"/>
        <v>1783</v>
      </c>
      <c r="B286" s="94"/>
      <c r="C286" s="153"/>
      <c r="D286" s="93" t="str">
        <f>IF(C286&lt;&gt;"",COUNTIF(Stats!AD:AD,C286),"")</f>
        <v/>
      </c>
      <c r="E286" s="165" t="str">
        <f ca="1">IF(C286&lt;&gt;"",IF(MONTH(T286)=MONTH(TODAY()),Stats!AI1784,"--"),"")</f>
        <v/>
      </c>
      <c r="F286" s="97"/>
      <c r="G286" s="160"/>
      <c r="H286" s="157"/>
      <c r="I286" s="158"/>
      <c r="J286" s="161"/>
      <c r="K286" s="160"/>
      <c r="L286" s="162"/>
      <c r="M286" s="162"/>
      <c r="N286" s="96"/>
      <c r="O286" s="96"/>
      <c r="P286" s="164"/>
      <c r="Q286" s="159"/>
      <c r="R286" s="98"/>
      <c r="S286" s="163"/>
      <c r="T286" s="92" t="str">
        <f t="shared" ca="1" si="22"/>
        <v/>
      </c>
      <c r="U286" s="94"/>
      <c r="V286" s="92" t="str">
        <f t="shared" si="23"/>
        <v/>
      </c>
      <c r="W286" s="92" t="str">
        <f t="shared" si="24"/>
        <v/>
      </c>
      <c r="X286" s="99"/>
      <c r="Y286" s="94"/>
      <c r="Z286" s="100"/>
      <c r="AA286" s="95"/>
      <c r="AB286" s="10"/>
      <c r="AC286" s="72" t="b">
        <f t="shared" ca="1" si="21"/>
        <v>0</v>
      </c>
    </row>
    <row r="287" spans="1:34" ht="15">
      <c r="A287" s="93">
        <f t="shared" si="25"/>
        <v>1784</v>
      </c>
      <c r="B287" s="94"/>
      <c r="C287" s="153"/>
      <c r="D287" s="93" t="str">
        <f>IF(C287&lt;&gt;"",COUNTIF(Stats!AD:AD,C287),"")</f>
        <v/>
      </c>
      <c r="E287" s="165" t="str">
        <f ca="1">IF(C287&lt;&gt;"",IF(MONTH(T287)=MONTH(TODAY()),Stats!AI1785,"--"),"")</f>
        <v/>
      </c>
      <c r="F287" s="97"/>
      <c r="G287" s="160"/>
      <c r="H287" s="157"/>
      <c r="I287" s="158"/>
      <c r="J287" s="161"/>
      <c r="K287" s="160"/>
      <c r="L287" s="162"/>
      <c r="M287" s="162"/>
      <c r="N287" s="96"/>
      <c r="O287" s="96"/>
      <c r="P287" s="164"/>
      <c r="Q287" s="159"/>
      <c r="R287" s="98"/>
      <c r="S287" s="163"/>
      <c r="T287" s="92" t="str">
        <f t="shared" ca="1" si="22"/>
        <v/>
      </c>
      <c r="U287" s="94"/>
      <c r="V287" s="92" t="str">
        <f t="shared" si="23"/>
        <v/>
      </c>
      <c r="W287" s="92" t="str">
        <f t="shared" si="24"/>
        <v/>
      </c>
      <c r="X287" s="99"/>
      <c r="Y287" s="94"/>
      <c r="Z287" s="100"/>
      <c r="AA287" s="95"/>
      <c r="AB287" s="10"/>
      <c r="AC287" s="72" t="b">
        <f t="shared" ca="1" si="21"/>
        <v>0</v>
      </c>
    </row>
    <row r="288" spans="1:34" ht="15">
      <c r="A288" s="93">
        <f t="shared" si="25"/>
        <v>1785</v>
      </c>
      <c r="B288" s="94"/>
      <c r="C288" s="153"/>
      <c r="D288" s="93" t="str">
        <f>IF(C288&lt;&gt;"",COUNTIF(Stats!AD:AD,C288),"")</f>
        <v/>
      </c>
      <c r="E288" s="165" t="str">
        <f ca="1">IF(C288&lt;&gt;"",IF(MONTH(T288)=MONTH(TODAY()),Stats!AI1786,"--"),"")</f>
        <v/>
      </c>
      <c r="F288" s="97"/>
      <c r="G288" s="160"/>
      <c r="H288" s="157"/>
      <c r="I288" s="158"/>
      <c r="J288" s="161"/>
      <c r="K288" s="160"/>
      <c r="L288" s="162"/>
      <c r="M288" s="162"/>
      <c r="N288" s="96"/>
      <c r="O288" s="96"/>
      <c r="P288" s="164"/>
      <c r="Q288" s="159"/>
      <c r="R288" s="98"/>
      <c r="S288" s="163"/>
      <c r="T288" s="92" t="str">
        <f t="shared" ca="1" si="22"/>
        <v/>
      </c>
      <c r="U288" s="94"/>
      <c r="V288" s="92" t="str">
        <f t="shared" si="23"/>
        <v/>
      </c>
      <c r="W288" s="92" t="str">
        <f t="shared" si="24"/>
        <v/>
      </c>
      <c r="X288" s="99"/>
      <c r="Y288" s="94"/>
      <c r="Z288" s="100"/>
      <c r="AA288" s="95"/>
      <c r="AB288" s="10"/>
      <c r="AC288" s="72" t="b">
        <f t="shared" ca="1" si="21"/>
        <v>0</v>
      </c>
    </row>
    <row r="289" spans="1:48" ht="15">
      <c r="A289" s="93">
        <f t="shared" si="25"/>
        <v>1786</v>
      </c>
      <c r="B289" s="94"/>
      <c r="C289" s="153"/>
      <c r="D289" s="93" t="str">
        <f>IF(C289&lt;&gt;"",COUNTIF(Stats!AD:AD,C289),"")</f>
        <v/>
      </c>
      <c r="E289" s="165" t="str">
        <f ca="1">IF(C289&lt;&gt;"",IF(MONTH(T289)=MONTH(TODAY()),Stats!AI1787,"--"),"")</f>
        <v/>
      </c>
      <c r="F289" s="97"/>
      <c r="G289" s="160"/>
      <c r="H289" s="157"/>
      <c r="I289" s="158"/>
      <c r="J289" s="161"/>
      <c r="K289" s="160"/>
      <c r="L289" s="162"/>
      <c r="M289" s="162"/>
      <c r="N289" s="96"/>
      <c r="O289" s="96"/>
      <c r="P289" s="164"/>
      <c r="Q289" s="159"/>
      <c r="R289" s="98"/>
      <c r="S289" s="163"/>
      <c r="T289" s="92" t="str">
        <f t="shared" ca="1" si="22"/>
        <v/>
      </c>
      <c r="U289" s="94"/>
      <c r="V289" s="92" t="str">
        <f t="shared" si="23"/>
        <v/>
      </c>
      <c r="W289" s="92" t="str">
        <f t="shared" si="24"/>
        <v/>
      </c>
      <c r="X289" s="99"/>
      <c r="Y289" s="94"/>
      <c r="Z289" s="100"/>
      <c r="AA289" s="95"/>
      <c r="AB289" s="10"/>
      <c r="AC289" s="72" t="b">
        <f t="shared" ca="1" si="21"/>
        <v>0</v>
      </c>
    </row>
    <row r="290" spans="1:48" ht="15">
      <c r="A290" s="93">
        <f t="shared" si="25"/>
        <v>1787</v>
      </c>
      <c r="B290" s="94"/>
      <c r="C290" s="153"/>
      <c r="D290" s="93" t="str">
        <f>IF(C290&lt;&gt;"",COUNTIF(Stats!AD:AD,C290),"")</f>
        <v/>
      </c>
      <c r="E290" s="165" t="str">
        <f ca="1">IF(C290&lt;&gt;"",IF(MONTH(T290)=MONTH(TODAY()),Stats!AI1788,"--"),"")</f>
        <v/>
      </c>
      <c r="F290" s="97"/>
      <c r="G290" s="160"/>
      <c r="H290" s="157"/>
      <c r="I290" s="158"/>
      <c r="J290" s="161"/>
      <c r="K290" s="160"/>
      <c r="L290" s="162"/>
      <c r="M290" s="162"/>
      <c r="N290" s="96"/>
      <c r="O290" s="96"/>
      <c r="P290" s="164"/>
      <c r="Q290" s="159"/>
      <c r="R290" s="98"/>
      <c r="S290" s="163"/>
      <c r="T290" s="92" t="str">
        <f t="shared" ca="1" si="22"/>
        <v/>
      </c>
      <c r="U290" s="94"/>
      <c r="V290" s="92" t="str">
        <f t="shared" si="23"/>
        <v/>
      </c>
      <c r="W290" s="92" t="str">
        <f t="shared" si="24"/>
        <v/>
      </c>
      <c r="X290" s="99"/>
      <c r="Y290" s="94"/>
      <c r="Z290" s="100"/>
      <c r="AA290" s="95"/>
      <c r="AB290" s="10"/>
      <c r="AC290" s="72" t="b">
        <f t="shared" ca="1" si="21"/>
        <v>0</v>
      </c>
      <c r="AV290" s="11"/>
    </row>
    <row r="291" spans="1:48" ht="15">
      <c r="A291" s="93">
        <f t="shared" si="25"/>
        <v>1788</v>
      </c>
      <c r="B291" s="94"/>
      <c r="C291" s="153"/>
      <c r="D291" s="93" t="str">
        <f>IF(C291&lt;&gt;"",COUNTIF(Stats!AD:AD,C291),"")</f>
        <v/>
      </c>
      <c r="E291" s="165" t="str">
        <f ca="1">IF(C291&lt;&gt;"",IF(MONTH(T291)=MONTH(TODAY()),Stats!AI1789,"--"),"")</f>
        <v/>
      </c>
      <c r="F291" s="97"/>
      <c r="G291" s="160"/>
      <c r="H291" s="157"/>
      <c r="I291" s="158"/>
      <c r="J291" s="161"/>
      <c r="K291" s="160"/>
      <c r="L291" s="162"/>
      <c r="M291" s="162"/>
      <c r="N291" s="96"/>
      <c r="O291" s="96"/>
      <c r="P291" s="164"/>
      <c r="Q291" s="159"/>
      <c r="R291" s="98"/>
      <c r="S291" s="163"/>
      <c r="T291" s="92" t="str">
        <f t="shared" ca="1" si="22"/>
        <v/>
      </c>
      <c r="U291" s="94"/>
      <c r="V291" s="92" t="str">
        <f t="shared" si="23"/>
        <v/>
      </c>
      <c r="W291" s="92" t="str">
        <f t="shared" si="24"/>
        <v/>
      </c>
      <c r="X291" s="99"/>
      <c r="Y291" s="94"/>
      <c r="Z291" s="100"/>
      <c r="AA291" s="95"/>
      <c r="AB291" s="10"/>
      <c r="AC291" s="72" t="b">
        <f t="shared" ca="1" si="21"/>
        <v>0</v>
      </c>
    </row>
    <row r="292" spans="1:48" ht="15">
      <c r="A292" s="93">
        <f t="shared" si="25"/>
        <v>1789</v>
      </c>
      <c r="B292" s="94"/>
      <c r="C292" s="153"/>
      <c r="D292" s="93" t="str">
        <f>IF(C292&lt;&gt;"",COUNTIF(Stats!AD:AD,C292),"")</f>
        <v/>
      </c>
      <c r="E292" s="165" t="str">
        <f ca="1">IF(C292&lt;&gt;"",IF(MONTH(T292)=MONTH(TODAY()),Stats!AI1790,"--"),"")</f>
        <v/>
      </c>
      <c r="F292" s="97"/>
      <c r="G292" s="160"/>
      <c r="H292" s="157"/>
      <c r="I292" s="158"/>
      <c r="J292" s="161"/>
      <c r="K292" s="160"/>
      <c r="L292" s="162"/>
      <c r="M292" s="162"/>
      <c r="N292" s="96"/>
      <c r="O292" s="96"/>
      <c r="P292" s="164"/>
      <c r="Q292" s="159"/>
      <c r="R292" s="98"/>
      <c r="S292" s="163"/>
      <c r="T292" s="92" t="str">
        <f t="shared" ca="1" si="22"/>
        <v/>
      </c>
      <c r="U292" s="94"/>
      <c r="V292" s="92" t="str">
        <f t="shared" si="23"/>
        <v/>
      </c>
      <c r="W292" s="92" t="str">
        <f t="shared" si="24"/>
        <v/>
      </c>
      <c r="X292" s="99"/>
      <c r="Y292" s="94"/>
      <c r="Z292" s="100"/>
      <c r="AA292" s="95"/>
      <c r="AB292" s="10"/>
      <c r="AC292" s="72" t="b">
        <f t="shared" ca="1" si="21"/>
        <v>0</v>
      </c>
    </row>
    <row r="293" spans="1:48" ht="15">
      <c r="A293" s="93">
        <f t="shared" si="25"/>
        <v>1790</v>
      </c>
      <c r="B293" s="94"/>
      <c r="C293" s="153"/>
      <c r="D293" s="93" t="str">
        <f>IF(C293&lt;&gt;"",COUNTIF(Stats!AD:AD,C293),"")</f>
        <v/>
      </c>
      <c r="E293" s="165" t="str">
        <f ca="1">IF(C293&lt;&gt;"",IF(MONTH(T293)=MONTH(TODAY()),Stats!AI1791,"--"),"")</f>
        <v/>
      </c>
      <c r="F293" s="97"/>
      <c r="G293" s="160"/>
      <c r="H293" s="157"/>
      <c r="I293" s="158"/>
      <c r="J293" s="161"/>
      <c r="K293" s="160"/>
      <c r="L293" s="162"/>
      <c r="M293" s="162"/>
      <c r="N293" s="96"/>
      <c r="O293" s="96"/>
      <c r="P293" s="164"/>
      <c r="Q293" s="159"/>
      <c r="R293" s="98"/>
      <c r="S293" s="163"/>
      <c r="T293" s="92" t="str">
        <f t="shared" ca="1" si="22"/>
        <v/>
      </c>
      <c r="U293" s="94"/>
      <c r="V293" s="92" t="str">
        <f t="shared" si="23"/>
        <v/>
      </c>
      <c r="W293" s="92" t="str">
        <f t="shared" si="24"/>
        <v/>
      </c>
      <c r="X293" s="99"/>
      <c r="Y293" s="94"/>
      <c r="Z293" s="100"/>
      <c r="AA293" s="95"/>
      <c r="AB293" s="10"/>
      <c r="AC293" s="72" t="b">
        <f t="shared" ca="1" si="21"/>
        <v>0</v>
      </c>
    </row>
    <row r="294" spans="1:48" ht="15">
      <c r="A294" s="93">
        <f t="shared" si="25"/>
        <v>1791</v>
      </c>
      <c r="B294" s="94"/>
      <c r="C294" s="153"/>
      <c r="D294" s="93" t="str">
        <f>IF(C294&lt;&gt;"",COUNTIF(Stats!AD:AD,C294),"")</f>
        <v/>
      </c>
      <c r="E294" s="165" t="str">
        <f ca="1">IF(C294&lt;&gt;"",IF(MONTH(T294)=MONTH(TODAY()),Stats!AI1792,"--"),"")</f>
        <v/>
      </c>
      <c r="F294" s="97"/>
      <c r="G294" s="160"/>
      <c r="H294" s="157"/>
      <c r="I294" s="158"/>
      <c r="J294" s="161"/>
      <c r="K294" s="160"/>
      <c r="L294" s="162"/>
      <c r="M294" s="162"/>
      <c r="N294" s="96"/>
      <c r="O294" s="96"/>
      <c r="P294" s="164"/>
      <c r="Q294" s="159"/>
      <c r="R294" s="98"/>
      <c r="S294" s="163"/>
      <c r="T294" s="92" t="str">
        <f t="shared" ca="1" si="22"/>
        <v/>
      </c>
      <c r="U294" s="94"/>
      <c r="V294" s="92" t="str">
        <f t="shared" si="23"/>
        <v/>
      </c>
      <c r="W294" s="92" t="str">
        <f t="shared" si="24"/>
        <v/>
      </c>
      <c r="X294" s="99"/>
      <c r="Y294" s="94"/>
      <c r="Z294" s="100"/>
      <c r="AA294" s="95"/>
      <c r="AB294" s="10"/>
      <c r="AC294" s="72" t="b">
        <f t="shared" ca="1" si="21"/>
        <v>0</v>
      </c>
    </row>
    <row r="295" spans="1:48" ht="15">
      <c r="A295" s="93">
        <f t="shared" si="25"/>
        <v>1792</v>
      </c>
      <c r="B295" s="94"/>
      <c r="C295" s="153"/>
      <c r="D295" s="93" t="str">
        <f>IF(C295&lt;&gt;"",COUNTIF(Stats!AD:AD,C295),"")</f>
        <v/>
      </c>
      <c r="E295" s="165" t="str">
        <f ca="1">IF(C295&lt;&gt;"",IF(MONTH(T295)=MONTH(TODAY()),Stats!AI1793,"--"),"")</f>
        <v/>
      </c>
      <c r="F295" s="97"/>
      <c r="G295" s="160"/>
      <c r="H295" s="157"/>
      <c r="I295" s="158"/>
      <c r="J295" s="161"/>
      <c r="K295" s="160"/>
      <c r="L295" s="162"/>
      <c r="M295" s="162"/>
      <c r="N295" s="96"/>
      <c r="O295" s="96"/>
      <c r="P295" s="164"/>
      <c r="Q295" s="159"/>
      <c r="R295" s="98"/>
      <c r="S295" s="163"/>
      <c r="T295" s="92" t="str">
        <f t="shared" ca="1" si="22"/>
        <v/>
      </c>
      <c r="U295" s="94"/>
      <c r="V295" s="92" t="str">
        <f t="shared" si="23"/>
        <v/>
      </c>
      <c r="W295" s="92" t="str">
        <f t="shared" si="24"/>
        <v/>
      </c>
      <c r="X295" s="99"/>
      <c r="Y295" s="94"/>
      <c r="Z295" s="100"/>
      <c r="AA295" s="95"/>
      <c r="AB295" s="10"/>
      <c r="AC295" s="72" t="b">
        <f t="shared" ca="1" si="21"/>
        <v>0</v>
      </c>
    </row>
    <row r="296" spans="1:48" ht="15">
      <c r="A296" s="93">
        <f t="shared" si="25"/>
        <v>1793</v>
      </c>
      <c r="B296" s="94"/>
      <c r="C296" s="153"/>
      <c r="D296" s="93" t="str">
        <f>IF(C296&lt;&gt;"",COUNTIF(Stats!AD:AD,C296),"")</f>
        <v/>
      </c>
      <c r="E296" s="165" t="str">
        <f ca="1">IF(C296&lt;&gt;"",IF(MONTH(T296)=MONTH(TODAY()),Stats!AI1794,"--"),"")</f>
        <v/>
      </c>
      <c r="F296" s="97"/>
      <c r="G296" s="160"/>
      <c r="H296" s="157"/>
      <c r="I296" s="158"/>
      <c r="J296" s="161"/>
      <c r="K296" s="160"/>
      <c r="L296" s="162"/>
      <c r="M296" s="162"/>
      <c r="N296" s="96"/>
      <c r="O296" s="96"/>
      <c r="P296" s="164"/>
      <c r="Q296" s="159"/>
      <c r="R296" s="98"/>
      <c r="S296" s="163"/>
      <c r="T296" s="92" t="str">
        <f t="shared" ca="1" si="22"/>
        <v/>
      </c>
      <c r="U296" s="94"/>
      <c r="V296" s="92" t="str">
        <f t="shared" si="23"/>
        <v/>
      </c>
      <c r="W296" s="92" t="str">
        <f t="shared" si="24"/>
        <v/>
      </c>
      <c r="X296" s="99"/>
      <c r="Y296" s="94"/>
      <c r="Z296" s="100"/>
      <c r="AA296" s="95"/>
      <c r="AB296" s="10"/>
      <c r="AC296" s="72" t="b">
        <f t="shared" ca="1" si="21"/>
        <v>0</v>
      </c>
    </row>
    <row r="297" spans="1:48" ht="15">
      <c r="A297" s="93">
        <f t="shared" si="25"/>
        <v>1794</v>
      </c>
      <c r="B297" s="94"/>
      <c r="C297" s="153"/>
      <c r="D297" s="93" t="str">
        <f>IF(C297&lt;&gt;"",COUNTIF(Stats!AD:AD,C297),"")</f>
        <v/>
      </c>
      <c r="E297" s="165" t="str">
        <f ca="1">IF(C297&lt;&gt;"",IF(MONTH(T297)=MONTH(TODAY()),Stats!AI1795,"--"),"")</f>
        <v/>
      </c>
      <c r="F297" s="97"/>
      <c r="G297" s="160"/>
      <c r="H297" s="157"/>
      <c r="I297" s="158"/>
      <c r="J297" s="161"/>
      <c r="K297" s="160"/>
      <c r="L297" s="162"/>
      <c r="M297" s="162"/>
      <c r="N297" s="96"/>
      <c r="O297" s="96"/>
      <c r="P297" s="164"/>
      <c r="Q297" s="159"/>
      <c r="R297" s="98"/>
      <c r="S297" s="163"/>
      <c r="T297" s="92" t="str">
        <f t="shared" ca="1" si="22"/>
        <v/>
      </c>
      <c r="U297" s="94"/>
      <c r="V297" s="92" t="str">
        <f t="shared" si="23"/>
        <v/>
      </c>
      <c r="W297" s="92" t="str">
        <f t="shared" si="24"/>
        <v/>
      </c>
      <c r="X297" s="99"/>
      <c r="Y297" s="94"/>
      <c r="Z297" s="100"/>
      <c r="AA297" s="95"/>
      <c r="AB297" s="10"/>
      <c r="AC297" s="72" t="b">
        <f t="shared" ca="1" si="21"/>
        <v>0</v>
      </c>
    </row>
    <row r="298" spans="1:48" ht="15">
      <c r="A298" s="93">
        <f t="shared" si="25"/>
        <v>1795</v>
      </c>
      <c r="B298" s="94"/>
      <c r="C298" s="153"/>
      <c r="D298" s="93" t="str">
        <f>IF(C298&lt;&gt;"",COUNTIF(Stats!AD:AD,C298),"")</f>
        <v/>
      </c>
      <c r="E298" s="165" t="str">
        <f ca="1">IF(C298&lt;&gt;"",IF(MONTH(T298)=MONTH(TODAY()),Stats!AI1796,"--"),"")</f>
        <v/>
      </c>
      <c r="F298" s="97"/>
      <c r="G298" s="160"/>
      <c r="H298" s="157"/>
      <c r="I298" s="158"/>
      <c r="J298" s="161"/>
      <c r="K298" s="160"/>
      <c r="L298" s="162"/>
      <c r="M298" s="162"/>
      <c r="N298" s="96"/>
      <c r="O298" s="96"/>
      <c r="P298" s="164"/>
      <c r="Q298" s="159"/>
      <c r="R298" s="98"/>
      <c r="S298" s="163"/>
      <c r="T298" s="92" t="str">
        <f t="shared" ca="1" si="22"/>
        <v/>
      </c>
      <c r="U298" s="94"/>
      <c r="V298" s="92" t="str">
        <f t="shared" si="23"/>
        <v/>
      </c>
      <c r="W298" s="92" t="str">
        <f t="shared" si="24"/>
        <v/>
      </c>
      <c r="X298" s="99"/>
      <c r="Y298" s="94"/>
      <c r="Z298" s="100"/>
      <c r="AA298" s="95"/>
      <c r="AB298" s="10"/>
      <c r="AC298" s="72" t="b">
        <f t="shared" ca="1" si="21"/>
        <v>0</v>
      </c>
    </row>
    <row r="299" spans="1:48" ht="15">
      <c r="A299" s="93">
        <f t="shared" si="25"/>
        <v>1796</v>
      </c>
      <c r="B299" s="94"/>
      <c r="C299" s="153"/>
      <c r="D299" s="93" t="str">
        <f>IF(C299&lt;&gt;"",COUNTIF(Stats!AD:AD,C299),"")</f>
        <v/>
      </c>
      <c r="E299" s="165" t="str">
        <f ca="1">IF(C299&lt;&gt;"",IF(MONTH(T299)=MONTH(TODAY()),Stats!AI1797,"--"),"")</f>
        <v/>
      </c>
      <c r="F299" s="97"/>
      <c r="G299" s="160"/>
      <c r="H299" s="157"/>
      <c r="I299" s="158"/>
      <c r="J299" s="161"/>
      <c r="K299" s="160"/>
      <c r="L299" s="162"/>
      <c r="M299" s="162"/>
      <c r="N299" s="96"/>
      <c r="O299" s="96"/>
      <c r="P299" s="164"/>
      <c r="Q299" s="159"/>
      <c r="R299" s="98"/>
      <c r="S299" s="163"/>
      <c r="T299" s="92" t="str">
        <f t="shared" ca="1" si="22"/>
        <v/>
      </c>
      <c r="U299" s="94"/>
      <c r="V299" s="92" t="str">
        <f t="shared" si="23"/>
        <v/>
      </c>
      <c r="W299" s="92" t="str">
        <f t="shared" si="24"/>
        <v/>
      </c>
      <c r="X299" s="99"/>
      <c r="Y299" s="94"/>
      <c r="Z299" s="100"/>
      <c r="AA299" s="95"/>
      <c r="AB299" s="10"/>
      <c r="AC299" s="72" t="b">
        <f t="shared" ca="1" si="21"/>
        <v>0</v>
      </c>
    </row>
    <row r="300" spans="1:48" ht="15">
      <c r="A300" s="93">
        <f t="shared" si="25"/>
        <v>1797</v>
      </c>
      <c r="B300" s="94"/>
      <c r="C300" s="153"/>
      <c r="D300" s="93" t="str">
        <f>IF(C300&lt;&gt;"",COUNTIF(Stats!AD:AD,C300),"")</f>
        <v/>
      </c>
      <c r="E300" s="165" t="str">
        <f ca="1">IF(C300&lt;&gt;"",IF(MONTH(T300)=MONTH(TODAY()),Stats!AI1798,"--"),"")</f>
        <v/>
      </c>
      <c r="F300" s="97"/>
      <c r="G300" s="160"/>
      <c r="H300" s="157"/>
      <c r="I300" s="158"/>
      <c r="J300" s="161"/>
      <c r="K300" s="160"/>
      <c r="L300" s="162"/>
      <c r="M300" s="162"/>
      <c r="N300" s="96"/>
      <c r="O300" s="96"/>
      <c r="P300" s="164"/>
      <c r="Q300" s="159"/>
      <c r="R300" s="98"/>
      <c r="S300" s="163"/>
      <c r="T300" s="92" t="str">
        <f t="shared" ca="1" si="22"/>
        <v/>
      </c>
      <c r="U300" s="94"/>
      <c r="V300" s="92" t="str">
        <f t="shared" si="23"/>
        <v/>
      </c>
      <c r="W300" s="92" t="str">
        <f t="shared" si="24"/>
        <v/>
      </c>
      <c r="X300" s="99"/>
      <c r="Y300" s="94"/>
      <c r="Z300" s="100"/>
      <c r="AA300" s="95"/>
      <c r="AB300" s="10"/>
      <c r="AC300" s="72" t="b">
        <f t="shared" ca="1" si="21"/>
        <v>0</v>
      </c>
    </row>
    <row r="301" spans="1:48" ht="15">
      <c r="A301" s="93">
        <f t="shared" si="25"/>
        <v>1798</v>
      </c>
      <c r="B301" s="94"/>
      <c r="C301" s="153"/>
      <c r="D301" s="93" t="str">
        <f>IF(C301&lt;&gt;"",COUNTIF(Stats!AD:AD,C301),"")</f>
        <v/>
      </c>
      <c r="E301" s="165" t="str">
        <f ca="1">IF(C301&lt;&gt;"",IF(MONTH(T301)=MONTH(TODAY()),Stats!AI1799,"--"),"")</f>
        <v/>
      </c>
      <c r="F301" s="97"/>
      <c r="G301" s="160"/>
      <c r="H301" s="157"/>
      <c r="I301" s="158"/>
      <c r="J301" s="161"/>
      <c r="K301" s="160"/>
      <c r="L301" s="162"/>
      <c r="M301" s="162"/>
      <c r="N301" s="96"/>
      <c r="O301" s="96"/>
      <c r="P301" s="164"/>
      <c r="Q301" s="159"/>
      <c r="R301" s="98"/>
      <c r="S301" s="163"/>
      <c r="T301" s="92" t="str">
        <f t="shared" ca="1" si="22"/>
        <v/>
      </c>
      <c r="U301" s="94"/>
      <c r="V301" s="92" t="str">
        <f t="shared" si="23"/>
        <v/>
      </c>
      <c r="W301" s="92" t="str">
        <f t="shared" si="24"/>
        <v/>
      </c>
      <c r="X301" s="99"/>
      <c r="Y301" s="94"/>
      <c r="Z301" s="100"/>
      <c r="AA301" s="95"/>
      <c r="AB301" s="10"/>
      <c r="AC301" s="72" t="b">
        <f t="shared" ca="1" si="21"/>
        <v>0</v>
      </c>
    </row>
    <row r="302" spans="1:48" ht="15">
      <c r="A302" s="93">
        <f t="shared" si="25"/>
        <v>1799</v>
      </c>
      <c r="B302" s="94"/>
      <c r="C302" s="153"/>
      <c r="D302" s="93" t="str">
        <f>IF(C302&lt;&gt;"",COUNTIF(Stats!AD:AD,C302),"")</f>
        <v/>
      </c>
      <c r="E302" s="165" t="str">
        <f ca="1">IF(C302&lt;&gt;"",IF(MONTH(T302)=MONTH(TODAY()),Stats!AI1800,"--"),"")</f>
        <v/>
      </c>
      <c r="F302" s="97"/>
      <c r="G302" s="160"/>
      <c r="H302" s="157"/>
      <c r="I302" s="158"/>
      <c r="J302" s="161"/>
      <c r="K302" s="160"/>
      <c r="L302" s="162"/>
      <c r="M302" s="162"/>
      <c r="N302" s="96"/>
      <c r="O302" s="96"/>
      <c r="P302" s="164"/>
      <c r="Q302" s="159"/>
      <c r="R302" s="98"/>
      <c r="S302" s="163"/>
      <c r="T302" s="92" t="str">
        <f t="shared" ca="1" si="22"/>
        <v/>
      </c>
      <c r="U302" s="94"/>
      <c r="V302" s="92" t="str">
        <f t="shared" si="23"/>
        <v/>
      </c>
      <c r="W302" s="92" t="str">
        <f t="shared" si="24"/>
        <v/>
      </c>
      <c r="X302" s="99"/>
      <c r="Y302" s="94"/>
      <c r="Z302" s="100"/>
      <c r="AA302" s="95"/>
      <c r="AB302" s="10"/>
      <c r="AC302" s="72" t="b">
        <f t="shared" ca="1" si="21"/>
        <v>0</v>
      </c>
    </row>
    <row r="303" spans="1:48" ht="15">
      <c r="A303" s="93">
        <f t="shared" si="25"/>
        <v>1800</v>
      </c>
      <c r="B303" s="94"/>
      <c r="C303" s="153"/>
      <c r="D303" s="93" t="str">
        <f>IF(C303&lt;&gt;"",COUNTIF(Stats!AD:AD,C303),"")</f>
        <v/>
      </c>
      <c r="E303" s="165" t="str">
        <f ca="1">IF(C303&lt;&gt;"",IF(MONTH(T303)=MONTH(TODAY()),Stats!AI1801,"--"),"")</f>
        <v/>
      </c>
      <c r="F303" s="97"/>
      <c r="G303" s="160"/>
      <c r="H303" s="157"/>
      <c r="I303" s="158"/>
      <c r="J303" s="161"/>
      <c r="K303" s="160"/>
      <c r="L303" s="162"/>
      <c r="M303" s="162"/>
      <c r="N303" s="96"/>
      <c r="O303" s="96"/>
      <c r="P303" s="164"/>
      <c r="Q303" s="159"/>
      <c r="R303" s="98"/>
      <c r="S303" s="163"/>
      <c r="T303" s="92" t="str">
        <f t="shared" ca="1" si="22"/>
        <v/>
      </c>
      <c r="U303" s="94"/>
      <c r="V303" s="92" t="str">
        <f t="shared" si="23"/>
        <v/>
      </c>
      <c r="W303" s="92" t="str">
        <f t="shared" si="24"/>
        <v/>
      </c>
      <c r="X303" s="99"/>
      <c r="Y303" s="94"/>
      <c r="Z303" s="100"/>
      <c r="AA303" s="95"/>
      <c r="AB303" s="10"/>
      <c r="AC303" s="72" t="b">
        <f t="shared" ca="1" si="21"/>
        <v>0</v>
      </c>
    </row>
    <row r="304" spans="1:48" ht="15">
      <c r="A304" s="93">
        <f t="shared" si="25"/>
        <v>1801</v>
      </c>
      <c r="B304" s="94"/>
      <c r="C304" s="153"/>
      <c r="D304" s="93" t="str">
        <f>IF(C304&lt;&gt;"",COUNTIF(Stats!AD:AD,C304),"")</f>
        <v/>
      </c>
      <c r="E304" s="165" t="str">
        <f ca="1">IF(C304&lt;&gt;"",IF(MONTH(T304)=MONTH(TODAY()),Stats!AI1802,"--"),"")</f>
        <v/>
      </c>
      <c r="F304" s="97"/>
      <c r="G304" s="160"/>
      <c r="H304" s="157"/>
      <c r="I304" s="158"/>
      <c r="J304" s="161"/>
      <c r="K304" s="160"/>
      <c r="L304" s="162"/>
      <c r="M304" s="162"/>
      <c r="N304" s="96"/>
      <c r="O304" s="96"/>
      <c r="P304" s="164"/>
      <c r="Q304" s="159"/>
      <c r="R304" s="98"/>
      <c r="S304" s="163"/>
      <c r="T304" s="92" t="str">
        <f t="shared" ca="1" si="22"/>
        <v/>
      </c>
      <c r="U304" s="94"/>
      <c r="V304" s="92" t="str">
        <f t="shared" si="23"/>
        <v/>
      </c>
      <c r="W304" s="92" t="str">
        <f t="shared" si="24"/>
        <v/>
      </c>
      <c r="X304" s="99"/>
      <c r="Y304" s="94"/>
      <c r="Z304" s="100"/>
      <c r="AA304" s="95"/>
      <c r="AB304" s="10"/>
      <c r="AC304" s="72" t="b">
        <f t="shared" ca="1" si="21"/>
        <v>0</v>
      </c>
    </row>
    <row r="305" spans="1:29" ht="15">
      <c r="A305" s="93">
        <f t="shared" si="25"/>
        <v>1802</v>
      </c>
      <c r="B305" s="94"/>
      <c r="C305" s="153"/>
      <c r="D305" s="93" t="str">
        <f>IF(C305&lt;&gt;"",COUNTIF(Stats!AD:AD,C305),"")</f>
        <v/>
      </c>
      <c r="E305" s="165" t="str">
        <f ca="1">IF(C305&lt;&gt;"",IF(MONTH(T305)=MONTH(TODAY()),Stats!AI1803,"--"),"")</f>
        <v/>
      </c>
      <c r="F305" s="97"/>
      <c r="G305" s="160"/>
      <c r="H305" s="157"/>
      <c r="I305" s="158"/>
      <c r="J305" s="161"/>
      <c r="K305" s="160"/>
      <c r="L305" s="162"/>
      <c r="M305" s="162"/>
      <c r="N305" s="96"/>
      <c r="O305" s="96"/>
      <c r="P305" s="164"/>
      <c r="Q305" s="159"/>
      <c r="R305" s="98"/>
      <c r="S305" s="163"/>
      <c r="T305" s="92" t="str">
        <f t="shared" ca="1" si="22"/>
        <v/>
      </c>
      <c r="U305" s="94"/>
      <c r="V305" s="92" t="str">
        <f t="shared" si="23"/>
        <v/>
      </c>
      <c r="W305" s="92" t="str">
        <f t="shared" si="24"/>
        <v/>
      </c>
      <c r="X305" s="99"/>
      <c r="Y305" s="94"/>
      <c r="Z305" s="100"/>
      <c r="AA305" s="95"/>
      <c r="AB305" s="10"/>
      <c r="AC305" s="72" t="b">
        <f t="shared" ca="1" si="21"/>
        <v>0</v>
      </c>
    </row>
    <row r="306" spans="1:29" ht="15">
      <c r="A306" s="93">
        <f t="shared" si="25"/>
        <v>1803</v>
      </c>
      <c r="B306" s="94"/>
      <c r="C306" s="153"/>
      <c r="D306" s="93" t="str">
        <f>IF(C306&lt;&gt;"",COUNTIF(Stats!AD:AD,C306),"")</f>
        <v/>
      </c>
      <c r="E306" s="165" t="str">
        <f ca="1">IF(C306&lt;&gt;"",IF(MONTH(T306)=MONTH(TODAY()),Stats!AI1804,"--"),"")</f>
        <v/>
      </c>
      <c r="F306" s="97"/>
      <c r="G306" s="160"/>
      <c r="H306" s="157"/>
      <c r="I306" s="158"/>
      <c r="J306" s="161"/>
      <c r="K306" s="160"/>
      <c r="L306" s="162"/>
      <c r="M306" s="162"/>
      <c r="N306" s="96"/>
      <c r="O306" s="96"/>
      <c r="P306" s="164"/>
      <c r="Q306" s="159"/>
      <c r="R306" s="98"/>
      <c r="S306" s="163"/>
      <c r="T306" s="92" t="str">
        <f t="shared" ca="1" si="22"/>
        <v/>
      </c>
      <c r="U306" s="94"/>
      <c r="V306" s="92" t="str">
        <f t="shared" si="23"/>
        <v/>
      </c>
      <c r="W306" s="92" t="str">
        <f t="shared" si="24"/>
        <v/>
      </c>
      <c r="X306" s="99"/>
      <c r="Y306" s="94"/>
      <c r="Z306" s="100"/>
      <c r="AA306" s="95"/>
      <c r="AB306" s="10"/>
      <c r="AC306" s="72" t="b">
        <f t="shared" ca="1" si="21"/>
        <v>0</v>
      </c>
    </row>
    <row r="307" spans="1:29" ht="15">
      <c r="A307" s="93">
        <f t="shared" si="25"/>
        <v>1804</v>
      </c>
      <c r="B307" s="94"/>
      <c r="C307" s="153"/>
      <c r="D307" s="93" t="str">
        <f>IF(C307&lt;&gt;"",COUNTIF(Stats!AD:AD,C307),"")</f>
        <v/>
      </c>
      <c r="E307" s="165" t="str">
        <f ca="1">IF(C307&lt;&gt;"",IF(MONTH(T307)=MONTH(TODAY()),Stats!AI1805,"--"),"")</f>
        <v/>
      </c>
      <c r="F307" s="97"/>
      <c r="G307" s="160"/>
      <c r="H307" s="157"/>
      <c r="I307" s="158"/>
      <c r="J307" s="161"/>
      <c r="K307" s="160"/>
      <c r="L307" s="162"/>
      <c r="M307" s="162"/>
      <c r="N307" s="96"/>
      <c r="O307" s="96"/>
      <c r="P307" s="164"/>
      <c r="Q307" s="159"/>
      <c r="R307" s="98"/>
      <c r="S307" s="163"/>
      <c r="T307" s="92" t="str">
        <f t="shared" ca="1" si="22"/>
        <v/>
      </c>
      <c r="U307" s="94"/>
      <c r="V307" s="92" t="str">
        <f t="shared" si="23"/>
        <v/>
      </c>
      <c r="W307" s="92" t="str">
        <f t="shared" si="24"/>
        <v/>
      </c>
      <c r="X307" s="99"/>
      <c r="Y307" s="94"/>
      <c r="Z307" s="100"/>
      <c r="AA307" s="95"/>
      <c r="AB307" s="10"/>
      <c r="AC307" s="72" t="b">
        <f t="shared" ca="1" si="21"/>
        <v>0</v>
      </c>
    </row>
    <row r="308" spans="1:29" ht="15">
      <c r="A308" s="93">
        <f t="shared" si="25"/>
        <v>1805</v>
      </c>
      <c r="B308" s="94"/>
      <c r="C308" s="153"/>
      <c r="D308" s="93" t="str">
        <f>IF(C308&lt;&gt;"",COUNTIF(Stats!AD:AD,C308),"")</f>
        <v/>
      </c>
      <c r="E308" s="165" t="str">
        <f ca="1">IF(C308&lt;&gt;"",IF(MONTH(T308)=MONTH(TODAY()),Stats!AI1806,"--"),"")</f>
        <v/>
      </c>
      <c r="F308" s="97"/>
      <c r="G308" s="160"/>
      <c r="H308" s="157"/>
      <c r="I308" s="158"/>
      <c r="J308" s="161"/>
      <c r="K308" s="160"/>
      <c r="L308" s="162"/>
      <c r="M308" s="162"/>
      <c r="N308" s="96"/>
      <c r="O308" s="96"/>
      <c r="P308" s="164"/>
      <c r="Q308" s="159"/>
      <c r="R308" s="98"/>
      <c r="S308" s="163"/>
      <c r="T308" s="92" t="str">
        <f t="shared" ca="1" si="22"/>
        <v/>
      </c>
      <c r="U308" s="94"/>
      <c r="V308" s="92" t="str">
        <f t="shared" si="23"/>
        <v/>
      </c>
      <c r="W308" s="92" t="str">
        <f t="shared" si="24"/>
        <v/>
      </c>
      <c r="X308" s="99"/>
      <c r="Y308" s="94"/>
      <c r="Z308" s="100"/>
      <c r="AA308" s="95"/>
      <c r="AB308" s="10"/>
      <c r="AC308" s="72" t="b">
        <f t="shared" ca="1" si="21"/>
        <v>0</v>
      </c>
    </row>
    <row r="309" spans="1:29" ht="15">
      <c r="A309" s="93">
        <f t="shared" si="25"/>
        <v>1806</v>
      </c>
      <c r="B309" s="94"/>
      <c r="C309" s="153"/>
      <c r="D309" s="93" t="str">
        <f>IF(C309&lt;&gt;"",COUNTIF(Stats!AD:AD,C309),"")</f>
        <v/>
      </c>
      <c r="E309" s="165" t="str">
        <f ca="1">IF(C309&lt;&gt;"",IF(MONTH(T309)=MONTH(TODAY()),Stats!AI1807,"--"),"")</f>
        <v/>
      </c>
      <c r="F309" s="97"/>
      <c r="G309" s="160"/>
      <c r="H309" s="157"/>
      <c r="I309" s="158"/>
      <c r="J309" s="161"/>
      <c r="K309" s="160"/>
      <c r="L309" s="162"/>
      <c r="M309" s="162"/>
      <c r="N309" s="96"/>
      <c r="O309" s="96"/>
      <c r="P309" s="164"/>
      <c r="Q309" s="159"/>
      <c r="R309" s="98"/>
      <c r="S309" s="163"/>
      <c r="T309" s="92" t="str">
        <f t="shared" ca="1" si="22"/>
        <v/>
      </c>
      <c r="U309" s="94"/>
      <c r="V309" s="92" t="str">
        <f t="shared" si="23"/>
        <v/>
      </c>
      <c r="W309" s="92" t="str">
        <f t="shared" si="24"/>
        <v/>
      </c>
      <c r="X309" s="99"/>
      <c r="Y309" s="94"/>
      <c r="Z309" s="100"/>
      <c r="AA309" s="95"/>
      <c r="AB309" s="10"/>
      <c r="AC309" s="72" t="b">
        <f t="shared" ca="1" si="21"/>
        <v>0</v>
      </c>
    </row>
    <row r="310" spans="1:29" ht="15">
      <c r="A310" s="93">
        <f t="shared" si="25"/>
        <v>1807</v>
      </c>
      <c r="B310" s="94"/>
      <c r="C310" s="153"/>
      <c r="D310" s="93" t="str">
        <f>IF(C310&lt;&gt;"",COUNTIF(Stats!AD:AD,C310),"")</f>
        <v/>
      </c>
      <c r="E310" s="165" t="str">
        <f ca="1">IF(C310&lt;&gt;"",IF(MONTH(T310)=MONTH(TODAY()),Stats!AI1808,"--"),"")</f>
        <v/>
      </c>
      <c r="F310" s="97"/>
      <c r="G310" s="160"/>
      <c r="H310" s="157"/>
      <c r="I310" s="158"/>
      <c r="J310" s="161"/>
      <c r="K310" s="160"/>
      <c r="L310" s="162"/>
      <c r="M310" s="162"/>
      <c r="N310" s="96"/>
      <c r="O310" s="96"/>
      <c r="P310" s="164"/>
      <c r="Q310" s="159"/>
      <c r="R310" s="98"/>
      <c r="S310" s="163"/>
      <c r="T310" s="92" t="str">
        <f t="shared" ca="1" si="22"/>
        <v/>
      </c>
      <c r="U310" s="94"/>
      <c r="V310" s="92" t="str">
        <f t="shared" si="23"/>
        <v/>
      </c>
      <c r="W310" s="92" t="str">
        <f t="shared" si="24"/>
        <v/>
      </c>
      <c r="X310" s="99"/>
      <c r="Y310" s="94"/>
      <c r="Z310" s="100"/>
      <c r="AA310" s="95"/>
      <c r="AB310" s="10"/>
      <c r="AC310" s="72" t="b">
        <f t="shared" ca="1" si="21"/>
        <v>0</v>
      </c>
    </row>
    <row r="311" spans="1:29" ht="15">
      <c r="A311" s="93">
        <f t="shared" si="25"/>
        <v>1808</v>
      </c>
      <c r="B311" s="94"/>
      <c r="C311" s="153"/>
      <c r="D311" s="93" t="str">
        <f>IF(C311&lt;&gt;"",COUNTIF(Stats!AD:AD,C311),"")</f>
        <v/>
      </c>
      <c r="E311" s="165" t="str">
        <f ca="1">IF(C311&lt;&gt;"",IF(MONTH(T311)=MONTH(TODAY()),Stats!AI1809,"--"),"")</f>
        <v/>
      </c>
      <c r="F311" s="97"/>
      <c r="G311" s="160"/>
      <c r="H311" s="157"/>
      <c r="I311" s="158"/>
      <c r="J311" s="161"/>
      <c r="K311" s="160"/>
      <c r="L311" s="162"/>
      <c r="M311" s="162"/>
      <c r="N311" s="96"/>
      <c r="O311" s="96"/>
      <c r="P311" s="164"/>
      <c r="Q311" s="159"/>
      <c r="R311" s="98"/>
      <c r="S311" s="163"/>
      <c r="T311" s="92" t="str">
        <f t="shared" ca="1" si="22"/>
        <v/>
      </c>
      <c r="U311" s="94"/>
      <c r="V311" s="92" t="str">
        <f t="shared" si="23"/>
        <v/>
      </c>
      <c r="W311" s="92" t="str">
        <f t="shared" si="24"/>
        <v/>
      </c>
      <c r="X311" s="99"/>
      <c r="Y311" s="94"/>
      <c r="Z311" s="100"/>
      <c r="AA311" s="95"/>
      <c r="AB311" s="10"/>
      <c r="AC311" s="72" t="b">
        <f t="shared" ca="1" si="21"/>
        <v>0</v>
      </c>
    </row>
    <row r="312" spans="1:29" ht="15">
      <c r="A312" s="93">
        <f t="shared" si="25"/>
        <v>1809</v>
      </c>
      <c r="B312" s="94"/>
      <c r="C312" s="153"/>
      <c r="D312" s="93" t="str">
        <f>IF(C312&lt;&gt;"",COUNTIF(Stats!AD:AD,C312),"")</f>
        <v/>
      </c>
      <c r="E312" s="165" t="str">
        <f ca="1">IF(C312&lt;&gt;"",IF(MONTH(T312)=MONTH(TODAY()),Stats!AI1810,"--"),"")</f>
        <v/>
      </c>
      <c r="F312" s="97"/>
      <c r="G312" s="160"/>
      <c r="H312" s="157"/>
      <c r="I312" s="158"/>
      <c r="J312" s="161"/>
      <c r="K312" s="160"/>
      <c r="L312" s="162"/>
      <c r="M312" s="162"/>
      <c r="N312" s="96"/>
      <c r="O312" s="96"/>
      <c r="P312" s="164"/>
      <c r="Q312" s="159"/>
      <c r="R312" s="98"/>
      <c r="S312" s="163"/>
      <c r="T312" s="92" t="str">
        <f t="shared" ca="1" si="22"/>
        <v/>
      </c>
      <c r="U312" s="94"/>
      <c r="V312" s="92" t="str">
        <f t="shared" si="23"/>
        <v/>
      </c>
      <c r="W312" s="92" t="str">
        <f t="shared" si="24"/>
        <v/>
      </c>
      <c r="X312" s="99"/>
      <c r="Y312" s="94"/>
      <c r="Z312" s="100"/>
      <c r="AA312" s="95"/>
      <c r="AB312" s="10"/>
      <c r="AC312" s="72" t="b">
        <f t="shared" ca="1" si="21"/>
        <v>0</v>
      </c>
    </row>
    <row r="313" spans="1:29" ht="15">
      <c r="A313" s="93">
        <f t="shared" si="25"/>
        <v>1810</v>
      </c>
      <c r="B313" s="94"/>
      <c r="C313" s="153"/>
      <c r="D313" s="93" t="str">
        <f>IF(C313&lt;&gt;"",COUNTIF(Stats!AD:AD,C313),"")</f>
        <v/>
      </c>
      <c r="E313" s="165" t="str">
        <f ca="1">IF(C313&lt;&gt;"",IF(MONTH(T313)=MONTH(TODAY()),Stats!AI1811,"--"),"")</f>
        <v/>
      </c>
      <c r="F313" s="97"/>
      <c r="G313" s="160"/>
      <c r="H313" s="157"/>
      <c r="I313" s="158"/>
      <c r="J313" s="161"/>
      <c r="K313" s="160"/>
      <c r="L313" s="162"/>
      <c r="M313" s="162"/>
      <c r="N313" s="96"/>
      <c r="O313" s="96"/>
      <c r="P313" s="164"/>
      <c r="Q313" s="159"/>
      <c r="R313" s="98"/>
      <c r="S313" s="163"/>
      <c r="T313" s="92" t="str">
        <f t="shared" ca="1" si="22"/>
        <v/>
      </c>
      <c r="U313" s="94"/>
      <c r="V313" s="92" t="str">
        <f t="shared" si="23"/>
        <v/>
      </c>
      <c r="W313" s="92" t="str">
        <f t="shared" si="24"/>
        <v/>
      </c>
      <c r="X313" s="99"/>
      <c r="Y313" s="94"/>
      <c r="Z313" s="100"/>
      <c r="AA313" s="95"/>
      <c r="AB313" s="10"/>
      <c r="AC313" s="72" t="b">
        <f t="shared" ca="1" si="21"/>
        <v>0</v>
      </c>
    </row>
    <row r="314" spans="1:29" ht="15">
      <c r="A314" s="93">
        <f t="shared" si="25"/>
        <v>1811</v>
      </c>
      <c r="B314" s="94"/>
      <c r="C314" s="153"/>
      <c r="D314" s="93" t="str">
        <f>IF(C314&lt;&gt;"",COUNTIF(Stats!AD:AD,C314),"")</f>
        <v/>
      </c>
      <c r="E314" s="165" t="str">
        <f ca="1">IF(C314&lt;&gt;"",IF(MONTH(T314)=MONTH(TODAY()),Stats!AI1812,"--"),"")</f>
        <v/>
      </c>
      <c r="F314" s="97"/>
      <c r="G314" s="160"/>
      <c r="H314" s="157"/>
      <c r="I314" s="158"/>
      <c r="J314" s="161"/>
      <c r="K314" s="160"/>
      <c r="L314" s="162"/>
      <c r="M314" s="162"/>
      <c r="N314" s="96"/>
      <c r="O314" s="96"/>
      <c r="P314" s="164"/>
      <c r="Q314" s="159"/>
      <c r="R314" s="98"/>
      <c r="S314" s="163"/>
      <c r="T314" s="92" t="str">
        <f t="shared" ca="1" si="22"/>
        <v/>
      </c>
      <c r="U314" s="94"/>
      <c r="V314" s="92" t="str">
        <f t="shared" si="23"/>
        <v/>
      </c>
      <c r="W314" s="92" t="str">
        <f t="shared" si="24"/>
        <v/>
      </c>
      <c r="X314" s="99"/>
      <c r="Y314" s="94"/>
      <c r="Z314" s="100"/>
      <c r="AA314" s="95"/>
      <c r="AB314" s="10"/>
      <c r="AC314" s="72" t="b">
        <f t="shared" ca="1" si="21"/>
        <v>0</v>
      </c>
    </row>
    <row r="315" spans="1:29" ht="15">
      <c r="A315" s="93">
        <f t="shared" si="25"/>
        <v>1812</v>
      </c>
      <c r="B315" s="94"/>
      <c r="C315" s="153"/>
      <c r="D315" s="93" t="str">
        <f>IF(C315&lt;&gt;"",COUNTIF(Stats!AD:AD,C315),"")</f>
        <v/>
      </c>
      <c r="E315" s="165" t="str">
        <f ca="1">IF(C315&lt;&gt;"",IF(MONTH(T315)=MONTH(TODAY()),Stats!AI1813,"--"),"")</f>
        <v/>
      </c>
      <c r="F315" s="97"/>
      <c r="G315" s="160"/>
      <c r="H315" s="157"/>
      <c r="I315" s="158"/>
      <c r="J315" s="161"/>
      <c r="K315" s="160"/>
      <c r="L315" s="162"/>
      <c r="M315" s="162"/>
      <c r="N315" s="96"/>
      <c r="O315" s="96"/>
      <c r="P315" s="164"/>
      <c r="Q315" s="159"/>
      <c r="R315" s="98"/>
      <c r="S315" s="163"/>
      <c r="T315" s="92" t="str">
        <f t="shared" ca="1" si="22"/>
        <v/>
      </c>
      <c r="U315" s="94"/>
      <c r="V315" s="92" t="str">
        <f t="shared" si="23"/>
        <v/>
      </c>
      <c r="W315" s="92" t="str">
        <f t="shared" si="24"/>
        <v/>
      </c>
      <c r="X315" s="99"/>
      <c r="Y315" s="94"/>
      <c r="Z315" s="100"/>
      <c r="AA315" s="95"/>
      <c r="AB315" s="10"/>
      <c r="AC315" s="72" t="b">
        <f t="shared" ca="1" si="21"/>
        <v>0</v>
      </c>
    </row>
    <row r="316" spans="1:29" ht="15">
      <c r="A316" s="93">
        <f t="shared" si="25"/>
        <v>1813</v>
      </c>
      <c r="B316" s="94"/>
      <c r="C316" s="153"/>
      <c r="D316" s="93" t="str">
        <f>IF(C316&lt;&gt;"",COUNTIF(Stats!AD:AD,C316),"")</f>
        <v/>
      </c>
      <c r="E316" s="165" t="str">
        <f ca="1">IF(C316&lt;&gt;"",IF(MONTH(T316)=MONTH(TODAY()),Stats!AI1814,"--"),"")</f>
        <v/>
      </c>
      <c r="F316" s="97"/>
      <c r="G316" s="160"/>
      <c r="H316" s="157"/>
      <c r="I316" s="158"/>
      <c r="J316" s="161"/>
      <c r="K316" s="160"/>
      <c r="L316" s="162"/>
      <c r="M316" s="162"/>
      <c r="N316" s="96"/>
      <c r="O316" s="96"/>
      <c r="P316" s="164"/>
      <c r="Q316" s="159"/>
      <c r="R316" s="98"/>
      <c r="S316" s="163"/>
      <c r="T316" s="92" t="str">
        <f t="shared" ca="1" si="22"/>
        <v/>
      </c>
      <c r="U316" s="94"/>
      <c r="V316" s="92" t="str">
        <f t="shared" si="23"/>
        <v/>
      </c>
      <c r="W316" s="92" t="str">
        <f t="shared" si="24"/>
        <v/>
      </c>
      <c r="X316" s="99"/>
      <c r="Y316" s="94"/>
      <c r="Z316" s="100"/>
      <c r="AA316" s="95"/>
      <c r="AB316" s="10"/>
      <c r="AC316" s="72" t="b">
        <f t="shared" ca="1" si="21"/>
        <v>0</v>
      </c>
    </row>
    <row r="317" spans="1:29" ht="15">
      <c r="A317" s="93">
        <f t="shared" si="25"/>
        <v>1814</v>
      </c>
      <c r="B317" s="94"/>
      <c r="C317" s="153"/>
      <c r="D317" s="93" t="str">
        <f>IF(C317&lt;&gt;"",COUNTIF(Stats!AD:AD,C317),"")</f>
        <v/>
      </c>
      <c r="E317" s="165" t="str">
        <f ca="1">IF(C317&lt;&gt;"",IF(MONTH(T317)=MONTH(TODAY()),Stats!AI1815,"--"),"")</f>
        <v/>
      </c>
      <c r="F317" s="97"/>
      <c r="G317" s="160"/>
      <c r="H317" s="157"/>
      <c r="I317" s="158"/>
      <c r="J317" s="161"/>
      <c r="K317" s="160"/>
      <c r="L317" s="162"/>
      <c r="M317" s="162"/>
      <c r="N317" s="96"/>
      <c r="O317" s="96"/>
      <c r="P317" s="164"/>
      <c r="Q317" s="159"/>
      <c r="R317" s="98"/>
      <c r="S317" s="163"/>
      <c r="T317" s="92" t="str">
        <f t="shared" ca="1" si="22"/>
        <v/>
      </c>
      <c r="U317" s="94"/>
      <c r="V317" s="92" t="str">
        <f t="shared" si="23"/>
        <v/>
      </c>
      <c r="W317" s="92" t="str">
        <f t="shared" si="24"/>
        <v/>
      </c>
      <c r="X317" s="99"/>
      <c r="Y317" s="94"/>
      <c r="Z317" s="100"/>
      <c r="AA317" s="95"/>
      <c r="AB317" s="10"/>
      <c r="AC317" s="72" t="b">
        <f t="shared" ca="1" si="21"/>
        <v>0</v>
      </c>
    </row>
    <row r="318" spans="1:29" ht="15">
      <c r="A318" s="93">
        <f t="shared" si="25"/>
        <v>1815</v>
      </c>
      <c r="B318" s="94"/>
      <c r="C318" s="153"/>
      <c r="D318" s="93" t="str">
        <f>IF(C318&lt;&gt;"",COUNTIF(Stats!AD:AD,C318),"")</f>
        <v/>
      </c>
      <c r="E318" s="165" t="str">
        <f ca="1">IF(C318&lt;&gt;"",IF(MONTH(T318)=MONTH(TODAY()),Stats!AI1816,"--"),"")</f>
        <v/>
      </c>
      <c r="F318" s="97"/>
      <c r="G318" s="160"/>
      <c r="H318" s="157"/>
      <c r="I318" s="158"/>
      <c r="J318" s="161"/>
      <c r="K318" s="160"/>
      <c r="L318" s="162"/>
      <c r="M318" s="162"/>
      <c r="N318" s="96"/>
      <c r="O318" s="96"/>
      <c r="P318" s="164"/>
      <c r="Q318" s="159"/>
      <c r="R318" s="98"/>
      <c r="S318" s="163"/>
      <c r="T318" s="92" t="str">
        <f t="shared" ca="1" si="22"/>
        <v/>
      </c>
      <c r="U318" s="94"/>
      <c r="V318" s="92" t="str">
        <f t="shared" si="23"/>
        <v/>
      </c>
      <c r="W318" s="92" t="str">
        <f t="shared" si="24"/>
        <v/>
      </c>
      <c r="X318" s="99"/>
      <c r="Y318" s="94"/>
      <c r="Z318" s="100"/>
      <c r="AA318" s="95"/>
      <c r="AB318" s="10"/>
      <c r="AC318" s="72" t="b">
        <f t="shared" ca="1" si="21"/>
        <v>0</v>
      </c>
    </row>
    <row r="319" spans="1:29" ht="15">
      <c r="A319" s="93">
        <f t="shared" si="25"/>
        <v>1816</v>
      </c>
      <c r="B319" s="94"/>
      <c r="C319" s="153"/>
      <c r="D319" s="93" t="str">
        <f>IF(C319&lt;&gt;"",COUNTIF(Stats!AD:AD,C319),"")</f>
        <v/>
      </c>
      <c r="E319" s="165" t="str">
        <f ca="1">IF(C319&lt;&gt;"",IF(MONTH(T319)=MONTH(TODAY()),Stats!AI1817,"--"),"")</f>
        <v/>
      </c>
      <c r="F319" s="97"/>
      <c r="G319" s="160"/>
      <c r="H319" s="157"/>
      <c r="I319" s="158"/>
      <c r="J319" s="161"/>
      <c r="K319" s="160"/>
      <c r="L319" s="162"/>
      <c r="M319" s="162"/>
      <c r="N319" s="96"/>
      <c r="O319" s="96"/>
      <c r="P319" s="164"/>
      <c r="Q319" s="159"/>
      <c r="R319" s="98"/>
      <c r="S319" s="163"/>
      <c r="T319" s="92" t="str">
        <f t="shared" ca="1" si="22"/>
        <v/>
      </c>
      <c r="U319" s="94"/>
      <c r="V319" s="92" t="str">
        <f t="shared" si="23"/>
        <v/>
      </c>
      <c r="W319" s="92" t="str">
        <f t="shared" si="24"/>
        <v/>
      </c>
      <c r="X319" s="99"/>
      <c r="Y319" s="94"/>
      <c r="Z319" s="100"/>
      <c r="AA319" s="95"/>
      <c r="AB319" s="10"/>
      <c r="AC319" s="72" t="b">
        <f t="shared" ca="1" si="21"/>
        <v>0</v>
      </c>
    </row>
    <row r="320" spans="1:29" ht="15">
      <c r="A320" s="93">
        <f t="shared" si="25"/>
        <v>1817</v>
      </c>
      <c r="B320" s="94"/>
      <c r="C320" s="153"/>
      <c r="D320" s="93" t="str">
        <f>IF(C320&lt;&gt;"",COUNTIF(Stats!AD:AD,C320),"")</f>
        <v/>
      </c>
      <c r="E320" s="165" t="str">
        <f ca="1">IF(C320&lt;&gt;"",IF(MONTH(T320)=MONTH(TODAY()),Stats!AI1818,"--"),"")</f>
        <v/>
      </c>
      <c r="F320" s="97"/>
      <c r="G320" s="160"/>
      <c r="H320" s="157"/>
      <c r="I320" s="158"/>
      <c r="J320" s="161"/>
      <c r="K320" s="160"/>
      <c r="L320" s="162"/>
      <c r="M320" s="162"/>
      <c r="N320" s="96"/>
      <c r="O320" s="96"/>
      <c r="P320" s="164"/>
      <c r="Q320" s="159"/>
      <c r="R320" s="98"/>
      <c r="S320" s="163"/>
      <c r="T320" s="92" t="str">
        <f t="shared" ca="1" si="22"/>
        <v/>
      </c>
      <c r="U320" s="94"/>
      <c r="V320" s="92" t="str">
        <f t="shared" si="23"/>
        <v/>
      </c>
      <c r="W320" s="92" t="str">
        <f t="shared" si="24"/>
        <v/>
      </c>
      <c r="X320" s="99"/>
      <c r="Y320" s="94"/>
      <c r="Z320" s="100"/>
      <c r="AA320" s="95"/>
      <c r="AB320" s="10"/>
      <c r="AC320" s="72" t="b">
        <f t="shared" ca="1" si="21"/>
        <v>0</v>
      </c>
    </row>
    <row r="321" spans="1:29" ht="15">
      <c r="A321" s="93">
        <f t="shared" si="25"/>
        <v>1818</v>
      </c>
      <c r="B321" s="94"/>
      <c r="C321" s="153"/>
      <c r="D321" s="93" t="str">
        <f>IF(C321&lt;&gt;"",COUNTIF(Stats!AD:AD,C321),"")</f>
        <v/>
      </c>
      <c r="E321" s="165" t="str">
        <f ca="1">IF(C321&lt;&gt;"",IF(MONTH(T321)=MONTH(TODAY()),Stats!AI1819,"--"),"")</f>
        <v/>
      </c>
      <c r="F321" s="97"/>
      <c r="G321" s="160"/>
      <c r="H321" s="157"/>
      <c r="I321" s="158"/>
      <c r="J321" s="161"/>
      <c r="K321" s="160"/>
      <c r="L321" s="162"/>
      <c r="M321" s="162"/>
      <c r="N321" s="96"/>
      <c r="O321" s="96"/>
      <c r="P321" s="164"/>
      <c r="Q321" s="159"/>
      <c r="R321" s="98"/>
      <c r="S321" s="163"/>
      <c r="T321" s="92" t="str">
        <f t="shared" ca="1" si="22"/>
        <v/>
      </c>
      <c r="U321" s="94"/>
      <c r="V321" s="92" t="str">
        <f t="shared" si="23"/>
        <v/>
      </c>
      <c r="W321" s="92" t="str">
        <f t="shared" si="24"/>
        <v/>
      </c>
      <c r="X321" s="99"/>
      <c r="Y321" s="94"/>
      <c r="Z321" s="100"/>
      <c r="AA321" s="95"/>
      <c r="AB321" s="10"/>
      <c r="AC321" s="72" t="b">
        <f t="shared" ca="1" si="21"/>
        <v>0</v>
      </c>
    </row>
    <row r="322" spans="1:29" ht="15">
      <c r="A322" s="93">
        <f t="shared" si="25"/>
        <v>1819</v>
      </c>
      <c r="B322" s="94"/>
      <c r="C322" s="153"/>
      <c r="D322" s="93" t="str">
        <f>IF(C322&lt;&gt;"",COUNTIF(Stats!AD:AD,C322),"")</f>
        <v/>
      </c>
      <c r="E322" s="165" t="str">
        <f ca="1">IF(C322&lt;&gt;"",IF(MONTH(T322)=MONTH(TODAY()),Stats!AI1820,"--"),"")</f>
        <v/>
      </c>
      <c r="F322" s="97"/>
      <c r="G322" s="160"/>
      <c r="H322" s="157"/>
      <c r="I322" s="158"/>
      <c r="J322" s="161"/>
      <c r="K322" s="160"/>
      <c r="L322" s="162"/>
      <c r="M322" s="162"/>
      <c r="N322" s="96"/>
      <c r="O322" s="96"/>
      <c r="P322" s="164"/>
      <c r="Q322" s="159"/>
      <c r="R322" s="98"/>
      <c r="S322" s="163"/>
      <c r="T322" s="92" t="str">
        <f t="shared" ca="1" si="22"/>
        <v/>
      </c>
      <c r="U322" s="94"/>
      <c r="V322" s="92" t="str">
        <f t="shared" si="23"/>
        <v/>
      </c>
      <c r="W322" s="92" t="str">
        <f t="shared" si="24"/>
        <v/>
      </c>
      <c r="X322" s="99"/>
      <c r="Y322" s="94"/>
      <c r="Z322" s="100"/>
      <c r="AA322" s="95"/>
      <c r="AB322" s="10"/>
      <c r="AC322" s="72" t="b">
        <f t="shared" ca="1" si="21"/>
        <v>0</v>
      </c>
    </row>
    <row r="323" spans="1:29" ht="15">
      <c r="A323" s="93">
        <f t="shared" si="25"/>
        <v>1820</v>
      </c>
      <c r="B323" s="94"/>
      <c r="C323" s="153"/>
      <c r="D323" s="93" t="str">
        <f>IF(C323&lt;&gt;"",COUNTIF(Stats!AD:AD,C323),"")</f>
        <v/>
      </c>
      <c r="E323" s="165" t="str">
        <f ca="1">IF(C323&lt;&gt;"",IF(MONTH(T323)=MONTH(TODAY()),Stats!AI1821,"--"),"")</f>
        <v/>
      </c>
      <c r="F323" s="97"/>
      <c r="G323" s="160"/>
      <c r="H323" s="157"/>
      <c r="I323" s="158"/>
      <c r="J323" s="161"/>
      <c r="K323" s="160"/>
      <c r="L323" s="162"/>
      <c r="M323" s="162"/>
      <c r="N323" s="96"/>
      <c r="O323" s="96"/>
      <c r="P323" s="164"/>
      <c r="Q323" s="159"/>
      <c r="R323" s="98"/>
      <c r="S323" s="163"/>
      <c r="T323" s="92" t="str">
        <f t="shared" ca="1" si="22"/>
        <v/>
      </c>
      <c r="U323" s="94"/>
      <c r="V323" s="92" t="str">
        <f t="shared" si="23"/>
        <v/>
      </c>
      <c r="W323" s="92" t="str">
        <f t="shared" si="24"/>
        <v/>
      </c>
      <c r="X323" s="99"/>
      <c r="Y323" s="94"/>
      <c r="Z323" s="100"/>
      <c r="AA323" s="95"/>
      <c r="AB323" s="10"/>
      <c r="AC323" s="72" t="b">
        <f t="shared" ca="1" si="21"/>
        <v>0</v>
      </c>
    </row>
    <row r="324" spans="1:29" ht="15">
      <c r="A324" s="93">
        <f t="shared" si="25"/>
        <v>1821</v>
      </c>
      <c r="B324" s="94"/>
      <c r="C324" s="153"/>
      <c r="D324" s="93" t="str">
        <f>IF(C324&lt;&gt;"",COUNTIF(Stats!AD:AD,C324),"")</f>
        <v/>
      </c>
      <c r="E324" s="165" t="str">
        <f ca="1">IF(C324&lt;&gt;"",IF(MONTH(T324)=MONTH(TODAY()),Stats!AI1822,"--"),"")</f>
        <v/>
      </c>
      <c r="F324" s="97"/>
      <c r="G324" s="160"/>
      <c r="H324" s="157"/>
      <c r="I324" s="158"/>
      <c r="J324" s="161"/>
      <c r="K324" s="160"/>
      <c r="L324" s="162"/>
      <c r="M324" s="162"/>
      <c r="N324" s="96"/>
      <c r="O324" s="96"/>
      <c r="P324" s="164"/>
      <c r="Q324" s="159"/>
      <c r="R324" s="98"/>
      <c r="S324" s="163"/>
      <c r="T324" s="92" t="str">
        <f t="shared" ca="1" si="22"/>
        <v/>
      </c>
      <c r="U324" s="94"/>
      <c r="V324" s="92" t="str">
        <f t="shared" si="23"/>
        <v/>
      </c>
      <c r="W324" s="92" t="str">
        <f t="shared" si="24"/>
        <v/>
      </c>
      <c r="X324" s="99"/>
      <c r="Y324" s="94"/>
      <c r="Z324" s="100"/>
      <c r="AA324" s="95"/>
      <c r="AB324" s="10"/>
      <c r="AC324" s="72" t="b">
        <f t="shared" ref="AC324:AC387" ca="1" si="26">AND(T324&gt;=startDate,T324&lt;=endDate)</f>
        <v>0</v>
      </c>
    </row>
    <row r="325" spans="1:29" ht="15">
      <c r="A325" s="93">
        <f t="shared" si="25"/>
        <v>1822</v>
      </c>
      <c r="B325" s="94"/>
      <c r="C325" s="153"/>
      <c r="D325" s="93" t="str">
        <f>IF(C325&lt;&gt;"",COUNTIF(Stats!AD:AD,C325),"")</f>
        <v/>
      </c>
      <c r="E325" s="165" t="str">
        <f ca="1">IF(C325&lt;&gt;"",IF(MONTH(T325)=MONTH(TODAY()),Stats!AI1823,"--"),"")</f>
        <v/>
      </c>
      <c r="F325" s="97"/>
      <c r="G325" s="160"/>
      <c r="H325" s="157"/>
      <c r="I325" s="158"/>
      <c r="J325" s="161"/>
      <c r="K325" s="160"/>
      <c r="L325" s="162"/>
      <c r="M325" s="162"/>
      <c r="N325" s="96"/>
      <c r="O325" s="96"/>
      <c r="P325" s="164"/>
      <c r="Q325" s="159"/>
      <c r="R325" s="98"/>
      <c r="S325" s="163"/>
      <c r="T325" s="92" t="str">
        <f t="shared" ref="T325:T388" ca="1" si="27">IF(B325&lt;&gt;"",IF(T325="",TODAY(),T325),"")</f>
        <v/>
      </c>
      <c r="U325" s="94"/>
      <c r="V325" s="92" t="str">
        <f t="shared" ref="V325:V388" si="28">IF(U325="","", U325+21)</f>
        <v/>
      </c>
      <c r="W325" s="92" t="str">
        <f t="shared" ref="W325:W388" si="29">IF($U325="","", $V325+28)</f>
        <v/>
      </c>
      <c r="X325" s="99"/>
      <c r="Y325" s="94"/>
      <c r="Z325" s="100"/>
      <c r="AA325" s="95"/>
      <c r="AB325" s="10"/>
      <c r="AC325" s="72" t="b">
        <f t="shared" ca="1" si="26"/>
        <v>0</v>
      </c>
    </row>
    <row r="326" spans="1:29" ht="15">
      <c r="A326" s="93">
        <f t="shared" si="25"/>
        <v>1823</v>
      </c>
      <c r="B326" s="94"/>
      <c r="C326" s="153"/>
      <c r="D326" s="93" t="str">
        <f>IF(C326&lt;&gt;"",COUNTIF(Stats!AD:AD,C326),"")</f>
        <v/>
      </c>
      <c r="E326" s="165" t="str">
        <f ca="1">IF(C326&lt;&gt;"",IF(MONTH(T326)=MONTH(TODAY()),Stats!AI1824,"--"),"")</f>
        <v/>
      </c>
      <c r="F326" s="97"/>
      <c r="G326" s="160"/>
      <c r="H326" s="157"/>
      <c r="I326" s="158"/>
      <c r="J326" s="161"/>
      <c r="K326" s="160"/>
      <c r="L326" s="162"/>
      <c r="M326" s="162"/>
      <c r="N326" s="96"/>
      <c r="O326" s="96"/>
      <c r="P326" s="164"/>
      <c r="Q326" s="159"/>
      <c r="R326" s="98"/>
      <c r="S326" s="163"/>
      <c r="T326" s="92" t="str">
        <f t="shared" ca="1" si="27"/>
        <v/>
      </c>
      <c r="U326" s="94"/>
      <c r="V326" s="92" t="str">
        <f t="shared" si="28"/>
        <v/>
      </c>
      <c r="W326" s="92" t="str">
        <f t="shared" si="29"/>
        <v/>
      </c>
      <c r="X326" s="99"/>
      <c r="Y326" s="94"/>
      <c r="Z326" s="100"/>
      <c r="AA326" s="95"/>
      <c r="AB326" s="10"/>
      <c r="AC326" s="72" t="b">
        <f t="shared" ca="1" si="26"/>
        <v>0</v>
      </c>
    </row>
    <row r="327" spans="1:29" ht="15">
      <c r="A327" s="93">
        <f t="shared" si="25"/>
        <v>1824</v>
      </c>
      <c r="B327" s="94"/>
      <c r="C327" s="153"/>
      <c r="D327" s="93" t="str">
        <f>IF(C327&lt;&gt;"",COUNTIF(Stats!AD:AD,C327),"")</f>
        <v/>
      </c>
      <c r="E327" s="165" t="str">
        <f ca="1">IF(C327&lt;&gt;"",IF(MONTH(T327)=MONTH(TODAY()),Stats!AI1825,"--"),"")</f>
        <v/>
      </c>
      <c r="F327" s="97"/>
      <c r="G327" s="160"/>
      <c r="H327" s="157"/>
      <c r="I327" s="158"/>
      <c r="J327" s="161"/>
      <c r="K327" s="160"/>
      <c r="L327" s="162"/>
      <c r="M327" s="162"/>
      <c r="N327" s="96"/>
      <c r="O327" s="96"/>
      <c r="P327" s="164"/>
      <c r="Q327" s="159"/>
      <c r="R327" s="98"/>
      <c r="S327" s="163"/>
      <c r="T327" s="92" t="str">
        <f t="shared" ca="1" si="27"/>
        <v/>
      </c>
      <c r="U327" s="94"/>
      <c r="V327" s="92" t="str">
        <f t="shared" si="28"/>
        <v/>
      </c>
      <c r="W327" s="92" t="str">
        <f t="shared" si="29"/>
        <v/>
      </c>
      <c r="X327" s="99"/>
      <c r="Y327" s="94"/>
      <c r="Z327" s="100"/>
      <c r="AA327" s="95"/>
      <c r="AB327" s="10"/>
      <c r="AC327" s="72" t="b">
        <f t="shared" ca="1" si="26"/>
        <v>0</v>
      </c>
    </row>
    <row r="328" spans="1:29" ht="15">
      <c r="A328" s="93">
        <f t="shared" ref="A328:A391" si="30">(A327+1)</f>
        <v>1825</v>
      </c>
      <c r="B328" s="94"/>
      <c r="C328" s="153"/>
      <c r="D328" s="93" t="str">
        <f>IF(C328&lt;&gt;"",COUNTIF(Stats!AD:AD,C328),"")</f>
        <v/>
      </c>
      <c r="E328" s="165" t="str">
        <f ca="1">IF(C328&lt;&gt;"",IF(MONTH(T328)=MONTH(TODAY()),Stats!AI1826,"--"),"")</f>
        <v/>
      </c>
      <c r="F328" s="97"/>
      <c r="G328" s="160"/>
      <c r="H328" s="157"/>
      <c r="I328" s="158"/>
      <c r="J328" s="161"/>
      <c r="K328" s="160"/>
      <c r="L328" s="162"/>
      <c r="M328" s="162"/>
      <c r="N328" s="96"/>
      <c r="O328" s="96"/>
      <c r="P328" s="164"/>
      <c r="Q328" s="159"/>
      <c r="R328" s="98"/>
      <c r="S328" s="163"/>
      <c r="T328" s="92" t="str">
        <f t="shared" ca="1" si="27"/>
        <v/>
      </c>
      <c r="U328" s="94"/>
      <c r="V328" s="92" t="str">
        <f t="shared" si="28"/>
        <v/>
      </c>
      <c r="W328" s="92" t="str">
        <f t="shared" si="29"/>
        <v/>
      </c>
      <c r="X328" s="99"/>
      <c r="Y328" s="94"/>
      <c r="Z328" s="100"/>
      <c r="AA328" s="95"/>
      <c r="AB328" s="10"/>
      <c r="AC328" s="72" t="b">
        <f t="shared" ca="1" si="26"/>
        <v>0</v>
      </c>
    </row>
    <row r="329" spans="1:29" ht="15">
      <c r="A329" s="93">
        <f t="shared" si="30"/>
        <v>1826</v>
      </c>
      <c r="B329" s="94"/>
      <c r="C329" s="153"/>
      <c r="D329" s="93" t="str">
        <f>IF(C329&lt;&gt;"",COUNTIF(Stats!AD:AD,C329),"")</f>
        <v/>
      </c>
      <c r="E329" s="165" t="str">
        <f ca="1">IF(C329&lt;&gt;"",IF(MONTH(T329)=MONTH(TODAY()),Stats!AI1827,"--"),"")</f>
        <v/>
      </c>
      <c r="F329" s="97"/>
      <c r="G329" s="160"/>
      <c r="H329" s="157"/>
      <c r="I329" s="158"/>
      <c r="J329" s="161"/>
      <c r="K329" s="160"/>
      <c r="L329" s="162"/>
      <c r="M329" s="162"/>
      <c r="N329" s="96"/>
      <c r="O329" s="96"/>
      <c r="P329" s="164"/>
      <c r="Q329" s="159"/>
      <c r="R329" s="98"/>
      <c r="S329" s="163"/>
      <c r="T329" s="92" t="str">
        <f t="shared" ca="1" si="27"/>
        <v/>
      </c>
      <c r="U329" s="94"/>
      <c r="V329" s="92" t="str">
        <f t="shared" si="28"/>
        <v/>
      </c>
      <c r="W329" s="92" t="str">
        <f t="shared" si="29"/>
        <v/>
      </c>
      <c r="X329" s="99"/>
      <c r="Y329" s="94"/>
      <c r="Z329" s="100"/>
      <c r="AA329" s="95"/>
      <c r="AB329" s="10"/>
      <c r="AC329" s="72" t="b">
        <f t="shared" ca="1" si="26"/>
        <v>0</v>
      </c>
    </row>
    <row r="330" spans="1:29" ht="15">
      <c r="A330" s="93">
        <f t="shared" si="30"/>
        <v>1827</v>
      </c>
      <c r="B330" s="94"/>
      <c r="C330" s="153"/>
      <c r="D330" s="93" t="str">
        <f>IF(C330&lt;&gt;"",COUNTIF(Stats!AD:AD,C330),"")</f>
        <v/>
      </c>
      <c r="E330" s="165" t="str">
        <f ca="1">IF(C330&lt;&gt;"",IF(MONTH(T330)=MONTH(TODAY()),Stats!AI1828,"--"),"")</f>
        <v/>
      </c>
      <c r="F330" s="97"/>
      <c r="G330" s="160"/>
      <c r="H330" s="157"/>
      <c r="I330" s="158"/>
      <c r="J330" s="161"/>
      <c r="K330" s="160"/>
      <c r="L330" s="162"/>
      <c r="M330" s="162"/>
      <c r="N330" s="96"/>
      <c r="O330" s="96"/>
      <c r="P330" s="164"/>
      <c r="Q330" s="159"/>
      <c r="R330" s="98"/>
      <c r="S330" s="163"/>
      <c r="T330" s="92" t="str">
        <f t="shared" ca="1" si="27"/>
        <v/>
      </c>
      <c r="U330" s="94"/>
      <c r="V330" s="92" t="str">
        <f t="shared" si="28"/>
        <v/>
      </c>
      <c r="W330" s="92" t="str">
        <f t="shared" si="29"/>
        <v/>
      </c>
      <c r="X330" s="99"/>
      <c r="Y330" s="94"/>
      <c r="Z330" s="100"/>
      <c r="AA330" s="95"/>
      <c r="AB330" s="10"/>
      <c r="AC330" s="72" t="b">
        <f t="shared" ca="1" si="26"/>
        <v>0</v>
      </c>
    </row>
    <row r="331" spans="1:29" ht="15">
      <c r="A331" s="93">
        <f t="shared" si="30"/>
        <v>1828</v>
      </c>
      <c r="B331" s="94"/>
      <c r="C331" s="153"/>
      <c r="D331" s="93" t="str">
        <f>IF(C331&lt;&gt;"",COUNTIF(Stats!AD:AD,C331),"")</f>
        <v/>
      </c>
      <c r="E331" s="165" t="str">
        <f ca="1">IF(C331&lt;&gt;"",IF(MONTH(T331)=MONTH(TODAY()),Stats!AI1829,"--"),"")</f>
        <v/>
      </c>
      <c r="F331" s="97"/>
      <c r="G331" s="160"/>
      <c r="H331" s="157"/>
      <c r="I331" s="158"/>
      <c r="J331" s="161"/>
      <c r="K331" s="160"/>
      <c r="L331" s="162"/>
      <c r="M331" s="162"/>
      <c r="N331" s="96"/>
      <c r="O331" s="96"/>
      <c r="P331" s="164"/>
      <c r="Q331" s="159"/>
      <c r="R331" s="98"/>
      <c r="S331" s="163"/>
      <c r="T331" s="92" t="str">
        <f t="shared" ca="1" si="27"/>
        <v/>
      </c>
      <c r="U331" s="94"/>
      <c r="V331" s="92" t="str">
        <f t="shared" si="28"/>
        <v/>
      </c>
      <c r="W331" s="92" t="str">
        <f t="shared" si="29"/>
        <v/>
      </c>
      <c r="X331" s="99"/>
      <c r="Y331" s="94"/>
      <c r="Z331" s="100"/>
      <c r="AA331" s="95"/>
      <c r="AB331" s="10"/>
      <c r="AC331" s="72" t="b">
        <f t="shared" ca="1" si="26"/>
        <v>0</v>
      </c>
    </row>
    <row r="332" spans="1:29" ht="15">
      <c r="A332" s="93">
        <f t="shared" si="30"/>
        <v>1829</v>
      </c>
      <c r="B332" s="94"/>
      <c r="C332" s="153"/>
      <c r="D332" s="93" t="str">
        <f>IF(C332&lt;&gt;"",COUNTIF(Stats!AD:AD,C332),"")</f>
        <v/>
      </c>
      <c r="E332" s="165" t="str">
        <f ca="1">IF(C332&lt;&gt;"",IF(MONTH(T332)=MONTH(TODAY()),Stats!AI1830,"--"),"")</f>
        <v/>
      </c>
      <c r="F332" s="97"/>
      <c r="G332" s="160"/>
      <c r="H332" s="157"/>
      <c r="I332" s="158"/>
      <c r="J332" s="161"/>
      <c r="K332" s="160"/>
      <c r="L332" s="162"/>
      <c r="M332" s="162"/>
      <c r="N332" s="96"/>
      <c r="O332" s="96"/>
      <c r="P332" s="164"/>
      <c r="Q332" s="159"/>
      <c r="R332" s="98"/>
      <c r="S332" s="163"/>
      <c r="T332" s="92" t="str">
        <f t="shared" ca="1" si="27"/>
        <v/>
      </c>
      <c r="U332" s="94"/>
      <c r="V332" s="92" t="str">
        <f t="shared" si="28"/>
        <v/>
      </c>
      <c r="W332" s="92" t="str">
        <f t="shared" si="29"/>
        <v/>
      </c>
      <c r="X332" s="99"/>
      <c r="Y332" s="94"/>
      <c r="Z332" s="100"/>
      <c r="AA332" s="95"/>
      <c r="AB332" s="10"/>
      <c r="AC332" s="72" t="b">
        <f t="shared" ca="1" si="26"/>
        <v>0</v>
      </c>
    </row>
    <row r="333" spans="1:29" ht="15">
      <c r="A333" s="93">
        <f t="shared" si="30"/>
        <v>1830</v>
      </c>
      <c r="B333" s="94"/>
      <c r="C333" s="153"/>
      <c r="D333" s="93" t="str">
        <f>IF(C333&lt;&gt;"",COUNTIF(Stats!AD:AD,C333),"")</f>
        <v/>
      </c>
      <c r="E333" s="165" t="str">
        <f ca="1">IF(C333&lt;&gt;"",IF(MONTH(T333)=MONTH(TODAY()),Stats!AI1831,"--"),"")</f>
        <v/>
      </c>
      <c r="F333" s="97"/>
      <c r="G333" s="160"/>
      <c r="H333" s="157"/>
      <c r="I333" s="158"/>
      <c r="J333" s="161"/>
      <c r="K333" s="160"/>
      <c r="L333" s="162"/>
      <c r="M333" s="162"/>
      <c r="N333" s="96"/>
      <c r="O333" s="96"/>
      <c r="P333" s="164"/>
      <c r="Q333" s="159"/>
      <c r="R333" s="98"/>
      <c r="S333" s="163"/>
      <c r="T333" s="92" t="str">
        <f t="shared" ca="1" si="27"/>
        <v/>
      </c>
      <c r="U333" s="94"/>
      <c r="V333" s="92" t="str">
        <f t="shared" si="28"/>
        <v/>
      </c>
      <c r="W333" s="92" t="str">
        <f t="shared" si="29"/>
        <v/>
      </c>
      <c r="X333" s="99"/>
      <c r="Y333" s="94"/>
      <c r="Z333" s="100"/>
      <c r="AA333" s="95"/>
      <c r="AB333" s="10"/>
      <c r="AC333" s="72" t="b">
        <f t="shared" ca="1" si="26"/>
        <v>0</v>
      </c>
    </row>
    <row r="334" spans="1:29" ht="15">
      <c r="A334" s="93">
        <f t="shared" si="30"/>
        <v>1831</v>
      </c>
      <c r="B334" s="94"/>
      <c r="C334" s="153"/>
      <c r="D334" s="93" t="str">
        <f>IF(C334&lt;&gt;"",COUNTIF(Stats!AD:AD,C334),"")</f>
        <v/>
      </c>
      <c r="E334" s="165" t="str">
        <f ca="1">IF(C334&lt;&gt;"",IF(MONTH(T334)=MONTH(TODAY()),Stats!AI1832,"--"),"")</f>
        <v/>
      </c>
      <c r="F334" s="97"/>
      <c r="G334" s="160"/>
      <c r="H334" s="157"/>
      <c r="I334" s="158"/>
      <c r="J334" s="161"/>
      <c r="K334" s="160"/>
      <c r="L334" s="162"/>
      <c r="M334" s="162"/>
      <c r="N334" s="96"/>
      <c r="O334" s="96"/>
      <c r="P334" s="164"/>
      <c r="Q334" s="159"/>
      <c r="R334" s="98"/>
      <c r="S334" s="163"/>
      <c r="T334" s="92" t="str">
        <f t="shared" ca="1" si="27"/>
        <v/>
      </c>
      <c r="U334" s="94"/>
      <c r="V334" s="92" t="str">
        <f t="shared" si="28"/>
        <v/>
      </c>
      <c r="W334" s="92" t="str">
        <f t="shared" si="29"/>
        <v/>
      </c>
      <c r="X334" s="99"/>
      <c r="Y334" s="94"/>
      <c r="Z334" s="100"/>
      <c r="AA334" s="95"/>
      <c r="AB334" s="10"/>
      <c r="AC334" s="72" t="b">
        <f t="shared" ca="1" si="26"/>
        <v>0</v>
      </c>
    </row>
    <row r="335" spans="1:29" ht="15">
      <c r="A335" s="93">
        <f t="shared" si="30"/>
        <v>1832</v>
      </c>
      <c r="B335" s="94"/>
      <c r="C335" s="153"/>
      <c r="D335" s="93" t="str">
        <f>IF(C335&lt;&gt;"",COUNTIF(Stats!AD:AD,C335),"")</f>
        <v/>
      </c>
      <c r="E335" s="165" t="str">
        <f ca="1">IF(C335&lt;&gt;"",IF(MONTH(T335)=MONTH(TODAY()),Stats!AI1833,"--"),"")</f>
        <v/>
      </c>
      <c r="F335" s="97"/>
      <c r="G335" s="160"/>
      <c r="H335" s="157"/>
      <c r="I335" s="158"/>
      <c r="J335" s="161"/>
      <c r="K335" s="160"/>
      <c r="L335" s="162"/>
      <c r="M335" s="162"/>
      <c r="N335" s="96"/>
      <c r="O335" s="96"/>
      <c r="P335" s="164"/>
      <c r="Q335" s="159"/>
      <c r="R335" s="98"/>
      <c r="S335" s="163"/>
      <c r="T335" s="92" t="str">
        <f t="shared" ca="1" si="27"/>
        <v/>
      </c>
      <c r="U335" s="94"/>
      <c r="V335" s="92" t="str">
        <f t="shared" si="28"/>
        <v/>
      </c>
      <c r="W335" s="92" t="str">
        <f t="shared" si="29"/>
        <v/>
      </c>
      <c r="X335" s="99"/>
      <c r="Y335" s="94"/>
      <c r="Z335" s="100"/>
      <c r="AA335" s="95"/>
      <c r="AB335" s="10"/>
      <c r="AC335" s="72" t="b">
        <f t="shared" ca="1" si="26"/>
        <v>0</v>
      </c>
    </row>
    <row r="336" spans="1:29" ht="15">
      <c r="A336" s="93">
        <f t="shared" si="30"/>
        <v>1833</v>
      </c>
      <c r="B336" s="94"/>
      <c r="C336" s="153"/>
      <c r="D336" s="93" t="str">
        <f>IF(C336&lt;&gt;"",COUNTIF(Stats!AD:AD,C336),"")</f>
        <v/>
      </c>
      <c r="E336" s="165" t="str">
        <f ca="1">IF(C336&lt;&gt;"",IF(MONTH(T336)=MONTH(TODAY()),Stats!AI1834,"--"),"")</f>
        <v/>
      </c>
      <c r="F336" s="97"/>
      <c r="G336" s="160"/>
      <c r="H336" s="157"/>
      <c r="I336" s="158"/>
      <c r="J336" s="161"/>
      <c r="K336" s="160"/>
      <c r="L336" s="162"/>
      <c r="M336" s="162"/>
      <c r="N336" s="96"/>
      <c r="O336" s="96"/>
      <c r="P336" s="164"/>
      <c r="Q336" s="159"/>
      <c r="R336" s="98"/>
      <c r="S336" s="163"/>
      <c r="T336" s="92" t="str">
        <f t="shared" ca="1" si="27"/>
        <v/>
      </c>
      <c r="U336" s="94"/>
      <c r="V336" s="92" t="str">
        <f t="shared" si="28"/>
        <v/>
      </c>
      <c r="W336" s="92" t="str">
        <f t="shared" si="29"/>
        <v/>
      </c>
      <c r="X336" s="99"/>
      <c r="Y336" s="94"/>
      <c r="Z336" s="100"/>
      <c r="AA336" s="95"/>
      <c r="AB336" s="10"/>
      <c r="AC336" s="72" t="b">
        <f t="shared" ca="1" si="26"/>
        <v>0</v>
      </c>
    </row>
    <row r="337" spans="1:29" ht="15">
      <c r="A337" s="93">
        <f t="shared" si="30"/>
        <v>1834</v>
      </c>
      <c r="B337" s="94"/>
      <c r="C337" s="153"/>
      <c r="D337" s="93" t="str">
        <f>IF(C337&lt;&gt;"",COUNTIF(Stats!AD:AD,C337),"")</f>
        <v/>
      </c>
      <c r="E337" s="165" t="str">
        <f ca="1">IF(C337&lt;&gt;"",IF(MONTH(T337)=MONTH(TODAY()),Stats!AI1835,"--"),"")</f>
        <v/>
      </c>
      <c r="F337" s="97"/>
      <c r="G337" s="160"/>
      <c r="H337" s="157"/>
      <c r="I337" s="158"/>
      <c r="J337" s="161"/>
      <c r="K337" s="160"/>
      <c r="L337" s="162"/>
      <c r="M337" s="162"/>
      <c r="N337" s="96"/>
      <c r="O337" s="96"/>
      <c r="P337" s="164"/>
      <c r="Q337" s="159"/>
      <c r="R337" s="98"/>
      <c r="S337" s="163"/>
      <c r="T337" s="92" t="str">
        <f t="shared" ca="1" si="27"/>
        <v/>
      </c>
      <c r="U337" s="94"/>
      <c r="V337" s="92" t="str">
        <f t="shared" si="28"/>
        <v/>
      </c>
      <c r="W337" s="92" t="str">
        <f t="shared" si="29"/>
        <v/>
      </c>
      <c r="X337" s="99"/>
      <c r="Y337" s="94"/>
      <c r="Z337" s="100"/>
      <c r="AA337" s="95"/>
      <c r="AB337" s="10"/>
      <c r="AC337" s="72" t="b">
        <f t="shared" ca="1" si="26"/>
        <v>0</v>
      </c>
    </row>
    <row r="338" spans="1:29" ht="15">
      <c r="A338" s="93">
        <f t="shared" si="30"/>
        <v>1835</v>
      </c>
      <c r="B338" s="94"/>
      <c r="C338" s="153"/>
      <c r="D338" s="93" t="str">
        <f>IF(C338&lt;&gt;"",COUNTIF(Stats!AD:AD,C338),"")</f>
        <v/>
      </c>
      <c r="E338" s="165" t="str">
        <f ca="1">IF(C338&lt;&gt;"",IF(MONTH(T338)=MONTH(TODAY()),Stats!AI1836,"--"),"")</f>
        <v/>
      </c>
      <c r="F338" s="97"/>
      <c r="G338" s="160"/>
      <c r="H338" s="157"/>
      <c r="I338" s="158"/>
      <c r="J338" s="161"/>
      <c r="K338" s="160"/>
      <c r="L338" s="162"/>
      <c r="M338" s="162"/>
      <c r="N338" s="96"/>
      <c r="O338" s="96"/>
      <c r="P338" s="164"/>
      <c r="Q338" s="159"/>
      <c r="R338" s="98"/>
      <c r="S338" s="163"/>
      <c r="T338" s="92" t="str">
        <f t="shared" ca="1" si="27"/>
        <v/>
      </c>
      <c r="U338" s="94"/>
      <c r="V338" s="92" t="str">
        <f t="shared" si="28"/>
        <v/>
      </c>
      <c r="W338" s="92" t="str">
        <f t="shared" si="29"/>
        <v/>
      </c>
      <c r="X338" s="99"/>
      <c r="Y338" s="94"/>
      <c r="Z338" s="100"/>
      <c r="AA338" s="95"/>
      <c r="AB338" s="10"/>
      <c r="AC338" s="72" t="b">
        <f t="shared" ca="1" si="26"/>
        <v>0</v>
      </c>
    </row>
    <row r="339" spans="1:29" ht="16.5" customHeight="1">
      <c r="A339" s="93">
        <f t="shared" si="30"/>
        <v>1836</v>
      </c>
      <c r="B339" s="94"/>
      <c r="C339" s="153"/>
      <c r="D339" s="93" t="str">
        <f>IF(C339&lt;&gt;"",COUNTIF(Stats!AD:AD,C339),"")</f>
        <v/>
      </c>
      <c r="E339" s="165" t="str">
        <f ca="1">IF(C339&lt;&gt;"",IF(MONTH(T339)=MONTH(TODAY()),Stats!AI1837,"--"),"")</f>
        <v/>
      </c>
      <c r="F339" s="97"/>
      <c r="G339" s="160"/>
      <c r="H339" s="157"/>
      <c r="I339" s="158"/>
      <c r="J339" s="161"/>
      <c r="K339" s="160"/>
      <c r="L339" s="162"/>
      <c r="M339" s="162"/>
      <c r="N339" s="96"/>
      <c r="O339" s="96"/>
      <c r="P339" s="164"/>
      <c r="Q339" s="159"/>
      <c r="R339" s="98"/>
      <c r="S339" s="163"/>
      <c r="T339" s="92" t="str">
        <f t="shared" ca="1" si="27"/>
        <v/>
      </c>
      <c r="U339" s="94"/>
      <c r="V339" s="92" t="str">
        <f t="shared" si="28"/>
        <v/>
      </c>
      <c r="W339" s="92" t="str">
        <f t="shared" si="29"/>
        <v/>
      </c>
      <c r="X339" s="99"/>
      <c r="Y339" s="94"/>
      <c r="Z339" s="100"/>
      <c r="AA339" s="95"/>
      <c r="AB339" s="10"/>
      <c r="AC339" s="72" t="b">
        <f t="shared" ca="1" si="26"/>
        <v>0</v>
      </c>
    </row>
    <row r="340" spans="1:29" ht="15">
      <c r="A340" s="93">
        <f t="shared" si="30"/>
        <v>1837</v>
      </c>
      <c r="B340" s="94"/>
      <c r="C340" s="153"/>
      <c r="D340" s="93" t="str">
        <f>IF(C340&lt;&gt;"",COUNTIF(Stats!AD:AD,C340),"")</f>
        <v/>
      </c>
      <c r="E340" s="165" t="str">
        <f ca="1">IF(C340&lt;&gt;"",IF(MONTH(T340)=MONTH(TODAY()),Stats!AI1838,"--"),"")</f>
        <v/>
      </c>
      <c r="F340" s="97"/>
      <c r="G340" s="160"/>
      <c r="H340" s="157"/>
      <c r="I340" s="158"/>
      <c r="J340" s="161"/>
      <c r="K340" s="160"/>
      <c r="L340" s="162"/>
      <c r="M340" s="162"/>
      <c r="N340" s="96"/>
      <c r="O340" s="96"/>
      <c r="P340" s="164"/>
      <c r="Q340" s="159"/>
      <c r="R340" s="98"/>
      <c r="S340" s="163"/>
      <c r="T340" s="92" t="str">
        <f t="shared" ca="1" si="27"/>
        <v/>
      </c>
      <c r="U340" s="94"/>
      <c r="V340" s="92" t="str">
        <f t="shared" si="28"/>
        <v/>
      </c>
      <c r="W340" s="92" t="str">
        <f t="shared" si="29"/>
        <v/>
      </c>
      <c r="X340" s="99"/>
      <c r="Y340" s="94"/>
      <c r="Z340" s="100"/>
      <c r="AA340" s="95"/>
      <c r="AB340" s="10"/>
      <c r="AC340" s="72" t="b">
        <f t="shared" ca="1" si="26"/>
        <v>0</v>
      </c>
    </row>
    <row r="341" spans="1:29" ht="15">
      <c r="A341" s="93">
        <f t="shared" si="30"/>
        <v>1838</v>
      </c>
      <c r="B341" s="94"/>
      <c r="C341" s="153"/>
      <c r="D341" s="93" t="str">
        <f>IF(C341&lt;&gt;"",COUNTIF(Stats!AD:AD,C341),"")</f>
        <v/>
      </c>
      <c r="E341" s="165" t="str">
        <f ca="1">IF(C341&lt;&gt;"",IF(MONTH(T341)=MONTH(TODAY()),Stats!AI1839,"--"),"")</f>
        <v/>
      </c>
      <c r="F341" s="97"/>
      <c r="G341" s="160"/>
      <c r="H341" s="157"/>
      <c r="I341" s="158"/>
      <c r="J341" s="161"/>
      <c r="K341" s="160"/>
      <c r="L341" s="162"/>
      <c r="M341" s="162"/>
      <c r="N341" s="96"/>
      <c r="O341" s="96"/>
      <c r="P341" s="164"/>
      <c r="Q341" s="159"/>
      <c r="R341" s="98"/>
      <c r="S341" s="163"/>
      <c r="T341" s="92" t="str">
        <f t="shared" ca="1" si="27"/>
        <v/>
      </c>
      <c r="U341" s="94"/>
      <c r="V341" s="92" t="str">
        <f t="shared" si="28"/>
        <v/>
      </c>
      <c r="W341" s="92" t="str">
        <f t="shared" si="29"/>
        <v/>
      </c>
      <c r="X341" s="99"/>
      <c r="Y341" s="94"/>
      <c r="Z341" s="100"/>
      <c r="AA341" s="95"/>
      <c r="AB341" s="10"/>
      <c r="AC341" s="72" t="b">
        <f t="shared" ca="1" si="26"/>
        <v>0</v>
      </c>
    </row>
    <row r="342" spans="1:29" ht="15">
      <c r="A342" s="93">
        <f t="shared" si="30"/>
        <v>1839</v>
      </c>
      <c r="B342" s="94"/>
      <c r="C342" s="153"/>
      <c r="D342" s="93" t="str">
        <f>IF(C342&lt;&gt;"",COUNTIF(Stats!AD:AD,C342),"")</f>
        <v/>
      </c>
      <c r="E342" s="165" t="str">
        <f ca="1">IF(C342&lt;&gt;"",IF(MONTH(T342)=MONTH(TODAY()),Stats!AI1840,"--"),"")</f>
        <v/>
      </c>
      <c r="F342" s="97"/>
      <c r="G342" s="160"/>
      <c r="H342" s="157"/>
      <c r="I342" s="158"/>
      <c r="J342" s="161"/>
      <c r="K342" s="160"/>
      <c r="L342" s="162"/>
      <c r="M342" s="162"/>
      <c r="N342" s="96"/>
      <c r="O342" s="96"/>
      <c r="P342" s="164"/>
      <c r="Q342" s="159"/>
      <c r="R342" s="98"/>
      <c r="S342" s="163"/>
      <c r="T342" s="92" t="str">
        <f t="shared" ca="1" si="27"/>
        <v/>
      </c>
      <c r="U342" s="94"/>
      <c r="V342" s="92" t="str">
        <f t="shared" si="28"/>
        <v/>
      </c>
      <c r="W342" s="92" t="str">
        <f t="shared" si="29"/>
        <v/>
      </c>
      <c r="X342" s="99"/>
      <c r="Y342" s="94"/>
      <c r="Z342" s="100"/>
      <c r="AA342" s="95"/>
      <c r="AB342" s="10"/>
      <c r="AC342" s="72" t="b">
        <f t="shared" ca="1" si="26"/>
        <v>0</v>
      </c>
    </row>
    <row r="343" spans="1:29" ht="15">
      <c r="A343" s="93">
        <f t="shared" si="30"/>
        <v>1840</v>
      </c>
      <c r="B343" s="94"/>
      <c r="C343" s="153"/>
      <c r="D343" s="93" t="str">
        <f>IF(C343&lt;&gt;"",COUNTIF(Stats!AD:AD,C343),"")</f>
        <v/>
      </c>
      <c r="E343" s="165" t="str">
        <f ca="1">IF(C343&lt;&gt;"",IF(MONTH(T343)=MONTH(TODAY()),Stats!AI1841,"--"),"")</f>
        <v/>
      </c>
      <c r="F343" s="97"/>
      <c r="G343" s="160"/>
      <c r="H343" s="157"/>
      <c r="I343" s="158"/>
      <c r="J343" s="161"/>
      <c r="K343" s="160"/>
      <c r="L343" s="162"/>
      <c r="M343" s="162"/>
      <c r="N343" s="96"/>
      <c r="O343" s="96"/>
      <c r="P343" s="164"/>
      <c r="Q343" s="159"/>
      <c r="R343" s="98"/>
      <c r="S343" s="163"/>
      <c r="T343" s="92" t="str">
        <f t="shared" ca="1" si="27"/>
        <v/>
      </c>
      <c r="U343" s="94"/>
      <c r="V343" s="92" t="str">
        <f t="shared" si="28"/>
        <v/>
      </c>
      <c r="W343" s="92" t="str">
        <f t="shared" si="29"/>
        <v/>
      </c>
      <c r="X343" s="99"/>
      <c r="Y343" s="94"/>
      <c r="Z343" s="100"/>
      <c r="AA343" s="95"/>
      <c r="AB343" s="10"/>
      <c r="AC343" s="72" t="b">
        <f t="shared" ca="1" si="26"/>
        <v>0</v>
      </c>
    </row>
    <row r="344" spans="1:29" ht="15">
      <c r="A344" s="93">
        <f t="shared" si="30"/>
        <v>1841</v>
      </c>
      <c r="B344" s="94"/>
      <c r="C344" s="153"/>
      <c r="D344" s="93" t="str">
        <f>IF(C344&lt;&gt;"",COUNTIF(Stats!AD:AD,C344),"")</f>
        <v/>
      </c>
      <c r="E344" s="165" t="str">
        <f ca="1">IF(C344&lt;&gt;"",IF(MONTH(T344)=MONTH(TODAY()),Stats!AI1842,"--"),"")</f>
        <v/>
      </c>
      <c r="F344" s="97"/>
      <c r="G344" s="160"/>
      <c r="H344" s="157"/>
      <c r="I344" s="158"/>
      <c r="J344" s="161"/>
      <c r="K344" s="160"/>
      <c r="L344" s="162"/>
      <c r="M344" s="162"/>
      <c r="N344" s="96"/>
      <c r="O344" s="96"/>
      <c r="P344" s="164"/>
      <c r="Q344" s="159"/>
      <c r="R344" s="98"/>
      <c r="S344" s="163"/>
      <c r="T344" s="92" t="str">
        <f t="shared" ca="1" si="27"/>
        <v/>
      </c>
      <c r="U344" s="94"/>
      <c r="V344" s="92" t="str">
        <f t="shared" si="28"/>
        <v/>
      </c>
      <c r="W344" s="92" t="str">
        <f t="shared" si="29"/>
        <v/>
      </c>
      <c r="X344" s="99"/>
      <c r="Y344" s="94"/>
      <c r="Z344" s="100"/>
      <c r="AA344" s="95"/>
      <c r="AB344" s="10"/>
      <c r="AC344" s="72" t="b">
        <f t="shared" ca="1" si="26"/>
        <v>0</v>
      </c>
    </row>
    <row r="345" spans="1:29" ht="15">
      <c r="A345" s="93">
        <f t="shared" si="30"/>
        <v>1842</v>
      </c>
      <c r="B345" s="94"/>
      <c r="C345" s="153"/>
      <c r="D345" s="93" t="str">
        <f>IF(C345&lt;&gt;"",COUNTIF(Stats!AD:AD,C345),"")</f>
        <v/>
      </c>
      <c r="E345" s="165" t="str">
        <f ca="1">IF(C345&lt;&gt;"",IF(MONTH(T345)=MONTH(TODAY()),Stats!AI1843,"--"),"")</f>
        <v/>
      </c>
      <c r="F345" s="97"/>
      <c r="G345" s="160"/>
      <c r="H345" s="157"/>
      <c r="I345" s="158"/>
      <c r="J345" s="161"/>
      <c r="K345" s="160"/>
      <c r="L345" s="162"/>
      <c r="M345" s="162"/>
      <c r="N345" s="96"/>
      <c r="O345" s="96"/>
      <c r="P345" s="164"/>
      <c r="Q345" s="159"/>
      <c r="R345" s="98"/>
      <c r="S345" s="163"/>
      <c r="T345" s="92" t="str">
        <f t="shared" ca="1" si="27"/>
        <v/>
      </c>
      <c r="U345" s="94"/>
      <c r="V345" s="92" t="str">
        <f t="shared" si="28"/>
        <v/>
      </c>
      <c r="W345" s="92" t="str">
        <f t="shared" si="29"/>
        <v/>
      </c>
      <c r="X345" s="99"/>
      <c r="Y345" s="94"/>
      <c r="Z345" s="100"/>
      <c r="AA345" s="95"/>
      <c r="AB345" s="10"/>
      <c r="AC345" s="72" t="b">
        <f t="shared" ca="1" si="26"/>
        <v>0</v>
      </c>
    </row>
    <row r="346" spans="1:29" ht="15">
      <c r="A346" s="93">
        <f t="shared" si="30"/>
        <v>1843</v>
      </c>
      <c r="B346" s="94"/>
      <c r="C346" s="153"/>
      <c r="D346" s="93" t="str">
        <f>IF(C346&lt;&gt;"",COUNTIF(Stats!AD:AD,C346),"")</f>
        <v/>
      </c>
      <c r="E346" s="165" t="str">
        <f ca="1">IF(C346&lt;&gt;"",IF(MONTH(T346)=MONTH(TODAY()),Stats!AI1844,"--"),"")</f>
        <v/>
      </c>
      <c r="F346" s="97"/>
      <c r="G346" s="160"/>
      <c r="H346" s="157"/>
      <c r="I346" s="158"/>
      <c r="J346" s="161"/>
      <c r="K346" s="160"/>
      <c r="L346" s="162"/>
      <c r="M346" s="162"/>
      <c r="N346" s="96"/>
      <c r="O346" s="96"/>
      <c r="P346" s="164"/>
      <c r="Q346" s="159"/>
      <c r="R346" s="98"/>
      <c r="S346" s="163"/>
      <c r="T346" s="92" t="str">
        <f t="shared" ca="1" si="27"/>
        <v/>
      </c>
      <c r="U346" s="94"/>
      <c r="V346" s="92" t="str">
        <f t="shared" si="28"/>
        <v/>
      </c>
      <c r="W346" s="92" t="str">
        <f t="shared" si="29"/>
        <v/>
      </c>
      <c r="X346" s="99"/>
      <c r="Y346" s="94"/>
      <c r="Z346" s="100"/>
      <c r="AA346" s="95"/>
      <c r="AB346" s="10"/>
      <c r="AC346" s="72" t="b">
        <f t="shared" ca="1" si="26"/>
        <v>0</v>
      </c>
    </row>
    <row r="347" spans="1:29" ht="15">
      <c r="A347" s="93">
        <f t="shared" si="30"/>
        <v>1844</v>
      </c>
      <c r="B347" s="94"/>
      <c r="C347" s="153"/>
      <c r="D347" s="93" t="str">
        <f>IF(C347&lt;&gt;"",COUNTIF(Stats!AD:AD,C347),"")</f>
        <v/>
      </c>
      <c r="E347" s="165" t="str">
        <f ca="1">IF(C347&lt;&gt;"",IF(MONTH(T347)=MONTH(TODAY()),Stats!AI1845,"--"),"")</f>
        <v/>
      </c>
      <c r="F347" s="97"/>
      <c r="G347" s="160"/>
      <c r="H347" s="157"/>
      <c r="I347" s="158"/>
      <c r="J347" s="161"/>
      <c r="K347" s="160"/>
      <c r="L347" s="162"/>
      <c r="M347" s="162"/>
      <c r="N347" s="96"/>
      <c r="O347" s="96"/>
      <c r="P347" s="164"/>
      <c r="Q347" s="159"/>
      <c r="R347" s="98"/>
      <c r="S347" s="163"/>
      <c r="T347" s="92" t="str">
        <f t="shared" ca="1" si="27"/>
        <v/>
      </c>
      <c r="U347" s="94"/>
      <c r="V347" s="92" t="str">
        <f t="shared" si="28"/>
        <v/>
      </c>
      <c r="W347" s="92" t="str">
        <f t="shared" si="29"/>
        <v/>
      </c>
      <c r="X347" s="99"/>
      <c r="Y347" s="94"/>
      <c r="Z347" s="100"/>
      <c r="AA347" s="95"/>
      <c r="AB347" s="10"/>
      <c r="AC347" s="72" t="b">
        <f t="shared" ca="1" si="26"/>
        <v>0</v>
      </c>
    </row>
    <row r="348" spans="1:29" ht="15">
      <c r="A348" s="93">
        <f t="shared" si="30"/>
        <v>1845</v>
      </c>
      <c r="B348" s="94"/>
      <c r="C348" s="153"/>
      <c r="D348" s="93" t="str">
        <f>IF(C348&lt;&gt;"",COUNTIF(Stats!AD:AD,C348),"")</f>
        <v/>
      </c>
      <c r="E348" s="165" t="str">
        <f ca="1">IF(C348&lt;&gt;"",IF(MONTH(T348)=MONTH(TODAY()),Stats!AI1846,"--"),"")</f>
        <v/>
      </c>
      <c r="F348" s="97"/>
      <c r="G348" s="160"/>
      <c r="H348" s="157"/>
      <c r="I348" s="158"/>
      <c r="J348" s="161"/>
      <c r="K348" s="160"/>
      <c r="L348" s="162"/>
      <c r="M348" s="162"/>
      <c r="N348" s="96"/>
      <c r="O348" s="96"/>
      <c r="P348" s="164"/>
      <c r="Q348" s="159"/>
      <c r="R348" s="98"/>
      <c r="S348" s="163"/>
      <c r="T348" s="92" t="str">
        <f t="shared" ca="1" si="27"/>
        <v/>
      </c>
      <c r="U348" s="94"/>
      <c r="V348" s="92" t="str">
        <f t="shared" si="28"/>
        <v/>
      </c>
      <c r="W348" s="92" t="str">
        <f t="shared" si="29"/>
        <v/>
      </c>
      <c r="X348" s="99"/>
      <c r="Y348" s="94"/>
      <c r="Z348" s="100"/>
      <c r="AA348" s="95"/>
      <c r="AB348" s="10"/>
      <c r="AC348" s="72" t="b">
        <f t="shared" ca="1" si="26"/>
        <v>0</v>
      </c>
    </row>
    <row r="349" spans="1:29" ht="15">
      <c r="A349" s="93">
        <f t="shared" si="30"/>
        <v>1846</v>
      </c>
      <c r="B349" s="94"/>
      <c r="C349" s="153"/>
      <c r="D349" s="93" t="str">
        <f>IF(C349&lt;&gt;"",COUNTIF(Stats!AD:AD,C349),"")</f>
        <v/>
      </c>
      <c r="E349" s="165" t="str">
        <f ca="1">IF(C349&lt;&gt;"",IF(MONTH(T349)=MONTH(TODAY()),Stats!AI1847,"--"),"")</f>
        <v/>
      </c>
      <c r="F349" s="97"/>
      <c r="G349" s="160"/>
      <c r="H349" s="157"/>
      <c r="I349" s="158"/>
      <c r="J349" s="161"/>
      <c r="K349" s="160"/>
      <c r="L349" s="162"/>
      <c r="M349" s="162"/>
      <c r="N349" s="96"/>
      <c r="O349" s="96"/>
      <c r="P349" s="164"/>
      <c r="Q349" s="159"/>
      <c r="R349" s="98"/>
      <c r="S349" s="163"/>
      <c r="T349" s="92" t="str">
        <f t="shared" ca="1" si="27"/>
        <v/>
      </c>
      <c r="U349" s="94"/>
      <c r="V349" s="92" t="str">
        <f t="shared" si="28"/>
        <v/>
      </c>
      <c r="W349" s="92" t="str">
        <f t="shared" si="29"/>
        <v/>
      </c>
      <c r="X349" s="99"/>
      <c r="Y349" s="94"/>
      <c r="Z349" s="100"/>
      <c r="AA349" s="95"/>
      <c r="AB349" s="10"/>
      <c r="AC349" s="72" t="b">
        <f t="shared" ca="1" si="26"/>
        <v>0</v>
      </c>
    </row>
    <row r="350" spans="1:29" ht="15">
      <c r="A350" s="93">
        <f t="shared" si="30"/>
        <v>1847</v>
      </c>
      <c r="B350" s="94"/>
      <c r="C350" s="153"/>
      <c r="D350" s="93" t="str">
        <f>IF(C350&lt;&gt;"",COUNTIF(Stats!AD:AD,C350),"")</f>
        <v/>
      </c>
      <c r="E350" s="165" t="str">
        <f ca="1">IF(C350&lt;&gt;"",IF(MONTH(T350)=MONTH(TODAY()),Stats!AI1848,"--"),"")</f>
        <v/>
      </c>
      <c r="F350" s="97"/>
      <c r="G350" s="160"/>
      <c r="H350" s="157"/>
      <c r="I350" s="158"/>
      <c r="J350" s="161"/>
      <c r="K350" s="160"/>
      <c r="L350" s="162"/>
      <c r="M350" s="162"/>
      <c r="N350" s="96"/>
      <c r="O350" s="96"/>
      <c r="P350" s="164"/>
      <c r="Q350" s="159"/>
      <c r="R350" s="98"/>
      <c r="S350" s="163"/>
      <c r="T350" s="92" t="str">
        <f t="shared" ca="1" si="27"/>
        <v/>
      </c>
      <c r="U350" s="94"/>
      <c r="V350" s="92" t="str">
        <f t="shared" si="28"/>
        <v/>
      </c>
      <c r="W350" s="92" t="str">
        <f t="shared" si="29"/>
        <v/>
      </c>
      <c r="X350" s="99"/>
      <c r="Y350" s="94"/>
      <c r="Z350" s="100"/>
      <c r="AA350" s="95"/>
      <c r="AB350" s="10"/>
      <c r="AC350" s="72" t="b">
        <f t="shared" ca="1" si="26"/>
        <v>0</v>
      </c>
    </row>
    <row r="351" spans="1:29" ht="15">
      <c r="A351" s="93">
        <f t="shared" si="30"/>
        <v>1848</v>
      </c>
      <c r="B351" s="94"/>
      <c r="C351" s="153"/>
      <c r="D351" s="93" t="str">
        <f>IF(C351&lt;&gt;"",COUNTIF(Stats!AD:AD,C351),"")</f>
        <v/>
      </c>
      <c r="E351" s="165" t="str">
        <f ca="1">IF(C351&lt;&gt;"",IF(MONTH(T351)=MONTH(TODAY()),Stats!AI1849,"--"),"")</f>
        <v/>
      </c>
      <c r="F351" s="97"/>
      <c r="G351" s="160"/>
      <c r="H351" s="157"/>
      <c r="I351" s="158"/>
      <c r="J351" s="161"/>
      <c r="K351" s="160"/>
      <c r="L351" s="162"/>
      <c r="M351" s="162"/>
      <c r="N351" s="96"/>
      <c r="O351" s="96"/>
      <c r="P351" s="164"/>
      <c r="Q351" s="159"/>
      <c r="R351" s="98"/>
      <c r="S351" s="163"/>
      <c r="T351" s="92" t="str">
        <f t="shared" ca="1" si="27"/>
        <v/>
      </c>
      <c r="U351" s="94"/>
      <c r="V351" s="92" t="str">
        <f t="shared" si="28"/>
        <v/>
      </c>
      <c r="W351" s="92" t="str">
        <f t="shared" si="29"/>
        <v/>
      </c>
      <c r="X351" s="99"/>
      <c r="Y351" s="94"/>
      <c r="Z351" s="100"/>
      <c r="AA351" s="95"/>
      <c r="AB351" s="10"/>
      <c r="AC351" s="72" t="b">
        <f t="shared" ca="1" si="26"/>
        <v>0</v>
      </c>
    </row>
    <row r="352" spans="1:29" ht="15">
      <c r="A352" s="93">
        <f t="shared" si="30"/>
        <v>1849</v>
      </c>
      <c r="B352" s="94"/>
      <c r="C352" s="153"/>
      <c r="D352" s="93" t="str">
        <f>IF(C352&lt;&gt;"",COUNTIF(Stats!AD:AD,C352),"")</f>
        <v/>
      </c>
      <c r="E352" s="165" t="str">
        <f ca="1">IF(C352&lt;&gt;"",IF(MONTH(T352)=MONTH(TODAY()),Stats!AI1850,"--"),"")</f>
        <v/>
      </c>
      <c r="F352" s="97"/>
      <c r="G352" s="160"/>
      <c r="H352" s="157"/>
      <c r="I352" s="158"/>
      <c r="J352" s="161"/>
      <c r="K352" s="160"/>
      <c r="L352" s="162"/>
      <c r="M352" s="162"/>
      <c r="N352" s="96"/>
      <c r="O352" s="96"/>
      <c r="P352" s="164"/>
      <c r="Q352" s="159"/>
      <c r="R352" s="98"/>
      <c r="S352" s="163"/>
      <c r="T352" s="92" t="str">
        <f t="shared" ca="1" si="27"/>
        <v/>
      </c>
      <c r="U352" s="94"/>
      <c r="V352" s="92" t="str">
        <f t="shared" si="28"/>
        <v/>
      </c>
      <c r="W352" s="92" t="str">
        <f t="shared" si="29"/>
        <v/>
      </c>
      <c r="X352" s="99"/>
      <c r="Y352" s="94"/>
      <c r="Z352" s="100"/>
      <c r="AA352" s="95"/>
      <c r="AB352" s="10"/>
      <c r="AC352" s="72" t="b">
        <f t="shared" ca="1" si="26"/>
        <v>0</v>
      </c>
    </row>
    <row r="353" spans="1:29" ht="15">
      <c r="A353" s="93">
        <f t="shared" si="30"/>
        <v>1850</v>
      </c>
      <c r="B353" s="94"/>
      <c r="C353" s="153"/>
      <c r="D353" s="93" t="str">
        <f>IF(C353&lt;&gt;"",COUNTIF(Stats!AD:AD,C353),"")</f>
        <v/>
      </c>
      <c r="E353" s="165" t="str">
        <f ca="1">IF(C353&lt;&gt;"",IF(MONTH(T353)=MONTH(TODAY()),Stats!AI1851,"--"),"")</f>
        <v/>
      </c>
      <c r="F353" s="97"/>
      <c r="G353" s="160"/>
      <c r="H353" s="157"/>
      <c r="I353" s="158"/>
      <c r="J353" s="161"/>
      <c r="K353" s="160"/>
      <c r="L353" s="162"/>
      <c r="M353" s="162"/>
      <c r="N353" s="96"/>
      <c r="O353" s="96"/>
      <c r="P353" s="164"/>
      <c r="Q353" s="159"/>
      <c r="R353" s="98"/>
      <c r="S353" s="163"/>
      <c r="T353" s="92" t="str">
        <f t="shared" ca="1" si="27"/>
        <v/>
      </c>
      <c r="U353" s="94"/>
      <c r="V353" s="92" t="str">
        <f t="shared" si="28"/>
        <v/>
      </c>
      <c r="W353" s="92" t="str">
        <f t="shared" si="29"/>
        <v/>
      </c>
      <c r="X353" s="99"/>
      <c r="Y353" s="94"/>
      <c r="Z353" s="100"/>
      <c r="AA353" s="95"/>
      <c r="AB353" s="10"/>
      <c r="AC353" s="72" t="b">
        <f t="shared" ca="1" si="26"/>
        <v>0</v>
      </c>
    </row>
    <row r="354" spans="1:29" ht="15">
      <c r="A354" s="93">
        <f t="shared" si="30"/>
        <v>1851</v>
      </c>
      <c r="B354" s="94"/>
      <c r="C354" s="153"/>
      <c r="D354" s="93" t="str">
        <f>IF(C354&lt;&gt;"",COUNTIF(Stats!AD:AD,C354),"")</f>
        <v/>
      </c>
      <c r="E354" s="165" t="str">
        <f ca="1">IF(C354&lt;&gt;"",IF(MONTH(T354)=MONTH(TODAY()),Stats!AI1852,"--"),"")</f>
        <v/>
      </c>
      <c r="F354" s="97"/>
      <c r="G354" s="160"/>
      <c r="H354" s="157"/>
      <c r="I354" s="158"/>
      <c r="J354" s="161"/>
      <c r="K354" s="160"/>
      <c r="L354" s="162"/>
      <c r="M354" s="162"/>
      <c r="N354" s="96"/>
      <c r="O354" s="96"/>
      <c r="P354" s="164"/>
      <c r="Q354" s="159"/>
      <c r="R354" s="98"/>
      <c r="S354" s="163"/>
      <c r="T354" s="92" t="str">
        <f t="shared" ca="1" si="27"/>
        <v/>
      </c>
      <c r="U354" s="94"/>
      <c r="V354" s="92" t="str">
        <f t="shared" si="28"/>
        <v/>
      </c>
      <c r="W354" s="92" t="str">
        <f t="shared" si="29"/>
        <v/>
      </c>
      <c r="X354" s="99"/>
      <c r="Y354" s="94"/>
      <c r="Z354" s="100"/>
      <c r="AA354" s="95"/>
      <c r="AB354" s="10"/>
      <c r="AC354" s="72" t="b">
        <f t="shared" ca="1" si="26"/>
        <v>0</v>
      </c>
    </row>
    <row r="355" spans="1:29" ht="15">
      <c r="A355" s="93">
        <f t="shared" si="30"/>
        <v>1852</v>
      </c>
      <c r="B355" s="94"/>
      <c r="C355" s="153"/>
      <c r="D355" s="93" t="str">
        <f>IF(C355&lt;&gt;"",COUNTIF(Stats!AD:AD,C355),"")</f>
        <v/>
      </c>
      <c r="E355" s="165" t="str">
        <f ca="1">IF(C355&lt;&gt;"",IF(MONTH(T355)=MONTH(TODAY()),Stats!AI1853,"--"),"")</f>
        <v/>
      </c>
      <c r="F355" s="97"/>
      <c r="G355" s="160"/>
      <c r="H355" s="157"/>
      <c r="I355" s="158"/>
      <c r="J355" s="161"/>
      <c r="K355" s="160"/>
      <c r="L355" s="162"/>
      <c r="M355" s="162"/>
      <c r="N355" s="96"/>
      <c r="O355" s="96"/>
      <c r="P355" s="164"/>
      <c r="Q355" s="159"/>
      <c r="R355" s="98"/>
      <c r="S355" s="163"/>
      <c r="T355" s="92" t="str">
        <f t="shared" ca="1" si="27"/>
        <v/>
      </c>
      <c r="U355" s="94"/>
      <c r="V355" s="92" t="str">
        <f t="shared" si="28"/>
        <v/>
      </c>
      <c r="W355" s="92" t="str">
        <f t="shared" si="29"/>
        <v/>
      </c>
      <c r="X355" s="99"/>
      <c r="Y355" s="94"/>
      <c r="Z355" s="100"/>
      <c r="AA355" s="95"/>
      <c r="AB355" s="10"/>
      <c r="AC355" s="72" t="b">
        <f t="shared" ca="1" si="26"/>
        <v>0</v>
      </c>
    </row>
    <row r="356" spans="1:29" ht="15">
      <c r="A356" s="93">
        <f t="shared" si="30"/>
        <v>1853</v>
      </c>
      <c r="B356" s="94"/>
      <c r="C356" s="153"/>
      <c r="D356" s="93" t="str">
        <f>IF(C356&lt;&gt;"",COUNTIF(Stats!AD:AD,C356),"")</f>
        <v/>
      </c>
      <c r="E356" s="165" t="str">
        <f ca="1">IF(C356&lt;&gt;"",IF(MONTH(T356)=MONTH(TODAY()),Stats!AI1854,"--"),"")</f>
        <v/>
      </c>
      <c r="F356" s="97"/>
      <c r="G356" s="160"/>
      <c r="H356" s="157"/>
      <c r="I356" s="158"/>
      <c r="J356" s="161"/>
      <c r="K356" s="160"/>
      <c r="L356" s="162"/>
      <c r="M356" s="162"/>
      <c r="N356" s="96"/>
      <c r="O356" s="96"/>
      <c r="P356" s="164"/>
      <c r="Q356" s="159"/>
      <c r="R356" s="98"/>
      <c r="S356" s="163"/>
      <c r="T356" s="92" t="str">
        <f t="shared" ca="1" si="27"/>
        <v/>
      </c>
      <c r="U356" s="94"/>
      <c r="V356" s="92" t="str">
        <f t="shared" si="28"/>
        <v/>
      </c>
      <c r="W356" s="92" t="str">
        <f t="shared" si="29"/>
        <v/>
      </c>
      <c r="X356" s="99"/>
      <c r="Y356" s="94"/>
      <c r="Z356" s="100"/>
      <c r="AA356" s="95"/>
      <c r="AB356" s="10"/>
      <c r="AC356" s="72" t="b">
        <f t="shared" ca="1" si="26"/>
        <v>0</v>
      </c>
    </row>
    <row r="357" spans="1:29" ht="15">
      <c r="A357" s="93">
        <f t="shared" si="30"/>
        <v>1854</v>
      </c>
      <c r="B357" s="94"/>
      <c r="C357" s="153"/>
      <c r="D357" s="93" t="str">
        <f>IF(C357&lt;&gt;"",COUNTIF(Stats!AD:AD,C357),"")</f>
        <v/>
      </c>
      <c r="E357" s="165" t="str">
        <f ca="1">IF(C357&lt;&gt;"",IF(MONTH(T357)=MONTH(TODAY()),Stats!AI1855,"--"),"")</f>
        <v/>
      </c>
      <c r="F357" s="97"/>
      <c r="G357" s="160"/>
      <c r="H357" s="157"/>
      <c r="I357" s="158"/>
      <c r="J357" s="161"/>
      <c r="K357" s="160"/>
      <c r="L357" s="162"/>
      <c r="M357" s="162"/>
      <c r="N357" s="96"/>
      <c r="O357" s="96"/>
      <c r="P357" s="164"/>
      <c r="Q357" s="159"/>
      <c r="R357" s="98"/>
      <c r="S357" s="163"/>
      <c r="T357" s="92" t="str">
        <f t="shared" ca="1" si="27"/>
        <v/>
      </c>
      <c r="U357" s="94"/>
      <c r="V357" s="92" t="str">
        <f t="shared" si="28"/>
        <v/>
      </c>
      <c r="W357" s="92" t="str">
        <f t="shared" si="29"/>
        <v/>
      </c>
      <c r="X357" s="99"/>
      <c r="Y357" s="94"/>
      <c r="Z357" s="100"/>
      <c r="AA357" s="95"/>
      <c r="AB357" s="10"/>
      <c r="AC357" s="72" t="b">
        <f t="shared" ca="1" si="26"/>
        <v>0</v>
      </c>
    </row>
    <row r="358" spans="1:29" ht="15">
      <c r="A358" s="93">
        <f t="shared" si="30"/>
        <v>1855</v>
      </c>
      <c r="B358" s="94"/>
      <c r="C358" s="153"/>
      <c r="D358" s="93" t="str">
        <f>IF(C358&lt;&gt;"",COUNTIF(Stats!AD:AD,C358),"")</f>
        <v/>
      </c>
      <c r="E358" s="165" t="str">
        <f ca="1">IF(C358&lt;&gt;"",IF(MONTH(T358)=MONTH(TODAY()),Stats!AI1856,"--"),"")</f>
        <v/>
      </c>
      <c r="F358" s="97"/>
      <c r="G358" s="160"/>
      <c r="H358" s="157"/>
      <c r="I358" s="158"/>
      <c r="J358" s="161"/>
      <c r="K358" s="160"/>
      <c r="L358" s="162"/>
      <c r="M358" s="162"/>
      <c r="N358" s="96"/>
      <c r="O358" s="96"/>
      <c r="P358" s="164"/>
      <c r="Q358" s="159"/>
      <c r="R358" s="98"/>
      <c r="S358" s="163"/>
      <c r="T358" s="92" t="str">
        <f t="shared" ca="1" si="27"/>
        <v/>
      </c>
      <c r="U358" s="94"/>
      <c r="V358" s="92" t="str">
        <f t="shared" si="28"/>
        <v/>
      </c>
      <c r="W358" s="92" t="str">
        <f t="shared" si="29"/>
        <v/>
      </c>
      <c r="X358" s="99"/>
      <c r="Y358" s="94"/>
      <c r="Z358" s="100"/>
      <c r="AA358" s="95"/>
      <c r="AB358" s="10"/>
      <c r="AC358" s="72" t="b">
        <f t="shared" ca="1" si="26"/>
        <v>0</v>
      </c>
    </row>
    <row r="359" spans="1:29" ht="15">
      <c r="A359" s="93">
        <f t="shared" si="30"/>
        <v>1856</v>
      </c>
      <c r="B359" s="94"/>
      <c r="C359" s="153"/>
      <c r="D359" s="93" t="str">
        <f>IF(C359&lt;&gt;"",COUNTIF(Stats!AD:AD,C359),"")</f>
        <v/>
      </c>
      <c r="E359" s="165" t="str">
        <f ca="1">IF(C359&lt;&gt;"",IF(MONTH(T359)=MONTH(TODAY()),Stats!AI1857,"--"),"")</f>
        <v/>
      </c>
      <c r="F359" s="97"/>
      <c r="G359" s="160"/>
      <c r="H359" s="157"/>
      <c r="I359" s="158"/>
      <c r="J359" s="161"/>
      <c r="K359" s="160"/>
      <c r="L359" s="162"/>
      <c r="M359" s="162"/>
      <c r="N359" s="96"/>
      <c r="O359" s="96"/>
      <c r="P359" s="164"/>
      <c r="Q359" s="159"/>
      <c r="R359" s="98"/>
      <c r="S359" s="163"/>
      <c r="T359" s="92" t="str">
        <f t="shared" ca="1" si="27"/>
        <v/>
      </c>
      <c r="U359" s="94"/>
      <c r="V359" s="92" t="str">
        <f t="shared" si="28"/>
        <v/>
      </c>
      <c r="W359" s="92" t="str">
        <f t="shared" si="29"/>
        <v/>
      </c>
      <c r="X359" s="99"/>
      <c r="Y359" s="94"/>
      <c r="Z359" s="100"/>
      <c r="AA359" s="95"/>
      <c r="AB359" s="10"/>
      <c r="AC359" s="72" t="b">
        <f t="shared" ca="1" si="26"/>
        <v>0</v>
      </c>
    </row>
    <row r="360" spans="1:29" ht="15">
      <c r="A360" s="93">
        <f t="shared" si="30"/>
        <v>1857</v>
      </c>
      <c r="B360" s="94"/>
      <c r="C360" s="153"/>
      <c r="D360" s="93" t="str">
        <f>IF(C360&lt;&gt;"",COUNTIF(Stats!AD:AD,C360),"")</f>
        <v/>
      </c>
      <c r="E360" s="165" t="str">
        <f ca="1">IF(C360&lt;&gt;"",IF(MONTH(T360)=MONTH(TODAY()),Stats!AI1858,"--"),"")</f>
        <v/>
      </c>
      <c r="F360" s="97"/>
      <c r="G360" s="160"/>
      <c r="H360" s="157"/>
      <c r="I360" s="158"/>
      <c r="J360" s="161"/>
      <c r="K360" s="160"/>
      <c r="L360" s="162"/>
      <c r="M360" s="162"/>
      <c r="N360" s="96"/>
      <c r="O360" s="96"/>
      <c r="P360" s="164"/>
      <c r="Q360" s="159"/>
      <c r="R360" s="98"/>
      <c r="S360" s="163"/>
      <c r="T360" s="92" t="str">
        <f t="shared" ca="1" si="27"/>
        <v/>
      </c>
      <c r="U360" s="94"/>
      <c r="V360" s="92" t="str">
        <f t="shared" si="28"/>
        <v/>
      </c>
      <c r="W360" s="92" t="str">
        <f t="shared" si="29"/>
        <v/>
      </c>
      <c r="X360" s="99"/>
      <c r="Y360" s="94"/>
      <c r="Z360" s="100"/>
      <c r="AA360" s="95"/>
      <c r="AB360" s="10"/>
      <c r="AC360" s="72" t="b">
        <f t="shared" ca="1" si="26"/>
        <v>0</v>
      </c>
    </row>
    <row r="361" spans="1:29" ht="15">
      <c r="A361" s="93">
        <f t="shared" si="30"/>
        <v>1858</v>
      </c>
      <c r="B361" s="94"/>
      <c r="C361" s="153"/>
      <c r="D361" s="93" t="str">
        <f>IF(C361&lt;&gt;"",COUNTIF(Stats!AD:AD,C361),"")</f>
        <v/>
      </c>
      <c r="E361" s="165" t="str">
        <f ca="1">IF(C361&lt;&gt;"",IF(MONTH(T361)=MONTH(TODAY()),Stats!AI1859,"--"),"")</f>
        <v/>
      </c>
      <c r="F361" s="97"/>
      <c r="G361" s="160"/>
      <c r="H361" s="157"/>
      <c r="I361" s="158"/>
      <c r="J361" s="161"/>
      <c r="K361" s="160"/>
      <c r="L361" s="162"/>
      <c r="M361" s="162"/>
      <c r="N361" s="96"/>
      <c r="O361" s="96"/>
      <c r="P361" s="164"/>
      <c r="Q361" s="159"/>
      <c r="R361" s="98"/>
      <c r="S361" s="163"/>
      <c r="T361" s="92" t="str">
        <f t="shared" ca="1" si="27"/>
        <v/>
      </c>
      <c r="U361" s="94"/>
      <c r="V361" s="92" t="str">
        <f t="shared" si="28"/>
        <v/>
      </c>
      <c r="W361" s="92" t="str">
        <f t="shared" si="29"/>
        <v/>
      </c>
      <c r="X361" s="99"/>
      <c r="Y361" s="94"/>
      <c r="Z361" s="100"/>
      <c r="AA361" s="95"/>
      <c r="AB361" s="10"/>
      <c r="AC361" s="72" t="b">
        <f t="shared" ca="1" si="26"/>
        <v>0</v>
      </c>
    </row>
    <row r="362" spans="1:29" ht="15">
      <c r="A362" s="93">
        <f t="shared" si="30"/>
        <v>1859</v>
      </c>
      <c r="B362" s="94"/>
      <c r="C362" s="153"/>
      <c r="D362" s="93" t="str">
        <f>IF(C362&lt;&gt;"",COUNTIF(Stats!AD:AD,C362),"")</f>
        <v/>
      </c>
      <c r="E362" s="165" t="str">
        <f ca="1">IF(C362&lt;&gt;"",IF(MONTH(T362)=MONTH(TODAY()),Stats!AI1860,"--"),"")</f>
        <v/>
      </c>
      <c r="F362" s="97"/>
      <c r="G362" s="160"/>
      <c r="H362" s="157"/>
      <c r="I362" s="158"/>
      <c r="J362" s="161"/>
      <c r="K362" s="160"/>
      <c r="L362" s="162"/>
      <c r="M362" s="162"/>
      <c r="N362" s="96"/>
      <c r="O362" s="96"/>
      <c r="P362" s="164"/>
      <c r="Q362" s="159"/>
      <c r="R362" s="98"/>
      <c r="S362" s="163"/>
      <c r="T362" s="92" t="str">
        <f t="shared" ca="1" si="27"/>
        <v/>
      </c>
      <c r="U362" s="94"/>
      <c r="V362" s="92" t="str">
        <f t="shared" si="28"/>
        <v/>
      </c>
      <c r="W362" s="92" t="str">
        <f t="shared" si="29"/>
        <v/>
      </c>
      <c r="X362" s="99"/>
      <c r="Y362" s="94"/>
      <c r="Z362" s="100"/>
      <c r="AA362" s="95"/>
      <c r="AB362" s="10"/>
      <c r="AC362" s="72" t="b">
        <f t="shared" ca="1" si="26"/>
        <v>0</v>
      </c>
    </row>
    <row r="363" spans="1:29" ht="15">
      <c r="A363" s="93">
        <f t="shared" si="30"/>
        <v>1860</v>
      </c>
      <c r="B363" s="94"/>
      <c r="C363" s="153"/>
      <c r="D363" s="93" t="str">
        <f>IF(C363&lt;&gt;"",COUNTIF(Stats!AD:AD,C363),"")</f>
        <v/>
      </c>
      <c r="E363" s="165" t="str">
        <f ca="1">IF(C363&lt;&gt;"",IF(MONTH(T363)=MONTH(TODAY()),Stats!AI1861,"--"),"")</f>
        <v/>
      </c>
      <c r="F363" s="97"/>
      <c r="G363" s="160"/>
      <c r="H363" s="157"/>
      <c r="I363" s="158"/>
      <c r="J363" s="161"/>
      <c r="K363" s="160"/>
      <c r="L363" s="162"/>
      <c r="M363" s="162"/>
      <c r="N363" s="96"/>
      <c r="O363" s="96"/>
      <c r="P363" s="164"/>
      <c r="Q363" s="159"/>
      <c r="R363" s="98"/>
      <c r="S363" s="163"/>
      <c r="T363" s="92" t="str">
        <f t="shared" ca="1" si="27"/>
        <v/>
      </c>
      <c r="U363" s="94"/>
      <c r="V363" s="92" t="str">
        <f t="shared" si="28"/>
        <v/>
      </c>
      <c r="W363" s="92" t="str">
        <f t="shared" si="29"/>
        <v/>
      </c>
      <c r="X363" s="99"/>
      <c r="Y363" s="94"/>
      <c r="Z363" s="100"/>
      <c r="AA363" s="95"/>
      <c r="AB363" s="10"/>
      <c r="AC363" s="72" t="b">
        <f t="shared" ca="1" si="26"/>
        <v>0</v>
      </c>
    </row>
    <row r="364" spans="1:29" ht="15">
      <c r="A364" s="93">
        <f t="shared" si="30"/>
        <v>1861</v>
      </c>
      <c r="B364" s="94"/>
      <c r="C364" s="153"/>
      <c r="D364" s="93" t="str">
        <f>IF(C364&lt;&gt;"",COUNTIF(Stats!AD:AD,C364),"")</f>
        <v/>
      </c>
      <c r="E364" s="165" t="str">
        <f ca="1">IF(C364&lt;&gt;"",IF(MONTH(T364)=MONTH(TODAY()),Stats!AI1862,"--"),"")</f>
        <v/>
      </c>
      <c r="F364" s="97"/>
      <c r="G364" s="160"/>
      <c r="H364" s="157"/>
      <c r="I364" s="158"/>
      <c r="J364" s="161"/>
      <c r="K364" s="160"/>
      <c r="L364" s="162"/>
      <c r="M364" s="162"/>
      <c r="N364" s="96"/>
      <c r="O364" s="96"/>
      <c r="P364" s="164"/>
      <c r="Q364" s="159"/>
      <c r="R364" s="98"/>
      <c r="S364" s="163"/>
      <c r="T364" s="92" t="str">
        <f t="shared" ca="1" si="27"/>
        <v/>
      </c>
      <c r="U364" s="94"/>
      <c r="V364" s="92" t="str">
        <f t="shared" si="28"/>
        <v/>
      </c>
      <c r="W364" s="92" t="str">
        <f t="shared" si="29"/>
        <v/>
      </c>
      <c r="X364" s="99"/>
      <c r="Y364" s="94"/>
      <c r="Z364" s="100"/>
      <c r="AA364" s="95"/>
      <c r="AB364" s="10"/>
      <c r="AC364" s="72" t="b">
        <f t="shared" ca="1" si="26"/>
        <v>0</v>
      </c>
    </row>
    <row r="365" spans="1:29" ht="15">
      <c r="A365" s="93">
        <f t="shared" si="30"/>
        <v>1862</v>
      </c>
      <c r="B365" s="94"/>
      <c r="C365" s="153"/>
      <c r="D365" s="93" t="str">
        <f>IF(C365&lt;&gt;"",COUNTIF(Stats!AD:AD,C365),"")</f>
        <v/>
      </c>
      <c r="E365" s="165" t="str">
        <f ca="1">IF(C365&lt;&gt;"",IF(MONTH(T365)=MONTH(TODAY()),Stats!AI1863,"--"),"")</f>
        <v/>
      </c>
      <c r="F365" s="97"/>
      <c r="G365" s="160"/>
      <c r="H365" s="157"/>
      <c r="I365" s="158"/>
      <c r="J365" s="161"/>
      <c r="K365" s="160"/>
      <c r="L365" s="162"/>
      <c r="M365" s="162"/>
      <c r="N365" s="96"/>
      <c r="O365" s="96"/>
      <c r="P365" s="164"/>
      <c r="Q365" s="159"/>
      <c r="R365" s="98"/>
      <c r="S365" s="163"/>
      <c r="T365" s="92" t="str">
        <f t="shared" ca="1" si="27"/>
        <v/>
      </c>
      <c r="U365" s="94"/>
      <c r="V365" s="92" t="str">
        <f t="shared" si="28"/>
        <v/>
      </c>
      <c r="W365" s="92" t="str">
        <f t="shared" si="29"/>
        <v/>
      </c>
      <c r="X365" s="99"/>
      <c r="Y365" s="94"/>
      <c r="Z365" s="100"/>
      <c r="AA365" s="95"/>
      <c r="AB365" s="10"/>
      <c r="AC365" s="72" t="b">
        <f t="shared" ca="1" si="26"/>
        <v>0</v>
      </c>
    </row>
    <row r="366" spans="1:29" ht="15">
      <c r="A366" s="93">
        <f t="shared" si="30"/>
        <v>1863</v>
      </c>
      <c r="B366" s="94"/>
      <c r="C366" s="153"/>
      <c r="D366" s="93" t="str">
        <f>IF(C366&lt;&gt;"",COUNTIF(Stats!AD:AD,C366),"")</f>
        <v/>
      </c>
      <c r="E366" s="165" t="str">
        <f ca="1">IF(C366&lt;&gt;"",IF(MONTH(T366)=MONTH(TODAY()),Stats!AI1864,"--"),"")</f>
        <v/>
      </c>
      <c r="F366" s="97"/>
      <c r="G366" s="160"/>
      <c r="H366" s="157"/>
      <c r="I366" s="158"/>
      <c r="J366" s="161"/>
      <c r="K366" s="160"/>
      <c r="L366" s="162"/>
      <c r="M366" s="162"/>
      <c r="N366" s="96"/>
      <c r="O366" s="96"/>
      <c r="P366" s="164"/>
      <c r="Q366" s="159"/>
      <c r="R366" s="98"/>
      <c r="S366" s="163"/>
      <c r="T366" s="92" t="str">
        <f t="shared" ca="1" si="27"/>
        <v/>
      </c>
      <c r="U366" s="94"/>
      <c r="V366" s="92" t="str">
        <f t="shared" si="28"/>
        <v/>
      </c>
      <c r="W366" s="92" t="str">
        <f t="shared" si="29"/>
        <v/>
      </c>
      <c r="X366" s="99"/>
      <c r="Y366" s="94"/>
      <c r="Z366" s="100"/>
      <c r="AA366" s="95"/>
      <c r="AB366" s="10"/>
      <c r="AC366" s="72" t="b">
        <f t="shared" ca="1" si="26"/>
        <v>0</v>
      </c>
    </row>
    <row r="367" spans="1:29" ht="15">
      <c r="A367" s="93">
        <f t="shared" si="30"/>
        <v>1864</v>
      </c>
      <c r="B367" s="94"/>
      <c r="C367" s="153"/>
      <c r="D367" s="93" t="str">
        <f>IF(C367&lt;&gt;"",COUNTIF(Stats!AD:AD,C367),"")</f>
        <v/>
      </c>
      <c r="E367" s="165" t="str">
        <f ca="1">IF(C367&lt;&gt;"",IF(MONTH(T367)=MONTH(TODAY()),Stats!AI1865,"--"),"")</f>
        <v/>
      </c>
      <c r="F367" s="97"/>
      <c r="G367" s="160"/>
      <c r="H367" s="157"/>
      <c r="I367" s="158"/>
      <c r="J367" s="161"/>
      <c r="K367" s="160"/>
      <c r="L367" s="162"/>
      <c r="M367" s="162"/>
      <c r="N367" s="96"/>
      <c r="O367" s="96"/>
      <c r="P367" s="164"/>
      <c r="Q367" s="159"/>
      <c r="R367" s="98"/>
      <c r="S367" s="163"/>
      <c r="T367" s="92" t="str">
        <f t="shared" ca="1" si="27"/>
        <v/>
      </c>
      <c r="U367" s="94"/>
      <c r="V367" s="92" t="str">
        <f t="shared" si="28"/>
        <v/>
      </c>
      <c r="W367" s="92" t="str">
        <f t="shared" si="29"/>
        <v/>
      </c>
      <c r="X367" s="99"/>
      <c r="Y367" s="94"/>
      <c r="Z367" s="100"/>
      <c r="AA367" s="95"/>
      <c r="AB367" s="10"/>
      <c r="AC367" s="72" t="b">
        <f t="shared" ca="1" si="26"/>
        <v>0</v>
      </c>
    </row>
    <row r="368" spans="1:29" ht="15">
      <c r="A368" s="93">
        <f t="shared" si="30"/>
        <v>1865</v>
      </c>
      <c r="B368" s="94"/>
      <c r="C368" s="153"/>
      <c r="D368" s="93" t="str">
        <f>IF(C368&lt;&gt;"",COUNTIF(Stats!AD:AD,C368),"")</f>
        <v/>
      </c>
      <c r="E368" s="165" t="str">
        <f ca="1">IF(C368&lt;&gt;"",IF(MONTH(T368)=MONTH(TODAY()),Stats!AI1866,"--"),"")</f>
        <v/>
      </c>
      <c r="F368" s="97"/>
      <c r="G368" s="160"/>
      <c r="H368" s="157"/>
      <c r="I368" s="158"/>
      <c r="J368" s="161"/>
      <c r="K368" s="160"/>
      <c r="L368" s="162"/>
      <c r="M368" s="162"/>
      <c r="N368" s="96"/>
      <c r="O368" s="96"/>
      <c r="P368" s="164"/>
      <c r="Q368" s="159"/>
      <c r="R368" s="98"/>
      <c r="S368" s="163"/>
      <c r="T368" s="92" t="str">
        <f t="shared" ca="1" si="27"/>
        <v/>
      </c>
      <c r="U368" s="94"/>
      <c r="V368" s="92" t="str">
        <f t="shared" si="28"/>
        <v/>
      </c>
      <c r="W368" s="92" t="str">
        <f t="shared" si="29"/>
        <v/>
      </c>
      <c r="X368" s="99"/>
      <c r="Y368" s="94"/>
      <c r="Z368" s="100"/>
      <c r="AA368" s="95"/>
      <c r="AB368" s="10"/>
      <c r="AC368" s="72" t="b">
        <f t="shared" ca="1" si="26"/>
        <v>0</v>
      </c>
    </row>
    <row r="369" spans="1:29" ht="15">
      <c r="A369" s="93">
        <f t="shared" si="30"/>
        <v>1866</v>
      </c>
      <c r="B369" s="94"/>
      <c r="C369" s="153"/>
      <c r="D369" s="93" t="str">
        <f>IF(C369&lt;&gt;"",COUNTIF(Stats!AD:AD,C369),"")</f>
        <v/>
      </c>
      <c r="E369" s="165" t="str">
        <f ca="1">IF(C369&lt;&gt;"",IF(MONTH(T369)=MONTH(TODAY()),Stats!AI1867,"--"),"")</f>
        <v/>
      </c>
      <c r="F369" s="97"/>
      <c r="G369" s="160"/>
      <c r="H369" s="157"/>
      <c r="I369" s="158"/>
      <c r="J369" s="161"/>
      <c r="K369" s="160"/>
      <c r="L369" s="162"/>
      <c r="M369" s="162"/>
      <c r="N369" s="96"/>
      <c r="O369" s="96"/>
      <c r="P369" s="164"/>
      <c r="Q369" s="159"/>
      <c r="R369" s="98"/>
      <c r="S369" s="163"/>
      <c r="T369" s="92" t="str">
        <f t="shared" ca="1" si="27"/>
        <v/>
      </c>
      <c r="U369" s="94"/>
      <c r="V369" s="92" t="str">
        <f t="shared" si="28"/>
        <v/>
      </c>
      <c r="W369" s="92" t="str">
        <f t="shared" si="29"/>
        <v/>
      </c>
      <c r="X369" s="99"/>
      <c r="Y369" s="94"/>
      <c r="Z369" s="100"/>
      <c r="AA369" s="95"/>
      <c r="AB369" s="10"/>
      <c r="AC369" s="72" t="b">
        <f t="shared" ca="1" si="26"/>
        <v>0</v>
      </c>
    </row>
    <row r="370" spans="1:29" ht="15">
      <c r="A370" s="93">
        <f t="shared" si="30"/>
        <v>1867</v>
      </c>
      <c r="B370" s="94"/>
      <c r="C370" s="153"/>
      <c r="D370" s="93" t="str">
        <f>IF(C370&lt;&gt;"",COUNTIF(Stats!AD:AD,C370),"")</f>
        <v/>
      </c>
      <c r="E370" s="165" t="str">
        <f ca="1">IF(C370&lt;&gt;"",IF(MONTH(T370)=MONTH(TODAY()),Stats!AI1868,"--"),"")</f>
        <v/>
      </c>
      <c r="F370" s="97"/>
      <c r="G370" s="160"/>
      <c r="H370" s="157"/>
      <c r="I370" s="158"/>
      <c r="J370" s="161"/>
      <c r="K370" s="160"/>
      <c r="L370" s="162"/>
      <c r="M370" s="162"/>
      <c r="N370" s="96"/>
      <c r="O370" s="96"/>
      <c r="P370" s="164"/>
      <c r="Q370" s="159"/>
      <c r="R370" s="98"/>
      <c r="S370" s="163"/>
      <c r="T370" s="92" t="str">
        <f t="shared" ca="1" si="27"/>
        <v/>
      </c>
      <c r="U370" s="94"/>
      <c r="V370" s="92" t="str">
        <f t="shared" si="28"/>
        <v/>
      </c>
      <c r="W370" s="92" t="str">
        <f t="shared" si="29"/>
        <v/>
      </c>
      <c r="X370" s="99"/>
      <c r="Y370" s="94"/>
      <c r="Z370" s="100"/>
      <c r="AA370" s="95"/>
      <c r="AB370" s="10"/>
      <c r="AC370" s="72" t="b">
        <f t="shared" ca="1" si="26"/>
        <v>0</v>
      </c>
    </row>
    <row r="371" spans="1:29" ht="15">
      <c r="A371" s="93">
        <f t="shared" si="30"/>
        <v>1868</v>
      </c>
      <c r="B371" s="94"/>
      <c r="C371" s="153"/>
      <c r="D371" s="93" t="str">
        <f>IF(C371&lt;&gt;"",COUNTIF(Stats!AD:AD,C371),"")</f>
        <v/>
      </c>
      <c r="E371" s="165" t="str">
        <f ca="1">IF(C371&lt;&gt;"",IF(MONTH(T371)=MONTH(TODAY()),Stats!AI1869,"--"),"")</f>
        <v/>
      </c>
      <c r="F371" s="97"/>
      <c r="G371" s="160"/>
      <c r="H371" s="157"/>
      <c r="I371" s="158"/>
      <c r="J371" s="161"/>
      <c r="K371" s="160"/>
      <c r="L371" s="162"/>
      <c r="M371" s="162"/>
      <c r="N371" s="96"/>
      <c r="O371" s="96"/>
      <c r="P371" s="164"/>
      <c r="Q371" s="159"/>
      <c r="R371" s="98"/>
      <c r="S371" s="163"/>
      <c r="T371" s="92" t="str">
        <f t="shared" ca="1" si="27"/>
        <v/>
      </c>
      <c r="U371" s="94"/>
      <c r="V371" s="92" t="str">
        <f t="shared" si="28"/>
        <v/>
      </c>
      <c r="W371" s="92" t="str">
        <f t="shared" si="29"/>
        <v/>
      </c>
      <c r="X371" s="99"/>
      <c r="Y371" s="94"/>
      <c r="Z371" s="100"/>
      <c r="AA371" s="95"/>
      <c r="AB371" s="10"/>
      <c r="AC371" s="72" t="b">
        <f t="shared" ca="1" si="26"/>
        <v>0</v>
      </c>
    </row>
    <row r="372" spans="1:29" ht="15">
      <c r="A372" s="93">
        <f t="shared" si="30"/>
        <v>1869</v>
      </c>
      <c r="B372" s="94"/>
      <c r="C372" s="153"/>
      <c r="D372" s="93" t="str">
        <f>IF(C372&lt;&gt;"",COUNTIF(Stats!AD:AD,C372),"")</f>
        <v/>
      </c>
      <c r="E372" s="165" t="str">
        <f ca="1">IF(C372&lt;&gt;"",IF(MONTH(T372)=MONTH(TODAY()),Stats!AI1870,"--"),"")</f>
        <v/>
      </c>
      <c r="F372" s="97"/>
      <c r="G372" s="160"/>
      <c r="H372" s="157"/>
      <c r="I372" s="158"/>
      <c r="J372" s="161"/>
      <c r="K372" s="160"/>
      <c r="L372" s="162"/>
      <c r="M372" s="162"/>
      <c r="N372" s="96"/>
      <c r="O372" s="96"/>
      <c r="P372" s="164"/>
      <c r="Q372" s="159"/>
      <c r="R372" s="98"/>
      <c r="S372" s="163"/>
      <c r="T372" s="92" t="str">
        <f t="shared" ca="1" si="27"/>
        <v/>
      </c>
      <c r="U372" s="94"/>
      <c r="V372" s="92" t="str">
        <f t="shared" si="28"/>
        <v/>
      </c>
      <c r="W372" s="92" t="str">
        <f t="shared" si="29"/>
        <v/>
      </c>
      <c r="X372" s="99"/>
      <c r="Y372" s="94"/>
      <c r="Z372" s="100"/>
      <c r="AA372" s="95"/>
      <c r="AB372" s="10"/>
      <c r="AC372" s="72" t="b">
        <f t="shared" ca="1" si="26"/>
        <v>0</v>
      </c>
    </row>
    <row r="373" spans="1:29" ht="15">
      <c r="A373" s="93">
        <f t="shared" si="30"/>
        <v>1870</v>
      </c>
      <c r="B373" s="94"/>
      <c r="C373" s="153"/>
      <c r="D373" s="93" t="str">
        <f>IF(C373&lt;&gt;"",COUNTIF(Stats!AD:AD,C373),"")</f>
        <v/>
      </c>
      <c r="E373" s="165" t="str">
        <f ca="1">IF(C373&lt;&gt;"",IF(MONTH(T373)=MONTH(TODAY()),Stats!AI1871,"--"),"")</f>
        <v/>
      </c>
      <c r="F373" s="97"/>
      <c r="G373" s="160"/>
      <c r="H373" s="157"/>
      <c r="I373" s="158"/>
      <c r="J373" s="161"/>
      <c r="K373" s="160"/>
      <c r="L373" s="162"/>
      <c r="M373" s="162"/>
      <c r="N373" s="96"/>
      <c r="O373" s="96"/>
      <c r="P373" s="164"/>
      <c r="Q373" s="159"/>
      <c r="R373" s="98"/>
      <c r="S373" s="163"/>
      <c r="T373" s="92" t="str">
        <f t="shared" ca="1" si="27"/>
        <v/>
      </c>
      <c r="U373" s="94"/>
      <c r="V373" s="92" t="str">
        <f t="shared" si="28"/>
        <v/>
      </c>
      <c r="W373" s="92" t="str">
        <f t="shared" si="29"/>
        <v/>
      </c>
      <c r="X373" s="99"/>
      <c r="Y373" s="94"/>
      <c r="Z373" s="100"/>
      <c r="AA373" s="95"/>
      <c r="AB373" s="10"/>
      <c r="AC373" s="72" t="b">
        <f t="shared" ca="1" si="26"/>
        <v>0</v>
      </c>
    </row>
    <row r="374" spans="1:29" ht="15">
      <c r="A374" s="93">
        <f t="shared" si="30"/>
        <v>1871</v>
      </c>
      <c r="B374" s="94"/>
      <c r="C374" s="153"/>
      <c r="D374" s="93" t="str">
        <f>IF(C374&lt;&gt;"",COUNTIF(Stats!AD:AD,C374),"")</f>
        <v/>
      </c>
      <c r="E374" s="165" t="str">
        <f ca="1">IF(C374&lt;&gt;"",IF(MONTH(T374)=MONTH(TODAY()),Stats!AI1872,"--"),"")</f>
        <v/>
      </c>
      <c r="F374" s="97"/>
      <c r="G374" s="160"/>
      <c r="H374" s="157"/>
      <c r="I374" s="158"/>
      <c r="J374" s="161"/>
      <c r="K374" s="160"/>
      <c r="L374" s="162"/>
      <c r="M374" s="162"/>
      <c r="N374" s="96"/>
      <c r="O374" s="96"/>
      <c r="P374" s="164"/>
      <c r="Q374" s="159"/>
      <c r="R374" s="98"/>
      <c r="S374" s="163"/>
      <c r="T374" s="92" t="str">
        <f t="shared" ca="1" si="27"/>
        <v/>
      </c>
      <c r="U374" s="94"/>
      <c r="V374" s="92" t="str">
        <f t="shared" si="28"/>
        <v/>
      </c>
      <c r="W374" s="92" t="str">
        <f t="shared" si="29"/>
        <v/>
      </c>
      <c r="X374" s="99"/>
      <c r="Y374" s="94"/>
      <c r="Z374" s="100"/>
      <c r="AA374" s="95"/>
      <c r="AB374" s="10"/>
      <c r="AC374" s="72" t="b">
        <f t="shared" ca="1" si="26"/>
        <v>0</v>
      </c>
    </row>
    <row r="375" spans="1:29" ht="15">
      <c r="A375" s="93">
        <f t="shared" si="30"/>
        <v>1872</v>
      </c>
      <c r="B375" s="94"/>
      <c r="C375" s="153"/>
      <c r="D375" s="93" t="str">
        <f>IF(C375&lt;&gt;"",COUNTIF(Stats!AD:AD,C375),"")</f>
        <v/>
      </c>
      <c r="E375" s="165" t="str">
        <f ca="1">IF(C375&lt;&gt;"",IF(MONTH(T375)=MONTH(TODAY()),Stats!AI1873,"--"),"")</f>
        <v/>
      </c>
      <c r="F375" s="97"/>
      <c r="G375" s="160"/>
      <c r="H375" s="157"/>
      <c r="I375" s="158"/>
      <c r="J375" s="161"/>
      <c r="K375" s="160"/>
      <c r="L375" s="162"/>
      <c r="M375" s="162"/>
      <c r="N375" s="96"/>
      <c r="O375" s="96"/>
      <c r="P375" s="164"/>
      <c r="Q375" s="159"/>
      <c r="R375" s="98"/>
      <c r="S375" s="163"/>
      <c r="T375" s="92" t="str">
        <f t="shared" ca="1" si="27"/>
        <v/>
      </c>
      <c r="U375" s="94"/>
      <c r="V375" s="92" t="str">
        <f t="shared" si="28"/>
        <v/>
      </c>
      <c r="W375" s="92" t="str">
        <f t="shared" si="29"/>
        <v/>
      </c>
      <c r="X375" s="99"/>
      <c r="Y375" s="94"/>
      <c r="Z375" s="100"/>
      <c r="AA375" s="95"/>
      <c r="AB375" s="10"/>
      <c r="AC375" s="72" t="b">
        <f t="shared" ca="1" si="26"/>
        <v>0</v>
      </c>
    </row>
    <row r="376" spans="1:29" ht="15">
      <c r="A376" s="93">
        <f t="shared" si="30"/>
        <v>1873</v>
      </c>
      <c r="B376" s="94"/>
      <c r="C376" s="153"/>
      <c r="D376" s="93" t="str">
        <f>IF(C376&lt;&gt;"",COUNTIF(Stats!AD:AD,C376),"")</f>
        <v/>
      </c>
      <c r="E376" s="165" t="str">
        <f ca="1">IF(C376&lt;&gt;"",IF(MONTH(T376)=MONTH(TODAY()),Stats!AI1874,"--"),"")</f>
        <v/>
      </c>
      <c r="F376" s="97"/>
      <c r="G376" s="160"/>
      <c r="H376" s="157"/>
      <c r="I376" s="158"/>
      <c r="J376" s="161"/>
      <c r="K376" s="160"/>
      <c r="L376" s="162"/>
      <c r="M376" s="162"/>
      <c r="N376" s="96"/>
      <c r="O376" s="96"/>
      <c r="P376" s="164"/>
      <c r="Q376" s="159"/>
      <c r="R376" s="98"/>
      <c r="S376" s="163"/>
      <c r="T376" s="92" t="str">
        <f t="shared" ca="1" si="27"/>
        <v/>
      </c>
      <c r="U376" s="94"/>
      <c r="V376" s="92" t="str">
        <f t="shared" si="28"/>
        <v/>
      </c>
      <c r="W376" s="92" t="str">
        <f t="shared" si="29"/>
        <v/>
      </c>
      <c r="X376" s="99"/>
      <c r="Y376" s="94"/>
      <c r="Z376" s="100"/>
      <c r="AA376" s="95"/>
      <c r="AB376" s="10"/>
      <c r="AC376" s="72" t="b">
        <f t="shared" ca="1" si="26"/>
        <v>0</v>
      </c>
    </row>
    <row r="377" spans="1:29" ht="15">
      <c r="A377" s="93">
        <f t="shared" si="30"/>
        <v>1874</v>
      </c>
      <c r="B377" s="94"/>
      <c r="C377" s="153"/>
      <c r="D377" s="93" t="str">
        <f>IF(C377&lt;&gt;"",COUNTIF(Stats!AD:AD,C377),"")</f>
        <v/>
      </c>
      <c r="E377" s="165" t="str">
        <f ca="1">IF(C377&lt;&gt;"",IF(MONTH(T377)=MONTH(TODAY()),Stats!AI1875,"--"),"")</f>
        <v/>
      </c>
      <c r="F377" s="97"/>
      <c r="G377" s="160"/>
      <c r="H377" s="157"/>
      <c r="I377" s="158"/>
      <c r="J377" s="161"/>
      <c r="K377" s="160"/>
      <c r="L377" s="162"/>
      <c r="M377" s="162"/>
      <c r="N377" s="96"/>
      <c r="O377" s="96"/>
      <c r="P377" s="164"/>
      <c r="Q377" s="159"/>
      <c r="R377" s="98"/>
      <c r="S377" s="163"/>
      <c r="T377" s="92" t="str">
        <f t="shared" ca="1" si="27"/>
        <v/>
      </c>
      <c r="U377" s="94"/>
      <c r="V377" s="92" t="str">
        <f t="shared" si="28"/>
        <v/>
      </c>
      <c r="W377" s="92" t="str">
        <f t="shared" si="29"/>
        <v/>
      </c>
      <c r="X377" s="99"/>
      <c r="Y377" s="94"/>
      <c r="Z377" s="100"/>
      <c r="AA377" s="95"/>
      <c r="AB377" s="10"/>
      <c r="AC377" s="72" t="b">
        <f t="shared" ca="1" si="26"/>
        <v>0</v>
      </c>
    </row>
    <row r="378" spans="1:29" ht="15">
      <c r="A378" s="93">
        <f t="shared" si="30"/>
        <v>1875</v>
      </c>
      <c r="B378" s="94"/>
      <c r="C378" s="153"/>
      <c r="D378" s="93" t="str">
        <f>IF(C378&lt;&gt;"",COUNTIF(Stats!AD:AD,C378),"")</f>
        <v/>
      </c>
      <c r="E378" s="165" t="str">
        <f ca="1">IF(C378&lt;&gt;"",IF(MONTH(T378)=MONTH(TODAY()),Stats!AI1876,"--"),"")</f>
        <v/>
      </c>
      <c r="F378" s="97"/>
      <c r="G378" s="160"/>
      <c r="H378" s="157"/>
      <c r="I378" s="158"/>
      <c r="J378" s="161"/>
      <c r="K378" s="160"/>
      <c r="L378" s="162"/>
      <c r="M378" s="162"/>
      <c r="N378" s="96"/>
      <c r="O378" s="96"/>
      <c r="P378" s="164"/>
      <c r="Q378" s="159"/>
      <c r="R378" s="98"/>
      <c r="S378" s="163"/>
      <c r="T378" s="92" t="str">
        <f t="shared" ca="1" si="27"/>
        <v/>
      </c>
      <c r="U378" s="94"/>
      <c r="V378" s="92" t="str">
        <f t="shared" si="28"/>
        <v/>
      </c>
      <c r="W378" s="92" t="str">
        <f t="shared" si="29"/>
        <v/>
      </c>
      <c r="X378" s="99"/>
      <c r="Y378" s="94"/>
      <c r="Z378" s="100"/>
      <c r="AA378" s="95"/>
      <c r="AB378" s="10"/>
      <c r="AC378" s="72" t="b">
        <f t="shared" ca="1" si="26"/>
        <v>0</v>
      </c>
    </row>
    <row r="379" spans="1:29" ht="15">
      <c r="A379" s="93">
        <f t="shared" si="30"/>
        <v>1876</v>
      </c>
      <c r="B379" s="94"/>
      <c r="C379" s="153"/>
      <c r="D379" s="93" t="str">
        <f>IF(C379&lt;&gt;"",COUNTIF(Stats!AD:AD,C379),"")</f>
        <v/>
      </c>
      <c r="E379" s="165" t="str">
        <f ca="1">IF(C379&lt;&gt;"",IF(MONTH(T379)=MONTH(TODAY()),Stats!AI1877,"--"),"")</f>
        <v/>
      </c>
      <c r="F379" s="97"/>
      <c r="G379" s="160"/>
      <c r="H379" s="157"/>
      <c r="I379" s="158"/>
      <c r="J379" s="161"/>
      <c r="K379" s="160"/>
      <c r="L379" s="162"/>
      <c r="M379" s="162"/>
      <c r="N379" s="96"/>
      <c r="O379" s="96"/>
      <c r="P379" s="164"/>
      <c r="Q379" s="159"/>
      <c r="R379" s="98"/>
      <c r="S379" s="163"/>
      <c r="T379" s="92" t="str">
        <f t="shared" ca="1" si="27"/>
        <v/>
      </c>
      <c r="U379" s="94"/>
      <c r="V379" s="92" t="str">
        <f t="shared" si="28"/>
        <v/>
      </c>
      <c r="W379" s="92" t="str">
        <f t="shared" si="29"/>
        <v/>
      </c>
      <c r="X379" s="99"/>
      <c r="Y379" s="94"/>
      <c r="Z379" s="100"/>
      <c r="AA379" s="95"/>
      <c r="AB379" s="10"/>
      <c r="AC379" s="72" t="b">
        <f t="shared" ca="1" si="26"/>
        <v>0</v>
      </c>
    </row>
    <row r="380" spans="1:29" ht="15">
      <c r="A380" s="93">
        <f t="shared" si="30"/>
        <v>1877</v>
      </c>
      <c r="B380" s="94"/>
      <c r="C380" s="153"/>
      <c r="D380" s="93" t="str">
        <f>IF(C380&lt;&gt;"",COUNTIF(Stats!AD:AD,C380),"")</f>
        <v/>
      </c>
      <c r="E380" s="165" t="str">
        <f ca="1">IF(C380&lt;&gt;"",IF(MONTH(T380)=MONTH(TODAY()),Stats!AI1878,"--"),"")</f>
        <v/>
      </c>
      <c r="F380" s="97"/>
      <c r="G380" s="160"/>
      <c r="H380" s="157"/>
      <c r="I380" s="158"/>
      <c r="J380" s="161"/>
      <c r="K380" s="160"/>
      <c r="L380" s="162"/>
      <c r="M380" s="162"/>
      <c r="N380" s="96"/>
      <c r="O380" s="96"/>
      <c r="P380" s="164"/>
      <c r="Q380" s="159"/>
      <c r="R380" s="98"/>
      <c r="S380" s="163"/>
      <c r="T380" s="92" t="str">
        <f t="shared" ca="1" si="27"/>
        <v/>
      </c>
      <c r="U380" s="94"/>
      <c r="V380" s="92" t="str">
        <f t="shared" si="28"/>
        <v/>
      </c>
      <c r="W380" s="92" t="str">
        <f t="shared" si="29"/>
        <v/>
      </c>
      <c r="X380" s="99"/>
      <c r="Y380" s="94"/>
      <c r="Z380" s="100"/>
      <c r="AA380" s="95"/>
      <c r="AB380" s="10"/>
      <c r="AC380" s="72" t="b">
        <f t="shared" ca="1" si="26"/>
        <v>0</v>
      </c>
    </row>
    <row r="381" spans="1:29" ht="15">
      <c r="A381" s="93">
        <f t="shared" si="30"/>
        <v>1878</v>
      </c>
      <c r="B381" s="94"/>
      <c r="C381" s="153"/>
      <c r="D381" s="93" t="str">
        <f>IF(C381&lt;&gt;"",COUNTIF(Stats!AD:AD,C381),"")</f>
        <v/>
      </c>
      <c r="E381" s="165" t="str">
        <f ca="1">IF(C381&lt;&gt;"",IF(MONTH(T381)=MONTH(TODAY()),Stats!AI1879,"--"),"")</f>
        <v/>
      </c>
      <c r="F381" s="97"/>
      <c r="G381" s="160"/>
      <c r="H381" s="157"/>
      <c r="I381" s="158"/>
      <c r="J381" s="161"/>
      <c r="K381" s="160"/>
      <c r="L381" s="162"/>
      <c r="M381" s="162"/>
      <c r="N381" s="96"/>
      <c r="O381" s="96"/>
      <c r="P381" s="164"/>
      <c r="Q381" s="159"/>
      <c r="R381" s="98"/>
      <c r="S381" s="163"/>
      <c r="T381" s="92" t="str">
        <f t="shared" ca="1" si="27"/>
        <v/>
      </c>
      <c r="U381" s="94"/>
      <c r="V381" s="92" t="str">
        <f t="shared" si="28"/>
        <v/>
      </c>
      <c r="W381" s="92" t="str">
        <f t="shared" si="29"/>
        <v/>
      </c>
      <c r="X381" s="99"/>
      <c r="Y381" s="94"/>
      <c r="Z381" s="100"/>
      <c r="AA381" s="95"/>
      <c r="AB381" s="10"/>
      <c r="AC381" s="72" t="b">
        <f t="shared" ca="1" si="26"/>
        <v>0</v>
      </c>
    </row>
    <row r="382" spans="1:29" ht="15">
      <c r="A382" s="93">
        <f t="shared" si="30"/>
        <v>1879</v>
      </c>
      <c r="B382" s="94"/>
      <c r="C382" s="153"/>
      <c r="D382" s="93" t="str">
        <f>IF(C382&lt;&gt;"",COUNTIF(Stats!AD:AD,C382),"")</f>
        <v/>
      </c>
      <c r="E382" s="165" t="str">
        <f ca="1">IF(C382&lt;&gt;"",IF(MONTH(T382)=MONTH(TODAY()),Stats!AI1880,"--"),"")</f>
        <v/>
      </c>
      <c r="F382" s="97"/>
      <c r="G382" s="160"/>
      <c r="H382" s="157"/>
      <c r="I382" s="158"/>
      <c r="J382" s="161"/>
      <c r="K382" s="160"/>
      <c r="L382" s="162"/>
      <c r="M382" s="162"/>
      <c r="N382" s="96"/>
      <c r="O382" s="96"/>
      <c r="P382" s="164"/>
      <c r="Q382" s="159"/>
      <c r="R382" s="98"/>
      <c r="S382" s="163"/>
      <c r="T382" s="92" t="str">
        <f t="shared" ca="1" si="27"/>
        <v/>
      </c>
      <c r="U382" s="94"/>
      <c r="V382" s="92" t="str">
        <f t="shared" si="28"/>
        <v/>
      </c>
      <c r="W382" s="92" t="str">
        <f t="shared" si="29"/>
        <v/>
      </c>
      <c r="X382" s="99"/>
      <c r="Y382" s="94"/>
      <c r="Z382" s="100"/>
      <c r="AA382" s="95"/>
      <c r="AB382" s="10"/>
      <c r="AC382" s="72" t="b">
        <f t="shared" ca="1" si="26"/>
        <v>0</v>
      </c>
    </row>
    <row r="383" spans="1:29" ht="15">
      <c r="A383" s="93">
        <f t="shared" si="30"/>
        <v>1880</v>
      </c>
      <c r="B383" s="94"/>
      <c r="C383" s="153"/>
      <c r="D383" s="93" t="str">
        <f>IF(C383&lt;&gt;"",COUNTIF(Stats!AD:AD,C383),"")</f>
        <v/>
      </c>
      <c r="E383" s="165" t="str">
        <f ca="1">IF(C383&lt;&gt;"",IF(MONTH(T383)=MONTH(TODAY()),Stats!AI1881,"--"),"")</f>
        <v/>
      </c>
      <c r="F383" s="97"/>
      <c r="G383" s="160"/>
      <c r="H383" s="157"/>
      <c r="I383" s="158"/>
      <c r="J383" s="161"/>
      <c r="K383" s="160"/>
      <c r="L383" s="162"/>
      <c r="M383" s="162"/>
      <c r="N383" s="96"/>
      <c r="O383" s="96"/>
      <c r="P383" s="164"/>
      <c r="Q383" s="159"/>
      <c r="R383" s="98"/>
      <c r="S383" s="163"/>
      <c r="T383" s="92" t="str">
        <f t="shared" ca="1" si="27"/>
        <v/>
      </c>
      <c r="U383" s="94"/>
      <c r="V383" s="92" t="str">
        <f t="shared" si="28"/>
        <v/>
      </c>
      <c r="W383" s="92" t="str">
        <f t="shared" si="29"/>
        <v/>
      </c>
      <c r="X383" s="99"/>
      <c r="Y383" s="94"/>
      <c r="Z383" s="100"/>
      <c r="AA383" s="95"/>
      <c r="AB383" s="10"/>
      <c r="AC383" s="72" t="b">
        <f t="shared" ca="1" si="26"/>
        <v>0</v>
      </c>
    </row>
    <row r="384" spans="1:29" ht="15">
      <c r="A384" s="93">
        <f t="shared" si="30"/>
        <v>1881</v>
      </c>
      <c r="B384" s="94"/>
      <c r="C384" s="153"/>
      <c r="D384" s="93" t="str">
        <f>IF(C384&lt;&gt;"",COUNTIF(Stats!AD:AD,C384),"")</f>
        <v/>
      </c>
      <c r="E384" s="165" t="str">
        <f ca="1">IF(C384&lt;&gt;"",IF(MONTH(T384)=MONTH(TODAY()),Stats!AI1882,"--"),"")</f>
        <v/>
      </c>
      <c r="F384" s="97"/>
      <c r="G384" s="160"/>
      <c r="H384" s="157"/>
      <c r="I384" s="158"/>
      <c r="J384" s="161"/>
      <c r="K384" s="160"/>
      <c r="L384" s="162"/>
      <c r="M384" s="162"/>
      <c r="N384" s="96"/>
      <c r="O384" s="96"/>
      <c r="P384" s="164"/>
      <c r="Q384" s="159"/>
      <c r="R384" s="98"/>
      <c r="S384" s="163"/>
      <c r="T384" s="92" t="str">
        <f t="shared" ca="1" si="27"/>
        <v/>
      </c>
      <c r="U384" s="94"/>
      <c r="V384" s="92" t="str">
        <f t="shared" si="28"/>
        <v/>
      </c>
      <c r="W384" s="92" t="str">
        <f t="shared" si="29"/>
        <v/>
      </c>
      <c r="X384" s="99"/>
      <c r="Y384" s="94"/>
      <c r="Z384" s="100"/>
      <c r="AA384" s="95"/>
      <c r="AB384" s="10"/>
      <c r="AC384" s="72" t="b">
        <f t="shared" ca="1" si="26"/>
        <v>0</v>
      </c>
    </row>
    <row r="385" spans="1:29" ht="15">
      <c r="A385" s="93">
        <f t="shared" si="30"/>
        <v>1882</v>
      </c>
      <c r="B385" s="94"/>
      <c r="C385" s="153"/>
      <c r="D385" s="93" t="str">
        <f>IF(C385&lt;&gt;"",COUNTIF(Stats!AD:AD,C385),"")</f>
        <v/>
      </c>
      <c r="E385" s="165" t="str">
        <f ca="1">IF(C385&lt;&gt;"",IF(MONTH(T385)=MONTH(TODAY()),Stats!AI1883,"--"),"")</f>
        <v/>
      </c>
      <c r="F385" s="97"/>
      <c r="G385" s="160"/>
      <c r="H385" s="157"/>
      <c r="I385" s="158"/>
      <c r="J385" s="161"/>
      <c r="K385" s="160"/>
      <c r="L385" s="162"/>
      <c r="M385" s="162"/>
      <c r="N385" s="96"/>
      <c r="O385" s="96"/>
      <c r="P385" s="164"/>
      <c r="Q385" s="159"/>
      <c r="R385" s="98"/>
      <c r="S385" s="163"/>
      <c r="T385" s="92" t="str">
        <f t="shared" ca="1" si="27"/>
        <v/>
      </c>
      <c r="U385" s="94"/>
      <c r="V385" s="92" t="str">
        <f t="shared" si="28"/>
        <v/>
      </c>
      <c r="W385" s="92" t="str">
        <f t="shared" si="29"/>
        <v/>
      </c>
      <c r="X385" s="99"/>
      <c r="Y385" s="94"/>
      <c r="Z385" s="100"/>
      <c r="AA385" s="95"/>
      <c r="AB385" s="10"/>
      <c r="AC385" s="72" t="b">
        <f t="shared" ca="1" si="26"/>
        <v>0</v>
      </c>
    </row>
    <row r="386" spans="1:29" ht="15">
      <c r="A386" s="93">
        <f t="shared" si="30"/>
        <v>1883</v>
      </c>
      <c r="B386" s="94"/>
      <c r="C386" s="153"/>
      <c r="D386" s="93" t="str">
        <f>IF(C386&lt;&gt;"",COUNTIF(Stats!AD:AD,C386),"")</f>
        <v/>
      </c>
      <c r="E386" s="165" t="str">
        <f ca="1">IF(C386&lt;&gt;"",IF(MONTH(T386)=MONTH(TODAY()),Stats!AI1884,"--"),"")</f>
        <v/>
      </c>
      <c r="F386" s="97"/>
      <c r="G386" s="160"/>
      <c r="H386" s="157"/>
      <c r="I386" s="158"/>
      <c r="J386" s="161"/>
      <c r="K386" s="160"/>
      <c r="L386" s="162"/>
      <c r="M386" s="162"/>
      <c r="N386" s="96"/>
      <c r="O386" s="96"/>
      <c r="P386" s="164"/>
      <c r="Q386" s="159"/>
      <c r="R386" s="98"/>
      <c r="S386" s="163"/>
      <c r="T386" s="92" t="str">
        <f t="shared" ca="1" si="27"/>
        <v/>
      </c>
      <c r="U386" s="94"/>
      <c r="V386" s="92" t="str">
        <f t="shared" si="28"/>
        <v/>
      </c>
      <c r="W386" s="92" t="str">
        <f t="shared" si="29"/>
        <v/>
      </c>
      <c r="X386" s="99"/>
      <c r="Y386" s="94"/>
      <c r="Z386" s="100"/>
      <c r="AA386" s="95"/>
      <c r="AB386" s="10"/>
      <c r="AC386" s="72" t="b">
        <f t="shared" ca="1" si="26"/>
        <v>0</v>
      </c>
    </row>
    <row r="387" spans="1:29" ht="15">
      <c r="A387" s="93">
        <f t="shared" si="30"/>
        <v>1884</v>
      </c>
      <c r="B387" s="94"/>
      <c r="C387" s="153"/>
      <c r="D387" s="93" t="str">
        <f>IF(C387&lt;&gt;"",COUNTIF(Stats!AD:AD,C387),"")</f>
        <v/>
      </c>
      <c r="E387" s="165" t="str">
        <f ca="1">IF(C387&lt;&gt;"",IF(MONTH(T387)=MONTH(TODAY()),Stats!AI1885,"--"),"")</f>
        <v/>
      </c>
      <c r="F387" s="97"/>
      <c r="G387" s="160"/>
      <c r="H387" s="157"/>
      <c r="I387" s="158"/>
      <c r="J387" s="161"/>
      <c r="K387" s="160"/>
      <c r="L387" s="162"/>
      <c r="M387" s="162"/>
      <c r="N387" s="96"/>
      <c r="O387" s="96"/>
      <c r="P387" s="164"/>
      <c r="Q387" s="159"/>
      <c r="R387" s="98"/>
      <c r="S387" s="163"/>
      <c r="T387" s="92" t="str">
        <f t="shared" ca="1" si="27"/>
        <v/>
      </c>
      <c r="U387" s="94"/>
      <c r="V387" s="92" t="str">
        <f t="shared" si="28"/>
        <v/>
      </c>
      <c r="W387" s="92" t="str">
        <f t="shared" si="29"/>
        <v/>
      </c>
      <c r="X387" s="99"/>
      <c r="Y387" s="94"/>
      <c r="Z387" s="100"/>
      <c r="AA387" s="95"/>
      <c r="AB387" s="10"/>
      <c r="AC387" s="72" t="b">
        <f t="shared" ca="1" si="26"/>
        <v>0</v>
      </c>
    </row>
    <row r="388" spans="1:29" ht="15">
      <c r="A388" s="93">
        <f t="shared" si="30"/>
        <v>1885</v>
      </c>
      <c r="B388" s="94"/>
      <c r="C388" s="153"/>
      <c r="D388" s="93" t="str">
        <f>IF(C388&lt;&gt;"",COUNTIF(Stats!AD:AD,C388),"")</f>
        <v/>
      </c>
      <c r="E388" s="165" t="str">
        <f ca="1">IF(C388&lt;&gt;"",IF(MONTH(T388)=MONTH(TODAY()),Stats!AI1886,"--"),"")</f>
        <v/>
      </c>
      <c r="F388" s="97"/>
      <c r="G388" s="160"/>
      <c r="H388" s="157"/>
      <c r="I388" s="158"/>
      <c r="J388" s="161"/>
      <c r="K388" s="160"/>
      <c r="L388" s="162"/>
      <c r="M388" s="162"/>
      <c r="N388" s="96"/>
      <c r="O388" s="96"/>
      <c r="P388" s="164"/>
      <c r="Q388" s="159"/>
      <c r="R388" s="98"/>
      <c r="S388" s="163"/>
      <c r="T388" s="92" t="str">
        <f t="shared" ca="1" si="27"/>
        <v/>
      </c>
      <c r="U388" s="94"/>
      <c r="V388" s="92" t="str">
        <f t="shared" si="28"/>
        <v/>
      </c>
      <c r="W388" s="92" t="str">
        <f t="shared" si="29"/>
        <v/>
      </c>
      <c r="X388" s="99"/>
      <c r="Y388" s="94"/>
      <c r="Z388" s="100"/>
      <c r="AA388" s="95"/>
      <c r="AB388" s="10"/>
      <c r="AC388" s="72" t="b">
        <f t="shared" ref="AC388:AC451" ca="1" si="31">AND(T388&gt;=startDate,T388&lt;=endDate)</f>
        <v>0</v>
      </c>
    </row>
    <row r="389" spans="1:29" ht="15">
      <c r="A389" s="93">
        <f t="shared" si="30"/>
        <v>1886</v>
      </c>
      <c r="B389" s="94"/>
      <c r="C389" s="153"/>
      <c r="D389" s="93" t="str">
        <f>IF(C389&lt;&gt;"",COUNTIF(Stats!AD:AD,C389),"")</f>
        <v/>
      </c>
      <c r="E389" s="165" t="str">
        <f ca="1">IF(C389&lt;&gt;"",IF(MONTH(T389)=MONTH(TODAY()),Stats!AI1887,"--"),"")</f>
        <v/>
      </c>
      <c r="F389" s="97"/>
      <c r="G389" s="160"/>
      <c r="H389" s="157"/>
      <c r="I389" s="158"/>
      <c r="J389" s="161"/>
      <c r="K389" s="160"/>
      <c r="L389" s="162"/>
      <c r="M389" s="162"/>
      <c r="N389" s="96"/>
      <c r="O389" s="96"/>
      <c r="P389" s="164"/>
      <c r="Q389" s="159"/>
      <c r="R389" s="98"/>
      <c r="S389" s="163"/>
      <c r="T389" s="92" t="str">
        <f t="shared" ref="T389:T452" ca="1" si="32">IF(B389&lt;&gt;"",IF(T389="",TODAY(),T389),"")</f>
        <v/>
      </c>
      <c r="U389" s="94"/>
      <c r="V389" s="92" t="str">
        <f t="shared" ref="V389:V452" si="33">IF(U389="","", U389+21)</f>
        <v/>
      </c>
      <c r="W389" s="92" t="str">
        <f t="shared" ref="W389:W452" si="34">IF($U389="","", $V389+28)</f>
        <v/>
      </c>
      <c r="X389" s="99"/>
      <c r="Y389" s="94"/>
      <c r="Z389" s="100"/>
      <c r="AA389" s="95"/>
      <c r="AB389" s="10"/>
      <c r="AC389" s="72" t="b">
        <f t="shared" ca="1" si="31"/>
        <v>0</v>
      </c>
    </row>
    <row r="390" spans="1:29" ht="15">
      <c r="A390" s="93">
        <f t="shared" si="30"/>
        <v>1887</v>
      </c>
      <c r="B390" s="94"/>
      <c r="C390" s="153"/>
      <c r="D390" s="93" t="str">
        <f>IF(C390&lt;&gt;"",COUNTIF(Stats!AD:AD,C390),"")</f>
        <v/>
      </c>
      <c r="E390" s="165" t="str">
        <f ca="1">IF(C390&lt;&gt;"",IF(MONTH(T390)=MONTH(TODAY()),Stats!AI1888,"--"),"")</f>
        <v/>
      </c>
      <c r="F390" s="97"/>
      <c r="G390" s="160"/>
      <c r="H390" s="157"/>
      <c r="I390" s="158"/>
      <c r="J390" s="161"/>
      <c r="K390" s="160"/>
      <c r="L390" s="162"/>
      <c r="M390" s="162"/>
      <c r="N390" s="96"/>
      <c r="O390" s="96"/>
      <c r="P390" s="164"/>
      <c r="Q390" s="159"/>
      <c r="R390" s="98"/>
      <c r="S390" s="163"/>
      <c r="T390" s="92" t="str">
        <f t="shared" ca="1" si="32"/>
        <v/>
      </c>
      <c r="U390" s="94"/>
      <c r="V390" s="92" t="str">
        <f t="shared" si="33"/>
        <v/>
      </c>
      <c r="W390" s="92" t="str">
        <f t="shared" si="34"/>
        <v/>
      </c>
      <c r="X390" s="99"/>
      <c r="Y390" s="94"/>
      <c r="Z390" s="100"/>
      <c r="AA390" s="95"/>
      <c r="AB390" s="10"/>
      <c r="AC390" s="72" t="b">
        <f t="shared" ca="1" si="31"/>
        <v>0</v>
      </c>
    </row>
    <row r="391" spans="1:29" ht="15">
      <c r="A391" s="93">
        <f t="shared" si="30"/>
        <v>1888</v>
      </c>
      <c r="B391" s="94"/>
      <c r="C391" s="153"/>
      <c r="D391" s="93" t="str">
        <f>IF(C391&lt;&gt;"",COUNTIF(Stats!AD:AD,C391),"")</f>
        <v/>
      </c>
      <c r="E391" s="165" t="str">
        <f ca="1">IF(C391&lt;&gt;"",IF(MONTH(T391)=MONTH(TODAY()),Stats!AI1889,"--"),"")</f>
        <v/>
      </c>
      <c r="F391" s="97"/>
      <c r="G391" s="160"/>
      <c r="H391" s="157"/>
      <c r="I391" s="158"/>
      <c r="J391" s="161"/>
      <c r="K391" s="160"/>
      <c r="L391" s="162"/>
      <c r="M391" s="162"/>
      <c r="N391" s="96"/>
      <c r="O391" s="96"/>
      <c r="P391" s="164"/>
      <c r="Q391" s="159"/>
      <c r="R391" s="98"/>
      <c r="S391" s="163"/>
      <c r="T391" s="92" t="str">
        <f t="shared" ca="1" si="32"/>
        <v/>
      </c>
      <c r="U391" s="94"/>
      <c r="V391" s="92" t="str">
        <f t="shared" si="33"/>
        <v/>
      </c>
      <c r="W391" s="92" t="str">
        <f t="shared" si="34"/>
        <v/>
      </c>
      <c r="X391" s="99"/>
      <c r="Y391" s="94"/>
      <c r="Z391" s="100"/>
      <c r="AA391" s="95"/>
      <c r="AB391" s="10"/>
      <c r="AC391" s="72" t="b">
        <f t="shared" ca="1" si="31"/>
        <v>0</v>
      </c>
    </row>
    <row r="392" spans="1:29" ht="15">
      <c r="A392" s="93">
        <f t="shared" ref="A392:A455" si="35">(A391+1)</f>
        <v>1889</v>
      </c>
      <c r="B392" s="94"/>
      <c r="C392" s="153"/>
      <c r="D392" s="93" t="str">
        <f>IF(C392&lt;&gt;"",COUNTIF(Stats!AD:AD,C392),"")</f>
        <v/>
      </c>
      <c r="E392" s="165" t="str">
        <f ca="1">IF(C392&lt;&gt;"",IF(MONTH(T392)=MONTH(TODAY()),Stats!AI1890,"--"),"")</f>
        <v/>
      </c>
      <c r="F392" s="97"/>
      <c r="G392" s="160"/>
      <c r="H392" s="157"/>
      <c r="I392" s="158"/>
      <c r="J392" s="161"/>
      <c r="K392" s="160"/>
      <c r="L392" s="162"/>
      <c r="M392" s="162"/>
      <c r="N392" s="96"/>
      <c r="O392" s="96"/>
      <c r="P392" s="164"/>
      <c r="Q392" s="159"/>
      <c r="R392" s="98"/>
      <c r="S392" s="163"/>
      <c r="T392" s="92" t="str">
        <f t="shared" ca="1" si="32"/>
        <v/>
      </c>
      <c r="U392" s="94"/>
      <c r="V392" s="92" t="str">
        <f t="shared" si="33"/>
        <v/>
      </c>
      <c r="W392" s="92" t="str">
        <f t="shared" si="34"/>
        <v/>
      </c>
      <c r="X392" s="99"/>
      <c r="Y392" s="94"/>
      <c r="Z392" s="100"/>
      <c r="AA392" s="95"/>
      <c r="AB392" s="10"/>
      <c r="AC392" s="72" t="b">
        <f t="shared" ca="1" si="31"/>
        <v>0</v>
      </c>
    </row>
    <row r="393" spans="1:29" ht="15">
      <c r="A393" s="93">
        <f t="shared" si="35"/>
        <v>1890</v>
      </c>
      <c r="B393" s="94"/>
      <c r="C393" s="153"/>
      <c r="D393" s="93" t="str">
        <f>IF(C393&lt;&gt;"",COUNTIF(Stats!AD:AD,C393),"")</f>
        <v/>
      </c>
      <c r="E393" s="165" t="str">
        <f ca="1">IF(C393&lt;&gt;"",IF(MONTH(T393)=MONTH(TODAY()),Stats!AI1891,"--"),"")</f>
        <v/>
      </c>
      <c r="F393" s="97"/>
      <c r="G393" s="160"/>
      <c r="H393" s="157"/>
      <c r="I393" s="158"/>
      <c r="J393" s="161"/>
      <c r="K393" s="160"/>
      <c r="L393" s="162"/>
      <c r="M393" s="162"/>
      <c r="N393" s="96"/>
      <c r="O393" s="96"/>
      <c r="P393" s="164"/>
      <c r="Q393" s="159"/>
      <c r="R393" s="98"/>
      <c r="S393" s="163"/>
      <c r="T393" s="92" t="str">
        <f t="shared" ca="1" si="32"/>
        <v/>
      </c>
      <c r="U393" s="94"/>
      <c r="V393" s="92" t="str">
        <f t="shared" si="33"/>
        <v/>
      </c>
      <c r="W393" s="92" t="str">
        <f t="shared" si="34"/>
        <v/>
      </c>
      <c r="X393" s="99"/>
      <c r="Y393" s="94"/>
      <c r="Z393" s="100"/>
      <c r="AA393" s="95"/>
      <c r="AB393" s="10"/>
      <c r="AC393" s="72" t="b">
        <f t="shared" ca="1" si="31"/>
        <v>0</v>
      </c>
    </row>
    <row r="394" spans="1:29" ht="15">
      <c r="A394" s="93">
        <f t="shared" si="35"/>
        <v>1891</v>
      </c>
      <c r="B394" s="94"/>
      <c r="C394" s="153"/>
      <c r="D394" s="93" t="str">
        <f>IF(C394&lt;&gt;"",COUNTIF(Stats!AD:AD,C394),"")</f>
        <v/>
      </c>
      <c r="E394" s="165" t="str">
        <f ca="1">IF(C394&lt;&gt;"",IF(MONTH(T394)=MONTH(TODAY()),Stats!AI1892,"--"),"")</f>
        <v/>
      </c>
      <c r="F394" s="97"/>
      <c r="G394" s="160"/>
      <c r="H394" s="157"/>
      <c r="I394" s="158"/>
      <c r="J394" s="161"/>
      <c r="K394" s="160"/>
      <c r="L394" s="162"/>
      <c r="M394" s="162"/>
      <c r="N394" s="96"/>
      <c r="O394" s="96"/>
      <c r="P394" s="164"/>
      <c r="Q394" s="159"/>
      <c r="R394" s="98"/>
      <c r="S394" s="163"/>
      <c r="T394" s="92" t="str">
        <f t="shared" ca="1" si="32"/>
        <v/>
      </c>
      <c r="U394" s="94"/>
      <c r="V394" s="92" t="str">
        <f t="shared" si="33"/>
        <v/>
      </c>
      <c r="W394" s="92" t="str">
        <f t="shared" si="34"/>
        <v/>
      </c>
      <c r="X394" s="99"/>
      <c r="Y394" s="94"/>
      <c r="Z394" s="100"/>
      <c r="AA394" s="95"/>
      <c r="AB394" s="10"/>
      <c r="AC394" s="72" t="b">
        <f t="shared" ca="1" si="31"/>
        <v>0</v>
      </c>
    </row>
    <row r="395" spans="1:29" ht="15">
      <c r="A395" s="93">
        <f t="shared" si="35"/>
        <v>1892</v>
      </c>
      <c r="B395" s="94"/>
      <c r="C395" s="153"/>
      <c r="D395" s="93" t="str">
        <f>IF(C395&lt;&gt;"",COUNTIF(Stats!AD:AD,C395),"")</f>
        <v/>
      </c>
      <c r="E395" s="165" t="str">
        <f ca="1">IF(C395&lt;&gt;"",IF(MONTH(T395)=MONTH(TODAY()),Stats!AI1893,"--"),"")</f>
        <v/>
      </c>
      <c r="F395" s="97"/>
      <c r="G395" s="160"/>
      <c r="H395" s="157"/>
      <c r="I395" s="158"/>
      <c r="J395" s="161"/>
      <c r="K395" s="160"/>
      <c r="L395" s="162"/>
      <c r="M395" s="162"/>
      <c r="N395" s="96"/>
      <c r="O395" s="96"/>
      <c r="P395" s="164"/>
      <c r="Q395" s="159"/>
      <c r="R395" s="98"/>
      <c r="S395" s="163"/>
      <c r="T395" s="92" t="str">
        <f t="shared" ca="1" si="32"/>
        <v/>
      </c>
      <c r="U395" s="94"/>
      <c r="V395" s="92" t="str">
        <f t="shared" si="33"/>
        <v/>
      </c>
      <c r="W395" s="92" t="str">
        <f t="shared" si="34"/>
        <v/>
      </c>
      <c r="X395" s="99"/>
      <c r="Y395" s="94"/>
      <c r="Z395" s="100"/>
      <c r="AA395" s="95"/>
      <c r="AB395" s="10"/>
      <c r="AC395" s="72" t="b">
        <f t="shared" ca="1" si="31"/>
        <v>0</v>
      </c>
    </row>
    <row r="396" spans="1:29" ht="15">
      <c r="A396" s="93">
        <f t="shared" si="35"/>
        <v>1893</v>
      </c>
      <c r="B396" s="94"/>
      <c r="C396" s="153"/>
      <c r="D396" s="93" t="str">
        <f>IF(C396&lt;&gt;"",COUNTIF(Stats!AD:AD,C396),"")</f>
        <v/>
      </c>
      <c r="E396" s="165" t="str">
        <f ca="1">IF(C396&lt;&gt;"",IF(MONTH(T396)=MONTH(TODAY()),Stats!AI1894,"--"),"")</f>
        <v/>
      </c>
      <c r="F396" s="97"/>
      <c r="G396" s="160"/>
      <c r="H396" s="157"/>
      <c r="I396" s="158"/>
      <c r="J396" s="161"/>
      <c r="K396" s="160"/>
      <c r="L396" s="162"/>
      <c r="M396" s="162"/>
      <c r="N396" s="96"/>
      <c r="O396" s="96"/>
      <c r="P396" s="164"/>
      <c r="Q396" s="159"/>
      <c r="R396" s="98"/>
      <c r="S396" s="163"/>
      <c r="T396" s="92" t="str">
        <f t="shared" ca="1" si="32"/>
        <v/>
      </c>
      <c r="U396" s="94"/>
      <c r="V396" s="92" t="str">
        <f t="shared" si="33"/>
        <v/>
      </c>
      <c r="W396" s="92" t="str">
        <f t="shared" si="34"/>
        <v/>
      </c>
      <c r="X396" s="99"/>
      <c r="Y396" s="94"/>
      <c r="Z396" s="100"/>
      <c r="AA396" s="95"/>
      <c r="AB396" s="10"/>
      <c r="AC396" s="72" t="b">
        <f t="shared" ca="1" si="31"/>
        <v>0</v>
      </c>
    </row>
    <row r="397" spans="1:29" ht="15">
      <c r="A397" s="93">
        <f t="shared" si="35"/>
        <v>1894</v>
      </c>
      <c r="B397" s="94"/>
      <c r="C397" s="153"/>
      <c r="D397" s="93" t="str">
        <f>IF(C397&lt;&gt;"",COUNTIF(Stats!AD:AD,C397),"")</f>
        <v/>
      </c>
      <c r="E397" s="165" t="str">
        <f ca="1">IF(C397&lt;&gt;"",IF(MONTH(T397)=MONTH(TODAY()),Stats!AI1895,"--"),"")</f>
        <v/>
      </c>
      <c r="F397" s="97"/>
      <c r="G397" s="160"/>
      <c r="H397" s="157"/>
      <c r="I397" s="158"/>
      <c r="J397" s="161"/>
      <c r="K397" s="160"/>
      <c r="L397" s="162"/>
      <c r="M397" s="162"/>
      <c r="N397" s="96"/>
      <c r="O397" s="96"/>
      <c r="P397" s="164"/>
      <c r="Q397" s="159"/>
      <c r="R397" s="98"/>
      <c r="S397" s="163"/>
      <c r="T397" s="92" t="str">
        <f t="shared" ca="1" si="32"/>
        <v/>
      </c>
      <c r="U397" s="94"/>
      <c r="V397" s="92" t="str">
        <f t="shared" si="33"/>
        <v/>
      </c>
      <c r="W397" s="92" t="str">
        <f t="shared" si="34"/>
        <v/>
      </c>
      <c r="X397" s="99"/>
      <c r="Y397" s="94"/>
      <c r="Z397" s="100"/>
      <c r="AA397" s="95"/>
      <c r="AB397" s="10"/>
      <c r="AC397" s="72" t="b">
        <f t="shared" ca="1" si="31"/>
        <v>0</v>
      </c>
    </row>
    <row r="398" spans="1:29" ht="15">
      <c r="A398" s="93">
        <f t="shared" si="35"/>
        <v>1895</v>
      </c>
      <c r="B398" s="94"/>
      <c r="C398" s="153"/>
      <c r="D398" s="93" t="str">
        <f>IF(C398&lt;&gt;"",COUNTIF(Stats!AD:AD,C398),"")</f>
        <v/>
      </c>
      <c r="E398" s="165" t="str">
        <f ca="1">IF(C398&lt;&gt;"",IF(MONTH(T398)=MONTH(TODAY()),Stats!AI1896,"--"),"")</f>
        <v/>
      </c>
      <c r="F398" s="97"/>
      <c r="G398" s="160"/>
      <c r="H398" s="157"/>
      <c r="I398" s="158"/>
      <c r="J398" s="161"/>
      <c r="K398" s="160"/>
      <c r="L398" s="162"/>
      <c r="M398" s="162"/>
      <c r="N398" s="96"/>
      <c r="O398" s="96"/>
      <c r="P398" s="164"/>
      <c r="Q398" s="159"/>
      <c r="R398" s="98"/>
      <c r="S398" s="163"/>
      <c r="T398" s="92" t="str">
        <f t="shared" ca="1" si="32"/>
        <v/>
      </c>
      <c r="U398" s="94"/>
      <c r="V398" s="92" t="str">
        <f t="shared" si="33"/>
        <v/>
      </c>
      <c r="W398" s="92" t="str">
        <f t="shared" si="34"/>
        <v/>
      </c>
      <c r="X398" s="99"/>
      <c r="Y398" s="94"/>
      <c r="Z398" s="100"/>
      <c r="AA398" s="95"/>
      <c r="AB398" s="10"/>
      <c r="AC398" s="72" t="b">
        <f t="shared" ca="1" si="31"/>
        <v>0</v>
      </c>
    </row>
    <row r="399" spans="1:29" ht="15">
      <c r="A399" s="93">
        <f t="shared" si="35"/>
        <v>1896</v>
      </c>
      <c r="B399" s="94"/>
      <c r="C399" s="153"/>
      <c r="D399" s="93" t="str">
        <f>IF(C399&lt;&gt;"",COUNTIF(Stats!AD:AD,C399),"")</f>
        <v/>
      </c>
      <c r="E399" s="165" t="str">
        <f ca="1">IF(C399&lt;&gt;"",IF(MONTH(T399)=MONTH(TODAY()),Stats!AI1897,"--"),"")</f>
        <v/>
      </c>
      <c r="F399" s="97"/>
      <c r="G399" s="160"/>
      <c r="H399" s="157"/>
      <c r="I399" s="158"/>
      <c r="J399" s="161"/>
      <c r="K399" s="160"/>
      <c r="L399" s="162"/>
      <c r="M399" s="162"/>
      <c r="N399" s="96"/>
      <c r="O399" s="96"/>
      <c r="P399" s="164"/>
      <c r="Q399" s="159"/>
      <c r="R399" s="98"/>
      <c r="S399" s="163"/>
      <c r="T399" s="92" t="str">
        <f t="shared" ca="1" si="32"/>
        <v/>
      </c>
      <c r="U399" s="94"/>
      <c r="V399" s="92" t="str">
        <f t="shared" si="33"/>
        <v/>
      </c>
      <c r="W399" s="92" t="str">
        <f t="shared" si="34"/>
        <v/>
      </c>
      <c r="X399" s="99"/>
      <c r="Y399" s="94"/>
      <c r="Z399" s="100"/>
      <c r="AA399" s="95"/>
      <c r="AB399" s="10"/>
      <c r="AC399" s="72" t="b">
        <f t="shared" ca="1" si="31"/>
        <v>0</v>
      </c>
    </row>
    <row r="400" spans="1:29" ht="15">
      <c r="A400" s="93">
        <f t="shared" si="35"/>
        <v>1897</v>
      </c>
      <c r="B400" s="94"/>
      <c r="C400" s="153"/>
      <c r="D400" s="93" t="str">
        <f>IF(C400&lt;&gt;"",COUNTIF(Stats!AD:AD,C400),"")</f>
        <v/>
      </c>
      <c r="E400" s="165" t="str">
        <f ca="1">IF(C400&lt;&gt;"",IF(MONTH(T400)=MONTH(TODAY()),Stats!AI1898,"--"),"")</f>
        <v/>
      </c>
      <c r="F400" s="97"/>
      <c r="G400" s="160"/>
      <c r="H400" s="157"/>
      <c r="I400" s="158"/>
      <c r="J400" s="161"/>
      <c r="K400" s="160"/>
      <c r="L400" s="162"/>
      <c r="M400" s="162"/>
      <c r="N400" s="96"/>
      <c r="O400" s="96"/>
      <c r="P400" s="164"/>
      <c r="Q400" s="159"/>
      <c r="R400" s="98"/>
      <c r="S400" s="163"/>
      <c r="T400" s="92" t="str">
        <f t="shared" ca="1" si="32"/>
        <v/>
      </c>
      <c r="U400" s="94"/>
      <c r="V400" s="92" t="str">
        <f t="shared" si="33"/>
        <v/>
      </c>
      <c r="W400" s="92" t="str">
        <f t="shared" si="34"/>
        <v/>
      </c>
      <c r="X400" s="99"/>
      <c r="Y400" s="94"/>
      <c r="Z400" s="100"/>
      <c r="AA400" s="95"/>
      <c r="AB400" s="10"/>
      <c r="AC400" s="72" t="b">
        <f t="shared" ca="1" si="31"/>
        <v>0</v>
      </c>
    </row>
    <row r="401" spans="1:29" ht="15">
      <c r="A401" s="93">
        <f t="shared" si="35"/>
        <v>1898</v>
      </c>
      <c r="B401" s="94"/>
      <c r="C401" s="153"/>
      <c r="D401" s="93" t="str">
        <f>IF(C401&lt;&gt;"",COUNTIF(Stats!AD:AD,C401),"")</f>
        <v/>
      </c>
      <c r="E401" s="165" t="str">
        <f ca="1">IF(C401&lt;&gt;"",IF(MONTH(T401)=MONTH(TODAY()),Stats!AI1899,"--"),"")</f>
        <v/>
      </c>
      <c r="F401" s="97"/>
      <c r="G401" s="160"/>
      <c r="H401" s="157"/>
      <c r="I401" s="158"/>
      <c r="J401" s="161"/>
      <c r="K401" s="160"/>
      <c r="L401" s="162"/>
      <c r="M401" s="162"/>
      <c r="N401" s="96"/>
      <c r="O401" s="96"/>
      <c r="P401" s="164"/>
      <c r="Q401" s="159"/>
      <c r="R401" s="98"/>
      <c r="S401" s="163"/>
      <c r="T401" s="92" t="str">
        <f t="shared" ca="1" si="32"/>
        <v/>
      </c>
      <c r="U401" s="94"/>
      <c r="V401" s="92" t="str">
        <f t="shared" si="33"/>
        <v/>
      </c>
      <c r="W401" s="92" t="str">
        <f t="shared" si="34"/>
        <v/>
      </c>
      <c r="X401" s="99"/>
      <c r="Y401" s="94"/>
      <c r="Z401" s="100"/>
      <c r="AA401" s="95"/>
      <c r="AB401" s="10"/>
      <c r="AC401" s="72" t="b">
        <f t="shared" ca="1" si="31"/>
        <v>0</v>
      </c>
    </row>
    <row r="402" spans="1:29" ht="15">
      <c r="A402" s="93">
        <f t="shared" si="35"/>
        <v>1899</v>
      </c>
      <c r="B402" s="94"/>
      <c r="C402" s="153"/>
      <c r="D402" s="93" t="str">
        <f>IF(C402&lt;&gt;"",COUNTIF(Stats!AD:AD,C402),"")</f>
        <v/>
      </c>
      <c r="E402" s="165" t="str">
        <f ca="1">IF(C402&lt;&gt;"",IF(MONTH(T402)=MONTH(TODAY()),Stats!AI1900,"--"),"")</f>
        <v/>
      </c>
      <c r="F402" s="97"/>
      <c r="G402" s="160"/>
      <c r="H402" s="157"/>
      <c r="I402" s="158"/>
      <c r="J402" s="161"/>
      <c r="K402" s="160"/>
      <c r="L402" s="162"/>
      <c r="M402" s="162"/>
      <c r="N402" s="96"/>
      <c r="O402" s="96"/>
      <c r="P402" s="164"/>
      <c r="Q402" s="159"/>
      <c r="R402" s="98"/>
      <c r="S402" s="163"/>
      <c r="T402" s="92" t="str">
        <f t="shared" ca="1" si="32"/>
        <v/>
      </c>
      <c r="U402" s="94"/>
      <c r="V402" s="92" t="str">
        <f t="shared" si="33"/>
        <v/>
      </c>
      <c r="W402" s="92" t="str">
        <f t="shared" si="34"/>
        <v/>
      </c>
      <c r="X402" s="99"/>
      <c r="Y402" s="94"/>
      <c r="Z402" s="100"/>
      <c r="AA402" s="95"/>
      <c r="AB402" s="10"/>
      <c r="AC402" s="72" t="b">
        <f t="shared" ca="1" si="31"/>
        <v>0</v>
      </c>
    </row>
    <row r="403" spans="1:29" ht="15">
      <c r="A403" s="93">
        <f t="shared" si="35"/>
        <v>1900</v>
      </c>
      <c r="B403" s="94"/>
      <c r="C403" s="153"/>
      <c r="D403" s="93" t="str">
        <f>IF(C403&lt;&gt;"",COUNTIF(Stats!AD:AD,C403),"")</f>
        <v/>
      </c>
      <c r="E403" s="165" t="str">
        <f ca="1">IF(C403&lt;&gt;"",IF(MONTH(T403)=MONTH(TODAY()),Stats!AI1901,"--"),"")</f>
        <v/>
      </c>
      <c r="F403" s="97"/>
      <c r="G403" s="160"/>
      <c r="H403" s="157"/>
      <c r="I403" s="158"/>
      <c r="J403" s="161"/>
      <c r="K403" s="160"/>
      <c r="L403" s="162"/>
      <c r="M403" s="162"/>
      <c r="N403" s="96"/>
      <c r="O403" s="96"/>
      <c r="P403" s="164"/>
      <c r="Q403" s="159"/>
      <c r="R403" s="98"/>
      <c r="S403" s="163"/>
      <c r="T403" s="92" t="str">
        <f t="shared" ca="1" si="32"/>
        <v/>
      </c>
      <c r="U403" s="94"/>
      <c r="V403" s="92" t="str">
        <f t="shared" si="33"/>
        <v/>
      </c>
      <c r="W403" s="92" t="str">
        <f t="shared" si="34"/>
        <v/>
      </c>
      <c r="X403" s="99"/>
      <c r="Y403" s="94"/>
      <c r="Z403" s="100"/>
      <c r="AA403" s="95"/>
      <c r="AB403" s="10"/>
      <c r="AC403" s="72" t="b">
        <f t="shared" ca="1" si="31"/>
        <v>0</v>
      </c>
    </row>
    <row r="404" spans="1:29" ht="15">
      <c r="A404" s="93">
        <f t="shared" si="35"/>
        <v>1901</v>
      </c>
      <c r="B404" s="94"/>
      <c r="C404" s="153"/>
      <c r="D404" s="93" t="str">
        <f>IF(C404&lt;&gt;"",COUNTIF(Stats!AD:AD,C404),"")</f>
        <v/>
      </c>
      <c r="E404" s="165" t="str">
        <f ca="1">IF(C404&lt;&gt;"",IF(MONTH(T404)=MONTH(TODAY()),Stats!AI1902,"--"),"")</f>
        <v/>
      </c>
      <c r="F404" s="97"/>
      <c r="G404" s="160"/>
      <c r="H404" s="157"/>
      <c r="I404" s="158"/>
      <c r="J404" s="161"/>
      <c r="K404" s="160"/>
      <c r="L404" s="162"/>
      <c r="M404" s="162"/>
      <c r="N404" s="96"/>
      <c r="O404" s="96"/>
      <c r="P404" s="164"/>
      <c r="Q404" s="159"/>
      <c r="R404" s="98"/>
      <c r="S404" s="163"/>
      <c r="T404" s="92" t="str">
        <f t="shared" ca="1" si="32"/>
        <v/>
      </c>
      <c r="U404" s="94"/>
      <c r="V404" s="92" t="str">
        <f t="shared" si="33"/>
        <v/>
      </c>
      <c r="W404" s="92" t="str">
        <f t="shared" si="34"/>
        <v/>
      </c>
      <c r="X404" s="99"/>
      <c r="Y404" s="94"/>
      <c r="Z404" s="100"/>
      <c r="AA404" s="95"/>
      <c r="AB404" s="10"/>
      <c r="AC404" s="72" t="b">
        <f t="shared" ca="1" si="31"/>
        <v>0</v>
      </c>
    </row>
    <row r="405" spans="1:29" ht="15">
      <c r="A405" s="93">
        <f t="shared" si="35"/>
        <v>1902</v>
      </c>
      <c r="B405" s="94"/>
      <c r="C405" s="153"/>
      <c r="D405" s="93" t="str">
        <f>IF(C405&lt;&gt;"",COUNTIF(Stats!AD:AD,C405),"")</f>
        <v/>
      </c>
      <c r="E405" s="165" t="str">
        <f ca="1">IF(C405&lt;&gt;"",IF(MONTH(T405)=MONTH(TODAY()),Stats!AI1903,"--"),"")</f>
        <v/>
      </c>
      <c r="F405" s="97"/>
      <c r="G405" s="160"/>
      <c r="H405" s="157"/>
      <c r="I405" s="158"/>
      <c r="J405" s="161"/>
      <c r="K405" s="160"/>
      <c r="L405" s="162"/>
      <c r="M405" s="162"/>
      <c r="N405" s="96"/>
      <c r="O405" s="96"/>
      <c r="P405" s="164"/>
      <c r="Q405" s="159"/>
      <c r="R405" s="98"/>
      <c r="S405" s="163"/>
      <c r="T405" s="92" t="str">
        <f t="shared" ca="1" si="32"/>
        <v/>
      </c>
      <c r="U405" s="94"/>
      <c r="V405" s="92" t="str">
        <f t="shared" si="33"/>
        <v/>
      </c>
      <c r="W405" s="92" t="str">
        <f t="shared" si="34"/>
        <v/>
      </c>
      <c r="X405" s="99"/>
      <c r="Y405" s="94"/>
      <c r="Z405" s="100"/>
      <c r="AA405" s="95"/>
      <c r="AB405" s="10"/>
      <c r="AC405" s="72" t="b">
        <f t="shared" ca="1" si="31"/>
        <v>0</v>
      </c>
    </row>
    <row r="406" spans="1:29" ht="15">
      <c r="A406" s="93">
        <f t="shared" si="35"/>
        <v>1903</v>
      </c>
      <c r="B406" s="94"/>
      <c r="C406" s="153"/>
      <c r="D406" s="93" t="str">
        <f>IF(C406&lt;&gt;"",COUNTIF(Stats!AD:AD,C406),"")</f>
        <v/>
      </c>
      <c r="E406" s="165" t="str">
        <f ca="1">IF(C406&lt;&gt;"",IF(MONTH(T406)=MONTH(TODAY()),Stats!AI1904,"--"),"")</f>
        <v/>
      </c>
      <c r="F406" s="97"/>
      <c r="G406" s="160"/>
      <c r="H406" s="157"/>
      <c r="I406" s="158"/>
      <c r="J406" s="161"/>
      <c r="K406" s="160"/>
      <c r="L406" s="162"/>
      <c r="M406" s="162"/>
      <c r="N406" s="96"/>
      <c r="O406" s="96"/>
      <c r="P406" s="164"/>
      <c r="Q406" s="159"/>
      <c r="R406" s="98"/>
      <c r="S406" s="163"/>
      <c r="T406" s="92" t="str">
        <f t="shared" ca="1" si="32"/>
        <v/>
      </c>
      <c r="U406" s="94"/>
      <c r="V406" s="92" t="str">
        <f t="shared" si="33"/>
        <v/>
      </c>
      <c r="W406" s="92" t="str">
        <f t="shared" si="34"/>
        <v/>
      </c>
      <c r="X406" s="99"/>
      <c r="Y406" s="94"/>
      <c r="Z406" s="100"/>
      <c r="AA406" s="95"/>
      <c r="AB406" s="10"/>
      <c r="AC406" s="72" t="b">
        <f t="shared" ca="1" si="31"/>
        <v>0</v>
      </c>
    </row>
    <row r="407" spans="1:29" ht="15">
      <c r="A407" s="93">
        <f t="shared" si="35"/>
        <v>1904</v>
      </c>
      <c r="B407" s="94"/>
      <c r="C407" s="153"/>
      <c r="D407" s="93" t="str">
        <f>IF(C407&lt;&gt;"",COUNTIF(Stats!AD:AD,C407),"")</f>
        <v/>
      </c>
      <c r="E407" s="165" t="str">
        <f ca="1">IF(C407&lt;&gt;"",IF(MONTH(T407)=MONTH(TODAY()),Stats!AI1905,"--"),"")</f>
        <v/>
      </c>
      <c r="F407" s="97"/>
      <c r="G407" s="160"/>
      <c r="H407" s="157"/>
      <c r="I407" s="158"/>
      <c r="J407" s="161"/>
      <c r="K407" s="160"/>
      <c r="L407" s="162"/>
      <c r="M407" s="162"/>
      <c r="N407" s="96"/>
      <c r="O407" s="96"/>
      <c r="P407" s="164"/>
      <c r="Q407" s="159"/>
      <c r="R407" s="98"/>
      <c r="S407" s="163"/>
      <c r="T407" s="92" t="str">
        <f t="shared" ca="1" si="32"/>
        <v/>
      </c>
      <c r="U407" s="94"/>
      <c r="V407" s="92" t="str">
        <f t="shared" si="33"/>
        <v/>
      </c>
      <c r="W407" s="92" t="str">
        <f t="shared" si="34"/>
        <v/>
      </c>
      <c r="X407" s="99"/>
      <c r="Y407" s="94"/>
      <c r="Z407" s="100"/>
      <c r="AA407" s="95"/>
      <c r="AB407" s="10"/>
      <c r="AC407" s="72" t="b">
        <f t="shared" ca="1" si="31"/>
        <v>0</v>
      </c>
    </row>
    <row r="408" spans="1:29" ht="15">
      <c r="A408" s="93">
        <f t="shared" si="35"/>
        <v>1905</v>
      </c>
      <c r="B408" s="94"/>
      <c r="C408" s="153"/>
      <c r="D408" s="93" t="str">
        <f>IF(C408&lt;&gt;"",COUNTIF(Stats!AD:AD,C408),"")</f>
        <v/>
      </c>
      <c r="E408" s="165" t="str">
        <f ca="1">IF(C408&lt;&gt;"",IF(MONTH(T408)=MONTH(TODAY()),Stats!AI1906,"--"),"")</f>
        <v/>
      </c>
      <c r="F408" s="97"/>
      <c r="G408" s="160"/>
      <c r="H408" s="157"/>
      <c r="I408" s="158"/>
      <c r="J408" s="161"/>
      <c r="K408" s="160"/>
      <c r="L408" s="162"/>
      <c r="M408" s="162"/>
      <c r="N408" s="96"/>
      <c r="O408" s="96"/>
      <c r="P408" s="164"/>
      <c r="Q408" s="159"/>
      <c r="R408" s="98"/>
      <c r="S408" s="163"/>
      <c r="T408" s="92" t="str">
        <f t="shared" ca="1" si="32"/>
        <v/>
      </c>
      <c r="U408" s="94"/>
      <c r="V408" s="92" t="str">
        <f t="shared" si="33"/>
        <v/>
      </c>
      <c r="W408" s="92" t="str">
        <f t="shared" si="34"/>
        <v/>
      </c>
      <c r="X408" s="99"/>
      <c r="Y408" s="94"/>
      <c r="Z408" s="100"/>
      <c r="AA408" s="95"/>
      <c r="AB408" s="10"/>
      <c r="AC408" s="72" t="b">
        <f t="shared" ca="1" si="31"/>
        <v>0</v>
      </c>
    </row>
    <row r="409" spans="1:29" ht="15">
      <c r="A409" s="93">
        <f t="shared" si="35"/>
        <v>1906</v>
      </c>
      <c r="B409" s="94"/>
      <c r="C409" s="153"/>
      <c r="D409" s="93" t="str">
        <f>IF(C409&lt;&gt;"",COUNTIF(Stats!AD:AD,C409),"")</f>
        <v/>
      </c>
      <c r="E409" s="165" t="str">
        <f ca="1">IF(C409&lt;&gt;"",IF(MONTH(T409)=MONTH(TODAY()),Stats!AI1907,"--"),"")</f>
        <v/>
      </c>
      <c r="F409" s="97"/>
      <c r="G409" s="160"/>
      <c r="H409" s="157"/>
      <c r="I409" s="158"/>
      <c r="J409" s="161"/>
      <c r="K409" s="160"/>
      <c r="L409" s="162"/>
      <c r="M409" s="162"/>
      <c r="N409" s="96"/>
      <c r="O409" s="96"/>
      <c r="P409" s="164"/>
      <c r="Q409" s="159"/>
      <c r="R409" s="98"/>
      <c r="S409" s="163"/>
      <c r="T409" s="92" t="str">
        <f t="shared" ca="1" si="32"/>
        <v/>
      </c>
      <c r="U409" s="94"/>
      <c r="V409" s="92" t="str">
        <f t="shared" si="33"/>
        <v/>
      </c>
      <c r="W409" s="92" t="str">
        <f t="shared" si="34"/>
        <v/>
      </c>
      <c r="X409" s="99"/>
      <c r="Y409" s="94"/>
      <c r="Z409" s="100"/>
      <c r="AA409" s="95"/>
      <c r="AB409" s="10"/>
      <c r="AC409" s="72" t="b">
        <f t="shared" ca="1" si="31"/>
        <v>0</v>
      </c>
    </row>
    <row r="410" spans="1:29" ht="15">
      <c r="A410" s="93">
        <f t="shared" si="35"/>
        <v>1907</v>
      </c>
      <c r="B410" s="94"/>
      <c r="C410" s="153"/>
      <c r="D410" s="93" t="str">
        <f>IF(C410&lt;&gt;"",COUNTIF(Stats!AD:AD,C410),"")</f>
        <v/>
      </c>
      <c r="E410" s="165" t="str">
        <f ca="1">IF(C410&lt;&gt;"",IF(MONTH(T410)=MONTH(TODAY()),Stats!AI1908,"--"),"")</f>
        <v/>
      </c>
      <c r="F410" s="97"/>
      <c r="G410" s="160"/>
      <c r="H410" s="157"/>
      <c r="I410" s="158"/>
      <c r="J410" s="161"/>
      <c r="K410" s="160"/>
      <c r="L410" s="162"/>
      <c r="M410" s="162"/>
      <c r="N410" s="96"/>
      <c r="O410" s="96"/>
      <c r="P410" s="164"/>
      <c r="Q410" s="159"/>
      <c r="R410" s="98"/>
      <c r="S410" s="163"/>
      <c r="T410" s="92" t="str">
        <f t="shared" ca="1" si="32"/>
        <v/>
      </c>
      <c r="U410" s="94"/>
      <c r="V410" s="92" t="str">
        <f t="shared" si="33"/>
        <v/>
      </c>
      <c r="W410" s="92" t="str">
        <f t="shared" si="34"/>
        <v/>
      </c>
      <c r="X410" s="99"/>
      <c r="Y410" s="94"/>
      <c r="Z410" s="100"/>
      <c r="AA410" s="95"/>
      <c r="AB410" s="10"/>
      <c r="AC410" s="72" t="b">
        <f t="shared" ca="1" si="31"/>
        <v>0</v>
      </c>
    </row>
    <row r="411" spans="1:29" ht="15">
      <c r="A411" s="93">
        <f t="shared" si="35"/>
        <v>1908</v>
      </c>
      <c r="B411" s="94"/>
      <c r="C411" s="153"/>
      <c r="D411" s="93" t="str">
        <f>IF(C411&lt;&gt;"",COUNTIF(Stats!AD:AD,C411),"")</f>
        <v/>
      </c>
      <c r="E411" s="165" t="str">
        <f ca="1">IF(C411&lt;&gt;"",IF(MONTH(T411)=MONTH(TODAY()),Stats!AI1909,"--"),"")</f>
        <v/>
      </c>
      <c r="F411" s="97"/>
      <c r="G411" s="160"/>
      <c r="H411" s="157"/>
      <c r="I411" s="158"/>
      <c r="J411" s="161"/>
      <c r="K411" s="160"/>
      <c r="L411" s="162"/>
      <c r="M411" s="162"/>
      <c r="N411" s="96"/>
      <c r="O411" s="96"/>
      <c r="P411" s="164"/>
      <c r="Q411" s="159"/>
      <c r="R411" s="98"/>
      <c r="S411" s="163"/>
      <c r="T411" s="92" t="str">
        <f t="shared" ca="1" si="32"/>
        <v/>
      </c>
      <c r="U411" s="94"/>
      <c r="V411" s="92" t="str">
        <f t="shared" si="33"/>
        <v/>
      </c>
      <c r="W411" s="92" t="str">
        <f t="shared" si="34"/>
        <v/>
      </c>
      <c r="X411" s="99"/>
      <c r="Y411" s="94"/>
      <c r="Z411" s="100"/>
      <c r="AA411" s="95"/>
      <c r="AB411" s="10"/>
      <c r="AC411" s="72" t="b">
        <f t="shared" ca="1" si="31"/>
        <v>0</v>
      </c>
    </row>
    <row r="412" spans="1:29" ht="16.5" customHeight="1">
      <c r="A412" s="93">
        <f t="shared" si="35"/>
        <v>1909</v>
      </c>
      <c r="B412" s="94"/>
      <c r="C412" s="153"/>
      <c r="D412" s="93" t="str">
        <f>IF(C412&lt;&gt;"",COUNTIF(Stats!AD:AD,C412),"")</f>
        <v/>
      </c>
      <c r="E412" s="165" t="str">
        <f ca="1">IF(C412&lt;&gt;"",IF(MONTH(T412)=MONTH(TODAY()),Stats!AI1910,"--"),"")</f>
        <v/>
      </c>
      <c r="F412" s="97"/>
      <c r="G412" s="160"/>
      <c r="H412" s="157"/>
      <c r="I412" s="158"/>
      <c r="J412" s="161"/>
      <c r="K412" s="160"/>
      <c r="L412" s="162"/>
      <c r="M412" s="162"/>
      <c r="N412" s="96"/>
      <c r="O412" s="96"/>
      <c r="P412" s="164"/>
      <c r="Q412" s="159"/>
      <c r="R412" s="98"/>
      <c r="S412" s="163"/>
      <c r="T412" s="92" t="str">
        <f t="shared" ca="1" si="32"/>
        <v/>
      </c>
      <c r="U412" s="94"/>
      <c r="V412" s="92" t="str">
        <f t="shared" si="33"/>
        <v/>
      </c>
      <c r="W412" s="92" t="str">
        <f t="shared" si="34"/>
        <v/>
      </c>
      <c r="X412" s="99"/>
      <c r="Y412" s="94"/>
      <c r="Z412" s="100"/>
      <c r="AA412" s="95"/>
      <c r="AB412" s="10"/>
      <c r="AC412" s="72" t="b">
        <f t="shared" ca="1" si="31"/>
        <v>0</v>
      </c>
    </row>
    <row r="413" spans="1:29" ht="15">
      <c r="A413" s="93">
        <f t="shared" si="35"/>
        <v>1910</v>
      </c>
      <c r="B413" s="94"/>
      <c r="C413" s="153"/>
      <c r="D413" s="93" t="str">
        <f>IF(C413&lt;&gt;"",COUNTIF(Stats!AD:AD,C413),"")</f>
        <v/>
      </c>
      <c r="E413" s="165" t="str">
        <f ca="1">IF(C413&lt;&gt;"",IF(MONTH(T413)=MONTH(TODAY()),Stats!AI1911,"--"),"")</f>
        <v/>
      </c>
      <c r="F413" s="97"/>
      <c r="G413" s="160"/>
      <c r="H413" s="157"/>
      <c r="I413" s="158"/>
      <c r="J413" s="161"/>
      <c r="K413" s="160"/>
      <c r="L413" s="162"/>
      <c r="M413" s="162"/>
      <c r="N413" s="96"/>
      <c r="O413" s="96"/>
      <c r="P413" s="164"/>
      <c r="Q413" s="159"/>
      <c r="R413" s="98"/>
      <c r="S413" s="163"/>
      <c r="T413" s="92" t="str">
        <f t="shared" ca="1" si="32"/>
        <v/>
      </c>
      <c r="U413" s="94"/>
      <c r="V413" s="92" t="str">
        <f t="shared" si="33"/>
        <v/>
      </c>
      <c r="W413" s="92" t="str">
        <f t="shared" si="34"/>
        <v/>
      </c>
      <c r="X413" s="99"/>
      <c r="Y413" s="94"/>
      <c r="Z413" s="100"/>
      <c r="AA413" s="95"/>
      <c r="AB413" s="10"/>
      <c r="AC413" s="72" t="b">
        <f t="shared" ca="1" si="31"/>
        <v>0</v>
      </c>
    </row>
    <row r="414" spans="1:29" ht="15">
      <c r="A414" s="93">
        <f t="shared" si="35"/>
        <v>1911</v>
      </c>
      <c r="B414" s="94"/>
      <c r="C414" s="153"/>
      <c r="D414" s="93" t="str">
        <f>IF(C414&lt;&gt;"",COUNTIF(Stats!AD:AD,C414),"")</f>
        <v/>
      </c>
      <c r="E414" s="165" t="str">
        <f ca="1">IF(C414&lt;&gt;"",IF(MONTH(T414)=MONTH(TODAY()),Stats!AI1912,"--"),"")</f>
        <v/>
      </c>
      <c r="F414" s="97"/>
      <c r="G414" s="160"/>
      <c r="H414" s="157"/>
      <c r="I414" s="158"/>
      <c r="J414" s="161"/>
      <c r="K414" s="160"/>
      <c r="L414" s="162"/>
      <c r="M414" s="162"/>
      <c r="N414" s="96"/>
      <c r="O414" s="96"/>
      <c r="P414" s="164"/>
      <c r="Q414" s="159"/>
      <c r="R414" s="98"/>
      <c r="S414" s="163"/>
      <c r="T414" s="92" t="str">
        <f t="shared" ca="1" si="32"/>
        <v/>
      </c>
      <c r="U414" s="94"/>
      <c r="V414" s="92" t="str">
        <f t="shared" si="33"/>
        <v/>
      </c>
      <c r="W414" s="92" t="str">
        <f t="shared" si="34"/>
        <v/>
      </c>
      <c r="X414" s="99"/>
      <c r="Y414" s="94"/>
      <c r="Z414" s="100"/>
      <c r="AA414" s="95"/>
      <c r="AB414" s="10"/>
      <c r="AC414" s="72" t="b">
        <f t="shared" ca="1" si="31"/>
        <v>0</v>
      </c>
    </row>
    <row r="415" spans="1:29" ht="15">
      <c r="A415" s="93">
        <f t="shared" si="35"/>
        <v>1912</v>
      </c>
      <c r="B415" s="94"/>
      <c r="C415" s="153"/>
      <c r="D415" s="93" t="str">
        <f>IF(C415&lt;&gt;"",COUNTIF(Stats!AD:AD,C415),"")</f>
        <v/>
      </c>
      <c r="E415" s="165" t="str">
        <f ca="1">IF(C415&lt;&gt;"",IF(MONTH(T415)=MONTH(TODAY()),Stats!AI1913,"--"),"")</f>
        <v/>
      </c>
      <c r="F415" s="97"/>
      <c r="G415" s="160"/>
      <c r="H415" s="157"/>
      <c r="I415" s="158"/>
      <c r="J415" s="161"/>
      <c r="K415" s="160"/>
      <c r="L415" s="162"/>
      <c r="M415" s="162"/>
      <c r="N415" s="96"/>
      <c r="O415" s="96"/>
      <c r="P415" s="164"/>
      <c r="Q415" s="159"/>
      <c r="R415" s="98"/>
      <c r="S415" s="163"/>
      <c r="T415" s="92" t="str">
        <f t="shared" ca="1" si="32"/>
        <v/>
      </c>
      <c r="U415" s="94"/>
      <c r="V415" s="92" t="str">
        <f t="shared" si="33"/>
        <v/>
      </c>
      <c r="W415" s="92" t="str">
        <f t="shared" si="34"/>
        <v/>
      </c>
      <c r="X415" s="99"/>
      <c r="Y415" s="94"/>
      <c r="Z415" s="100"/>
      <c r="AA415" s="95"/>
      <c r="AB415" s="10"/>
      <c r="AC415" s="72" t="b">
        <f t="shared" ca="1" si="31"/>
        <v>0</v>
      </c>
    </row>
    <row r="416" spans="1:29" ht="15">
      <c r="A416" s="93">
        <f t="shared" si="35"/>
        <v>1913</v>
      </c>
      <c r="B416" s="94"/>
      <c r="C416" s="153"/>
      <c r="D416" s="93" t="str">
        <f>IF(C416&lt;&gt;"",COUNTIF(Stats!AD:AD,C416),"")</f>
        <v/>
      </c>
      <c r="E416" s="165" t="str">
        <f ca="1">IF(C416&lt;&gt;"",IF(MONTH(T416)=MONTH(TODAY()),Stats!AI1914,"--"),"")</f>
        <v/>
      </c>
      <c r="F416" s="97"/>
      <c r="G416" s="160"/>
      <c r="H416" s="157"/>
      <c r="I416" s="158"/>
      <c r="J416" s="161"/>
      <c r="K416" s="160"/>
      <c r="L416" s="162"/>
      <c r="M416" s="162"/>
      <c r="N416" s="96"/>
      <c r="O416" s="96"/>
      <c r="P416" s="164"/>
      <c r="Q416" s="159"/>
      <c r="R416" s="98"/>
      <c r="S416" s="163"/>
      <c r="T416" s="92" t="str">
        <f t="shared" ca="1" si="32"/>
        <v/>
      </c>
      <c r="U416" s="94"/>
      <c r="V416" s="92" t="str">
        <f t="shared" si="33"/>
        <v/>
      </c>
      <c r="W416" s="92" t="str">
        <f t="shared" si="34"/>
        <v/>
      </c>
      <c r="X416" s="99"/>
      <c r="Y416" s="94"/>
      <c r="Z416" s="100"/>
      <c r="AA416" s="95"/>
      <c r="AB416" s="10"/>
      <c r="AC416" s="72" t="b">
        <f t="shared" ca="1" si="31"/>
        <v>0</v>
      </c>
    </row>
    <row r="417" spans="1:29" ht="15">
      <c r="A417" s="93">
        <f t="shared" si="35"/>
        <v>1914</v>
      </c>
      <c r="B417" s="94"/>
      <c r="C417" s="153"/>
      <c r="D417" s="93" t="str">
        <f>IF(C417&lt;&gt;"",COUNTIF(Stats!AD:AD,C417),"")</f>
        <v/>
      </c>
      <c r="E417" s="165" t="str">
        <f ca="1">IF(C417&lt;&gt;"",IF(MONTH(T417)=MONTH(TODAY()),Stats!AI1915,"--"),"")</f>
        <v/>
      </c>
      <c r="F417" s="97"/>
      <c r="G417" s="160"/>
      <c r="H417" s="157"/>
      <c r="I417" s="158"/>
      <c r="J417" s="161"/>
      <c r="K417" s="160"/>
      <c r="L417" s="162"/>
      <c r="M417" s="162"/>
      <c r="N417" s="96"/>
      <c r="O417" s="96"/>
      <c r="P417" s="164"/>
      <c r="Q417" s="159"/>
      <c r="R417" s="98"/>
      <c r="S417" s="163"/>
      <c r="T417" s="92" t="str">
        <f t="shared" ca="1" si="32"/>
        <v/>
      </c>
      <c r="U417" s="94"/>
      <c r="V417" s="92" t="str">
        <f t="shared" si="33"/>
        <v/>
      </c>
      <c r="W417" s="92" t="str">
        <f t="shared" si="34"/>
        <v/>
      </c>
      <c r="X417" s="99"/>
      <c r="Y417" s="94"/>
      <c r="Z417" s="100"/>
      <c r="AA417" s="95"/>
      <c r="AB417" s="10"/>
      <c r="AC417" s="72" t="b">
        <f t="shared" ca="1" si="31"/>
        <v>0</v>
      </c>
    </row>
    <row r="418" spans="1:29" ht="15">
      <c r="A418" s="93">
        <f t="shared" si="35"/>
        <v>1915</v>
      </c>
      <c r="B418" s="94"/>
      <c r="C418" s="153"/>
      <c r="D418" s="93" t="str">
        <f>IF(C418&lt;&gt;"",COUNTIF(Stats!AD:AD,C418),"")</f>
        <v/>
      </c>
      <c r="E418" s="165" t="str">
        <f ca="1">IF(C418&lt;&gt;"",IF(MONTH(T418)=MONTH(TODAY()),Stats!AI1916,"--"),"")</f>
        <v/>
      </c>
      <c r="F418" s="97"/>
      <c r="G418" s="160"/>
      <c r="H418" s="157"/>
      <c r="I418" s="158"/>
      <c r="J418" s="161"/>
      <c r="K418" s="160"/>
      <c r="L418" s="162"/>
      <c r="M418" s="162"/>
      <c r="N418" s="96"/>
      <c r="O418" s="96"/>
      <c r="P418" s="164"/>
      <c r="Q418" s="159"/>
      <c r="R418" s="98"/>
      <c r="S418" s="163"/>
      <c r="T418" s="92" t="str">
        <f t="shared" ca="1" si="32"/>
        <v/>
      </c>
      <c r="U418" s="94"/>
      <c r="V418" s="92" t="str">
        <f t="shared" si="33"/>
        <v/>
      </c>
      <c r="W418" s="92" t="str">
        <f t="shared" si="34"/>
        <v/>
      </c>
      <c r="X418" s="99"/>
      <c r="Y418" s="94"/>
      <c r="Z418" s="100"/>
      <c r="AA418" s="95"/>
      <c r="AB418" s="10"/>
      <c r="AC418" s="72" t="b">
        <f t="shared" ca="1" si="31"/>
        <v>0</v>
      </c>
    </row>
    <row r="419" spans="1:29" ht="15">
      <c r="A419" s="93">
        <f t="shared" si="35"/>
        <v>1916</v>
      </c>
      <c r="B419" s="94"/>
      <c r="C419" s="153"/>
      <c r="D419" s="93" t="str">
        <f>IF(C419&lt;&gt;"",COUNTIF(Stats!AD:AD,C419),"")</f>
        <v/>
      </c>
      <c r="E419" s="165" t="str">
        <f ca="1">IF(C419&lt;&gt;"",IF(MONTH(T419)=MONTH(TODAY()),Stats!AI1917,"--"),"")</f>
        <v/>
      </c>
      <c r="F419" s="97"/>
      <c r="G419" s="160"/>
      <c r="H419" s="157"/>
      <c r="I419" s="158"/>
      <c r="J419" s="161"/>
      <c r="K419" s="160"/>
      <c r="L419" s="162"/>
      <c r="M419" s="162"/>
      <c r="N419" s="96"/>
      <c r="O419" s="96"/>
      <c r="P419" s="164"/>
      <c r="Q419" s="159"/>
      <c r="R419" s="98"/>
      <c r="S419" s="163"/>
      <c r="T419" s="92" t="str">
        <f t="shared" ca="1" si="32"/>
        <v/>
      </c>
      <c r="U419" s="94"/>
      <c r="V419" s="92" t="str">
        <f t="shared" si="33"/>
        <v/>
      </c>
      <c r="W419" s="92" t="str">
        <f t="shared" si="34"/>
        <v/>
      </c>
      <c r="X419" s="99"/>
      <c r="Y419" s="94"/>
      <c r="Z419" s="100"/>
      <c r="AA419" s="95"/>
      <c r="AB419" s="10"/>
      <c r="AC419" s="72" t="b">
        <f t="shared" ca="1" si="31"/>
        <v>0</v>
      </c>
    </row>
    <row r="420" spans="1:29" ht="15">
      <c r="A420" s="93">
        <f t="shared" si="35"/>
        <v>1917</v>
      </c>
      <c r="B420" s="94"/>
      <c r="C420" s="153"/>
      <c r="D420" s="93" t="str">
        <f>IF(C420&lt;&gt;"",COUNTIF(Stats!AD:AD,C420),"")</f>
        <v/>
      </c>
      <c r="E420" s="165" t="str">
        <f ca="1">IF(C420&lt;&gt;"",IF(MONTH(T420)=MONTH(TODAY()),Stats!AI1918,"--"),"")</f>
        <v/>
      </c>
      <c r="F420" s="97"/>
      <c r="G420" s="160"/>
      <c r="H420" s="157"/>
      <c r="I420" s="158"/>
      <c r="J420" s="161"/>
      <c r="K420" s="160"/>
      <c r="L420" s="162"/>
      <c r="M420" s="162"/>
      <c r="N420" s="96"/>
      <c r="O420" s="96"/>
      <c r="P420" s="164"/>
      <c r="Q420" s="159"/>
      <c r="R420" s="98"/>
      <c r="S420" s="163"/>
      <c r="T420" s="92" t="str">
        <f t="shared" ca="1" si="32"/>
        <v/>
      </c>
      <c r="U420" s="94"/>
      <c r="V420" s="92" t="str">
        <f t="shared" si="33"/>
        <v/>
      </c>
      <c r="W420" s="92" t="str">
        <f t="shared" si="34"/>
        <v/>
      </c>
      <c r="X420" s="99"/>
      <c r="Y420" s="94"/>
      <c r="Z420" s="100"/>
      <c r="AA420" s="95"/>
      <c r="AB420" s="10"/>
      <c r="AC420" s="72" t="b">
        <f t="shared" ca="1" si="31"/>
        <v>0</v>
      </c>
    </row>
    <row r="421" spans="1:29" ht="15">
      <c r="A421" s="93">
        <f t="shared" si="35"/>
        <v>1918</v>
      </c>
      <c r="B421" s="94"/>
      <c r="C421" s="153"/>
      <c r="D421" s="93" t="str">
        <f>IF(C421&lt;&gt;"",COUNTIF(Stats!AD:AD,C421),"")</f>
        <v/>
      </c>
      <c r="E421" s="165" t="str">
        <f ca="1">IF(C421&lt;&gt;"",IF(MONTH(T421)=MONTH(TODAY()),Stats!AI1919,"--"),"")</f>
        <v/>
      </c>
      <c r="F421" s="97"/>
      <c r="G421" s="160"/>
      <c r="H421" s="157"/>
      <c r="I421" s="158"/>
      <c r="J421" s="161"/>
      <c r="K421" s="160"/>
      <c r="L421" s="162"/>
      <c r="M421" s="162"/>
      <c r="N421" s="96"/>
      <c r="O421" s="96"/>
      <c r="P421" s="164"/>
      <c r="Q421" s="159"/>
      <c r="R421" s="98"/>
      <c r="S421" s="163"/>
      <c r="T421" s="92" t="str">
        <f t="shared" ca="1" si="32"/>
        <v/>
      </c>
      <c r="U421" s="94"/>
      <c r="V421" s="92" t="str">
        <f t="shared" si="33"/>
        <v/>
      </c>
      <c r="W421" s="92" t="str">
        <f t="shared" si="34"/>
        <v/>
      </c>
      <c r="X421" s="99"/>
      <c r="Y421" s="94"/>
      <c r="Z421" s="100"/>
      <c r="AA421" s="95"/>
      <c r="AB421" s="10"/>
      <c r="AC421" s="72" t="b">
        <f t="shared" ca="1" si="31"/>
        <v>0</v>
      </c>
    </row>
    <row r="422" spans="1:29" ht="15">
      <c r="A422" s="93">
        <f t="shared" si="35"/>
        <v>1919</v>
      </c>
      <c r="B422" s="94"/>
      <c r="C422" s="153"/>
      <c r="D422" s="93" t="str">
        <f>IF(C422&lt;&gt;"",COUNTIF(Stats!AD:AD,C422),"")</f>
        <v/>
      </c>
      <c r="E422" s="165" t="str">
        <f ca="1">IF(C422&lt;&gt;"",IF(MONTH(T422)=MONTH(TODAY()),Stats!AI1920,"--"),"")</f>
        <v/>
      </c>
      <c r="F422" s="97"/>
      <c r="G422" s="160"/>
      <c r="H422" s="157"/>
      <c r="I422" s="158"/>
      <c r="J422" s="161"/>
      <c r="K422" s="160"/>
      <c r="L422" s="162"/>
      <c r="M422" s="162"/>
      <c r="N422" s="96"/>
      <c r="O422" s="96"/>
      <c r="P422" s="164"/>
      <c r="Q422" s="159"/>
      <c r="R422" s="98"/>
      <c r="S422" s="163"/>
      <c r="T422" s="92" t="str">
        <f t="shared" ca="1" si="32"/>
        <v/>
      </c>
      <c r="U422" s="94"/>
      <c r="V422" s="92" t="str">
        <f t="shared" si="33"/>
        <v/>
      </c>
      <c r="W422" s="92" t="str">
        <f t="shared" si="34"/>
        <v/>
      </c>
      <c r="X422" s="99"/>
      <c r="Y422" s="94"/>
      <c r="Z422" s="100"/>
      <c r="AA422" s="95"/>
      <c r="AB422" s="10"/>
      <c r="AC422" s="72" t="b">
        <f t="shared" ca="1" si="31"/>
        <v>0</v>
      </c>
    </row>
    <row r="423" spans="1:29" ht="15">
      <c r="A423" s="93">
        <f t="shared" si="35"/>
        <v>1920</v>
      </c>
      <c r="B423" s="94"/>
      <c r="C423" s="153"/>
      <c r="D423" s="93" t="str">
        <f>IF(C423&lt;&gt;"",COUNTIF(Stats!AD:AD,C423),"")</f>
        <v/>
      </c>
      <c r="E423" s="165" t="str">
        <f ca="1">IF(C423&lt;&gt;"",IF(MONTH(T423)=MONTH(TODAY()),Stats!AI1921,"--"),"")</f>
        <v/>
      </c>
      <c r="F423" s="97"/>
      <c r="G423" s="160"/>
      <c r="H423" s="157"/>
      <c r="I423" s="158"/>
      <c r="J423" s="161"/>
      <c r="K423" s="160"/>
      <c r="L423" s="162"/>
      <c r="M423" s="162"/>
      <c r="N423" s="96"/>
      <c r="O423" s="96"/>
      <c r="P423" s="164"/>
      <c r="Q423" s="159"/>
      <c r="R423" s="98"/>
      <c r="S423" s="163"/>
      <c r="T423" s="92" t="str">
        <f t="shared" ca="1" si="32"/>
        <v/>
      </c>
      <c r="U423" s="94"/>
      <c r="V423" s="92" t="str">
        <f t="shared" si="33"/>
        <v/>
      </c>
      <c r="W423" s="92" t="str">
        <f t="shared" si="34"/>
        <v/>
      </c>
      <c r="X423" s="99"/>
      <c r="Y423" s="94"/>
      <c r="Z423" s="100"/>
      <c r="AA423" s="95"/>
      <c r="AB423" s="10"/>
      <c r="AC423" s="72" t="b">
        <f t="shared" ca="1" si="31"/>
        <v>0</v>
      </c>
    </row>
    <row r="424" spans="1:29" ht="15">
      <c r="A424" s="93">
        <f t="shared" si="35"/>
        <v>1921</v>
      </c>
      <c r="B424" s="94"/>
      <c r="C424" s="153"/>
      <c r="D424" s="93" t="str">
        <f>IF(C424&lt;&gt;"",COUNTIF(Stats!AD:AD,C424),"")</f>
        <v/>
      </c>
      <c r="E424" s="165" t="str">
        <f ca="1">IF(C424&lt;&gt;"",IF(MONTH(T424)=MONTH(TODAY()),Stats!AI1922,"--"),"")</f>
        <v/>
      </c>
      <c r="F424" s="97"/>
      <c r="G424" s="160"/>
      <c r="H424" s="157"/>
      <c r="I424" s="158"/>
      <c r="J424" s="161"/>
      <c r="K424" s="160"/>
      <c r="L424" s="162"/>
      <c r="M424" s="162"/>
      <c r="N424" s="96"/>
      <c r="O424" s="96"/>
      <c r="P424" s="164"/>
      <c r="Q424" s="159"/>
      <c r="R424" s="98"/>
      <c r="S424" s="163"/>
      <c r="T424" s="92" t="str">
        <f t="shared" ca="1" si="32"/>
        <v/>
      </c>
      <c r="U424" s="94"/>
      <c r="V424" s="92" t="str">
        <f t="shared" si="33"/>
        <v/>
      </c>
      <c r="W424" s="92" t="str">
        <f t="shared" si="34"/>
        <v/>
      </c>
      <c r="X424" s="99"/>
      <c r="Y424" s="94"/>
      <c r="Z424" s="100"/>
      <c r="AA424" s="95"/>
      <c r="AB424" s="10"/>
      <c r="AC424" s="72" t="b">
        <f t="shared" ca="1" si="31"/>
        <v>0</v>
      </c>
    </row>
    <row r="425" spans="1:29" ht="15">
      <c r="A425" s="93">
        <f t="shared" si="35"/>
        <v>1922</v>
      </c>
      <c r="B425" s="94"/>
      <c r="C425" s="153"/>
      <c r="D425" s="93" t="str">
        <f>IF(C425&lt;&gt;"",COUNTIF(Stats!AD:AD,C425),"")</f>
        <v/>
      </c>
      <c r="E425" s="165" t="str">
        <f ca="1">IF(C425&lt;&gt;"",IF(MONTH(T425)=MONTH(TODAY()),Stats!AI1923,"--"),"")</f>
        <v/>
      </c>
      <c r="F425" s="97"/>
      <c r="G425" s="160"/>
      <c r="H425" s="157"/>
      <c r="I425" s="158"/>
      <c r="J425" s="161"/>
      <c r="K425" s="160"/>
      <c r="L425" s="162"/>
      <c r="M425" s="162"/>
      <c r="N425" s="96"/>
      <c r="O425" s="96"/>
      <c r="P425" s="164"/>
      <c r="Q425" s="159"/>
      <c r="R425" s="98"/>
      <c r="S425" s="163"/>
      <c r="T425" s="92" t="str">
        <f t="shared" ca="1" si="32"/>
        <v/>
      </c>
      <c r="U425" s="94"/>
      <c r="V425" s="92" t="str">
        <f t="shared" si="33"/>
        <v/>
      </c>
      <c r="W425" s="92" t="str">
        <f t="shared" si="34"/>
        <v/>
      </c>
      <c r="X425" s="99"/>
      <c r="Y425" s="94"/>
      <c r="Z425" s="100"/>
      <c r="AA425" s="95"/>
      <c r="AB425" s="10"/>
      <c r="AC425" s="72" t="b">
        <f t="shared" ca="1" si="31"/>
        <v>0</v>
      </c>
    </row>
    <row r="426" spans="1:29" ht="15">
      <c r="A426" s="93">
        <f t="shared" si="35"/>
        <v>1923</v>
      </c>
      <c r="B426" s="94"/>
      <c r="C426" s="153"/>
      <c r="D426" s="93" t="str">
        <f>IF(C426&lt;&gt;"",COUNTIF(Stats!AD:AD,C426),"")</f>
        <v/>
      </c>
      <c r="E426" s="165" t="str">
        <f ca="1">IF(C426&lt;&gt;"",IF(MONTH(T426)=MONTH(TODAY()),Stats!AI1924,"--"),"")</f>
        <v/>
      </c>
      <c r="F426" s="97"/>
      <c r="G426" s="160"/>
      <c r="H426" s="157"/>
      <c r="I426" s="158"/>
      <c r="J426" s="161"/>
      <c r="K426" s="160"/>
      <c r="L426" s="162"/>
      <c r="M426" s="162"/>
      <c r="N426" s="96"/>
      <c r="O426" s="96"/>
      <c r="P426" s="164"/>
      <c r="Q426" s="159"/>
      <c r="R426" s="98"/>
      <c r="S426" s="163"/>
      <c r="T426" s="92" t="str">
        <f t="shared" ca="1" si="32"/>
        <v/>
      </c>
      <c r="U426" s="94"/>
      <c r="V426" s="92" t="str">
        <f t="shared" si="33"/>
        <v/>
      </c>
      <c r="W426" s="92" t="str">
        <f t="shared" si="34"/>
        <v/>
      </c>
      <c r="X426" s="99"/>
      <c r="Y426" s="94"/>
      <c r="Z426" s="100"/>
      <c r="AA426" s="95"/>
      <c r="AB426" s="10"/>
      <c r="AC426" s="72" t="b">
        <f t="shared" ca="1" si="31"/>
        <v>0</v>
      </c>
    </row>
    <row r="427" spans="1:29" ht="15">
      <c r="A427" s="93">
        <f t="shared" si="35"/>
        <v>1924</v>
      </c>
      <c r="B427" s="94"/>
      <c r="C427" s="153"/>
      <c r="D427" s="93" t="str">
        <f>IF(C427&lt;&gt;"",COUNTIF(Stats!AD:AD,C427),"")</f>
        <v/>
      </c>
      <c r="E427" s="165" t="str">
        <f ca="1">IF(C427&lt;&gt;"",IF(MONTH(T427)=MONTH(TODAY()),Stats!AI1925,"--"),"")</f>
        <v/>
      </c>
      <c r="F427" s="97"/>
      <c r="G427" s="160"/>
      <c r="H427" s="157"/>
      <c r="I427" s="158"/>
      <c r="J427" s="161"/>
      <c r="K427" s="160"/>
      <c r="L427" s="162"/>
      <c r="M427" s="162"/>
      <c r="N427" s="96"/>
      <c r="O427" s="96"/>
      <c r="P427" s="164"/>
      <c r="Q427" s="159"/>
      <c r="R427" s="98"/>
      <c r="S427" s="163"/>
      <c r="T427" s="92" t="str">
        <f t="shared" ca="1" si="32"/>
        <v/>
      </c>
      <c r="U427" s="94"/>
      <c r="V427" s="92" t="str">
        <f t="shared" si="33"/>
        <v/>
      </c>
      <c r="W427" s="92" t="str">
        <f t="shared" si="34"/>
        <v/>
      </c>
      <c r="X427" s="99"/>
      <c r="Y427" s="94"/>
      <c r="Z427" s="100"/>
      <c r="AA427" s="95"/>
      <c r="AB427" s="10"/>
      <c r="AC427" s="72" t="b">
        <f t="shared" ca="1" si="31"/>
        <v>0</v>
      </c>
    </row>
    <row r="428" spans="1:29" ht="15">
      <c r="A428" s="93">
        <f t="shared" si="35"/>
        <v>1925</v>
      </c>
      <c r="B428" s="94"/>
      <c r="C428" s="153"/>
      <c r="D428" s="93" t="str">
        <f>IF(C428&lt;&gt;"",COUNTIF(Stats!AD:AD,C428),"")</f>
        <v/>
      </c>
      <c r="E428" s="165" t="str">
        <f ca="1">IF(C428&lt;&gt;"",IF(MONTH(T428)=MONTH(TODAY()),Stats!AI1926,"--"),"")</f>
        <v/>
      </c>
      <c r="F428" s="97"/>
      <c r="G428" s="160"/>
      <c r="H428" s="157"/>
      <c r="I428" s="158"/>
      <c r="J428" s="161"/>
      <c r="K428" s="160"/>
      <c r="L428" s="162"/>
      <c r="M428" s="162"/>
      <c r="N428" s="96"/>
      <c r="O428" s="96"/>
      <c r="P428" s="164"/>
      <c r="Q428" s="159"/>
      <c r="R428" s="98"/>
      <c r="S428" s="163"/>
      <c r="T428" s="92" t="str">
        <f t="shared" ca="1" si="32"/>
        <v/>
      </c>
      <c r="U428" s="94"/>
      <c r="V428" s="92" t="str">
        <f t="shared" si="33"/>
        <v/>
      </c>
      <c r="W428" s="92" t="str">
        <f t="shared" si="34"/>
        <v/>
      </c>
      <c r="X428" s="99"/>
      <c r="Y428" s="94"/>
      <c r="Z428" s="100"/>
      <c r="AA428" s="95"/>
      <c r="AB428" s="10"/>
      <c r="AC428" s="72" t="b">
        <f t="shared" ca="1" si="31"/>
        <v>0</v>
      </c>
    </row>
    <row r="429" spans="1:29" ht="15">
      <c r="A429" s="93">
        <f t="shared" si="35"/>
        <v>1926</v>
      </c>
      <c r="B429" s="94"/>
      <c r="C429" s="153"/>
      <c r="D429" s="93" t="str">
        <f>IF(C429&lt;&gt;"",COUNTIF(Stats!AD:AD,C429),"")</f>
        <v/>
      </c>
      <c r="E429" s="165" t="str">
        <f ca="1">IF(C429&lt;&gt;"",IF(MONTH(T429)=MONTH(TODAY()),Stats!AI1927,"--"),"")</f>
        <v/>
      </c>
      <c r="F429" s="97"/>
      <c r="G429" s="160"/>
      <c r="H429" s="157"/>
      <c r="I429" s="158"/>
      <c r="J429" s="161"/>
      <c r="K429" s="160"/>
      <c r="L429" s="162"/>
      <c r="M429" s="162"/>
      <c r="N429" s="96"/>
      <c r="O429" s="96"/>
      <c r="P429" s="164"/>
      <c r="Q429" s="159"/>
      <c r="R429" s="98"/>
      <c r="S429" s="163"/>
      <c r="T429" s="92" t="str">
        <f t="shared" ca="1" si="32"/>
        <v/>
      </c>
      <c r="U429" s="94"/>
      <c r="V429" s="92" t="str">
        <f t="shared" si="33"/>
        <v/>
      </c>
      <c r="W429" s="92" t="str">
        <f t="shared" si="34"/>
        <v/>
      </c>
      <c r="X429" s="99"/>
      <c r="Y429" s="94"/>
      <c r="Z429" s="100"/>
      <c r="AA429" s="95"/>
      <c r="AB429" s="10"/>
      <c r="AC429" s="72" t="b">
        <f t="shared" ca="1" si="31"/>
        <v>0</v>
      </c>
    </row>
    <row r="430" spans="1:29" ht="15">
      <c r="A430" s="93">
        <f t="shared" si="35"/>
        <v>1927</v>
      </c>
      <c r="B430" s="94"/>
      <c r="C430" s="153"/>
      <c r="D430" s="93" t="str">
        <f>IF(C430&lt;&gt;"",COUNTIF(Stats!AD:AD,C430),"")</f>
        <v/>
      </c>
      <c r="E430" s="165" t="str">
        <f ca="1">IF(C430&lt;&gt;"",IF(MONTH(T430)=MONTH(TODAY()),Stats!AI1928,"--"),"")</f>
        <v/>
      </c>
      <c r="F430" s="97"/>
      <c r="G430" s="160"/>
      <c r="H430" s="157"/>
      <c r="I430" s="158"/>
      <c r="J430" s="161"/>
      <c r="K430" s="160"/>
      <c r="L430" s="162"/>
      <c r="M430" s="162"/>
      <c r="N430" s="96"/>
      <c r="O430" s="96"/>
      <c r="P430" s="164"/>
      <c r="Q430" s="159"/>
      <c r="R430" s="98"/>
      <c r="S430" s="163"/>
      <c r="T430" s="92" t="str">
        <f t="shared" ca="1" si="32"/>
        <v/>
      </c>
      <c r="U430" s="94"/>
      <c r="V430" s="92" t="str">
        <f t="shared" si="33"/>
        <v/>
      </c>
      <c r="W430" s="92" t="str">
        <f t="shared" si="34"/>
        <v/>
      </c>
      <c r="X430" s="99"/>
      <c r="Y430" s="94"/>
      <c r="Z430" s="100"/>
      <c r="AA430" s="95"/>
      <c r="AB430" s="10"/>
      <c r="AC430" s="72" t="b">
        <f t="shared" ca="1" si="31"/>
        <v>0</v>
      </c>
    </row>
    <row r="431" spans="1:29" ht="15">
      <c r="A431" s="93">
        <f t="shared" si="35"/>
        <v>1928</v>
      </c>
      <c r="B431" s="94"/>
      <c r="C431" s="153"/>
      <c r="D431" s="93" t="str">
        <f>IF(C431&lt;&gt;"",COUNTIF(Stats!AD:AD,C431),"")</f>
        <v/>
      </c>
      <c r="E431" s="165" t="str">
        <f ca="1">IF(C431&lt;&gt;"",IF(MONTH(T431)=MONTH(TODAY()),Stats!AI1929,"--"),"")</f>
        <v/>
      </c>
      <c r="F431" s="97"/>
      <c r="G431" s="160"/>
      <c r="H431" s="157"/>
      <c r="I431" s="158"/>
      <c r="J431" s="161"/>
      <c r="K431" s="160"/>
      <c r="L431" s="162"/>
      <c r="M431" s="162"/>
      <c r="N431" s="96"/>
      <c r="O431" s="96"/>
      <c r="P431" s="164"/>
      <c r="Q431" s="159"/>
      <c r="R431" s="98"/>
      <c r="S431" s="163"/>
      <c r="T431" s="92" t="str">
        <f t="shared" ca="1" si="32"/>
        <v/>
      </c>
      <c r="U431" s="94"/>
      <c r="V431" s="92" t="str">
        <f t="shared" si="33"/>
        <v/>
      </c>
      <c r="W431" s="92" t="str">
        <f t="shared" si="34"/>
        <v/>
      </c>
      <c r="X431" s="99"/>
      <c r="Y431" s="94"/>
      <c r="Z431" s="100"/>
      <c r="AA431" s="95"/>
      <c r="AB431" s="10"/>
      <c r="AC431" s="72" t="b">
        <f t="shared" ca="1" si="31"/>
        <v>0</v>
      </c>
    </row>
    <row r="432" spans="1:29" ht="15">
      <c r="A432" s="93">
        <f t="shared" si="35"/>
        <v>1929</v>
      </c>
      <c r="B432" s="94"/>
      <c r="C432" s="153"/>
      <c r="D432" s="93" t="str">
        <f>IF(C432&lt;&gt;"",COUNTIF(Stats!AD:AD,C432),"")</f>
        <v/>
      </c>
      <c r="E432" s="165" t="str">
        <f ca="1">IF(C432&lt;&gt;"",IF(MONTH(T432)=MONTH(TODAY()),Stats!AI1930,"--"),"")</f>
        <v/>
      </c>
      <c r="F432" s="97"/>
      <c r="G432" s="160"/>
      <c r="H432" s="157"/>
      <c r="I432" s="158"/>
      <c r="J432" s="161"/>
      <c r="K432" s="160"/>
      <c r="L432" s="162"/>
      <c r="M432" s="162"/>
      <c r="N432" s="96"/>
      <c r="O432" s="96"/>
      <c r="P432" s="164"/>
      <c r="Q432" s="159"/>
      <c r="R432" s="98"/>
      <c r="S432" s="163"/>
      <c r="T432" s="92" t="str">
        <f t="shared" ca="1" si="32"/>
        <v/>
      </c>
      <c r="U432" s="94"/>
      <c r="V432" s="92" t="str">
        <f t="shared" si="33"/>
        <v/>
      </c>
      <c r="W432" s="92" t="str">
        <f t="shared" si="34"/>
        <v/>
      </c>
      <c r="X432" s="99"/>
      <c r="Y432" s="94"/>
      <c r="Z432" s="100"/>
      <c r="AA432" s="95"/>
      <c r="AB432" s="10"/>
      <c r="AC432" s="72" t="b">
        <f t="shared" ca="1" si="31"/>
        <v>0</v>
      </c>
    </row>
    <row r="433" spans="1:29" ht="15">
      <c r="A433" s="93">
        <f t="shared" si="35"/>
        <v>1930</v>
      </c>
      <c r="B433" s="94"/>
      <c r="C433" s="153"/>
      <c r="D433" s="93" t="str">
        <f>IF(C433&lt;&gt;"",COUNTIF(Stats!AD:AD,C433),"")</f>
        <v/>
      </c>
      <c r="E433" s="165" t="str">
        <f ca="1">IF(C433&lt;&gt;"",IF(MONTH(T433)=MONTH(TODAY()),Stats!AI1931,"--"),"")</f>
        <v/>
      </c>
      <c r="F433" s="97"/>
      <c r="G433" s="160"/>
      <c r="H433" s="157"/>
      <c r="I433" s="158"/>
      <c r="J433" s="161"/>
      <c r="K433" s="160"/>
      <c r="L433" s="162"/>
      <c r="M433" s="162"/>
      <c r="N433" s="96"/>
      <c r="O433" s="96"/>
      <c r="P433" s="164"/>
      <c r="Q433" s="159"/>
      <c r="R433" s="98"/>
      <c r="S433" s="163"/>
      <c r="T433" s="92" t="str">
        <f t="shared" ca="1" si="32"/>
        <v/>
      </c>
      <c r="U433" s="94"/>
      <c r="V433" s="92" t="str">
        <f t="shared" si="33"/>
        <v/>
      </c>
      <c r="W433" s="92" t="str">
        <f t="shared" si="34"/>
        <v/>
      </c>
      <c r="X433" s="99"/>
      <c r="Y433" s="94"/>
      <c r="Z433" s="100"/>
      <c r="AA433" s="95"/>
      <c r="AB433" s="10"/>
      <c r="AC433" s="72" t="b">
        <f t="shared" ca="1" si="31"/>
        <v>0</v>
      </c>
    </row>
    <row r="434" spans="1:29" ht="15">
      <c r="A434" s="93">
        <f t="shared" si="35"/>
        <v>1931</v>
      </c>
      <c r="B434" s="94"/>
      <c r="C434" s="153"/>
      <c r="D434" s="93" t="str">
        <f>IF(C434&lt;&gt;"",COUNTIF(Stats!AD:AD,C434),"")</f>
        <v/>
      </c>
      <c r="E434" s="165" t="str">
        <f ca="1">IF(C434&lt;&gt;"",IF(MONTH(T434)=MONTH(TODAY()),Stats!AI1932,"--"),"")</f>
        <v/>
      </c>
      <c r="F434" s="97"/>
      <c r="G434" s="160"/>
      <c r="H434" s="157"/>
      <c r="I434" s="158"/>
      <c r="J434" s="161"/>
      <c r="K434" s="160"/>
      <c r="L434" s="162"/>
      <c r="M434" s="162"/>
      <c r="N434" s="96"/>
      <c r="O434" s="96"/>
      <c r="P434" s="164"/>
      <c r="Q434" s="159"/>
      <c r="R434" s="98"/>
      <c r="S434" s="163"/>
      <c r="T434" s="92" t="str">
        <f t="shared" ca="1" si="32"/>
        <v/>
      </c>
      <c r="U434" s="94"/>
      <c r="V434" s="92" t="str">
        <f t="shared" si="33"/>
        <v/>
      </c>
      <c r="W434" s="92" t="str">
        <f t="shared" si="34"/>
        <v/>
      </c>
      <c r="X434" s="99"/>
      <c r="Y434" s="94"/>
      <c r="Z434" s="100"/>
      <c r="AA434" s="95"/>
      <c r="AB434" s="10"/>
      <c r="AC434" s="72" t="b">
        <f t="shared" ca="1" si="31"/>
        <v>0</v>
      </c>
    </row>
    <row r="435" spans="1:29" ht="15">
      <c r="A435" s="93">
        <f t="shared" si="35"/>
        <v>1932</v>
      </c>
      <c r="B435" s="94"/>
      <c r="C435" s="153"/>
      <c r="D435" s="93" t="str">
        <f>IF(C435&lt;&gt;"",COUNTIF(Stats!AD:AD,C435),"")</f>
        <v/>
      </c>
      <c r="E435" s="165" t="str">
        <f ca="1">IF(C435&lt;&gt;"",IF(MONTH(T435)=MONTH(TODAY()),Stats!AI1933,"--"),"")</f>
        <v/>
      </c>
      <c r="F435" s="97"/>
      <c r="G435" s="160"/>
      <c r="H435" s="157"/>
      <c r="I435" s="158"/>
      <c r="J435" s="161"/>
      <c r="K435" s="160"/>
      <c r="L435" s="162"/>
      <c r="M435" s="162"/>
      <c r="N435" s="96"/>
      <c r="O435" s="96"/>
      <c r="P435" s="164"/>
      <c r="Q435" s="159"/>
      <c r="R435" s="98"/>
      <c r="S435" s="163"/>
      <c r="T435" s="92" t="str">
        <f t="shared" ca="1" si="32"/>
        <v/>
      </c>
      <c r="U435" s="94"/>
      <c r="V435" s="92" t="str">
        <f t="shared" si="33"/>
        <v/>
      </c>
      <c r="W435" s="92" t="str">
        <f t="shared" si="34"/>
        <v/>
      </c>
      <c r="X435" s="99"/>
      <c r="Y435" s="94"/>
      <c r="Z435" s="100"/>
      <c r="AA435" s="95"/>
      <c r="AB435" s="10"/>
      <c r="AC435" s="72" t="b">
        <f t="shared" ca="1" si="31"/>
        <v>0</v>
      </c>
    </row>
    <row r="436" spans="1:29" ht="15">
      <c r="A436" s="93">
        <f t="shared" si="35"/>
        <v>1933</v>
      </c>
      <c r="B436" s="94"/>
      <c r="C436" s="153"/>
      <c r="D436" s="93" t="str">
        <f>IF(C436&lt;&gt;"",COUNTIF(Stats!AD:AD,C436),"")</f>
        <v/>
      </c>
      <c r="E436" s="165" t="str">
        <f ca="1">IF(C436&lt;&gt;"",IF(MONTH(T436)=MONTH(TODAY()),Stats!AI1934,"--"),"")</f>
        <v/>
      </c>
      <c r="F436" s="97"/>
      <c r="G436" s="160"/>
      <c r="H436" s="157"/>
      <c r="I436" s="158"/>
      <c r="J436" s="161"/>
      <c r="K436" s="160"/>
      <c r="L436" s="162"/>
      <c r="M436" s="162"/>
      <c r="N436" s="96"/>
      <c r="O436" s="96"/>
      <c r="P436" s="164"/>
      <c r="Q436" s="159"/>
      <c r="R436" s="98"/>
      <c r="S436" s="163"/>
      <c r="T436" s="92" t="str">
        <f t="shared" ca="1" si="32"/>
        <v/>
      </c>
      <c r="U436" s="94"/>
      <c r="V436" s="92" t="str">
        <f t="shared" si="33"/>
        <v/>
      </c>
      <c r="W436" s="92" t="str">
        <f t="shared" si="34"/>
        <v/>
      </c>
      <c r="X436" s="99"/>
      <c r="Y436" s="94"/>
      <c r="Z436" s="100"/>
      <c r="AA436" s="95"/>
      <c r="AB436" s="10"/>
      <c r="AC436" s="72" t="b">
        <f t="shared" ca="1" si="31"/>
        <v>0</v>
      </c>
    </row>
    <row r="437" spans="1:29" ht="15">
      <c r="A437" s="93">
        <f t="shared" si="35"/>
        <v>1934</v>
      </c>
      <c r="B437" s="94"/>
      <c r="C437" s="153"/>
      <c r="D437" s="93" t="str">
        <f>IF(C437&lt;&gt;"",COUNTIF(Stats!AD:AD,C437),"")</f>
        <v/>
      </c>
      <c r="E437" s="165" t="str">
        <f ca="1">IF(C437&lt;&gt;"",IF(MONTH(T437)=MONTH(TODAY()),Stats!AI1935,"--"),"")</f>
        <v/>
      </c>
      <c r="F437" s="97"/>
      <c r="G437" s="160"/>
      <c r="H437" s="157"/>
      <c r="I437" s="158"/>
      <c r="J437" s="161"/>
      <c r="K437" s="160"/>
      <c r="L437" s="162"/>
      <c r="M437" s="162"/>
      <c r="N437" s="96"/>
      <c r="O437" s="96"/>
      <c r="P437" s="164"/>
      <c r="Q437" s="159"/>
      <c r="R437" s="98"/>
      <c r="S437" s="163"/>
      <c r="T437" s="92" t="str">
        <f t="shared" ca="1" si="32"/>
        <v/>
      </c>
      <c r="U437" s="94"/>
      <c r="V437" s="92" t="str">
        <f t="shared" si="33"/>
        <v/>
      </c>
      <c r="W437" s="92" t="str">
        <f t="shared" si="34"/>
        <v/>
      </c>
      <c r="X437" s="99"/>
      <c r="Y437" s="94"/>
      <c r="Z437" s="100"/>
      <c r="AA437" s="95"/>
      <c r="AB437" s="10"/>
      <c r="AC437" s="72" t="b">
        <f t="shared" ca="1" si="31"/>
        <v>0</v>
      </c>
    </row>
    <row r="438" spans="1:29" ht="15">
      <c r="A438" s="93">
        <f t="shared" si="35"/>
        <v>1935</v>
      </c>
      <c r="B438" s="94"/>
      <c r="C438" s="153"/>
      <c r="D438" s="93" t="str">
        <f>IF(C438&lt;&gt;"",COUNTIF(Stats!AD:AD,C438),"")</f>
        <v/>
      </c>
      <c r="E438" s="165" t="str">
        <f ca="1">IF(C438&lt;&gt;"",IF(MONTH(T438)=MONTH(TODAY()),Stats!AI1936,"--"),"")</f>
        <v/>
      </c>
      <c r="F438" s="97"/>
      <c r="G438" s="160"/>
      <c r="H438" s="157"/>
      <c r="I438" s="158"/>
      <c r="J438" s="161"/>
      <c r="K438" s="160"/>
      <c r="L438" s="162"/>
      <c r="M438" s="162"/>
      <c r="N438" s="96"/>
      <c r="O438" s="96"/>
      <c r="P438" s="164"/>
      <c r="Q438" s="159"/>
      <c r="R438" s="98"/>
      <c r="S438" s="163"/>
      <c r="T438" s="92" t="str">
        <f t="shared" ca="1" si="32"/>
        <v/>
      </c>
      <c r="U438" s="94"/>
      <c r="V438" s="92" t="str">
        <f t="shared" si="33"/>
        <v/>
      </c>
      <c r="W438" s="92" t="str">
        <f t="shared" si="34"/>
        <v/>
      </c>
      <c r="X438" s="99"/>
      <c r="Y438" s="94"/>
      <c r="Z438" s="100"/>
      <c r="AA438" s="95"/>
      <c r="AB438" s="10"/>
      <c r="AC438" s="72" t="b">
        <f t="shared" ca="1" si="31"/>
        <v>0</v>
      </c>
    </row>
    <row r="439" spans="1:29" ht="16.5" customHeight="1">
      <c r="A439" s="93">
        <f t="shared" si="35"/>
        <v>1936</v>
      </c>
      <c r="B439" s="94"/>
      <c r="C439" s="153"/>
      <c r="D439" s="93" t="str">
        <f>IF(C439&lt;&gt;"",COUNTIF(Stats!AD:AD,C439),"")</f>
        <v/>
      </c>
      <c r="E439" s="165" t="str">
        <f ca="1">IF(C439&lt;&gt;"",IF(MONTH(T439)=MONTH(TODAY()),Stats!AI1937,"--"),"")</f>
        <v/>
      </c>
      <c r="F439" s="97"/>
      <c r="G439" s="160"/>
      <c r="H439" s="157"/>
      <c r="I439" s="158"/>
      <c r="J439" s="161"/>
      <c r="K439" s="160"/>
      <c r="L439" s="162"/>
      <c r="M439" s="162"/>
      <c r="N439" s="96"/>
      <c r="O439" s="96"/>
      <c r="P439" s="164"/>
      <c r="Q439" s="159"/>
      <c r="R439" s="98"/>
      <c r="S439" s="163"/>
      <c r="T439" s="92" t="str">
        <f t="shared" ca="1" si="32"/>
        <v/>
      </c>
      <c r="U439" s="94"/>
      <c r="V439" s="92" t="str">
        <f t="shared" si="33"/>
        <v/>
      </c>
      <c r="W439" s="92" t="str">
        <f t="shared" si="34"/>
        <v/>
      </c>
      <c r="X439" s="99"/>
      <c r="Y439" s="94"/>
      <c r="Z439" s="100"/>
      <c r="AA439" s="95"/>
      <c r="AB439" s="10"/>
      <c r="AC439" s="72" t="b">
        <f t="shared" ca="1" si="31"/>
        <v>0</v>
      </c>
    </row>
    <row r="440" spans="1:29" ht="15">
      <c r="A440" s="93">
        <f t="shared" si="35"/>
        <v>1937</v>
      </c>
      <c r="B440" s="94"/>
      <c r="C440" s="153"/>
      <c r="D440" s="93" t="str">
        <f>IF(C440&lt;&gt;"",COUNTIF(Stats!AD:AD,C440),"")</f>
        <v/>
      </c>
      <c r="E440" s="165" t="str">
        <f ca="1">IF(C440&lt;&gt;"",IF(MONTH(T440)=MONTH(TODAY()),Stats!AI1938,"--"),"")</f>
        <v/>
      </c>
      <c r="F440" s="97"/>
      <c r="G440" s="160"/>
      <c r="H440" s="157"/>
      <c r="I440" s="158"/>
      <c r="J440" s="161"/>
      <c r="K440" s="160"/>
      <c r="L440" s="162"/>
      <c r="M440" s="162"/>
      <c r="N440" s="96"/>
      <c r="O440" s="96"/>
      <c r="P440" s="164"/>
      <c r="Q440" s="159"/>
      <c r="R440" s="98"/>
      <c r="S440" s="163"/>
      <c r="T440" s="92" t="str">
        <f t="shared" ca="1" si="32"/>
        <v/>
      </c>
      <c r="U440" s="94"/>
      <c r="V440" s="92" t="str">
        <f t="shared" si="33"/>
        <v/>
      </c>
      <c r="W440" s="92" t="str">
        <f t="shared" si="34"/>
        <v/>
      </c>
      <c r="X440" s="99"/>
      <c r="Y440" s="94"/>
      <c r="Z440" s="100"/>
      <c r="AA440" s="95"/>
      <c r="AB440" s="10"/>
      <c r="AC440" s="72" t="b">
        <f t="shared" ca="1" si="31"/>
        <v>0</v>
      </c>
    </row>
    <row r="441" spans="1:29" ht="15">
      <c r="A441" s="93">
        <f t="shared" si="35"/>
        <v>1938</v>
      </c>
      <c r="B441" s="94"/>
      <c r="C441" s="153"/>
      <c r="D441" s="93" t="str">
        <f>IF(C441&lt;&gt;"",COUNTIF(Stats!AD:AD,C441),"")</f>
        <v/>
      </c>
      <c r="E441" s="165" t="str">
        <f ca="1">IF(C441&lt;&gt;"",IF(MONTH(T441)=MONTH(TODAY()),Stats!AI1939,"--"),"")</f>
        <v/>
      </c>
      <c r="F441" s="97"/>
      <c r="G441" s="160"/>
      <c r="H441" s="157"/>
      <c r="I441" s="158"/>
      <c r="J441" s="161"/>
      <c r="K441" s="160"/>
      <c r="L441" s="162"/>
      <c r="M441" s="162"/>
      <c r="N441" s="96"/>
      <c r="O441" s="96"/>
      <c r="P441" s="164"/>
      <c r="Q441" s="159"/>
      <c r="R441" s="98"/>
      <c r="S441" s="163"/>
      <c r="T441" s="92" t="str">
        <f t="shared" ca="1" si="32"/>
        <v/>
      </c>
      <c r="U441" s="94"/>
      <c r="V441" s="92" t="str">
        <f t="shared" si="33"/>
        <v/>
      </c>
      <c r="W441" s="92" t="str">
        <f t="shared" si="34"/>
        <v/>
      </c>
      <c r="X441" s="99"/>
      <c r="Y441" s="94"/>
      <c r="Z441" s="100"/>
      <c r="AA441" s="95"/>
      <c r="AB441" s="10"/>
      <c r="AC441" s="72" t="b">
        <f t="shared" ca="1" si="31"/>
        <v>0</v>
      </c>
    </row>
    <row r="442" spans="1:29" ht="15">
      <c r="A442" s="93">
        <f t="shared" si="35"/>
        <v>1939</v>
      </c>
      <c r="B442" s="94"/>
      <c r="C442" s="153"/>
      <c r="D442" s="93" t="str">
        <f>IF(C442&lt;&gt;"",COUNTIF(Stats!AD:AD,C442),"")</f>
        <v/>
      </c>
      <c r="E442" s="165" t="str">
        <f ca="1">IF(C442&lt;&gt;"",IF(MONTH(T442)=MONTH(TODAY()),Stats!AI1940,"--"),"")</f>
        <v/>
      </c>
      <c r="F442" s="97"/>
      <c r="G442" s="160"/>
      <c r="H442" s="157"/>
      <c r="I442" s="158"/>
      <c r="J442" s="161"/>
      <c r="K442" s="160"/>
      <c r="L442" s="162"/>
      <c r="M442" s="162"/>
      <c r="N442" s="96"/>
      <c r="O442" s="96"/>
      <c r="P442" s="164"/>
      <c r="Q442" s="159"/>
      <c r="R442" s="98"/>
      <c r="S442" s="163"/>
      <c r="T442" s="92" t="str">
        <f t="shared" ca="1" si="32"/>
        <v/>
      </c>
      <c r="U442" s="94"/>
      <c r="V442" s="92" t="str">
        <f t="shared" si="33"/>
        <v/>
      </c>
      <c r="W442" s="92" t="str">
        <f t="shared" si="34"/>
        <v/>
      </c>
      <c r="X442" s="99"/>
      <c r="Y442" s="94"/>
      <c r="Z442" s="100"/>
      <c r="AA442" s="95"/>
      <c r="AB442" s="10"/>
      <c r="AC442" s="72" t="b">
        <f t="shared" ca="1" si="31"/>
        <v>0</v>
      </c>
    </row>
    <row r="443" spans="1:29" ht="15">
      <c r="A443" s="93">
        <f t="shared" si="35"/>
        <v>1940</v>
      </c>
      <c r="B443" s="94"/>
      <c r="C443" s="153"/>
      <c r="D443" s="93" t="str">
        <f>IF(C443&lt;&gt;"",COUNTIF(Stats!AD:AD,C443),"")</f>
        <v/>
      </c>
      <c r="E443" s="165" t="str">
        <f ca="1">IF(C443&lt;&gt;"",IF(MONTH(T443)=MONTH(TODAY()),Stats!AI1941,"--"),"")</f>
        <v/>
      </c>
      <c r="F443" s="97"/>
      <c r="G443" s="160"/>
      <c r="H443" s="157"/>
      <c r="I443" s="158"/>
      <c r="J443" s="161"/>
      <c r="K443" s="160"/>
      <c r="L443" s="162"/>
      <c r="M443" s="162"/>
      <c r="N443" s="96"/>
      <c r="O443" s="96"/>
      <c r="P443" s="164"/>
      <c r="Q443" s="159"/>
      <c r="R443" s="98"/>
      <c r="S443" s="163"/>
      <c r="T443" s="92" t="str">
        <f t="shared" ca="1" si="32"/>
        <v/>
      </c>
      <c r="U443" s="94"/>
      <c r="V443" s="92" t="str">
        <f t="shared" si="33"/>
        <v/>
      </c>
      <c r="W443" s="92" t="str">
        <f t="shared" si="34"/>
        <v/>
      </c>
      <c r="X443" s="99"/>
      <c r="Y443" s="94"/>
      <c r="Z443" s="100"/>
      <c r="AA443" s="95"/>
      <c r="AB443" s="10"/>
      <c r="AC443" s="72" t="b">
        <f t="shared" ca="1" si="31"/>
        <v>0</v>
      </c>
    </row>
    <row r="444" spans="1:29" ht="15">
      <c r="A444" s="93">
        <f t="shared" si="35"/>
        <v>1941</v>
      </c>
      <c r="B444" s="94"/>
      <c r="C444" s="153"/>
      <c r="D444" s="93" t="str">
        <f>IF(C444&lt;&gt;"",COUNTIF(Stats!AD:AD,C444),"")</f>
        <v/>
      </c>
      <c r="E444" s="165" t="str">
        <f ca="1">IF(C444&lt;&gt;"",IF(MONTH(T444)=MONTH(TODAY()),Stats!AI1942,"--"),"")</f>
        <v/>
      </c>
      <c r="F444" s="97"/>
      <c r="G444" s="160"/>
      <c r="H444" s="157"/>
      <c r="I444" s="158"/>
      <c r="J444" s="161"/>
      <c r="K444" s="160"/>
      <c r="L444" s="162"/>
      <c r="M444" s="162"/>
      <c r="N444" s="96"/>
      <c r="O444" s="96"/>
      <c r="P444" s="164"/>
      <c r="Q444" s="159"/>
      <c r="R444" s="98"/>
      <c r="S444" s="163"/>
      <c r="T444" s="92" t="str">
        <f t="shared" ca="1" si="32"/>
        <v/>
      </c>
      <c r="U444" s="94"/>
      <c r="V444" s="92" t="str">
        <f t="shared" si="33"/>
        <v/>
      </c>
      <c r="W444" s="92" t="str">
        <f t="shared" si="34"/>
        <v/>
      </c>
      <c r="X444" s="99"/>
      <c r="Y444" s="94"/>
      <c r="Z444" s="100"/>
      <c r="AA444" s="95"/>
      <c r="AB444" s="10"/>
      <c r="AC444" s="72" t="b">
        <f t="shared" ca="1" si="31"/>
        <v>0</v>
      </c>
    </row>
    <row r="445" spans="1:29" ht="15">
      <c r="A445" s="93">
        <f t="shared" si="35"/>
        <v>1942</v>
      </c>
      <c r="B445" s="94"/>
      <c r="C445" s="153"/>
      <c r="D445" s="93" t="str">
        <f>IF(C445&lt;&gt;"",COUNTIF(Stats!AD:AD,C445),"")</f>
        <v/>
      </c>
      <c r="E445" s="165" t="str">
        <f ca="1">IF(C445&lt;&gt;"",IF(MONTH(T445)=MONTH(TODAY()),Stats!AI1943,"--"),"")</f>
        <v/>
      </c>
      <c r="F445" s="97"/>
      <c r="G445" s="160"/>
      <c r="H445" s="157"/>
      <c r="I445" s="158"/>
      <c r="J445" s="161"/>
      <c r="K445" s="160"/>
      <c r="L445" s="162"/>
      <c r="M445" s="162"/>
      <c r="N445" s="96"/>
      <c r="O445" s="96"/>
      <c r="P445" s="164"/>
      <c r="Q445" s="159"/>
      <c r="R445" s="98"/>
      <c r="S445" s="163"/>
      <c r="T445" s="92" t="str">
        <f t="shared" ca="1" si="32"/>
        <v/>
      </c>
      <c r="U445" s="94"/>
      <c r="V445" s="92" t="str">
        <f t="shared" si="33"/>
        <v/>
      </c>
      <c r="W445" s="92" t="str">
        <f t="shared" si="34"/>
        <v/>
      </c>
      <c r="X445" s="99"/>
      <c r="Y445" s="94"/>
      <c r="Z445" s="100"/>
      <c r="AA445" s="95"/>
      <c r="AB445" s="10"/>
      <c r="AC445" s="72" t="b">
        <f t="shared" ca="1" si="31"/>
        <v>0</v>
      </c>
    </row>
    <row r="446" spans="1:29" ht="15">
      <c r="A446" s="93">
        <f t="shared" si="35"/>
        <v>1943</v>
      </c>
      <c r="B446" s="94"/>
      <c r="C446" s="153"/>
      <c r="D446" s="93" t="str">
        <f>IF(C446&lt;&gt;"",COUNTIF(Stats!AD:AD,C446),"")</f>
        <v/>
      </c>
      <c r="E446" s="165" t="str">
        <f ca="1">IF(C446&lt;&gt;"",IF(MONTH(T446)=MONTH(TODAY()),Stats!AI1944,"--"),"")</f>
        <v/>
      </c>
      <c r="F446" s="97"/>
      <c r="G446" s="160"/>
      <c r="H446" s="157"/>
      <c r="I446" s="158"/>
      <c r="J446" s="161"/>
      <c r="K446" s="160"/>
      <c r="L446" s="162"/>
      <c r="M446" s="162"/>
      <c r="N446" s="96"/>
      <c r="O446" s="96"/>
      <c r="P446" s="164"/>
      <c r="Q446" s="159"/>
      <c r="R446" s="98"/>
      <c r="S446" s="163"/>
      <c r="T446" s="92" t="str">
        <f t="shared" ca="1" si="32"/>
        <v/>
      </c>
      <c r="U446" s="94"/>
      <c r="V446" s="92" t="str">
        <f t="shared" si="33"/>
        <v/>
      </c>
      <c r="W446" s="92" t="str">
        <f t="shared" si="34"/>
        <v/>
      </c>
      <c r="X446" s="99"/>
      <c r="Y446" s="94"/>
      <c r="Z446" s="100"/>
      <c r="AA446" s="95"/>
      <c r="AB446" s="10"/>
      <c r="AC446" s="72" t="b">
        <f t="shared" ca="1" si="31"/>
        <v>0</v>
      </c>
    </row>
    <row r="447" spans="1:29" ht="15">
      <c r="A447" s="93">
        <f t="shared" si="35"/>
        <v>1944</v>
      </c>
      <c r="B447" s="94"/>
      <c r="C447" s="153"/>
      <c r="D447" s="93" t="str">
        <f>IF(C447&lt;&gt;"",COUNTIF(Stats!AD:AD,C447),"")</f>
        <v/>
      </c>
      <c r="E447" s="165" t="str">
        <f ca="1">IF(C447&lt;&gt;"",IF(MONTH(T447)=MONTH(TODAY()),Stats!AI1945,"--"),"")</f>
        <v/>
      </c>
      <c r="F447" s="97"/>
      <c r="G447" s="160"/>
      <c r="H447" s="157"/>
      <c r="I447" s="158"/>
      <c r="J447" s="161"/>
      <c r="K447" s="160"/>
      <c r="L447" s="162"/>
      <c r="M447" s="162"/>
      <c r="N447" s="96"/>
      <c r="O447" s="96"/>
      <c r="P447" s="164"/>
      <c r="Q447" s="159"/>
      <c r="R447" s="98"/>
      <c r="S447" s="163"/>
      <c r="T447" s="92" t="str">
        <f t="shared" ca="1" si="32"/>
        <v/>
      </c>
      <c r="U447" s="94"/>
      <c r="V447" s="92" t="str">
        <f t="shared" si="33"/>
        <v/>
      </c>
      <c r="W447" s="92" t="str">
        <f t="shared" si="34"/>
        <v/>
      </c>
      <c r="X447" s="99"/>
      <c r="Y447" s="94"/>
      <c r="Z447" s="100"/>
      <c r="AA447" s="95"/>
      <c r="AB447" s="10"/>
      <c r="AC447" s="72" t="b">
        <f t="shared" ca="1" si="31"/>
        <v>0</v>
      </c>
    </row>
    <row r="448" spans="1:29" ht="15">
      <c r="A448" s="93">
        <f t="shared" si="35"/>
        <v>1945</v>
      </c>
      <c r="B448" s="94"/>
      <c r="C448" s="153"/>
      <c r="D448" s="93" t="str">
        <f>IF(C448&lt;&gt;"",COUNTIF(Stats!AD:AD,C448),"")</f>
        <v/>
      </c>
      <c r="E448" s="165" t="str">
        <f ca="1">IF(C448&lt;&gt;"",IF(MONTH(T448)=MONTH(TODAY()),Stats!AI1946,"--"),"")</f>
        <v/>
      </c>
      <c r="F448" s="97"/>
      <c r="G448" s="160"/>
      <c r="H448" s="157"/>
      <c r="I448" s="158"/>
      <c r="J448" s="161"/>
      <c r="K448" s="160"/>
      <c r="L448" s="162"/>
      <c r="M448" s="162"/>
      <c r="N448" s="96"/>
      <c r="O448" s="96"/>
      <c r="P448" s="164"/>
      <c r="Q448" s="159"/>
      <c r="R448" s="98"/>
      <c r="S448" s="163"/>
      <c r="T448" s="92" t="str">
        <f t="shared" ca="1" si="32"/>
        <v/>
      </c>
      <c r="U448" s="94"/>
      <c r="V448" s="92" t="str">
        <f t="shared" si="33"/>
        <v/>
      </c>
      <c r="W448" s="92" t="str">
        <f t="shared" si="34"/>
        <v/>
      </c>
      <c r="X448" s="99"/>
      <c r="Y448" s="94"/>
      <c r="Z448" s="100"/>
      <c r="AA448" s="95"/>
      <c r="AB448" s="10"/>
      <c r="AC448" s="72" t="b">
        <f t="shared" ca="1" si="31"/>
        <v>0</v>
      </c>
    </row>
    <row r="449" spans="1:29" ht="15">
      <c r="A449" s="93">
        <f t="shared" si="35"/>
        <v>1946</v>
      </c>
      <c r="B449" s="94"/>
      <c r="C449" s="153"/>
      <c r="D449" s="93" t="str">
        <f>IF(C449&lt;&gt;"",COUNTIF(Stats!AD:AD,C449),"")</f>
        <v/>
      </c>
      <c r="E449" s="165" t="str">
        <f ca="1">IF(C449&lt;&gt;"",IF(MONTH(T449)=MONTH(TODAY()),Stats!AI1947,"--"),"")</f>
        <v/>
      </c>
      <c r="F449" s="97"/>
      <c r="G449" s="160"/>
      <c r="H449" s="157"/>
      <c r="I449" s="158"/>
      <c r="J449" s="161"/>
      <c r="K449" s="160"/>
      <c r="L449" s="162"/>
      <c r="M449" s="162"/>
      <c r="N449" s="96"/>
      <c r="O449" s="96"/>
      <c r="P449" s="164"/>
      <c r="Q449" s="159"/>
      <c r="R449" s="98"/>
      <c r="S449" s="163"/>
      <c r="T449" s="92" t="str">
        <f t="shared" ca="1" si="32"/>
        <v/>
      </c>
      <c r="U449" s="94"/>
      <c r="V449" s="92" t="str">
        <f t="shared" si="33"/>
        <v/>
      </c>
      <c r="W449" s="92" t="str">
        <f t="shared" si="34"/>
        <v/>
      </c>
      <c r="X449" s="99"/>
      <c r="Y449" s="94"/>
      <c r="Z449" s="100"/>
      <c r="AA449" s="95"/>
      <c r="AB449" s="10"/>
      <c r="AC449" s="72" t="b">
        <f t="shared" ca="1" si="31"/>
        <v>0</v>
      </c>
    </row>
    <row r="450" spans="1:29" ht="15">
      <c r="A450" s="93">
        <f t="shared" si="35"/>
        <v>1947</v>
      </c>
      <c r="B450" s="94"/>
      <c r="C450" s="153"/>
      <c r="D450" s="93" t="str">
        <f>IF(C450&lt;&gt;"",COUNTIF(Stats!AD:AD,C450),"")</f>
        <v/>
      </c>
      <c r="E450" s="165" t="str">
        <f ca="1">IF(C450&lt;&gt;"",IF(MONTH(T450)=MONTH(TODAY()),Stats!AI1948,"--"),"")</f>
        <v/>
      </c>
      <c r="F450" s="97"/>
      <c r="G450" s="160"/>
      <c r="H450" s="157"/>
      <c r="I450" s="158"/>
      <c r="J450" s="161"/>
      <c r="K450" s="160"/>
      <c r="L450" s="162"/>
      <c r="M450" s="162"/>
      <c r="N450" s="96"/>
      <c r="O450" s="96"/>
      <c r="P450" s="164"/>
      <c r="Q450" s="159"/>
      <c r="R450" s="98"/>
      <c r="S450" s="163"/>
      <c r="T450" s="92" t="str">
        <f t="shared" ca="1" si="32"/>
        <v/>
      </c>
      <c r="U450" s="94"/>
      <c r="V450" s="92" t="str">
        <f t="shared" si="33"/>
        <v/>
      </c>
      <c r="W450" s="92" t="str">
        <f t="shared" si="34"/>
        <v/>
      </c>
      <c r="X450" s="99"/>
      <c r="Y450" s="94"/>
      <c r="Z450" s="100"/>
      <c r="AA450" s="95"/>
      <c r="AB450" s="10"/>
      <c r="AC450" s="72" t="b">
        <f t="shared" ca="1" si="31"/>
        <v>0</v>
      </c>
    </row>
    <row r="451" spans="1:29" ht="15">
      <c r="A451" s="93">
        <f t="shared" si="35"/>
        <v>1948</v>
      </c>
      <c r="B451" s="94"/>
      <c r="C451" s="153"/>
      <c r="D451" s="93" t="str">
        <f>IF(C451&lt;&gt;"",COUNTIF(Stats!AD:AD,C451),"")</f>
        <v/>
      </c>
      <c r="E451" s="165" t="str">
        <f ca="1">IF(C451&lt;&gt;"",IF(MONTH(T451)=MONTH(TODAY()),Stats!AI1949,"--"),"")</f>
        <v/>
      </c>
      <c r="F451" s="97"/>
      <c r="G451" s="160"/>
      <c r="H451" s="157"/>
      <c r="I451" s="158"/>
      <c r="J451" s="161"/>
      <c r="K451" s="160"/>
      <c r="L451" s="162"/>
      <c r="M451" s="162"/>
      <c r="N451" s="96"/>
      <c r="O451" s="96"/>
      <c r="P451" s="164"/>
      <c r="Q451" s="159"/>
      <c r="R451" s="98"/>
      <c r="S451" s="163"/>
      <c r="T451" s="92" t="str">
        <f t="shared" ca="1" si="32"/>
        <v/>
      </c>
      <c r="U451" s="94"/>
      <c r="V451" s="92" t="str">
        <f t="shared" si="33"/>
        <v/>
      </c>
      <c r="W451" s="92" t="str">
        <f t="shared" si="34"/>
        <v/>
      </c>
      <c r="X451" s="99"/>
      <c r="Y451" s="94"/>
      <c r="Z451" s="100"/>
      <c r="AA451" s="95"/>
      <c r="AB451" s="10"/>
      <c r="AC451" s="72" t="b">
        <f t="shared" ca="1" si="31"/>
        <v>0</v>
      </c>
    </row>
    <row r="452" spans="1:29" ht="15">
      <c r="A452" s="93">
        <f t="shared" si="35"/>
        <v>1949</v>
      </c>
      <c r="B452" s="94"/>
      <c r="C452" s="153"/>
      <c r="D452" s="93" t="str">
        <f>IF(C452&lt;&gt;"",COUNTIF(Stats!AD:AD,C452),"")</f>
        <v/>
      </c>
      <c r="E452" s="165" t="str">
        <f ca="1">IF(C452&lt;&gt;"",IF(MONTH(T452)=MONTH(TODAY()),Stats!AI1950,"--"),"")</f>
        <v/>
      </c>
      <c r="F452" s="97"/>
      <c r="G452" s="160"/>
      <c r="H452" s="157"/>
      <c r="I452" s="158"/>
      <c r="J452" s="161"/>
      <c r="K452" s="160"/>
      <c r="L452" s="162"/>
      <c r="M452" s="162"/>
      <c r="N452" s="96"/>
      <c r="O452" s="96"/>
      <c r="P452" s="164"/>
      <c r="Q452" s="159"/>
      <c r="R452" s="98"/>
      <c r="S452" s="163"/>
      <c r="T452" s="92" t="str">
        <f t="shared" ca="1" si="32"/>
        <v/>
      </c>
      <c r="U452" s="94"/>
      <c r="V452" s="92" t="str">
        <f t="shared" si="33"/>
        <v/>
      </c>
      <c r="W452" s="92" t="str">
        <f t="shared" si="34"/>
        <v/>
      </c>
      <c r="X452" s="99"/>
      <c r="Y452" s="94"/>
      <c r="Z452" s="100"/>
      <c r="AA452" s="95"/>
      <c r="AB452" s="10"/>
      <c r="AC452" s="72" t="b">
        <f t="shared" ref="AC452:AC503" ca="1" si="36">AND(T452&gt;=startDate,T452&lt;=endDate)</f>
        <v>0</v>
      </c>
    </row>
    <row r="453" spans="1:29" ht="15">
      <c r="A453" s="93">
        <f t="shared" si="35"/>
        <v>1950</v>
      </c>
      <c r="B453" s="94"/>
      <c r="C453" s="153"/>
      <c r="D453" s="93" t="str">
        <f>IF(C453&lt;&gt;"",COUNTIF(Stats!AD:AD,C453),"")</f>
        <v/>
      </c>
      <c r="E453" s="165" t="str">
        <f ca="1">IF(C453&lt;&gt;"",IF(MONTH(T453)=MONTH(TODAY()),Stats!AI1951,"--"),"")</f>
        <v/>
      </c>
      <c r="F453" s="97"/>
      <c r="G453" s="160"/>
      <c r="H453" s="157"/>
      <c r="I453" s="158"/>
      <c r="J453" s="161"/>
      <c r="K453" s="160"/>
      <c r="L453" s="162"/>
      <c r="M453" s="162"/>
      <c r="N453" s="96"/>
      <c r="O453" s="96"/>
      <c r="P453" s="164"/>
      <c r="Q453" s="159"/>
      <c r="R453" s="98"/>
      <c r="S453" s="163"/>
      <c r="T453" s="92" t="str">
        <f t="shared" ref="T453:T503" ca="1" si="37">IF(B453&lt;&gt;"",IF(T453="",TODAY(),T453),"")</f>
        <v/>
      </c>
      <c r="U453" s="94"/>
      <c r="V453" s="92" t="str">
        <f t="shared" ref="V453:V503" si="38">IF(U453="","", U453+21)</f>
        <v/>
      </c>
      <c r="W453" s="92" t="str">
        <f t="shared" ref="W453:W503" si="39">IF($U453="","", $V453+28)</f>
        <v/>
      </c>
      <c r="X453" s="99"/>
      <c r="Y453" s="94"/>
      <c r="Z453" s="100"/>
      <c r="AA453" s="95"/>
      <c r="AB453" s="10"/>
      <c r="AC453" s="72" t="b">
        <f t="shared" ca="1" si="36"/>
        <v>0</v>
      </c>
    </row>
    <row r="454" spans="1:29" ht="15">
      <c r="A454" s="93">
        <f t="shared" si="35"/>
        <v>1951</v>
      </c>
      <c r="B454" s="94"/>
      <c r="C454" s="153"/>
      <c r="D454" s="93" t="str">
        <f>IF(C454&lt;&gt;"",COUNTIF(Stats!AD:AD,C454),"")</f>
        <v/>
      </c>
      <c r="E454" s="165" t="str">
        <f ca="1">IF(C454&lt;&gt;"",IF(MONTH(T454)=MONTH(TODAY()),Stats!AI1952,"--"),"")</f>
        <v/>
      </c>
      <c r="F454" s="97"/>
      <c r="G454" s="160"/>
      <c r="H454" s="157"/>
      <c r="I454" s="158"/>
      <c r="J454" s="161"/>
      <c r="K454" s="160"/>
      <c r="L454" s="162"/>
      <c r="M454" s="162"/>
      <c r="N454" s="96"/>
      <c r="O454" s="96"/>
      <c r="P454" s="164"/>
      <c r="Q454" s="159"/>
      <c r="R454" s="98"/>
      <c r="S454" s="163"/>
      <c r="T454" s="92" t="str">
        <f t="shared" ca="1" si="37"/>
        <v/>
      </c>
      <c r="U454" s="94"/>
      <c r="V454" s="92" t="str">
        <f t="shared" si="38"/>
        <v/>
      </c>
      <c r="W454" s="92" t="str">
        <f t="shared" si="39"/>
        <v/>
      </c>
      <c r="X454" s="99"/>
      <c r="Y454" s="94"/>
      <c r="Z454" s="100"/>
      <c r="AA454" s="95"/>
      <c r="AB454" s="10"/>
      <c r="AC454" s="72" t="b">
        <f t="shared" ca="1" si="36"/>
        <v>0</v>
      </c>
    </row>
    <row r="455" spans="1:29" ht="15">
      <c r="A455" s="93">
        <f t="shared" si="35"/>
        <v>1952</v>
      </c>
      <c r="B455" s="94"/>
      <c r="C455" s="153"/>
      <c r="D455" s="93" t="str">
        <f>IF(C455&lt;&gt;"",COUNTIF(Stats!AD:AD,C455),"")</f>
        <v/>
      </c>
      <c r="E455" s="165" t="str">
        <f ca="1">IF(C455&lt;&gt;"",IF(MONTH(T455)=MONTH(TODAY()),Stats!AI1953,"--"),"")</f>
        <v/>
      </c>
      <c r="F455" s="97"/>
      <c r="G455" s="160"/>
      <c r="H455" s="157"/>
      <c r="I455" s="158"/>
      <c r="J455" s="161"/>
      <c r="K455" s="160"/>
      <c r="L455" s="162"/>
      <c r="M455" s="162"/>
      <c r="N455" s="96"/>
      <c r="O455" s="96"/>
      <c r="P455" s="164"/>
      <c r="Q455" s="159"/>
      <c r="R455" s="98"/>
      <c r="S455" s="163"/>
      <c r="T455" s="92" t="str">
        <f t="shared" ca="1" si="37"/>
        <v/>
      </c>
      <c r="U455" s="94"/>
      <c r="V455" s="92" t="str">
        <f t="shared" si="38"/>
        <v/>
      </c>
      <c r="W455" s="92" t="str">
        <f t="shared" si="39"/>
        <v/>
      </c>
      <c r="X455" s="99"/>
      <c r="Y455" s="94"/>
      <c r="Z455" s="100"/>
      <c r="AA455" s="95"/>
      <c r="AB455" s="10"/>
      <c r="AC455" s="72" t="b">
        <f t="shared" ca="1" si="36"/>
        <v>0</v>
      </c>
    </row>
    <row r="456" spans="1:29" ht="15">
      <c r="A456" s="93">
        <f t="shared" ref="A456:A503" si="40">(A455+1)</f>
        <v>1953</v>
      </c>
      <c r="B456" s="94"/>
      <c r="C456" s="153"/>
      <c r="D456" s="93" t="str">
        <f>IF(C456&lt;&gt;"",COUNTIF(Stats!AD:AD,C456),"")</f>
        <v/>
      </c>
      <c r="E456" s="165" t="str">
        <f ca="1">IF(C456&lt;&gt;"",IF(MONTH(T456)=MONTH(TODAY()),Stats!AI1954,"--"),"")</f>
        <v/>
      </c>
      <c r="F456" s="97"/>
      <c r="G456" s="160"/>
      <c r="H456" s="157"/>
      <c r="I456" s="158"/>
      <c r="J456" s="161"/>
      <c r="K456" s="160"/>
      <c r="L456" s="162"/>
      <c r="M456" s="162"/>
      <c r="N456" s="96"/>
      <c r="O456" s="96"/>
      <c r="P456" s="164"/>
      <c r="Q456" s="159"/>
      <c r="R456" s="98"/>
      <c r="S456" s="163"/>
      <c r="T456" s="92" t="str">
        <f t="shared" ca="1" si="37"/>
        <v/>
      </c>
      <c r="U456" s="94"/>
      <c r="V456" s="92" t="str">
        <f t="shared" si="38"/>
        <v/>
      </c>
      <c r="W456" s="92" t="str">
        <f t="shared" si="39"/>
        <v/>
      </c>
      <c r="X456" s="99"/>
      <c r="Y456" s="94"/>
      <c r="Z456" s="100"/>
      <c r="AA456" s="95"/>
      <c r="AB456" s="10"/>
      <c r="AC456" s="72" t="b">
        <f t="shared" ca="1" si="36"/>
        <v>0</v>
      </c>
    </row>
    <row r="457" spans="1:29" ht="15">
      <c r="A457" s="93">
        <f t="shared" si="40"/>
        <v>1954</v>
      </c>
      <c r="B457" s="94"/>
      <c r="C457" s="153"/>
      <c r="D457" s="93" t="str">
        <f>IF(C457&lt;&gt;"",COUNTIF(Stats!AD:AD,C457),"")</f>
        <v/>
      </c>
      <c r="E457" s="165" t="str">
        <f ca="1">IF(C457&lt;&gt;"",IF(MONTH(T457)=MONTH(TODAY()),Stats!AI1955,"--"),"")</f>
        <v/>
      </c>
      <c r="F457" s="97"/>
      <c r="G457" s="160"/>
      <c r="H457" s="157"/>
      <c r="I457" s="158"/>
      <c r="J457" s="161"/>
      <c r="K457" s="160"/>
      <c r="L457" s="162"/>
      <c r="M457" s="162"/>
      <c r="N457" s="96"/>
      <c r="O457" s="96"/>
      <c r="P457" s="164"/>
      <c r="Q457" s="159"/>
      <c r="R457" s="98"/>
      <c r="S457" s="163"/>
      <c r="T457" s="92" t="str">
        <f t="shared" ca="1" si="37"/>
        <v/>
      </c>
      <c r="U457" s="94"/>
      <c r="V457" s="92" t="str">
        <f t="shared" si="38"/>
        <v/>
      </c>
      <c r="W457" s="92" t="str">
        <f t="shared" si="39"/>
        <v/>
      </c>
      <c r="X457" s="99"/>
      <c r="Y457" s="94"/>
      <c r="Z457" s="100"/>
      <c r="AA457" s="95"/>
      <c r="AB457" s="10"/>
      <c r="AC457" s="72" t="b">
        <f t="shared" ca="1" si="36"/>
        <v>0</v>
      </c>
    </row>
    <row r="458" spans="1:29" ht="15">
      <c r="A458" s="93">
        <f t="shared" si="40"/>
        <v>1955</v>
      </c>
      <c r="B458" s="94"/>
      <c r="C458" s="153"/>
      <c r="D458" s="93" t="str">
        <f>IF(C458&lt;&gt;"",COUNTIF(Stats!AD:AD,C458),"")</f>
        <v/>
      </c>
      <c r="E458" s="165" t="str">
        <f ca="1">IF(C458&lt;&gt;"",IF(MONTH(T458)=MONTH(TODAY()),Stats!AI1956,"--"),"")</f>
        <v/>
      </c>
      <c r="F458" s="97"/>
      <c r="G458" s="160"/>
      <c r="H458" s="157"/>
      <c r="I458" s="158"/>
      <c r="J458" s="161"/>
      <c r="K458" s="160"/>
      <c r="L458" s="162"/>
      <c r="M458" s="162"/>
      <c r="N458" s="96"/>
      <c r="O458" s="96"/>
      <c r="P458" s="164"/>
      <c r="Q458" s="159"/>
      <c r="R458" s="98"/>
      <c r="S458" s="163"/>
      <c r="T458" s="92" t="str">
        <f t="shared" ca="1" si="37"/>
        <v/>
      </c>
      <c r="U458" s="94"/>
      <c r="V458" s="92" t="str">
        <f t="shared" si="38"/>
        <v/>
      </c>
      <c r="W458" s="92" t="str">
        <f t="shared" si="39"/>
        <v/>
      </c>
      <c r="X458" s="99"/>
      <c r="Y458" s="94"/>
      <c r="Z458" s="100"/>
      <c r="AA458" s="95"/>
      <c r="AB458" s="10"/>
      <c r="AC458" s="72" t="b">
        <f t="shared" ca="1" si="36"/>
        <v>0</v>
      </c>
    </row>
    <row r="459" spans="1:29" ht="15">
      <c r="A459" s="93">
        <f t="shared" si="40"/>
        <v>1956</v>
      </c>
      <c r="B459" s="94"/>
      <c r="C459" s="153"/>
      <c r="D459" s="93" t="str">
        <f>IF(C459&lt;&gt;"",COUNTIF(Stats!AD:AD,C459),"")</f>
        <v/>
      </c>
      <c r="E459" s="165" t="str">
        <f ca="1">IF(C459&lt;&gt;"",IF(MONTH(T459)=MONTH(TODAY()),Stats!AI1957,"--"),"")</f>
        <v/>
      </c>
      <c r="F459" s="97"/>
      <c r="G459" s="160"/>
      <c r="H459" s="157"/>
      <c r="I459" s="158"/>
      <c r="J459" s="161"/>
      <c r="K459" s="160"/>
      <c r="L459" s="162"/>
      <c r="M459" s="162"/>
      <c r="N459" s="96"/>
      <c r="O459" s="96"/>
      <c r="P459" s="164"/>
      <c r="Q459" s="159"/>
      <c r="R459" s="98"/>
      <c r="S459" s="163"/>
      <c r="T459" s="92" t="str">
        <f t="shared" ca="1" si="37"/>
        <v/>
      </c>
      <c r="U459" s="94"/>
      <c r="V459" s="92" t="str">
        <f t="shared" si="38"/>
        <v/>
      </c>
      <c r="W459" s="92" t="str">
        <f t="shared" si="39"/>
        <v/>
      </c>
      <c r="X459" s="99"/>
      <c r="Y459" s="94"/>
      <c r="Z459" s="100"/>
      <c r="AA459" s="95"/>
      <c r="AB459" s="10"/>
      <c r="AC459" s="72" t="b">
        <f t="shared" ca="1" si="36"/>
        <v>0</v>
      </c>
    </row>
    <row r="460" spans="1:29" ht="15">
      <c r="A460" s="93">
        <f t="shared" si="40"/>
        <v>1957</v>
      </c>
      <c r="B460" s="94"/>
      <c r="C460" s="153"/>
      <c r="D460" s="93" t="str">
        <f>IF(C460&lt;&gt;"",COUNTIF(Stats!AD:AD,C460),"")</f>
        <v/>
      </c>
      <c r="E460" s="165" t="str">
        <f ca="1">IF(C460&lt;&gt;"",IF(MONTH(T460)=MONTH(TODAY()),Stats!AI1958,"--"),"")</f>
        <v/>
      </c>
      <c r="F460" s="97"/>
      <c r="G460" s="160"/>
      <c r="H460" s="157"/>
      <c r="I460" s="158"/>
      <c r="J460" s="161"/>
      <c r="K460" s="160"/>
      <c r="L460" s="162"/>
      <c r="M460" s="162"/>
      <c r="N460" s="96"/>
      <c r="O460" s="96"/>
      <c r="P460" s="164"/>
      <c r="Q460" s="159"/>
      <c r="R460" s="98"/>
      <c r="S460" s="163"/>
      <c r="T460" s="92" t="str">
        <f t="shared" ca="1" si="37"/>
        <v/>
      </c>
      <c r="U460" s="94"/>
      <c r="V460" s="92" t="str">
        <f t="shared" si="38"/>
        <v/>
      </c>
      <c r="W460" s="92" t="str">
        <f t="shared" si="39"/>
        <v/>
      </c>
      <c r="X460" s="99"/>
      <c r="Y460" s="94"/>
      <c r="Z460" s="100"/>
      <c r="AA460" s="95"/>
      <c r="AB460" s="10"/>
      <c r="AC460" s="72" t="b">
        <f t="shared" ca="1" si="36"/>
        <v>0</v>
      </c>
    </row>
    <row r="461" spans="1:29" ht="16.5" customHeight="1">
      <c r="A461" s="93">
        <f t="shared" si="40"/>
        <v>1958</v>
      </c>
      <c r="B461" s="94"/>
      <c r="C461" s="153"/>
      <c r="D461" s="93" t="str">
        <f>IF(C461&lt;&gt;"",COUNTIF(Stats!AD:AD,C461),"")</f>
        <v/>
      </c>
      <c r="E461" s="165" t="str">
        <f ca="1">IF(C461&lt;&gt;"",IF(MONTH(T461)=MONTH(TODAY()),Stats!AI1959,"--"),"")</f>
        <v/>
      </c>
      <c r="F461" s="97"/>
      <c r="G461" s="160"/>
      <c r="H461" s="157"/>
      <c r="I461" s="158"/>
      <c r="J461" s="161"/>
      <c r="K461" s="160"/>
      <c r="L461" s="162"/>
      <c r="M461" s="162"/>
      <c r="N461" s="96"/>
      <c r="O461" s="96"/>
      <c r="P461" s="164"/>
      <c r="Q461" s="159"/>
      <c r="R461" s="98"/>
      <c r="S461" s="163"/>
      <c r="T461" s="92" t="str">
        <f t="shared" ca="1" si="37"/>
        <v/>
      </c>
      <c r="U461" s="94"/>
      <c r="V461" s="92" t="str">
        <f t="shared" si="38"/>
        <v/>
      </c>
      <c r="W461" s="92" t="str">
        <f t="shared" si="39"/>
        <v/>
      </c>
      <c r="X461" s="99"/>
      <c r="Y461" s="94"/>
      <c r="Z461" s="100"/>
      <c r="AA461" s="95"/>
      <c r="AB461" s="10"/>
      <c r="AC461" s="72" t="b">
        <f t="shared" ca="1" si="36"/>
        <v>0</v>
      </c>
    </row>
    <row r="462" spans="1:29" ht="15">
      <c r="A462" s="93">
        <f t="shared" si="40"/>
        <v>1959</v>
      </c>
      <c r="B462" s="94"/>
      <c r="C462" s="153"/>
      <c r="D462" s="93" t="str">
        <f>IF(C462&lt;&gt;"",COUNTIF(Stats!AD:AD,C462),"")</f>
        <v/>
      </c>
      <c r="E462" s="165" t="str">
        <f ca="1">IF(C462&lt;&gt;"",IF(MONTH(T462)=MONTH(TODAY()),Stats!AI1960,"--"),"")</f>
        <v/>
      </c>
      <c r="F462" s="97"/>
      <c r="G462" s="160"/>
      <c r="H462" s="157"/>
      <c r="I462" s="158"/>
      <c r="J462" s="161"/>
      <c r="K462" s="160"/>
      <c r="L462" s="162"/>
      <c r="M462" s="162"/>
      <c r="N462" s="96"/>
      <c r="O462" s="96"/>
      <c r="P462" s="164"/>
      <c r="Q462" s="159"/>
      <c r="R462" s="98"/>
      <c r="S462" s="163"/>
      <c r="T462" s="92" t="str">
        <f t="shared" ca="1" si="37"/>
        <v/>
      </c>
      <c r="U462" s="94"/>
      <c r="V462" s="92" t="str">
        <f t="shared" si="38"/>
        <v/>
      </c>
      <c r="W462" s="92" t="str">
        <f t="shared" si="39"/>
        <v/>
      </c>
      <c r="X462" s="99"/>
      <c r="Y462" s="94"/>
      <c r="Z462" s="100"/>
      <c r="AA462" s="95"/>
      <c r="AB462" s="10"/>
      <c r="AC462" s="72" t="b">
        <f t="shared" ca="1" si="36"/>
        <v>0</v>
      </c>
    </row>
    <row r="463" spans="1:29" ht="15">
      <c r="A463" s="93">
        <f t="shared" si="40"/>
        <v>1960</v>
      </c>
      <c r="B463" s="94"/>
      <c r="C463" s="153"/>
      <c r="D463" s="93" t="str">
        <f>IF(C463&lt;&gt;"",COUNTIF(Stats!AD:AD,C463),"")</f>
        <v/>
      </c>
      <c r="E463" s="165" t="str">
        <f ca="1">IF(C463&lt;&gt;"",IF(MONTH(T463)=MONTH(TODAY()),Stats!AI1961,"--"),"")</f>
        <v/>
      </c>
      <c r="F463" s="97"/>
      <c r="G463" s="160"/>
      <c r="H463" s="157"/>
      <c r="I463" s="158"/>
      <c r="J463" s="161"/>
      <c r="K463" s="160"/>
      <c r="L463" s="162"/>
      <c r="M463" s="162"/>
      <c r="N463" s="96"/>
      <c r="O463" s="96"/>
      <c r="P463" s="164"/>
      <c r="Q463" s="159"/>
      <c r="R463" s="98"/>
      <c r="S463" s="163"/>
      <c r="T463" s="92" t="str">
        <f t="shared" ca="1" si="37"/>
        <v/>
      </c>
      <c r="U463" s="94"/>
      <c r="V463" s="92" t="str">
        <f t="shared" si="38"/>
        <v/>
      </c>
      <c r="W463" s="92" t="str">
        <f t="shared" si="39"/>
        <v/>
      </c>
      <c r="X463" s="99"/>
      <c r="Y463" s="94"/>
      <c r="Z463" s="100"/>
      <c r="AA463" s="95"/>
      <c r="AB463" s="10"/>
      <c r="AC463" s="72" t="b">
        <f t="shared" ca="1" si="36"/>
        <v>0</v>
      </c>
    </row>
    <row r="464" spans="1:29" ht="15">
      <c r="A464" s="93">
        <f t="shared" si="40"/>
        <v>1961</v>
      </c>
      <c r="B464" s="94"/>
      <c r="C464" s="153"/>
      <c r="D464" s="93" t="str">
        <f>IF(C464&lt;&gt;"",COUNTIF(Stats!AD:AD,C464),"")</f>
        <v/>
      </c>
      <c r="E464" s="165" t="str">
        <f ca="1">IF(C464&lt;&gt;"",IF(MONTH(T464)=MONTH(TODAY()),Stats!AI1962,"--"),"")</f>
        <v/>
      </c>
      <c r="F464" s="97"/>
      <c r="G464" s="160"/>
      <c r="H464" s="157"/>
      <c r="I464" s="158"/>
      <c r="J464" s="161"/>
      <c r="K464" s="160"/>
      <c r="L464" s="162"/>
      <c r="M464" s="162"/>
      <c r="N464" s="96"/>
      <c r="O464" s="96"/>
      <c r="P464" s="164"/>
      <c r="Q464" s="159"/>
      <c r="R464" s="98"/>
      <c r="S464" s="163"/>
      <c r="T464" s="92" t="str">
        <f t="shared" ca="1" si="37"/>
        <v/>
      </c>
      <c r="U464" s="94"/>
      <c r="V464" s="92" t="str">
        <f t="shared" si="38"/>
        <v/>
      </c>
      <c r="W464" s="92" t="str">
        <f t="shared" si="39"/>
        <v/>
      </c>
      <c r="X464" s="99"/>
      <c r="Y464" s="94"/>
      <c r="Z464" s="100"/>
      <c r="AA464" s="95"/>
      <c r="AB464" s="10"/>
      <c r="AC464" s="72" t="b">
        <f t="shared" ca="1" si="36"/>
        <v>0</v>
      </c>
    </row>
    <row r="465" spans="1:29" ht="15">
      <c r="A465" s="93">
        <f t="shared" si="40"/>
        <v>1962</v>
      </c>
      <c r="B465" s="94"/>
      <c r="C465" s="153"/>
      <c r="D465" s="93" t="str">
        <f>IF(C465&lt;&gt;"",COUNTIF(Stats!AD:AD,C465),"")</f>
        <v/>
      </c>
      <c r="E465" s="165" t="str">
        <f ca="1">IF(C465&lt;&gt;"",IF(MONTH(T465)=MONTH(TODAY()),Stats!AI1963,"--"),"")</f>
        <v/>
      </c>
      <c r="F465" s="97"/>
      <c r="G465" s="160"/>
      <c r="H465" s="157"/>
      <c r="I465" s="158"/>
      <c r="J465" s="161"/>
      <c r="K465" s="160"/>
      <c r="L465" s="162"/>
      <c r="M465" s="162"/>
      <c r="N465" s="96"/>
      <c r="O465" s="96"/>
      <c r="P465" s="164"/>
      <c r="Q465" s="159"/>
      <c r="R465" s="98"/>
      <c r="S465" s="163"/>
      <c r="T465" s="92" t="str">
        <f t="shared" ca="1" si="37"/>
        <v/>
      </c>
      <c r="U465" s="94"/>
      <c r="V465" s="92" t="str">
        <f t="shared" si="38"/>
        <v/>
      </c>
      <c r="W465" s="92" t="str">
        <f t="shared" si="39"/>
        <v/>
      </c>
      <c r="X465" s="99"/>
      <c r="Y465" s="94"/>
      <c r="Z465" s="100"/>
      <c r="AA465" s="95"/>
      <c r="AB465" s="10"/>
      <c r="AC465" s="72" t="b">
        <f t="shared" ca="1" si="36"/>
        <v>0</v>
      </c>
    </row>
    <row r="466" spans="1:29" ht="15">
      <c r="A466" s="93">
        <f t="shared" si="40"/>
        <v>1963</v>
      </c>
      <c r="B466" s="94"/>
      <c r="C466" s="153"/>
      <c r="D466" s="93" t="str">
        <f>IF(C466&lt;&gt;"",COUNTIF(Stats!AD:AD,C466),"")</f>
        <v/>
      </c>
      <c r="E466" s="165" t="str">
        <f ca="1">IF(C466&lt;&gt;"",IF(MONTH(T466)=MONTH(TODAY()),Stats!AI1964,"--"),"")</f>
        <v/>
      </c>
      <c r="F466" s="97"/>
      <c r="G466" s="160"/>
      <c r="H466" s="157"/>
      <c r="I466" s="158"/>
      <c r="J466" s="161"/>
      <c r="K466" s="160"/>
      <c r="L466" s="162"/>
      <c r="M466" s="162"/>
      <c r="N466" s="96"/>
      <c r="O466" s="96"/>
      <c r="P466" s="164"/>
      <c r="Q466" s="159"/>
      <c r="R466" s="98"/>
      <c r="S466" s="163"/>
      <c r="T466" s="92" t="str">
        <f t="shared" ca="1" si="37"/>
        <v/>
      </c>
      <c r="U466" s="94"/>
      <c r="V466" s="92" t="str">
        <f t="shared" si="38"/>
        <v/>
      </c>
      <c r="W466" s="92" t="str">
        <f t="shared" si="39"/>
        <v/>
      </c>
      <c r="X466" s="99"/>
      <c r="Y466" s="94"/>
      <c r="Z466" s="100"/>
      <c r="AA466" s="95"/>
      <c r="AB466" s="10"/>
      <c r="AC466" s="72" t="b">
        <f t="shared" ca="1" si="36"/>
        <v>0</v>
      </c>
    </row>
    <row r="467" spans="1:29" ht="15">
      <c r="A467" s="93">
        <f t="shared" si="40"/>
        <v>1964</v>
      </c>
      <c r="B467" s="94"/>
      <c r="C467" s="153"/>
      <c r="D467" s="93" t="str">
        <f>IF(C467&lt;&gt;"",COUNTIF(Stats!AD:AD,C467),"")</f>
        <v/>
      </c>
      <c r="E467" s="165" t="str">
        <f ca="1">IF(C467&lt;&gt;"",IF(MONTH(T467)=MONTH(TODAY()),Stats!AI1965,"--"),"")</f>
        <v/>
      </c>
      <c r="F467" s="97"/>
      <c r="G467" s="160"/>
      <c r="H467" s="157"/>
      <c r="I467" s="158"/>
      <c r="J467" s="161"/>
      <c r="K467" s="160"/>
      <c r="L467" s="162"/>
      <c r="M467" s="162"/>
      <c r="N467" s="96"/>
      <c r="O467" s="96"/>
      <c r="P467" s="164"/>
      <c r="Q467" s="159"/>
      <c r="R467" s="98"/>
      <c r="S467" s="163"/>
      <c r="T467" s="92" t="str">
        <f t="shared" ca="1" si="37"/>
        <v/>
      </c>
      <c r="U467" s="94"/>
      <c r="V467" s="92" t="str">
        <f t="shared" si="38"/>
        <v/>
      </c>
      <c r="W467" s="92" t="str">
        <f t="shared" si="39"/>
        <v/>
      </c>
      <c r="X467" s="99"/>
      <c r="Y467" s="94"/>
      <c r="Z467" s="100"/>
      <c r="AA467" s="95"/>
      <c r="AB467" s="10"/>
      <c r="AC467" s="72" t="b">
        <f t="shared" ca="1" si="36"/>
        <v>0</v>
      </c>
    </row>
    <row r="468" spans="1:29" ht="15">
      <c r="A468" s="93">
        <f t="shared" si="40"/>
        <v>1965</v>
      </c>
      <c r="B468" s="94"/>
      <c r="C468" s="153"/>
      <c r="D468" s="93" t="str">
        <f>IF(C468&lt;&gt;"",COUNTIF(Stats!AD:AD,C468),"")</f>
        <v/>
      </c>
      <c r="E468" s="165" t="str">
        <f ca="1">IF(C468&lt;&gt;"",IF(MONTH(T468)=MONTH(TODAY()),Stats!AI1966,"--"),"")</f>
        <v/>
      </c>
      <c r="F468" s="97"/>
      <c r="G468" s="160"/>
      <c r="H468" s="157"/>
      <c r="I468" s="158"/>
      <c r="J468" s="161"/>
      <c r="K468" s="160"/>
      <c r="L468" s="162"/>
      <c r="M468" s="162"/>
      <c r="N468" s="96"/>
      <c r="O468" s="96"/>
      <c r="P468" s="164"/>
      <c r="Q468" s="159"/>
      <c r="R468" s="98"/>
      <c r="S468" s="163"/>
      <c r="T468" s="92" t="str">
        <f t="shared" ca="1" si="37"/>
        <v/>
      </c>
      <c r="U468" s="94"/>
      <c r="V468" s="92" t="str">
        <f t="shared" si="38"/>
        <v/>
      </c>
      <c r="W468" s="92" t="str">
        <f t="shared" si="39"/>
        <v/>
      </c>
      <c r="X468" s="99"/>
      <c r="Y468" s="94"/>
      <c r="Z468" s="100"/>
      <c r="AA468" s="95"/>
      <c r="AB468" s="10"/>
      <c r="AC468" s="72" t="b">
        <f t="shared" ca="1" si="36"/>
        <v>0</v>
      </c>
    </row>
    <row r="469" spans="1:29" ht="15">
      <c r="A469" s="93">
        <f t="shared" si="40"/>
        <v>1966</v>
      </c>
      <c r="B469" s="94"/>
      <c r="C469" s="153"/>
      <c r="D469" s="93" t="str">
        <f>IF(C469&lt;&gt;"",COUNTIF(Stats!AD:AD,C469),"")</f>
        <v/>
      </c>
      <c r="E469" s="165" t="str">
        <f ca="1">IF(C469&lt;&gt;"",IF(MONTH(T469)=MONTH(TODAY()),Stats!AI1967,"--"),"")</f>
        <v/>
      </c>
      <c r="F469" s="97"/>
      <c r="G469" s="160"/>
      <c r="H469" s="157"/>
      <c r="I469" s="158"/>
      <c r="J469" s="161"/>
      <c r="K469" s="160"/>
      <c r="L469" s="162"/>
      <c r="M469" s="162"/>
      <c r="N469" s="96"/>
      <c r="O469" s="96"/>
      <c r="P469" s="164"/>
      <c r="Q469" s="159"/>
      <c r="R469" s="98"/>
      <c r="S469" s="163"/>
      <c r="T469" s="92" t="str">
        <f t="shared" ca="1" si="37"/>
        <v/>
      </c>
      <c r="U469" s="94"/>
      <c r="V469" s="92" t="str">
        <f t="shared" si="38"/>
        <v/>
      </c>
      <c r="W469" s="92" t="str">
        <f t="shared" si="39"/>
        <v/>
      </c>
      <c r="X469" s="99"/>
      <c r="Y469" s="94"/>
      <c r="Z469" s="100"/>
      <c r="AA469" s="95"/>
      <c r="AB469" s="10"/>
      <c r="AC469" s="72" t="b">
        <f t="shared" ca="1" si="36"/>
        <v>0</v>
      </c>
    </row>
    <row r="470" spans="1:29" ht="15">
      <c r="A470" s="93">
        <f t="shared" si="40"/>
        <v>1967</v>
      </c>
      <c r="B470" s="94"/>
      <c r="C470" s="153"/>
      <c r="D470" s="93" t="str">
        <f>IF(C470&lt;&gt;"",COUNTIF(Stats!AD:AD,C470),"")</f>
        <v/>
      </c>
      <c r="E470" s="165" t="str">
        <f ca="1">IF(C470&lt;&gt;"",IF(MONTH(T470)=MONTH(TODAY()),Stats!AI1968,"--"),"")</f>
        <v/>
      </c>
      <c r="F470" s="97"/>
      <c r="G470" s="160"/>
      <c r="H470" s="157"/>
      <c r="I470" s="158"/>
      <c r="J470" s="161"/>
      <c r="K470" s="160"/>
      <c r="L470" s="162"/>
      <c r="M470" s="162"/>
      <c r="N470" s="96"/>
      <c r="O470" s="96"/>
      <c r="P470" s="164"/>
      <c r="Q470" s="159"/>
      <c r="R470" s="98"/>
      <c r="S470" s="163"/>
      <c r="T470" s="92" t="str">
        <f t="shared" ca="1" si="37"/>
        <v/>
      </c>
      <c r="U470" s="94"/>
      <c r="V470" s="92" t="str">
        <f t="shared" si="38"/>
        <v/>
      </c>
      <c r="W470" s="92" t="str">
        <f t="shared" si="39"/>
        <v/>
      </c>
      <c r="X470" s="99"/>
      <c r="Y470" s="94"/>
      <c r="Z470" s="100"/>
      <c r="AA470" s="95"/>
      <c r="AB470" s="10"/>
      <c r="AC470" s="72" t="b">
        <f t="shared" ca="1" si="36"/>
        <v>0</v>
      </c>
    </row>
    <row r="471" spans="1:29" ht="15">
      <c r="A471" s="93">
        <f t="shared" si="40"/>
        <v>1968</v>
      </c>
      <c r="B471" s="94"/>
      <c r="C471" s="153"/>
      <c r="D471" s="93" t="str">
        <f>IF(C471&lt;&gt;"",COUNTIF(Stats!AD:AD,C471),"")</f>
        <v/>
      </c>
      <c r="E471" s="165" t="str">
        <f ca="1">IF(C471&lt;&gt;"",IF(MONTH(T471)=MONTH(TODAY()),Stats!AI1969,"--"),"")</f>
        <v/>
      </c>
      <c r="F471" s="97"/>
      <c r="G471" s="160"/>
      <c r="H471" s="157"/>
      <c r="I471" s="158"/>
      <c r="J471" s="161"/>
      <c r="K471" s="160"/>
      <c r="L471" s="162"/>
      <c r="M471" s="162"/>
      <c r="N471" s="96"/>
      <c r="O471" s="96"/>
      <c r="P471" s="164"/>
      <c r="Q471" s="159"/>
      <c r="R471" s="98"/>
      <c r="S471" s="163"/>
      <c r="T471" s="92" t="str">
        <f t="shared" ca="1" si="37"/>
        <v/>
      </c>
      <c r="U471" s="94"/>
      <c r="V471" s="92" t="str">
        <f t="shared" si="38"/>
        <v/>
      </c>
      <c r="W471" s="92" t="str">
        <f t="shared" si="39"/>
        <v/>
      </c>
      <c r="X471" s="99"/>
      <c r="Y471" s="94"/>
      <c r="Z471" s="100"/>
      <c r="AA471" s="95"/>
      <c r="AB471" s="10"/>
      <c r="AC471" s="72" t="b">
        <f t="shared" ca="1" si="36"/>
        <v>0</v>
      </c>
    </row>
    <row r="472" spans="1:29" ht="16.5" customHeight="1">
      <c r="A472" s="93">
        <f t="shared" si="40"/>
        <v>1969</v>
      </c>
      <c r="B472" s="94"/>
      <c r="C472" s="153"/>
      <c r="D472" s="93" t="str">
        <f>IF(C472&lt;&gt;"",COUNTIF(Stats!AD:AD,C472),"")</f>
        <v/>
      </c>
      <c r="E472" s="165" t="str">
        <f ca="1">IF(C472&lt;&gt;"",IF(MONTH(T472)=MONTH(TODAY()),Stats!AI1970,"--"),"")</f>
        <v/>
      </c>
      <c r="F472" s="97"/>
      <c r="G472" s="160"/>
      <c r="H472" s="157"/>
      <c r="I472" s="158"/>
      <c r="J472" s="161"/>
      <c r="K472" s="160"/>
      <c r="L472" s="162"/>
      <c r="M472" s="162"/>
      <c r="N472" s="96"/>
      <c r="O472" s="96"/>
      <c r="P472" s="164"/>
      <c r="Q472" s="159"/>
      <c r="R472" s="98"/>
      <c r="S472" s="163"/>
      <c r="T472" s="92" t="str">
        <f t="shared" ca="1" si="37"/>
        <v/>
      </c>
      <c r="U472" s="94"/>
      <c r="V472" s="92" t="str">
        <f t="shared" si="38"/>
        <v/>
      </c>
      <c r="W472" s="92" t="str">
        <f t="shared" si="39"/>
        <v/>
      </c>
      <c r="X472" s="99"/>
      <c r="Y472" s="94"/>
      <c r="Z472" s="100"/>
      <c r="AA472" s="95"/>
      <c r="AB472" s="10"/>
      <c r="AC472" s="72" t="b">
        <f t="shared" ca="1" si="36"/>
        <v>0</v>
      </c>
    </row>
    <row r="473" spans="1:29" ht="15">
      <c r="A473" s="93">
        <f t="shared" si="40"/>
        <v>1970</v>
      </c>
      <c r="B473" s="94"/>
      <c r="C473" s="153"/>
      <c r="D473" s="93" t="str">
        <f>IF(C473&lt;&gt;"",COUNTIF(Stats!AD:AD,C473),"")</f>
        <v/>
      </c>
      <c r="E473" s="165" t="str">
        <f ca="1">IF(C473&lt;&gt;"",IF(MONTH(T473)=MONTH(TODAY()),Stats!AI1971,"--"),"")</f>
        <v/>
      </c>
      <c r="F473" s="97"/>
      <c r="G473" s="160"/>
      <c r="H473" s="157"/>
      <c r="I473" s="158"/>
      <c r="J473" s="161"/>
      <c r="K473" s="160"/>
      <c r="L473" s="162"/>
      <c r="M473" s="162"/>
      <c r="N473" s="96"/>
      <c r="O473" s="96"/>
      <c r="P473" s="164"/>
      <c r="Q473" s="159"/>
      <c r="R473" s="98"/>
      <c r="S473" s="163"/>
      <c r="T473" s="92" t="str">
        <f t="shared" ca="1" si="37"/>
        <v/>
      </c>
      <c r="U473" s="94"/>
      <c r="V473" s="92" t="str">
        <f t="shared" si="38"/>
        <v/>
      </c>
      <c r="W473" s="92" t="str">
        <f t="shared" si="39"/>
        <v/>
      </c>
      <c r="X473" s="99"/>
      <c r="Y473" s="94"/>
      <c r="Z473" s="100"/>
      <c r="AA473" s="95"/>
      <c r="AB473" s="10"/>
      <c r="AC473" s="72" t="b">
        <f t="shared" ca="1" si="36"/>
        <v>0</v>
      </c>
    </row>
    <row r="474" spans="1:29" ht="15">
      <c r="A474" s="93">
        <f t="shared" si="40"/>
        <v>1971</v>
      </c>
      <c r="B474" s="94"/>
      <c r="C474" s="153"/>
      <c r="D474" s="93" t="str">
        <f>IF(C474&lt;&gt;"",COUNTIF(Stats!AD:AD,C474),"")</f>
        <v/>
      </c>
      <c r="E474" s="165" t="str">
        <f ca="1">IF(C474&lt;&gt;"",IF(MONTH(T474)=MONTH(TODAY()),Stats!AI1972,"--"),"")</f>
        <v/>
      </c>
      <c r="F474" s="97"/>
      <c r="G474" s="160"/>
      <c r="H474" s="157"/>
      <c r="I474" s="158"/>
      <c r="J474" s="161"/>
      <c r="K474" s="160"/>
      <c r="L474" s="162"/>
      <c r="M474" s="162"/>
      <c r="N474" s="96"/>
      <c r="O474" s="96"/>
      <c r="P474" s="164"/>
      <c r="Q474" s="159"/>
      <c r="R474" s="98"/>
      <c r="S474" s="163"/>
      <c r="T474" s="92" t="str">
        <f t="shared" ca="1" si="37"/>
        <v/>
      </c>
      <c r="U474" s="94"/>
      <c r="V474" s="92" t="str">
        <f t="shared" si="38"/>
        <v/>
      </c>
      <c r="W474" s="92" t="str">
        <f t="shared" si="39"/>
        <v/>
      </c>
      <c r="X474" s="99"/>
      <c r="Y474" s="94"/>
      <c r="Z474" s="100"/>
      <c r="AA474" s="95"/>
      <c r="AB474" s="10"/>
      <c r="AC474" s="72" t="b">
        <f t="shared" ca="1" si="36"/>
        <v>0</v>
      </c>
    </row>
    <row r="475" spans="1:29" ht="15">
      <c r="A475" s="93">
        <f t="shared" si="40"/>
        <v>1972</v>
      </c>
      <c r="B475" s="94"/>
      <c r="C475" s="153"/>
      <c r="D475" s="93" t="str">
        <f>IF(C475&lt;&gt;"",COUNTIF(Stats!AD:AD,C475),"")</f>
        <v/>
      </c>
      <c r="E475" s="165" t="str">
        <f ca="1">IF(C475&lt;&gt;"",IF(MONTH(T475)=MONTH(TODAY()),Stats!AI1973,"--"),"")</f>
        <v/>
      </c>
      <c r="F475" s="97"/>
      <c r="G475" s="160"/>
      <c r="H475" s="157"/>
      <c r="I475" s="158"/>
      <c r="J475" s="161"/>
      <c r="K475" s="160"/>
      <c r="L475" s="162"/>
      <c r="M475" s="162"/>
      <c r="N475" s="96"/>
      <c r="O475" s="96"/>
      <c r="P475" s="164"/>
      <c r="Q475" s="159"/>
      <c r="R475" s="98"/>
      <c r="S475" s="163"/>
      <c r="T475" s="92" t="str">
        <f t="shared" ca="1" si="37"/>
        <v/>
      </c>
      <c r="U475" s="94"/>
      <c r="V475" s="92" t="str">
        <f t="shared" si="38"/>
        <v/>
      </c>
      <c r="W475" s="92" t="str">
        <f t="shared" si="39"/>
        <v/>
      </c>
      <c r="X475" s="99"/>
      <c r="Y475" s="94"/>
      <c r="Z475" s="100"/>
      <c r="AA475" s="95"/>
      <c r="AB475" s="10"/>
      <c r="AC475" s="72" t="b">
        <f t="shared" ca="1" si="36"/>
        <v>0</v>
      </c>
    </row>
    <row r="476" spans="1:29" ht="15">
      <c r="A476" s="93">
        <f t="shared" si="40"/>
        <v>1973</v>
      </c>
      <c r="B476" s="94"/>
      <c r="C476" s="153"/>
      <c r="D476" s="93" t="str">
        <f>IF(C476&lt;&gt;"",COUNTIF(Stats!AD:AD,C476),"")</f>
        <v/>
      </c>
      <c r="E476" s="165" t="str">
        <f ca="1">IF(C476&lt;&gt;"",IF(MONTH(T476)=MONTH(TODAY()),Stats!AI1974,"--"),"")</f>
        <v/>
      </c>
      <c r="F476" s="97"/>
      <c r="G476" s="160"/>
      <c r="H476" s="157"/>
      <c r="I476" s="158"/>
      <c r="J476" s="161"/>
      <c r="K476" s="160"/>
      <c r="L476" s="162"/>
      <c r="M476" s="162"/>
      <c r="N476" s="96"/>
      <c r="O476" s="96"/>
      <c r="P476" s="164"/>
      <c r="Q476" s="159"/>
      <c r="R476" s="98"/>
      <c r="S476" s="163"/>
      <c r="T476" s="92" t="str">
        <f t="shared" ca="1" si="37"/>
        <v/>
      </c>
      <c r="U476" s="94"/>
      <c r="V476" s="92" t="str">
        <f t="shared" si="38"/>
        <v/>
      </c>
      <c r="W476" s="92" t="str">
        <f t="shared" si="39"/>
        <v/>
      </c>
      <c r="X476" s="99"/>
      <c r="Y476" s="94"/>
      <c r="Z476" s="100"/>
      <c r="AA476" s="95"/>
      <c r="AB476" s="10"/>
      <c r="AC476" s="72" t="b">
        <f t="shared" ca="1" si="36"/>
        <v>0</v>
      </c>
    </row>
    <row r="477" spans="1:29" ht="15">
      <c r="A477" s="93">
        <f t="shared" si="40"/>
        <v>1974</v>
      </c>
      <c r="B477" s="94"/>
      <c r="C477" s="153"/>
      <c r="D477" s="93" t="str">
        <f>IF(C477&lt;&gt;"",COUNTIF(Stats!AD:AD,C477),"")</f>
        <v/>
      </c>
      <c r="E477" s="165" t="str">
        <f ca="1">IF(C477&lt;&gt;"",IF(MONTH(T477)=MONTH(TODAY()),Stats!AI1975,"--"),"")</f>
        <v/>
      </c>
      <c r="F477" s="97"/>
      <c r="G477" s="160"/>
      <c r="H477" s="157"/>
      <c r="I477" s="158"/>
      <c r="J477" s="161"/>
      <c r="K477" s="160"/>
      <c r="L477" s="162"/>
      <c r="M477" s="162"/>
      <c r="N477" s="96"/>
      <c r="O477" s="96"/>
      <c r="P477" s="164"/>
      <c r="Q477" s="159"/>
      <c r="R477" s="98"/>
      <c r="S477" s="163"/>
      <c r="T477" s="92" t="str">
        <f t="shared" ca="1" si="37"/>
        <v/>
      </c>
      <c r="U477" s="94"/>
      <c r="V477" s="92" t="str">
        <f t="shared" si="38"/>
        <v/>
      </c>
      <c r="W477" s="92" t="str">
        <f t="shared" si="39"/>
        <v/>
      </c>
      <c r="X477" s="99"/>
      <c r="Y477" s="94"/>
      <c r="Z477" s="100"/>
      <c r="AA477" s="95"/>
      <c r="AB477" s="10"/>
      <c r="AC477" s="72" t="b">
        <f t="shared" ca="1" si="36"/>
        <v>0</v>
      </c>
    </row>
    <row r="478" spans="1:29" ht="15">
      <c r="A478" s="93">
        <f t="shared" si="40"/>
        <v>1975</v>
      </c>
      <c r="B478" s="94"/>
      <c r="C478" s="153"/>
      <c r="D478" s="93" t="str">
        <f>IF(C478&lt;&gt;"",COUNTIF(Stats!AD:AD,C478),"")</f>
        <v/>
      </c>
      <c r="E478" s="165" t="str">
        <f ca="1">IF(C478&lt;&gt;"",IF(MONTH(T478)=MONTH(TODAY()),Stats!AI1976,"--"),"")</f>
        <v/>
      </c>
      <c r="F478" s="97"/>
      <c r="G478" s="160"/>
      <c r="H478" s="157"/>
      <c r="I478" s="158"/>
      <c r="J478" s="161"/>
      <c r="K478" s="160"/>
      <c r="L478" s="162"/>
      <c r="M478" s="162"/>
      <c r="N478" s="96"/>
      <c r="O478" s="96"/>
      <c r="P478" s="164"/>
      <c r="Q478" s="159"/>
      <c r="R478" s="98"/>
      <c r="S478" s="163"/>
      <c r="T478" s="92" t="str">
        <f t="shared" ca="1" si="37"/>
        <v/>
      </c>
      <c r="U478" s="94"/>
      <c r="V478" s="92" t="str">
        <f t="shared" si="38"/>
        <v/>
      </c>
      <c r="W478" s="92" t="str">
        <f t="shared" si="39"/>
        <v/>
      </c>
      <c r="X478" s="99"/>
      <c r="Y478" s="94"/>
      <c r="Z478" s="100"/>
      <c r="AA478" s="95"/>
      <c r="AB478" s="10"/>
      <c r="AC478" s="72" t="b">
        <f t="shared" ca="1" si="36"/>
        <v>0</v>
      </c>
    </row>
    <row r="479" spans="1:29" ht="15">
      <c r="A479" s="93">
        <f t="shared" si="40"/>
        <v>1976</v>
      </c>
      <c r="B479" s="94"/>
      <c r="C479" s="153"/>
      <c r="D479" s="93" t="str">
        <f>IF(C479&lt;&gt;"",COUNTIF(Stats!AD:AD,C479),"")</f>
        <v/>
      </c>
      <c r="E479" s="165" t="str">
        <f ca="1">IF(C479&lt;&gt;"",IF(MONTH(T479)=MONTH(TODAY()),Stats!AI1977,"--"),"")</f>
        <v/>
      </c>
      <c r="F479" s="97"/>
      <c r="G479" s="160"/>
      <c r="H479" s="157"/>
      <c r="I479" s="158"/>
      <c r="J479" s="161"/>
      <c r="K479" s="160"/>
      <c r="L479" s="162"/>
      <c r="M479" s="162"/>
      <c r="N479" s="96"/>
      <c r="O479" s="96"/>
      <c r="P479" s="164"/>
      <c r="Q479" s="159"/>
      <c r="R479" s="98"/>
      <c r="S479" s="163"/>
      <c r="T479" s="92" t="str">
        <f t="shared" ca="1" si="37"/>
        <v/>
      </c>
      <c r="U479" s="94"/>
      <c r="V479" s="92" t="str">
        <f t="shared" si="38"/>
        <v/>
      </c>
      <c r="W479" s="92" t="str">
        <f t="shared" si="39"/>
        <v/>
      </c>
      <c r="X479" s="99"/>
      <c r="Y479" s="94"/>
      <c r="Z479" s="100"/>
      <c r="AA479" s="95"/>
      <c r="AB479" s="10"/>
      <c r="AC479" s="72" t="b">
        <f t="shared" ca="1" si="36"/>
        <v>0</v>
      </c>
    </row>
    <row r="480" spans="1:29" ht="15">
      <c r="A480" s="93">
        <f t="shared" si="40"/>
        <v>1977</v>
      </c>
      <c r="B480" s="94"/>
      <c r="C480" s="153"/>
      <c r="D480" s="93" t="str">
        <f>IF(C480&lt;&gt;"",COUNTIF(Stats!AD:AD,C480),"")</f>
        <v/>
      </c>
      <c r="E480" s="165" t="str">
        <f ca="1">IF(C480&lt;&gt;"",IF(MONTH(T480)=MONTH(TODAY()),Stats!AI1978,"--"),"")</f>
        <v/>
      </c>
      <c r="F480" s="97"/>
      <c r="G480" s="160"/>
      <c r="H480" s="157"/>
      <c r="I480" s="158"/>
      <c r="J480" s="161"/>
      <c r="K480" s="160"/>
      <c r="L480" s="162"/>
      <c r="M480" s="162"/>
      <c r="N480" s="96"/>
      <c r="O480" s="96"/>
      <c r="P480" s="164"/>
      <c r="Q480" s="159"/>
      <c r="R480" s="98"/>
      <c r="S480" s="163"/>
      <c r="T480" s="92" t="str">
        <f t="shared" ca="1" si="37"/>
        <v/>
      </c>
      <c r="U480" s="94"/>
      <c r="V480" s="92" t="str">
        <f t="shared" si="38"/>
        <v/>
      </c>
      <c r="W480" s="92" t="str">
        <f t="shared" si="39"/>
        <v/>
      </c>
      <c r="X480" s="99"/>
      <c r="Y480" s="94"/>
      <c r="Z480" s="100"/>
      <c r="AA480" s="95"/>
      <c r="AB480" s="10"/>
      <c r="AC480" s="72" t="b">
        <f t="shared" ca="1" si="36"/>
        <v>0</v>
      </c>
    </row>
    <row r="481" spans="1:29" ht="15">
      <c r="A481" s="93">
        <f t="shared" si="40"/>
        <v>1978</v>
      </c>
      <c r="B481" s="94"/>
      <c r="C481" s="153"/>
      <c r="D481" s="93" t="str">
        <f>IF(C481&lt;&gt;"",COUNTIF(Stats!AD:AD,C481),"")</f>
        <v/>
      </c>
      <c r="E481" s="165" t="str">
        <f ca="1">IF(C481&lt;&gt;"",IF(MONTH(T481)=MONTH(TODAY()),Stats!AI1979,"--"),"")</f>
        <v/>
      </c>
      <c r="F481" s="97"/>
      <c r="G481" s="160"/>
      <c r="H481" s="157"/>
      <c r="I481" s="158"/>
      <c r="J481" s="161"/>
      <c r="K481" s="160"/>
      <c r="L481" s="162"/>
      <c r="M481" s="162"/>
      <c r="N481" s="96"/>
      <c r="O481" s="96"/>
      <c r="P481" s="164"/>
      <c r="Q481" s="159"/>
      <c r="R481" s="98"/>
      <c r="S481" s="163"/>
      <c r="T481" s="92" t="str">
        <f t="shared" ca="1" si="37"/>
        <v/>
      </c>
      <c r="U481" s="94"/>
      <c r="V481" s="92" t="str">
        <f t="shared" si="38"/>
        <v/>
      </c>
      <c r="W481" s="92" t="str">
        <f t="shared" si="39"/>
        <v/>
      </c>
      <c r="X481" s="99"/>
      <c r="Y481" s="94"/>
      <c r="Z481" s="100"/>
      <c r="AA481" s="95"/>
      <c r="AB481" s="10"/>
      <c r="AC481" s="72" t="b">
        <f t="shared" ca="1" si="36"/>
        <v>0</v>
      </c>
    </row>
    <row r="482" spans="1:29" ht="15">
      <c r="A482" s="93">
        <f t="shared" si="40"/>
        <v>1979</v>
      </c>
      <c r="B482" s="94"/>
      <c r="C482" s="153"/>
      <c r="D482" s="93" t="str">
        <f>IF(C482&lt;&gt;"",COUNTIF(Stats!AD:AD,C482),"")</f>
        <v/>
      </c>
      <c r="E482" s="165" t="str">
        <f ca="1">IF(C482&lt;&gt;"",IF(MONTH(T482)=MONTH(TODAY()),Stats!AI1980,"--"),"")</f>
        <v/>
      </c>
      <c r="F482" s="97"/>
      <c r="G482" s="160"/>
      <c r="H482" s="157"/>
      <c r="I482" s="158"/>
      <c r="J482" s="161"/>
      <c r="K482" s="160"/>
      <c r="L482" s="162"/>
      <c r="M482" s="162"/>
      <c r="N482" s="96"/>
      <c r="O482" s="96"/>
      <c r="P482" s="164"/>
      <c r="Q482" s="159"/>
      <c r="R482" s="98"/>
      <c r="S482" s="163"/>
      <c r="T482" s="92" t="str">
        <f t="shared" ca="1" si="37"/>
        <v/>
      </c>
      <c r="U482" s="94"/>
      <c r="V482" s="92" t="str">
        <f t="shared" si="38"/>
        <v/>
      </c>
      <c r="W482" s="92" t="str">
        <f t="shared" si="39"/>
        <v/>
      </c>
      <c r="X482" s="99"/>
      <c r="Y482" s="94"/>
      <c r="Z482" s="100"/>
      <c r="AA482" s="95"/>
      <c r="AB482" s="10"/>
      <c r="AC482" s="72" t="b">
        <f t="shared" ca="1" si="36"/>
        <v>0</v>
      </c>
    </row>
    <row r="483" spans="1:29" ht="15">
      <c r="A483" s="93">
        <f t="shared" si="40"/>
        <v>1980</v>
      </c>
      <c r="B483" s="94"/>
      <c r="C483" s="153"/>
      <c r="D483" s="93" t="str">
        <f>IF(C483&lt;&gt;"",COUNTIF(Stats!AD:AD,C483),"")</f>
        <v/>
      </c>
      <c r="E483" s="165" t="str">
        <f ca="1">IF(C483&lt;&gt;"",IF(MONTH(T483)=MONTH(TODAY()),Stats!AI1981,"--"),"")</f>
        <v/>
      </c>
      <c r="F483" s="97"/>
      <c r="G483" s="160"/>
      <c r="H483" s="157"/>
      <c r="I483" s="158"/>
      <c r="J483" s="161"/>
      <c r="K483" s="160"/>
      <c r="L483" s="162"/>
      <c r="M483" s="162"/>
      <c r="N483" s="96"/>
      <c r="O483" s="96"/>
      <c r="P483" s="164"/>
      <c r="Q483" s="159"/>
      <c r="R483" s="98"/>
      <c r="S483" s="163"/>
      <c r="T483" s="92" t="str">
        <f t="shared" ca="1" si="37"/>
        <v/>
      </c>
      <c r="U483" s="94"/>
      <c r="V483" s="92" t="str">
        <f t="shared" si="38"/>
        <v/>
      </c>
      <c r="W483" s="92" t="str">
        <f t="shared" si="39"/>
        <v/>
      </c>
      <c r="X483" s="99"/>
      <c r="Y483" s="94"/>
      <c r="Z483" s="100"/>
      <c r="AA483" s="95"/>
      <c r="AB483" s="10"/>
      <c r="AC483" s="72" t="b">
        <f t="shared" ca="1" si="36"/>
        <v>0</v>
      </c>
    </row>
    <row r="484" spans="1:29" ht="15">
      <c r="A484" s="93">
        <f t="shared" si="40"/>
        <v>1981</v>
      </c>
      <c r="B484" s="94"/>
      <c r="C484" s="153"/>
      <c r="D484" s="93" t="str">
        <f>IF(C484&lt;&gt;"",COUNTIF(Stats!AD:AD,C484),"")</f>
        <v/>
      </c>
      <c r="E484" s="165" t="str">
        <f ca="1">IF(C484&lt;&gt;"",IF(MONTH(T484)=MONTH(TODAY()),Stats!AI1982,"--"),"")</f>
        <v/>
      </c>
      <c r="F484" s="97"/>
      <c r="G484" s="160"/>
      <c r="H484" s="157"/>
      <c r="I484" s="158"/>
      <c r="J484" s="161"/>
      <c r="K484" s="160"/>
      <c r="L484" s="162"/>
      <c r="M484" s="162"/>
      <c r="N484" s="96"/>
      <c r="O484" s="96"/>
      <c r="P484" s="164"/>
      <c r="Q484" s="159"/>
      <c r="R484" s="98"/>
      <c r="S484" s="163"/>
      <c r="T484" s="92" t="str">
        <f t="shared" ca="1" si="37"/>
        <v/>
      </c>
      <c r="U484" s="94"/>
      <c r="V484" s="92" t="str">
        <f t="shared" si="38"/>
        <v/>
      </c>
      <c r="W484" s="92" t="str">
        <f t="shared" si="39"/>
        <v/>
      </c>
      <c r="X484" s="99"/>
      <c r="Y484" s="94"/>
      <c r="Z484" s="100"/>
      <c r="AA484" s="95"/>
      <c r="AB484" s="10"/>
      <c r="AC484" s="72" t="b">
        <f t="shared" ca="1" si="36"/>
        <v>0</v>
      </c>
    </row>
    <row r="485" spans="1:29" ht="15">
      <c r="A485" s="93">
        <f t="shared" si="40"/>
        <v>1982</v>
      </c>
      <c r="B485" s="94"/>
      <c r="C485" s="153"/>
      <c r="D485" s="93" t="str">
        <f>IF(C485&lt;&gt;"",COUNTIF(Stats!AD:AD,C485),"")</f>
        <v/>
      </c>
      <c r="E485" s="165" t="str">
        <f ca="1">IF(C485&lt;&gt;"",IF(MONTH(T485)=MONTH(TODAY()),Stats!AI1983,"--"),"")</f>
        <v/>
      </c>
      <c r="F485" s="97"/>
      <c r="G485" s="160"/>
      <c r="H485" s="157"/>
      <c r="I485" s="158"/>
      <c r="J485" s="161"/>
      <c r="K485" s="160"/>
      <c r="L485" s="162"/>
      <c r="M485" s="162"/>
      <c r="N485" s="96"/>
      <c r="O485" s="96"/>
      <c r="P485" s="164"/>
      <c r="Q485" s="159"/>
      <c r="R485" s="98"/>
      <c r="S485" s="163"/>
      <c r="T485" s="92" t="str">
        <f t="shared" ca="1" si="37"/>
        <v/>
      </c>
      <c r="U485" s="94"/>
      <c r="V485" s="92" t="str">
        <f t="shared" si="38"/>
        <v/>
      </c>
      <c r="W485" s="92" t="str">
        <f t="shared" si="39"/>
        <v/>
      </c>
      <c r="X485" s="99"/>
      <c r="Y485" s="94"/>
      <c r="Z485" s="100"/>
      <c r="AA485" s="95"/>
      <c r="AB485" s="10"/>
      <c r="AC485" s="72" t="b">
        <f t="shared" ca="1" si="36"/>
        <v>0</v>
      </c>
    </row>
    <row r="486" spans="1:29" ht="15">
      <c r="A486" s="93">
        <f t="shared" si="40"/>
        <v>1983</v>
      </c>
      <c r="B486" s="94"/>
      <c r="C486" s="153"/>
      <c r="D486" s="93" t="str">
        <f>IF(C486&lt;&gt;"",COUNTIF(Stats!AD:AD,C486),"")</f>
        <v/>
      </c>
      <c r="E486" s="165" t="str">
        <f ca="1">IF(C486&lt;&gt;"",IF(MONTH(T486)=MONTH(TODAY()),Stats!AI1984,"--"),"")</f>
        <v/>
      </c>
      <c r="F486" s="97"/>
      <c r="G486" s="160"/>
      <c r="H486" s="157"/>
      <c r="I486" s="158"/>
      <c r="J486" s="161"/>
      <c r="K486" s="160"/>
      <c r="L486" s="162"/>
      <c r="M486" s="162"/>
      <c r="N486" s="96"/>
      <c r="O486" s="96"/>
      <c r="P486" s="164"/>
      <c r="Q486" s="159"/>
      <c r="R486" s="98"/>
      <c r="S486" s="163"/>
      <c r="T486" s="92" t="str">
        <f t="shared" ca="1" si="37"/>
        <v/>
      </c>
      <c r="U486" s="94"/>
      <c r="V486" s="92" t="str">
        <f t="shared" si="38"/>
        <v/>
      </c>
      <c r="W486" s="92" t="str">
        <f t="shared" si="39"/>
        <v/>
      </c>
      <c r="X486" s="99"/>
      <c r="Y486" s="94"/>
      <c r="Z486" s="100"/>
      <c r="AA486" s="95"/>
      <c r="AB486" s="10"/>
      <c r="AC486" s="72" t="b">
        <f t="shared" ca="1" si="36"/>
        <v>0</v>
      </c>
    </row>
    <row r="487" spans="1:29" ht="15">
      <c r="A487" s="93">
        <f t="shared" si="40"/>
        <v>1984</v>
      </c>
      <c r="B487" s="94"/>
      <c r="C487" s="153"/>
      <c r="D487" s="93" t="str">
        <f>IF(C487&lt;&gt;"",COUNTIF(Stats!AD:AD,C487),"")</f>
        <v/>
      </c>
      <c r="E487" s="165" t="str">
        <f ca="1">IF(C487&lt;&gt;"",IF(MONTH(T487)=MONTH(TODAY()),Stats!AI1985,"--"),"")</f>
        <v/>
      </c>
      <c r="F487" s="97"/>
      <c r="G487" s="160"/>
      <c r="H487" s="157"/>
      <c r="I487" s="158"/>
      <c r="J487" s="161"/>
      <c r="K487" s="160"/>
      <c r="L487" s="162"/>
      <c r="M487" s="162"/>
      <c r="N487" s="96"/>
      <c r="O487" s="96"/>
      <c r="P487" s="164"/>
      <c r="Q487" s="159"/>
      <c r="R487" s="98"/>
      <c r="S487" s="163"/>
      <c r="T487" s="92" t="str">
        <f t="shared" ca="1" si="37"/>
        <v/>
      </c>
      <c r="U487" s="94"/>
      <c r="V487" s="92" t="str">
        <f t="shared" si="38"/>
        <v/>
      </c>
      <c r="W487" s="92" t="str">
        <f t="shared" si="39"/>
        <v/>
      </c>
      <c r="X487" s="99"/>
      <c r="Y487" s="94"/>
      <c r="Z487" s="100"/>
      <c r="AA487" s="95"/>
      <c r="AB487" s="10"/>
      <c r="AC487" s="72" t="b">
        <f t="shared" ca="1" si="36"/>
        <v>0</v>
      </c>
    </row>
    <row r="488" spans="1:29" ht="15">
      <c r="A488" s="93">
        <f t="shared" si="40"/>
        <v>1985</v>
      </c>
      <c r="B488" s="94"/>
      <c r="C488" s="153"/>
      <c r="D488" s="93" t="str">
        <f>IF(C488&lt;&gt;"",COUNTIF(Stats!AD:AD,C488),"")</f>
        <v/>
      </c>
      <c r="E488" s="165" t="str">
        <f ca="1">IF(C488&lt;&gt;"",IF(MONTH(T488)=MONTH(TODAY()),Stats!AI1986,"--"),"")</f>
        <v/>
      </c>
      <c r="F488" s="97"/>
      <c r="G488" s="160"/>
      <c r="H488" s="157"/>
      <c r="I488" s="158"/>
      <c r="J488" s="161"/>
      <c r="K488" s="160"/>
      <c r="L488" s="162"/>
      <c r="M488" s="162"/>
      <c r="N488" s="96"/>
      <c r="O488" s="96"/>
      <c r="P488" s="164"/>
      <c r="Q488" s="159"/>
      <c r="R488" s="98"/>
      <c r="S488" s="163"/>
      <c r="T488" s="92" t="str">
        <f t="shared" ca="1" si="37"/>
        <v/>
      </c>
      <c r="U488" s="94"/>
      <c r="V488" s="92" t="str">
        <f t="shared" si="38"/>
        <v/>
      </c>
      <c r="W488" s="92" t="str">
        <f t="shared" si="39"/>
        <v/>
      </c>
      <c r="X488" s="99"/>
      <c r="Y488" s="94"/>
      <c r="Z488" s="100"/>
      <c r="AA488" s="95"/>
      <c r="AB488" s="10"/>
      <c r="AC488" s="72" t="b">
        <f t="shared" ca="1" si="36"/>
        <v>0</v>
      </c>
    </row>
    <row r="489" spans="1:29" ht="15">
      <c r="A489" s="93">
        <f t="shared" si="40"/>
        <v>1986</v>
      </c>
      <c r="B489" s="94"/>
      <c r="C489" s="153"/>
      <c r="D489" s="93" t="str">
        <f>IF(C489&lt;&gt;"",COUNTIF(Stats!AD:AD,C489),"")</f>
        <v/>
      </c>
      <c r="E489" s="165" t="str">
        <f ca="1">IF(C489&lt;&gt;"",IF(MONTH(T489)=MONTH(TODAY()),Stats!AI1987,"--"),"")</f>
        <v/>
      </c>
      <c r="F489" s="97"/>
      <c r="G489" s="160"/>
      <c r="H489" s="157"/>
      <c r="I489" s="158"/>
      <c r="J489" s="161"/>
      <c r="K489" s="160"/>
      <c r="L489" s="162"/>
      <c r="M489" s="162"/>
      <c r="N489" s="96"/>
      <c r="O489" s="96"/>
      <c r="P489" s="164"/>
      <c r="Q489" s="159"/>
      <c r="R489" s="98"/>
      <c r="S489" s="163"/>
      <c r="T489" s="92" t="str">
        <f t="shared" ca="1" si="37"/>
        <v/>
      </c>
      <c r="U489" s="94"/>
      <c r="V489" s="92" t="str">
        <f t="shared" si="38"/>
        <v/>
      </c>
      <c r="W489" s="92" t="str">
        <f t="shared" si="39"/>
        <v/>
      </c>
      <c r="X489" s="99"/>
      <c r="Y489" s="94"/>
      <c r="Z489" s="100"/>
      <c r="AA489" s="95"/>
      <c r="AB489" s="10"/>
      <c r="AC489" s="72" t="b">
        <f t="shared" ca="1" si="36"/>
        <v>0</v>
      </c>
    </row>
    <row r="490" spans="1:29" ht="15">
      <c r="A490" s="93">
        <f t="shared" si="40"/>
        <v>1987</v>
      </c>
      <c r="B490" s="94"/>
      <c r="C490" s="153"/>
      <c r="D490" s="93" t="str">
        <f>IF(C490&lt;&gt;"",COUNTIF(Stats!AD:AD,C490),"")</f>
        <v/>
      </c>
      <c r="E490" s="165" t="str">
        <f ca="1">IF(C490&lt;&gt;"",IF(MONTH(T490)=MONTH(TODAY()),Stats!AI1988,"--"),"")</f>
        <v/>
      </c>
      <c r="F490" s="97"/>
      <c r="G490" s="160"/>
      <c r="H490" s="157"/>
      <c r="I490" s="158"/>
      <c r="J490" s="161"/>
      <c r="K490" s="160"/>
      <c r="L490" s="162"/>
      <c r="M490" s="162"/>
      <c r="N490" s="96"/>
      <c r="O490" s="96"/>
      <c r="P490" s="164"/>
      <c r="Q490" s="159"/>
      <c r="R490" s="98"/>
      <c r="S490" s="163"/>
      <c r="T490" s="92" t="str">
        <f t="shared" ca="1" si="37"/>
        <v/>
      </c>
      <c r="U490" s="94"/>
      <c r="V490" s="92" t="str">
        <f t="shared" si="38"/>
        <v/>
      </c>
      <c r="W490" s="92" t="str">
        <f t="shared" si="39"/>
        <v/>
      </c>
      <c r="X490" s="99"/>
      <c r="Y490" s="94"/>
      <c r="Z490" s="100"/>
      <c r="AA490" s="95"/>
      <c r="AB490" s="10"/>
      <c r="AC490" s="72" t="b">
        <f t="shared" ca="1" si="36"/>
        <v>0</v>
      </c>
    </row>
    <row r="491" spans="1:29" ht="15">
      <c r="A491" s="93">
        <f t="shared" si="40"/>
        <v>1988</v>
      </c>
      <c r="B491" s="94"/>
      <c r="C491" s="153"/>
      <c r="D491" s="93" t="str">
        <f>IF(C491&lt;&gt;"",COUNTIF(Stats!AD:AD,C491),"")</f>
        <v/>
      </c>
      <c r="E491" s="165" t="str">
        <f ca="1">IF(C491&lt;&gt;"",IF(MONTH(T491)=MONTH(TODAY()),Stats!AI1989,"--"),"")</f>
        <v/>
      </c>
      <c r="F491" s="97"/>
      <c r="G491" s="160"/>
      <c r="H491" s="157"/>
      <c r="I491" s="158"/>
      <c r="J491" s="161"/>
      <c r="K491" s="160"/>
      <c r="L491" s="162"/>
      <c r="M491" s="162"/>
      <c r="N491" s="96"/>
      <c r="O491" s="96"/>
      <c r="P491" s="164"/>
      <c r="Q491" s="159"/>
      <c r="R491" s="98"/>
      <c r="S491" s="163"/>
      <c r="T491" s="92" t="str">
        <f t="shared" ca="1" si="37"/>
        <v/>
      </c>
      <c r="U491" s="94"/>
      <c r="V491" s="92" t="str">
        <f t="shared" si="38"/>
        <v/>
      </c>
      <c r="W491" s="92" t="str">
        <f t="shared" si="39"/>
        <v/>
      </c>
      <c r="X491" s="99"/>
      <c r="Y491" s="94"/>
      <c r="Z491" s="100"/>
      <c r="AA491" s="95"/>
      <c r="AB491" s="10"/>
      <c r="AC491" s="72" t="b">
        <f t="shared" ca="1" si="36"/>
        <v>0</v>
      </c>
    </row>
    <row r="492" spans="1:29" ht="15">
      <c r="A492" s="93">
        <f t="shared" si="40"/>
        <v>1989</v>
      </c>
      <c r="B492" s="94"/>
      <c r="C492" s="153"/>
      <c r="D492" s="93" t="str">
        <f>IF(C492&lt;&gt;"",COUNTIF(Stats!AD:AD,C492),"")</f>
        <v/>
      </c>
      <c r="E492" s="165" t="str">
        <f ca="1">IF(C492&lt;&gt;"",IF(MONTH(T492)=MONTH(TODAY()),Stats!AI1990,"--"),"")</f>
        <v/>
      </c>
      <c r="F492" s="97"/>
      <c r="G492" s="160"/>
      <c r="H492" s="157"/>
      <c r="I492" s="158"/>
      <c r="J492" s="161"/>
      <c r="K492" s="160"/>
      <c r="L492" s="162"/>
      <c r="M492" s="162"/>
      <c r="N492" s="96"/>
      <c r="O492" s="96"/>
      <c r="P492" s="164"/>
      <c r="Q492" s="159"/>
      <c r="R492" s="98"/>
      <c r="S492" s="163"/>
      <c r="T492" s="92" t="str">
        <f t="shared" ca="1" si="37"/>
        <v/>
      </c>
      <c r="U492" s="94"/>
      <c r="V492" s="92" t="str">
        <f t="shared" si="38"/>
        <v/>
      </c>
      <c r="W492" s="92" t="str">
        <f t="shared" si="39"/>
        <v/>
      </c>
      <c r="X492" s="99"/>
      <c r="Y492" s="94"/>
      <c r="Z492" s="100"/>
      <c r="AA492" s="95"/>
      <c r="AB492" s="10"/>
      <c r="AC492" s="72" t="b">
        <f t="shared" ca="1" si="36"/>
        <v>0</v>
      </c>
    </row>
    <row r="493" spans="1:29" ht="15">
      <c r="A493" s="93">
        <f t="shared" si="40"/>
        <v>1990</v>
      </c>
      <c r="B493" s="94"/>
      <c r="C493" s="153"/>
      <c r="D493" s="93" t="str">
        <f>IF(C493&lt;&gt;"",COUNTIF(Stats!AD:AD,C493),"")</f>
        <v/>
      </c>
      <c r="E493" s="165" t="str">
        <f ca="1">IF(C493&lt;&gt;"",IF(MONTH(T493)=MONTH(TODAY()),Stats!AI1991,"--"),"")</f>
        <v/>
      </c>
      <c r="F493" s="97"/>
      <c r="G493" s="160"/>
      <c r="H493" s="157"/>
      <c r="I493" s="158"/>
      <c r="J493" s="161"/>
      <c r="K493" s="160"/>
      <c r="L493" s="162"/>
      <c r="M493" s="162"/>
      <c r="N493" s="96"/>
      <c r="O493" s="96"/>
      <c r="P493" s="164"/>
      <c r="Q493" s="159"/>
      <c r="R493" s="98"/>
      <c r="S493" s="163"/>
      <c r="T493" s="92" t="str">
        <f t="shared" ca="1" si="37"/>
        <v/>
      </c>
      <c r="U493" s="94"/>
      <c r="V493" s="92" t="str">
        <f t="shared" si="38"/>
        <v/>
      </c>
      <c r="W493" s="92" t="str">
        <f t="shared" si="39"/>
        <v/>
      </c>
      <c r="X493" s="99"/>
      <c r="Y493" s="94"/>
      <c r="Z493" s="100"/>
      <c r="AA493" s="95"/>
      <c r="AB493" s="10"/>
      <c r="AC493" s="72" t="b">
        <f t="shared" ca="1" si="36"/>
        <v>0</v>
      </c>
    </row>
    <row r="494" spans="1:29" ht="15">
      <c r="A494" s="93">
        <f t="shared" si="40"/>
        <v>1991</v>
      </c>
      <c r="B494" s="94"/>
      <c r="C494" s="153"/>
      <c r="D494" s="93" t="str">
        <f>IF(C494&lt;&gt;"",COUNTIF(Stats!AD:AD,C494),"")</f>
        <v/>
      </c>
      <c r="E494" s="165" t="str">
        <f ca="1">IF(C494&lt;&gt;"",IF(MONTH(T494)=MONTH(TODAY()),Stats!AI1992,"--"),"")</f>
        <v/>
      </c>
      <c r="F494" s="97"/>
      <c r="G494" s="160"/>
      <c r="H494" s="157"/>
      <c r="I494" s="158"/>
      <c r="J494" s="161"/>
      <c r="K494" s="160"/>
      <c r="L494" s="162"/>
      <c r="M494" s="162"/>
      <c r="N494" s="96"/>
      <c r="O494" s="96"/>
      <c r="P494" s="164"/>
      <c r="Q494" s="159"/>
      <c r="R494" s="98"/>
      <c r="S494" s="163"/>
      <c r="T494" s="92" t="str">
        <f t="shared" ca="1" si="37"/>
        <v/>
      </c>
      <c r="U494" s="94"/>
      <c r="V494" s="92" t="str">
        <f t="shared" si="38"/>
        <v/>
      </c>
      <c r="W494" s="92" t="str">
        <f t="shared" si="39"/>
        <v/>
      </c>
      <c r="X494" s="99"/>
      <c r="Y494" s="94"/>
      <c r="Z494" s="100"/>
      <c r="AA494" s="95"/>
      <c r="AB494" s="10"/>
      <c r="AC494" s="72" t="b">
        <f t="shared" ca="1" si="36"/>
        <v>0</v>
      </c>
    </row>
    <row r="495" spans="1:29" ht="15">
      <c r="A495" s="93">
        <f t="shared" si="40"/>
        <v>1992</v>
      </c>
      <c r="B495" s="94"/>
      <c r="C495" s="153"/>
      <c r="D495" s="93" t="str">
        <f>IF(C495&lt;&gt;"",COUNTIF(Stats!AD:AD,C495),"")</f>
        <v/>
      </c>
      <c r="E495" s="165" t="str">
        <f ca="1">IF(C495&lt;&gt;"",IF(MONTH(T495)=MONTH(TODAY()),Stats!AI1993,"--"),"")</f>
        <v/>
      </c>
      <c r="F495" s="97"/>
      <c r="G495" s="160"/>
      <c r="H495" s="157"/>
      <c r="I495" s="158"/>
      <c r="J495" s="161"/>
      <c r="K495" s="160"/>
      <c r="L495" s="162"/>
      <c r="M495" s="162"/>
      <c r="N495" s="96"/>
      <c r="O495" s="96"/>
      <c r="P495" s="164"/>
      <c r="Q495" s="159"/>
      <c r="R495" s="98"/>
      <c r="S495" s="163"/>
      <c r="T495" s="92" t="str">
        <f t="shared" ca="1" si="37"/>
        <v/>
      </c>
      <c r="U495" s="94"/>
      <c r="V495" s="92" t="str">
        <f t="shared" si="38"/>
        <v/>
      </c>
      <c r="W495" s="92" t="str">
        <f t="shared" si="39"/>
        <v/>
      </c>
      <c r="X495" s="99"/>
      <c r="Y495" s="94"/>
      <c r="Z495" s="100"/>
      <c r="AA495" s="95"/>
      <c r="AB495" s="10"/>
      <c r="AC495" s="72" t="b">
        <f t="shared" ca="1" si="36"/>
        <v>0</v>
      </c>
    </row>
    <row r="496" spans="1:29" ht="15">
      <c r="A496" s="93">
        <f t="shared" si="40"/>
        <v>1993</v>
      </c>
      <c r="B496" s="94"/>
      <c r="C496" s="153"/>
      <c r="D496" s="93" t="str">
        <f>IF(C496&lt;&gt;"",COUNTIF(Stats!AD:AD,C496),"")</f>
        <v/>
      </c>
      <c r="E496" s="165" t="str">
        <f ca="1">IF(C496&lt;&gt;"",IF(MONTH(T496)=MONTH(TODAY()),Stats!AI1994,"--"),"")</f>
        <v/>
      </c>
      <c r="F496" s="97"/>
      <c r="G496" s="160"/>
      <c r="H496" s="157"/>
      <c r="I496" s="158"/>
      <c r="J496" s="161"/>
      <c r="K496" s="160"/>
      <c r="L496" s="162"/>
      <c r="M496" s="162"/>
      <c r="N496" s="96"/>
      <c r="O496" s="96"/>
      <c r="P496" s="164"/>
      <c r="Q496" s="159"/>
      <c r="R496" s="98"/>
      <c r="S496" s="163"/>
      <c r="T496" s="92" t="str">
        <f t="shared" ca="1" si="37"/>
        <v/>
      </c>
      <c r="U496" s="94"/>
      <c r="V496" s="92" t="str">
        <f t="shared" si="38"/>
        <v/>
      </c>
      <c r="W496" s="92" t="str">
        <f t="shared" si="39"/>
        <v/>
      </c>
      <c r="X496" s="99"/>
      <c r="Y496" s="94"/>
      <c r="Z496" s="100"/>
      <c r="AA496" s="95"/>
      <c r="AB496" s="10"/>
      <c r="AC496" s="72" t="b">
        <f t="shared" ca="1" si="36"/>
        <v>0</v>
      </c>
    </row>
    <row r="497" spans="1:29" ht="15">
      <c r="A497" s="93">
        <f t="shared" si="40"/>
        <v>1994</v>
      </c>
      <c r="B497" s="94"/>
      <c r="C497" s="153"/>
      <c r="D497" s="93" t="str">
        <f>IF(C497&lt;&gt;"",COUNTIF(Stats!AD:AD,C497),"")</f>
        <v/>
      </c>
      <c r="E497" s="165" t="str">
        <f ca="1">IF(C497&lt;&gt;"",IF(MONTH(T497)=MONTH(TODAY()),Stats!AI1995,"--"),"")</f>
        <v/>
      </c>
      <c r="F497" s="97"/>
      <c r="G497" s="160"/>
      <c r="H497" s="157"/>
      <c r="I497" s="158"/>
      <c r="J497" s="161"/>
      <c r="K497" s="160"/>
      <c r="L497" s="162"/>
      <c r="M497" s="162"/>
      <c r="N497" s="96"/>
      <c r="O497" s="96"/>
      <c r="P497" s="164"/>
      <c r="Q497" s="159"/>
      <c r="R497" s="98"/>
      <c r="S497" s="163"/>
      <c r="T497" s="92" t="str">
        <f t="shared" ca="1" si="37"/>
        <v/>
      </c>
      <c r="U497" s="94"/>
      <c r="V497" s="92" t="str">
        <f t="shared" si="38"/>
        <v/>
      </c>
      <c r="W497" s="92" t="str">
        <f t="shared" si="39"/>
        <v/>
      </c>
      <c r="X497" s="99"/>
      <c r="Y497" s="94"/>
      <c r="Z497" s="100"/>
      <c r="AA497" s="95"/>
      <c r="AB497" s="10"/>
      <c r="AC497" s="72" t="b">
        <f t="shared" ca="1" si="36"/>
        <v>0</v>
      </c>
    </row>
    <row r="498" spans="1:29" ht="15">
      <c r="A498" s="93">
        <f t="shared" si="40"/>
        <v>1995</v>
      </c>
      <c r="B498" s="94"/>
      <c r="C498" s="153"/>
      <c r="D498" s="93" t="str">
        <f>IF(C498&lt;&gt;"",COUNTIF(Stats!AD:AD,C498),"")</f>
        <v/>
      </c>
      <c r="E498" s="165" t="str">
        <f ca="1">IF(C498&lt;&gt;"",IF(MONTH(T498)=MONTH(TODAY()),Stats!AI1996,"--"),"")</f>
        <v/>
      </c>
      <c r="F498" s="97"/>
      <c r="G498" s="160"/>
      <c r="H498" s="157"/>
      <c r="I498" s="158"/>
      <c r="J498" s="161"/>
      <c r="K498" s="160"/>
      <c r="L498" s="162"/>
      <c r="M498" s="162"/>
      <c r="N498" s="96"/>
      <c r="O498" s="96"/>
      <c r="P498" s="164"/>
      <c r="Q498" s="159"/>
      <c r="R498" s="98"/>
      <c r="S498" s="163"/>
      <c r="T498" s="92" t="str">
        <f t="shared" ca="1" si="37"/>
        <v/>
      </c>
      <c r="U498" s="94"/>
      <c r="V498" s="92" t="str">
        <f t="shared" si="38"/>
        <v/>
      </c>
      <c r="W498" s="92" t="str">
        <f t="shared" si="39"/>
        <v/>
      </c>
      <c r="X498" s="99"/>
      <c r="Y498" s="94"/>
      <c r="Z498" s="100"/>
      <c r="AA498" s="95"/>
      <c r="AB498" s="10"/>
      <c r="AC498" s="72" t="b">
        <f t="shared" ca="1" si="36"/>
        <v>0</v>
      </c>
    </row>
    <row r="499" spans="1:29" ht="15">
      <c r="A499" s="93">
        <f t="shared" si="40"/>
        <v>1996</v>
      </c>
      <c r="B499" s="94"/>
      <c r="C499" s="153"/>
      <c r="D499" s="93" t="str">
        <f>IF(C499&lt;&gt;"",COUNTIF(Stats!AD:AD,C499),"")</f>
        <v/>
      </c>
      <c r="E499" s="165" t="str">
        <f ca="1">IF(C499&lt;&gt;"",IF(MONTH(T499)=MONTH(TODAY()),Stats!AI1997,"--"),"")</f>
        <v/>
      </c>
      <c r="F499" s="97"/>
      <c r="G499" s="160"/>
      <c r="H499" s="157"/>
      <c r="I499" s="158"/>
      <c r="J499" s="161"/>
      <c r="K499" s="160"/>
      <c r="L499" s="162"/>
      <c r="M499" s="162"/>
      <c r="N499" s="96"/>
      <c r="O499" s="96"/>
      <c r="P499" s="164"/>
      <c r="Q499" s="159"/>
      <c r="R499" s="98"/>
      <c r="S499" s="163"/>
      <c r="T499" s="92" t="str">
        <f t="shared" ca="1" si="37"/>
        <v/>
      </c>
      <c r="U499" s="94"/>
      <c r="V499" s="92" t="str">
        <f t="shared" si="38"/>
        <v/>
      </c>
      <c r="W499" s="92" t="str">
        <f t="shared" si="39"/>
        <v/>
      </c>
      <c r="X499" s="99"/>
      <c r="Y499" s="94"/>
      <c r="Z499" s="100"/>
      <c r="AA499" s="95"/>
      <c r="AB499" s="10"/>
      <c r="AC499" s="72" t="b">
        <f t="shared" ca="1" si="36"/>
        <v>0</v>
      </c>
    </row>
    <row r="500" spans="1:29" ht="15">
      <c r="A500" s="93">
        <f t="shared" si="40"/>
        <v>1997</v>
      </c>
      <c r="B500" s="94"/>
      <c r="C500" s="153"/>
      <c r="D500" s="93" t="str">
        <f>IF(C500&lt;&gt;"",COUNTIF(Stats!AD:AD,C500),"")</f>
        <v/>
      </c>
      <c r="E500" s="165" t="str">
        <f ca="1">IF(C500&lt;&gt;"",IF(MONTH(T500)=MONTH(TODAY()),Stats!AI1998,"--"),"")</f>
        <v/>
      </c>
      <c r="F500" s="97"/>
      <c r="G500" s="160"/>
      <c r="H500" s="157"/>
      <c r="I500" s="158"/>
      <c r="J500" s="161"/>
      <c r="K500" s="160"/>
      <c r="L500" s="162"/>
      <c r="M500" s="162"/>
      <c r="N500" s="96"/>
      <c r="O500" s="96"/>
      <c r="P500" s="164"/>
      <c r="Q500" s="159"/>
      <c r="R500" s="98"/>
      <c r="S500" s="163"/>
      <c r="T500" s="92" t="str">
        <f t="shared" ca="1" si="37"/>
        <v/>
      </c>
      <c r="U500" s="94"/>
      <c r="V500" s="92" t="str">
        <f t="shared" si="38"/>
        <v/>
      </c>
      <c r="W500" s="92" t="str">
        <f t="shared" si="39"/>
        <v/>
      </c>
      <c r="X500" s="99"/>
      <c r="Y500" s="94"/>
      <c r="Z500" s="100"/>
      <c r="AA500" s="95"/>
      <c r="AB500" s="10"/>
      <c r="AC500" s="72" t="b">
        <f t="shared" ca="1" si="36"/>
        <v>0</v>
      </c>
    </row>
    <row r="501" spans="1:29" ht="15">
      <c r="A501" s="93">
        <f t="shared" si="40"/>
        <v>1998</v>
      </c>
      <c r="B501" s="94"/>
      <c r="C501" s="153"/>
      <c r="D501" s="93" t="str">
        <f>IF(C501&lt;&gt;"",COUNTIF(Stats!AD:AD,C501),"")</f>
        <v/>
      </c>
      <c r="E501" s="165" t="str">
        <f ca="1">IF(C501&lt;&gt;"",IF(MONTH(T501)=MONTH(TODAY()),Stats!AI1999,"--"),"")</f>
        <v/>
      </c>
      <c r="F501" s="97"/>
      <c r="G501" s="160"/>
      <c r="H501" s="157"/>
      <c r="I501" s="158"/>
      <c r="J501" s="161"/>
      <c r="K501" s="160"/>
      <c r="L501" s="162"/>
      <c r="M501" s="162"/>
      <c r="N501" s="96"/>
      <c r="O501" s="96"/>
      <c r="P501" s="164"/>
      <c r="Q501" s="159"/>
      <c r="R501" s="98"/>
      <c r="S501" s="163"/>
      <c r="T501" s="92" t="str">
        <f t="shared" ca="1" si="37"/>
        <v/>
      </c>
      <c r="U501" s="94"/>
      <c r="V501" s="92" t="str">
        <f t="shared" si="38"/>
        <v/>
      </c>
      <c r="W501" s="92" t="str">
        <f t="shared" si="39"/>
        <v/>
      </c>
      <c r="X501" s="99"/>
      <c r="Y501" s="94"/>
      <c r="Z501" s="100"/>
      <c r="AA501" s="95"/>
      <c r="AB501" s="10"/>
      <c r="AC501" s="72" t="b">
        <f t="shared" ca="1" si="36"/>
        <v>0</v>
      </c>
    </row>
    <row r="502" spans="1:29" ht="15">
      <c r="A502" s="93">
        <f t="shared" si="40"/>
        <v>1999</v>
      </c>
      <c r="B502" s="94"/>
      <c r="C502" s="153"/>
      <c r="D502" s="93" t="str">
        <f>IF(C502&lt;&gt;"",COUNTIF(Stats!AD:AD,C502),"")</f>
        <v/>
      </c>
      <c r="E502" s="165" t="str">
        <f ca="1">IF(C502&lt;&gt;"",IF(MONTH(T502)=MONTH(TODAY()),Stats!AI2000,"--"),"")</f>
        <v/>
      </c>
      <c r="F502" s="97"/>
      <c r="G502" s="160"/>
      <c r="H502" s="157"/>
      <c r="I502" s="158"/>
      <c r="J502" s="161"/>
      <c r="K502" s="160"/>
      <c r="L502" s="162"/>
      <c r="M502" s="162"/>
      <c r="N502" s="96"/>
      <c r="O502" s="96"/>
      <c r="P502" s="164"/>
      <c r="Q502" s="159"/>
      <c r="R502" s="98"/>
      <c r="S502" s="163"/>
      <c r="T502" s="92" t="str">
        <f t="shared" ca="1" si="37"/>
        <v/>
      </c>
      <c r="U502" s="94"/>
      <c r="V502" s="92" t="str">
        <f t="shared" si="38"/>
        <v/>
      </c>
      <c r="W502" s="92" t="str">
        <f t="shared" si="39"/>
        <v/>
      </c>
      <c r="X502" s="99"/>
      <c r="Y502" s="94"/>
      <c r="Z502" s="100"/>
      <c r="AA502" s="95"/>
      <c r="AB502" s="10"/>
      <c r="AC502" s="72" t="b">
        <f t="shared" ca="1" si="36"/>
        <v>0</v>
      </c>
    </row>
    <row r="503" spans="1:29" ht="15">
      <c r="A503" s="93">
        <f t="shared" si="40"/>
        <v>2000</v>
      </c>
      <c r="B503" s="94"/>
      <c r="C503" s="153"/>
      <c r="D503" s="93" t="str">
        <f>IF(C503&lt;&gt;"",COUNTIF(Stats!AD:AD,C503),"")</f>
        <v/>
      </c>
      <c r="E503" s="165" t="str">
        <f ca="1">IF(C503&lt;&gt;"",IF(MONTH(T503)=MONTH(TODAY()),Stats!AI2001,"--"),"")</f>
        <v/>
      </c>
      <c r="F503" s="97"/>
      <c r="G503" s="160"/>
      <c r="H503" s="157"/>
      <c r="I503" s="158"/>
      <c r="J503" s="161"/>
      <c r="K503" s="160"/>
      <c r="L503" s="162"/>
      <c r="M503" s="162"/>
      <c r="N503" s="96"/>
      <c r="O503" s="96"/>
      <c r="P503" s="164"/>
      <c r="Q503" s="159"/>
      <c r="R503" s="98"/>
      <c r="S503" s="163"/>
      <c r="T503" s="92" t="str">
        <f t="shared" ca="1" si="37"/>
        <v/>
      </c>
      <c r="U503" s="94"/>
      <c r="V503" s="92" t="str">
        <f t="shared" si="38"/>
        <v/>
      </c>
      <c r="W503" s="92" t="str">
        <f t="shared" si="39"/>
        <v/>
      </c>
      <c r="X503" s="99"/>
      <c r="Y503" s="94"/>
      <c r="Z503" s="100"/>
      <c r="AA503" s="95"/>
      <c r="AB503" s="10"/>
      <c r="AC503" s="72" t="b">
        <f t="shared" ca="1" si="36"/>
        <v>0</v>
      </c>
    </row>
    <row r="504" spans="1:29">
      <c r="S504" s="38">
        <f>SUM(COUNTIF(S3:S503,"Complete")+COUNTIF(S3:S503,"Cancelled"))</f>
        <v>0</v>
      </c>
    </row>
    <row r="508" spans="1:29">
      <c r="D508" s="4"/>
      <c r="E508" s="4"/>
    </row>
    <row r="509" spans="1:29" ht="18.75">
      <c r="D509" s="65"/>
      <c r="E509" s="65"/>
    </row>
    <row r="510" spans="1:29">
      <c r="D510" s="4"/>
      <c r="E510" s="4"/>
    </row>
    <row r="511" spans="1:29">
      <c r="D511" s="4"/>
      <c r="E511" s="4"/>
    </row>
  </sheetData>
  <sheetProtection sheet="1" objects="1" scenarios="1"/>
  <mergeCells count="9">
    <mergeCell ref="A2:I2"/>
    <mergeCell ref="S2:Y2"/>
    <mergeCell ref="AL1:AS1"/>
    <mergeCell ref="J2:R2"/>
    <mergeCell ref="Z2:AB2"/>
    <mergeCell ref="P1:R1"/>
    <mergeCell ref="L1:N1"/>
    <mergeCell ref="S1:T1"/>
    <mergeCell ref="Y1:Z1"/>
  </mergeCells>
  <conditionalFormatting sqref="AV290">
    <cfRule type="expression" dxfId="90" priority="361">
      <formula>MOD(ROW(),2)=0</formula>
    </cfRule>
  </conditionalFormatting>
  <conditionalFormatting sqref="B504:B9900">
    <cfRule type="expression" dxfId="89" priority="199">
      <formula>INDIRECT("P"&amp;(ROW()-1))&lt;&gt;INDIRECT("P"&amp;(ROW()))</formula>
    </cfRule>
  </conditionalFormatting>
  <conditionalFormatting sqref="T504">
    <cfRule type="expression" dxfId="88" priority="174">
      <formula>INDIRECT("P"&amp;(ROW()-1))&lt;&gt;INDIRECT("P"&amp;(ROW()))</formula>
    </cfRule>
  </conditionalFormatting>
  <conditionalFormatting sqref="A4:A503">
    <cfRule type="expression" dxfId="87" priority="52">
      <formula>$AC4=TRUE</formula>
    </cfRule>
    <cfRule type="expression" dxfId="86" priority="865">
      <formula>MOD(ROW(),2)=0</formula>
    </cfRule>
  </conditionalFormatting>
  <conditionalFormatting sqref="B4:C503 U4:AB503 F500:S503 G4:I4 K4:S4 G5:S499">
    <cfRule type="expression" dxfId="85" priority="14">
      <formula>$AC4=TRUE</formula>
    </cfRule>
    <cfRule type="expression" dxfId="84" priority="24">
      <formula>MOD(ROW(),2)=0</formula>
    </cfRule>
  </conditionalFormatting>
  <conditionalFormatting sqref="AA4:AA503">
    <cfRule type="expression" dxfId="83" priority="22">
      <formula>IF(AND($S4="Cancelled",$AA4=""),TRUE,FALSE)</formula>
    </cfRule>
  </conditionalFormatting>
  <conditionalFormatting sqref="B4:B503">
    <cfRule type="expression" dxfId="82" priority="21">
      <formula>INDIRECT("B"&amp;(ROW()-1))&lt;&gt;INDIRECT("B"&amp;(ROW()))</formula>
    </cfRule>
  </conditionalFormatting>
  <conditionalFormatting sqref="S4:S503">
    <cfRule type="cellIs" dxfId="81" priority="15" operator="equal">
      <formula>"Cancelled"</formula>
    </cfRule>
    <cfRule type="cellIs" dxfId="80" priority="16" operator="equal">
      <formula>"Pending"</formula>
    </cfRule>
    <cfRule type="cellIs" dxfId="79" priority="17" operator="equal">
      <formula>"Account"</formula>
    </cfRule>
    <cfRule type="cellIs" dxfId="78" priority="18" operator="equal">
      <formula>"Wait"</formula>
    </cfRule>
    <cfRule type="cellIs" dxfId="77" priority="19" operator="equal">
      <formula>"Lost"</formula>
    </cfRule>
    <cfRule type="cellIs" dxfId="76" priority="20" operator="equal">
      <formula>"Complete"</formula>
    </cfRule>
    <cfRule type="cellIs" dxfId="75" priority="23" operator="equal">
      <formula>"Ordered"</formula>
    </cfRule>
  </conditionalFormatting>
  <conditionalFormatting sqref="W4:W503">
    <cfRule type="expression" dxfId="74" priority="13">
      <formula>IF(AND($S4="Ordered",$W4&lt;TODAY()),TRUE,FALSE)</formula>
    </cfRule>
  </conditionalFormatting>
  <conditionalFormatting sqref="T4:T503">
    <cfRule type="expression" dxfId="73" priority="10">
      <formula>$AC4=TRUE</formula>
    </cfRule>
    <cfRule type="expression" dxfId="72" priority="12">
      <formula>MOD(ROW(),2)=0</formula>
    </cfRule>
  </conditionalFormatting>
  <conditionalFormatting sqref="T4:T503">
    <cfRule type="expression" dxfId="71" priority="11">
      <formula>INDIRECT("T"&amp;(ROW()-1))&lt;&gt;INDIRECT("T"&amp;(ROW()))</formula>
    </cfRule>
  </conditionalFormatting>
  <conditionalFormatting sqref="D4:E503">
    <cfRule type="expression" dxfId="70" priority="6">
      <formula>$AC4=TRUE</formula>
    </cfRule>
    <cfRule type="expression" dxfId="69" priority="9">
      <formula>MOD(ROW(),2)=0</formula>
    </cfRule>
  </conditionalFormatting>
  <conditionalFormatting sqref="E4:E503">
    <cfRule type="expression" dxfId="68" priority="8">
      <formula>AND(C4&lt;&gt;"",MONTH(B4)=MONTH(TODAY()),E4&gt;4)</formula>
    </cfRule>
  </conditionalFormatting>
  <conditionalFormatting sqref="J4">
    <cfRule type="expression" dxfId="67" priority="4">
      <formula>$AC4=TRUE</formula>
    </cfRule>
    <cfRule type="expression" dxfId="66" priority="5">
      <formula>MOD(ROW(),2)=0</formula>
    </cfRule>
  </conditionalFormatting>
  <conditionalFormatting sqref="J4:J503">
    <cfRule type="expression" dxfId="65" priority="3">
      <formula>IF(COUNTIF(NYTBS,J4),TRUE,FALSE)</formula>
    </cfRule>
  </conditionalFormatting>
  <conditionalFormatting sqref="F4:F499">
    <cfRule type="expression" dxfId="64" priority="1">
      <formula>$AC4=TRUE</formula>
    </cfRule>
    <cfRule type="expression" dxfId="63" priority="2">
      <formula>MOD(ROW(),2)=0</formula>
    </cfRule>
  </conditionalFormatting>
  <dataValidations count="7">
    <dataValidation type="list" allowBlank="1" showInputMessage="1" showErrorMessage="1" sqref="P4:P503">
      <formula1>$AF$3:$AF$9</formula1>
    </dataValidation>
    <dataValidation type="list" allowBlank="1" showInputMessage="1" showErrorMessage="1" sqref="L4:L503">
      <formula1>$AD$3:$AD$6</formula1>
    </dataValidation>
    <dataValidation type="list" allowBlank="1" showInputMessage="1" showErrorMessage="1" sqref="M4:M503">
      <formula1>$AE$3:$AE$5</formula1>
    </dataValidation>
    <dataValidation type="list" allowBlank="1" showInputMessage="1" showErrorMessage="1" sqref="X4:X503">
      <formula1>$AI$3:$AI$5</formula1>
    </dataValidation>
    <dataValidation type="list" allowBlank="1" showInputMessage="1" showErrorMessage="1" sqref="AA4:AA503">
      <formula1>$AG$3:$AG$9</formula1>
    </dataValidation>
    <dataValidation type="list" allowBlank="1" showInputMessage="1" showErrorMessage="1" sqref="Z4:Z503">
      <formula1>$AH$3:$AH$7</formula1>
    </dataValidation>
    <dataValidation type="list" allowBlank="1" showInputMessage="1" showErrorMessage="1" sqref="S4:S503">
      <formula1>$AJ$3:$AJ$10</formula1>
    </dataValidation>
  </dataValidations>
  <pageMargins left="0.25" right="0.25" top="0.75" bottom="0.75" header="0.3" footer="0.3"/>
  <pageSetup orientation="landscape" horizontalDpi="4294967295" verticalDpi="4294967295"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 id="{6695D618-F763-4ECE-A9F6-2E55BC880018}">
            <xm:f>Stats!AE2=TRUE</xm:f>
            <x14:dxf>
              <font>
                <color auto="1"/>
              </font>
              <fill>
                <patternFill>
                  <bgColor rgb="FFFFC000"/>
                </patternFill>
              </fill>
            </x14:dxf>
          </x14:cfRule>
          <xm:sqref>D4:D503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autoPageBreaks="0"/>
  </sheetPr>
  <dimension ref="A1:AV511"/>
  <sheetViews>
    <sheetView zoomScale="70" zoomScaleNormal="70" workbookViewId="0">
      <pane ySplit="3" topLeftCell="A4" activePane="bottomLeft" state="frozen"/>
      <selection activeCell="F1" sqref="F1"/>
      <selection pane="bottomLeft" activeCell="B4" sqref="B4"/>
    </sheetView>
  </sheetViews>
  <sheetFormatPr defaultColWidth="9.140625" defaultRowHeight="14.25"/>
  <cols>
    <col min="1" max="1" width="9.7109375" style="1" customWidth="1"/>
    <col min="2" max="2" width="13" style="2" customWidth="1"/>
    <col min="3" max="3" width="20.7109375" style="1" customWidth="1"/>
    <col min="4" max="4" width="6.85546875" style="1" customWidth="1"/>
    <col min="5" max="5" width="8.7109375" style="1" customWidth="1"/>
    <col min="6" max="6" width="17.140625" style="2" customWidth="1"/>
    <col min="7" max="7" width="35.42578125" style="3" customWidth="1"/>
    <col min="8" max="8" width="14.140625" style="8" customWidth="1"/>
    <col min="9" max="9" width="29.85546875" style="3" customWidth="1"/>
    <col min="10" max="10" width="44.7109375" style="1" customWidth="1"/>
    <col min="11" max="11" width="21.7109375" style="12" customWidth="1"/>
    <col min="12" max="12" width="8.42578125" style="2" customWidth="1"/>
    <col min="13" max="13" width="10.140625" style="2" customWidth="1"/>
    <col min="14" max="14" width="15.7109375" style="201" customWidth="1"/>
    <col min="15" max="15" width="15" style="202" customWidth="1"/>
    <col min="16" max="16" width="12.85546875" style="2" customWidth="1"/>
    <col min="17" max="17" width="11.42578125" style="2" customWidth="1"/>
    <col min="18" max="18" width="8.85546875" style="2" customWidth="1"/>
    <col min="19" max="19" width="10.7109375" style="1" customWidth="1"/>
    <col min="20" max="20" width="12.42578125" style="2" customWidth="1"/>
    <col min="21" max="23" width="13" style="2" customWidth="1"/>
    <col min="24" max="24" width="11.42578125" style="2" customWidth="1"/>
    <col min="25" max="25" width="13" style="1" customWidth="1"/>
    <col min="26" max="26" width="18.85546875" style="1" customWidth="1"/>
    <col min="27" max="27" width="12.7109375" style="1" customWidth="1"/>
    <col min="28" max="28" width="46.28515625" style="1" customWidth="1"/>
    <col min="29" max="30" width="9.42578125" style="1" hidden="1" customWidth="1"/>
    <col min="31" max="32" width="9" style="1" hidden="1" customWidth="1"/>
    <col min="33" max="33" width="10.7109375" style="1" hidden="1" customWidth="1"/>
    <col min="34" max="34" width="14.42578125" style="1" hidden="1" customWidth="1"/>
    <col min="35" max="35" width="20" style="1" hidden="1" customWidth="1"/>
    <col min="36" max="36" width="3" style="1" hidden="1" customWidth="1"/>
    <col min="37" max="37" width="3" style="1" customWidth="1"/>
    <col min="38" max="45" width="5.140625" style="1" customWidth="1"/>
    <col min="46" max="46" width="1.42578125" style="1" customWidth="1"/>
    <col min="47" max="16384" width="9.140625" style="1"/>
  </cols>
  <sheetData>
    <row r="1" spans="1:45" ht="58.5" customHeight="1" thickBot="1">
      <c r="A1" s="192" t="s">
        <v>458</v>
      </c>
      <c r="B1" s="192"/>
      <c r="C1" s="192"/>
      <c r="D1" s="192"/>
      <c r="E1" s="192"/>
      <c r="F1" s="192"/>
      <c r="G1" s="193"/>
      <c r="H1" s="193" t="s">
        <v>44</v>
      </c>
      <c r="I1" s="34">
        <f>AS3</f>
        <v>7</v>
      </c>
      <c r="J1" s="193" t="s">
        <v>45</v>
      </c>
      <c r="K1" s="34">
        <f>(AS3-AL3-AN3)</f>
        <v>4</v>
      </c>
      <c r="L1" s="235" t="s">
        <v>47</v>
      </c>
      <c r="M1" s="235"/>
      <c r="N1" s="235"/>
      <c r="O1" s="34">
        <f>AL3+AN3</f>
        <v>3</v>
      </c>
      <c r="P1" s="235" t="s">
        <v>459</v>
      </c>
      <c r="Q1" s="235"/>
      <c r="R1" s="235"/>
      <c r="S1" s="236">
        <f>startingBudget</f>
        <v>30000</v>
      </c>
      <c r="T1" s="236"/>
      <c r="U1" s="34"/>
      <c r="V1" s="34"/>
      <c r="W1" s="194"/>
      <c r="X1" s="193" t="s">
        <v>7</v>
      </c>
      <c r="Y1" s="236">
        <f>startingBudget-SUM('pg1'!R4:R504)-SUM('pg2'!R4:R504)-SUM('pg3'!R4:R504)-SUM('pg4'!R4:R504)-SUM('pg5'!R4:R504)-SUM('pg6'!R4:R504)</f>
        <v>29851.360000000001</v>
      </c>
      <c r="Z1" s="236"/>
      <c r="AA1" s="195" t="s">
        <v>50</v>
      </c>
      <c r="AB1" s="37">
        <f>startingBudget-Y1</f>
        <v>148.63999999999942</v>
      </c>
      <c r="AL1" s="228" t="s">
        <v>27</v>
      </c>
      <c r="AM1" s="228"/>
      <c r="AN1" s="228"/>
      <c r="AO1" s="228"/>
      <c r="AP1" s="228"/>
      <c r="AQ1" s="228"/>
      <c r="AR1" s="228"/>
      <c r="AS1" s="228"/>
    </row>
    <row r="2" spans="1:45" ht="47.25" customHeight="1" thickBot="1">
      <c r="A2" s="223" t="s">
        <v>34</v>
      </c>
      <c r="B2" s="223"/>
      <c r="C2" s="223"/>
      <c r="D2" s="223"/>
      <c r="E2" s="223"/>
      <c r="F2" s="223"/>
      <c r="G2" s="223"/>
      <c r="H2" s="223"/>
      <c r="I2" s="224"/>
      <c r="J2" s="229" t="s">
        <v>35</v>
      </c>
      <c r="K2" s="230"/>
      <c r="L2" s="230"/>
      <c r="M2" s="230"/>
      <c r="N2" s="230"/>
      <c r="O2" s="230"/>
      <c r="P2" s="230"/>
      <c r="Q2" s="230"/>
      <c r="R2" s="231"/>
      <c r="S2" s="225" t="s">
        <v>27</v>
      </c>
      <c r="T2" s="226"/>
      <c r="U2" s="226"/>
      <c r="V2" s="226"/>
      <c r="W2" s="226"/>
      <c r="X2" s="226"/>
      <c r="Y2" s="227"/>
      <c r="Z2" s="232" t="s">
        <v>36</v>
      </c>
      <c r="AA2" s="233"/>
      <c r="AB2" s="234"/>
      <c r="AL2" s="14" t="s">
        <v>37</v>
      </c>
      <c r="AM2" s="15" t="s">
        <v>33</v>
      </c>
      <c r="AN2" s="16" t="s">
        <v>30</v>
      </c>
      <c r="AO2" s="17" t="s">
        <v>29</v>
      </c>
      <c r="AP2" s="78" t="s">
        <v>218</v>
      </c>
      <c r="AQ2" s="18" t="s">
        <v>21</v>
      </c>
      <c r="AR2" s="19" t="s">
        <v>31</v>
      </c>
      <c r="AS2" s="20" t="s">
        <v>48</v>
      </c>
    </row>
    <row r="3" spans="1:45" ht="21" customHeight="1" thickBot="1">
      <c r="A3" s="6" t="s">
        <v>234</v>
      </c>
      <c r="B3" s="23" t="s">
        <v>23</v>
      </c>
      <c r="C3" s="21" t="s">
        <v>0</v>
      </c>
      <c r="D3" s="21" t="s">
        <v>232</v>
      </c>
      <c r="E3" s="90" t="s">
        <v>235</v>
      </c>
      <c r="F3" s="23" t="s">
        <v>6</v>
      </c>
      <c r="G3" s="22" t="s">
        <v>32</v>
      </c>
      <c r="H3" s="7" t="s">
        <v>42</v>
      </c>
      <c r="I3" s="7" t="s">
        <v>41</v>
      </c>
      <c r="J3" s="24" t="s">
        <v>1</v>
      </c>
      <c r="K3" s="25" t="s">
        <v>2</v>
      </c>
      <c r="L3" s="39" t="s">
        <v>4</v>
      </c>
      <c r="M3" s="191" t="s">
        <v>51</v>
      </c>
      <c r="N3" s="26" t="s">
        <v>53</v>
      </c>
      <c r="O3" s="24" t="s">
        <v>26</v>
      </c>
      <c r="P3" s="27" t="s">
        <v>3</v>
      </c>
      <c r="Q3" s="24" t="s">
        <v>5</v>
      </c>
      <c r="R3" s="28" t="s">
        <v>25</v>
      </c>
      <c r="S3" s="29" t="s">
        <v>27</v>
      </c>
      <c r="T3" s="29" t="s">
        <v>159</v>
      </c>
      <c r="U3" s="30" t="s">
        <v>24</v>
      </c>
      <c r="V3" s="30" t="s">
        <v>22</v>
      </c>
      <c r="W3" s="30" t="s">
        <v>274</v>
      </c>
      <c r="X3" s="30" t="s">
        <v>8</v>
      </c>
      <c r="Y3" s="30" t="s">
        <v>9</v>
      </c>
      <c r="Z3" s="31" t="s">
        <v>10</v>
      </c>
      <c r="AA3" s="31" t="s">
        <v>160</v>
      </c>
      <c r="AB3" s="32" t="s">
        <v>28</v>
      </c>
      <c r="AD3" s="4"/>
      <c r="AE3" s="4"/>
      <c r="AF3" s="4"/>
      <c r="AG3" s="4"/>
      <c r="AH3" s="4"/>
      <c r="AI3" s="4"/>
      <c r="AJ3" s="4"/>
      <c r="AK3" s="4"/>
      <c r="AL3" s="13">
        <f>COUNTIF('pg1'!S4:S504,"Complete")+COUNTIF('pg2'!S4:S504,"Complete")+COUNTIF('pg3'!S4:S504,"Complete")+COUNTIF('pg4'!S4:S504,"Complete")+COUNTIF('pg5'!S4:S504,"Complete")+COUNTIF('pg6'!S4:S504,"Complete")</f>
        <v>1</v>
      </c>
      <c r="AM3" s="9">
        <f>COUNTIF('pg1'!S4:S504,"Ordered")+COUNTIF('pg2'!S4:S504,"Ordered")+COUNTIF('pg3'!S4:S504,"Ordered")+COUNTIF('pg4'!S4:S504,"Ordered")+COUNTIF('pg5'!S4:S504,"Ordered")+COUNTIF('pg6'!S4:S504,"Ordered")</f>
        <v>2</v>
      </c>
      <c r="AN3" s="9">
        <f>COUNTIF('pg1'!S4:S504,"Cancelled")+COUNTIF('pg2'!S4:S504,"Cancelled")+COUNTIF('pg3'!S4:S504,"Cancelled")+COUNTIF('pg4'!S4:S504,"Cancelled")+COUNTIF('pg5'!S4:S504,"Cancelled")+COUNTIF('pg6'!S4:S504,"Cancelled")</f>
        <v>2</v>
      </c>
      <c r="AO3" s="9">
        <f>COUNTIF('pg1'!S4:S504,"Wait")+COUNTIF('pg2'!S4:S504,"Wait")+COUNTIF('pg3'!S4:S504,"Wait")+COUNTIF('pg4'!S4:S504,"Wait")+COUNTIF('pg5'!S4:S504,"Wait")+COUNTIF('pg6'!S4:S504,"Wait")</f>
        <v>1</v>
      </c>
      <c r="AP3" s="9">
        <f>COUNTIF('pg1'!S4:S504,"Lost")+COUNTIF('pg2'!S4:S504,"Lost")+COUNTIF('pg3'!S4:S504,"Lost")+COUNTIF('pg4'!S4:S504,"Lost")+COUNTIF('pg5'!S4:S504,"Lost")+COUNTIF('pg6'!S4:S504,"Lost")</f>
        <v>1</v>
      </c>
      <c r="AQ3" s="9">
        <f>COUNTIF('pg1'!S4:S504,"Pending")+COUNTIF('pg2'!S4:S504,"Pending")+COUNTIF('pg3'!S4:S504,"Pending")+COUNTIF('pg4'!S4:S504,"Pending")+COUNTIF('pg5'!S4:S504,"Pending")+COUNTIF('pg6'!S4:S504,"Pending")</f>
        <v>0</v>
      </c>
      <c r="AR3" s="9">
        <f>COUNTIF('pg1'!S4:S504,"Account")+COUNTIF('pg2'!S4:S504,"Account")+COUNTIF('pg3'!S4:S504,"Account")+COUNTIF('pg4'!S4:S504,"Account")+COUNTIF('pg5'!S4:S504,"Account")+COUNTIF('pg6'!S4:S504,"Account")</f>
        <v>0</v>
      </c>
      <c r="AS3" s="9">
        <f>SUM(AL3:AR3)</f>
        <v>7</v>
      </c>
    </row>
    <row r="4" spans="1:45" ht="15">
      <c r="A4" s="93">
        <f>'pg4'!A503+1</f>
        <v>2001</v>
      </c>
      <c r="B4" s="94"/>
      <c r="C4" s="153"/>
      <c r="D4" s="93" t="str">
        <f>IF(C4&lt;&gt;"",COUNTIF(Stats!AD:AD,C4),"")</f>
        <v/>
      </c>
      <c r="E4" s="165" t="str">
        <f ca="1">IF(C4&lt;&gt;"",IF(MONTH(T4)=MONTH(TODAY()),Stats!AI2002,"--"),"")</f>
        <v/>
      </c>
      <c r="F4" s="97"/>
      <c r="G4" s="160"/>
      <c r="H4" s="157"/>
      <c r="I4" s="158"/>
      <c r="J4" s="167"/>
      <c r="K4" s="160"/>
      <c r="L4" s="162"/>
      <c r="M4" s="162"/>
      <c r="N4" s="96"/>
      <c r="O4" s="96"/>
      <c r="P4" s="164"/>
      <c r="Q4" s="159"/>
      <c r="R4" s="98"/>
      <c r="S4" s="163"/>
      <c r="T4" s="92" t="str">
        <f ca="1">IF(B4&lt;&gt;"",IF(T4="",TODAY(),T4),"")</f>
        <v/>
      </c>
      <c r="U4" s="94"/>
      <c r="V4" s="92" t="str">
        <f t="shared" ref="V4" si="0">IF(U4="","", U4+21)</f>
        <v/>
      </c>
      <c r="W4" s="92" t="str">
        <f>IF($U4="","", $V4+28)</f>
        <v/>
      </c>
      <c r="X4" s="99"/>
      <c r="Y4" s="94"/>
      <c r="Z4" s="100"/>
      <c r="AA4" s="95"/>
      <c r="AB4" s="10"/>
      <c r="AC4" s="72" t="b">
        <f t="shared" ref="AC4:AC67" ca="1" si="1">AND(T4&gt;=startDate,T4&lt;=endDate)</f>
        <v>0</v>
      </c>
      <c r="AD4" s="5" t="s">
        <v>49</v>
      </c>
      <c r="AE4" s="5" t="s">
        <v>52</v>
      </c>
      <c r="AF4" s="5" t="s">
        <v>13</v>
      </c>
      <c r="AG4" s="5" t="s">
        <v>163</v>
      </c>
      <c r="AH4" s="5" t="s">
        <v>39</v>
      </c>
      <c r="AI4" s="4" t="s">
        <v>20</v>
      </c>
      <c r="AJ4" s="4" t="s">
        <v>33</v>
      </c>
      <c r="AK4" s="4"/>
      <c r="AL4" s="4"/>
    </row>
    <row r="5" spans="1:45" ht="15">
      <c r="A5" s="93">
        <f>(A4+1)</f>
        <v>2002</v>
      </c>
      <c r="B5" s="94"/>
      <c r="C5" s="153"/>
      <c r="D5" s="93" t="str">
        <f>IF(C5&lt;&gt;"",COUNTIF(Stats!AD:AD,C5),"")</f>
        <v/>
      </c>
      <c r="E5" s="165" t="str">
        <f ca="1">IF(C5&lt;&gt;"",IF(MONTH(T5)=MONTH(TODAY()),Stats!AI2003,"--"),"")</f>
        <v/>
      </c>
      <c r="F5" s="97"/>
      <c r="G5" s="160"/>
      <c r="H5" s="157"/>
      <c r="I5" s="158"/>
      <c r="J5" s="161"/>
      <c r="K5" s="160"/>
      <c r="L5" s="162"/>
      <c r="M5" s="162"/>
      <c r="N5" s="96"/>
      <c r="O5" s="96"/>
      <c r="P5" s="164"/>
      <c r="Q5" s="159"/>
      <c r="R5" s="98"/>
      <c r="S5" s="163"/>
      <c r="T5" s="92" t="str">
        <f t="shared" ref="T5:T68" ca="1" si="2">IF(B5&lt;&gt;"",IF(T5="",TODAY(),T5),"")</f>
        <v/>
      </c>
      <c r="U5" s="94"/>
      <c r="V5" s="92" t="str">
        <f t="shared" ref="V5:V68" si="3">IF(U5="","", U5+21)</f>
        <v/>
      </c>
      <c r="W5" s="92" t="str">
        <f t="shared" ref="W5:W68" si="4">IF($U5="","", $V5+28)</f>
        <v/>
      </c>
      <c r="X5" s="99"/>
      <c r="Y5" s="94"/>
      <c r="Z5" s="100"/>
      <c r="AA5" s="95"/>
      <c r="AB5" s="10"/>
      <c r="AC5" s="72" t="b">
        <f t="shared" ca="1" si="1"/>
        <v>0</v>
      </c>
      <c r="AD5" s="5" t="s">
        <v>11</v>
      </c>
      <c r="AE5" s="5" t="s">
        <v>20</v>
      </c>
      <c r="AF5" s="5" t="s">
        <v>16</v>
      </c>
      <c r="AG5" s="5" t="s">
        <v>161</v>
      </c>
      <c r="AH5" s="5" t="s">
        <v>19</v>
      </c>
      <c r="AI5" s="4" t="s">
        <v>40</v>
      </c>
      <c r="AJ5" s="4" t="s">
        <v>29</v>
      </c>
      <c r="AK5" s="4"/>
      <c r="AL5" s="4"/>
    </row>
    <row r="6" spans="1:45" ht="15">
      <c r="A6" s="93">
        <f>(A5+1)</f>
        <v>2003</v>
      </c>
      <c r="B6" s="94"/>
      <c r="C6" s="153"/>
      <c r="D6" s="93" t="str">
        <f>IF(C6&lt;&gt;"",COUNTIF(Stats!AD:AD,C6),"")</f>
        <v/>
      </c>
      <c r="E6" s="165" t="str">
        <f ca="1">IF(C6&lt;&gt;"",IF(MONTH(T6)=MONTH(TODAY()),Stats!AI2004,"--"),"")</f>
        <v/>
      </c>
      <c r="F6" s="97"/>
      <c r="G6" s="160"/>
      <c r="H6" s="157"/>
      <c r="I6" s="158"/>
      <c r="J6" s="161"/>
      <c r="K6" s="160"/>
      <c r="L6" s="162"/>
      <c r="M6" s="162"/>
      <c r="N6" s="96"/>
      <c r="O6" s="96"/>
      <c r="P6" s="164"/>
      <c r="Q6" s="159"/>
      <c r="R6" s="98"/>
      <c r="S6" s="163"/>
      <c r="T6" s="92" t="str">
        <f t="shared" ca="1" si="2"/>
        <v/>
      </c>
      <c r="U6" s="94"/>
      <c r="V6" s="92" t="str">
        <f t="shared" si="3"/>
        <v/>
      </c>
      <c r="W6" s="92" t="str">
        <f t="shared" si="4"/>
        <v/>
      </c>
      <c r="X6" s="99"/>
      <c r="Y6" s="94"/>
      <c r="Z6" s="100"/>
      <c r="AA6" s="95"/>
      <c r="AB6" s="10"/>
      <c r="AC6" s="72" t="b">
        <f t="shared" ca="1" si="1"/>
        <v>0</v>
      </c>
      <c r="AD6" s="5" t="s">
        <v>12</v>
      </c>
      <c r="AE6" s="5"/>
      <c r="AF6" s="5" t="s">
        <v>14</v>
      </c>
      <c r="AG6" s="5" t="s">
        <v>51</v>
      </c>
      <c r="AH6" s="5" t="s">
        <v>268</v>
      </c>
      <c r="AI6" s="4"/>
      <c r="AJ6" s="4" t="s">
        <v>21</v>
      </c>
      <c r="AK6" s="4"/>
      <c r="AL6" s="4"/>
    </row>
    <row r="7" spans="1:45" ht="15">
      <c r="A7" s="93">
        <f>(A6+1)</f>
        <v>2004</v>
      </c>
      <c r="B7" s="94"/>
      <c r="C7" s="153"/>
      <c r="D7" s="93" t="str">
        <f>IF(C7&lt;&gt;"",COUNTIF(Stats!AD:AD,C7),"")</f>
        <v/>
      </c>
      <c r="E7" s="165" t="str">
        <f ca="1">IF(C7&lt;&gt;"",IF(MONTH(T7)=MONTH(TODAY()),Stats!AI2005,"--"),"")</f>
        <v/>
      </c>
      <c r="F7" s="97"/>
      <c r="G7" s="160"/>
      <c r="H7" s="157"/>
      <c r="I7" s="158"/>
      <c r="J7" s="161"/>
      <c r="K7" s="160"/>
      <c r="L7" s="162"/>
      <c r="M7" s="162"/>
      <c r="N7" s="96"/>
      <c r="O7" s="96"/>
      <c r="P7" s="164"/>
      <c r="Q7" s="159"/>
      <c r="R7" s="98"/>
      <c r="S7" s="163"/>
      <c r="T7" s="92" t="str">
        <f t="shared" ca="1" si="2"/>
        <v/>
      </c>
      <c r="U7" s="94"/>
      <c r="V7" s="92" t="str">
        <f t="shared" si="3"/>
        <v/>
      </c>
      <c r="W7" s="92" t="str">
        <f t="shared" si="4"/>
        <v/>
      </c>
      <c r="X7" s="99"/>
      <c r="Y7" s="94"/>
      <c r="Z7" s="100"/>
      <c r="AA7" s="95"/>
      <c r="AB7" s="10"/>
      <c r="AC7" s="72" t="b">
        <f t="shared" ca="1" si="1"/>
        <v>0</v>
      </c>
      <c r="AD7" s="5"/>
      <c r="AE7" s="5"/>
      <c r="AF7" s="5" t="s">
        <v>17</v>
      </c>
      <c r="AG7" s="5" t="s">
        <v>25</v>
      </c>
      <c r="AH7" s="5" t="s">
        <v>38</v>
      </c>
      <c r="AI7" s="4"/>
      <c r="AJ7" s="4" t="s">
        <v>31</v>
      </c>
      <c r="AK7" s="4"/>
      <c r="AL7" s="4"/>
    </row>
    <row r="8" spans="1:45" ht="15">
      <c r="A8" s="93">
        <f t="shared" ref="A8:A71" si="5">(A7+1)</f>
        <v>2005</v>
      </c>
      <c r="B8" s="94"/>
      <c r="C8" s="153"/>
      <c r="D8" s="93" t="str">
        <f>IF(C8&lt;&gt;"",COUNTIF(Stats!AD:AD,C8),"")</f>
        <v/>
      </c>
      <c r="E8" s="165" t="str">
        <f ca="1">IF(C8&lt;&gt;"",IF(MONTH(T8)=MONTH(TODAY()),Stats!AI2006,"--"),"")</f>
        <v/>
      </c>
      <c r="F8" s="97"/>
      <c r="G8" s="160"/>
      <c r="H8" s="157"/>
      <c r="I8" s="158"/>
      <c r="J8" s="161"/>
      <c r="K8" s="160"/>
      <c r="L8" s="162"/>
      <c r="M8" s="162"/>
      <c r="N8" s="96"/>
      <c r="O8" s="96"/>
      <c r="P8" s="164"/>
      <c r="Q8" s="159"/>
      <c r="R8" s="98"/>
      <c r="S8" s="163"/>
      <c r="T8" s="92" t="str">
        <f t="shared" ca="1" si="2"/>
        <v/>
      </c>
      <c r="U8" s="94"/>
      <c r="V8" s="92" t="str">
        <f t="shared" si="3"/>
        <v/>
      </c>
      <c r="W8" s="92" t="str">
        <f t="shared" si="4"/>
        <v/>
      </c>
      <c r="X8" s="99"/>
      <c r="Y8" s="94"/>
      <c r="Z8" s="100"/>
      <c r="AA8" s="95"/>
      <c r="AB8" s="10"/>
      <c r="AC8" s="72" t="b">
        <f t="shared" ca="1" si="1"/>
        <v>0</v>
      </c>
      <c r="AD8" s="5"/>
      <c r="AE8" s="5"/>
      <c r="AF8" s="5" t="s">
        <v>15</v>
      </c>
      <c r="AG8" s="5" t="s">
        <v>217</v>
      </c>
      <c r="AH8" s="5"/>
      <c r="AI8" s="4"/>
      <c r="AJ8" s="4" t="s">
        <v>30</v>
      </c>
      <c r="AK8" s="4"/>
      <c r="AL8" s="4"/>
    </row>
    <row r="9" spans="1:45" ht="15">
      <c r="A9" s="93">
        <f t="shared" si="5"/>
        <v>2006</v>
      </c>
      <c r="B9" s="94"/>
      <c r="C9" s="153"/>
      <c r="D9" s="93" t="str">
        <f>IF(C9&lt;&gt;"",COUNTIF(Stats!AD:AD,C9),"")</f>
        <v/>
      </c>
      <c r="E9" s="165" t="str">
        <f ca="1">IF(C9&lt;&gt;"",IF(MONTH(T9)=MONTH(TODAY()),Stats!AI2007,"--"),"")</f>
        <v/>
      </c>
      <c r="F9" s="97"/>
      <c r="G9" s="160"/>
      <c r="H9" s="157"/>
      <c r="I9" s="158"/>
      <c r="J9" s="161"/>
      <c r="K9" s="160"/>
      <c r="L9" s="162"/>
      <c r="M9" s="162"/>
      <c r="N9" s="96"/>
      <c r="O9" s="96"/>
      <c r="P9" s="164"/>
      <c r="Q9" s="159"/>
      <c r="R9" s="98"/>
      <c r="S9" s="163"/>
      <c r="T9" s="92" t="str">
        <f t="shared" ca="1" si="2"/>
        <v/>
      </c>
      <c r="U9" s="94"/>
      <c r="V9" s="92" t="str">
        <f t="shared" si="3"/>
        <v/>
      </c>
      <c r="W9" s="92" t="str">
        <f t="shared" si="4"/>
        <v/>
      </c>
      <c r="X9" s="99"/>
      <c r="Y9" s="94"/>
      <c r="Z9" s="100"/>
      <c r="AA9" s="95"/>
      <c r="AB9" s="10"/>
      <c r="AC9" s="72" t="b">
        <f t="shared" ca="1" si="1"/>
        <v>0</v>
      </c>
      <c r="AD9" s="5"/>
      <c r="AE9" s="5"/>
      <c r="AF9" s="5" t="s">
        <v>18</v>
      </c>
      <c r="AG9" s="5" t="s">
        <v>162</v>
      </c>
      <c r="AH9" s="5"/>
      <c r="AI9" s="4"/>
      <c r="AJ9" s="4" t="s">
        <v>218</v>
      </c>
      <c r="AK9" s="4"/>
      <c r="AL9" s="4"/>
    </row>
    <row r="10" spans="1:45" ht="15">
      <c r="A10" s="93">
        <f t="shared" si="5"/>
        <v>2007</v>
      </c>
      <c r="B10" s="94"/>
      <c r="C10" s="153"/>
      <c r="D10" s="93" t="str">
        <f>IF(C10&lt;&gt;"",COUNTIF(Stats!AD:AD,C10),"")</f>
        <v/>
      </c>
      <c r="E10" s="165" t="str">
        <f ca="1">IF(C10&lt;&gt;"",IF(MONTH(T10)=MONTH(TODAY()),Stats!AI2008,"--"),"")</f>
        <v/>
      </c>
      <c r="F10" s="97"/>
      <c r="G10" s="160"/>
      <c r="H10" s="157"/>
      <c r="I10" s="158"/>
      <c r="J10" s="161"/>
      <c r="K10" s="160"/>
      <c r="L10" s="162"/>
      <c r="M10" s="162"/>
      <c r="N10" s="96"/>
      <c r="O10" s="96"/>
      <c r="P10" s="164"/>
      <c r="Q10" s="159"/>
      <c r="R10" s="98"/>
      <c r="S10" s="163"/>
      <c r="T10" s="92" t="str">
        <f t="shared" ca="1" si="2"/>
        <v/>
      </c>
      <c r="U10" s="94"/>
      <c r="V10" s="92" t="str">
        <f t="shared" si="3"/>
        <v/>
      </c>
      <c r="W10" s="92" t="str">
        <f t="shared" si="4"/>
        <v/>
      </c>
      <c r="X10" s="99"/>
      <c r="Y10" s="94"/>
      <c r="Z10" s="100"/>
      <c r="AA10" s="95"/>
      <c r="AB10" s="10"/>
      <c r="AC10" s="72" t="b">
        <f t="shared" ca="1" si="1"/>
        <v>0</v>
      </c>
      <c r="AD10" s="5"/>
      <c r="AE10" s="5"/>
      <c r="AF10" s="5"/>
      <c r="AG10" s="5"/>
      <c r="AH10" s="5"/>
      <c r="AI10" s="4"/>
      <c r="AJ10" s="4" t="s">
        <v>37</v>
      </c>
      <c r="AK10" s="4"/>
      <c r="AL10" s="4"/>
    </row>
    <row r="11" spans="1:45" ht="15">
      <c r="A11" s="93">
        <f t="shared" si="5"/>
        <v>2008</v>
      </c>
      <c r="B11" s="94"/>
      <c r="C11" s="153"/>
      <c r="D11" s="93" t="str">
        <f>IF(C11&lt;&gt;"",COUNTIF(Stats!AD:AD,C11),"")</f>
        <v/>
      </c>
      <c r="E11" s="165" t="str">
        <f ca="1">IF(C11&lt;&gt;"",IF(MONTH(T11)=MONTH(TODAY()),Stats!AI2009,"--"),"")</f>
        <v/>
      </c>
      <c r="F11" s="97"/>
      <c r="G11" s="160"/>
      <c r="H11" s="157"/>
      <c r="I11" s="158"/>
      <c r="J11" s="161"/>
      <c r="K11" s="160"/>
      <c r="L11" s="162"/>
      <c r="M11" s="162"/>
      <c r="N11" s="96"/>
      <c r="O11" s="96"/>
      <c r="P11" s="164"/>
      <c r="Q11" s="159"/>
      <c r="R11" s="98"/>
      <c r="S11" s="163"/>
      <c r="T11" s="92" t="str">
        <f t="shared" ca="1" si="2"/>
        <v/>
      </c>
      <c r="U11" s="94"/>
      <c r="V11" s="92" t="str">
        <f t="shared" si="3"/>
        <v/>
      </c>
      <c r="W11" s="92" t="str">
        <f t="shared" si="4"/>
        <v/>
      </c>
      <c r="X11" s="99"/>
      <c r="Y11" s="94"/>
      <c r="Z11" s="100"/>
      <c r="AA11" s="95"/>
      <c r="AB11" s="10"/>
      <c r="AC11" s="72" t="b">
        <f t="shared" ca="1" si="1"/>
        <v>0</v>
      </c>
      <c r="AD11" s="5"/>
      <c r="AE11" s="5"/>
      <c r="AF11" s="5"/>
      <c r="AG11" s="5"/>
      <c r="AH11" s="5"/>
      <c r="AI11" s="4"/>
      <c r="AJ11" s="4"/>
      <c r="AK11" s="4"/>
      <c r="AL11" s="4"/>
    </row>
    <row r="12" spans="1:45" ht="15">
      <c r="A12" s="93">
        <f t="shared" si="5"/>
        <v>2009</v>
      </c>
      <c r="B12" s="94"/>
      <c r="C12" s="153"/>
      <c r="D12" s="93" t="str">
        <f>IF(C12&lt;&gt;"",COUNTIF(Stats!AD:AD,C12),"")</f>
        <v/>
      </c>
      <c r="E12" s="165" t="str">
        <f ca="1">IF(C12&lt;&gt;"",IF(MONTH(T12)=MONTH(TODAY()),Stats!AI2010,"--"),"")</f>
        <v/>
      </c>
      <c r="F12" s="97"/>
      <c r="G12" s="160"/>
      <c r="H12" s="157"/>
      <c r="I12" s="158"/>
      <c r="J12" s="161"/>
      <c r="K12" s="160"/>
      <c r="L12" s="162"/>
      <c r="M12" s="162"/>
      <c r="N12" s="96"/>
      <c r="O12" s="96"/>
      <c r="P12" s="164"/>
      <c r="Q12" s="159"/>
      <c r="R12" s="98"/>
      <c r="S12" s="163"/>
      <c r="T12" s="92" t="str">
        <f t="shared" ca="1" si="2"/>
        <v/>
      </c>
      <c r="U12" s="94"/>
      <c r="V12" s="92" t="str">
        <f t="shared" si="3"/>
        <v/>
      </c>
      <c r="W12" s="92" t="str">
        <f t="shared" si="4"/>
        <v/>
      </c>
      <c r="X12" s="99"/>
      <c r="Y12" s="94"/>
      <c r="Z12" s="100"/>
      <c r="AA12" s="95"/>
      <c r="AB12" s="10"/>
      <c r="AC12" s="72" t="b">
        <f t="shared" ca="1" si="1"/>
        <v>0</v>
      </c>
      <c r="AD12" s="4"/>
      <c r="AE12" s="4"/>
      <c r="AF12" s="4"/>
      <c r="AG12" s="4"/>
      <c r="AH12" s="5"/>
      <c r="AI12" s="4"/>
      <c r="AJ12" s="4"/>
      <c r="AK12" s="4"/>
      <c r="AL12" s="4"/>
    </row>
    <row r="13" spans="1:45" ht="15">
      <c r="A13" s="93">
        <f t="shared" si="5"/>
        <v>2010</v>
      </c>
      <c r="B13" s="94"/>
      <c r="C13" s="153"/>
      <c r="D13" s="93" t="str">
        <f>IF(C13&lt;&gt;"",COUNTIF(Stats!AD:AD,C13),"")</f>
        <v/>
      </c>
      <c r="E13" s="165" t="str">
        <f ca="1">IF(C13&lt;&gt;"",IF(MONTH(T13)=MONTH(TODAY()),Stats!AI2011,"--"),"")</f>
        <v/>
      </c>
      <c r="F13" s="97"/>
      <c r="G13" s="160"/>
      <c r="H13" s="157"/>
      <c r="I13" s="158"/>
      <c r="J13" s="161"/>
      <c r="K13" s="160"/>
      <c r="L13" s="162"/>
      <c r="M13" s="162"/>
      <c r="N13" s="96"/>
      <c r="O13" s="96"/>
      <c r="P13" s="164"/>
      <c r="Q13" s="159"/>
      <c r="R13" s="98"/>
      <c r="S13" s="163"/>
      <c r="T13" s="92" t="str">
        <f t="shared" ca="1" si="2"/>
        <v/>
      </c>
      <c r="U13" s="94"/>
      <c r="V13" s="92" t="str">
        <f t="shared" si="3"/>
        <v/>
      </c>
      <c r="W13" s="92" t="str">
        <f t="shared" si="4"/>
        <v/>
      </c>
      <c r="X13" s="99"/>
      <c r="Y13" s="94"/>
      <c r="Z13" s="100"/>
      <c r="AA13" s="95"/>
      <c r="AB13" s="10"/>
      <c r="AC13" s="72" t="b">
        <f t="shared" ca="1" si="1"/>
        <v>0</v>
      </c>
      <c r="AD13" s="4"/>
      <c r="AE13" s="4"/>
      <c r="AF13" s="4"/>
      <c r="AG13" s="4"/>
      <c r="AH13" s="4"/>
      <c r="AI13" s="4"/>
      <c r="AJ13" s="4"/>
      <c r="AK13" s="4"/>
      <c r="AL13" s="4"/>
    </row>
    <row r="14" spans="1:45" ht="15">
      <c r="A14" s="93">
        <f t="shared" si="5"/>
        <v>2011</v>
      </c>
      <c r="B14" s="94"/>
      <c r="C14" s="153"/>
      <c r="D14" s="93" t="str">
        <f>IF(C14&lt;&gt;"",COUNTIF(Stats!AD:AD,C14),"")</f>
        <v/>
      </c>
      <c r="E14" s="165" t="str">
        <f ca="1">IF(C14&lt;&gt;"",IF(MONTH(T14)=MONTH(TODAY()),Stats!AI2012,"--"),"")</f>
        <v/>
      </c>
      <c r="F14" s="97"/>
      <c r="G14" s="160"/>
      <c r="H14" s="157"/>
      <c r="I14" s="158"/>
      <c r="J14" s="161"/>
      <c r="K14" s="160"/>
      <c r="L14" s="162"/>
      <c r="M14" s="162"/>
      <c r="N14" s="96"/>
      <c r="O14" s="96"/>
      <c r="P14" s="164"/>
      <c r="Q14" s="159"/>
      <c r="R14" s="98"/>
      <c r="S14" s="163"/>
      <c r="T14" s="92" t="str">
        <f t="shared" ca="1" si="2"/>
        <v/>
      </c>
      <c r="U14" s="94"/>
      <c r="V14" s="92" t="str">
        <f t="shared" si="3"/>
        <v/>
      </c>
      <c r="W14" s="92" t="str">
        <f t="shared" si="4"/>
        <v/>
      </c>
      <c r="X14" s="99"/>
      <c r="Y14" s="94"/>
      <c r="Z14" s="100"/>
      <c r="AA14" s="95"/>
      <c r="AB14" s="10"/>
      <c r="AC14" s="72" t="b">
        <f t="shared" ca="1" si="1"/>
        <v>0</v>
      </c>
      <c r="AD14" s="4"/>
      <c r="AE14" s="4"/>
      <c r="AF14" s="4"/>
      <c r="AG14" s="4"/>
      <c r="AH14" s="4"/>
      <c r="AI14" s="4"/>
      <c r="AJ14" s="4"/>
      <c r="AK14" s="4"/>
      <c r="AL14" s="4"/>
    </row>
    <row r="15" spans="1:45" ht="15">
      <c r="A15" s="93">
        <f t="shared" si="5"/>
        <v>2012</v>
      </c>
      <c r="B15" s="94"/>
      <c r="C15" s="153"/>
      <c r="D15" s="93" t="str">
        <f>IF(C15&lt;&gt;"",COUNTIF(Stats!AD:AD,C15),"")</f>
        <v/>
      </c>
      <c r="E15" s="165" t="str">
        <f ca="1">IF(C15&lt;&gt;"",IF(MONTH(T15)=MONTH(TODAY()),Stats!AI2013,"--"),"")</f>
        <v/>
      </c>
      <c r="F15" s="97"/>
      <c r="G15" s="160"/>
      <c r="H15" s="157"/>
      <c r="I15" s="158"/>
      <c r="J15" s="161"/>
      <c r="K15" s="160"/>
      <c r="L15" s="162"/>
      <c r="M15" s="162"/>
      <c r="N15" s="96"/>
      <c r="O15" s="96"/>
      <c r="P15" s="164"/>
      <c r="Q15" s="159"/>
      <c r="R15" s="98"/>
      <c r="S15" s="163"/>
      <c r="T15" s="92" t="str">
        <f t="shared" ca="1" si="2"/>
        <v/>
      </c>
      <c r="U15" s="94"/>
      <c r="V15" s="92" t="str">
        <f t="shared" si="3"/>
        <v/>
      </c>
      <c r="W15" s="92" t="str">
        <f t="shared" si="4"/>
        <v/>
      </c>
      <c r="X15" s="99"/>
      <c r="Y15" s="94"/>
      <c r="Z15" s="100"/>
      <c r="AA15" s="95"/>
      <c r="AB15" s="10"/>
      <c r="AC15" s="72" t="b">
        <f t="shared" ca="1" si="1"/>
        <v>0</v>
      </c>
      <c r="AD15" s="4"/>
      <c r="AE15" s="4"/>
      <c r="AF15" s="4"/>
      <c r="AG15" s="4"/>
      <c r="AH15" s="4"/>
      <c r="AI15" s="4"/>
      <c r="AJ15" s="4"/>
      <c r="AK15" s="4"/>
      <c r="AL15" s="4"/>
    </row>
    <row r="16" spans="1:45" ht="15">
      <c r="A16" s="93">
        <f t="shared" si="5"/>
        <v>2013</v>
      </c>
      <c r="B16" s="94"/>
      <c r="C16" s="153"/>
      <c r="D16" s="93" t="str">
        <f>IF(C16&lt;&gt;"",COUNTIF(Stats!AD:AD,C16),"")</f>
        <v/>
      </c>
      <c r="E16" s="165" t="str">
        <f ca="1">IF(C16&lt;&gt;"",IF(MONTH(T16)=MONTH(TODAY()),Stats!AI2014,"--"),"")</f>
        <v/>
      </c>
      <c r="F16" s="97"/>
      <c r="G16" s="160"/>
      <c r="H16" s="157"/>
      <c r="I16" s="158"/>
      <c r="J16" s="161"/>
      <c r="K16" s="160"/>
      <c r="L16" s="162"/>
      <c r="M16" s="162"/>
      <c r="N16" s="96"/>
      <c r="O16" s="96"/>
      <c r="P16" s="164"/>
      <c r="Q16" s="159"/>
      <c r="R16" s="98"/>
      <c r="S16" s="163"/>
      <c r="T16" s="92" t="str">
        <f t="shared" ca="1" si="2"/>
        <v/>
      </c>
      <c r="U16" s="94"/>
      <c r="V16" s="92" t="str">
        <f t="shared" si="3"/>
        <v/>
      </c>
      <c r="W16" s="92" t="str">
        <f t="shared" si="4"/>
        <v/>
      </c>
      <c r="X16" s="99"/>
      <c r="Y16" s="94"/>
      <c r="Z16" s="100"/>
      <c r="AA16" s="95"/>
      <c r="AB16" s="10"/>
      <c r="AC16" s="72" t="b">
        <f t="shared" ca="1" si="1"/>
        <v>0</v>
      </c>
      <c r="AD16" s="4"/>
      <c r="AE16" s="4"/>
      <c r="AF16" s="4"/>
      <c r="AG16" s="4"/>
      <c r="AH16" s="4"/>
      <c r="AI16" s="4"/>
      <c r="AJ16" s="4"/>
      <c r="AK16" s="4"/>
      <c r="AL16" s="4"/>
    </row>
    <row r="17" spans="1:34" ht="15">
      <c r="A17" s="93">
        <f t="shared" si="5"/>
        <v>2014</v>
      </c>
      <c r="B17" s="94"/>
      <c r="C17" s="153"/>
      <c r="D17" s="93" t="str">
        <f>IF(C17&lt;&gt;"",COUNTIF(Stats!AD:AD,C17),"")</f>
        <v/>
      </c>
      <c r="E17" s="165" t="str">
        <f ca="1">IF(C17&lt;&gt;"",IF(MONTH(T17)=MONTH(TODAY()),Stats!AI2015,"--"),"")</f>
        <v/>
      </c>
      <c r="F17" s="97"/>
      <c r="G17" s="160"/>
      <c r="H17" s="157"/>
      <c r="I17" s="158"/>
      <c r="J17" s="161"/>
      <c r="K17" s="160"/>
      <c r="L17" s="162"/>
      <c r="M17" s="162"/>
      <c r="N17" s="96"/>
      <c r="O17" s="96"/>
      <c r="P17" s="164"/>
      <c r="Q17" s="159"/>
      <c r="R17" s="98"/>
      <c r="S17" s="163"/>
      <c r="T17" s="92" t="str">
        <f t="shared" ca="1" si="2"/>
        <v/>
      </c>
      <c r="U17" s="94"/>
      <c r="V17" s="92" t="str">
        <f t="shared" si="3"/>
        <v/>
      </c>
      <c r="W17" s="92" t="str">
        <f t="shared" si="4"/>
        <v/>
      </c>
      <c r="X17" s="99"/>
      <c r="Y17" s="94"/>
      <c r="Z17" s="100"/>
      <c r="AA17" s="95"/>
      <c r="AB17" s="10"/>
      <c r="AC17" s="72" t="b">
        <f t="shared" ca="1" si="1"/>
        <v>0</v>
      </c>
      <c r="AH17" s="4"/>
    </row>
    <row r="18" spans="1:34" ht="15">
      <c r="A18" s="93">
        <f t="shared" si="5"/>
        <v>2015</v>
      </c>
      <c r="B18" s="94"/>
      <c r="C18" s="153"/>
      <c r="D18" s="93" t="str">
        <f>IF(C18&lt;&gt;"",COUNTIF(Stats!AD:AD,C18),"")</f>
        <v/>
      </c>
      <c r="E18" s="165" t="str">
        <f ca="1">IF(C18&lt;&gt;"",IF(MONTH(T18)=MONTH(TODAY()),Stats!AI2016,"--"),"")</f>
        <v/>
      </c>
      <c r="F18" s="97"/>
      <c r="G18" s="160"/>
      <c r="H18" s="157"/>
      <c r="I18" s="158"/>
      <c r="J18" s="161"/>
      <c r="K18" s="160"/>
      <c r="L18" s="162"/>
      <c r="M18" s="162"/>
      <c r="N18" s="96"/>
      <c r="O18" s="96"/>
      <c r="P18" s="164"/>
      <c r="Q18" s="159"/>
      <c r="R18" s="98"/>
      <c r="S18" s="163"/>
      <c r="T18" s="92" t="str">
        <f t="shared" ca="1" si="2"/>
        <v/>
      </c>
      <c r="U18" s="94"/>
      <c r="V18" s="92" t="str">
        <f t="shared" si="3"/>
        <v/>
      </c>
      <c r="W18" s="92" t="str">
        <f t="shared" si="4"/>
        <v/>
      </c>
      <c r="X18" s="99"/>
      <c r="Y18" s="94"/>
      <c r="Z18" s="100"/>
      <c r="AA18" s="95"/>
      <c r="AB18" s="10"/>
      <c r="AC18" s="72" t="b">
        <f t="shared" ca="1" si="1"/>
        <v>0</v>
      </c>
    </row>
    <row r="19" spans="1:34" ht="15">
      <c r="A19" s="93">
        <f t="shared" si="5"/>
        <v>2016</v>
      </c>
      <c r="B19" s="94"/>
      <c r="C19" s="153"/>
      <c r="D19" s="93" t="str">
        <f>IF(C19&lt;&gt;"",COUNTIF(Stats!AD:AD,C19),"")</f>
        <v/>
      </c>
      <c r="E19" s="165" t="str">
        <f ca="1">IF(C19&lt;&gt;"",IF(MONTH(T19)=MONTH(TODAY()),Stats!AI2017,"--"),"")</f>
        <v/>
      </c>
      <c r="F19" s="97"/>
      <c r="G19" s="160"/>
      <c r="H19" s="157"/>
      <c r="I19" s="158"/>
      <c r="J19" s="161"/>
      <c r="K19" s="160"/>
      <c r="L19" s="162"/>
      <c r="M19" s="162"/>
      <c r="N19" s="96"/>
      <c r="O19" s="96"/>
      <c r="P19" s="164"/>
      <c r="Q19" s="159"/>
      <c r="R19" s="98"/>
      <c r="S19" s="163"/>
      <c r="T19" s="92" t="str">
        <f t="shared" ca="1" si="2"/>
        <v/>
      </c>
      <c r="U19" s="94"/>
      <c r="V19" s="92" t="str">
        <f t="shared" si="3"/>
        <v/>
      </c>
      <c r="W19" s="92" t="str">
        <f t="shared" si="4"/>
        <v/>
      </c>
      <c r="X19" s="99"/>
      <c r="Y19" s="94"/>
      <c r="Z19" s="100"/>
      <c r="AA19" s="95"/>
      <c r="AB19" s="10"/>
      <c r="AC19" s="72" t="b">
        <f t="shared" ca="1" si="1"/>
        <v>0</v>
      </c>
    </row>
    <row r="20" spans="1:34" ht="15">
      <c r="A20" s="93">
        <f t="shared" si="5"/>
        <v>2017</v>
      </c>
      <c r="B20" s="94"/>
      <c r="C20" s="153"/>
      <c r="D20" s="93" t="str">
        <f>IF(C20&lt;&gt;"",COUNTIF(Stats!AD:AD,C20),"")</f>
        <v/>
      </c>
      <c r="E20" s="165" t="str">
        <f ca="1">IF(C20&lt;&gt;"",IF(MONTH(T20)=MONTH(TODAY()),Stats!AI2018,"--"),"")</f>
        <v/>
      </c>
      <c r="F20" s="97"/>
      <c r="G20" s="160"/>
      <c r="H20" s="157"/>
      <c r="I20" s="158"/>
      <c r="J20" s="161"/>
      <c r="K20" s="160"/>
      <c r="L20" s="162"/>
      <c r="M20" s="162"/>
      <c r="N20" s="96"/>
      <c r="O20" s="96"/>
      <c r="P20" s="164"/>
      <c r="Q20" s="159"/>
      <c r="R20" s="98"/>
      <c r="S20" s="163"/>
      <c r="T20" s="92" t="str">
        <f t="shared" ca="1" si="2"/>
        <v/>
      </c>
      <c r="U20" s="94"/>
      <c r="V20" s="92" t="str">
        <f t="shared" si="3"/>
        <v/>
      </c>
      <c r="W20" s="92" t="str">
        <f t="shared" si="4"/>
        <v/>
      </c>
      <c r="X20" s="99"/>
      <c r="Y20" s="94"/>
      <c r="Z20" s="100"/>
      <c r="AA20" s="95"/>
      <c r="AB20" s="10"/>
      <c r="AC20" s="72" t="b">
        <f t="shared" ca="1" si="1"/>
        <v>0</v>
      </c>
    </row>
    <row r="21" spans="1:34" ht="15">
      <c r="A21" s="93">
        <f t="shared" si="5"/>
        <v>2018</v>
      </c>
      <c r="B21" s="94"/>
      <c r="C21" s="153"/>
      <c r="D21" s="93" t="str">
        <f>IF(C21&lt;&gt;"",COUNTIF(Stats!AD:AD,C21),"")</f>
        <v/>
      </c>
      <c r="E21" s="165" t="str">
        <f ca="1">IF(C21&lt;&gt;"",IF(MONTH(T21)=MONTH(TODAY()),Stats!AI2019,"--"),"")</f>
        <v/>
      </c>
      <c r="F21" s="97"/>
      <c r="G21" s="160"/>
      <c r="H21" s="157"/>
      <c r="I21" s="158"/>
      <c r="J21" s="161"/>
      <c r="K21" s="160"/>
      <c r="L21" s="162"/>
      <c r="M21" s="162"/>
      <c r="N21" s="96"/>
      <c r="O21" s="96"/>
      <c r="P21" s="164"/>
      <c r="Q21" s="159"/>
      <c r="R21" s="98"/>
      <c r="S21" s="163"/>
      <c r="T21" s="92" t="str">
        <f t="shared" ca="1" si="2"/>
        <v/>
      </c>
      <c r="U21" s="94"/>
      <c r="V21" s="92" t="str">
        <f t="shared" si="3"/>
        <v/>
      </c>
      <c r="W21" s="92" t="str">
        <f t="shared" si="4"/>
        <v/>
      </c>
      <c r="X21" s="99"/>
      <c r="Y21" s="94"/>
      <c r="Z21" s="100"/>
      <c r="AA21" s="95"/>
      <c r="AB21" s="10"/>
      <c r="AC21" s="72" t="b">
        <f t="shared" ca="1" si="1"/>
        <v>0</v>
      </c>
    </row>
    <row r="22" spans="1:34" ht="15">
      <c r="A22" s="93">
        <f t="shared" si="5"/>
        <v>2019</v>
      </c>
      <c r="B22" s="94"/>
      <c r="C22" s="153"/>
      <c r="D22" s="93" t="str">
        <f>IF(C22&lt;&gt;"",COUNTIF(Stats!AD:AD,C22),"")</f>
        <v/>
      </c>
      <c r="E22" s="165" t="str">
        <f ca="1">IF(C22&lt;&gt;"",IF(MONTH(T22)=MONTH(TODAY()),Stats!AI2020,"--"),"")</f>
        <v/>
      </c>
      <c r="F22" s="97"/>
      <c r="G22" s="160"/>
      <c r="H22" s="157"/>
      <c r="I22" s="158"/>
      <c r="J22" s="161"/>
      <c r="K22" s="160"/>
      <c r="L22" s="162"/>
      <c r="M22" s="162"/>
      <c r="N22" s="96"/>
      <c r="O22" s="96"/>
      <c r="P22" s="164"/>
      <c r="Q22" s="159"/>
      <c r="R22" s="98"/>
      <c r="S22" s="163"/>
      <c r="T22" s="92" t="str">
        <f t="shared" ca="1" si="2"/>
        <v/>
      </c>
      <c r="U22" s="94"/>
      <c r="V22" s="92" t="str">
        <f t="shared" si="3"/>
        <v/>
      </c>
      <c r="W22" s="92" t="str">
        <f t="shared" si="4"/>
        <v/>
      </c>
      <c r="X22" s="99"/>
      <c r="Y22" s="94"/>
      <c r="Z22" s="100"/>
      <c r="AA22" s="95"/>
      <c r="AB22" s="10"/>
      <c r="AC22" s="72" t="b">
        <f t="shared" ca="1" si="1"/>
        <v>0</v>
      </c>
    </row>
    <row r="23" spans="1:34" ht="15">
      <c r="A23" s="93">
        <f t="shared" si="5"/>
        <v>2020</v>
      </c>
      <c r="B23" s="94"/>
      <c r="C23" s="153"/>
      <c r="D23" s="93" t="str">
        <f>IF(C23&lt;&gt;"",COUNTIF(Stats!AD:AD,C23),"")</f>
        <v/>
      </c>
      <c r="E23" s="165" t="str">
        <f ca="1">IF(C23&lt;&gt;"",IF(MONTH(T23)=MONTH(TODAY()),Stats!AI2021,"--"),"")</f>
        <v/>
      </c>
      <c r="F23" s="97"/>
      <c r="G23" s="160"/>
      <c r="H23" s="157"/>
      <c r="I23" s="158"/>
      <c r="J23" s="161"/>
      <c r="K23" s="160"/>
      <c r="L23" s="162"/>
      <c r="M23" s="162"/>
      <c r="N23" s="96"/>
      <c r="O23" s="96"/>
      <c r="P23" s="164"/>
      <c r="Q23" s="159"/>
      <c r="R23" s="98"/>
      <c r="S23" s="163"/>
      <c r="T23" s="92" t="str">
        <f t="shared" ca="1" si="2"/>
        <v/>
      </c>
      <c r="U23" s="94"/>
      <c r="V23" s="92" t="str">
        <f t="shared" si="3"/>
        <v/>
      </c>
      <c r="W23" s="92" t="str">
        <f t="shared" si="4"/>
        <v/>
      </c>
      <c r="X23" s="99"/>
      <c r="Y23" s="94"/>
      <c r="Z23" s="100"/>
      <c r="AA23" s="95"/>
      <c r="AB23" s="10"/>
      <c r="AC23" s="72" t="b">
        <f t="shared" ca="1" si="1"/>
        <v>0</v>
      </c>
    </row>
    <row r="24" spans="1:34" ht="15">
      <c r="A24" s="93">
        <f t="shared" si="5"/>
        <v>2021</v>
      </c>
      <c r="B24" s="94"/>
      <c r="C24" s="153"/>
      <c r="D24" s="93" t="str">
        <f>IF(C24&lt;&gt;"",COUNTIF(Stats!AD:AD,C24),"")</f>
        <v/>
      </c>
      <c r="E24" s="165" t="str">
        <f ca="1">IF(C24&lt;&gt;"",IF(MONTH(T24)=MONTH(TODAY()),Stats!AI2022,"--"),"")</f>
        <v/>
      </c>
      <c r="F24" s="97"/>
      <c r="G24" s="160"/>
      <c r="H24" s="157"/>
      <c r="I24" s="158"/>
      <c r="J24" s="161"/>
      <c r="K24" s="160"/>
      <c r="L24" s="162"/>
      <c r="M24" s="162"/>
      <c r="N24" s="96"/>
      <c r="O24" s="96"/>
      <c r="P24" s="164"/>
      <c r="Q24" s="159"/>
      <c r="R24" s="98"/>
      <c r="S24" s="163"/>
      <c r="T24" s="92" t="str">
        <f t="shared" ca="1" si="2"/>
        <v/>
      </c>
      <c r="U24" s="94"/>
      <c r="V24" s="92" t="str">
        <f t="shared" si="3"/>
        <v/>
      </c>
      <c r="W24" s="92" t="str">
        <f t="shared" si="4"/>
        <v/>
      </c>
      <c r="X24" s="99"/>
      <c r="Y24" s="94"/>
      <c r="Z24" s="100"/>
      <c r="AA24" s="95"/>
      <c r="AB24" s="10"/>
      <c r="AC24" s="72" t="b">
        <f t="shared" ca="1" si="1"/>
        <v>0</v>
      </c>
    </row>
    <row r="25" spans="1:34" ht="15">
      <c r="A25" s="93">
        <f t="shared" si="5"/>
        <v>2022</v>
      </c>
      <c r="B25" s="94"/>
      <c r="C25" s="153"/>
      <c r="D25" s="93" t="str">
        <f>IF(C25&lt;&gt;"",COUNTIF(Stats!AD:AD,C25),"")</f>
        <v/>
      </c>
      <c r="E25" s="165" t="str">
        <f ca="1">IF(C25&lt;&gt;"",IF(MONTH(T25)=MONTH(TODAY()),Stats!AI2023,"--"),"")</f>
        <v/>
      </c>
      <c r="F25" s="97"/>
      <c r="G25" s="160"/>
      <c r="H25" s="157"/>
      <c r="I25" s="158"/>
      <c r="J25" s="161"/>
      <c r="K25" s="160"/>
      <c r="L25" s="162"/>
      <c r="M25" s="162"/>
      <c r="N25" s="96"/>
      <c r="O25" s="96"/>
      <c r="P25" s="164"/>
      <c r="Q25" s="159"/>
      <c r="R25" s="98"/>
      <c r="S25" s="163"/>
      <c r="T25" s="92" t="str">
        <f t="shared" ca="1" si="2"/>
        <v/>
      </c>
      <c r="U25" s="94"/>
      <c r="V25" s="92" t="str">
        <f t="shared" si="3"/>
        <v/>
      </c>
      <c r="W25" s="92" t="str">
        <f t="shared" si="4"/>
        <v/>
      </c>
      <c r="X25" s="99"/>
      <c r="Y25" s="94"/>
      <c r="Z25" s="100"/>
      <c r="AA25" s="95"/>
      <c r="AB25" s="10"/>
      <c r="AC25" s="72" t="b">
        <f t="shared" ca="1" si="1"/>
        <v>0</v>
      </c>
    </row>
    <row r="26" spans="1:34" ht="15">
      <c r="A26" s="93">
        <f t="shared" si="5"/>
        <v>2023</v>
      </c>
      <c r="B26" s="94"/>
      <c r="C26" s="153"/>
      <c r="D26" s="93" t="str">
        <f>IF(C26&lt;&gt;"",COUNTIF(Stats!AD:AD,C26),"")</f>
        <v/>
      </c>
      <c r="E26" s="165" t="str">
        <f ca="1">IF(C26&lt;&gt;"",IF(MONTH(T26)=MONTH(TODAY()),Stats!AI2024,"--"),"")</f>
        <v/>
      </c>
      <c r="F26" s="97"/>
      <c r="G26" s="160"/>
      <c r="H26" s="157"/>
      <c r="I26" s="158"/>
      <c r="J26" s="161"/>
      <c r="K26" s="160"/>
      <c r="L26" s="162"/>
      <c r="M26" s="162"/>
      <c r="N26" s="96"/>
      <c r="O26" s="96"/>
      <c r="P26" s="164"/>
      <c r="Q26" s="159"/>
      <c r="R26" s="98"/>
      <c r="S26" s="163"/>
      <c r="T26" s="92" t="str">
        <f t="shared" ca="1" si="2"/>
        <v/>
      </c>
      <c r="U26" s="94"/>
      <c r="V26" s="92" t="str">
        <f t="shared" si="3"/>
        <v/>
      </c>
      <c r="W26" s="92" t="str">
        <f t="shared" si="4"/>
        <v/>
      </c>
      <c r="X26" s="99"/>
      <c r="Y26" s="94"/>
      <c r="Z26" s="100"/>
      <c r="AA26" s="95"/>
      <c r="AB26" s="10"/>
      <c r="AC26" s="72" t="b">
        <f t="shared" ca="1" si="1"/>
        <v>0</v>
      </c>
    </row>
    <row r="27" spans="1:34" ht="15">
      <c r="A27" s="93">
        <f t="shared" si="5"/>
        <v>2024</v>
      </c>
      <c r="B27" s="94"/>
      <c r="C27" s="153"/>
      <c r="D27" s="93" t="str">
        <f>IF(C27&lt;&gt;"",COUNTIF(Stats!AD:AD,C27),"")</f>
        <v/>
      </c>
      <c r="E27" s="165" t="str">
        <f ca="1">IF(C27&lt;&gt;"",IF(MONTH(T27)=MONTH(TODAY()),Stats!AI2025,"--"),"")</f>
        <v/>
      </c>
      <c r="F27" s="97"/>
      <c r="G27" s="160"/>
      <c r="H27" s="157"/>
      <c r="I27" s="158"/>
      <c r="J27" s="161"/>
      <c r="K27" s="160"/>
      <c r="L27" s="162"/>
      <c r="M27" s="162"/>
      <c r="N27" s="96"/>
      <c r="O27" s="96"/>
      <c r="P27" s="164"/>
      <c r="Q27" s="159"/>
      <c r="R27" s="98"/>
      <c r="S27" s="163"/>
      <c r="T27" s="92" t="str">
        <f t="shared" ca="1" si="2"/>
        <v/>
      </c>
      <c r="U27" s="94"/>
      <c r="V27" s="92" t="str">
        <f t="shared" si="3"/>
        <v/>
      </c>
      <c r="W27" s="92" t="str">
        <f t="shared" si="4"/>
        <v/>
      </c>
      <c r="X27" s="99"/>
      <c r="Y27" s="94"/>
      <c r="Z27" s="100"/>
      <c r="AA27" s="95"/>
      <c r="AB27" s="10"/>
      <c r="AC27" s="72" t="b">
        <f t="shared" ca="1" si="1"/>
        <v>0</v>
      </c>
    </row>
    <row r="28" spans="1:34" ht="15">
      <c r="A28" s="93">
        <f t="shared" si="5"/>
        <v>2025</v>
      </c>
      <c r="B28" s="94"/>
      <c r="C28" s="153"/>
      <c r="D28" s="93" t="str">
        <f>IF(C28&lt;&gt;"",COUNTIF(Stats!AD:AD,C28),"")</f>
        <v/>
      </c>
      <c r="E28" s="165" t="str">
        <f ca="1">IF(C28&lt;&gt;"",IF(MONTH(T28)=MONTH(TODAY()),Stats!AI2026,"--"),"")</f>
        <v/>
      </c>
      <c r="F28" s="97"/>
      <c r="G28" s="160"/>
      <c r="H28" s="157"/>
      <c r="I28" s="158"/>
      <c r="J28" s="161"/>
      <c r="K28" s="160"/>
      <c r="L28" s="162"/>
      <c r="M28" s="162"/>
      <c r="N28" s="96"/>
      <c r="O28" s="96"/>
      <c r="P28" s="164"/>
      <c r="Q28" s="159"/>
      <c r="R28" s="98"/>
      <c r="S28" s="163"/>
      <c r="T28" s="92" t="str">
        <f t="shared" ca="1" si="2"/>
        <v/>
      </c>
      <c r="U28" s="94"/>
      <c r="V28" s="92" t="str">
        <f t="shared" si="3"/>
        <v/>
      </c>
      <c r="W28" s="92" t="str">
        <f t="shared" si="4"/>
        <v/>
      </c>
      <c r="X28" s="99"/>
      <c r="Y28" s="94"/>
      <c r="Z28" s="100"/>
      <c r="AA28" s="95"/>
      <c r="AB28" s="10"/>
      <c r="AC28" s="72" t="b">
        <f t="shared" ca="1" si="1"/>
        <v>0</v>
      </c>
    </row>
    <row r="29" spans="1:34" ht="15">
      <c r="A29" s="93">
        <f t="shared" si="5"/>
        <v>2026</v>
      </c>
      <c r="B29" s="94"/>
      <c r="C29" s="153"/>
      <c r="D29" s="93" t="str">
        <f>IF(C29&lt;&gt;"",COUNTIF(Stats!AD:AD,C29),"")</f>
        <v/>
      </c>
      <c r="E29" s="165" t="str">
        <f ca="1">IF(C29&lt;&gt;"",IF(MONTH(T29)=MONTH(TODAY()),Stats!AI2027,"--"),"")</f>
        <v/>
      </c>
      <c r="F29" s="97"/>
      <c r="G29" s="160"/>
      <c r="H29" s="157"/>
      <c r="I29" s="158"/>
      <c r="J29" s="161"/>
      <c r="K29" s="160"/>
      <c r="L29" s="162"/>
      <c r="M29" s="162"/>
      <c r="N29" s="96"/>
      <c r="O29" s="96"/>
      <c r="P29" s="164"/>
      <c r="Q29" s="159"/>
      <c r="R29" s="98"/>
      <c r="S29" s="163"/>
      <c r="T29" s="92" t="str">
        <f t="shared" ca="1" si="2"/>
        <v/>
      </c>
      <c r="U29" s="94"/>
      <c r="V29" s="92" t="str">
        <f t="shared" si="3"/>
        <v/>
      </c>
      <c r="W29" s="92" t="str">
        <f t="shared" si="4"/>
        <v/>
      </c>
      <c r="X29" s="99"/>
      <c r="Y29" s="94"/>
      <c r="Z29" s="100"/>
      <c r="AA29" s="95"/>
      <c r="AB29" s="10"/>
      <c r="AC29" s="72" t="b">
        <f t="shared" ca="1" si="1"/>
        <v>0</v>
      </c>
    </row>
    <row r="30" spans="1:34" ht="15">
      <c r="A30" s="93">
        <f t="shared" si="5"/>
        <v>2027</v>
      </c>
      <c r="B30" s="94"/>
      <c r="C30" s="153"/>
      <c r="D30" s="93" t="str">
        <f>IF(C30&lt;&gt;"",COUNTIF(Stats!AD:AD,C30),"")</f>
        <v/>
      </c>
      <c r="E30" s="165" t="str">
        <f ca="1">IF(C30&lt;&gt;"",IF(MONTH(T30)=MONTH(TODAY()),Stats!AI2028,"--"),"")</f>
        <v/>
      </c>
      <c r="F30" s="97"/>
      <c r="G30" s="160"/>
      <c r="H30" s="157"/>
      <c r="I30" s="158"/>
      <c r="J30" s="161"/>
      <c r="K30" s="160"/>
      <c r="L30" s="162"/>
      <c r="M30" s="162"/>
      <c r="N30" s="96"/>
      <c r="O30" s="96"/>
      <c r="P30" s="164"/>
      <c r="Q30" s="159"/>
      <c r="R30" s="98"/>
      <c r="S30" s="163"/>
      <c r="T30" s="92" t="str">
        <f t="shared" ca="1" si="2"/>
        <v/>
      </c>
      <c r="U30" s="94"/>
      <c r="V30" s="92" t="str">
        <f t="shared" si="3"/>
        <v/>
      </c>
      <c r="W30" s="92" t="str">
        <f t="shared" si="4"/>
        <v/>
      </c>
      <c r="X30" s="99"/>
      <c r="Y30" s="94"/>
      <c r="Z30" s="100"/>
      <c r="AA30" s="95"/>
      <c r="AB30" s="10"/>
      <c r="AC30" s="72" t="b">
        <f t="shared" ca="1" si="1"/>
        <v>0</v>
      </c>
    </row>
    <row r="31" spans="1:34" ht="15">
      <c r="A31" s="93">
        <f t="shared" si="5"/>
        <v>2028</v>
      </c>
      <c r="B31" s="94"/>
      <c r="C31" s="153"/>
      <c r="D31" s="93" t="str">
        <f>IF(C31&lt;&gt;"",COUNTIF(Stats!AD:AD,C31),"")</f>
        <v/>
      </c>
      <c r="E31" s="165" t="str">
        <f ca="1">IF(C31&lt;&gt;"",IF(MONTH(T31)=MONTH(TODAY()),Stats!AI2029,"--"),"")</f>
        <v/>
      </c>
      <c r="F31" s="97"/>
      <c r="G31" s="160"/>
      <c r="H31" s="157"/>
      <c r="I31" s="158"/>
      <c r="J31" s="161"/>
      <c r="K31" s="160"/>
      <c r="L31" s="162"/>
      <c r="M31" s="162"/>
      <c r="N31" s="96"/>
      <c r="O31" s="96"/>
      <c r="P31" s="164"/>
      <c r="Q31" s="159"/>
      <c r="R31" s="98"/>
      <c r="S31" s="163"/>
      <c r="T31" s="92" t="str">
        <f t="shared" ca="1" si="2"/>
        <v/>
      </c>
      <c r="U31" s="94"/>
      <c r="V31" s="92" t="str">
        <f t="shared" si="3"/>
        <v/>
      </c>
      <c r="W31" s="92" t="str">
        <f t="shared" si="4"/>
        <v/>
      </c>
      <c r="X31" s="99"/>
      <c r="Y31" s="94"/>
      <c r="Z31" s="100"/>
      <c r="AA31" s="95"/>
      <c r="AB31" s="10"/>
      <c r="AC31" s="72" t="b">
        <f t="shared" ca="1" si="1"/>
        <v>0</v>
      </c>
    </row>
    <row r="32" spans="1:34" ht="15">
      <c r="A32" s="93">
        <f t="shared" si="5"/>
        <v>2029</v>
      </c>
      <c r="B32" s="94"/>
      <c r="C32" s="153"/>
      <c r="D32" s="93" t="str">
        <f>IF(C32&lt;&gt;"",COUNTIF(Stats!AD:AD,C32),"")</f>
        <v/>
      </c>
      <c r="E32" s="165" t="str">
        <f ca="1">IF(C32&lt;&gt;"",IF(MONTH(T32)=MONTH(TODAY()),Stats!AI2030,"--"),"")</f>
        <v/>
      </c>
      <c r="F32" s="97"/>
      <c r="G32" s="160"/>
      <c r="H32" s="157"/>
      <c r="I32" s="158"/>
      <c r="J32" s="161"/>
      <c r="K32" s="160"/>
      <c r="L32" s="162"/>
      <c r="M32" s="162"/>
      <c r="N32" s="96"/>
      <c r="O32" s="96"/>
      <c r="P32" s="164"/>
      <c r="Q32" s="159"/>
      <c r="R32" s="98"/>
      <c r="S32" s="163"/>
      <c r="T32" s="92" t="str">
        <f t="shared" ca="1" si="2"/>
        <v/>
      </c>
      <c r="U32" s="94"/>
      <c r="V32" s="92" t="str">
        <f t="shared" si="3"/>
        <v/>
      </c>
      <c r="W32" s="92" t="str">
        <f t="shared" si="4"/>
        <v/>
      </c>
      <c r="X32" s="99"/>
      <c r="Y32" s="94"/>
      <c r="Z32" s="100"/>
      <c r="AA32" s="95"/>
      <c r="AB32" s="10"/>
      <c r="AC32" s="72" t="b">
        <f t="shared" ca="1" si="1"/>
        <v>0</v>
      </c>
    </row>
    <row r="33" spans="1:29" ht="15">
      <c r="A33" s="93">
        <f t="shared" si="5"/>
        <v>2030</v>
      </c>
      <c r="B33" s="94"/>
      <c r="C33" s="153"/>
      <c r="D33" s="93" t="str">
        <f>IF(C33&lt;&gt;"",COUNTIF(Stats!AD:AD,C33),"")</f>
        <v/>
      </c>
      <c r="E33" s="165" t="str">
        <f ca="1">IF(C33&lt;&gt;"",IF(MONTH(T33)=MONTH(TODAY()),Stats!AI2031,"--"),"")</f>
        <v/>
      </c>
      <c r="F33" s="97"/>
      <c r="G33" s="160"/>
      <c r="H33" s="157"/>
      <c r="I33" s="158"/>
      <c r="J33" s="161"/>
      <c r="K33" s="160"/>
      <c r="L33" s="162"/>
      <c r="M33" s="162"/>
      <c r="N33" s="96"/>
      <c r="O33" s="96"/>
      <c r="P33" s="164"/>
      <c r="Q33" s="159"/>
      <c r="R33" s="98"/>
      <c r="S33" s="163"/>
      <c r="T33" s="92" t="str">
        <f t="shared" ca="1" si="2"/>
        <v/>
      </c>
      <c r="U33" s="94"/>
      <c r="V33" s="92" t="str">
        <f t="shared" si="3"/>
        <v/>
      </c>
      <c r="W33" s="92" t="str">
        <f t="shared" si="4"/>
        <v/>
      </c>
      <c r="X33" s="99"/>
      <c r="Y33" s="94"/>
      <c r="Z33" s="100"/>
      <c r="AA33" s="95"/>
      <c r="AB33" s="10"/>
      <c r="AC33" s="72" t="b">
        <f t="shared" ca="1" si="1"/>
        <v>0</v>
      </c>
    </row>
    <row r="34" spans="1:29" ht="15">
      <c r="A34" s="93">
        <f t="shared" si="5"/>
        <v>2031</v>
      </c>
      <c r="B34" s="94"/>
      <c r="C34" s="153"/>
      <c r="D34" s="93" t="str">
        <f>IF(C34&lt;&gt;"",COUNTIF(Stats!AD:AD,C34),"")</f>
        <v/>
      </c>
      <c r="E34" s="165" t="str">
        <f ca="1">IF(C34&lt;&gt;"",IF(MONTH(T34)=MONTH(TODAY()),Stats!AI2032,"--"),"")</f>
        <v/>
      </c>
      <c r="F34" s="97"/>
      <c r="G34" s="160"/>
      <c r="H34" s="157"/>
      <c r="I34" s="158"/>
      <c r="J34" s="161"/>
      <c r="K34" s="160"/>
      <c r="L34" s="162"/>
      <c r="M34" s="162"/>
      <c r="N34" s="96"/>
      <c r="O34" s="96"/>
      <c r="P34" s="164"/>
      <c r="Q34" s="159"/>
      <c r="R34" s="98"/>
      <c r="S34" s="163"/>
      <c r="T34" s="92" t="str">
        <f t="shared" ca="1" si="2"/>
        <v/>
      </c>
      <c r="U34" s="94"/>
      <c r="V34" s="92" t="str">
        <f t="shared" si="3"/>
        <v/>
      </c>
      <c r="W34" s="92" t="str">
        <f t="shared" si="4"/>
        <v/>
      </c>
      <c r="X34" s="99"/>
      <c r="Y34" s="94"/>
      <c r="Z34" s="100"/>
      <c r="AA34" s="95"/>
      <c r="AB34" s="10"/>
      <c r="AC34" s="72" t="b">
        <f t="shared" ca="1" si="1"/>
        <v>0</v>
      </c>
    </row>
    <row r="35" spans="1:29" ht="15">
      <c r="A35" s="93">
        <f t="shared" si="5"/>
        <v>2032</v>
      </c>
      <c r="B35" s="94"/>
      <c r="C35" s="153"/>
      <c r="D35" s="93" t="str">
        <f>IF(C35&lt;&gt;"",COUNTIF(Stats!AD:AD,C35),"")</f>
        <v/>
      </c>
      <c r="E35" s="165" t="str">
        <f ca="1">IF(C35&lt;&gt;"",IF(MONTH(T35)=MONTH(TODAY()),Stats!AI2033,"--"),"")</f>
        <v/>
      </c>
      <c r="F35" s="97"/>
      <c r="G35" s="160"/>
      <c r="H35" s="157"/>
      <c r="I35" s="158"/>
      <c r="J35" s="161"/>
      <c r="K35" s="160"/>
      <c r="L35" s="162"/>
      <c r="M35" s="162"/>
      <c r="N35" s="96"/>
      <c r="O35" s="96"/>
      <c r="P35" s="164"/>
      <c r="Q35" s="159"/>
      <c r="R35" s="98"/>
      <c r="S35" s="163"/>
      <c r="T35" s="92" t="str">
        <f t="shared" ca="1" si="2"/>
        <v/>
      </c>
      <c r="U35" s="94"/>
      <c r="V35" s="92" t="str">
        <f t="shared" si="3"/>
        <v/>
      </c>
      <c r="W35" s="92" t="str">
        <f t="shared" si="4"/>
        <v/>
      </c>
      <c r="X35" s="99"/>
      <c r="Y35" s="94"/>
      <c r="Z35" s="100"/>
      <c r="AA35" s="95"/>
      <c r="AB35" s="10"/>
      <c r="AC35" s="72" t="b">
        <f t="shared" ca="1" si="1"/>
        <v>0</v>
      </c>
    </row>
    <row r="36" spans="1:29" ht="15">
      <c r="A36" s="93">
        <f t="shared" si="5"/>
        <v>2033</v>
      </c>
      <c r="B36" s="94"/>
      <c r="C36" s="153"/>
      <c r="D36" s="93" t="str">
        <f>IF(C36&lt;&gt;"",COUNTIF(Stats!AD:AD,C36),"")</f>
        <v/>
      </c>
      <c r="E36" s="165" t="str">
        <f ca="1">IF(C36&lt;&gt;"",IF(MONTH(T36)=MONTH(TODAY()),Stats!AI2034,"--"),"")</f>
        <v/>
      </c>
      <c r="F36" s="97"/>
      <c r="G36" s="160"/>
      <c r="H36" s="157"/>
      <c r="I36" s="158"/>
      <c r="J36" s="161"/>
      <c r="K36" s="160"/>
      <c r="L36" s="162"/>
      <c r="M36" s="162"/>
      <c r="N36" s="96"/>
      <c r="O36" s="96"/>
      <c r="P36" s="164"/>
      <c r="Q36" s="159"/>
      <c r="R36" s="98"/>
      <c r="S36" s="163"/>
      <c r="T36" s="92" t="str">
        <f t="shared" ca="1" si="2"/>
        <v/>
      </c>
      <c r="U36" s="94"/>
      <c r="V36" s="92" t="str">
        <f t="shared" si="3"/>
        <v/>
      </c>
      <c r="W36" s="92" t="str">
        <f t="shared" si="4"/>
        <v/>
      </c>
      <c r="X36" s="99"/>
      <c r="Y36" s="94"/>
      <c r="Z36" s="100"/>
      <c r="AA36" s="95"/>
      <c r="AB36" s="10"/>
      <c r="AC36" s="72" t="b">
        <f t="shared" ca="1" si="1"/>
        <v>0</v>
      </c>
    </row>
    <row r="37" spans="1:29" ht="15">
      <c r="A37" s="93">
        <f t="shared" si="5"/>
        <v>2034</v>
      </c>
      <c r="B37" s="94"/>
      <c r="C37" s="153"/>
      <c r="D37" s="93" t="str">
        <f>IF(C37&lt;&gt;"",COUNTIF(Stats!AD:AD,C37),"")</f>
        <v/>
      </c>
      <c r="E37" s="165" t="str">
        <f ca="1">IF(C37&lt;&gt;"",IF(MONTH(T37)=MONTH(TODAY()),Stats!AI2035,"--"),"")</f>
        <v/>
      </c>
      <c r="F37" s="97"/>
      <c r="G37" s="160"/>
      <c r="H37" s="157"/>
      <c r="I37" s="158"/>
      <c r="J37" s="161"/>
      <c r="K37" s="160"/>
      <c r="L37" s="162"/>
      <c r="M37" s="162"/>
      <c r="N37" s="96"/>
      <c r="O37" s="96"/>
      <c r="P37" s="164"/>
      <c r="Q37" s="159"/>
      <c r="R37" s="98"/>
      <c r="S37" s="163"/>
      <c r="T37" s="92" t="str">
        <f t="shared" ca="1" si="2"/>
        <v/>
      </c>
      <c r="U37" s="94"/>
      <c r="V37" s="92" t="str">
        <f t="shared" si="3"/>
        <v/>
      </c>
      <c r="W37" s="92" t="str">
        <f t="shared" si="4"/>
        <v/>
      </c>
      <c r="X37" s="99"/>
      <c r="Y37" s="94"/>
      <c r="Z37" s="100"/>
      <c r="AA37" s="95"/>
      <c r="AB37" s="10"/>
      <c r="AC37" s="72" t="b">
        <f t="shared" ca="1" si="1"/>
        <v>0</v>
      </c>
    </row>
    <row r="38" spans="1:29" ht="15">
      <c r="A38" s="93">
        <f t="shared" si="5"/>
        <v>2035</v>
      </c>
      <c r="B38" s="94"/>
      <c r="C38" s="153"/>
      <c r="D38" s="93" t="str">
        <f>IF(C38&lt;&gt;"",COUNTIF(Stats!AD:AD,C38),"")</f>
        <v/>
      </c>
      <c r="E38" s="165" t="str">
        <f ca="1">IF(C38&lt;&gt;"",IF(MONTH(T38)=MONTH(TODAY()),Stats!AI2036,"--"),"")</f>
        <v/>
      </c>
      <c r="F38" s="97"/>
      <c r="G38" s="160"/>
      <c r="H38" s="157"/>
      <c r="I38" s="158"/>
      <c r="J38" s="161"/>
      <c r="K38" s="160"/>
      <c r="L38" s="162"/>
      <c r="M38" s="162"/>
      <c r="N38" s="96"/>
      <c r="O38" s="96"/>
      <c r="P38" s="164"/>
      <c r="Q38" s="159"/>
      <c r="R38" s="98"/>
      <c r="S38" s="163"/>
      <c r="T38" s="92" t="str">
        <f t="shared" ca="1" si="2"/>
        <v/>
      </c>
      <c r="U38" s="94"/>
      <c r="V38" s="92" t="str">
        <f t="shared" si="3"/>
        <v/>
      </c>
      <c r="W38" s="92" t="str">
        <f t="shared" si="4"/>
        <v/>
      </c>
      <c r="X38" s="99"/>
      <c r="Y38" s="94"/>
      <c r="Z38" s="100"/>
      <c r="AA38" s="95"/>
      <c r="AB38" s="10"/>
      <c r="AC38" s="72" t="b">
        <f t="shared" ca="1" si="1"/>
        <v>0</v>
      </c>
    </row>
    <row r="39" spans="1:29" ht="15">
      <c r="A39" s="93">
        <f t="shared" si="5"/>
        <v>2036</v>
      </c>
      <c r="B39" s="94"/>
      <c r="C39" s="153"/>
      <c r="D39" s="93" t="str">
        <f>IF(C39&lt;&gt;"",COUNTIF(Stats!AD:AD,C39),"")</f>
        <v/>
      </c>
      <c r="E39" s="165" t="str">
        <f ca="1">IF(C39&lt;&gt;"",IF(MONTH(T39)=MONTH(TODAY()),Stats!AI2037,"--"),"")</f>
        <v/>
      </c>
      <c r="F39" s="97"/>
      <c r="G39" s="160"/>
      <c r="H39" s="157"/>
      <c r="I39" s="158"/>
      <c r="J39" s="161"/>
      <c r="K39" s="160"/>
      <c r="L39" s="162"/>
      <c r="M39" s="162"/>
      <c r="N39" s="96"/>
      <c r="O39" s="96"/>
      <c r="P39" s="164"/>
      <c r="Q39" s="159"/>
      <c r="R39" s="98"/>
      <c r="S39" s="163"/>
      <c r="T39" s="92" t="str">
        <f t="shared" ca="1" si="2"/>
        <v/>
      </c>
      <c r="U39" s="94"/>
      <c r="V39" s="92" t="str">
        <f t="shared" si="3"/>
        <v/>
      </c>
      <c r="W39" s="92" t="str">
        <f t="shared" si="4"/>
        <v/>
      </c>
      <c r="X39" s="99"/>
      <c r="Y39" s="94"/>
      <c r="Z39" s="100"/>
      <c r="AA39" s="95"/>
      <c r="AB39" s="10"/>
      <c r="AC39" s="72" t="b">
        <f t="shared" ca="1" si="1"/>
        <v>0</v>
      </c>
    </row>
    <row r="40" spans="1:29" ht="15">
      <c r="A40" s="93">
        <f t="shared" si="5"/>
        <v>2037</v>
      </c>
      <c r="B40" s="94"/>
      <c r="C40" s="153"/>
      <c r="D40" s="93" t="str">
        <f>IF(C40&lt;&gt;"",COUNTIF(Stats!AD:AD,C40),"")</f>
        <v/>
      </c>
      <c r="E40" s="165" t="str">
        <f ca="1">IF(C40&lt;&gt;"",IF(MONTH(T40)=MONTH(TODAY()),Stats!AI2038,"--"),"")</f>
        <v/>
      </c>
      <c r="F40" s="97"/>
      <c r="G40" s="160"/>
      <c r="H40" s="157"/>
      <c r="I40" s="158"/>
      <c r="J40" s="161"/>
      <c r="K40" s="160"/>
      <c r="L40" s="162"/>
      <c r="M40" s="162"/>
      <c r="N40" s="96"/>
      <c r="O40" s="96"/>
      <c r="P40" s="164"/>
      <c r="Q40" s="159"/>
      <c r="R40" s="98"/>
      <c r="S40" s="163"/>
      <c r="T40" s="92" t="str">
        <f t="shared" ca="1" si="2"/>
        <v/>
      </c>
      <c r="U40" s="94"/>
      <c r="V40" s="92" t="str">
        <f t="shared" si="3"/>
        <v/>
      </c>
      <c r="W40" s="92" t="str">
        <f t="shared" si="4"/>
        <v/>
      </c>
      <c r="X40" s="99"/>
      <c r="Y40" s="94"/>
      <c r="Z40" s="100"/>
      <c r="AA40" s="95"/>
      <c r="AB40" s="10"/>
      <c r="AC40" s="72" t="b">
        <f t="shared" ca="1" si="1"/>
        <v>0</v>
      </c>
    </row>
    <row r="41" spans="1:29" ht="15">
      <c r="A41" s="93">
        <f t="shared" si="5"/>
        <v>2038</v>
      </c>
      <c r="B41" s="94"/>
      <c r="C41" s="153"/>
      <c r="D41" s="93" t="str">
        <f>IF(C41&lt;&gt;"",COUNTIF(Stats!AD:AD,C41),"")</f>
        <v/>
      </c>
      <c r="E41" s="165" t="str">
        <f ca="1">IF(C41&lt;&gt;"",IF(MONTH(T41)=MONTH(TODAY()),Stats!AI2039,"--"),"")</f>
        <v/>
      </c>
      <c r="F41" s="97"/>
      <c r="G41" s="160"/>
      <c r="H41" s="157"/>
      <c r="I41" s="158"/>
      <c r="J41" s="161"/>
      <c r="K41" s="160"/>
      <c r="L41" s="162"/>
      <c r="M41" s="162"/>
      <c r="N41" s="96"/>
      <c r="O41" s="96"/>
      <c r="P41" s="164"/>
      <c r="Q41" s="159"/>
      <c r="R41" s="98"/>
      <c r="S41" s="163"/>
      <c r="T41" s="92" t="str">
        <f t="shared" ca="1" si="2"/>
        <v/>
      </c>
      <c r="U41" s="94"/>
      <c r="V41" s="92" t="str">
        <f t="shared" si="3"/>
        <v/>
      </c>
      <c r="W41" s="92" t="str">
        <f t="shared" si="4"/>
        <v/>
      </c>
      <c r="X41" s="99"/>
      <c r="Y41" s="94"/>
      <c r="Z41" s="100"/>
      <c r="AA41" s="95"/>
      <c r="AB41" s="10"/>
      <c r="AC41" s="72" t="b">
        <f t="shared" ca="1" si="1"/>
        <v>0</v>
      </c>
    </row>
    <row r="42" spans="1:29" ht="15">
      <c r="A42" s="93">
        <f t="shared" si="5"/>
        <v>2039</v>
      </c>
      <c r="B42" s="94"/>
      <c r="C42" s="153"/>
      <c r="D42" s="93" t="str">
        <f>IF(C42&lt;&gt;"",COUNTIF(Stats!AD:AD,C42),"")</f>
        <v/>
      </c>
      <c r="E42" s="165" t="str">
        <f ca="1">IF(C42&lt;&gt;"",IF(MONTH(T42)=MONTH(TODAY()),Stats!AI2040,"--"),"")</f>
        <v/>
      </c>
      <c r="F42" s="97"/>
      <c r="G42" s="160"/>
      <c r="H42" s="157"/>
      <c r="I42" s="158"/>
      <c r="J42" s="161"/>
      <c r="K42" s="160"/>
      <c r="L42" s="162"/>
      <c r="M42" s="162"/>
      <c r="N42" s="96"/>
      <c r="O42" s="96"/>
      <c r="P42" s="164"/>
      <c r="Q42" s="159"/>
      <c r="R42" s="98"/>
      <c r="S42" s="163"/>
      <c r="T42" s="92" t="str">
        <f t="shared" ca="1" si="2"/>
        <v/>
      </c>
      <c r="U42" s="94"/>
      <c r="V42" s="92" t="str">
        <f t="shared" si="3"/>
        <v/>
      </c>
      <c r="W42" s="92" t="str">
        <f t="shared" si="4"/>
        <v/>
      </c>
      <c r="X42" s="99"/>
      <c r="Y42" s="94"/>
      <c r="Z42" s="100"/>
      <c r="AA42" s="95"/>
      <c r="AB42" s="10"/>
      <c r="AC42" s="72" t="b">
        <f t="shared" ca="1" si="1"/>
        <v>0</v>
      </c>
    </row>
    <row r="43" spans="1:29" ht="15">
      <c r="A43" s="93">
        <f t="shared" si="5"/>
        <v>2040</v>
      </c>
      <c r="B43" s="94"/>
      <c r="C43" s="153"/>
      <c r="D43" s="93" t="str">
        <f>IF(C43&lt;&gt;"",COUNTIF(Stats!AD:AD,C43),"")</f>
        <v/>
      </c>
      <c r="E43" s="165" t="str">
        <f ca="1">IF(C43&lt;&gt;"",IF(MONTH(T43)=MONTH(TODAY()),Stats!AI2041,"--"),"")</f>
        <v/>
      </c>
      <c r="F43" s="97"/>
      <c r="G43" s="160"/>
      <c r="H43" s="157"/>
      <c r="I43" s="158"/>
      <c r="J43" s="161"/>
      <c r="K43" s="160"/>
      <c r="L43" s="162"/>
      <c r="M43" s="162"/>
      <c r="N43" s="96"/>
      <c r="O43" s="96"/>
      <c r="P43" s="164"/>
      <c r="Q43" s="159"/>
      <c r="R43" s="98"/>
      <c r="S43" s="163"/>
      <c r="T43" s="92" t="str">
        <f t="shared" ca="1" si="2"/>
        <v/>
      </c>
      <c r="U43" s="94"/>
      <c r="V43" s="92" t="str">
        <f t="shared" si="3"/>
        <v/>
      </c>
      <c r="W43" s="92" t="str">
        <f t="shared" si="4"/>
        <v/>
      </c>
      <c r="X43" s="99"/>
      <c r="Y43" s="94"/>
      <c r="Z43" s="100"/>
      <c r="AA43" s="95"/>
      <c r="AB43" s="10"/>
      <c r="AC43" s="72" t="b">
        <f t="shared" ca="1" si="1"/>
        <v>0</v>
      </c>
    </row>
    <row r="44" spans="1:29" ht="15">
      <c r="A44" s="93">
        <f t="shared" si="5"/>
        <v>2041</v>
      </c>
      <c r="B44" s="94"/>
      <c r="C44" s="153"/>
      <c r="D44" s="93" t="str">
        <f>IF(C44&lt;&gt;"",COUNTIF(Stats!AD:AD,C44),"")</f>
        <v/>
      </c>
      <c r="E44" s="165" t="str">
        <f ca="1">IF(C44&lt;&gt;"",IF(MONTH(T44)=MONTH(TODAY()),Stats!AI2042,"--"),"")</f>
        <v/>
      </c>
      <c r="F44" s="97"/>
      <c r="G44" s="160"/>
      <c r="H44" s="157"/>
      <c r="I44" s="158"/>
      <c r="J44" s="161"/>
      <c r="K44" s="160"/>
      <c r="L44" s="162"/>
      <c r="M44" s="162"/>
      <c r="N44" s="96"/>
      <c r="O44" s="96"/>
      <c r="P44" s="164"/>
      <c r="Q44" s="159"/>
      <c r="R44" s="98"/>
      <c r="S44" s="163"/>
      <c r="T44" s="92" t="str">
        <f t="shared" ca="1" si="2"/>
        <v/>
      </c>
      <c r="U44" s="94"/>
      <c r="V44" s="92" t="str">
        <f t="shared" si="3"/>
        <v/>
      </c>
      <c r="W44" s="92" t="str">
        <f t="shared" si="4"/>
        <v/>
      </c>
      <c r="X44" s="99"/>
      <c r="Y44" s="94"/>
      <c r="Z44" s="100"/>
      <c r="AA44" s="95"/>
      <c r="AB44" s="10"/>
      <c r="AC44" s="72" t="b">
        <f t="shared" ca="1" si="1"/>
        <v>0</v>
      </c>
    </row>
    <row r="45" spans="1:29" ht="15">
      <c r="A45" s="93">
        <f t="shared" si="5"/>
        <v>2042</v>
      </c>
      <c r="B45" s="94"/>
      <c r="C45" s="153"/>
      <c r="D45" s="93" t="str">
        <f>IF(C45&lt;&gt;"",COUNTIF(Stats!AD:AD,C45),"")</f>
        <v/>
      </c>
      <c r="E45" s="165" t="str">
        <f ca="1">IF(C45&lt;&gt;"",IF(MONTH(T45)=MONTH(TODAY()),Stats!AI2043,"--"),"")</f>
        <v/>
      </c>
      <c r="F45" s="97"/>
      <c r="G45" s="160"/>
      <c r="H45" s="157"/>
      <c r="I45" s="158"/>
      <c r="J45" s="161"/>
      <c r="K45" s="160"/>
      <c r="L45" s="162"/>
      <c r="M45" s="162"/>
      <c r="N45" s="96"/>
      <c r="O45" s="96"/>
      <c r="P45" s="164"/>
      <c r="Q45" s="159"/>
      <c r="R45" s="98"/>
      <c r="S45" s="163"/>
      <c r="T45" s="92" t="str">
        <f t="shared" ca="1" si="2"/>
        <v/>
      </c>
      <c r="U45" s="94"/>
      <c r="V45" s="92" t="str">
        <f t="shared" si="3"/>
        <v/>
      </c>
      <c r="W45" s="92" t="str">
        <f t="shared" si="4"/>
        <v/>
      </c>
      <c r="X45" s="99"/>
      <c r="Y45" s="94"/>
      <c r="Z45" s="100"/>
      <c r="AA45" s="95"/>
      <c r="AB45" s="10"/>
      <c r="AC45" s="72" t="b">
        <f t="shared" ca="1" si="1"/>
        <v>0</v>
      </c>
    </row>
    <row r="46" spans="1:29" ht="15">
      <c r="A46" s="93">
        <f t="shared" si="5"/>
        <v>2043</v>
      </c>
      <c r="B46" s="94"/>
      <c r="C46" s="153"/>
      <c r="D46" s="93" t="str">
        <f>IF(C46&lt;&gt;"",COUNTIF(Stats!AD:AD,C46),"")</f>
        <v/>
      </c>
      <c r="E46" s="165" t="str">
        <f ca="1">IF(C46&lt;&gt;"",IF(MONTH(T46)=MONTH(TODAY()),Stats!AI2044,"--"),"")</f>
        <v/>
      </c>
      <c r="F46" s="97"/>
      <c r="G46" s="160"/>
      <c r="H46" s="157"/>
      <c r="I46" s="158"/>
      <c r="J46" s="161"/>
      <c r="K46" s="160"/>
      <c r="L46" s="162"/>
      <c r="M46" s="162"/>
      <c r="N46" s="96"/>
      <c r="O46" s="96"/>
      <c r="P46" s="164"/>
      <c r="Q46" s="159"/>
      <c r="R46" s="98"/>
      <c r="S46" s="163"/>
      <c r="T46" s="92" t="str">
        <f t="shared" ca="1" si="2"/>
        <v/>
      </c>
      <c r="U46" s="94"/>
      <c r="V46" s="92" t="str">
        <f t="shared" si="3"/>
        <v/>
      </c>
      <c r="W46" s="92" t="str">
        <f t="shared" si="4"/>
        <v/>
      </c>
      <c r="X46" s="99"/>
      <c r="Y46" s="94"/>
      <c r="Z46" s="100"/>
      <c r="AA46" s="95"/>
      <c r="AB46" s="10"/>
      <c r="AC46" s="72" t="b">
        <f t="shared" ca="1" si="1"/>
        <v>0</v>
      </c>
    </row>
    <row r="47" spans="1:29" ht="15">
      <c r="A47" s="93">
        <f t="shared" si="5"/>
        <v>2044</v>
      </c>
      <c r="B47" s="94"/>
      <c r="C47" s="153"/>
      <c r="D47" s="93" t="str">
        <f>IF(C47&lt;&gt;"",COUNTIF(Stats!AD:AD,C47),"")</f>
        <v/>
      </c>
      <c r="E47" s="165" t="str">
        <f ca="1">IF(C47&lt;&gt;"",IF(MONTH(T47)=MONTH(TODAY()),Stats!AI2045,"--"),"")</f>
        <v/>
      </c>
      <c r="F47" s="97"/>
      <c r="G47" s="160"/>
      <c r="H47" s="157"/>
      <c r="I47" s="158"/>
      <c r="J47" s="161"/>
      <c r="K47" s="160"/>
      <c r="L47" s="162"/>
      <c r="M47" s="162"/>
      <c r="N47" s="96"/>
      <c r="O47" s="96"/>
      <c r="P47" s="164"/>
      <c r="Q47" s="159"/>
      <c r="R47" s="98"/>
      <c r="S47" s="163"/>
      <c r="T47" s="92" t="str">
        <f t="shared" ca="1" si="2"/>
        <v/>
      </c>
      <c r="U47" s="94"/>
      <c r="V47" s="92" t="str">
        <f t="shared" si="3"/>
        <v/>
      </c>
      <c r="W47" s="92" t="str">
        <f t="shared" si="4"/>
        <v/>
      </c>
      <c r="X47" s="99"/>
      <c r="Y47" s="94"/>
      <c r="Z47" s="100"/>
      <c r="AA47" s="95"/>
      <c r="AB47" s="10"/>
      <c r="AC47" s="72" t="b">
        <f t="shared" ca="1" si="1"/>
        <v>0</v>
      </c>
    </row>
    <row r="48" spans="1:29" ht="15">
      <c r="A48" s="93">
        <f t="shared" si="5"/>
        <v>2045</v>
      </c>
      <c r="B48" s="94"/>
      <c r="C48" s="153"/>
      <c r="D48" s="93" t="str">
        <f>IF(C48&lt;&gt;"",COUNTIF(Stats!AD:AD,C48),"")</f>
        <v/>
      </c>
      <c r="E48" s="165" t="str">
        <f ca="1">IF(C48&lt;&gt;"",IF(MONTH(T48)=MONTH(TODAY()),Stats!AI2046,"--"),"")</f>
        <v/>
      </c>
      <c r="F48" s="97"/>
      <c r="G48" s="160"/>
      <c r="H48" s="157"/>
      <c r="I48" s="158"/>
      <c r="J48" s="161"/>
      <c r="K48" s="160"/>
      <c r="L48" s="162"/>
      <c r="M48" s="162"/>
      <c r="N48" s="96"/>
      <c r="O48" s="96"/>
      <c r="P48" s="164"/>
      <c r="Q48" s="159"/>
      <c r="R48" s="98"/>
      <c r="S48" s="163"/>
      <c r="T48" s="92" t="str">
        <f t="shared" ca="1" si="2"/>
        <v/>
      </c>
      <c r="U48" s="94"/>
      <c r="V48" s="92" t="str">
        <f t="shared" si="3"/>
        <v/>
      </c>
      <c r="W48" s="92" t="str">
        <f t="shared" si="4"/>
        <v/>
      </c>
      <c r="X48" s="99"/>
      <c r="Y48" s="94"/>
      <c r="Z48" s="100"/>
      <c r="AA48" s="95"/>
      <c r="AB48" s="10"/>
      <c r="AC48" s="72" t="b">
        <f t="shared" ca="1" si="1"/>
        <v>0</v>
      </c>
    </row>
    <row r="49" spans="1:45" ht="15">
      <c r="A49" s="93">
        <f t="shared" si="5"/>
        <v>2046</v>
      </c>
      <c r="B49" s="94"/>
      <c r="C49" s="153"/>
      <c r="D49" s="93" t="str">
        <f>IF(C49&lt;&gt;"",COUNTIF(Stats!AD:AD,C49),"")</f>
        <v/>
      </c>
      <c r="E49" s="165" t="str">
        <f ca="1">IF(C49&lt;&gt;"",IF(MONTH(T49)=MONTH(TODAY()),Stats!AI2047,"--"),"")</f>
        <v/>
      </c>
      <c r="F49" s="97"/>
      <c r="G49" s="160"/>
      <c r="H49" s="157"/>
      <c r="I49" s="158"/>
      <c r="J49" s="161"/>
      <c r="K49" s="160"/>
      <c r="L49" s="162"/>
      <c r="M49" s="162"/>
      <c r="N49" s="96"/>
      <c r="O49" s="96"/>
      <c r="P49" s="164"/>
      <c r="Q49" s="159"/>
      <c r="R49" s="98"/>
      <c r="S49" s="163"/>
      <c r="T49" s="92" t="str">
        <f t="shared" ca="1" si="2"/>
        <v/>
      </c>
      <c r="U49" s="94"/>
      <c r="V49" s="92" t="str">
        <f t="shared" si="3"/>
        <v/>
      </c>
      <c r="W49" s="92" t="str">
        <f t="shared" si="4"/>
        <v/>
      </c>
      <c r="X49" s="99"/>
      <c r="Y49" s="94"/>
      <c r="Z49" s="100"/>
      <c r="AA49" s="95"/>
      <c r="AB49" s="10"/>
      <c r="AC49" s="72" t="b">
        <f t="shared" ca="1" si="1"/>
        <v>0</v>
      </c>
    </row>
    <row r="50" spans="1:45" ht="15">
      <c r="A50" s="93">
        <f t="shared" si="5"/>
        <v>2047</v>
      </c>
      <c r="B50" s="94"/>
      <c r="C50" s="153"/>
      <c r="D50" s="93" t="str">
        <f>IF(C50&lt;&gt;"",COUNTIF(Stats!AD:AD,C50),"")</f>
        <v/>
      </c>
      <c r="E50" s="165" t="str">
        <f ca="1">IF(C50&lt;&gt;"",IF(MONTH(T50)=MONTH(TODAY()),Stats!AI2048,"--"),"")</f>
        <v/>
      </c>
      <c r="F50" s="97"/>
      <c r="G50" s="160"/>
      <c r="H50" s="157"/>
      <c r="I50" s="158"/>
      <c r="J50" s="161"/>
      <c r="K50" s="160"/>
      <c r="L50" s="162"/>
      <c r="M50" s="162"/>
      <c r="N50" s="96"/>
      <c r="O50" s="96"/>
      <c r="P50" s="164"/>
      <c r="Q50" s="159"/>
      <c r="R50" s="98"/>
      <c r="S50" s="163"/>
      <c r="T50" s="92" t="str">
        <f t="shared" ca="1" si="2"/>
        <v/>
      </c>
      <c r="U50" s="94"/>
      <c r="V50" s="92" t="str">
        <f t="shared" si="3"/>
        <v/>
      </c>
      <c r="W50" s="92" t="str">
        <f t="shared" si="4"/>
        <v/>
      </c>
      <c r="X50" s="99"/>
      <c r="Y50" s="94"/>
      <c r="Z50" s="100"/>
      <c r="AA50" s="95"/>
      <c r="AB50" s="10"/>
      <c r="AC50" s="72" t="b">
        <f t="shared" ca="1" si="1"/>
        <v>0</v>
      </c>
    </row>
    <row r="51" spans="1:45" ht="15">
      <c r="A51" s="93">
        <f t="shared" si="5"/>
        <v>2048</v>
      </c>
      <c r="B51" s="94"/>
      <c r="C51" s="153"/>
      <c r="D51" s="93" t="str">
        <f>IF(C51&lt;&gt;"",COUNTIF(Stats!AD:AD,C51),"")</f>
        <v/>
      </c>
      <c r="E51" s="165" t="str">
        <f ca="1">IF(C51&lt;&gt;"",IF(MONTH(T51)=MONTH(TODAY()),Stats!AI2049,"--"),"")</f>
        <v/>
      </c>
      <c r="F51" s="97"/>
      <c r="G51" s="160"/>
      <c r="H51" s="157"/>
      <c r="I51" s="158"/>
      <c r="J51" s="161"/>
      <c r="K51" s="160"/>
      <c r="L51" s="162"/>
      <c r="M51" s="162"/>
      <c r="N51" s="96"/>
      <c r="O51" s="96"/>
      <c r="P51" s="164"/>
      <c r="Q51" s="159"/>
      <c r="R51" s="98"/>
      <c r="S51" s="163"/>
      <c r="T51" s="92" t="str">
        <f t="shared" ca="1" si="2"/>
        <v/>
      </c>
      <c r="U51" s="94"/>
      <c r="V51" s="92" t="str">
        <f t="shared" si="3"/>
        <v/>
      </c>
      <c r="W51" s="92" t="str">
        <f t="shared" si="4"/>
        <v/>
      </c>
      <c r="X51" s="99"/>
      <c r="Y51" s="94"/>
      <c r="Z51" s="100"/>
      <c r="AA51" s="95"/>
      <c r="AB51" s="10"/>
      <c r="AC51" s="72" t="b">
        <f t="shared" ca="1" si="1"/>
        <v>0</v>
      </c>
    </row>
    <row r="52" spans="1:45" ht="15">
      <c r="A52" s="93">
        <f t="shared" si="5"/>
        <v>2049</v>
      </c>
      <c r="B52" s="94"/>
      <c r="C52" s="153"/>
      <c r="D52" s="93" t="str">
        <f>IF(C52&lt;&gt;"",COUNTIF(Stats!AD:AD,C52),"")</f>
        <v/>
      </c>
      <c r="E52" s="165" t="str">
        <f ca="1">IF(C52&lt;&gt;"",IF(MONTH(T52)=MONTH(TODAY()),Stats!AI2050,"--"),"")</f>
        <v/>
      </c>
      <c r="F52" s="97"/>
      <c r="G52" s="160"/>
      <c r="H52" s="157"/>
      <c r="I52" s="158"/>
      <c r="J52" s="161"/>
      <c r="K52" s="160"/>
      <c r="L52" s="162"/>
      <c r="M52" s="162"/>
      <c r="N52" s="96"/>
      <c r="O52" s="96"/>
      <c r="P52" s="164"/>
      <c r="Q52" s="159"/>
      <c r="R52" s="98"/>
      <c r="S52" s="163"/>
      <c r="T52" s="92" t="str">
        <f t="shared" ca="1" si="2"/>
        <v/>
      </c>
      <c r="U52" s="94"/>
      <c r="V52" s="92" t="str">
        <f t="shared" si="3"/>
        <v/>
      </c>
      <c r="W52" s="92" t="str">
        <f t="shared" si="4"/>
        <v/>
      </c>
      <c r="X52" s="99"/>
      <c r="Y52" s="94"/>
      <c r="Z52" s="100"/>
      <c r="AA52" s="95"/>
      <c r="AB52" s="10"/>
      <c r="AC52" s="72" t="b">
        <f t="shared" ca="1" si="1"/>
        <v>0</v>
      </c>
    </row>
    <row r="53" spans="1:45" ht="15">
      <c r="A53" s="93">
        <f t="shared" si="5"/>
        <v>2050</v>
      </c>
      <c r="B53" s="94"/>
      <c r="C53" s="153"/>
      <c r="D53" s="93" t="str">
        <f>IF(C53&lt;&gt;"",COUNTIF(Stats!AD:AD,C53),"")</f>
        <v/>
      </c>
      <c r="E53" s="165" t="str">
        <f ca="1">IF(C53&lt;&gt;"",IF(MONTH(T53)=MONTH(TODAY()),Stats!AI2051,"--"),"")</f>
        <v/>
      </c>
      <c r="F53" s="97"/>
      <c r="G53" s="160"/>
      <c r="H53" s="157"/>
      <c r="I53" s="158"/>
      <c r="J53" s="161"/>
      <c r="K53" s="160"/>
      <c r="L53" s="162"/>
      <c r="M53" s="162"/>
      <c r="N53" s="96"/>
      <c r="O53" s="96"/>
      <c r="P53" s="164"/>
      <c r="Q53" s="159"/>
      <c r="R53" s="98"/>
      <c r="S53" s="163"/>
      <c r="T53" s="92" t="str">
        <f t="shared" ca="1" si="2"/>
        <v/>
      </c>
      <c r="U53" s="94"/>
      <c r="V53" s="92" t="str">
        <f t="shared" si="3"/>
        <v/>
      </c>
      <c r="W53" s="92" t="str">
        <f t="shared" si="4"/>
        <v/>
      </c>
      <c r="X53" s="99"/>
      <c r="Y53" s="94"/>
      <c r="Z53" s="100"/>
      <c r="AA53" s="95"/>
      <c r="AB53" s="10"/>
      <c r="AC53" s="72" t="b">
        <f t="shared" ca="1" si="1"/>
        <v>0</v>
      </c>
    </row>
    <row r="54" spans="1:45" ht="15">
      <c r="A54" s="93">
        <f t="shared" si="5"/>
        <v>2051</v>
      </c>
      <c r="B54" s="94"/>
      <c r="C54" s="153"/>
      <c r="D54" s="93" t="str">
        <f>IF(C54&lt;&gt;"",COUNTIF(Stats!AD:AD,C54),"")</f>
        <v/>
      </c>
      <c r="E54" s="165" t="str">
        <f ca="1">IF(C54&lt;&gt;"",IF(MONTH(T54)=MONTH(TODAY()),Stats!AI2052,"--"),"")</f>
        <v/>
      </c>
      <c r="F54" s="97"/>
      <c r="G54" s="160"/>
      <c r="H54" s="157"/>
      <c r="I54" s="158"/>
      <c r="J54" s="161"/>
      <c r="K54" s="160"/>
      <c r="L54" s="162"/>
      <c r="M54" s="162"/>
      <c r="N54" s="96"/>
      <c r="O54" s="96"/>
      <c r="P54" s="164"/>
      <c r="Q54" s="159"/>
      <c r="R54" s="98"/>
      <c r="S54" s="163"/>
      <c r="T54" s="92" t="str">
        <f t="shared" ca="1" si="2"/>
        <v/>
      </c>
      <c r="U54" s="94"/>
      <c r="V54" s="92" t="str">
        <f t="shared" si="3"/>
        <v/>
      </c>
      <c r="W54" s="92" t="str">
        <f t="shared" si="4"/>
        <v/>
      </c>
      <c r="X54" s="99"/>
      <c r="Y54" s="94"/>
      <c r="Z54" s="100"/>
      <c r="AA54" s="95"/>
      <c r="AB54" s="10"/>
      <c r="AC54" s="72" t="b">
        <f t="shared" ca="1" si="1"/>
        <v>0</v>
      </c>
    </row>
    <row r="55" spans="1:45" ht="15">
      <c r="A55" s="93">
        <f t="shared" si="5"/>
        <v>2052</v>
      </c>
      <c r="B55" s="94"/>
      <c r="C55" s="153"/>
      <c r="D55" s="93" t="str">
        <f>IF(C55&lt;&gt;"",COUNTIF(Stats!AD:AD,C55),"")</f>
        <v/>
      </c>
      <c r="E55" s="165" t="str">
        <f ca="1">IF(C55&lt;&gt;"",IF(MONTH(T55)=MONTH(TODAY()),Stats!AI2053,"--"),"")</f>
        <v/>
      </c>
      <c r="F55" s="97"/>
      <c r="G55" s="160"/>
      <c r="H55" s="157"/>
      <c r="I55" s="158"/>
      <c r="J55" s="161"/>
      <c r="K55" s="160"/>
      <c r="L55" s="162"/>
      <c r="M55" s="162"/>
      <c r="N55" s="96"/>
      <c r="O55" s="96"/>
      <c r="P55" s="164"/>
      <c r="Q55" s="159"/>
      <c r="R55" s="98"/>
      <c r="S55" s="163"/>
      <c r="T55" s="92" t="str">
        <f t="shared" ca="1" si="2"/>
        <v/>
      </c>
      <c r="U55" s="94"/>
      <c r="V55" s="92" t="str">
        <f t="shared" si="3"/>
        <v/>
      </c>
      <c r="W55" s="92" t="str">
        <f t="shared" si="4"/>
        <v/>
      </c>
      <c r="X55" s="99"/>
      <c r="Y55" s="94"/>
      <c r="Z55" s="100"/>
      <c r="AA55" s="95"/>
      <c r="AB55" s="10"/>
      <c r="AC55" s="72" t="b">
        <f t="shared" ca="1" si="1"/>
        <v>0</v>
      </c>
    </row>
    <row r="56" spans="1:45" ht="15">
      <c r="A56" s="93">
        <f t="shared" si="5"/>
        <v>2053</v>
      </c>
      <c r="B56" s="94"/>
      <c r="C56" s="153"/>
      <c r="D56" s="93" t="str">
        <f>IF(C56&lt;&gt;"",COUNTIF(Stats!AD:AD,C56),"")</f>
        <v/>
      </c>
      <c r="E56" s="165" t="str">
        <f ca="1">IF(C56&lt;&gt;"",IF(MONTH(T56)=MONTH(TODAY()),Stats!AI2054,"--"),"")</f>
        <v/>
      </c>
      <c r="F56" s="97"/>
      <c r="G56" s="160"/>
      <c r="H56" s="157"/>
      <c r="I56" s="158"/>
      <c r="J56" s="161"/>
      <c r="K56" s="160"/>
      <c r="L56" s="162"/>
      <c r="M56" s="162"/>
      <c r="N56" s="96"/>
      <c r="O56" s="96"/>
      <c r="P56" s="164"/>
      <c r="Q56" s="159"/>
      <c r="R56" s="98"/>
      <c r="S56" s="163"/>
      <c r="T56" s="92" t="str">
        <f t="shared" ca="1" si="2"/>
        <v/>
      </c>
      <c r="U56" s="94"/>
      <c r="V56" s="92" t="str">
        <f t="shared" si="3"/>
        <v/>
      </c>
      <c r="W56" s="92" t="str">
        <f t="shared" si="4"/>
        <v/>
      </c>
      <c r="X56" s="99"/>
      <c r="Y56" s="94"/>
      <c r="Z56" s="100"/>
      <c r="AA56" s="95"/>
      <c r="AB56" s="10"/>
      <c r="AC56" s="72" t="b">
        <f t="shared" ca="1" si="1"/>
        <v>0</v>
      </c>
    </row>
    <row r="57" spans="1:45" s="35" customFormat="1" ht="15">
      <c r="A57" s="93">
        <f t="shared" si="5"/>
        <v>2054</v>
      </c>
      <c r="B57" s="94"/>
      <c r="C57" s="153"/>
      <c r="D57" s="93" t="str">
        <f>IF(C57&lt;&gt;"",COUNTIF(Stats!AD:AD,C57),"")</f>
        <v/>
      </c>
      <c r="E57" s="165" t="str">
        <f ca="1">IF(C57&lt;&gt;"",IF(MONTH(T57)=MONTH(TODAY()),Stats!AI2055,"--"),"")</f>
        <v/>
      </c>
      <c r="F57" s="97"/>
      <c r="G57" s="160"/>
      <c r="H57" s="157"/>
      <c r="I57" s="158"/>
      <c r="J57" s="161"/>
      <c r="K57" s="160"/>
      <c r="L57" s="162"/>
      <c r="M57" s="162"/>
      <c r="N57" s="96"/>
      <c r="O57" s="96"/>
      <c r="P57" s="164"/>
      <c r="Q57" s="159"/>
      <c r="R57" s="98"/>
      <c r="S57" s="163"/>
      <c r="T57" s="92" t="str">
        <f t="shared" ca="1" si="2"/>
        <v/>
      </c>
      <c r="U57" s="94"/>
      <c r="V57" s="92" t="str">
        <f t="shared" si="3"/>
        <v/>
      </c>
      <c r="W57" s="92" t="str">
        <f t="shared" si="4"/>
        <v/>
      </c>
      <c r="X57" s="99"/>
      <c r="Y57" s="94"/>
      <c r="Z57" s="100"/>
      <c r="AA57" s="95"/>
      <c r="AB57" s="10"/>
      <c r="AC57" s="72" t="b">
        <f t="shared" ca="1" si="1"/>
        <v>0</v>
      </c>
      <c r="AE57" s="1"/>
      <c r="AH57" s="1"/>
      <c r="AL57" s="1"/>
      <c r="AM57" s="1"/>
      <c r="AN57" s="1"/>
      <c r="AO57" s="1"/>
      <c r="AP57" s="1"/>
      <c r="AQ57" s="1"/>
      <c r="AR57" s="1"/>
      <c r="AS57" s="1"/>
    </row>
    <row r="58" spans="1:45" ht="15">
      <c r="A58" s="93">
        <f t="shared" si="5"/>
        <v>2055</v>
      </c>
      <c r="B58" s="94"/>
      <c r="C58" s="153"/>
      <c r="D58" s="93" t="str">
        <f>IF(C58&lt;&gt;"",COUNTIF(Stats!AD:AD,C58),"")</f>
        <v/>
      </c>
      <c r="E58" s="165" t="str">
        <f ca="1">IF(C58&lt;&gt;"",IF(MONTH(T58)=MONTH(TODAY()),Stats!AI2056,"--"),"")</f>
        <v/>
      </c>
      <c r="F58" s="97"/>
      <c r="G58" s="160"/>
      <c r="H58" s="157"/>
      <c r="I58" s="158"/>
      <c r="J58" s="161"/>
      <c r="K58" s="160"/>
      <c r="L58" s="162"/>
      <c r="M58" s="162"/>
      <c r="N58" s="96"/>
      <c r="O58" s="96"/>
      <c r="P58" s="164"/>
      <c r="Q58" s="159"/>
      <c r="R58" s="98"/>
      <c r="S58" s="163"/>
      <c r="T58" s="92" t="str">
        <f t="shared" ca="1" si="2"/>
        <v/>
      </c>
      <c r="U58" s="94"/>
      <c r="V58" s="92" t="str">
        <f t="shared" si="3"/>
        <v/>
      </c>
      <c r="W58" s="92" t="str">
        <f t="shared" si="4"/>
        <v/>
      </c>
      <c r="X58" s="99"/>
      <c r="Y58" s="94"/>
      <c r="Z58" s="100"/>
      <c r="AA58" s="95"/>
      <c r="AB58" s="10"/>
      <c r="AC58" s="72" t="b">
        <f t="shared" ca="1" si="1"/>
        <v>0</v>
      </c>
      <c r="AH58" s="35"/>
    </row>
    <row r="59" spans="1:45" ht="15">
      <c r="A59" s="93">
        <f t="shared" si="5"/>
        <v>2056</v>
      </c>
      <c r="B59" s="94"/>
      <c r="C59" s="153"/>
      <c r="D59" s="93" t="str">
        <f>IF(C59&lt;&gt;"",COUNTIF(Stats!AD:AD,C59),"")</f>
        <v/>
      </c>
      <c r="E59" s="165" t="str">
        <f ca="1">IF(C59&lt;&gt;"",IF(MONTH(T59)=MONTH(TODAY()),Stats!AI2057,"--"),"")</f>
        <v/>
      </c>
      <c r="F59" s="97"/>
      <c r="G59" s="160"/>
      <c r="H59" s="157"/>
      <c r="I59" s="158"/>
      <c r="J59" s="161"/>
      <c r="K59" s="160"/>
      <c r="L59" s="162"/>
      <c r="M59" s="162"/>
      <c r="N59" s="96"/>
      <c r="O59" s="96"/>
      <c r="P59" s="164"/>
      <c r="Q59" s="159"/>
      <c r="R59" s="98"/>
      <c r="S59" s="163"/>
      <c r="T59" s="92" t="str">
        <f t="shared" ca="1" si="2"/>
        <v/>
      </c>
      <c r="U59" s="94"/>
      <c r="V59" s="92" t="str">
        <f t="shared" si="3"/>
        <v/>
      </c>
      <c r="W59" s="92" t="str">
        <f t="shared" si="4"/>
        <v/>
      </c>
      <c r="X59" s="99"/>
      <c r="Y59" s="94"/>
      <c r="Z59" s="100"/>
      <c r="AA59" s="95"/>
      <c r="AB59" s="10"/>
      <c r="AC59" s="72" t="b">
        <f t="shared" ca="1" si="1"/>
        <v>0</v>
      </c>
    </row>
    <row r="60" spans="1:45" ht="15">
      <c r="A60" s="93">
        <f t="shared" si="5"/>
        <v>2057</v>
      </c>
      <c r="B60" s="94"/>
      <c r="C60" s="153"/>
      <c r="D60" s="93" t="str">
        <f>IF(C60&lt;&gt;"",COUNTIF(Stats!AD:AD,C60),"")</f>
        <v/>
      </c>
      <c r="E60" s="165" t="str">
        <f ca="1">IF(C60&lt;&gt;"",IF(MONTH(T60)=MONTH(TODAY()),Stats!AI2058,"--"),"")</f>
        <v/>
      </c>
      <c r="F60" s="97"/>
      <c r="G60" s="160"/>
      <c r="H60" s="157"/>
      <c r="I60" s="158"/>
      <c r="J60" s="161"/>
      <c r="K60" s="160"/>
      <c r="L60" s="162"/>
      <c r="M60" s="162"/>
      <c r="N60" s="96"/>
      <c r="O60" s="96"/>
      <c r="P60" s="164"/>
      <c r="Q60" s="159"/>
      <c r="R60" s="98"/>
      <c r="S60" s="163"/>
      <c r="T60" s="92" t="str">
        <f t="shared" ca="1" si="2"/>
        <v/>
      </c>
      <c r="U60" s="94"/>
      <c r="V60" s="92" t="str">
        <f t="shared" si="3"/>
        <v/>
      </c>
      <c r="W60" s="92" t="str">
        <f t="shared" si="4"/>
        <v/>
      </c>
      <c r="X60" s="99"/>
      <c r="Y60" s="94"/>
      <c r="Z60" s="100"/>
      <c r="AA60" s="95"/>
      <c r="AB60" s="10"/>
      <c r="AC60" s="72" t="b">
        <f t="shared" ca="1" si="1"/>
        <v>0</v>
      </c>
    </row>
    <row r="61" spans="1:45" ht="15">
      <c r="A61" s="93">
        <f t="shared" si="5"/>
        <v>2058</v>
      </c>
      <c r="B61" s="94"/>
      <c r="C61" s="153"/>
      <c r="D61" s="93" t="str">
        <f>IF(C61&lt;&gt;"",COUNTIF(Stats!AD:AD,C61),"")</f>
        <v/>
      </c>
      <c r="E61" s="165" t="str">
        <f ca="1">IF(C61&lt;&gt;"",IF(MONTH(T61)=MONTH(TODAY()),Stats!AI2059,"--"),"")</f>
        <v/>
      </c>
      <c r="F61" s="97"/>
      <c r="G61" s="160"/>
      <c r="H61" s="157"/>
      <c r="I61" s="158"/>
      <c r="J61" s="161"/>
      <c r="K61" s="160"/>
      <c r="L61" s="162"/>
      <c r="M61" s="162"/>
      <c r="N61" s="96"/>
      <c r="O61" s="96"/>
      <c r="P61" s="164"/>
      <c r="Q61" s="159"/>
      <c r="R61" s="98"/>
      <c r="S61" s="163"/>
      <c r="T61" s="92" t="str">
        <f t="shared" ca="1" si="2"/>
        <v/>
      </c>
      <c r="U61" s="94"/>
      <c r="V61" s="92" t="str">
        <f t="shared" si="3"/>
        <v/>
      </c>
      <c r="W61" s="92" t="str">
        <f t="shared" si="4"/>
        <v/>
      </c>
      <c r="X61" s="99"/>
      <c r="Y61" s="94"/>
      <c r="Z61" s="100"/>
      <c r="AA61" s="95"/>
      <c r="AB61" s="10"/>
      <c r="AC61" s="72" t="b">
        <f t="shared" ca="1" si="1"/>
        <v>0</v>
      </c>
    </row>
    <row r="62" spans="1:45" ht="15">
      <c r="A62" s="93">
        <f t="shared" si="5"/>
        <v>2059</v>
      </c>
      <c r="B62" s="94"/>
      <c r="C62" s="153"/>
      <c r="D62" s="93" t="str">
        <f>IF(C62&lt;&gt;"",COUNTIF(Stats!AD:AD,C62),"")</f>
        <v/>
      </c>
      <c r="E62" s="165" t="str">
        <f ca="1">IF(C62&lt;&gt;"",IF(MONTH(T62)=MONTH(TODAY()),Stats!AI2060,"--"),"")</f>
        <v/>
      </c>
      <c r="F62" s="97"/>
      <c r="G62" s="160"/>
      <c r="H62" s="157"/>
      <c r="I62" s="158"/>
      <c r="J62" s="161"/>
      <c r="K62" s="160"/>
      <c r="L62" s="162"/>
      <c r="M62" s="162"/>
      <c r="N62" s="96"/>
      <c r="O62" s="96"/>
      <c r="P62" s="164"/>
      <c r="Q62" s="159"/>
      <c r="R62" s="98"/>
      <c r="S62" s="163"/>
      <c r="T62" s="92" t="str">
        <f t="shared" ca="1" si="2"/>
        <v/>
      </c>
      <c r="U62" s="94"/>
      <c r="V62" s="92" t="str">
        <f t="shared" si="3"/>
        <v/>
      </c>
      <c r="W62" s="92" t="str">
        <f t="shared" si="4"/>
        <v/>
      </c>
      <c r="X62" s="99"/>
      <c r="Y62" s="94"/>
      <c r="Z62" s="100"/>
      <c r="AA62" s="95"/>
      <c r="AB62" s="10"/>
      <c r="AC62" s="72" t="b">
        <f t="shared" ca="1" si="1"/>
        <v>0</v>
      </c>
    </row>
    <row r="63" spans="1:45" ht="15">
      <c r="A63" s="93">
        <f t="shared" si="5"/>
        <v>2060</v>
      </c>
      <c r="B63" s="94"/>
      <c r="C63" s="153"/>
      <c r="D63" s="93" t="str">
        <f>IF(C63&lt;&gt;"",COUNTIF(Stats!AD:AD,C63),"")</f>
        <v/>
      </c>
      <c r="E63" s="165" t="str">
        <f ca="1">IF(C63&lt;&gt;"",IF(MONTH(T63)=MONTH(TODAY()),Stats!AI2061,"--"),"")</f>
        <v/>
      </c>
      <c r="F63" s="97"/>
      <c r="G63" s="160"/>
      <c r="H63" s="157"/>
      <c r="I63" s="158"/>
      <c r="J63" s="161"/>
      <c r="K63" s="160"/>
      <c r="L63" s="162"/>
      <c r="M63" s="162"/>
      <c r="N63" s="96"/>
      <c r="O63" s="96"/>
      <c r="P63" s="164"/>
      <c r="Q63" s="159"/>
      <c r="R63" s="98"/>
      <c r="S63" s="163"/>
      <c r="T63" s="92" t="str">
        <f t="shared" ca="1" si="2"/>
        <v/>
      </c>
      <c r="U63" s="94"/>
      <c r="V63" s="92" t="str">
        <f t="shared" si="3"/>
        <v/>
      </c>
      <c r="W63" s="92" t="str">
        <f t="shared" si="4"/>
        <v/>
      </c>
      <c r="X63" s="99"/>
      <c r="Y63" s="94"/>
      <c r="Z63" s="100"/>
      <c r="AA63" s="95"/>
      <c r="AB63" s="10"/>
      <c r="AC63" s="72" t="b">
        <f t="shared" ca="1" si="1"/>
        <v>0</v>
      </c>
    </row>
    <row r="64" spans="1:45" ht="15">
      <c r="A64" s="93">
        <f t="shared" si="5"/>
        <v>2061</v>
      </c>
      <c r="B64" s="94"/>
      <c r="C64" s="153"/>
      <c r="D64" s="93" t="str">
        <f>IF(C64&lt;&gt;"",COUNTIF(Stats!AD:AD,C64),"")</f>
        <v/>
      </c>
      <c r="E64" s="165" t="str">
        <f ca="1">IF(C64&lt;&gt;"",IF(MONTH(T64)=MONTH(TODAY()),Stats!AI2062,"--"),"")</f>
        <v/>
      </c>
      <c r="F64" s="97"/>
      <c r="G64" s="160"/>
      <c r="H64" s="157"/>
      <c r="I64" s="158"/>
      <c r="J64" s="161"/>
      <c r="K64" s="160"/>
      <c r="L64" s="162"/>
      <c r="M64" s="162"/>
      <c r="N64" s="96"/>
      <c r="O64" s="96"/>
      <c r="P64" s="164"/>
      <c r="Q64" s="159"/>
      <c r="R64" s="98"/>
      <c r="S64" s="163"/>
      <c r="T64" s="92" t="str">
        <f t="shared" ca="1" si="2"/>
        <v/>
      </c>
      <c r="U64" s="94"/>
      <c r="V64" s="92" t="str">
        <f t="shared" si="3"/>
        <v/>
      </c>
      <c r="W64" s="92" t="str">
        <f t="shared" si="4"/>
        <v/>
      </c>
      <c r="X64" s="99"/>
      <c r="Y64" s="94"/>
      <c r="Z64" s="100"/>
      <c r="AA64" s="95"/>
      <c r="AB64" s="10"/>
      <c r="AC64" s="72" t="b">
        <f t="shared" ca="1" si="1"/>
        <v>0</v>
      </c>
    </row>
    <row r="65" spans="1:29" ht="15">
      <c r="A65" s="93">
        <f t="shared" si="5"/>
        <v>2062</v>
      </c>
      <c r="B65" s="94"/>
      <c r="C65" s="153"/>
      <c r="D65" s="93" t="str">
        <f>IF(C65&lt;&gt;"",COUNTIF(Stats!AD:AD,C65),"")</f>
        <v/>
      </c>
      <c r="E65" s="165" t="str">
        <f ca="1">IF(C65&lt;&gt;"",IF(MONTH(T65)=MONTH(TODAY()),Stats!AI2063,"--"),"")</f>
        <v/>
      </c>
      <c r="F65" s="97"/>
      <c r="G65" s="160"/>
      <c r="H65" s="157"/>
      <c r="I65" s="158"/>
      <c r="J65" s="161"/>
      <c r="K65" s="160"/>
      <c r="L65" s="162"/>
      <c r="M65" s="162"/>
      <c r="N65" s="96"/>
      <c r="O65" s="96"/>
      <c r="P65" s="164"/>
      <c r="Q65" s="159"/>
      <c r="R65" s="98"/>
      <c r="S65" s="163"/>
      <c r="T65" s="92" t="str">
        <f t="shared" ca="1" si="2"/>
        <v/>
      </c>
      <c r="U65" s="94"/>
      <c r="V65" s="92" t="str">
        <f t="shared" si="3"/>
        <v/>
      </c>
      <c r="W65" s="92" t="str">
        <f t="shared" si="4"/>
        <v/>
      </c>
      <c r="X65" s="99"/>
      <c r="Y65" s="94"/>
      <c r="Z65" s="100"/>
      <c r="AA65" s="95"/>
      <c r="AB65" s="10"/>
      <c r="AC65" s="72" t="b">
        <f t="shared" ca="1" si="1"/>
        <v>0</v>
      </c>
    </row>
    <row r="66" spans="1:29" ht="15">
      <c r="A66" s="93">
        <f t="shared" si="5"/>
        <v>2063</v>
      </c>
      <c r="B66" s="94"/>
      <c r="C66" s="153"/>
      <c r="D66" s="93" t="str">
        <f>IF(C66&lt;&gt;"",COUNTIF(Stats!AD:AD,C66),"")</f>
        <v/>
      </c>
      <c r="E66" s="165" t="str">
        <f ca="1">IF(C66&lt;&gt;"",IF(MONTH(T66)=MONTH(TODAY()),Stats!AI2064,"--"),"")</f>
        <v/>
      </c>
      <c r="F66" s="97"/>
      <c r="G66" s="160"/>
      <c r="H66" s="157"/>
      <c r="I66" s="158"/>
      <c r="J66" s="161"/>
      <c r="K66" s="160"/>
      <c r="L66" s="162"/>
      <c r="M66" s="162"/>
      <c r="N66" s="96"/>
      <c r="O66" s="96"/>
      <c r="P66" s="164"/>
      <c r="Q66" s="159"/>
      <c r="R66" s="98"/>
      <c r="S66" s="163"/>
      <c r="T66" s="92" t="str">
        <f t="shared" ca="1" si="2"/>
        <v/>
      </c>
      <c r="U66" s="94"/>
      <c r="V66" s="92" t="str">
        <f t="shared" si="3"/>
        <v/>
      </c>
      <c r="W66" s="92" t="str">
        <f t="shared" si="4"/>
        <v/>
      </c>
      <c r="X66" s="99"/>
      <c r="Y66" s="94"/>
      <c r="Z66" s="100"/>
      <c r="AA66" s="95"/>
      <c r="AB66" s="10"/>
      <c r="AC66" s="72" t="b">
        <f t="shared" ca="1" si="1"/>
        <v>0</v>
      </c>
    </row>
    <row r="67" spans="1:29" ht="15">
      <c r="A67" s="93">
        <f t="shared" si="5"/>
        <v>2064</v>
      </c>
      <c r="B67" s="94"/>
      <c r="C67" s="153"/>
      <c r="D67" s="93" t="str">
        <f>IF(C67&lt;&gt;"",COUNTIF(Stats!AD:AD,C67),"")</f>
        <v/>
      </c>
      <c r="E67" s="165" t="str">
        <f ca="1">IF(C67&lt;&gt;"",IF(MONTH(T67)=MONTH(TODAY()),Stats!AI2065,"--"),"")</f>
        <v/>
      </c>
      <c r="F67" s="97"/>
      <c r="G67" s="160"/>
      <c r="H67" s="157"/>
      <c r="I67" s="158"/>
      <c r="J67" s="161"/>
      <c r="K67" s="160"/>
      <c r="L67" s="162"/>
      <c r="M67" s="162"/>
      <c r="N67" s="96"/>
      <c r="O67" s="96"/>
      <c r="P67" s="164"/>
      <c r="Q67" s="159"/>
      <c r="R67" s="98"/>
      <c r="S67" s="163"/>
      <c r="T67" s="92" t="str">
        <f t="shared" ca="1" si="2"/>
        <v/>
      </c>
      <c r="U67" s="94"/>
      <c r="V67" s="92" t="str">
        <f t="shared" si="3"/>
        <v/>
      </c>
      <c r="W67" s="92" t="str">
        <f t="shared" si="4"/>
        <v/>
      </c>
      <c r="X67" s="99"/>
      <c r="Y67" s="94"/>
      <c r="Z67" s="100"/>
      <c r="AA67" s="95"/>
      <c r="AB67" s="10"/>
      <c r="AC67" s="72" t="b">
        <f t="shared" ca="1" si="1"/>
        <v>0</v>
      </c>
    </row>
    <row r="68" spans="1:29" ht="15">
      <c r="A68" s="93">
        <f t="shared" si="5"/>
        <v>2065</v>
      </c>
      <c r="B68" s="94"/>
      <c r="C68" s="153"/>
      <c r="D68" s="93" t="str">
        <f>IF(C68&lt;&gt;"",COUNTIF(Stats!AD:AD,C68),"")</f>
        <v/>
      </c>
      <c r="E68" s="165" t="str">
        <f ca="1">IF(C68&lt;&gt;"",IF(MONTH(T68)=MONTH(TODAY()),Stats!AI2066,"--"),"")</f>
        <v/>
      </c>
      <c r="F68" s="97"/>
      <c r="G68" s="160"/>
      <c r="H68" s="157"/>
      <c r="I68" s="158"/>
      <c r="J68" s="161"/>
      <c r="K68" s="160"/>
      <c r="L68" s="162"/>
      <c r="M68" s="162"/>
      <c r="N68" s="96"/>
      <c r="O68" s="96"/>
      <c r="P68" s="164"/>
      <c r="Q68" s="159"/>
      <c r="R68" s="98"/>
      <c r="S68" s="163"/>
      <c r="T68" s="92" t="str">
        <f t="shared" ca="1" si="2"/>
        <v/>
      </c>
      <c r="U68" s="94"/>
      <c r="V68" s="92" t="str">
        <f t="shared" si="3"/>
        <v/>
      </c>
      <c r="W68" s="92" t="str">
        <f t="shared" si="4"/>
        <v/>
      </c>
      <c r="X68" s="99"/>
      <c r="Y68" s="94"/>
      <c r="Z68" s="100"/>
      <c r="AA68" s="95"/>
      <c r="AB68" s="10"/>
      <c r="AC68" s="72" t="b">
        <f t="shared" ref="AC68:AC131" ca="1" si="6">AND(T68&gt;=startDate,T68&lt;=endDate)</f>
        <v>0</v>
      </c>
    </row>
    <row r="69" spans="1:29" ht="15">
      <c r="A69" s="93">
        <f t="shared" si="5"/>
        <v>2066</v>
      </c>
      <c r="B69" s="94"/>
      <c r="C69" s="153"/>
      <c r="D69" s="93" t="str">
        <f>IF(C69&lt;&gt;"",COUNTIF(Stats!AD:AD,C69),"")</f>
        <v/>
      </c>
      <c r="E69" s="165" t="str">
        <f ca="1">IF(C69&lt;&gt;"",IF(MONTH(T69)=MONTH(TODAY()),Stats!AI2067,"--"),"")</f>
        <v/>
      </c>
      <c r="F69" s="97"/>
      <c r="G69" s="160"/>
      <c r="H69" s="157"/>
      <c r="I69" s="158"/>
      <c r="J69" s="161"/>
      <c r="K69" s="160"/>
      <c r="L69" s="162"/>
      <c r="M69" s="162"/>
      <c r="N69" s="96"/>
      <c r="O69" s="96"/>
      <c r="P69" s="164"/>
      <c r="Q69" s="159"/>
      <c r="R69" s="98"/>
      <c r="S69" s="163"/>
      <c r="T69" s="92" t="str">
        <f t="shared" ref="T69:T132" ca="1" si="7">IF(B69&lt;&gt;"",IF(T69="",TODAY(),T69),"")</f>
        <v/>
      </c>
      <c r="U69" s="94"/>
      <c r="V69" s="92" t="str">
        <f t="shared" ref="V69:V132" si="8">IF(U69="","", U69+21)</f>
        <v/>
      </c>
      <c r="W69" s="92" t="str">
        <f t="shared" ref="W69:W132" si="9">IF($U69="","", $V69+28)</f>
        <v/>
      </c>
      <c r="X69" s="99"/>
      <c r="Y69" s="94"/>
      <c r="Z69" s="100"/>
      <c r="AA69" s="95"/>
      <c r="AB69" s="10"/>
      <c r="AC69" s="72" t="b">
        <f t="shared" ca="1" si="6"/>
        <v>0</v>
      </c>
    </row>
    <row r="70" spans="1:29" ht="15">
      <c r="A70" s="93">
        <f t="shared" si="5"/>
        <v>2067</v>
      </c>
      <c r="B70" s="94"/>
      <c r="C70" s="153"/>
      <c r="D70" s="93" t="str">
        <f>IF(C70&lt;&gt;"",COUNTIF(Stats!AD:AD,C70),"")</f>
        <v/>
      </c>
      <c r="E70" s="165" t="str">
        <f ca="1">IF(C70&lt;&gt;"",IF(MONTH(T70)=MONTH(TODAY()),Stats!AI2068,"--"),"")</f>
        <v/>
      </c>
      <c r="F70" s="97"/>
      <c r="G70" s="160"/>
      <c r="H70" s="157"/>
      <c r="I70" s="158"/>
      <c r="J70" s="161"/>
      <c r="K70" s="160"/>
      <c r="L70" s="162"/>
      <c r="M70" s="162"/>
      <c r="N70" s="96"/>
      <c r="O70" s="96"/>
      <c r="P70" s="164"/>
      <c r="Q70" s="159"/>
      <c r="R70" s="98"/>
      <c r="S70" s="163"/>
      <c r="T70" s="92" t="str">
        <f t="shared" ca="1" si="7"/>
        <v/>
      </c>
      <c r="U70" s="94"/>
      <c r="V70" s="92" t="str">
        <f t="shared" si="8"/>
        <v/>
      </c>
      <c r="W70" s="92" t="str">
        <f t="shared" si="9"/>
        <v/>
      </c>
      <c r="X70" s="99"/>
      <c r="Y70" s="94"/>
      <c r="Z70" s="100"/>
      <c r="AA70" s="95"/>
      <c r="AB70" s="10"/>
      <c r="AC70" s="72" t="b">
        <f t="shared" ca="1" si="6"/>
        <v>0</v>
      </c>
    </row>
    <row r="71" spans="1:29" ht="15">
      <c r="A71" s="93">
        <f t="shared" si="5"/>
        <v>2068</v>
      </c>
      <c r="B71" s="94"/>
      <c r="C71" s="153"/>
      <c r="D71" s="93" t="str">
        <f>IF(C71&lt;&gt;"",COUNTIF(Stats!AD:AD,C71),"")</f>
        <v/>
      </c>
      <c r="E71" s="165" t="str">
        <f ca="1">IF(C71&lt;&gt;"",IF(MONTH(T71)=MONTH(TODAY()),Stats!AI2069,"--"),"")</f>
        <v/>
      </c>
      <c r="F71" s="97"/>
      <c r="G71" s="160"/>
      <c r="H71" s="157"/>
      <c r="I71" s="158"/>
      <c r="J71" s="161"/>
      <c r="K71" s="160"/>
      <c r="L71" s="162"/>
      <c r="M71" s="162"/>
      <c r="N71" s="96"/>
      <c r="O71" s="96"/>
      <c r="P71" s="164"/>
      <c r="Q71" s="159"/>
      <c r="R71" s="98"/>
      <c r="S71" s="163"/>
      <c r="T71" s="92" t="str">
        <f t="shared" ca="1" si="7"/>
        <v/>
      </c>
      <c r="U71" s="94"/>
      <c r="V71" s="92" t="str">
        <f t="shared" si="8"/>
        <v/>
      </c>
      <c r="W71" s="92" t="str">
        <f t="shared" si="9"/>
        <v/>
      </c>
      <c r="X71" s="99"/>
      <c r="Y71" s="94"/>
      <c r="Z71" s="100"/>
      <c r="AA71" s="95"/>
      <c r="AB71" s="10"/>
      <c r="AC71" s="72" t="b">
        <f t="shared" ca="1" si="6"/>
        <v>0</v>
      </c>
    </row>
    <row r="72" spans="1:29" ht="15">
      <c r="A72" s="93">
        <f t="shared" ref="A72:A135" si="10">(A71+1)</f>
        <v>2069</v>
      </c>
      <c r="B72" s="94"/>
      <c r="C72" s="153"/>
      <c r="D72" s="93" t="str">
        <f>IF(C72&lt;&gt;"",COUNTIF(Stats!AD:AD,C72),"")</f>
        <v/>
      </c>
      <c r="E72" s="165" t="str">
        <f ca="1">IF(C72&lt;&gt;"",IF(MONTH(T72)=MONTH(TODAY()),Stats!AI2070,"--"),"")</f>
        <v/>
      </c>
      <c r="F72" s="97"/>
      <c r="G72" s="160"/>
      <c r="H72" s="157"/>
      <c r="I72" s="158"/>
      <c r="J72" s="161"/>
      <c r="K72" s="160"/>
      <c r="L72" s="162"/>
      <c r="M72" s="162"/>
      <c r="N72" s="96"/>
      <c r="O72" s="96"/>
      <c r="P72" s="164"/>
      <c r="Q72" s="159"/>
      <c r="R72" s="98"/>
      <c r="S72" s="163"/>
      <c r="T72" s="92" t="str">
        <f t="shared" ca="1" si="7"/>
        <v/>
      </c>
      <c r="U72" s="94"/>
      <c r="V72" s="92" t="str">
        <f t="shared" si="8"/>
        <v/>
      </c>
      <c r="W72" s="92" t="str">
        <f t="shared" si="9"/>
        <v/>
      </c>
      <c r="X72" s="99"/>
      <c r="Y72" s="94"/>
      <c r="Z72" s="100"/>
      <c r="AA72" s="95"/>
      <c r="AB72" s="10"/>
      <c r="AC72" s="72" t="b">
        <f t="shared" ca="1" si="6"/>
        <v>0</v>
      </c>
    </row>
    <row r="73" spans="1:29" ht="15">
      <c r="A73" s="93">
        <f t="shared" si="10"/>
        <v>2070</v>
      </c>
      <c r="B73" s="94"/>
      <c r="C73" s="153"/>
      <c r="D73" s="93" t="str">
        <f>IF(C73&lt;&gt;"",COUNTIF(Stats!AD:AD,C73),"")</f>
        <v/>
      </c>
      <c r="E73" s="165" t="str">
        <f ca="1">IF(C73&lt;&gt;"",IF(MONTH(T73)=MONTH(TODAY()),Stats!AI2071,"--"),"")</f>
        <v/>
      </c>
      <c r="F73" s="97"/>
      <c r="G73" s="160"/>
      <c r="H73" s="157"/>
      <c r="I73" s="158"/>
      <c r="J73" s="161"/>
      <c r="K73" s="160"/>
      <c r="L73" s="162"/>
      <c r="M73" s="162"/>
      <c r="N73" s="96"/>
      <c r="O73" s="96"/>
      <c r="P73" s="164"/>
      <c r="Q73" s="159"/>
      <c r="R73" s="98"/>
      <c r="S73" s="163"/>
      <c r="T73" s="92" t="str">
        <f t="shared" ca="1" si="7"/>
        <v/>
      </c>
      <c r="U73" s="94"/>
      <c r="V73" s="92" t="str">
        <f t="shared" si="8"/>
        <v/>
      </c>
      <c r="W73" s="92" t="str">
        <f t="shared" si="9"/>
        <v/>
      </c>
      <c r="X73" s="99"/>
      <c r="Y73" s="94"/>
      <c r="Z73" s="100"/>
      <c r="AA73" s="95"/>
      <c r="AB73" s="10"/>
      <c r="AC73" s="72" t="b">
        <f t="shared" ca="1" si="6"/>
        <v>0</v>
      </c>
    </row>
    <row r="74" spans="1:29" ht="15">
      <c r="A74" s="93">
        <f t="shared" si="10"/>
        <v>2071</v>
      </c>
      <c r="B74" s="94"/>
      <c r="C74" s="153"/>
      <c r="D74" s="93" t="str">
        <f>IF(C74&lt;&gt;"",COUNTIF(Stats!AD:AD,C74),"")</f>
        <v/>
      </c>
      <c r="E74" s="165" t="str">
        <f ca="1">IF(C74&lt;&gt;"",IF(MONTH(T74)=MONTH(TODAY()),Stats!AI2072,"--"),"")</f>
        <v/>
      </c>
      <c r="F74" s="97"/>
      <c r="G74" s="160"/>
      <c r="H74" s="157"/>
      <c r="I74" s="158"/>
      <c r="J74" s="161"/>
      <c r="K74" s="160"/>
      <c r="L74" s="162"/>
      <c r="M74" s="162"/>
      <c r="N74" s="96"/>
      <c r="O74" s="96"/>
      <c r="P74" s="164"/>
      <c r="Q74" s="159"/>
      <c r="R74" s="98"/>
      <c r="S74" s="163"/>
      <c r="T74" s="92" t="str">
        <f t="shared" ca="1" si="7"/>
        <v/>
      </c>
      <c r="U74" s="94"/>
      <c r="V74" s="92" t="str">
        <f t="shared" si="8"/>
        <v/>
      </c>
      <c r="W74" s="92" t="str">
        <f t="shared" si="9"/>
        <v/>
      </c>
      <c r="X74" s="99"/>
      <c r="Y74" s="94"/>
      <c r="Z74" s="100"/>
      <c r="AA74" s="95"/>
      <c r="AB74" s="10"/>
      <c r="AC74" s="72" t="b">
        <f t="shared" ca="1" si="6"/>
        <v>0</v>
      </c>
    </row>
    <row r="75" spans="1:29" ht="15">
      <c r="A75" s="93">
        <f t="shared" si="10"/>
        <v>2072</v>
      </c>
      <c r="B75" s="94"/>
      <c r="C75" s="153"/>
      <c r="D75" s="93" t="str">
        <f>IF(C75&lt;&gt;"",COUNTIF(Stats!AD:AD,C75),"")</f>
        <v/>
      </c>
      <c r="E75" s="165" t="str">
        <f ca="1">IF(C75&lt;&gt;"",IF(MONTH(T75)=MONTH(TODAY()),Stats!AI2073,"--"),"")</f>
        <v/>
      </c>
      <c r="F75" s="97"/>
      <c r="G75" s="160"/>
      <c r="H75" s="157"/>
      <c r="I75" s="158"/>
      <c r="J75" s="161"/>
      <c r="K75" s="160"/>
      <c r="L75" s="162"/>
      <c r="M75" s="162"/>
      <c r="N75" s="96"/>
      <c r="O75" s="96"/>
      <c r="P75" s="164"/>
      <c r="Q75" s="159"/>
      <c r="R75" s="98"/>
      <c r="S75" s="163"/>
      <c r="T75" s="92" t="str">
        <f t="shared" ca="1" si="7"/>
        <v/>
      </c>
      <c r="U75" s="94"/>
      <c r="V75" s="92" t="str">
        <f t="shared" si="8"/>
        <v/>
      </c>
      <c r="W75" s="92" t="str">
        <f t="shared" si="9"/>
        <v/>
      </c>
      <c r="X75" s="99"/>
      <c r="Y75" s="94"/>
      <c r="Z75" s="100"/>
      <c r="AA75" s="95"/>
      <c r="AB75" s="10"/>
      <c r="AC75" s="72" t="b">
        <f t="shared" ca="1" si="6"/>
        <v>0</v>
      </c>
    </row>
    <row r="76" spans="1:29" ht="15">
      <c r="A76" s="93">
        <f t="shared" si="10"/>
        <v>2073</v>
      </c>
      <c r="B76" s="94"/>
      <c r="C76" s="153"/>
      <c r="D76" s="93" t="str">
        <f>IF(C76&lt;&gt;"",COUNTIF(Stats!AD:AD,C76),"")</f>
        <v/>
      </c>
      <c r="E76" s="165" t="str">
        <f ca="1">IF(C76&lt;&gt;"",IF(MONTH(T76)=MONTH(TODAY()),Stats!AI2074,"--"),"")</f>
        <v/>
      </c>
      <c r="F76" s="97"/>
      <c r="G76" s="160"/>
      <c r="H76" s="157"/>
      <c r="I76" s="158"/>
      <c r="J76" s="161"/>
      <c r="K76" s="160"/>
      <c r="L76" s="162"/>
      <c r="M76" s="162"/>
      <c r="N76" s="96"/>
      <c r="O76" s="96"/>
      <c r="P76" s="164"/>
      <c r="Q76" s="159"/>
      <c r="R76" s="98"/>
      <c r="S76" s="163"/>
      <c r="T76" s="92" t="str">
        <f t="shared" ca="1" si="7"/>
        <v/>
      </c>
      <c r="U76" s="94"/>
      <c r="V76" s="92" t="str">
        <f t="shared" si="8"/>
        <v/>
      </c>
      <c r="W76" s="92" t="str">
        <f t="shared" si="9"/>
        <v/>
      </c>
      <c r="X76" s="99"/>
      <c r="Y76" s="94"/>
      <c r="Z76" s="100"/>
      <c r="AA76" s="95"/>
      <c r="AB76" s="10"/>
      <c r="AC76" s="72" t="b">
        <f t="shared" ca="1" si="6"/>
        <v>0</v>
      </c>
    </row>
    <row r="77" spans="1:29" ht="15">
      <c r="A77" s="93">
        <f t="shared" si="10"/>
        <v>2074</v>
      </c>
      <c r="B77" s="94"/>
      <c r="C77" s="153"/>
      <c r="D77" s="93" t="str">
        <f>IF(C77&lt;&gt;"",COUNTIF(Stats!AD:AD,C77),"")</f>
        <v/>
      </c>
      <c r="E77" s="165" t="str">
        <f ca="1">IF(C77&lt;&gt;"",IF(MONTH(T77)=MONTH(TODAY()),Stats!AI2075,"--"),"")</f>
        <v/>
      </c>
      <c r="F77" s="97"/>
      <c r="G77" s="160"/>
      <c r="H77" s="157"/>
      <c r="I77" s="158"/>
      <c r="J77" s="161"/>
      <c r="K77" s="160"/>
      <c r="L77" s="162"/>
      <c r="M77" s="162"/>
      <c r="N77" s="96"/>
      <c r="O77" s="96"/>
      <c r="P77" s="164"/>
      <c r="Q77" s="159"/>
      <c r="R77" s="98"/>
      <c r="S77" s="163"/>
      <c r="T77" s="92" t="str">
        <f t="shared" ca="1" si="7"/>
        <v/>
      </c>
      <c r="U77" s="94"/>
      <c r="V77" s="92" t="str">
        <f t="shared" si="8"/>
        <v/>
      </c>
      <c r="W77" s="92" t="str">
        <f t="shared" si="9"/>
        <v/>
      </c>
      <c r="X77" s="99"/>
      <c r="Y77" s="94"/>
      <c r="Z77" s="100"/>
      <c r="AA77" s="95"/>
      <c r="AB77" s="10"/>
      <c r="AC77" s="72" t="b">
        <f t="shared" ca="1" si="6"/>
        <v>0</v>
      </c>
    </row>
    <row r="78" spans="1:29" ht="15">
      <c r="A78" s="93">
        <f t="shared" si="10"/>
        <v>2075</v>
      </c>
      <c r="B78" s="94"/>
      <c r="C78" s="153"/>
      <c r="D78" s="93" t="str">
        <f>IF(C78&lt;&gt;"",COUNTIF(Stats!AD:AD,C78),"")</f>
        <v/>
      </c>
      <c r="E78" s="165" t="str">
        <f ca="1">IF(C78&lt;&gt;"",IF(MONTH(T78)=MONTH(TODAY()),Stats!AI2076,"--"),"")</f>
        <v/>
      </c>
      <c r="F78" s="97"/>
      <c r="G78" s="160"/>
      <c r="H78" s="157"/>
      <c r="I78" s="158"/>
      <c r="J78" s="161"/>
      <c r="K78" s="160"/>
      <c r="L78" s="162"/>
      <c r="M78" s="162"/>
      <c r="N78" s="96"/>
      <c r="O78" s="96"/>
      <c r="P78" s="164"/>
      <c r="Q78" s="159"/>
      <c r="R78" s="98"/>
      <c r="S78" s="163"/>
      <c r="T78" s="92" t="str">
        <f t="shared" ca="1" si="7"/>
        <v/>
      </c>
      <c r="U78" s="94"/>
      <c r="V78" s="92" t="str">
        <f t="shared" si="8"/>
        <v/>
      </c>
      <c r="W78" s="92" t="str">
        <f t="shared" si="9"/>
        <v/>
      </c>
      <c r="X78" s="99"/>
      <c r="Y78" s="94"/>
      <c r="Z78" s="100"/>
      <c r="AA78" s="95"/>
      <c r="AB78" s="10"/>
      <c r="AC78" s="72" t="b">
        <f t="shared" ca="1" si="6"/>
        <v>0</v>
      </c>
    </row>
    <row r="79" spans="1:29" ht="15">
      <c r="A79" s="93">
        <f t="shared" si="10"/>
        <v>2076</v>
      </c>
      <c r="B79" s="94"/>
      <c r="C79" s="153"/>
      <c r="D79" s="93" t="str">
        <f>IF(C79&lt;&gt;"",COUNTIF(Stats!AD:AD,C79),"")</f>
        <v/>
      </c>
      <c r="E79" s="165" t="str">
        <f ca="1">IF(C79&lt;&gt;"",IF(MONTH(T79)=MONTH(TODAY()),Stats!AI2077,"--"),"")</f>
        <v/>
      </c>
      <c r="F79" s="97"/>
      <c r="G79" s="160"/>
      <c r="H79" s="157"/>
      <c r="I79" s="158"/>
      <c r="J79" s="161"/>
      <c r="K79" s="160"/>
      <c r="L79" s="162"/>
      <c r="M79" s="162"/>
      <c r="N79" s="96"/>
      <c r="O79" s="96"/>
      <c r="P79" s="164"/>
      <c r="Q79" s="159"/>
      <c r="R79" s="98"/>
      <c r="S79" s="163"/>
      <c r="T79" s="92" t="str">
        <f t="shared" ca="1" si="7"/>
        <v/>
      </c>
      <c r="U79" s="94"/>
      <c r="V79" s="92" t="str">
        <f t="shared" si="8"/>
        <v/>
      </c>
      <c r="W79" s="92" t="str">
        <f t="shared" si="9"/>
        <v/>
      </c>
      <c r="X79" s="99"/>
      <c r="Y79" s="94"/>
      <c r="Z79" s="100"/>
      <c r="AA79" s="95"/>
      <c r="AB79" s="10"/>
      <c r="AC79" s="72" t="b">
        <f t="shared" ca="1" si="6"/>
        <v>0</v>
      </c>
    </row>
    <row r="80" spans="1:29" ht="15">
      <c r="A80" s="93">
        <f t="shared" si="10"/>
        <v>2077</v>
      </c>
      <c r="B80" s="94"/>
      <c r="C80" s="153"/>
      <c r="D80" s="93" t="str">
        <f>IF(C80&lt;&gt;"",COUNTIF(Stats!AD:AD,C80),"")</f>
        <v/>
      </c>
      <c r="E80" s="165" t="str">
        <f ca="1">IF(C80&lt;&gt;"",IF(MONTH(T80)=MONTH(TODAY()),Stats!AI2078,"--"),"")</f>
        <v/>
      </c>
      <c r="F80" s="97"/>
      <c r="G80" s="160"/>
      <c r="H80" s="157"/>
      <c r="I80" s="158"/>
      <c r="J80" s="161"/>
      <c r="K80" s="160"/>
      <c r="L80" s="162"/>
      <c r="M80" s="162"/>
      <c r="N80" s="96"/>
      <c r="O80" s="96"/>
      <c r="P80" s="164"/>
      <c r="Q80" s="159"/>
      <c r="R80" s="98"/>
      <c r="S80" s="163"/>
      <c r="T80" s="92" t="str">
        <f t="shared" ca="1" si="7"/>
        <v/>
      </c>
      <c r="U80" s="94"/>
      <c r="V80" s="92" t="str">
        <f t="shared" si="8"/>
        <v/>
      </c>
      <c r="W80" s="92" t="str">
        <f t="shared" si="9"/>
        <v/>
      </c>
      <c r="X80" s="99"/>
      <c r="Y80" s="94"/>
      <c r="Z80" s="100"/>
      <c r="AA80" s="95"/>
      <c r="AB80" s="10"/>
      <c r="AC80" s="72" t="b">
        <f t="shared" ca="1" si="6"/>
        <v>0</v>
      </c>
    </row>
    <row r="81" spans="1:29" ht="15">
      <c r="A81" s="93">
        <f t="shared" si="10"/>
        <v>2078</v>
      </c>
      <c r="B81" s="94"/>
      <c r="C81" s="153"/>
      <c r="D81" s="93" t="str">
        <f>IF(C81&lt;&gt;"",COUNTIF(Stats!AD:AD,C81),"")</f>
        <v/>
      </c>
      <c r="E81" s="165" t="str">
        <f ca="1">IF(C81&lt;&gt;"",IF(MONTH(T81)=MONTH(TODAY()),Stats!AI2079,"--"),"")</f>
        <v/>
      </c>
      <c r="F81" s="97"/>
      <c r="G81" s="160"/>
      <c r="H81" s="157"/>
      <c r="I81" s="158"/>
      <c r="J81" s="161"/>
      <c r="K81" s="160"/>
      <c r="L81" s="162"/>
      <c r="M81" s="162"/>
      <c r="N81" s="96"/>
      <c r="O81" s="96"/>
      <c r="P81" s="164"/>
      <c r="Q81" s="159"/>
      <c r="R81" s="98"/>
      <c r="S81" s="163"/>
      <c r="T81" s="92" t="str">
        <f t="shared" ca="1" si="7"/>
        <v/>
      </c>
      <c r="U81" s="94"/>
      <c r="V81" s="92" t="str">
        <f t="shared" si="8"/>
        <v/>
      </c>
      <c r="W81" s="92" t="str">
        <f t="shared" si="9"/>
        <v/>
      </c>
      <c r="X81" s="99"/>
      <c r="Y81" s="94"/>
      <c r="Z81" s="100"/>
      <c r="AA81" s="95"/>
      <c r="AB81" s="10"/>
      <c r="AC81" s="72" t="b">
        <f t="shared" ca="1" si="6"/>
        <v>0</v>
      </c>
    </row>
    <row r="82" spans="1:29" ht="15">
      <c r="A82" s="93">
        <f t="shared" si="10"/>
        <v>2079</v>
      </c>
      <c r="B82" s="94"/>
      <c r="C82" s="153"/>
      <c r="D82" s="93" t="str">
        <f>IF(C82&lt;&gt;"",COUNTIF(Stats!AD:AD,C82),"")</f>
        <v/>
      </c>
      <c r="E82" s="165" t="str">
        <f ca="1">IF(C82&lt;&gt;"",IF(MONTH(T82)=MONTH(TODAY()),Stats!AI2080,"--"),"")</f>
        <v/>
      </c>
      <c r="F82" s="97"/>
      <c r="G82" s="160"/>
      <c r="H82" s="157"/>
      <c r="I82" s="158"/>
      <c r="J82" s="161"/>
      <c r="K82" s="160"/>
      <c r="L82" s="162"/>
      <c r="M82" s="162"/>
      <c r="N82" s="96"/>
      <c r="O82" s="96"/>
      <c r="P82" s="164"/>
      <c r="Q82" s="159"/>
      <c r="R82" s="98"/>
      <c r="S82" s="163"/>
      <c r="T82" s="92" t="str">
        <f t="shared" ca="1" si="7"/>
        <v/>
      </c>
      <c r="U82" s="94"/>
      <c r="V82" s="92" t="str">
        <f t="shared" si="8"/>
        <v/>
      </c>
      <c r="W82" s="92" t="str">
        <f t="shared" si="9"/>
        <v/>
      </c>
      <c r="X82" s="99"/>
      <c r="Y82" s="94"/>
      <c r="Z82" s="100"/>
      <c r="AA82" s="95"/>
      <c r="AB82" s="10"/>
      <c r="AC82" s="72" t="b">
        <f t="shared" ca="1" si="6"/>
        <v>0</v>
      </c>
    </row>
    <row r="83" spans="1:29" ht="15">
      <c r="A83" s="93">
        <f t="shared" si="10"/>
        <v>2080</v>
      </c>
      <c r="B83" s="94"/>
      <c r="C83" s="153"/>
      <c r="D83" s="93" t="str">
        <f>IF(C83&lt;&gt;"",COUNTIF(Stats!AD:AD,C83),"")</f>
        <v/>
      </c>
      <c r="E83" s="165" t="str">
        <f ca="1">IF(C83&lt;&gt;"",IF(MONTH(T83)=MONTH(TODAY()),Stats!AI2081,"--"),"")</f>
        <v/>
      </c>
      <c r="F83" s="97"/>
      <c r="G83" s="160"/>
      <c r="H83" s="157"/>
      <c r="I83" s="158"/>
      <c r="J83" s="161"/>
      <c r="K83" s="160"/>
      <c r="L83" s="162"/>
      <c r="M83" s="162"/>
      <c r="N83" s="96"/>
      <c r="O83" s="96"/>
      <c r="P83" s="164"/>
      <c r="Q83" s="159"/>
      <c r="R83" s="98"/>
      <c r="S83" s="163"/>
      <c r="T83" s="92" t="str">
        <f t="shared" ca="1" si="7"/>
        <v/>
      </c>
      <c r="U83" s="94"/>
      <c r="V83" s="92" t="str">
        <f t="shared" si="8"/>
        <v/>
      </c>
      <c r="W83" s="92" t="str">
        <f t="shared" si="9"/>
        <v/>
      </c>
      <c r="X83" s="99"/>
      <c r="Y83" s="94"/>
      <c r="Z83" s="100"/>
      <c r="AA83" s="95"/>
      <c r="AB83" s="10"/>
      <c r="AC83" s="72" t="b">
        <f t="shared" ca="1" si="6"/>
        <v>0</v>
      </c>
    </row>
    <row r="84" spans="1:29" ht="15">
      <c r="A84" s="93">
        <f t="shared" si="10"/>
        <v>2081</v>
      </c>
      <c r="B84" s="94"/>
      <c r="C84" s="153"/>
      <c r="D84" s="93" t="str">
        <f>IF(C84&lt;&gt;"",COUNTIF(Stats!AD:AD,C84),"")</f>
        <v/>
      </c>
      <c r="E84" s="165" t="str">
        <f ca="1">IF(C84&lt;&gt;"",IF(MONTH(T84)=MONTH(TODAY()),Stats!AI2082,"--"),"")</f>
        <v/>
      </c>
      <c r="F84" s="97"/>
      <c r="G84" s="160"/>
      <c r="H84" s="157"/>
      <c r="I84" s="158"/>
      <c r="J84" s="161"/>
      <c r="K84" s="160"/>
      <c r="L84" s="162"/>
      <c r="M84" s="162"/>
      <c r="N84" s="96"/>
      <c r="O84" s="96"/>
      <c r="P84" s="164"/>
      <c r="Q84" s="159"/>
      <c r="R84" s="98"/>
      <c r="S84" s="163"/>
      <c r="T84" s="92" t="str">
        <f t="shared" ca="1" si="7"/>
        <v/>
      </c>
      <c r="U84" s="94"/>
      <c r="V84" s="92" t="str">
        <f t="shared" si="8"/>
        <v/>
      </c>
      <c r="W84" s="92" t="str">
        <f t="shared" si="9"/>
        <v/>
      </c>
      <c r="X84" s="99"/>
      <c r="Y84" s="94"/>
      <c r="Z84" s="100"/>
      <c r="AA84" s="95"/>
      <c r="AB84" s="10"/>
      <c r="AC84" s="72" t="b">
        <f t="shared" ca="1" si="6"/>
        <v>0</v>
      </c>
    </row>
    <row r="85" spans="1:29" ht="15">
      <c r="A85" s="93">
        <f t="shared" si="10"/>
        <v>2082</v>
      </c>
      <c r="B85" s="94"/>
      <c r="C85" s="153"/>
      <c r="D85" s="93" t="str">
        <f>IF(C85&lt;&gt;"",COUNTIF(Stats!AD:AD,C85),"")</f>
        <v/>
      </c>
      <c r="E85" s="165" t="str">
        <f ca="1">IF(C85&lt;&gt;"",IF(MONTH(T85)=MONTH(TODAY()),Stats!AI2083,"--"),"")</f>
        <v/>
      </c>
      <c r="F85" s="97"/>
      <c r="G85" s="160"/>
      <c r="H85" s="157"/>
      <c r="I85" s="158"/>
      <c r="J85" s="161"/>
      <c r="K85" s="160"/>
      <c r="L85" s="162"/>
      <c r="M85" s="162"/>
      <c r="N85" s="96"/>
      <c r="O85" s="96"/>
      <c r="P85" s="164"/>
      <c r="Q85" s="159"/>
      <c r="R85" s="98"/>
      <c r="S85" s="163"/>
      <c r="T85" s="92" t="str">
        <f t="shared" ca="1" si="7"/>
        <v/>
      </c>
      <c r="U85" s="94"/>
      <c r="V85" s="92" t="str">
        <f t="shared" si="8"/>
        <v/>
      </c>
      <c r="W85" s="92" t="str">
        <f t="shared" si="9"/>
        <v/>
      </c>
      <c r="X85" s="99"/>
      <c r="Y85" s="94"/>
      <c r="Z85" s="100"/>
      <c r="AA85" s="95"/>
      <c r="AB85" s="10"/>
      <c r="AC85" s="72" t="b">
        <f t="shared" ca="1" si="6"/>
        <v>0</v>
      </c>
    </row>
    <row r="86" spans="1:29" ht="15">
      <c r="A86" s="93">
        <f t="shared" si="10"/>
        <v>2083</v>
      </c>
      <c r="B86" s="94"/>
      <c r="C86" s="153"/>
      <c r="D86" s="93" t="str">
        <f>IF(C86&lt;&gt;"",COUNTIF(Stats!AD:AD,C86),"")</f>
        <v/>
      </c>
      <c r="E86" s="165" t="str">
        <f ca="1">IF(C86&lt;&gt;"",IF(MONTH(T86)=MONTH(TODAY()),Stats!AI2084,"--"),"")</f>
        <v/>
      </c>
      <c r="F86" s="97"/>
      <c r="G86" s="160"/>
      <c r="H86" s="157"/>
      <c r="I86" s="158"/>
      <c r="J86" s="161"/>
      <c r="K86" s="160"/>
      <c r="L86" s="162"/>
      <c r="M86" s="162"/>
      <c r="N86" s="96"/>
      <c r="O86" s="96"/>
      <c r="P86" s="164"/>
      <c r="Q86" s="159"/>
      <c r="R86" s="98"/>
      <c r="S86" s="163"/>
      <c r="T86" s="92" t="str">
        <f t="shared" ca="1" si="7"/>
        <v/>
      </c>
      <c r="U86" s="94"/>
      <c r="V86" s="92" t="str">
        <f t="shared" si="8"/>
        <v/>
      </c>
      <c r="W86" s="92" t="str">
        <f t="shared" si="9"/>
        <v/>
      </c>
      <c r="X86" s="99"/>
      <c r="Y86" s="94"/>
      <c r="Z86" s="100"/>
      <c r="AA86" s="95"/>
      <c r="AB86" s="10"/>
      <c r="AC86" s="72" t="b">
        <f t="shared" ca="1" si="6"/>
        <v>0</v>
      </c>
    </row>
    <row r="87" spans="1:29" ht="15">
      <c r="A87" s="93">
        <f t="shared" si="10"/>
        <v>2084</v>
      </c>
      <c r="B87" s="94"/>
      <c r="C87" s="153"/>
      <c r="D87" s="93" t="str">
        <f>IF(C87&lt;&gt;"",COUNTIF(Stats!AD:AD,C87),"")</f>
        <v/>
      </c>
      <c r="E87" s="165" t="str">
        <f ca="1">IF(C87&lt;&gt;"",IF(MONTH(T87)=MONTH(TODAY()),Stats!AI2085,"--"),"")</f>
        <v/>
      </c>
      <c r="F87" s="97"/>
      <c r="G87" s="160"/>
      <c r="H87" s="157"/>
      <c r="I87" s="158"/>
      <c r="J87" s="161"/>
      <c r="K87" s="160"/>
      <c r="L87" s="162"/>
      <c r="M87" s="162"/>
      <c r="N87" s="96"/>
      <c r="O87" s="96"/>
      <c r="P87" s="164"/>
      <c r="Q87" s="159"/>
      <c r="R87" s="98"/>
      <c r="S87" s="163"/>
      <c r="T87" s="92" t="str">
        <f t="shared" ca="1" si="7"/>
        <v/>
      </c>
      <c r="U87" s="94"/>
      <c r="V87" s="92" t="str">
        <f t="shared" si="8"/>
        <v/>
      </c>
      <c r="W87" s="92" t="str">
        <f t="shared" si="9"/>
        <v/>
      </c>
      <c r="X87" s="99"/>
      <c r="Y87" s="94"/>
      <c r="Z87" s="100"/>
      <c r="AA87" s="95"/>
      <c r="AB87" s="10"/>
      <c r="AC87" s="72" t="b">
        <f t="shared" ca="1" si="6"/>
        <v>0</v>
      </c>
    </row>
    <row r="88" spans="1:29" ht="15">
      <c r="A88" s="93">
        <f t="shared" si="10"/>
        <v>2085</v>
      </c>
      <c r="B88" s="94"/>
      <c r="C88" s="153"/>
      <c r="D88" s="93" t="str">
        <f>IF(C88&lt;&gt;"",COUNTIF(Stats!AD:AD,C88),"")</f>
        <v/>
      </c>
      <c r="E88" s="165" t="str">
        <f ca="1">IF(C88&lt;&gt;"",IF(MONTH(T88)=MONTH(TODAY()),Stats!AI2086,"--"),"")</f>
        <v/>
      </c>
      <c r="F88" s="97"/>
      <c r="G88" s="160"/>
      <c r="H88" s="157"/>
      <c r="I88" s="158"/>
      <c r="J88" s="161"/>
      <c r="K88" s="160"/>
      <c r="L88" s="162"/>
      <c r="M88" s="162"/>
      <c r="N88" s="96"/>
      <c r="O88" s="96"/>
      <c r="P88" s="164"/>
      <c r="Q88" s="159"/>
      <c r="R88" s="98"/>
      <c r="S88" s="163"/>
      <c r="T88" s="92" t="str">
        <f t="shared" ca="1" si="7"/>
        <v/>
      </c>
      <c r="U88" s="94"/>
      <c r="V88" s="92" t="str">
        <f t="shared" si="8"/>
        <v/>
      </c>
      <c r="W88" s="92" t="str">
        <f t="shared" si="9"/>
        <v/>
      </c>
      <c r="X88" s="99"/>
      <c r="Y88" s="94"/>
      <c r="Z88" s="100"/>
      <c r="AA88" s="95"/>
      <c r="AB88" s="10"/>
      <c r="AC88" s="72" t="b">
        <f t="shared" ca="1" si="6"/>
        <v>0</v>
      </c>
    </row>
    <row r="89" spans="1:29" ht="15">
      <c r="A89" s="93">
        <f t="shared" si="10"/>
        <v>2086</v>
      </c>
      <c r="B89" s="94"/>
      <c r="C89" s="153"/>
      <c r="D89" s="93" t="str">
        <f>IF(C89&lt;&gt;"",COUNTIF(Stats!AD:AD,C89),"")</f>
        <v/>
      </c>
      <c r="E89" s="165" t="str">
        <f ca="1">IF(C89&lt;&gt;"",IF(MONTH(T89)=MONTH(TODAY()),Stats!AI2087,"--"),"")</f>
        <v/>
      </c>
      <c r="F89" s="97"/>
      <c r="G89" s="160"/>
      <c r="H89" s="157"/>
      <c r="I89" s="158"/>
      <c r="J89" s="161"/>
      <c r="K89" s="160"/>
      <c r="L89" s="162"/>
      <c r="M89" s="162"/>
      <c r="N89" s="96"/>
      <c r="O89" s="96"/>
      <c r="P89" s="164"/>
      <c r="Q89" s="159"/>
      <c r="R89" s="98"/>
      <c r="S89" s="163"/>
      <c r="T89" s="92" t="str">
        <f t="shared" ca="1" si="7"/>
        <v/>
      </c>
      <c r="U89" s="94"/>
      <c r="V89" s="92" t="str">
        <f t="shared" si="8"/>
        <v/>
      </c>
      <c r="W89" s="92" t="str">
        <f t="shared" si="9"/>
        <v/>
      </c>
      <c r="X89" s="99"/>
      <c r="Y89" s="94"/>
      <c r="Z89" s="100"/>
      <c r="AA89" s="95"/>
      <c r="AB89" s="10"/>
      <c r="AC89" s="72" t="b">
        <f t="shared" ca="1" si="6"/>
        <v>0</v>
      </c>
    </row>
    <row r="90" spans="1:29" ht="15">
      <c r="A90" s="93">
        <f t="shared" si="10"/>
        <v>2087</v>
      </c>
      <c r="B90" s="94"/>
      <c r="C90" s="153"/>
      <c r="D90" s="93" t="str">
        <f>IF(C90&lt;&gt;"",COUNTIF(Stats!AD:AD,C90),"")</f>
        <v/>
      </c>
      <c r="E90" s="165" t="str">
        <f ca="1">IF(C90&lt;&gt;"",IF(MONTH(T90)=MONTH(TODAY()),Stats!AI2088,"--"),"")</f>
        <v/>
      </c>
      <c r="F90" s="97"/>
      <c r="G90" s="160"/>
      <c r="H90" s="157"/>
      <c r="I90" s="158"/>
      <c r="J90" s="161"/>
      <c r="K90" s="160"/>
      <c r="L90" s="162"/>
      <c r="M90" s="162"/>
      <c r="N90" s="96"/>
      <c r="O90" s="96"/>
      <c r="P90" s="164"/>
      <c r="Q90" s="159"/>
      <c r="R90" s="98"/>
      <c r="S90" s="163"/>
      <c r="T90" s="92" t="str">
        <f t="shared" ca="1" si="7"/>
        <v/>
      </c>
      <c r="U90" s="94"/>
      <c r="V90" s="92" t="str">
        <f t="shared" si="8"/>
        <v/>
      </c>
      <c r="W90" s="92" t="str">
        <f t="shared" si="9"/>
        <v/>
      </c>
      <c r="X90" s="99"/>
      <c r="Y90" s="94"/>
      <c r="Z90" s="100"/>
      <c r="AA90" s="95"/>
      <c r="AB90" s="10"/>
      <c r="AC90" s="72" t="b">
        <f t="shared" ca="1" si="6"/>
        <v>0</v>
      </c>
    </row>
    <row r="91" spans="1:29" ht="15">
      <c r="A91" s="93">
        <f t="shared" si="10"/>
        <v>2088</v>
      </c>
      <c r="B91" s="94"/>
      <c r="C91" s="153"/>
      <c r="D91" s="93" t="str">
        <f>IF(C91&lt;&gt;"",COUNTIF(Stats!AD:AD,C91),"")</f>
        <v/>
      </c>
      <c r="E91" s="165" t="str">
        <f ca="1">IF(C91&lt;&gt;"",IF(MONTH(T91)=MONTH(TODAY()),Stats!AI2089,"--"),"")</f>
        <v/>
      </c>
      <c r="F91" s="97"/>
      <c r="G91" s="160"/>
      <c r="H91" s="157"/>
      <c r="I91" s="158"/>
      <c r="J91" s="161"/>
      <c r="K91" s="160"/>
      <c r="L91" s="162"/>
      <c r="M91" s="162"/>
      <c r="N91" s="96"/>
      <c r="O91" s="96"/>
      <c r="P91" s="164"/>
      <c r="Q91" s="159"/>
      <c r="R91" s="98"/>
      <c r="S91" s="163"/>
      <c r="T91" s="92" t="str">
        <f t="shared" ca="1" si="7"/>
        <v/>
      </c>
      <c r="U91" s="94"/>
      <c r="V91" s="92" t="str">
        <f t="shared" si="8"/>
        <v/>
      </c>
      <c r="W91" s="92" t="str">
        <f t="shared" si="9"/>
        <v/>
      </c>
      <c r="X91" s="99"/>
      <c r="Y91" s="94"/>
      <c r="Z91" s="100"/>
      <c r="AA91" s="95"/>
      <c r="AB91" s="10"/>
      <c r="AC91" s="72" t="b">
        <f t="shared" ca="1" si="6"/>
        <v>0</v>
      </c>
    </row>
    <row r="92" spans="1:29" ht="15">
      <c r="A92" s="93">
        <f t="shared" si="10"/>
        <v>2089</v>
      </c>
      <c r="B92" s="94"/>
      <c r="C92" s="153"/>
      <c r="D92" s="93" t="str">
        <f>IF(C92&lt;&gt;"",COUNTIF(Stats!AD:AD,C92),"")</f>
        <v/>
      </c>
      <c r="E92" s="165" t="str">
        <f ca="1">IF(C92&lt;&gt;"",IF(MONTH(T92)=MONTH(TODAY()),Stats!AI2090,"--"),"")</f>
        <v/>
      </c>
      <c r="F92" s="97"/>
      <c r="G92" s="160"/>
      <c r="H92" s="157"/>
      <c r="I92" s="158"/>
      <c r="J92" s="161"/>
      <c r="K92" s="160"/>
      <c r="L92" s="162"/>
      <c r="M92" s="162"/>
      <c r="N92" s="96"/>
      <c r="O92" s="96"/>
      <c r="P92" s="164"/>
      <c r="Q92" s="159"/>
      <c r="R92" s="98"/>
      <c r="S92" s="163"/>
      <c r="T92" s="92" t="str">
        <f t="shared" ca="1" si="7"/>
        <v/>
      </c>
      <c r="U92" s="94"/>
      <c r="V92" s="92" t="str">
        <f t="shared" si="8"/>
        <v/>
      </c>
      <c r="W92" s="92" t="str">
        <f t="shared" si="9"/>
        <v/>
      </c>
      <c r="X92" s="99"/>
      <c r="Y92" s="94"/>
      <c r="Z92" s="100"/>
      <c r="AA92" s="95"/>
      <c r="AB92" s="10"/>
      <c r="AC92" s="72" t="b">
        <f t="shared" ca="1" si="6"/>
        <v>0</v>
      </c>
    </row>
    <row r="93" spans="1:29" ht="15">
      <c r="A93" s="93">
        <f t="shared" si="10"/>
        <v>2090</v>
      </c>
      <c r="B93" s="94"/>
      <c r="C93" s="153"/>
      <c r="D93" s="93" t="str">
        <f>IF(C93&lt;&gt;"",COUNTIF(Stats!AD:AD,C93),"")</f>
        <v/>
      </c>
      <c r="E93" s="165" t="str">
        <f ca="1">IF(C93&lt;&gt;"",IF(MONTH(T93)=MONTH(TODAY()),Stats!AI2091,"--"),"")</f>
        <v/>
      </c>
      <c r="F93" s="97"/>
      <c r="G93" s="160"/>
      <c r="H93" s="157"/>
      <c r="I93" s="158"/>
      <c r="J93" s="161"/>
      <c r="K93" s="160"/>
      <c r="L93" s="162"/>
      <c r="M93" s="162"/>
      <c r="N93" s="96"/>
      <c r="O93" s="96"/>
      <c r="P93" s="164"/>
      <c r="Q93" s="159"/>
      <c r="R93" s="98"/>
      <c r="S93" s="163"/>
      <c r="T93" s="92" t="str">
        <f t="shared" ca="1" si="7"/>
        <v/>
      </c>
      <c r="U93" s="94"/>
      <c r="V93" s="92" t="str">
        <f t="shared" si="8"/>
        <v/>
      </c>
      <c r="W93" s="92" t="str">
        <f t="shared" si="9"/>
        <v/>
      </c>
      <c r="X93" s="99"/>
      <c r="Y93" s="94"/>
      <c r="Z93" s="100"/>
      <c r="AA93" s="95"/>
      <c r="AB93" s="10"/>
      <c r="AC93" s="72" t="b">
        <f t="shared" ca="1" si="6"/>
        <v>0</v>
      </c>
    </row>
    <row r="94" spans="1:29" ht="15">
      <c r="A94" s="93">
        <f t="shared" si="10"/>
        <v>2091</v>
      </c>
      <c r="B94" s="94"/>
      <c r="C94" s="153"/>
      <c r="D94" s="93" t="str">
        <f>IF(C94&lt;&gt;"",COUNTIF(Stats!AD:AD,C94),"")</f>
        <v/>
      </c>
      <c r="E94" s="165" t="str">
        <f ca="1">IF(C94&lt;&gt;"",IF(MONTH(T94)=MONTH(TODAY()),Stats!AI2092,"--"),"")</f>
        <v/>
      </c>
      <c r="F94" s="97"/>
      <c r="G94" s="160"/>
      <c r="H94" s="157"/>
      <c r="I94" s="158"/>
      <c r="J94" s="161"/>
      <c r="K94" s="160"/>
      <c r="L94" s="162"/>
      <c r="M94" s="162"/>
      <c r="N94" s="96"/>
      <c r="O94" s="96"/>
      <c r="P94" s="164"/>
      <c r="Q94" s="159"/>
      <c r="R94" s="98"/>
      <c r="S94" s="163"/>
      <c r="T94" s="92" t="str">
        <f t="shared" ca="1" si="7"/>
        <v/>
      </c>
      <c r="U94" s="94"/>
      <c r="V94" s="92" t="str">
        <f t="shared" si="8"/>
        <v/>
      </c>
      <c r="W94" s="92" t="str">
        <f t="shared" si="9"/>
        <v/>
      </c>
      <c r="X94" s="99"/>
      <c r="Y94" s="94"/>
      <c r="Z94" s="100"/>
      <c r="AA94" s="95"/>
      <c r="AB94" s="10"/>
      <c r="AC94" s="72" t="b">
        <f t="shared" ca="1" si="6"/>
        <v>0</v>
      </c>
    </row>
    <row r="95" spans="1:29" ht="15">
      <c r="A95" s="93">
        <f t="shared" si="10"/>
        <v>2092</v>
      </c>
      <c r="B95" s="94"/>
      <c r="C95" s="153"/>
      <c r="D95" s="93" t="str">
        <f>IF(C95&lt;&gt;"",COUNTIF(Stats!AD:AD,C95),"")</f>
        <v/>
      </c>
      <c r="E95" s="165" t="str">
        <f ca="1">IF(C95&lt;&gt;"",IF(MONTH(T95)=MONTH(TODAY()),Stats!AI2093,"--"),"")</f>
        <v/>
      </c>
      <c r="F95" s="97"/>
      <c r="G95" s="160"/>
      <c r="H95" s="157"/>
      <c r="I95" s="158"/>
      <c r="J95" s="161"/>
      <c r="K95" s="160"/>
      <c r="L95" s="162"/>
      <c r="M95" s="162"/>
      <c r="N95" s="96"/>
      <c r="O95" s="96"/>
      <c r="P95" s="164"/>
      <c r="Q95" s="159"/>
      <c r="R95" s="98"/>
      <c r="S95" s="163"/>
      <c r="T95" s="92" t="str">
        <f t="shared" ca="1" si="7"/>
        <v/>
      </c>
      <c r="U95" s="94"/>
      <c r="V95" s="92" t="str">
        <f t="shared" si="8"/>
        <v/>
      </c>
      <c r="W95" s="92" t="str">
        <f t="shared" si="9"/>
        <v/>
      </c>
      <c r="X95" s="99"/>
      <c r="Y95" s="94"/>
      <c r="Z95" s="100"/>
      <c r="AA95" s="95"/>
      <c r="AB95" s="10"/>
      <c r="AC95" s="72" t="b">
        <f t="shared" ca="1" si="6"/>
        <v>0</v>
      </c>
    </row>
    <row r="96" spans="1:29" ht="15">
      <c r="A96" s="93">
        <f t="shared" si="10"/>
        <v>2093</v>
      </c>
      <c r="B96" s="94"/>
      <c r="C96" s="153"/>
      <c r="D96" s="93" t="str">
        <f>IF(C96&lt;&gt;"",COUNTIF(Stats!AD:AD,C96),"")</f>
        <v/>
      </c>
      <c r="E96" s="165" t="str">
        <f ca="1">IF(C96&lt;&gt;"",IF(MONTH(T96)=MONTH(TODAY()),Stats!AI2094,"--"),"")</f>
        <v/>
      </c>
      <c r="F96" s="97"/>
      <c r="G96" s="160"/>
      <c r="H96" s="157"/>
      <c r="I96" s="158"/>
      <c r="J96" s="161"/>
      <c r="K96" s="160"/>
      <c r="L96" s="162"/>
      <c r="M96" s="162"/>
      <c r="N96" s="96"/>
      <c r="O96" s="96"/>
      <c r="P96" s="164"/>
      <c r="Q96" s="159"/>
      <c r="R96" s="98"/>
      <c r="S96" s="163"/>
      <c r="T96" s="92" t="str">
        <f t="shared" ca="1" si="7"/>
        <v/>
      </c>
      <c r="U96" s="94"/>
      <c r="V96" s="92" t="str">
        <f t="shared" si="8"/>
        <v/>
      </c>
      <c r="W96" s="92" t="str">
        <f t="shared" si="9"/>
        <v/>
      </c>
      <c r="X96" s="99"/>
      <c r="Y96" s="94"/>
      <c r="Z96" s="100"/>
      <c r="AA96" s="95"/>
      <c r="AB96" s="10"/>
      <c r="AC96" s="72" t="b">
        <f t="shared" ca="1" si="6"/>
        <v>0</v>
      </c>
    </row>
    <row r="97" spans="1:34" ht="15">
      <c r="A97" s="93">
        <f t="shared" si="10"/>
        <v>2094</v>
      </c>
      <c r="B97" s="94"/>
      <c r="C97" s="153"/>
      <c r="D97" s="93" t="str">
        <f>IF(C97&lt;&gt;"",COUNTIF(Stats!AD:AD,C97),"")</f>
        <v/>
      </c>
      <c r="E97" s="165" t="str">
        <f ca="1">IF(C97&lt;&gt;"",IF(MONTH(T97)=MONTH(TODAY()),Stats!AI2095,"--"),"")</f>
        <v/>
      </c>
      <c r="F97" s="97"/>
      <c r="G97" s="160"/>
      <c r="H97" s="157"/>
      <c r="I97" s="158"/>
      <c r="J97" s="161"/>
      <c r="K97" s="160"/>
      <c r="L97" s="162"/>
      <c r="M97" s="162"/>
      <c r="N97" s="96"/>
      <c r="O97" s="96"/>
      <c r="P97" s="164"/>
      <c r="Q97" s="159"/>
      <c r="R97" s="98"/>
      <c r="S97" s="163"/>
      <c r="T97" s="92" t="str">
        <f t="shared" ca="1" si="7"/>
        <v/>
      </c>
      <c r="U97" s="94"/>
      <c r="V97" s="92" t="str">
        <f t="shared" si="8"/>
        <v/>
      </c>
      <c r="W97" s="92" t="str">
        <f t="shared" si="9"/>
        <v/>
      </c>
      <c r="X97" s="99"/>
      <c r="Y97" s="94"/>
      <c r="Z97" s="100"/>
      <c r="AA97" s="95"/>
      <c r="AB97" s="10"/>
      <c r="AC97" s="72" t="b">
        <f t="shared" ca="1" si="6"/>
        <v>0</v>
      </c>
    </row>
    <row r="98" spans="1:34" s="33" customFormat="1" ht="15">
      <c r="A98" s="93">
        <f t="shared" si="10"/>
        <v>2095</v>
      </c>
      <c r="B98" s="94"/>
      <c r="C98" s="153"/>
      <c r="D98" s="93" t="str">
        <f>IF(C98&lt;&gt;"",COUNTIF(Stats!AD:AD,C98),"")</f>
        <v/>
      </c>
      <c r="E98" s="165" t="str">
        <f ca="1">IF(C98&lt;&gt;"",IF(MONTH(T98)=MONTH(TODAY()),Stats!AI2096,"--"),"")</f>
        <v/>
      </c>
      <c r="F98" s="97"/>
      <c r="G98" s="160"/>
      <c r="H98" s="157"/>
      <c r="I98" s="158"/>
      <c r="J98" s="161"/>
      <c r="K98" s="160"/>
      <c r="L98" s="162"/>
      <c r="M98" s="162"/>
      <c r="N98" s="96"/>
      <c r="O98" s="96"/>
      <c r="P98" s="164"/>
      <c r="Q98" s="159"/>
      <c r="R98" s="98"/>
      <c r="S98" s="163"/>
      <c r="T98" s="92" t="str">
        <f t="shared" ca="1" si="7"/>
        <v/>
      </c>
      <c r="U98" s="94"/>
      <c r="V98" s="92" t="str">
        <f t="shared" si="8"/>
        <v/>
      </c>
      <c r="W98" s="92" t="str">
        <f t="shared" si="9"/>
        <v/>
      </c>
      <c r="X98" s="99"/>
      <c r="Y98" s="94"/>
      <c r="Z98" s="100"/>
      <c r="AA98" s="95"/>
      <c r="AB98" s="10"/>
      <c r="AC98" s="72" t="b">
        <f t="shared" ca="1" si="6"/>
        <v>0</v>
      </c>
      <c r="AH98" s="1"/>
    </row>
    <row r="99" spans="1:34" ht="15">
      <c r="A99" s="93">
        <f t="shared" si="10"/>
        <v>2096</v>
      </c>
      <c r="B99" s="94"/>
      <c r="C99" s="153"/>
      <c r="D99" s="93" t="str">
        <f>IF(C99&lt;&gt;"",COUNTIF(Stats!AD:AD,C99),"")</f>
        <v/>
      </c>
      <c r="E99" s="165" t="str">
        <f ca="1">IF(C99&lt;&gt;"",IF(MONTH(T99)=MONTH(TODAY()),Stats!AI2097,"--"),"")</f>
        <v/>
      </c>
      <c r="F99" s="97"/>
      <c r="G99" s="160"/>
      <c r="H99" s="157"/>
      <c r="I99" s="158"/>
      <c r="J99" s="161"/>
      <c r="K99" s="160"/>
      <c r="L99" s="162"/>
      <c r="M99" s="162"/>
      <c r="N99" s="96"/>
      <c r="O99" s="96"/>
      <c r="P99" s="164"/>
      <c r="Q99" s="159"/>
      <c r="R99" s="98"/>
      <c r="S99" s="163"/>
      <c r="T99" s="92" t="str">
        <f t="shared" ca="1" si="7"/>
        <v/>
      </c>
      <c r="U99" s="94"/>
      <c r="V99" s="92" t="str">
        <f t="shared" si="8"/>
        <v/>
      </c>
      <c r="W99" s="92" t="str">
        <f t="shared" si="9"/>
        <v/>
      </c>
      <c r="X99" s="99"/>
      <c r="Y99" s="94"/>
      <c r="Z99" s="100"/>
      <c r="AA99" s="95"/>
      <c r="AB99" s="10"/>
      <c r="AC99" s="72" t="b">
        <f t="shared" ca="1" si="6"/>
        <v>0</v>
      </c>
      <c r="AH99" s="33"/>
    </row>
    <row r="100" spans="1:34" ht="15">
      <c r="A100" s="93">
        <f t="shared" si="10"/>
        <v>2097</v>
      </c>
      <c r="B100" s="94"/>
      <c r="C100" s="153"/>
      <c r="D100" s="93" t="str">
        <f>IF(C100&lt;&gt;"",COUNTIF(Stats!AD:AD,C100),"")</f>
        <v/>
      </c>
      <c r="E100" s="165" t="str">
        <f ca="1">IF(C100&lt;&gt;"",IF(MONTH(T100)=MONTH(TODAY()),Stats!AI2098,"--"),"")</f>
        <v/>
      </c>
      <c r="F100" s="97"/>
      <c r="G100" s="160"/>
      <c r="H100" s="157"/>
      <c r="I100" s="158"/>
      <c r="J100" s="161"/>
      <c r="K100" s="160"/>
      <c r="L100" s="162"/>
      <c r="M100" s="162"/>
      <c r="N100" s="96"/>
      <c r="O100" s="96"/>
      <c r="P100" s="164"/>
      <c r="Q100" s="159"/>
      <c r="R100" s="98"/>
      <c r="S100" s="163"/>
      <c r="T100" s="92" t="str">
        <f t="shared" ca="1" si="7"/>
        <v/>
      </c>
      <c r="U100" s="94"/>
      <c r="V100" s="92" t="str">
        <f t="shared" si="8"/>
        <v/>
      </c>
      <c r="W100" s="92" t="str">
        <f t="shared" si="9"/>
        <v/>
      </c>
      <c r="X100" s="99"/>
      <c r="Y100" s="94"/>
      <c r="Z100" s="100"/>
      <c r="AA100" s="95"/>
      <c r="AB100" s="10"/>
      <c r="AC100" s="72" t="b">
        <f t="shared" ca="1" si="6"/>
        <v>0</v>
      </c>
    </row>
    <row r="101" spans="1:34" ht="15">
      <c r="A101" s="93">
        <f t="shared" si="10"/>
        <v>2098</v>
      </c>
      <c r="B101" s="94"/>
      <c r="C101" s="153"/>
      <c r="D101" s="93" t="str">
        <f>IF(C101&lt;&gt;"",COUNTIF(Stats!AD:AD,C101),"")</f>
        <v/>
      </c>
      <c r="E101" s="165" t="str">
        <f ca="1">IF(C101&lt;&gt;"",IF(MONTH(T101)=MONTH(TODAY()),Stats!AI2099,"--"),"")</f>
        <v/>
      </c>
      <c r="F101" s="97"/>
      <c r="G101" s="160"/>
      <c r="H101" s="157"/>
      <c r="I101" s="158"/>
      <c r="J101" s="161"/>
      <c r="K101" s="160"/>
      <c r="L101" s="162"/>
      <c r="M101" s="162"/>
      <c r="N101" s="96"/>
      <c r="O101" s="96"/>
      <c r="P101" s="164"/>
      <c r="Q101" s="159"/>
      <c r="R101" s="98"/>
      <c r="S101" s="163"/>
      <c r="T101" s="92" t="str">
        <f t="shared" ca="1" si="7"/>
        <v/>
      </c>
      <c r="U101" s="94"/>
      <c r="V101" s="92" t="str">
        <f t="shared" si="8"/>
        <v/>
      </c>
      <c r="W101" s="92" t="str">
        <f t="shared" si="9"/>
        <v/>
      </c>
      <c r="X101" s="99"/>
      <c r="Y101" s="94"/>
      <c r="Z101" s="100"/>
      <c r="AA101" s="95"/>
      <c r="AB101" s="10"/>
      <c r="AC101" s="72" t="b">
        <f t="shared" ca="1" si="6"/>
        <v>0</v>
      </c>
    </row>
    <row r="102" spans="1:34" ht="15">
      <c r="A102" s="93">
        <f t="shared" si="10"/>
        <v>2099</v>
      </c>
      <c r="B102" s="94"/>
      <c r="C102" s="153"/>
      <c r="D102" s="93" t="str">
        <f>IF(C102&lt;&gt;"",COUNTIF(Stats!AD:AD,C102),"")</f>
        <v/>
      </c>
      <c r="E102" s="165" t="str">
        <f ca="1">IF(C102&lt;&gt;"",IF(MONTH(T102)=MONTH(TODAY()),Stats!AI2100,"--"),"")</f>
        <v/>
      </c>
      <c r="F102" s="97"/>
      <c r="G102" s="160"/>
      <c r="H102" s="157"/>
      <c r="I102" s="158"/>
      <c r="J102" s="161"/>
      <c r="K102" s="160"/>
      <c r="L102" s="162"/>
      <c r="M102" s="162"/>
      <c r="N102" s="96"/>
      <c r="O102" s="96"/>
      <c r="P102" s="164"/>
      <c r="Q102" s="159"/>
      <c r="R102" s="98"/>
      <c r="S102" s="163"/>
      <c r="T102" s="92" t="str">
        <f t="shared" ca="1" si="7"/>
        <v/>
      </c>
      <c r="U102" s="94"/>
      <c r="V102" s="92" t="str">
        <f t="shared" si="8"/>
        <v/>
      </c>
      <c r="W102" s="92" t="str">
        <f t="shared" si="9"/>
        <v/>
      </c>
      <c r="X102" s="99"/>
      <c r="Y102" s="94"/>
      <c r="Z102" s="100"/>
      <c r="AA102" s="95"/>
      <c r="AB102" s="10"/>
      <c r="AC102" s="72" t="b">
        <f t="shared" ca="1" si="6"/>
        <v>0</v>
      </c>
    </row>
    <row r="103" spans="1:34" ht="15">
      <c r="A103" s="93">
        <f t="shared" si="10"/>
        <v>2100</v>
      </c>
      <c r="B103" s="94"/>
      <c r="C103" s="153"/>
      <c r="D103" s="93" t="str">
        <f>IF(C103&lt;&gt;"",COUNTIF(Stats!AD:AD,C103),"")</f>
        <v/>
      </c>
      <c r="E103" s="165" t="str">
        <f ca="1">IF(C103&lt;&gt;"",IF(MONTH(T103)=MONTH(TODAY()),Stats!AI2101,"--"),"")</f>
        <v/>
      </c>
      <c r="F103" s="97"/>
      <c r="G103" s="160"/>
      <c r="H103" s="157"/>
      <c r="I103" s="158"/>
      <c r="J103" s="161"/>
      <c r="K103" s="160"/>
      <c r="L103" s="162"/>
      <c r="M103" s="162"/>
      <c r="N103" s="96"/>
      <c r="O103" s="96"/>
      <c r="P103" s="164"/>
      <c r="Q103" s="159"/>
      <c r="R103" s="98"/>
      <c r="S103" s="163"/>
      <c r="T103" s="92" t="str">
        <f t="shared" ca="1" si="7"/>
        <v/>
      </c>
      <c r="U103" s="94"/>
      <c r="V103" s="92" t="str">
        <f t="shared" si="8"/>
        <v/>
      </c>
      <c r="W103" s="92" t="str">
        <f t="shared" si="9"/>
        <v/>
      </c>
      <c r="X103" s="99"/>
      <c r="Y103" s="94"/>
      <c r="Z103" s="100"/>
      <c r="AA103" s="95"/>
      <c r="AB103" s="10"/>
      <c r="AC103" s="72" t="b">
        <f t="shared" ca="1" si="6"/>
        <v>0</v>
      </c>
    </row>
    <row r="104" spans="1:34" ht="15">
      <c r="A104" s="93">
        <f t="shared" si="10"/>
        <v>2101</v>
      </c>
      <c r="B104" s="94"/>
      <c r="C104" s="153"/>
      <c r="D104" s="93" t="str">
        <f>IF(C104&lt;&gt;"",COUNTIF(Stats!AD:AD,C104),"")</f>
        <v/>
      </c>
      <c r="E104" s="165" t="str">
        <f ca="1">IF(C104&lt;&gt;"",IF(MONTH(T104)=MONTH(TODAY()),Stats!AI2102,"--"),"")</f>
        <v/>
      </c>
      <c r="F104" s="97"/>
      <c r="G104" s="160"/>
      <c r="H104" s="157"/>
      <c r="I104" s="158"/>
      <c r="J104" s="161"/>
      <c r="K104" s="160"/>
      <c r="L104" s="162"/>
      <c r="M104" s="162"/>
      <c r="N104" s="96"/>
      <c r="O104" s="96"/>
      <c r="P104" s="164"/>
      <c r="Q104" s="159"/>
      <c r="R104" s="98"/>
      <c r="S104" s="163"/>
      <c r="T104" s="92" t="str">
        <f t="shared" ca="1" si="7"/>
        <v/>
      </c>
      <c r="U104" s="94"/>
      <c r="V104" s="92" t="str">
        <f t="shared" si="8"/>
        <v/>
      </c>
      <c r="W104" s="92" t="str">
        <f t="shared" si="9"/>
        <v/>
      </c>
      <c r="X104" s="99"/>
      <c r="Y104" s="94"/>
      <c r="Z104" s="100"/>
      <c r="AA104" s="95"/>
      <c r="AB104" s="10"/>
      <c r="AC104" s="72" t="b">
        <f t="shared" ca="1" si="6"/>
        <v>0</v>
      </c>
    </row>
    <row r="105" spans="1:34" ht="15">
      <c r="A105" s="93">
        <f t="shared" si="10"/>
        <v>2102</v>
      </c>
      <c r="B105" s="94"/>
      <c r="C105" s="153"/>
      <c r="D105" s="93" t="str">
        <f>IF(C105&lt;&gt;"",COUNTIF(Stats!AD:AD,C105),"")</f>
        <v/>
      </c>
      <c r="E105" s="165" t="str">
        <f ca="1">IF(C105&lt;&gt;"",IF(MONTH(T105)=MONTH(TODAY()),Stats!AI2103,"--"),"")</f>
        <v/>
      </c>
      <c r="F105" s="97"/>
      <c r="G105" s="160"/>
      <c r="H105" s="157"/>
      <c r="I105" s="158"/>
      <c r="J105" s="161"/>
      <c r="K105" s="160"/>
      <c r="L105" s="162"/>
      <c r="M105" s="162"/>
      <c r="N105" s="96"/>
      <c r="O105" s="96"/>
      <c r="P105" s="164"/>
      <c r="Q105" s="159"/>
      <c r="R105" s="98"/>
      <c r="S105" s="163"/>
      <c r="T105" s="92" t="str">
        <f t="shared" ca="1" si="7"/>
        <v/>
      </c>
      <c r="U105" s="94"/>
      <c r="V105" s="92" t="str">
        <f t="shared" si="8"/>
        <v/>
      </c>
      <c r="W105" s="92" t="str">
        <f t="shared" si="9"/>
        <v/>
      </c>
      <c r="X105" s="99"/>
      <c r="Y105" s="94"/>
      <c r="Z105" s="100"/>
      <c r="AA105" s="95"/>
      <c r="AB105" s="10"/>
      <c r="AC105" s="72" t="b">
        <f t="shared" ca="1" si="6"/>
        <v>0</v>
      </c>
    </row>
    <row r="106" spans="1:34" ht="15">
      <c r="A106" s="93">
        <f t="shared" si="10"/>
        <v>2103</v>
      </c>
      <c r="B106" s="94"/>
      <c r="C106" s="153"/>
      <c r="D106" s="93" t="str">
        <f>IF(C106&lt;&gt;"",COUNTIF(Stats!AD:AD,C106),"")</f>
        <v/>
      </c>
      <c r="E106" s="165" t="str">
        <f ca="1">IF(C106&lt;&gt;"",IF(MONTH(T106)=MONTH(TODAY()),Stats!AI2104,"--"),"")</f>
        <v/>
      </c>
      <c r="F106" s="97"/>
      <c r="G106" s="160"/>
      <c r="H106" s="157"/>
      <c r="I106" s="158"/>
      <c r="J106" s="161"/>
      <c r="K106" s="160"/>
      <c r="L106" s="162"/>
      <c r="M106" s="162"/>
      <c r="N106" s="96"/>
      <c r="O106" s="96"/>
      <c r="P106" s="164"/>
      <c r="Q106" s="159"/>
      <c r="R106" s="98"/>
      <c r="S106" s="163"/>
      <c r="T106" s="92" t="str">
        <f t="shared" ca="1" si="7"/>
        <v/>
      </c>
      <c r="U106" s="94"/>
      <c r="V106" s="92" t="str">
        <f t="shared" si="8"/>
        <v/>
      </c>
      <c r="W106" s="92" t="str">
        <f t="shared" si="9"/>
        <v/>
      </c>
      <c r="X106" s="99"/>
      <c r="Y106" s="94"/>
      <c r="Z106" s="100"/>
      <c r="AA106" s="95"/>
      <c r="AB106" s="10"/>
      <c r="AC106" s="72" t="b">
        <f t="shared" ca="1" si="6"/>
        <v>0</v>
      </c>
    </row>
    <row r="107" spans="1:34" ht="15">
      <c r="A107" s="93">
        <f t="shared" si="10"/>
        <v>2104</v>
      </c>
      <c r="B107" s="94"/>
      <c r="C107" s="153"/>
      <c r="D107" s="93" t="str">
        <f>IF(C107&lt;&gt;"",COUNTIF(Stats!AD:AD,C107),"")</f>
        <v/>
      </c>
      <c r="E107" s="165" t="str">
        <f ca="1">IF(C107&lt;&gt;"",IF(MONTH(T107)=MONTH(TODAY()),Stats!AI2105,"--"),"")</f>
        <v/>
      </c>
      <c r="F107" s="97"/>
      <c r="G107" s="160"/>
      <c r="H107" s="157"/>
      <c r="I107" s="158"/>
      <c r="J107" s="161"/>
      <c r="K107" s="160"/>
      <c r="L107" s="162"/>
      <c r="M107" s="162"/>
      <c r="N107" s="96"/>
      <c r="O107" s="96"/>
      <c r="P107" s="164"/>
      <c r="Q107" s="159"/>
      <c r="R107" s="98"/>
      <c r="S107" s="163"/>
      <c r="T107" s="92" t="str">
        <f t="shared" ca="1" si="7"/>
        <v/>
      </c>
      <c r="U107" s="94"/>
      <c r="V107" s="92" t="str">
        <f t="shared" si="8"/>
        <v/>
      </c>
      <c r="W107" s="92" t="str">
        <f t="shared" si="9"/>
        <v/>
      </c>
      <c r="X107" s="99"/>
      <c r="Y107" s="94"/>
      <c r="Z107" s="100"/>
      <c r="AA107" s="95"/>
      <c r="AB107" s="10"/>
      <c r="AC107" s="72" t="b">
        <f t="shared" ca="1" si="6"/>
        <v>0</v>
      </c>
    </row>
    <row r="108" spans="1:34" ht="15">
      <c r="A108" s="93">
        <f t="shared" si="10"/>
        <v>2105</v>
      </c>
      <c r="B108" s="94"/>
      <c r="C108" s="153"/>
      <c r="D108" s="93" t="str">
        <f>IF(C108&lt;&gt;"",COUNTIF(Stats!AD:AD,C108),"")</f>
        <v/>
      </c>
      <c r="E108" s="165" t="str">
        <f ca="1">IF(C108&lt;&gt;"",IF(MONTH(T108)=MONTH(TODAY()),Stats!AI2106,"--"),"")</f>
        <v/>
      </c>
      <c r="F108" s="97"/>
      <c r="G108" s="160"/>
      <c r="H108" s="157"/>
      <c r="I108" s="158"/>
      <c r="J108" s="161"/>
      <c r="K108" s="160"/>
      <c r="L108" s="162"/>
      <c r="M108" s="162"/>
      <c r="N108" s="96"/>
      <c r="O108" s="96"/>
      <c r="P108" s="164"/>
      <c r="Q108" s="159"/>
      <c r="R108" s="98"/>
      <c r="S108" s="163"/>
      <c r="T108" s="92" t="str">
        <f t="shared" ca="1" si="7"/>
        <v/>
      </c>
      <c r="U108" s="94"/>
      <c r="V108" s="92" t="str">
        <f t="shared" si="8"/>
        <v/>
      </c>
      <c r="W108" s="92" t="str">
        <f t="shared" si="9"/>
        <v/>
      </c>
      <c r="X108" s="99"/>
      <c r="Y108" s="94"/>
      <c r="Z108" s="100"/>
      <c r="AA108" s="95"/>
      <c r="AB108" s="10"/>
      <c r="AC108" s="72" t="b">
        <f t="shared" ca="1" si="6"/>
        <v>0</v>
      </c>
    </row>
    <row r="109" spans="1:34" ht="15">
      <c r="A109" s="93">
        <f t="shared" si="10"/>
        <v>2106</v>
      </c>
      <c r="B109" s="94"/>
      <c r="C109" s="153"/>
      <c r="D109" s="93" t="str">
        <f>IF(C109&lt;&gt;"",COUNTIF(Stats!AD:AD,C109),"")</f>
        <v/>
      </c>
      <c r="E109" s="165" t="str">
        <f ca="1">IF(C109&lt;&gt;"",IF(MONTH(T109)=MONTH(TODAY()),Stats!AI2107,"--"),"")</f>
        <v/>
      </c>
      <c r="F109" s="97"/>
      <c r="G109" s="160"/>
      <c r="H109" s="157"/>
      <c r="I109" s="158"/>
      <c r="J109" s="161"/>
      <c r="K109" s="160"/>
      <c r="L109" s="162"/>
      <c r="M109" s="162"/>
      <c r="N109" s="96"/>
      <c r="O109" s="96"/>
      <c r="P109" s="164"/>
      <c r="Q109" s="159"/>
      <c r="R109" s="98"/>
      <c r="S109" s="163"/>
      <c r="T109" s="92" t="str">
        <f t="shared" ca="1" si="7"/>
        <v/>
      </c>
      <c r="U109" s="94"/>
      <c r="V109" s="92" t="str">
        <f t="shared" si="8"/>
        <v/>
      </c>
      <c r="W109" s="92" t="str">
        <f t="shared" si="9"/>
        <v/>
      </c>
      <c r="X109" s="99"/>
      <c r="Y109" s="94"/>
      <c r="Z109" s="100"/>
      <c r="AA109" s="95"/>
      <c r="AB109" s="10"/>
      <c r="AC109" s="72" t="b">
        <f t="shared" ca="1" si="6"/>
        <v>0</v>
      </c>
    </row>
    <row r="110" spans="1:34" ht="15">
      <c r="A110" s="93">
        <f t="shared" si="10"/>
        <v>2107</v>
      </c>
      <c r="B110" s="94"/>
      <c r="C110" s="153"/>
      <c r="D110" s="93" t="str">
        <f>IF(C110&lt;&gt;"",COUNTIF(Stats!AD:AD,C110),"")</f>
        <v/>
      </c>
      <c r="E110" s="165" t="str">
        <f ca="1">IF(C110&lt;&gt;"",IF(MONTH(T110)=MONTH(TODAY()),Stats!AI2108,"--"),"")</f>
        <v/>
      </c>
      <c r="F110" s="97"/>
      <c r="G110" s="160"/>
      <c r="H110" s="157"/>
      <c r="I110" s="158"/>
      <c r="J110" s="161"/>
      <c r="K110" s="160"/>
      <c r="L110" s="162"/>
      <c r="M110" s="162"/>
      <c r="N110" s="96"/>
      <c r="O110" s="96"/>
      <c r="P110" s="164"/>
      <c r="Q110" s="159"/>
      <c r="R110" s="98"/>
      <c r="S110" s="163"/>
      <c r="T110" s="92" t="str">
        <f t="shared" ca="1" si="7"/>
        <v/>
      </c>
      <c r="U110" s="94"/>
      <c r="V110" s="92" t="str">
        <f t="shared" si="8"/>
        <v/>
      </c>
      <c r="W110" s="92" t="str">
        <f t="shared" si="9"/>
        <v/>
      </c>
      <c r="X110" s="99"/>
      <c r="Y110" s="94"/>
      <c r="Z110" s="100"/>
      <c r="AA110" s="95"/>
      <c r="AB110" s="10"/>
      <c r="AC110" s="72" t="b">
        <f t="shared" ca="1" si="6"/>
        <v>0</v>
      </c>
    </row>
    <row r="111" spans="1:34" ht="15">
      <c r="A111" s="93">
        <f t="shared" si="10"/>
        <v>2108</v>
      </c>
      <c r="B111" s="94"/>
      <c r="C111" s="153"/>
      <c r="D111" s="93" t="str">
        <f>IF(C111&lt;&gt;"",COUNTIF(Stats!AD:AD,C111),"")</f>
        <v/>
      </c>
      <c r="E111" s="165" t="str">
        <f ca="1">IF(C111&lt;&gt;"",IF(MONTH(T111)=MONTH(TODAY()),Stats!AI2109,"--"),"")</f>
        <v/>
      </c>
      <c r="F111" s="97"/>
      <c r="G111" s="160"/>
      <c r="H111" s="157"/>
      <c r="I111" s="158"/>
      <c r="J111" s="161"/>
      <c r="K111" s="160"/>
      <c r="L111" s="162"/>
      <c r="M111" s="162"/>
      <c r="N111" s="96"/>
      <c r="O111" s="96"/>
      <c r="P111" s="164"/>
      <c r="Q111" s="159"/>
      <c r="R111" s="98"/>
      <c r="S111" s="163"/>
      <c r="T111" s="92" t="str">
        <f t="shared" ca="1" si="7"/>
        <v/>
      </c>
      <c r="U111" s="94"/>
      <c r="V111" s="92" t="str">
        <f t="shared" si="8"/>
        <v/>
      </c>
      <c r="W111" s="92" t="str">
        <f t="shared" si="9"/>
        <v/>
      </c>
      <c r="X111" s="99"/>
      <c r="Y111" s="94"/>
      <c r="Z111" s="100"/>
      <c r="AA111" s="95"/>
      <c r="AB111" s="10"/>
      <c r="AC111" s="72" t="b">
        <f t="shared" ca="1" si="6"/>
        <v>0</v>
      </c>
    </row>
    <row r="112" spans="1:34" ht="15">
      <c r="A112" s="93">
        <f t="shared" si="10"/>
        <v>2109</v>
      </c>
      <c r="B112" s="94"/>
      <c r="C112" s="153"/>
      <c r="D112" s="93" t="str">
        <f>IF(C112&lt;&gt;"",COUNTIF(Stats!AD:AD,C112),"")</f>
        <v/>
      </c>
      <c r="E112" s="165" t="str">
        <f ca="1">IF(C112&lt;&gt;"",IF(MONTH(T112)=MONTH(TODAY()),Stats!AI2110,"--"),"")</f>
        <v/>
      </c>
      <c r="F112" s="97"/>
      <c r="G112" s="160"/>
      <c r="H112" s="157"/>
      <c r="I112" s="158"/>
      <c r="J112" s="161"/>
      <c r="K112" s="160"/>
      <c r="L112" s="162"/>
      <c r="M112" s="162"/>
      <c r="N112" s="96"/>
      <c r="O112" s="96"/>
      <c r="P112" s="164"/>
      <c r="Q112" s="159"/>
      <c r="R112" s="98"/>
      <c r="S112" s="163"/>
      <c r="T112" s="92" t="str">
        <f t="shared" ca="1" si="7"/>
        <v/>
      </c>
      <c r="U112" s="94"/>
      <c r="V112" s="92" t="str">
        <f t="shared" si="8"/>
        <v/>
      </c>
      <c r="W112" s="92" t="str">
        <f t="shared" si="9"/>
        <v/>
      </c>
      <c r="X112" s="99"/>
      <c r="Y112" s="94"/>
      <c r="Z112" s="100"/>
      <c r="AA112" s="95"/>
      <c r="AB112" s="10"/>
      <c r="AC112" s="72" t="b">
        <f t="shared" ca="1" si="6"/>
        <v>0</v>
      </c>
    </row>
    <row r="113" spans="1:29" ht="15">
      <c r="A113" s="93">
        <f t="shared" si="10"/>
        <v>2110</v>
      </c>
      <c r="B113" s="94"/>
      <c r="C113" s="153"/>
      <c r="D113" s="93" t="str">
        <f>IF(C113&lt;&gt;"",COUNTIF(Stats!AD:AD,C113),"")</f>
        <v/>
      </c>
      <c r="E113" s="165" t="str">
        <f ca="1">IF(C113&lt;&gt;"",IF(MONTH(T113)=MONTH(TODAY()),Stats!AI2111,"--"),"")</f>
        <v/>
      </c>
      <c r="F113" s="97"/>
      <c r="G113" s="160"/>
      <c r="H113" s="157"/>
      <c r="I113" s="158"/>
      <c r="J113" s="161"/>
      <c r="K113" s="160"/>
      <c r="L113" s="162"/>
      <c r="M113" s="162"/>
      <c r="N113" s="96"/>
      <c r="O113" s="96"/>
      <c r="P113" s="164"/>
      <c r="Q113" s="159"/>
      <c r="R113" s="98"/>
      <c r="S113" s="163"/>
      <c r="T113" s="92" t="str">
        <f t="shared" ca="1" si="7"/>
        <v/>
      </c>
      <c r="U113" s="94"/>
      <c r="V113" s="92" t="str">
        <f t="shared" si="8"/>
        <v/>
      </c>
      <c r="W113" s="92" t="str">
        <f t="shared" si="9"/>
        <v/>
      </c>
      <c r="X113" s="99"/>
      <c r="Y113" s="94"/>
      <c r="Z113" s="100"/>
      <c r="AA113" s="95"/>
      <c r="AB113" s="10"/>
      <c r="AC113" s="72" t="b">
        <f t="shared" ca="1" si="6"/>
        <v>0</v>
      </c>
    </row>
    <row r="114" spans="1:29" ht="15">
      <c r="A114" s="93">
        <f t="shared" si="10"/>
        <v>2111</v>
      </c>
      <c r="B114" s="94"/>
      <c r="C114" s="153"/>
      <c r="D114" s="93" t="str">
        <f>IF(C114&lt;&gt;"",COUNTIF(Stats!AD:AD,C114),"")</f>
        <v/>
      </c>
      <c r="E114" s="165" t="str">
        <f ca="1">IF(C114&lt;&gt;"",IF(MONTH(T114)=MONTH(TODAY()),Stats!AI2112,"--"),"")</f>
        <v/>
      </c>
      <c r="F114" s="97"/>
      <c r="G114" s="160"/>
      <c r="H114" s="157"/>
      <c r="I114" s="158"/>
      <c r="J114" s="161"/>
      <c r="K114" s="160"/>
      <c r="L114" s="162"/>
      <c r="M114" s="162"/>
      <c r="N114" s="96"/>
      <c r="O114" s="96"/>
      <c r="P114" s="164"/>
      <c r="Q114" s="159"/>
      <c r="R114" s="98"/>
      <c r="S114" s="163"/>
      <c r="T114" s="92" t="str">
        <f t="shared" ca="1" si="7"/>
        <v/>
      </c>
      <c r="U114" s="94"/>
      <c r="V114" s="92" t="str">
        <f t="shared" si="8"/>
        <v/>
      </c>
      <c r="W114" s="92" t="str">
        <f t="shared" si="9"/>
        <v/>
      </c>
      <c r="X114" s="99"/>
      <c r="Y114" s="94"/>
      <c r="Z114" s="100"/>
      <c r="AA114" s="95"/>
      <c r="AB114" s="10"/>
      <c r="AC114" s="72" t="b">
        <f t="shared" ca="1" si="6"/>
        <v>0</v>
      </c>
    </row>
    <row r="115" spans="1:29" ht="15">
      <c r="A115" s="93">
        <f t="shared" si="10"/>
        <v>2112</v>
      </c>
      <c r="B115" s="94"/>
      <c r="C115" s="153"/>
      <c r="D115" s="93" t="str">
        <f>IF(C115&lt;&gt;"",COUNTIF(Stats!AD:AD,C115),"")</f>
        <v/>
      </c>
      <c r="E115" s="165" t="str">
        <f ca="1">IF(C115&lt;&gt;"",IF(MONTH(T115)=MONTH(TODAY()),Stats!AI2113,"--"),"")</f>
        <v/>
      </c>
      <c r="F115" s="97"/>
      <c r="G115" s="160"/>
      <c r="H115" s="157"/>
      <c r="I115" s="158"/>
      <c r="J115" s="161"/>
      <c r="K115" s="160"/>
      <c r="L115" s="162"/>
      <c r="M115" s="162"/>
      <c r="N115" s="96"/>
      <c r="O115" s="96"/>
      <c r="P115" s="164"/>
      <c r="Q115" s="159"/>
      <c r="R115" s="98"/>
      <c r="S115" s="163"/>
      <c r="T115" s="92" t="str">
        <f t="shared" ca="1" si="7"/>
        <v/>
      </c>
      <c r="U115" s="94"/>
      <c r="V115" s="92" t="str">
        <f t="shared" si="8"/>
        <v/>
      </c>
      <c r="W115" s="92" t="str">
        <f t="shared" si="9"/>
        <v/>
      </c>
      <c r="X115" s="99"/>
      <c r="Y115" s="94"/>
      <c r="Z115" s="100"/>
      <c r="AA115" s="95"/>
      <c r="AB115" s="10"/>
      <c r="AC115" s="72" t="b">
        <f t="shared" ca="1" si="6"/>
        <v>0</v>
      </c>
    </row>
    <row r="116" spans="1:29" ht="15">
      <c r="A116" s="93">
        <f t="shared" si="10"/>
        <v>2113</v>
      </c>
      <c r="B116" s="94"/>
      <c r="C116" s="153"/>
      <c r="D116" s="93" t="str">
        <f>IF(C116&lt;&gt;"",COUNTIF(Stats!AD:AD,C116),"")</f>
        <v/>
      </c>
      <c r="E116" s="165" t="str">
        <f ca="1">IF(C116&lt;&gt;"",IF(MONTH(T116)=MONTH(TODAY()),Stats!AI2114,"--"),"")</f>
        <v/>
      </c>
      <c r="F116" s="97"/>
      <c r="G116" s="160"/>
      <c r="H116" s="157"/>
      <c r="I116" s="158"/>
      <c r="J116" s="161"/>
      <c r="K116" s="160"/>
      <c r="L116" s="162"/>
      <c r="M116" s="162"/>
      <c r="N116" s="96"/>
      <c r="O116" s="96"/>
      <c r="P116" s="164"/>
      <c r="Q116" s="159"/>
      <c r="R116" s="98"/>
      <c r="S116" s="163"/>
      <c r="T116" s="92" t="str">
        <f t="shared" ca="1" si="7"/>
        <v/>
      </c>
      <c r="U116" s="94"/>
      <c r="V116" s="92" t="str">
        <f t="shared" si="8"/>
        <v/>
      </c>
      <c r="W116" s="92" t="str">
        <f t="shared" si="9"/>
        <v/>
      </c>
      <c r="X116" s="99"/>
      <c r="Y116" s="94"/>
      <c r="Z116" s="100"/>
      <c r="AA116" s="95"/>
      <c r="AB116" s="10"/>
      <c r="AC116" s="72" t="b">
        <f t="shared" ca="1" si="6"/>
        <v>0</v>
      </c>
    </row>
    <row r="117" spans="1:29" ht="15">
      <c r="A117" s="93">
        <f t="shared" si="10"/>
        <v>2114</v>
      </c>
      <c r="B117" s="94"/>
      <c r="C117" s="153"/>
      <c r="D117" s="93" t="str">
        <f>IF(C117&lt;&gt;"",COUNTIF(Stats!AD:AD,C117),"")</f>
        <v/>
      </c>
      <c r="E117" s="165" t="str">
        <f ca="1">IF(C117&lt;&gt;"",IF(MONTH(T117)=MONTH(TODAY()),Stats!AI2115,"--"),"")</f>
        <v/>
      </c>
      <c r="F117" s="97"/>
      <c r="G117" s="160"/>
      <c r="H117" s="157"/>
      <c r="I117" s="158"/>
      <c r="J117" s="161"/>
      <c r="K117" s="160"/>
      <c r="L117" s="162"/>
      <c r="M117" s="162"/>
      <c r="N117" s="96"/>
      <c r="O117" s="96"/>
      <c r="P117" s="164"/>
      <c r="Q117" s="159"/>
      <c r="R117" s="98"/>
      <c r="S117" s="163"/>
      <c r="T117" s="92" t="str">
        <f t="shared" ca="1" si="7"/>
        <v/>
      </c>
      <c r="U117" s="94"/>
      <c r="V117" s="92" t="str">
        <f t="shared" si="8"/>
        <v/>
      </c>
      <c r="W117" s="92" t="str">
        <f t="shared" si="9"/>
        <v/>
      </c>
      <c r="X117" s="99"/>
      <c r="Y117" s="94"/>
      <c r="Z117" s="100"/>
      <c r="AA117" s="95"/>
      <c r="AB117" s="10"/>
      <c r="AC117" s="72" t="b">
        <f t="shared" ca="1" si="6"/>
        <v>0</v>
      </c>
    </row>
    <row r="118" spans="1:29" ht="15">
      <c r="A118" s="93">
        <f t="shared" si="10"/>
        <v>2115</v>
      </c>
      <c r="B118" s="94"/>
      <c r="C118" s="153"/>
      <c r="D118" s="93" t="str">
        <f>IF(C118&lt;&gt;"",COUNTIF(Stats!AD:AD,C118),"")</f>
        <v/>
      </c>
      <c r="E118" s="165" t="str">
        <f ca="1">IF(C118&lt;&gt;"",IF(MONTH(T118)=MONTH(TODAY()),Stats!AI2116,"--"),"")</f>
        <v/>
      </c>
      <c r="F118" s="97"/>
      <c r="G118" s="160"/>
      <c r="H118" s="157"/>
      <c r="I118" s="158"/>
      <c r="J118" s="161"/>
      <c r="K118" s="160"/>
      <c r="L118" s="162"/>
      <c r="M118" s="162"/>
      <c r="N118" s="96"/>
      <c r="O118" s="96"/>
      <c r="P118" s="164"/>
      <c r="Q118" s="159"/>
      <c r="R118" s="98"/>
      <c r="S118" s="163"/>
      <c r="T118" s="92" t="str">
        <f t="shared" ca="1" si="7"/>
        <v/>
      </c>
      <c r="U118" s="94"/>
      <c r="V118" s="92" t="str">
        <f t="shared" si="8"/>
        <v/>
      </c>
      <c r="W118" s="92" t="str">
        <f t="shared" si="9"/>
        <v/>
      </c>
      <c r="X118" s="99"/>
      <c r="Y118" s="94"/>
      <c r="Z118" s="100"/>
      <c r="AA118" s="95"/>
      <c r="AB118" s="10"/>
      <c r="AC118" s="72" t="b">
        <f t="shared" ca="1" si="6"/>
        <v>0</v>
      </c>
    </row>
    <row r="119" spans="1:29" ht="15">
      <c r="A119" s="93">
        <f t="shared" si="10"/>
        <v>2116</v>
      </c>
      <c r="B119" s="94"/>
      <c r="C119" s="153"/>
      <c r="D119" s="93" t="str">
        <f>IF(C119&lt;&gt;"",COUNTIF(Stats!AD:AD,C119),"")</f>
        <v/>
      </c>
      <c r="E119" s="165" t="str">
        <f ca="1">IF(C119&lt;&gt;"",IF(MONTH(T119)=MONTH(TODAY()),Stats!AI2117,"--"),"")</f>
        <v/>
      </c>
      <c r="F119" s="97"/>
      <c r="G119" s="160"/>
      <c r="H119" s="157"/>
      <c r="I119" s="158"/>
      <c r="J119" s="161"/>
      <c r="K119" s="160"/>
      <c r="L119" s="162"/>
      <c r="M119" s="162"/>
      <c r="N119" s="96"/>
      <c r="O119" s="96"/>
      <c r="P119" s="164"/>
      <c r="Q119" s="159"/>
      <c r="R119" s="98"/>
      <c r="S119" s="163"/>
      <c r="T119" s="92" t="str">
        <f t="shared" ca="1" si="7"/>
        <v/>
      </c>
      <c r="U119" s="94"/>
      <c r="V119" s="92" t="str">
        <f t="shared" si="8"/>
        <v/>
      </c>
      <c r="W119" s="92" t="str">
        <f t="shared" si="9"/>
        <v/>
      </c>
      <c r="X119" s="99"/>
      <c r="Y119" s="94"/>
      <c r="Z119" s="100"/>
      <c r="AA119" s="95"/>
      <c r="AB119" s="10"/>
      <c r="AC119" s="72" t="b">
        <f t="shared" ca="1" si="6"/>
        <v>0</v>
      </c>
    </row>
    <row r="120" spans="1:29" ht="15">
      <c r="A120" s="93">
        <f t="shared" si="10"/>
        <v>2117</v>
      </c>
      <c r="B120" s="94"/>
      <c r="C120" s="153"/>
      <c r="D120" s="93" t="str">
        <f>IF(C120&lt;&gt;"",COUNTIF(Stats!AD:AD,C120),"")</f>
        <v/>
      </c>
      <c r="E120" s="165" t="str">
        <f ca="1">IF(C120&lt;&gt;"",IF(MONTH(T120)=MONTH(TODAY()),Stats!AI2118,"--"),"")</f>
        <v/>
      </c>
      <c r="F120" s="97"/>
      <c r="G120" s="160"/>
      <c r="H120" s="157"/>
      <c r="I120" s="158"/>
      <c r="J120" s="161"/>
      <c r="K120" s="160"/>
      <c r="L120" s="162"/>
      <c r="M120" s="162"/>
      <c r="N120" s="96"/>
      <c r="O120" s="96"/>
      <c r="P120" s="164"/>
      <c r="Q120" s="159"/>
      <c r="R120" s="98"/>
      <c r="S120" s="163"/>
      <c r="T120" s="92" t="str">
        <f t="shared" ca="1" si="7"/>
        <v/>
      </c>
      <c r="U120" s="94"/>
      <c r="V120" s="92" t="str">
        <f t="shared" si="8"/>
        <v/>
      </c>
      <c r="W120" s="92" t="str">
        <f t="shared" si="9"/>
        <v/>
      </c>
      <c r="X120" s="99"/>
      <c r="Y120" s="94"/>
      <c r="Z120" s="100"/>
      <c r="AA120" s="95"/>
      <c r="AB120" s="10"/>
      <c r="AC120" s="72" t="b">
        <f t="shared" ca="1" si="6"/>
        <v>0</v>
      </c>
    </row>
    <row r="121" spans="1:29" ht="15">
      <c r="A121" s="93">
        <f t="shared" si="10"/>
        <v>2118</v>
      </c>
      <c r="B121" s="94"/>
      <c r="C121" s="153"/>
      <c r="D121" s="93" t="str">
        <f>IF(C121&lt;&gt;"",COUNTIF(Stats!AD:AD,C121),"")</f>
        <v/>
      </c>
      <c r="E121" s="165" t="str">
        <f ca="1">IF(C121&lt;&gt;"",IF(MONTH(T121)=MONTH(TODAY()),Stats!AI2119,"--"),"")</f>
        <v/>
      </c>
      <c r="F121" s="97"/>
      <c r="G121" s="160"/>
      <c r="H121" s="157"/>
      <c r="I121" s="158"/>
      <c r="J121" s="161"/>
      <c r="K121" s="160"/>
      <c r="L121" s="162"/>
      <c r="M121" s="162"/>
      <c r="N121" s="96"/>
      <c r="O121" s="96"/>
      <c r="P121" s="164"/>
      <c r="Q121" s="159"/>
      <c r="R121" s="98"/>
      <c r="S121" s="163"/>
      <c r="T121" s="92" t="str">
        <f t="shared" ca="1" si="7"/>
        <v/>
      </c>
      <c r="U121" s="94"/>
      <c r="V121" s="92" t="str">
        <f t="shared" si="8"/>
        <v/>
      </c>
      <c r="W121" s="92" t="str">
        <f t="shared" si="9"/>
        <v/>
      </c>
      <c r="X121" s="99"/>
      <c r="Y121" s="94"/>
      <c r="Z121" s="100"/>
      <c r="AA121" s="95"/>
      <c r="AB121" s="10"/>
      <c r="AC121" s="72" t="b">
        <f t="shared" ca="1" si="6"/>
        <v>0</v>
      </c>
    </row>
    <row r="122" spans="1:29" ht="15">
      <c r="A122" s="93">
        <f t="shared" si="10"/>
        <v>2119</v>
      </c>
      <c r="B122" s="94"/>
      <c r="C122" s="153"/>
      <c r="D122" s="93" t="str">
        <f>IF(C122&lt;&gt;"",COUNTIF(Stats!AD:AD,C122),"")</f>
        <v/>
      </c>
      <c r="E122" s="165" t="str">
        <f ca="1">IF(C122&lt;&gt;"",IF(MONTH(T122)=MONTH(TODAY()),Stats!AI2120,"--"),"")</f>
        <v/>
      </c>
      <c r="F122" s="97"/>
      <c r="G122" s="160"/>
      <c r="H122" s="157"/>
      <c r="I122" s="158"/>
      <c r="J122" s="161"/>
      <c r="K122" s="160"/>
      <c r="L122" s="162"/>
      <c r="M122" s="162"/>
      <c r="N122" s="96"/>
      <c r="O122" s="96"/>
      <c r="P122" s="164"/>
      <c r="Q122" s="159"/>
      <c r="R122" s="98"/>
      <c r="S122" s="163"/>
      <c r="T122" s="92" t="str">
        <f t="shared" ca="1" si="7"/>
        <v/>
      </c>
      <c r="U122" s="94"/>
      <c r="V122" s="92" t="str">
        <f t="shared" si="8"/>
        <v/>
      </c>
      <c r="W122" s="92" t="str">
        <f t="shared" si="9"/>
        <v/>
      </c>
      <c r="X122" s="99"/>
      <c r="Y122" s="94"/>
      <c r="Z122" s="100"/>
      <c r="AA122" s="95"/>
      <c r="AB122" s="10"/>
      <c r="AC122" s="72" t="b">
        <f t="shared" ca="1" si="6"/>
        <v>0</v>
      </c>
    </row>
    <row r="123" spans="1:29" ht="15">
      <c r="A123" s="93">
        <f t="shared" si="10"/>
        <v>2120</v>
      </c>
      <c r="B123" s="94"/>
      <c r="C123" s="153"/>
      <c r="D123" s="93" t="str">
        <f>IF(C123&lt;&gt;"",COUNTIF(Stats!AD:AD,C123),"")</f>
        <v/>
      </c>
      <c r="E123" s="165" t="str">
        <f ca="1">IF(C123&lt;&gt;"",IF(MONTH(T123)=MONTH(TODAY()),Stats!AI2121,"--"),"")</f>
        <v/>
      </c>
      <c r="F123" s="97"/>
      <c r="G123" s="160"/>
      <c r="H123" s="157"/>
      <c r="I123" s="158"/>
      <c r="J123" s="161"/>
      <c r="K123" s="160"/>
      <c r="L123" s="162"/>
      <c r="M123" s="162"/>
      <c r="N123" s="96"/>
      <c r="O123" s="96"/>
      <c r="P123" s="164"/>
      <c r="Q123" s="159"/>
      <c r="R123" s="98"/>
      <c r="S123" s="163"/>
      <c r="T123" s="92" t="str">
        <f t="shared" ca="1" si="7"/>
        <v/>
      </c>
      <c r="U123" s="94"/>
      <c r="V123" s="92" t="str">
        <f t="shared" si="8"/>
        <v/>
      </c>
      <c r="W123" s="92" t="str">
        <f t="shared" si="9"/>
        <v/>
      </c>
      <c r="X123" s="99"/>
      <c r="Y123" s="94"/>
      <c r="Z123" s="100"/>
      <c r="AA123" s="95"/>
      <c r="AB123" s="10"/>
      <c r="AC123" s="72" t="b">
        <f t="shared" ca="1" si="6"/>
        <v>0</v>
      </c>
    </row>
    <row r="124" spans="1:29" ht="15">
      <c r="A124" s="93">
        <f t="shared" si="10"/>
        <v>2121</v>
      </c>
      <c r="B124" s="94"/>
      <c r="C124" s="153"/>
      <c r="D124" s="93" t="str">
        <f>IF(C124&lt;&gt;"",COUNTIF(Stats!AD:AD,C124),"")</f>
        <v/>
      </c>
      <c r="E124" s="165" t="str">
        <f ca="1">IF(C124&lt;&gt;"",IF(MONTH(T124)=MONTH(TODAY()),Stats!AI2122,"--"),"")</f>
        <v/>
      </c>
      <c r="F124" s="97"/>
      <c r="G124" s="160"/>
      <c r="H124" s="157"/>
      <c r="I124" s="158"/>
      <c r="J124" s="161"/>
      <c r="K124" s="160"/>
      <c r="L124" s="162"/>
      <c r="M124" s="162"/>
      <c r="N124" s="96"/>
      <c r="O124" s="96"/>
      <c r="P124" s="164"/>
      <c r="Q124" s="159"/>
      <c r="R124" s="98"/>
      <c r="S124" s="163"/>
      <c r="T124" s="92" t="str">
        <f t="shared" ca="1" si="7"/>
        <v/>
      </c>
      <c r="U124" s="94"/>
      <c r="V124" s="92" t="str">
        <f t="shared" si="8"/>
        <v/>
      </c>
      <c r="W124" s="92" t="str">
        <f t="shared" si="9"/>
        <v/>
      </c>
      <c r="X124" s="99"/>
      <c r="Y124" s="94"/>
      <c r="Z124" s="100"/>
      <c r="AA124" s="95"/>
      <c r="AB124" s="10"/>
      <c r="AC124" s="72" t="b">
        <f t="shared" ca="1" si="6"/>
        <v>0</v>
      </c>
    </row>
    <row r="125" spans="1:29" ht="15">
      <c r="A125" s="93">
        <f t="shared" si="10"/>
        <v>2122</v>
      </c>
      <c r="B125" s="94"/>
      <c r="C125" s="153"/>
      <c r="D125" s="93" t="str">
        <f>IF(C125&lt;&gt;"",COUNTIF(Stats!AD:AD,C125),"")</f>
        <v/>
      </c>
      <c r="E125" s="165" t="str">
        <f ca="1">IF(C125&lt;&gt;"",IF(MONTH(T125)=MONTH(TODAY()),Stats!AI2123,"--"),"")</f>
        <v/>
      </c>
      <c r="F125" s="97"/>
      <c r="G125" s="160"/>
      <c r="H125" s="157"/>
      <c r="I125" s="158"/>
      <c r="J125" s="161"/>
      <c r="K125" s="160"/>
      <c r="L125" s="162"/>
      <c r="M125" s="162"/>
      <c r="N125" s="96"/>
      <c r="O125" s="96"/>
      <c r="P125" s="164"/>
      <c r="Q125" s="159"/>
      <c r="R125" s="98"/>
      <c r="S125" s="163"/>
      <c r="T125" s="92" t="str">
        <f t="shared" ca="1" si="7"/>
        <v/>
      </c>
      <c r="U125" s="94"/>
      <c r="V125" s="92" t="str">
        <f t="shared" si="8"/>
        <v/>
      </c>
      <c r="W125" s="92" t="str">
        <f t="shared" si="9"/>
        <v/>
      </c>
      <c r="X125" s="99"/>
      <c r="Y125" s="94"/>
      <c r="Z125" s="100"/>
      <c r="AA125" s="95"/>
      <c r="AB125" s="10"/>
      <c r="AC125" s="72" t="b">
        <f t="shared" ca="1" si="6"/>
        <v>0</v>
      </c>
    </row>
    <row r="126" spans="1:29" ht="15">
      <c r="A126" s="93">
        <f t="shared" si="10"/>
        <v>2123</v>
      </c>
      <c r="B126" s="94"/>
      <c r="C126" s="153"/>
      <c r="D126" s="93" t="str">
        <f>IF(C126&lt;&gt;"",COUNTIF(Stats!AD:AD,C126),"")</f>
        <v/>
      </c>
      <c r="E126" s="165" t="str">
        <f ca="1">IF(C126&lt;&gt;"",IF(MONTH(T126)=MONTH(TODAY()),Stats!AI2124,"--"),"")</f>
        <v/>
      </c>
      <c r="F126" s="97"/>
      <c r="G126" s="160"/>
      <c r="H126" s="157"/>
      <c r="I126" s="158"/>
      <c r="J126" s="161"/>
      <c r="K126" s="160"/>
      <c r="L126" s="162"/>
      <c r="M126" s="162"/>
      <c r="N126" s="96"/>
      <c r="O126" s="96"/>
      <c r="P126" s="164"/>
      <c r="Q126" s="159"/>
      <c r="R126" s="98"/>
      <c r="S126" s="163"/>
      <c r="T126" s="92" t="str">
        <f t="shared" ca="1" si="7"/>
        <v/>
      </c>
      <c r="U126" s="94"/>
      <c r="V126" s="92" t="str">
        <f t="shared" si="8"/>
        <v/>
      </c>
      <c r="W126" s="92" t="str">
        <f t="shared" si="9"/>
        <v/>
      </c>
      <c r="X126" s="99"/>
      <c r="Y126" s="94"/>
      <c r="Z126" s="100"/>
      <c r="AA126" s="95"/>
      <c r="AB126" s="10"/>
      <c r="AC126" s="72" t="b">
        <f t="shared" ca="1" si="6"/>
        <v>0</v>
      </c>
    </row>
    <row r="127" spans="1:29" ht="15">
      <c r="A127" s="93">
        <f t="shared" si="10"/>
        <v>2124</v>
      </c>
      <c r="B127" s="94"/>
      <c r="C127" s="153"/>
      <c r="D127" s="93" t="str">
        <f>IF(C127&lt;&gt;"",COUNTIF(Stats!AD:AD,C127),"")</f>
        <v/>
      </c>
      <c r="E127" s="165" t="str">
        <f ca="1">IF(C127&lt;&gt;"",IF(MONTH(T127)=MONTH(TODAY()),Stats!AI2125,"--"),"")</f>
        <v/>
      </c>
      <c r="F127" s="97"/>
      <c r="G127" s="160"/>
      <c r="H127" s="157"/>
      <c r="I127" s="158"/>
      <c r="J127" s="161"/>
      <c r="K127" s="160"/>
      <c r="L127" s="162"/>
      <c r="M127" s="162"/>
      <c r="N127" s="96"/>
      <c r="O127" s="96"/>
      <c r="P127" s="164"/>
      <c r="Q127" s="159"/>
      <c r="R127" s="98"/>
      <c r="S127" s="163"/>
      <c r="T127" s="92" t="str">
        <f t="shared" ca="1" si="7"/>
        <v/>
      </c>
      <c r="U127" s="94"/>
      <c r="V127" s="92" t="str">
        <f t="shared" si="8"/>
        <v/>
      </c>
      <c r="W127" s="92" t="str">
        <f t="shared" si="9"/>
        <v/>
      </c>
      <c r="X127" s="99"/>
      <c r="Y127" s="94"/>
      <c r="Z127" s="100"/>
      <c r="AA127" s="95"/>
      <c r="AB127" s="10"/>
      <c r="AC127" s="72" t="b">
        <f t="shared" ca="1" si="6"/>
        <v>0</v>
      </c>
    </row>
    <row r="128" spans="1:29" ht="15">
      <c r="A128" s="93">
        <f t="shared" si="10"/>
        <v>2125</v>
      </c>
      <c r="B128" s="94"/>
      <c r="C128" s="153"/>
      <c r="D128" s="93" t="str">
        <f>IF(C128&lt;&gt;"",COUNTIF(Stats!AD:AD,C128),"")</f>
        <v/>
      </c>
      <c r="E128" s="165" t="str">
        <f ca="1">IF(C128&lt;&gt;"",IF(MONTH(T128)=MONTH(TODAY()),Stats!AI2126,"--"),"")</f>
        <v/>
      </c>
      <c r="F128" s="97"/>
      <c r="G128" s="160"/>
      <c r="H128" s="157"/>
      <c r="I128" s="158"/>
      <c r="J128" s="161"/>
      <c r="K128" s="160"/>
      <c r="L128" s="162"/>
      <c r="M128" s="162"/>
      <c r="N128" s="96"/>
      <c r="O128" s="96"/>
      <c r="P128" s="164"/>
      <c r="Q128" s="159"/>
      <c r="R128" s="98"/>
      <c r="S128" s="163"/>
      <c r="T128" s="92" t="str">
        <f t="shared" ca="1" si="7"/>
        <v/>
      </c>
      <c r="U128" s="94"/>
      <c r="V128" s="92" t="str">
        <f t="shared" si="8"/>
        <v/>
      </c>
      <c r="W128" s="92" t="str">
        <f t="shared" si="9"/>
        <v/>
      </c>
      <c r="X128" s="99"/>
      <c r="Y128" s="94"/>
      <c r="Z128" s="100"/>
      <c r="AA128" s="95"/>
      <c r="AB128" s="10"/>
      <c r="AC128" s="72" t="b">
        <f t="shared" ca="1" si="6"/>
        <v>0</v>
      </c>
    </row>
    <row r="129" spans="1:29" ht="15">
      <c r="A129" s="93">
        <f t="shared" si="10"/>
        <v>2126</v>
      </c>
      <c r="B129" s="94"/>
      <c r="C129" s="153"/>
      <c r="D129" s="93" t="str">
        <f>IF(C129&lt;&gt;"",COUNTIF(Stats!AD:AD,C129),"")</f>
        <v/>
      </c>
      <c r="E129" s="165" t="str">
        <f ca="1">IF(C129&lt;&gt;"",IF(MONTH(T129)=MONTH(TODAY()),Stats!AI2127,"--"),"")</f>
        <v/>
      </c>
      <c r="F129" s="97"/>
      <c r="G129" s="160"/>
      <c r="H129" s="157"/>
      <c r="I129" s="158"/>
      <c r="J129" s="161"/>
      <c r="K129" s="160"/>
      <c r="L129" s="162"/>
      <c r="M129" s="162"/>
      <c r="N129" s="96"/>
      <c r="O129" s="96"/>
      <c r="P129" s="164"/>
      <c r="Q129" s="159"/>
      <c r="R129" s="98"/>
      <c r="S129" s="163"/>
      <c r="T129" s="92" t="str">
        <f t="shared" ca="1" si="7"/>
        <v/>
      </c>
      <c r="U129" s="94"/>
      <c r="V129" s="92" t="str">
        <f t="shared" si="8"/>
        <v/>
      </c>
      <c r="W129" s="92" t="str">
        <f t="shared" si="9"/>
        <v/>
      </c>
      <c r="X129" s="99"/>
      <c r="Y129" s="94"/>
      <c r="Z129" s="100"/>
      <c r="AA129" s="95"/>
      <c r="AB129" s="10"/>
      <c r="AC129" s="72" t="b">
        <f t="shared" ca="1" si="6"/>
        <v>0</v>
      </c>
    </row>
    <row r="130" spans="1:29" ht="15">
      <c r="A130" s="93">
        <f t="shared" si="10"/>
        <v>2127</v>
      </c>
      <c r="B130" s="94"/>
      <c r="C130" s="153"/>
      <c r="D130" s="93" t="str">
        <f>IF(C130&lt;&gt;"",COUNTIF(Stats!AD:AD,C130),"")</f>
        <v/>
      </c>
      <c r="E130" s="165" t="str">
        <f ca="1">IF(C130&lt;&gt;"",IF(MONTH(T130)=MONTH(TODAY()),Stats!AI2128,"--"),"")</f>
        <v/>
      </c>
      <c r="F130" s="97"/>
      <c r="G130" s="160"/>
      <c r="H130" s="157"/>
      <c r="I130" s="158"/>
      <c r="J130" s="161"/>
      <c r="K130" s="160"/>
      <c r="L130" s="162"/>
      <c r="M130" s="162"/>
      <c r="N130" s="96"/>
      <c r="O130" s="96"/>
      <c r="P130" s="164"/>
      <c r="Q130" s="159"/>
      <c r="R130" s="98"/>
      <c r="S130" s="163"/>
      <c r="T130" s="92" t="str">
        <f t="shared" ca="1" si="7"/>
        <v/>
      </c>
      <c r="U130" s="94"/>
      <c r="V130" s="92" t="str">
        <f t="shared" si="8"/>
        <v/>
      </c>
      <c r="W130" s="92" t="str">
        <f t="shared" si="9"/>
        <v/>
      </c>
      <c r="X130" s="99"/>
      <c r="Y130" s="94"/>
      <c r="Z130" s="100"/>
      <c r="AA130" s="95"/>
      <c r="AB130" s="10"/>
      <c r="AC130" s="72" t="b">
        <f t="shared" ca="1" si="6"/>
        <v>0</v>
      </c>
    </row>
    <row r="131" spans="1:29" ht="15">
      <c r="A131" s="93">
        <f t="shared" si="10"/>
        <v>2128</v>
      </c>
      <c r="B131" s="94"/>
      <c r="C131" s="153"/>
      <c r="D131" s="93" t="str">
        <f>IF(C131&lt;&gt;"",COUNTIF(Stats!AD:AD,C131),"")</f>
        <v/>
      </c>
      <c r="E131" s="165" t="str">
        <f ca="1">IF(C131&lt;&gt;"",IF(MONTH(T131)=MONTH(TODAY()),Stats!AI2129,"--"),"")</f>
        <v/>
      </c>
      <c r="F131" s="97"/>
      <c r="G131" s="160"/>
      <c r="H131" s="157"/>
      <c r="I131" s="158"/>
      <c r="J131" s="161"/>
      <c r="K131" s="160"/>
      <c r="L131" s="162"/>
      <c r="M131" s="162"/>
      <c r="N131" s="96"/>
      <c r="O131" s="96"/>
      <c r="P131" s="164"/>
      <c r="Q131" s="159"/>
      <c r="R131" s="98"/>
      <c r="S131" s="163"/>
      <c r="T131" s="92" t="str">
        <f t="shared" ca="1" si="7"/>
        <v/>
      </c>
      <c r="U131" s="94"/>
      <c r="V131" s="92" t="str">
        <f t="shared" si="8"/>
        <v/>
      </c>
      <c r="W131" s="92" t="str">
        <f t="shared" si="9"/>
        <v/>
      </c>
      <c r="X131" s="99"/>
      <c r="Y131" s="94"/>
      <c r="Z131" s="100"/>
      <c r="AA131" s="95"/>
      <c r="AB131" s="10"/>
      <c r="AC131" s="72" t="b">
        <f t="shared" ca="1" si="6"/>
        <v>0</v>
      </c>
    </row>
    <row r="132" spans="1:29" ht="15">
      <c r="A132" s="93">
        <f t="shared" si="10"/>
        <v>2129</v>
      </c>
      <c r="B132" s="94"/>
      <c r="C132" s="153"/>
      <c r="D132" s="93" t="str">
        <f>IF(C132&lt;&gt;"",COUNTIF(Stats!AD:AD,C132),"")</f>
        <v/>
      </c>
      <c r="E132" s="165" t="str">
        <f ca="1">IF(C132&lt;&gt;"",IF(MONTH(T132)=MONTH(TODAY()),Stats!AI2130,"--"),"")</f>
        <v/>
      </c>
      <c r="F132" s="97"/>
      <c r="G132" s="160"/>
      <c r="H132" s="157"/>
      <c r="I132" s="158"/>
      <c r="J132" s="161"/>
      <c r="K132" s="160"/>
      <c r="L132" s="162"/>
      <c r="M132" s="162"/>
      <c r="N132" s="96"/>
      <c r="O132" s="96"/>
      <c r="P132" s="164"/>
      <c r="Q132" s="159"/>
      <c r="R132" s="98"/>
      <c r="S132" s="163"/>
      <c r="T132" s="92" t="str">
        <f t="shared" ca="1" si="7"/>
        <v/>
      </c>
      <c r="U132" s="94"/>
      <c r="V132" s="92" t="str">
        <f t="shared" si="8"/>
        <v/>
      </c>
      <c r="W132" s="92" t="str">
        <f t="shared" si="9"/>
        <v/>
      </c>
      <c r="X132" s="99"/>
      <c r="Y132" s="94"/>
      <c r="Z132" s="100"/>
      <c r="AA132" s="95"/>
      <c r="AB132" s="10"/>
      <c r="AC132" s="72" t="b">
        <f t="shared" ref="AC132:AC195" ca="1" si="11">AND(T132&gt;=startDate,T132&lt;=endDate)</f>
        <v>0</v>
      </c>
    </row>
    <row r="133" spans="1:29" ht="15">
      <c r="A133" s="93">
        <f t="shared" si="10"/>
        <v>2130</v>
      </c>
      <c r="B133" s="94"/>
      <c r="C133" s="153"/>
      <c r="D133" s="93" t="str">
        <f>IF(C133&lt;&gt;"",COUNTIF(Stats!AD:AD,C133),"")</f>
        <v/>
      </c>
      <c r="E133" s="165" t="str">
        <f ca="1">IF(C133&lt;&gt;"",IF(MONTH(T133)=MONTH(TODAY()),Stats!AI2131,"--"),"")</f>
        <v/>
      </c>
      <c r="F133" s="97"/>
      <c r="G133" s="160"/>
      <c r="H133" s="157"/>
      <c r="I133" s="158"/>
      <c r="J133" s="161"/>
      <c r="K133" s="160"/>
      <c r="L133" s="162"/>
      <c r="M133" s="162"/>
      <c r="N133" s="96"/>
      <c r="O133" s="96"/>
      <c r="P133" s="164"/>
      <c r="Q133" s="159"/>
      <c r="R133" s="98"/>
      <c r="S133" s="163"/>
      <c r="T133" s="92" t="str">
        <f t="shared" ref="T133:T196" ca="1" si="12">IF(B133&lt;&gt;"",IF(T133="",TODAY(),T133),"")</f>
        <v/>
      </c>
      <c r="U133" s="94"/>
      <c r="V133" s="92" t="str">
        <f t="shared" ref="V133:V196" si="13">IF(U133="","", U133+21)</f>
        <v/>
      </c>
      <c r="W133" s="92" t="str">
        <f t="shared" ref="W133:W196" si="14">IF($U133="","", $V133+28)</f>
        <v/>
      </c>
      <c r="X133" s="99"/>
      <c r="Y133" s="94"/>
      <c r="Z133" s="100"/>
      <c r="AA133" s="95"/>
      <c r="AB133" s="10"/>
      <c r="AC133" s="72" t="b">
        <f t="shared" ca="1" si="11"/>
        <v>0</v>
      </c>
    </row>
    <row r="134" spans="1:29" ht="15">
      <c r="A134" s="93">
        <f t="shared" si="10"/>
        <v>2131</v>
      </c>
      <c r="B134" s="94"/>
      <c r="C134" s="153"/>
      <c r="D134" s="93" t="str">
        <f>IF(C134&lt;&gt;"",COUNTIF(Stats!AD:AD,C134),"")</f>
        <v/>
      </c>
      <c r="E134" s="165" t="str">
        <f ca="1">IF(C134&lt;&gt;"",IF(MONTH(T134)=MONTH(TODAY()),Stats!AI2132,"--"),"")</f>
        <v/>
      </c>
      <c r="F134" s="97"/>
      <c r="G134" s="160"/>
      <c r="H134" s="157"/>
      <c r="I134" s="158"/>
      <c r="J134" s="161"/>
      <c r="K134" s="160"/>
      <c r="L134" s="162"/>
      <c r="M134" s="162"/>
      <c r="N134" s="96"/>
      <c r="O134" s="96"/>
      <c r="P134" s="164"/>
      <c r="Q134" s="159"/>
      <c r="R134" s="98"/>
      <c r="S134" s="163"/>
      <c r="T134" s="92" t="str">
        <f t="shared" ca="1" si="12"/>
        <v/>
      </c>
      <c r="U134" s="94"/>
      <c r="V134" s="92" t="str">
        <f t="shared" si="13"/>
        <v/>
      </c>
      <c r="W134" s="92" t="str">
        <f t="shared" si="14"/>
        <v/>
      </c>
      <c r="X134" s="99"/>
      <c r="Y134" s="94"/>
      <c r="Z134" s="100"/>
      <c r="AA134" s="95"/>
      <c r="AB134" s="10"/>
      <c r="AC134" s="72" t="b">
        <f t="shared" ca="1" si="11"/>
        <v>0</v>
      </c>
    </row>
    <row r="135" spans="1:29" ht="15">
      <c r="A135" s="93">
        <f t="shared" si="10"/>
        <v>2132</v>
      </c>
      <c r="B135" s="94"/>
      <c r="C135" s="153"/>
      <c r="D135" s="93" t="str">
        <f>IF(C135&lt;&gt;"",COUNTIF(Stats!AD:AD,C135),"")</f>
        <v/>
      </c>
      <c r="E135" s="165" t="str">
        <f ca="1">IF(C135&lt;&gt;"",IF(MONTH(T135)=MONTH(TODAY()),Stats!AI2133,"--"),"")</f>
        <v/>
      </c>
      <c r="F135" s="97"/>
      <c r="G135" s="160"/>
      <c r="H135" s="157"/>
      <c r="I135" s="158"/>
      <c r="J135" s="161"/>
      <c r="K135" s="160"/>
      <c r="L135" s="162"/>
      <c r="M135" s="162"/>
      <c r="N135" s="96"/>
      <c r="O135" s="96"/>
      <c r="P135" s="164"/>
      <c r="Q135" s="159"/>
      <c r="R135" s="98"/>
      <c r="S135" s="163"/>
      <c r="T135" s="92" t="str">
        <f t="shared" ca="1" si="12"/>
        <v/>
      </c>
      <c r="U135" s="94"/>
      <c r="V135" s="92" t="str">
        <f t="shared" si="13"/>
        <v/>
      </c>
      <c r="W135" s="92" t="str">
        <f t="shared" si="14"/>
        <v/>
      </c>
      <c r="X135" s="99"/>
      <c r="Y135" s="94"/>
      <c r="Z135" s="100"/>
      <c r="AA135" s="95"/>
      <c r="AB135" s="10"/>
      <c r="AC135" s="72" t="b">
        <f t="shared" ca="1" si="11"/>
        <v>0</v>
      </c>
    </row>
    <row r="136" spans="1:29" ht="15">
      <c r="A136" s="93">
        <f t="shared" ref="A136:A199" si="15">(A135+1)</f>
        <v>2133</v>
      </c>
      <c r="B136" s="94"/>
      <c r="C136" s="153"/>
      <c r="D136" s="93" t="str">
        <f>IF(C136&lt;&gt;"",COUNTIF(Stats!AD:AD,C136),"")</f>
        <v/>
      </c>
      <c r="E136" s="165" t="str">
        <f ca="1">IF(C136&lt;&gt;"",IF(MONTH(T136)=MONTH(TODAY()),Stats!AI2134,"--"),"")</f>
        <v/>
      </c>
      <c r="F136" s="97"/>
      <c r="G136" s="160"/>
      <c r="H136" s="157"/>
      <c r="I136" s="158"/>
      <c r="J136" s="161"/>
      <c r="K136" s="160"/>
      <c r="L136" s="162"/>
      <c r="M136" s="162"/>
      <c r="N136" s="96"/>
      <c r="O136" s="96"/>
      <c r="P136" s="164"/>
      <c r="Q136" s="159"/>
      <c r="R136" s="98"/>
      <c r="S136" s="163"/>
      <c r="T136" s="92" t="str">
        <f t="shared" ca="1" si="12"/>
        <v/>
      </c>
      <c r="U136" s="94"/>
      <c r="V136" s="92" t="str">
        <f t="shared" si="13"/>
        <v/>
      </c>
      <c r="W136" s="92" t="str">
        <f t="shared" si="14"/>
        <v/>
      </c>
      <c r="X136" s="99"/>
      <c r="Y136" s="94"/>
      <c r="Z136" s="100"/>
      <c r="AA136" s="95"/>
      <c r="AB136" s="10"/>
      <c r="AC136" s="72" t="b">
        <f t="shared" ca="1" si="11"/>
        <v>0</v>
      </c>
    </row>
    <row r="137" spans="1:29" ht="15">
      <c r="A137" s="93">
        <f t="shared" si="15"/>
        <v>2134</v>
      </c>
      <c r="B137" s="94"/>
      <c r="C137" s="153"/>
      <c r="D137" s="93" t="str">
        <f>IF(C137&lt;&gt;"",COUNTIF(Stats!AD:AD,C137),"")</f>
        <v/>
      </c>
      <c r="E137" s="165" t="str">
        <f ca="1">IF(C137&lt;&gt;"",IF(MONTH(T137)=MONTH(TODAY()),Stats!AI2135,"--"),"")</f>
        <v/>
      </c>
      <c r="F137" s="97"/>
      <c r="G137" s="160"/>
      <c r="H137" s="157"/>
      <c r="I137" s="158"/>
      <c r="J137" s="161"/>
      <c r="K137" s="160"/>
      <c r="L137" s="162"/>
      <c r="M137" s="162"/>
      <c r="N137" s="96"/>
      <c r="O137" s="96"/>
      <c r="P137" s="164"/>
      <c r="Q137" s="159"/>
      <c r="R137" s="98"/>
      <c r="S137" s="163"/>
      <c r="T137" s="92" t="str">
        <f t="shared" ca="1" si="12"/>
        <v/>
      </c>
      <c r="U137" s="94"/>
      <c r="V137" s="92" t="str">
        <f t="shared" si="13"/>
        <v/>
      </c>
      <c r="W137" s="92" t="str">
        <f t="shared" si="14"/>
        <v/>
      </c>
      <c r="X137" s="99"/>
      <c r="Y137" s="94"/>
      <c r="Z137" s="100"/>
      <c r="AA137" s="95"/>
      <c r="AB137" s="10"/>
      <c r="AC137" s="72" t="b">
        <f t="shared" ca="1" si="11"/>
        <v>0</v>
      </c>
    </row>
    <row r="138" spans="1:29" ht="15">
      <c r="A138" s="93">
        <f t="shared" si="15"/>
        <v>2135</v>
      </c>
      <c r="B138" s="94"/>
      <c r="C138" s="153"/>
      <c r="D138" s="93" t="str">
        <f>IF(C138&lt;&gt;"",COUNTIF(Stats!AD:AD,C138),"")</f>
        <v/>
      </c>
      <c r="E138" s="165" t="str">
        <f ca="1">IF(C138&lt;&gt;"",IF(MONTH(T138)=MONTH(TODAY()),Stats!AI2136,"--"),"")</f>
        <v/>
      </c>
      <c r="F138" s="97"/>
      <c r="G138" s="160"/>
      <c r="H138" s="157"/>
      <c r="I138" s="158"/>
      <c r="J138" s="161"/>
      <c r="K138" s="160"/>
      <c r="L138" s="162"/>
      <c r="M138" s="162"/>
      <c r="N138" s="96"/>
      <c r="O138" s="96"/>
      <c r="P138" s="164"/>
      <c r="Q138" s="159"/>
      <c r="R138" s="98"/>
      <c r="S138" s="163"/>
      <c r="T138" s="92" t="str">
        <f t="shared" ca="1" si="12"/>
        <v/>
      </c>
      <c r="U138" s="94"/>
      <c r="V138" s="92" t="str">
        <f t="shared" si="13"/>
        <v/>
      </c>
      <c r="W138" s="92" t="str">
        <f t="shared" si="14"/>
        <v/>
      </c>
      <c r="X138" s="99"/>
      <c r="Y138" s="94"/>
      <c r="Z138" s="100"/>
      <c r="AA138" s="95"/>
      <c r="AB138" s="10"/>
      <c r="AC138" s="72" t="b">
        <f t="shared" ca="1" si="11"/>
        <v>0</v>
      </c>
    </row>
    <row r="139" spans="1:29" ht="15">
      <c r="A139" s="93">
        <f t="shared" si="15"/>
        <v>2136</v>
      </c>
      <c r="B139" s="94"/>
      <c r="C139" s="153"/>
      <c r="D139" s="93" t="str">
        <f>IF(C139&lt;&gt;"",COUNTIF(Stats!AD:AD,C139),"")</f>
        <v/>
      </c>
      <c r="E139" s="165" t="str">
        <f ca="1">IF(C139&lt;&gt;"",IF(MONTH(T139)=MONTH(TODAY()),Stats!AI2137,"--"),"")</f>
        <v/>
      </c>
      <c r="F139" s="97"/>
      <c r="G139" s="160"/>
      <c r="H139" s="157"/>
      <c r="I139" s="158"/>
      <c r="J139" s="161"/>
      <c r="K139" s="160"/>
      <c r="L139" s="162"/>
      <c r="M139" s="162"/>
      <c r="N139" s="96"/>
      <c r="O139" s="96"/>
      <c r="P139" s="164"/>
      <c r="Q139" s="159"/>
      <c r="R139" s="98"/>
      <c r="S139" s="163"/>
      <c r="T139" s="92" t="str">
        <f t="shared" ca="1" si="12"/>
        <v/>
      </c>
      <c r="U139" s="94"/>
      <c r="V139" s="92" t="str">
        <f t="shared" si="13"/>
        <v/>
      </c>
      <c r="W139" s="92" t="str">
        <f t="shared" si="14"/>
        <v/>
      </c>
      <c r="X139" s="99"/>
      <c r="Y139" s="94"/>
      <c r="Z139" s="100"/>
      <c r="AA139" s="95"/>
      <c r="AB139" s="10"/>
      <c r="AC139" s="72" t="b">
        <f t="shared" ca="1" si="11"/>
        <v>0</v>
      </c>
    </row>
    <row r="140" spans="1:29" ht="15">
      <c r="A140" s="93">
        <f t="shared" si="15"/>
        <v>2137</v>
      </c>
      <c r="B140" s="94"/>
      <c r="C140" s="153"/>
      <c r="D140" s="93" t="str">
        <f>IF(C140&lt;&gt;"",COUNTIF(Stats!AD:AD,C140),"")</f>
        <v/>
      </c>
      <c r="E140" s="165" t="str">
        <f ca="1">IF(C140&lt;&gt;"",IF(MONTH(T140)=MONTH(TODAY()),Stats!AI2138,"--"),"")</f>
        <v/>
      </c>
      <c r="F140" s="97"/>
      <c r="G140" s="160"/>
      <c r="H140" s="157"/>
      <c r="I140" s="158"/>
      <c r="J140" s="161"/>
      <c r="K140" s="160"/>
      <c r="L140" s="162"/>
      <c r="M140" s="162"/>
      <c r="N140" s="96"/>
      <c r="O140" s="96"/>
      <c r="P140" s="164"/>
      <c r="Q140" s="159"/>
      <c r="R140" s="98"/>
      <c r="S140" s="163"/>
      <c r="T140" s="92" t="str">
        <f t="shared" ca="1" si="12"/>
        <v/>
      </c>
      <c r="U140" s="94"/>
      <c r="V140" s="92" t="str">
        <f t="shared" si="13"/>
        <v/>
      </c>
      <c r="W140" s="92" t="str">
        <f t="shared" si="14"/>
        <v/>
      </c>
      <c r="X140" s="99"/>
      <c r="Y140" s="94"/>
      <c r="Z140" s="100"/>
      <c r="AA140" s="95"/>
      <c r="AB140" s="10"/>
      <c r="AC140" s="72" t="b">
        <f t="shared" ca="1" si="11"/>
        <v>0</v>
      </c>
    </row>
    <row r="141" spans="1:29" ht="15">
      <c r="A141" s="93">
        <f t="shared" si="15"/>
        <v>2138</v>
      </c>
      <c r="B141" s="94"/>
      <c r="C141" s="153"/>
      <c r="D141" s="93" t="str">
        <f>IF(C141&lt;&gt;"",COUNTIF(Stats!AD:AD,C141),"")</f>
        <v/>
      </c>
      <c r="E141" s="165" t="str">
        <f ca="1">IF(C141&lt;&gt;"",IF(MONTH(T141)=MONTH(TODAY()),Stats!AI2139,"--"),"")</f>
        <v/>
      </c>
      <c r="F141" s="97"/>
      <c r="G141" s="160"/>
      <c r="H141" s="157"/>
      <c r="I141" s="158"/>
      <c r="J141" s="161"/>
      <c r="K141" s="160"/>
      <c r="L141" s="162"/>
      <c r="M141" s="162"/>
      <c r="N141" s="96"/>
      <c r="O141" s="96"/>
      <c r="P141" s="164"/>
      <c r="Q141" s="159"/>
      <c r="R141" s="98"/>
      <c r="S141" s="163"/>
      <c r="T141" s="92" t="str">
        <f t="shared" ca="1" si="12"/>
        <v/>
      </c>
      <c r="U141" s="94"/>
      <c r="V141" s="92" t="str">
        <f t="shared" si="13"/>
        <v/>
      </c>
      <c r="W141" s="92" t="str">
        <f t="shared" si="14"/>
        <v/>
      </c>
      <c r="X141" s="99"/>
      <c r="Y141" s="94"/>
      <c r="Z141" s="100"/>
      <c r="AA141" s="95"/>
      <c r="AB141" s="10"/>
      <c r="AC141" s="72" t="b">
        <f t="shared" ca="1" si="11"/>
        <v>0</v>
      </c>
    </row>
    <row r="142" spans="1:29" ht="15">
      <c r="A142" s="93">
        <f t="shared" si="15"/>
        <v>2139</v>
      </c>
      <c r="B142" s="94"/>
      <c r="C142" s="153"/>
      <c r="D142" s="93" t="str">
        <f>IF(C142&lt;&gt;"",COUNTIF(Stats!AD:AD,C142),"")</f>
        <v/>
      </c>
      <c r="E142" s="165" t="str">
        <f ca="1">IF(C142&lt;&gt;"",IF(MONTH(T142)=MONTH(TODAY()),Stats!AI2140,"--"),"")</f>
        <v/>
      </c>
      <c r="F142" s="97"/>
      <c r="G142" s="160"/>
      <c r="H142" s="157"/>
      <c r="I142" s="158"/>
      <c r="J142" s="161"/>
      <c r="K142" s="160"/>
      <c r="L142" s="162"/>
      <c r="M142" s="162"/>
      <c r="N142" s="96"/>
      <c r="O142" s="96"/>
      <c r="P142" s="164"/>
      <c r="Q142" s="159"/>
      <c r="R142" s="98"/>
      <c r="S142" s="163"/>
      <c r="T142" s="92" t="str">
        <f t="shared" ca="1" si="12"/>
        <v/>
      </c>
      <c r="U142" s="94"/>
      <c r="V142" s="92" t="str">
        <f t="shared" si="13"/>
        <v/>
      </c>
      <c r="W142" s="92" t="str">
        <f t="shared" si="14"/>
        <v/>
      </c>
      <c r="X142" s="99"/>
      <c r="Y142" s="94"/>
      <c r="Z142" s="100"/>
      <c r="AA142" s="95"/>
      <c r="AB142" s="10"/>
      <c r="AC142" s="72" t="b">
        <f t="shared" ca="1" si="11"/>
        <v>0</v>
      </c>
    </row>
    <row r="143" spans="1:29" ht="15">
      <c r="A143" s="93">
        <f t="shared" si="15"/>
        <v>2140</v>
      </c>
      <c r="B143" s="94"/>
      <c r="C143" s="153"/>
      <c r="D143" s="93" t="str">
        <f>IF(C143&lt;&gt;"",COUNTIF(Stats!AD:AD,C143),"")</f>
        <v/>
      </c>
      <c r="E143" s="165" t="str">
        <f ca="1">IF(C143&lt;&gt;"",IF(MONTH(T143)=MONTH(TODAY()),Stats!AI2141,"--"),"")</f>
        <v/>
      </c>
      <c r="F143" s="97"/>
      <c r="G143" s="160"/>
      <c r="H143" s="157"/>
      <c r="I143" s="158"/>
      <c r="J143" s="161"/>
      <c r="K143" s="160"/>
      <c r="L143" s="162"/>
      <c r="M143" s="162"/>
      <c r="N143" s="96"/>
      <c r="O143" s="96"/>
      <c r="P143" s="164"/>
      <c r="Q143" s="159"/>
      <c r="R143" s="98"/>
      <c r="S143" s="163"/>
      <c r="T143" s="92" t="str">
        <f t="shared" ca="1" si="12"/>
        <v/>
      </c>
      <c r="U143" s="94"/>
      <c r="V143" s="92" t="str">
        <f t="shared" si="13"/>
        <v/>
      </c>
      <c r="W143" s="92" t="str">
        <f t="shared" si="14"/>
        <v/>
      </c>
      <c r="X143" s="99"/>
      <c r="Y143" s="94"/>
      <c r="Z143" s="100"/>
      <c r="AA143" s="95"/>
      <c r="AB143" s="10"/>
      <c r="AC143" s="72" t="b">
        <f t="shared" ca="1" si="11"/>
        <v>0</v>
      </c>
    </row>
    <row r="144" spans="1:29" ht="15">
      <c r="A144" s="93">
        <f t="shared" si="15"/>
        <v>2141</v>
      </c>
      <c r="B144" s="94"/>
      <c r="C144" s="153"/>
      <c r="D144" s="93" t="str">
        <f>IF(C144&lt;&gt;"",COUNTIF(Stats!AD:AD,C144),"")</f>
        <v/>
      </c>
      <c r="E144" s="165" t="str">
        <f ca="1">IF(C144&lt;&gt;"",IF(MONTH(T144)=MONTH(TODAY()),Stats!AI2142,"--"),"")</f>
        <v/>
      </c>
      <c r="F144" s="97"/>
      <c r="G144" s="160"/>
      <c r="H144" s="157"/>
      <c r="I144" s="158"/>
      <c r="J144" s="161"/>
      <c r="K144" s="160"/>
      <c r="L144" s="162"/>
      <c r="M144" s="162"/>
      <c r="N144" s="96"/>
      <c r="O144" s="96"/>
      <c r="P144" s="164"/>
      <c r="Q144" s="159"/>
      <c r="R144" s="98"/>
      <c r="S144" s="163"/>
      <c r="T144" s="92" t="str">
        <f t="shared" ca="1" si="12"/>
        <v/>
      </c>
      <c r="U144" s="94"/>
      <c r="V144" s="92" t="str">
        <f t="shared" si="13"/>
        <v/>
      </c>
      <c r="W144" s="92" t="str">
        <f t="shared" si="14"/>
        <v/>
      </c>
      <c r="X144" s="99"/>
      <c r="Y144" s="94"/>
      <c r="Z144" s="100"/>
      <c r="AA144" s="95"/>
      <c r="AB144" s="10"/>
      <c r="AC144" s="72" t="b">
        <f t="shared" ca="1" si="11"/>
        <v>0</v>
      </c>
    </row>
    <row r="145" spans="1:29" ht="15">
      <c r="A145" s="93">
        <f t="shared" si="15"/>
        <v>2142</v>
      </c>
      <c r="B145" s="94"/>
      <c r="C145" s="153"/>
      <c r="D145" s="93" t="str">
        <f>IF(C145&lt;&gt;"",COUNTIF(Stats!AD:AD,C145),"")</f>
        <v/>
      </c>
      <c r="E145" s="165" t="str">
        <f ca="1">IF(C145&lt;&gt;"",IF(MONTH(T145)=MONTH(TODAY()),Stats!AI2143,"--"),"")</f>
        <v/>
      </c>
      <c r="F145" s="97"/>
      <c r="G145" s="160"/>
      <c r="H145" s="157"/>
      <c r="I145" s="158"/>
      <c r="J145" s="161"/>
      <c r="K145" s="160"/>
      <c r="L145" s="162"/>
      <c r="M145" s="162"/>
      <c r="N145" s="96"/>
      <c r="O145" s="96"/>
      <c r="P145" s="164"/>
      <c r="Q145" s="159"/>
      <c r="R145" s="98"/>
      <c r="S145" s="163"/>
      <c r="T145" s="92" t="str">
        <f t="shared" ca="1" si="12"/>
        <v/>
      </c>
      <c r="U145" s="94"/>
      <c r="V145" s="92" t="str">
        <f t="shared" si="13"/>
        <v/>
      </c>
      <c r="W145" s="92" t="str">
        <f t="shared" si="14"/>
        <v/>
      </c>
      <c r="X145" s="99"/>
      <c r="Y145" s="94"/>
      <c r="Z145" s="100"/>
      <c r="AA145" s="95"/>
      <c r="AB145" s="10"/>
      <c r="AC145" s="72" t="b">
        <f t="shared" ca="1" si="11"/>
        <v>0</v>
      </c>
    </row>
    <row r="146" spans="1:29" ht="15">
      <c r="A146" s="93">
        <f t="shared" si="15"/>
        <v>2143</v>
      </c>
      <c r="B146" s="94"/>
      <c r="C146" s="153"/>
      <c r="D146" s="93" t="str">
        <f>IF(C146&lt;&gt;"",COUNTIF(Stats!AD:AD,C146),"")</f>
        <v/>
      </c>
      <c r="E146" s="165" t="str">
        <f ca="1">IF(C146&lt;&gt;"",IF(MONTH(T146)=MONTH(TODAY()),Stats!AI2144,"--"),"")</f>
        <v/>
      </c>
      <c r="F146" s="97"/>
      <c r="G146" s="160"/>
      <c r="H146" s="157"/>
      <c r="I146" s="158"/>
      <c r="J146" s="161"/>
      <c r="K146" s="160"/>
      <c r="L146" s="162"/>
      <c r="M146" s="162"/>
      <c r="N146" s="96"/>
      <c r="O146" s="96"/>
      <c r="P146" s="164"/>
      <c r="Q146" s="159"/>
      <c r="R146" s="98"/>
      <c r="S146" s="163"/>
      <c r="T146" s="92" t="str">
        <f t="shared" ca="1" si="12"/>
        <v/>
      </c>
      <c r="U146" s="94"/>
      <c r="V146" s="92" t="str">
        <f t="shared" si="13"/>
        <v/>
      </c>
      <c r="W146" s="92" t="str">
        <f t="shared" si="14"/>
        <v/>
      </c>
      <c r="X146" s="99"/>
      <c r="Y146" s="94"/>
      <c r="Z146" s="100"/>
      <c r="AA146" s="95"/>
      <c r="AB146" s="10"/>
      <c r="AC146" s="72" t="b">
        <f t="shared" ca="1" si="11"/>
        <v>0</v>
      </c>
    </row>
    <row r="147" spans="1:29" ht="15">
      <c r="A147" s="93">
        <f t="shared" si="15"/>
        <v>2144</v>
      </c>
      <c r="B147" s="94"/>
      <c r="C147" s="153"/>
      <c r="D147" s="93" t="str">
        <f>IF(C147&lt;&gt;"",COUNTIF(Stats!AD:AD,C147),"")</f>
        <v/>
      </c>
      <c r="E147" s="165" t="str">
        <f ca="1">IF(C147&lt;&gt;"",IF(MONTH(T147)=MONTH(TODAY()),Stats!AI2145,"--"),"")</f>
        <v/>
      </c>
      <c r="F147" s="97"/>
      <c r="G147" s="160"/>
      <c r="H147" s="157"/>
      <c r="I147" s="158"/>
      <c r="J147" s="161"/>
      <c r="K147" s="160"/>
      <c r="L147" s="162"/>
      <c r="M147" s="162"/>
      <c r="N147" s="96"/>
      <c r="O147" s="96"/>
      <c r="P147" s="164"/>
      <c r="Q147" s="159"/>
      <c r="R147" s="98"/>
      <c r="S147" s="163"/>
      <c r="T147" s="92" t="str">
        <f t="shared" ca="1" si="12"/>
        <v/>
      </c>
      <c r="U147" s="94"/>
      <c r="V147" s="92" t="str">
        <f t="shared" si="13"/>
        <v/>
      </c>
      <c r="W147" s="92" t="str">
        <f t="shared" si="14"/>
        <v/>
      </c>
      <c r="X147" s="99"/>
      <c r="Y147" s="94"/>
      <c r="Z147" s="100"/>
      <c r="AA147" s="95"/>
      <c r="AB147" s="10"/>
      <c r="AC147" s="72" t="b">
        <f t="shared" ca="1" si="11"/>
        <v>0</v>
      </c>
    </row>
    <row r="148" spans="1:29" ht="15">
      <c r="A148" s="93">
        <f t="shared" si="15"/>
        <v>2145</v>
      </c>
      <c r="B148" s="94"/>
      <c r="C148" s="153"/>
      <c r="D148" s="93" t="str">
        <f>IF(C148&lt;&gt;"",COUNTIF(Stats!AD:AD,C148),"")</f>
        <v/>
      </c>
      <c r="E148" s="165" t="str">
        <f ca="1">IF(C148&lt;&gt;"",IF(MONTH(T148)=MONTH(TODAY()),Stats!AI2146,"--"),"")</f>
        <v/>
      </c>
      <c r="F148" s="97"/>
      <c r="G148" s="160"/>
      <c r="H148" s="157"/>
      <c r="I148" s="158"/>
      <c r="J148" s="161"/>
      <c r="K148" s="160"/>
      <c r="L148" s="162"/>
      <c r="M148" s="162"/>
      <c r="N148" s="96"/>
      <c r="O148" s="96"/>
      <c r="P148" s="164"/>
      <c r="Q148" s="159"/>
      <c r="R148" s="98"/>
      <c r="S148" s="163"/>
      <c r="T148" s="92" t="str">
        <f t="shared" ca="1" si="12"/>
        <v/>
      </c>
      <c r="U148" s="94"/>
      <c r="V148" s="92" t="str">
        <f t="shared" si="13"/>
        <v/>
      </c>
      <c r="W148" s="92" t="str">
        <f t="shared" si="14"/>
        <v/>
      </c>
      <c r="X148" s="99"/>
      <c r="Y148" s="94"/>
      <c r="Z148" s="100"/>
      <c r="AA148" s="95"/>
      <c r="AB148" s="10"/>
      <c r="AC148" s="72" t="b">
        <f t="shared" ca="1" si="11"/>
        <v>0</v>
      </c>
    </row>
    <row r="149" spans="1:29" ht="15">
      <c r="A149" s="93">
        <f t="shared" si="15"/>
        <v>2146</v>
      </c>
      <c r="B149" s="94"/>
      <c r="C149" s="153"/>
      <c r="D149" s="93" t="str">
        <f>IF(C149&lt;&gt;"",COUNTIF(Stats!AD:AD,C149),"")</f>
        <v/>
      </c>
      <c r="E149" s="165" t="str">
        <f ca="1">IF(C149&lt;&gt;"",IF(MONTH(T149)=MONTH(TODAY()),Stats!AI2147,"--"),"")</f>
        <v/>
      </c>
      <c r="F149" s="97"/>
      <c r="G149" s="160"/>
      <c r="H149" s="157"/>
      <c r="I149" s="158"/>
      <c r="J149" s="161"/>
      <c r="K149" s="160"/>
      <c r="L149" s="162"/>
      <c r="M149" s="162"/>
      <c r="N149" s="96"/>
      <c r="O149" s="96"/>
      <c r="P149" s="164"/>
      <c r="Q149" s="159"/>
      <c r="R149" s="98"/>
      <c r="S149" s="163"/>
      <c r="T149" s="92" t="str">
        <f t="shared" ca="1" si="12"/>
        <v/>
      </c>
      <c r="U149" s="94"/>
      <c r="V149" s="92" t="str">
        <f t="shared" si="13"/>
        <v/>
      </c>
      <c r="W149" s="92" t="str">
        <f t="shared" si="14"/>
        <v/>
      </c>
      <c r="X149" s="99"/>
      <c r="Y149" s="94"/>
      <c r="Z149" s="100"/>
      <c r="AA149" s="95"/>
      <c r="AB149" s="10"/>
      <c r="AC149" s="72" t="b">
        <f t="shared" ca="1" si="11"/>
        <v>0</v>
      </c>
    </row>
    <row r="150" spans="1:29" ht="15">
      <c r="A150" s="93">
        <f t="shared" si="15"/>
        <v>2147</v>
      </c>
      <c r="B150" s="94"/>
      <c r="C150" s="153"/>
      <c r="D150" s="93" t="str">
        <f>IF(C150&lt;&gt;"",COUNTIF(Stats!AD:AD,C150),"")</f>
        <v/>
      </c>
      <c r="E150" s="165" t="str">
        <f ca="1">IF(C150&lt;&gt;"",IF(MONTH(T150)=MONTH(TODAY()),Stats!AI2148,"--"),"")</f>
        <v/>
      </c>
      <c r="F150" s="97"/>
      <c r="G150" s="160"/>
      <c r="H150" s="157"/>
      <c r="I150" s="158"/>
      <c r="J150" s="161"/>
      <c r="K150" s="160"/>
      <c r="L150" s="162"/>
      <c r="M150" s="162"/>
      <c r="N150" s="96"/>
      <c r="O150" s="96"/>
      <c r="P150" s="164"/>
      <c r="Q150" s="159"/>
      <c r="R150" s="98"/>
      <c r="S150" s="163"/>
      <c r="T150" s="92" t="str">
        <f t="shared" ca="1" si="12"/>
        <v/>
      </c>
      <c r="U150" s="94"/>
      <c r="V150" s="92" t="str">
        <f t="shared" si="13"/>
        <v/>
      </c>
      <c r="W150" s="92" t="str">
        <f t="shared" si="14"/>
        <v/>
      </c>
      <c r="X150" s="99"/>
      <c r="Y150" s="94"/>
      <c r="Z150" s="100"/>
      <c r="AA150" s="95"/>
      <c r="AB150" s="10"/>
      <c r="AC150" s="72" t="b">
        <f t="shared" ca="1" si="11"/>
        <v>0</v>
      </c>
    </row>
    <row r="151" spans="1:29" ht="15">
      <c r="A151" s="93">
        <f t="shared" si="15"/>
        <v>2148</v>
      </c>
      <c r="B151" s="94"/>
      <c r="C151" s="153"/>
      <c r="D151" s="93" t="str">
        <f>IF(C151&lt;&gt;"",COUNTIF(Stats!AD:AD,C151),"")</f>
        <v/>
      </c>
      <c r="E151" s="165" t="str">
        <f ca="1">IF(C151&lt;&gt;"",IF(MONTH(T151)=MONTH(TODAY()),Stats!AI2149,"--"),"")</f>
        <v/>
      </c>
      <c r="F151" s="97"/>
      <c r="G151" s="160"/>
      <c r="H151" s="157"/>
      <c r="I151" s="158"/>
      <c r="J151" s="161"/>
      <c r="K151" s="160"/>
      <c r="L151" s="162"/>
      <c r="M151" s="162"/>
      <c r="N151" s="96"/>
      <c r="O151" s="96"/>
      <c r="P151" s="164"/>
      <c r="Q151" s="159"/>
      <c r="R151" s="98"/>
      <c r="S151" s="163"/>
      <c r="T151" s="92" t="str">
        <f t="shared" ca="1" si="12"/>
        <v/>
      </c>
      <c r="U151" s="94"/>
      <c r="V151" s="92" t="str">
        <f t="shared" si="13"/>
        <v/>
      </c>
      <c r="W151" s="92" t="str">
        <f t="shared" si="14"/>
        <v/>
      </c>
      <c r="X151" s="99"/>
      <c r="Y151" s="94"/>
      <c r="Z151" s="100"/>
      <c r="AA151" s="95"/>
      <c r="AB151" s="10"/>
      <c r="AC151" s="72" t="b">
        <f t="shared" ca="1" si="11"/>
        <v>0</v>
      </c>
    </row>
    <row r="152" spans="1:29" ht="15">
      <c r="A152" s="93">
        <f t="shared" si="15"/>
        <v>2149</v>
      </c>
      <c r="B152" s="94"/>
      <c r="C152" s="153"/>
      <c r="D152" s="93" t="str">
        <f>IF(C152&lt;&gt;"",COUNTIF(Stats!AD:AD,C152),"")</f>
        <v/>
      </c>
      <c r="E152" s="165" t="str">
        <f ca="1">IF(C152&lt;&gt;"",IF(MONTH(T152)=MONTH(TODAY()),Stats!AI2150,"--"),"")</f>
        <v/>
      </c>
      <c r="F152" s="97"/>
      <c r="G152" s="160"/>
      <c r="H152" s="157"/>
      <c r="I152" s="158"/>
      <c r="J152" s="161"/>
      <c r="K152" s="160"/>
      <c r="L152" s="162"/>
      <c r="M152" s="162"/>
      <c r="N152" s="96"/>
      <c r="O152" s="96"/>
      <c r="P152" s="164"/>
      <c r="Q152" s="159"/>
      <c r="R152" s="98"/>
      <c r="S152" s="163"/>
      <c r="T152" s="92" t="str">
        <f t="shared" ca="1" si="12"/>
        <v/>
      </c>
      <c r="U152" s="94"/>
      <c r="V152" s="92" t="str">
        <f t="shared" si="13"/>
        <v/>
      </c>
      <c r="W152" s="92" t="str">
        <f t="shared" si="14"/>
        <v/>
      </c>
      <c r="X152" s="99"/>
      <c r="Y152" s="94"/>
      <c r="Z152" s="100"/>
      <c r="AA152" s="95"/>
      <c r="AB152" s="10"/>
      <c r="AC152" s="72" t="b">
        <f t="shared" ca="1" si="11"/>
        <v>0</v>
      </c>
    </row>
    <row r="153" spans="1:29" ht="15">
      <c r="A153" s="93">
        <f t="shared" si="15"/>
        <v>2150</v>
      </c>
      <c r="B153" s="94"/>
      <c r="C153" s="153"/>
      <c r="D153" s="93" t="str">
        <f>IF(C153&lt;&gt;"",COUNTIF(Stats!AD:AD,C153),"")</f>
        <v/>
      </c>
      <c r="E153" s="165" t="str">
        <f ca="1">IF(C153&lt;&gt;"",IF(MONTH(T153)=MONTH(TODAY()),Stats!AI2151,"--"),"")</f>
        <v/>
      </c>
      <c r="F153" s="97"/>
      <c r="G153" s="160"/>
      <c r="H153" s="157"/>
      <c r="I153" s="158"/>
      <c r="J153" s="161"/>
      <c r="K153" s="160"/>
      <c r="L153" s="162"/>
      <c r="M153" s="162"/>
      <c r="N153" s="96"/>
      <c r="O153" s="96"/>
      <c r="P153" s="164"/>
      <c r="Q153" s="159"/>
      <c r="R153" s="98"/>
      <c r="S153" s="163"/>
      <c r="T153" s="92" t="str">
        <f t="shared" ca="1" si="12"/>
        <v/>
      </c>
      <c r="U153" s="94"/>
      <c r="V153" s="92" t="str">
        <f t="shared" si="13"/>
        <v/>
      </c>
      <c r="W153" s="92" t="str">
        <f t="shared" si="14"/>
        <v/>
      </c>
      <c r="X153" s="99"/>
      <c r="Y153" s="94"/>
      <c r="Z153" s="100"/>
      <c r="AA153" s="95"/>
      <c r="AB153" s="10"/>
      <c r="AC153" s="72" t="b">
        <f t="shared" ca="1" si="11"/>
        <v>0</v>
      </c>
    </row>
    <row r="154" spans="1:29" ht="15">
      <c r="A154" s="93">
        <f t="shared" si="15"/>
        <v>2151</v>
      </c>
      <c r="B154" s="94"/>
      <c r="C154" s="153"/>
      <c r="D154" s="93" t="str">
        <f>IF(C154&lt;&gt;"",COUNTIF(Stats!AD:AD,C154),"")</f>
        <v/>
      </c>
      <c r="E154" s="165" t="str">
        <f ca="1">IF(C154&lt;&gt;"",IF(MONTH(T154)=MONTH(TODAY()),Stats!AI2152,"--"),"")</f>
        <v/>
      </c>
      <c r="F154" s="97"/>
      <c r="G154" s="160"/>
      <c r="H154" s="157"/>
      <c r="I154" s="158"/>
      <c r="J154" s="161"/>
      <c r="K154" s="160"/>
      <c r="L154" s="162"/>
      <c r="M154" s="162"/>
      <c r="N154" s="96"/>
      <c r="O154" s="96"/>
      <c r="P154" s="164"/>
      <c r="Q154" s="159"/>
      <c r="R154" s="98"/>
      <c r="S154" s="163"/>
      <c r="T154" s="92" t="str">
        <f t="shared" ca="1" si="12"/>
        <v/>
      </c>
      <c r="U154" s="94"/>
      <c r="V154" s="92" t="str">
        <f t="shared" si="13"/>
        <v/>
      </c>
      <c r="W154" s="92" t="str">
        <f t="shared" si="14"/>
        <v/>
      </c>
      <c r="X154" s="99"/>
      <c r="Y154" s="94"/>
      <c r="Z154" s="100"/>
      <c r="AA154" s="95"/>
      <c r="AB154" s="10"/>
      <c r="AC154" s="72" t="b">
        <f t="shared" ca="1" si="11"/>
        <v>0</v>
      </c>
    </row>
    <row r="155" spans="1:29" ht="15">
      <c r="A155" s="93">
        <f t="shared" si="15"/>
        <v>2152</v>
      </c>
      <c r="B155" s="94"/>
      <c r="C155" s="153"/>
      <c r="D155" s="93" t="str">
        <f>IF(C155&lt;&gt;"",COUNTIF(Stats!AD:AD,C155),"")</f>
        <v/>
      </c>
      <c r="E155" s="165" t="str">
        <f ca="1">IF(C155&lt;&gt;"",IF(MONTH(T155)=MONTH(TODAY()),Stats!AI2153,"--"),"")</f>
        <v/>
      </c>
      <c r="F155" s="97"/>
      <c r="G155" s="160"/>
      <c r="H155" s="157"/>
      <c r="I155" s="158"/>
      <c r="J155" s="161"/>
      <c r="K155" s="160"/>
      <c r="L155" s="162"/>
      <c r="M155" s="162"/>
      <c r="N155" s="96"/>
      <c r="O155" s="96"/>
      <c r="P155" s="164"/>
      <c r="Q155" s="159"/>
      <c r="R155" s="98"/>
      <c r="S155" s="163"/>
      <c r="T155" s="92" t="str">
        <f t="shared" ca="1" si="12"/>
        <v/>
      </c>
      <c r="U155" s="94"/>
      <c r="V155" s="92" t="str">
        <f t="shared" si="13"/>
        <v/>
      </c>
      <c r="W155" s="92" t="str">
        <f t="shared" si="14"/>
        <v/>
      </c>
      <c r="X155" s="99"/>
      <c r="Y155" s="94"/>
      <c r="Z155" s="100"/>
      <c r="AA155" s="95"/>
      <c r="AB155" s="10"/>
      <c r="AC155" s="72" t="b">
        <f t="shared" ca="1" si="11"/>
        <v>0</v>
      </c>
    </row>
    <row r="156" spans="1:29" ht="15">
      <c r="A156" s="93">
        <f t="shared" si="15"/>
        <v>2153</v>
      </c>
      <c r="B156" s="94"/>
      <c r="C156" s="153"/>
      <c r="D156" s="93" t="str">
        <f>IF(C156&lt;&gt;"",COUNTIF(Stats!AD:AD,C156),"")</f>
        <v/>
      </c>
      <c r="E156" s="165" t="str">
        <f ca="1">IF(C156&lt;&gt;"",IF(MONTH(T156)=MONTH(TODAY()),Stats!AI2154,"--"),"")</f>
        <v/>
      </c>
      <c r="F156" s="97"/>
      <c r="G156" s="160"/>
      <c r="H156" s="157"/>
      <c r="I156" s="158"/>
      <c r="J156" s="161"/>
      <c r="K156" s="160"/>
      <c r="L156" s="162"/>
      <c r="M156" s="162"/>
      <c r="N156" s="96"/>
      <c r="O156" s="96"/>
      <c r="P156" s="164"/>
      <c r="Q156" s="159"/>
      <c r="R156" s="98"/>
      <c r="S156" s="163"/>
      <c r="T156" s="92" t="str">
        <f t="shared" ca="1" si="12"/>
        <v/>
      </c>
      <c r="U156" s="94"/>
      <c r="V156" s="92" t="str">
        <f t="shared" si="13"/>
        <v/>
      </c>
      <c r="W156" s="92" t="str">
        <f t="shared" si="14"/>
        <v/>
      </c>
      <c r="X156" s="99"/>
      <c r="Y156" s="94"/>
      <c r="Z156" s="100"/>
      <c r="AA156" s="95"/>
      <c r="AB156" s="10"/>
      <c r="AC156" s="72" t="b">
        <f t="shared" ca="1" si="11"/>
        <v>0</v>
      </c>
    </row>
    <row r="157" spans="1:29" ht="15">
      <c r="A157" s="93">
        <f t="shared" si="15"/>
        <v>2154</v>
      </c>
      <c r="B157" s="94"/>
      <c r="C157" s="153"/>
      <c r="D157" s="93" t="str">
        <f>IF(C157&lt;&gt;"",COUNTIF(Stats!AD:AD,C157),"")</f>
        <v/>
      </c>
      <c r="E157" s="165" t="str">
        <f ca="1">IF(C157&lt;&gt;"",IF(MONTH(T157)=MONTH(TODAY()),Stats!AI2155,"--"),"")</f>
        <v/>
      </c>
      <c r="F157" s="97"/>
      <c r="G157" s="160"/>
      <c r="H157" s="157"/>
      <c r="I157" s="158"/>
      <c r="J157" s="161"/>
      <c r="K157" s="160"/>
      <c r="L157" s="162"/>
      <c r="M157" s="162"/>
      <c r="N157" s="96"/>
      <c r="O157" s="96"/>
      <c r="P157" s="164"/>
      <c r="Q157" s="159"/>
      <c r="R157" s="98"/>
      <c r="S157" s="163"/>
      <c r="T157" s="92" t="str">
        <f t="shared" ca="1" si="12"/>
        <v/>
      </c>
      <c r="U157" s="94"/>
      <c r="V157" s="92" t="str">
        <f t="shared" si="13"/>
        <v/>
      </c>
      <c r="W157" s="92" t="str">
        <f t="shared" si="14"/>
        <v/>
      </c>
      <c r="X157" s="99"/>
      <c r="Y157" s="94"/>
      <c r="Z157" s="100"/>
      <c r="AA157" s="95"/>
      <c r="AB157" s="10"/>
      <c r="AC157" s="72" t="b">
        <f t="shared" ca="1" si="11"/>
        <v>0</v>
      </c>
    </row>
    <row r="158" spans="1:29" ht="15">
      <c r="A158" s="93">
        <f t="shared" si="15"/>
        <v>2155</v>
      </c>
      <c r="B158" s="94"/>
      <c r="C158" s="153"/>
      <c r="D158" s="93" t="str">
        <f>IF(C158&lt;&gt;"",COUNTIF(Stats!AD:AD,C158),"")</f>
        <v/>
      </c>
      <c r="E158" s="165" t="str">
        <f ca="1">IF(C158&lt;&gt;"",IF(MONTH(T158)=MONTH(TODAY()),Stats!AI2156,"--"),"")</f>
        <v/>
      </c>
      <c r="F158" s="97"/>
      <c r="G158" s="160"/>
      <c r="H158" s="157"/>
      <c r="I158" s="158"/>
      <c r="J158" s="161"/>
      <c r="K158" s="160"/>
      <c r="L158" s="162"/>
      <c r="M158" s="162"/>
      <c r="N158" s="96"/>
      <c r="O158" s="96"/>
      <c r="P158" s="164"/>
      <c r="Q158" s="159"/>
      <c r="R158" s="98"/>
      <c r="S158" s="163"/>
      <c r="T158" s="92" t="str">
        <f t="shared" ca="1" si="12"/>
        <v/>
      </c>
      <c r="U158" s="94"/>
      <c r="V158" s="92" t="str">
        <f t="shared" si="13"/>
        <v/>
      </c>
      <c r="W158" s="92" t="str">
        <f t="shared" si="14"/>
        <v/>
      </c>
      <c r="X158" s="99"/>
      <c r="Y158" s="94"/>
      <c r="Z158" s="100"/>
      <c r="AA158" s="95"/>
      <c r="AB158" s="10"/>
      <c r="AC158" s="72" t="b">
        <f t="shared" ca="1" si="11"/>
        <v>0</v>
      </c>
    </row>
    <row r="159" spans="1:29" ht="15">
      <c r="A159" s="93">
        <f t="shared" si="15"/>
        <v>2156</v>
      </c>
      <c r="B159" s="94"/>
      <c r="C159" s="153"/>
      <c r="D159" s="93" t="str">
        <f>IF(C159&lt;&gt;"",COUNTIF(Stats!AD:AD,C159),"")</f>
        <v/>
      </c>
      <c r="E159" s="165" t="str">
        <f ca="1">IF(C159&lt;&gt;"",IF(MONTH(T159)=MONTH(TODAY()),Stats!AI2157,"--"),"")</f>
        <v/>
      </c>
      <c r="F159" s="97"/>
      <c r="G159" s="160"/>
      <c r="H159" s="157"/>
      <c r="I159" s="158"/>
      <c r="J159" s="161"/>
      <c r="K159" s="160"/>
      <c r="L159" s="162"/>
      <c r="M159" s="162"/>
      <c r="N159" s="96"/>
      <c r="O159" s="96"/>
      <c r="P159" s="164"/>
      <c r="Q159" s="159"/>
      <c r="R159" s="98"/>
      <c r="S159" s="163"/>
      <c r="T159" s="92" t="str">
        <f t="shared" ca="1" si="12"/>
        <v/>
      </c>
      <c r="U159" s="94"/>
      <c r="V159" s="92" t="str">
        <f t="shared" si="13"/>
        <v/>
      </c>
      <c r="W159" s="92" t="str">
        <f t="shared" si="14"/>
        <v/>
      </c>
      <c r="X159" s="99"/>
      <c r="Y159" s="94"/>
      <c r="Z159" s="100"/>
      <c r="AA159" s="95"/>
      <c r="AB159" s="10"/>
      <c r="AC159" s="72" t="b">
        <f t="shared" ca="1" si="11"/>
        <v>0</v>
      </c>
    </row>
    <row r="160" spans="1:29" ht="15">
      <c r="A160" s="93">
        <f t="shared" si="15"/>
        <v>2157</v>
      </c>
      <c r="B160" s="94"/>
      <c r="C160" s="153"/>
      <c r="D160" s="93" t="str">
        <f>IF(C160&lt;&gt;"",COUNTIF(Stats!AD:AD,C160),"")</f>
        <v/>
      </c>
      <c r="E160" s="165" t="str">
        <f ca="1">IF(C160&lt;&gt;"",IF(MONTH(T160)=MONTH(TODAY()),Stats!AI2158,"--"),"")</f>
        <v/>
      </c>
      <c r="F160" s="97"/>
      <c r="G160" s="160"/>
      <c r="H160" s="157"/>
      <c r="I160" s="158"/>
      <c r="J160" s="161"/>
      <c r="K160" s="160"/>
      <c r="L160" s="162"/>
      <c r="M160" s="162"/>
      <c r="N160" s="96"/>
      <c r="O160" s="96"/>
      <c r="P160" s="164"/>
      <c r="Q160" s="159"/>
      <c r="R160" s="98"/>
      <c r="S160" s="163"/>
      <c r="T160" s="92" t="str">
        <f t="shared" ca="1" si="12"/>
        <v/>
      </c>
      <c r="U160" s="94"/>
      <c r="V160" s="92" t="str">
        <f t="shared" si="13"/>
        <v/>
      </c>
      <c r="W160" s="92" t="str">
        <f t="shared" si="14"/>
        <v/>
      </c>
      <c r="X160" s="99"/>
      <c r="Y160" s="94"/>
      <c r="Z160" s="100"/>
      <c r="AA160" s="95"/>
      <c r="AB160" s="10"/>
      <c r="AC160" s="72" t="b">
        <f t="shared" ca="1" si="11"/>
        <v>0</v>
      </c>
    </row>
    <row r="161" spans="1:29" ht="15">
      <c r="A161" s="93">
        <f t="shared" si="15"/>
        <v>2158</v>
      </c>
      <c r="B161" s="94"/>
      <c r="C161" s="153"/>
      <c r="D161" s="93" t="str">
        <f>IF(C161&lt;&gt;"",COUNTIF(Stats!AD:AD,C161),"")</f>
        <v/>
      </c>
      <c r="E161" s="165" t="str">
        <f ca="1">IF(C161&lt;&gt;"",IF(MONTH(T161)=MONTH(TODAY()),Stats!AI2159,"--"),"")</f>
        <v/>
      </c>
      <c r="F161" s="97"/>
      <c r="G161" s="160"/>
      <c r="H161" s="157"/>
      <c r="I161" s="158"/>
      <c r="J161" s="161"/>
      <c r="K161" s="160"/>
      <c r="L161" s="162"/>
      <c r="M161" s="162"/>
      <c r="N161" s="96"/>
      <c r="O161" s="96"/>
      <c r="P161" s="164"/>
      <c r="Q161" s="159"/>
      <c r="R161" s="98"/>
      <c r="S161" s="163"/>
      <c r="T161" s="92" t="str">
        <f t="shared" ca="1" si="12"/>
        <v/>
      </c>
      <c r="U161" s="94"/>
      <c r="V161" s="92" t="str">
        <f t="shared" si="13"/>
        <v/>
      </c>
      <c r="W161" s="92" t="str">
        <f t="shared" si="14"/>
        <v/>
      </c>
      <c r="X161" s="99"/>
      <c r="Y161" s="94"/>
      <c r="Z161" s="100"/>
      <c r="AA161" s="95"/>
      <c r="AB161" s="10"/>
      <c r="AC161" s="72" t="b">
        <f t="shared" ca="1" si="11"/>
        <v>0</v>
      </c>
    </row>
    <row r="162" spans="1:29" ht="15">
      <c r="A162" s="93">
        <f t="shared" si="15"/>
        <v>2159</v>
      </c>
      <c r="B162" s="94"/>
      <c r="C162" s="153"/>
      <c r="D162" s="93" t="str">
        <f>IF(C162&lt;&gt;"",COUNTIF(Stats!AD:AD,C162),"")</f>
        <v/>
      </c>
      <c r="E162" s="165" t="str">
        <f ca="1">IF(C162&lt;&gt;"",IF(MONTH(T162)=MONTH(TODAY()),Stats!AI2160,"--"),"")</f>
        <v/>
      </c>
      <c r="F162" s="97"/>
      <c r="G162" s="160"/>
      <c r="H162" s="157"/>
      <c r="I162" s="158"/>
      <c r="J162" s="161"/>
      <c r="K162" s="160"/>
      <c r="L162" s="162"/>
      <c r="M162" s="162"/>
      <c r="N162" s="96"/>
      <c r="O162" s="96"/>
      <c r="P162" s="164"/>
      <c r="Q162" s="159"/>
      <c r="R162" s="98"/>
      <c r="S162" s="163"/>
      <c r="T162" s="92" t="str">
        <f t="shared" ca="1" si="12"/>
        <v/>
      </c>
      <c r="U162" s="94"/>
      <c r="V162" s="92" t="str">
        <f t="shared" si="13"/>
        <v/>
      </c>
      <c r="W162" s="92" t="str">
        <f t="shared" si="14"/>
        <v/>
      </c>
      <c r="X162" s="99"/>
      <c r="Y162" s="94"/>
      <c r="Z162" s="100"/>
      <c r="AA162" s="95"/>
      <c r="AB162" s="10"/>
      <c r="AC162" s="72" t="b">
        <f t="shared" ca="1" si="11"/>
        <v>0</v>
      </c>
    </row>
    <row r="163" spans="1:29" ht="15">
      <c r="A163" s="93">
        <f t="shared" si="15"/>
        <v>2160</v>
      </c>
      <c r="B163" s="94"/>
      <c r="C163" s="153"/>
      <c r="D163" s="93" t="str">
        <f>IF(C163&lt;&gt;"",COUNTIF(Stats!AD:AD,C163),"")</f>
        <v/>
      </c>
      <c r="E163" s="165" t="str">
        <f ca="1">IF(C163&lt;&gt;"",IF(MONTH(T163)=MONTH(TODAY()),Stats!AI2161,"--"),"")</f>
        <v/>
      </c>
      <c r="F163" s="97"/>
      <c r="G163" s="160"/>
      <c r="H163" s="157"/>
      <c r="I163" s="158"/>
      <c r="J163" s="161"/>
      <c r="K163" s="160"/>
      <c r="L163" s="162"/>
      <c r="M163" s="162"/>
      <c r="N163" s="96"/>
      <c r="O163" s="96"/>
      <c r="P163" s="164"/>
      <c r="Q163" s="159"/>
      <c r="R163" s="98"/>
      <c r="S163" s="163"/>
      <c r="T163" s="92" t="str">
        <f t="shared" ca="1" si="12"/>
        <v/>
      </c>
      <c r="U163" s="94"/>
      <c r="V163" s="92" t="str">
        <f t="shared" si="13"/>
        <v/>
      </c>
      <c r="W163" s="92" t="str">
        <f t="shared" si="14"/>
        <v/>
      </c>
      <c r="X163" s="99"/>
      <c r="Y163" s="94"/>
      <c r="Z163" s="100"/>
      <c r="AA163" s="95"/>
      <c r="AB163" s="10"/>
      <c r="AC163" s="72" t="b">
        <f t="shared" ca="1" si="11"/>
        <v>0</v>
      </c>
    </row>
    <row r="164" spans="1:29" ht="15">
      <c r="A164" s="93">
        <f t="shared" si="15"/>
        <v>2161</v>
      </c>
      <c r="B164" s="94"/>
      <c r="C164" s="153"/>
      <c r="D164" s="93" t="str">
        <f>IF(C164&lt;&gt;"",COUNTIF(Stats!AD:AD,C164),"")</f>
        <v/>
      </c>
      <c r="E164" s="165" t="str">
        <f ca="1">IF(C164&lt;&gt;"",IF(MONTH(T164)=MONTH(TODAY()),Stats!AI2162,"--"),"")</f>
        <v/>
      </c>
      <c r="F164" s="97"/>
      <c r="G164" s="160"/>
      <c r="H164" s="157"/>
      <c r="I164" s="158"/>
      <c r="J164" s="161"/>
      <c r="K164" s="160"/>
      <c r="L164" s="162"/>
      <c r="M164" s="162"/>
      <c r="N164" s="96"/>
      <c r="O164" s="96"/>
      <c r="P164" s="164"/>
      <c r="Q164" s="159"/>
      <c r="R164" s="98"/>
      <c r="S164" s="163"/>
      <c r="T164" s="92" t="str">
        <f t="shared" ca="1" si="12"/>
        <v/>
      </c>
      <c r="U164" s="94"/>
      <c r="V164" s="92" t="str">
        <f t="shared" si="13"/>
        <v/>
      </c>
      <c r="W164" s="92" t="str">
        <f t="shared" si="14"/>
        <v/>
      </c>
      <c r="X164" s="99"/>
      <c r="Y164" s="94"/>
      <c r="Z164" s="100"/>
      <c r="AA164" s="95"/>
      <c r="AB164" s="10"/>
      <c r="AC164" s="72" t="b">
        <f t="shared" ca="1" si="11"/>
        <v>0</v>
      </c>
    </row>
    <row r="165" spans="1:29" ht="15">
      <c r="A165" s="93">
        <f t="shared" si="15"/>
        <v>2162</v>
      </c>
      <c r="B165" s="94"/>
      <c r="C165" s="153"/>
      <c r="D165" s="93" t="str">
        <f>IF(C165&lt;&gt;"",COUNTIF(Stats!AD:AD,C165),"")</f>
        <v/>
      </c>
      <c r="E165" s="165" t="str">
        <f ca="1">IF(C165&lt;&gt;"",IF(MONTH(T165)=MONTH(TODAY()),Stats!AI2163,"--"),"")</f>
        <v/>
      </c>
      <c r="F165" s="97"/>
      <c r="G165" s="160"/>
      <c r="H165" s="157"/>
      <c r="I165" s="158"/>
      <c r="J165" s="161"/>
      <c r="K165" s="160"/>
      <c r="L165" s="162"/>
      <c r="M165" s="162"/>
      <c r="N165" s="96"/>
      <c r="O165" s="96"/>
      <c r="P165" s="164"/>
      <c r="Q165" s="159"/>
      <c r="R165" s="98"/>
      <c r="S165" s="163"/>
      <c r="T165" s="92" t="str">
        <f t="shared" ca="1" si="12"/>
        <v/>
      </c>
      <c r="U165" s="94"/>
      <c r="V165" s="92" t="str">
        <f t="shared" si="13"/>
        <v/>
      </c>
      <c r="W165" s="92" t="str">
        <f t="shared" si="14"/>
        <v/>
      </c>
      <c r="X165" s="99"/>
      <c r="Y165" s="94"/>
      <c r="Z165" s="100"/>
      <c r="AA165" s="95"/>
      <c r="AB165" s="10"/>
      <c r="AC165" s="72" t="b">
        <f t="shared" ca="1" si="11"/>
        <v>0</v>
      </c>
    </row>
    <row r="166" spans="1:29" ht="15">
      <c r="A166" s="93">
        <f t="shared" si="15"/>
        <v>2163</v>
      </c>
      <c r="B166" s="94"/>
      <c r="C166" s="153"/>
      <c r="D166" s="93" t="str">
        <f>IF(C166&lt;&gt;"",COUNTIF(Stats!AD:AD,C166),"")</f>
        <v/>
      </c>
      <c r="E166" s="165" t="str">
        <f ca="1">IF(C166&lt;&gt;"",IF(MONTH(T166)=MONTH(TODAY()),Stats!AI2164,"--"),"")</f>
        <v/>
      </c>
      <c r="F166" s="97"/>
      <c r="G166" s="160"/>
      <c r="H166" s="157"/>
      <c r="I166" s="158"/>
      <c r="J166" s="161"/>
      <c r="K166" s="160"/>
      <c r="L166" s="162"/>
      <c r="M166" s="162"/>
      <c r="N166" s="96"/>
      <c r="O166" s="96"/>
      <c r="P166" s="164"/>
      <c r="Q166" s="159"/>
      <c r="R166" s="98"/>
      <c r="S166" s="163"/>
      <c r="T166" s="92" t="str">
        <f t="shared" ca="1" si="12"/>
        <v/>
      </c>
      <c r="U166" s="94"/>
      <c r="V166" s="92" t="str">
        <f t="shared" si="13"/>
        <v/>
      </c>
      <c r="W166" s="92" t="str">
        <f t="shared" si="14"/>
        <v/>
      </c>
      <c r="X166" s="99"/>
      <c r="Y166" s="94"/>
      <c r="Z166" s="100"/>
      <c r="AA166" s="95"/>
      <c r="AB166" s="10"/>
      <c r="AC166" s="72" t="b">
        <f t="shared" ca="1" si="11"/>
        <v>0</v>
      </c>
    </row>
    <row r="167" spans="1:29" ht="15">
      <c r="A167" s="93">
        <f t="shared" si="15"/>
        <v>2164</v>
      </c>
      <c r="B167" s="94"/>
      <c r="C167" s="153"/>
      <c r="D167" s="93" t="str">
        <f>IF(C167&lt;&gt;"",COUNTIF(Stats!AD:AD,C167),"")</f>
        <v/>
      </c>
      <c r="E167" s="165" t="str">
        <f ca="1">IF(C167&lt;&gt;"",IF(MONTH(T167)=MONTH(TODAY()),Stats!AI2165,"--"),"")</f>
        <v/>
      </c>
      <c r="F167" s="97"/>
      <c r="G167" s="160"/>
      <c r="H167" s="157"/>
      <c r="I167" s="158"/>
      <c r="J167" s="161"/>
      <c r="K167" s="160"/>
      <c r="L167" s="162"/>
      <c r="M167" s="162"/>
      <c r="N167" s="96"/>
      <c r="O167" s="96"/>
      <c r="P167" s="164"/>
      <c r="Q167" s="159"/>
      <c r="R167" s="98"/>
      <c r="S167" s="163"/>
      <c r="T167" s="92" t="str">
        <f t="shared" ca="1" si="12"/>
        <v/>
      </c>
      <c r="U167" s="94"/>
      <c r="V167" s="92" t="str">
        <f t="shared" si="13"/>
        <v/>
      </c>
      <c r="W167" s="92" t="str">
        <f t="shared" si="14"/>
        <v/>
      </c>
      <c r="X167" s="99"/>
      <c r="Y167" s="94"/>
      <c r="Z167" s="100"/>
      <c r="AA167" s="95"/>
      <c r="AB167" s="10"/>
      <c r="AC167" s="72" t="b">
        <f t="shared" ca="1" si="11"/>
        <v>0</v>
      </c>
    </row>
    <row r="168" spans="1:29" ht="15">
      <c r="A168" s="93">
        <f t="shared" si="15"/>
        <v>2165</v>
      </c>
      <c r="B168" s="94"/>
      <c r="C168" s="153"/>
      <c r="D168" s="93" t="str">
        <f>IF(C168&lt;&gt;"",COUNTIF(Stats!AD:AD,C168),"")</f>
        <v/>
      </c>
      <c r="E168" s="165" t="str">
        <f ca="1">IF(C168&lt;&gt;"",IF(MONTH(T168)=MONTH(TODAY()),Stats!AI2166,"--"),"")</f>
        <v/>
      </c>
      <c r="F168" s="97"/>
      <c r="G168" s="160"/>
      <c r="H168" s="157"/>
      <c r="I168" s="158"/>
      <c r="J168" s="161"/>
      <c r="K168" s="160"/>
      <c r="L168" s="162"/>
      <c r="M168" s="162"/>
      <c r="N168" s="96"/>
      <c r="O168" s="96"/>
      <c r="P168" s="164"/>
      <c r="Q168" s="159"/>
      <c r="R168" s="98"/>
      <c r="S168" s="163"/>
      <c r="T168" s="92" t="str">
        <f t="shared" ca="1" si="12"/>
        <v/>
      </c>
      <c r="U168" s="94"/>
      <c r="V168" s="92" t="str">
        <f t="shared" si="13"/>
        <v/>
      </c>
      <c r="W168" s="92" t="str">
        <f t="shared" si="14"/>
        <v/>
      </c>
      <c r="X168" s="99"/>
      <c r="Y168" s="94"/>
      <c r="Z168" s="100"/>
      <c r="AA168" s="95"/>
      <c r="AB168" s="10"/>
      <c r="AC168" s="72" t="b">
        <f t="shared" ca="1" si="11"/>
        <v>0</v>
      </c>
    </row>
    <row r="169" spans="1:29" ht="15">
      <c r="A169" s="93">
        <f t="shared" si="15"/>
        <v>2166</v>
      </c>
      <c r="B169" s="94"/>
      <c r="C169" s="153"/>
      <c r="D169" s="93" t="str">
        <f>IF(C169&lt;&gt;"",COUNTIF(Stats!AD:AD,C169),"")</f>
        <v/>
      </c>
      <c r="E169" s="165" t="str">
        <f ca="1">IF(C169&lt;&gt;"",IF(MONTH(T169)=MONTH(TODAY()),Stats!AI2167,"--"),"")</f>
        <v/>
      </c>
      <c r="F169" s="97"/>
      <c r="G169" s="160"/>
      <c r="H169" s="157"/>
      <c r="I169" s="158"/>
      <c r="J169" s="161"/>
      <c r="K169" s="160"/>
      <c r="L169" s="162"/>
      <c r="M169" s="162"/>
      <c r="N169" s="96"/>
      <c r="O169" s="96"/>
      <c r="P169" s="164"/>
      <c r="Q169" s="159"/>
      <c r="R169" s="98"/>
      <c r="S169" s="163"/>
      <c r="T169" s="92" t="str">
        <f t="shared" ca="1" si="12"/>
        <v/>
      </c>
      <c r="U169" s="94"/>
      <c r="V169" s="92" t="str">
        <f t="shared" si="13"/>
        <v/>
      </c>
      <c r="W169" s="92" t="str">
        <f t="shared" si="14"/>
        <v/>
      </c>
      <c r="X169" s="99"/>
      <c r="Y169" s="94"/>
      <c r="Z169" s="100"/>
      <c r="AA169" s="95"/>
      <c r="AB169" s="10"/>
      <c r="AC169" s="72" t="b">
        <f t="shared" ca="1" si="11"/>
        <v>0</v>
      </c>
    </row>
    <row r="170" spans="1:29" ht="15">
      <c r="A170" s="93">
        <f t="shared" si="15"/>
        <v>2167</v>
      </c>
      <c r="B170" s="94"/>
      <c r="C170" s="153"/>
      <c r="D170" s="93" t="str">
        <f>IF(C170&lt;&gt;"",COUNTIF(Stats!AD:AD,C170),"")</f>
        <v/>
      </c>
      <c r="E170" s="165" t="str">
        <f ca="1">IF(C170&lt;&gt;"",IF(MONTH(T170)=MONTH(TODAY()),Stats!AI2168,"--"),"")</f>
        <v/>
      </c>
      <c r="F170" s="97"/>
      <c r="G170" s="160"/>
      <c r="H170" s="157"/>
      <c r="I170" s="158"/>
      <c r="J170" s="161"/>
      <c r="K170" s="160"/>
      <c r="L170" s="162"/>
      <c r="M170" s="162"/>
      <c r="N170" s="96"/>
      <c r="O170" s="96"/>
      <c r="P170" s="164"/>
      <c r="Q170" s="159"/>
      <c r="R170" s="98"/>
      <c r="S170" s="163"/>
      <c r="T170" s="92" t="str">
        <f t="shared" ca="1" si="12"/>
        <v/>
      </c>
      <c r="U170" s="94"/>
      <c r="V170" s="92" t="str">
        <f t="shared" si="13"/>
        <v/>
      </c>
      <c r="W170" s="92" t="str">
        <f t="shared" si="14"/>
        <v/>
      </c>
      <c r="X170" s="99"/>
      <c r="Y170" s="94"/>
      <c r="Z170" s="100"/>
      <c r="AA170" s="95"/>
      <c r="AB170" s="10"/>
      <c r="AC170" s="72" t="b">
        <f t="shared" ca="1" si="11"/>
        <v>0</v>
      </c>
    </row>
    <row r="171" spans="1:29" ht="15">
      <c r="A171" s="93">
        <f t="shared" si="15"/>
        <v>2168</v>
      </c>
      <c r="B171" s="94"/>
      <c r="C171" s="153"/>
      <c r="D171" s="93" t="str">
        <f>IF(C171&lt;&gt;"",COUNTIF(Stats!AD:AD,C171),"")</f>
        <v/>
      </c>
      <c r="E171" s="165" t="str">
        <f ca="1">IF(C171&lt;&gt;"",IF(MONTH(T171)=MONTH(TODAY()),Stats!AI2169,"--"),"")</f>
        <v/>
      </c>
      <c r="F171" s="97"/>
      <c r="G171" s="160"/>
      <c r="H171" s="157"/>
      <c r="I171" s="158"/>
      <c r="J171" s="161"/>
      <c r="K171" s="160"/>
      <c r="L171" s="162"/>
      <c r="M171" s="162"/>
      <c r="N171" s="96"/>
      <c r="O171" s="96"/>
      <c r="P171" s="164"/>
      <c r="Q171" s="159"/>
      <c r="R171" s="98"/>
      <c r="S171" s="163"/>
      <c r="T171" s="92" t="str">
        <f t="shared" ca="1" si="12"/>
        <v/>
      </c>
      <c r="U171" s="94"/>
      <c r="V171" s="92" t="str">
        <f t="shared" si="13"/>
        <v/>
      </c>
      <c r="W171" s="92" t="str">
        <f t="shared" si="14"/>
        <v/>
      </c>
      <c r="X171" s="99"/>
      <c r="Y171" s="94"/>
      <c r="Z171" s="100"/>
      <c r="AA171" s="95"/>
      <c r="AB171" s="10"/>
      <c r="AC171" s="72" t="b">
        <f t="shared" ca="1" si="11"/>
        <v>0</v>
      </c>
    </row>
    <row r="172" spans="1:29" ht="15">
      <c r="A172" s="93">
        <f t="shared" si="15"/>
        <v>2169</v>
      </c>
      <c r="B172" s="94"/>
      <c r="C172" s="153"/>
      <c r="D172" s="93" t="str">
        <f>IF(C172&lt;&gt;"",COUNTIF(Stats!AD:AD,C172),"")</f>
        <v/>
      </c>
      <c r="E172" s="165" t="str">
        <f ca="1">IF(C172&lt;&gt;"",IF(MONTH(T172)=MONTH(TODAY()),Stats!AI2170,"--"),"")</f>
        <v/>
      </c>
      <c r="F172" s="97"/>
      <c r="G172" s="160"/>
      <c r="H172" s="157"/>
      <c r="I172" s="158"/>
      <c r="J172" s="161"/>
      <c r="K172" s="160"/>
      <c r="L172" s="162"/>
      <c r="M172" s="162"/>
      <c r="N172" s="96"/>
      <c r="O172" s="96"/>
      <c r="P172" s="164"/>
      <c r="Q172" s="159"/>
      <c r="R172" s="98"/>
      <c r="S172" s="163"/>
      <c r="T172" s="92" t="str">
        <f t="shared" ca="1" si="12"/>
        <v/>
      </c>
      <c r="U172" s="94"/>
      <c r="V172" s="92" t="str">
        <f t="shared" si="13"/>
        <v/>
      </c>
      <c r="W172" s="92" t="str">
        <f t="shared" si="14"/>
        <v/>
      </c>
      <c r="X172" s="99"/>
      <c r="Y172" s="94"/>
      <c r="Z172" s="100"/>
      <c r="AA172" s="95"/>
      <c r="AB172" s="10"/>
      <c r="AC172" s="72" t="b">
        <f t="shared" ca="1" si="11"/>
        <v>0</v>
      </c>
    </row>
    <row r="173" spans="1:29" ht="15">
      <c r="A173" s="93">
        <f t="shared" si="15"/>
        <v>2170</v>
      </c>
      <c r="B173" s="94"/>
      <c r="C173" s="153"/>
      <c r="D173" s="93" t="str">
        <f>IF(C173&lt;&gt;"",COUNTIF(Stats!AD:AD,C173),"")</f>
        <v/>
      </c>
      <c r="E173" s="165" t="str">
        <f ca="1">IF(C173&lt;&gt;"",IF(MONTH(T173)=MONTH(TODAY()),Stats!AI2171,"--"),"")</f>
        <v/>
      </c>
      <c r="F173" s="97"/>
      <c r="G173" s="160"/>
      <c r="H173" s="157"/>
      <c r="I173" s="158"/>
      <c r="J173" s="161"/>
      <c r="K173" s="160"/>
      <c r="L173" s="162"/>
      <c r="M173" s="162"/>
      <c r="N173" s="96"/>
      <c r="O173" s="96"/>
      <c r="P173" s="164"/>
      <c r="Q173" s="159"/>
      <c r="R173" s="98"/>
      <c r="S173" s="163"/>
      <c r="T173" s="92" t="str">
        <f t="shared" ca="1" si="12"/>
        <v/>
      </c>
      <c r="U173" s="94"/>
      <c r="V173" s="92" t="str">
        <f t="shared" si="13"/>
        <v/>
      </c>
      <c r="W173" s="92" t="str">
        <f t="shared" si="14"/>
        <v/>
      </c>
      <c r="X173" s="99"/>
      <c r="Y173" s="94"/>
      <c r="Z173" s="100"/>
      <c r="AA173" s="95"/>
      <c r="AB173" s="10"/>
      <c r="AC173" s="72" t="b">
        <f t="shared" ca="1" si="11"/>
        <v>0</v>
      </c>
    </row>
    <row r="174" spans="1:29" ht="15">
      <c r="A174" s="93">
        <f t="shared" si="15"/>
        <v>2171</v>
      </c>
      <c r="B174" s="94"/>
      <c r="C174" s="153"/>
      <c r="D174" s="93" t="str">
        <f>IF(C174&lt;&gt;"",COUNTIF(Stats!AD:AD,C174),"")</f>
        <v/>
      </c>
      <c r="E174" s="165" t="str">
        <f ca="1">IF(C174&lt;&gt;"",IF(MONTH(T174)=MONTH(TODAY()),Stats!AI2172,"--"),"")</f>
        <v/>
      </c>
      <c r="F174" s="97"/>
      <c r="G174" s="160"/>
      <c r="H174" s="157"/>
      <c r="I174" s="158"/>
      <c r="J174" s="161"/>
      <c r="K174" s="160"/>
      <c r="L174" s="162"/>
      <c r="M174" s="162"/>
      <c r="N174" s="96"/>
      <c r="O174" s="96"/>
      <c r="P174" s="164"/>
      <c r="Q174" s="159"/>
      <c r="R174" s="98"/>
      <c r="S174" s="163"/>
      <c r="T174" s="92" t="str">
        <f t="shared" ca="1" si="12"/>
        <v/>
      </c>
      <c r="U174" s="94"/>
      <c r="V174" s="92" t="str">
        <f t="shared" si="13"/>
        <v/>
      </c>
      <c r="W174" s="92" t="str">
        <f t="shared" si="14"/>
        <v/>
      </c>
      <c r="X174" s="99"/>
      <c r="Y174" s="94"/>
      <c r="Z174" s="100"/>
      <c r="AA174" s="95"/>
      <c r="AB174" s="10"/>
      <c r="AC174" s="72" t="b">
        <f t="shared" ca="1" si="11"/>
        <v>0</v>
      </c>
    </row>
    <row r="175" spans="1:29" ht="15">
      <c r="A175" s="93">
        <f t="shared" si="15"/>
        <v>2172</v>
      </c>
      <c r="B175" s="94"/>
      <c r="C175" s="153"/>
      <c r="D175" s="93" t="str">
        <f>IF(C175&lt;&gt;"",COUNTIF(Stats!AD:AD,C175),"")</f>
        <v/>
      </c>
      <c r="E175" s="165" t="str">
        <f ca="1">IF(C175&lt;&gt;"",IF(MONTH(T175)=MONTH(TODAY()),Stats!AI2173,"--"),"")</f>
        <v/>
      </c>
      <c r="F175" s="97"/>
      <c r="G175" s="160"/>
      <c r="H175" s="157"/>
      <c r="I175" s="158"/>
      <c r="J175" s="161"/>
      <c r="K175" s="160"/>
      <c r="L175" s="162"/>
      <c r="M175" s="162"/>
      <c r="N175" s="96"/>
      <c r="O175" s="96"/>
      <c r="P175" s="164"/>
      <c r="Q175" s="159"/>
      <c r="R175" s="98"/>
      <c r="S175" s="163"/>
      <c r="T175" s="92" t="str">
        <f t="shared" ca="1" si="12"/>
        <v/>
      </c>
      <c r="U175" s="94"/>
      <c r="V175" s="92" t="str">
        <f t="shared" si="13"/>
        <v/>
      </c>
      <c r="W175" s="92" t="str">
        <f t="shared" si="14"/>
        <v/>
      </c>
      <c r="X175" s="99"/>
      <c r="Y175" s="94"/>
      <c r="Z175" s="100"/>
      <c r="AA175" s="95"/>
      <c r="AB175" s="10"/>
      <c r="AC175" s="72" t="b">
        <f t="shared" ca="1" si="11"/>
        <v>0</v>
      </c>
    </row>
    <row r="176" spans="1:29" ht="15">
      <c r="A176" s="93">
        <f t="shared" si="15"/>
        <v>2173</v>
      </c>
      <c r="B176" s="94"/>
      <c r="C176" s="153"/>
      <c r="D176" s="93" t="str">
        <f>IF(C176&lt;&gt;"",COUNTIF(Stats!AD:AD,C176),"")</f>
        <v/>
      </c>
      <c r="E176" s="165" t="str">
        <f ca="1">IF(C176&lt;&gt;"",IF(MONTH(T176)=MONTH(TODAY()),Stats!AI2174,"--"),"")</f>
        <v/>
      </c>
      <c r="F176" s="97"/>
      <c r="G176" s="160"/>
      <c r="H176" s="157"/>
      <c r="I176" s="158"/>
      <c r="J176" s="161"/>
      <c r="K176" s="160"/>
      <c r="L176" s="162"/>
      <c r="M176" s="162"/>
      <c r="N176" s="96"/>
      <c r="O176" s="96"/>
      <c r="P176" s="164"/>
      <c r="Q176" s="159"/>
      <c r="R176" s="98"/>
      <c r="S176" s="163"/>
      <c r="T176" s="92" t="str">
        <f t="shared" ca="1" si="12"/>
        <v/>
      </c>
      <c r="U176" s="94"/>
      <c r="V176" s="92" t="str">
        <f t="shared" si="13"/>
        <v/>
      </c>
      <c r="W176" s="92" t="str">
        <f t="shared" si="14"/>
        <v/>
      </c>
      <c r="X176" s="99"/>
      <c r="Y176" s="94"/>
      <c r="Z176" s="100"/>
      <c r="AA176" s="95"/>
      <c r="AB176" s="10"/>
      <c r="AC176" s="72" t="b">
        <f t="shared" ca="1" si="11"/>
        <v>0</v>
      </c>
    </row>
    <row r="177" spans="1:34" ht="15">
      <c r="A177" s="93">
        <f t="shared" si="15"/>
        <v>2174</v>
      </c>
      <c r="B177" s="94"/>
      <c r="C177" s="153"/>
      <c r="D177" s="93" t="str">
        <f>IF(C177&lt;&gt;"",COUNTIF(Stats!AD:AD,C177),"")</f>
        <v/>
      </c>
      <c r="E177" s="165" t="str">
        <f ca="1">IF(C177&lt;&gt;"",IF(MONTH(T177)=MONTH(TODAY()),Stats!AI2175,"--"),"")</f>
        <v/>
      </c>
      <c r="F177" s="97"/>
      <c r="G177" s="160"/>
      <c r="H177" s="157"/>
      <c r="I177" s="158"/>
      <c r="J177" s="161"/>
      <c r="K177" s="160"/>
      <c r="L177" s="162"/>
      <c r="M177" s="162"/>
      <c r="N177" s="96"/>
      <c r="O177" s="96"/>
      <c r="P177" s="164"/>
      <c r="Q177" s="159"/>
      <c r="R177" s="98"/>
      <c r="S177" s="163"/>
      <c r="T177" s="92" t="str">
        <f t="shared" ca="1" si="12"/>
        <v/>
      </c>
      <c r="U177" s="94"/>
      <c r="V177" s="92" t="str">
        <f t="shared" si="13"/>
        <v/>
      </c>
      <c r="W177" s="92" t="str">
        <f t="shared" si="14"/>
        <v/>
      </c>
      <c r="X177" s="99"/>
      <c r="Y177" s="94"/>
      <c r="Z177" s="100"/>
      <c r="AA177" s="95"/>
      <c r="AB177" s="10"/>
      <c r="AC177" s="72" t="b">
        <f t="shared" ca="1" si="11"/>
        <v>0</v>
      </c>
    </row>
    <row r="178" spans="1:34" ht="15">
      <c r="A178" s="93">
        <f t="shared" si="15"/>
        <v>2175</v>
      </c>
      <c r="B178" s="94"/>
      <c r="C178" s="153"/>
      <c r="D178" s="93" t="str">
        <f>IF(C178&lt;&gt;"",COUNTIF(Stats!AD:AD,C178),"")</f>
        <v/>
      </c>
      <c r="E178" s="165" t="str">
        <f ca="1">IF(C178&lt;&gt;"",IF(MONTH(T178)=MONTH(TODAY()),Stats!AI2176,"--"),"")</f>
        <v/>
      </c>
      <c r="F178" s="97"/>
      <c r="G178" s="160"/>
      <c r="H178" s="157"/>
      <c r="I178" s="158"/>
      <c r="J178" s="161"/>
      <c r="K178" s="160"/>
      <c r="L178" s="162"/>
      <c r="M178" s="162"/>
      <c r="N178" s="96"/>
      <c r="O178" s="96"/>
      <c r="P178" s="164"/>
      <c r="Q178" s="159"/>
      <c r="R178" s="98"/>
      <c r="S178" s="163"/>
      <c r="T178" s="92" t="str">
        <f t="shared" ca="1" si="12"/>
        <v/>
      </c>
      <c r="U178" s="94"/>
      <c r="V178" s="92" t="str">
        <f t="shared" si="13"/>
        <v/>
      </c>
      <c r="W178" s="92" t="str">
        <f t="shared" si="14"/>
        <v/>
      </c>
      <c r="X178" s="99"/>
      <c r="Y178" s="94"/>
      <c r="Z178" s="100"/>
      <c r="AA178" s="95"/>
      <c r="AB178" s="10"/>
      <c r="AC178" s="72" t="b">
        <f t="shared" ca="1" si="11"/>
        <v>0</v>
      </c>
    </row>
    <row r="179" spans="1:34" ht="15">
      <c r="A179" s="93">
        <f t="shared" si="15"/>
        <v>2176</v>
      </c>
      <c r="B179" s="94"/>
      <c r="C179" s="153"/>
      <c r="D179" s="93" t="str">
        <f>IF(C179&lt;&gt;"",COUNTIF(Stats!AD:AD,C179),"")</f>
        <v/>
      </c>
      <c r="E179" s="165" t="str">
        <f ca="1">IF(C179&lt;&gt;"",IF(MONTH(T179)=MONTH(TODAY()),Stats!AI2177,"--"),"")</f>
        <v/>
      </c>
      <c r="F179" s="97"/>
      <c r="G179" s="160"/>
      <c r="H179" s="157"/>
      <c r="I179" s="158"/>
      <c r="J179" s="161"/>
      <c r="K179" s="160"/>
      <c r="L179" s="162"/>
      <c r="M179" s="162"/>
      <c r="N179" s="96"/>
      <c r="O179" s="96"/>
      <c r="P179" s="164"/>
      <c r="Q179" s="159"/>
      <c r="R179" s="98"/>
      <c r="S179" s="163"/>
      <c r="T179" s="92" t="str">
        <f t="shared" ca="1" si="12"/>
        <v/>
      </c>
      <c r="U179" s="94"/>
      <c r="V179" s="92" t="str">
        <f t="shared" si="13"/>
        <v/>
      </c>
      <c r="W179" s="92" t="str">
        <f t="shared" si="14"/>
        <v/>
      </c>
      <c r="X179" s="99"/>
      <c r="Y179" s="94"/>
      <c r="Z179" s="100"/>
      <c r="AA179" s="95"/>
      <c r="AB179" s="10"/>
      <c r="AC179" s="72" t="b">
        <f t="shared" ca="1" si="11"/>
        <v>0</v>
      </c>
    </row>
    <row r="180" spans="1:34" ht="15">
      <c r="A180" s="93">
        <f t="shared" si="15"/>
        <v>2177</v>
      </c>
      <c r="B180" s="94"/>
      <c r="C180" s="153"/>
      <c r="D180" s="93" t="str">
        <f>IF(C180&lt;&gt;"",COUNTIF(Stats!AD:AD,C180),"")</f>
        <v/>
      </c>
      <c r="E180" s="165" t="str">
        <f ca="1">IF(C180&lt;&gt;"",IF(MONTH(T180)=MONTH(TODAY()),Stats!AI2178,"--"),"")</f>
        <v/>
      </c>
      <c r="F180" s="97"/>
      <c r="G180" s="160"/>
      <c r="H180" s="157"/>
      <c r="I180" s="158"/>
      <c r="J180" s="161"/>
      <c r="K180" s="160"/>
      <c r="L180" s="162"/>
      <c r="M180" s="162"/>
      <c r="N180" s="96"/>
      <c r="O180" s="96"/>
      <c r="P180" s="164"/>
      <c r="Q180" s="159"/>
      <c r="R180" s="98"/>
      <c r="S180" s="163"/>
      <c r="T180" s="92" t="str">
        <f t="shared" ca="1" si="12"/>
        <v/>
      </c>
      <c r="U180" s="94"/>
      <c r="V180" s="92" t="str">
        <f t="shared" si="13"/>
        <v/>
      </c>
      <c r="W180" s="92" t="str">
        <f t="shared" si="14"/>
        <v/>
      </c>
      <c r="X180" s="99"/>
      <c r="Y180" s="94"/>
      <c r="Z180" s="100"/>
      <c r="AA180" s="95"/>
      <c r="AB180" s="10"/>
      <c r="AC180" s="72" t="b">
        <f t="shared" ca="1" si="11"/>
        <v>0</v>
      </c>
    </row>
    <row r="181" spans="1:34" ht="15">
      <c r="A181" s="93">
        <f t="shared" si="15"/>
        <v>2178</v>
      </c>
      <c r="B181" s="94"/>
      <c r="C181" s="153"/>
      <c r="D181" s="93" t="str">
        <f>IF(C181&lt;&gt;"",COUNTIF(Stats!AD:AD,C181),"")</f>
        <v/>
      </c>
      <c r="E181" s="165" t="str">
        <f ca="1">IF(C181&lt;&gt;"",IF(MONTH(T181)=MONTH(TODAY()),Stats!AI2179,"--"),"")</f>
        <v/>
      </c>
      <c r="F181" s="97"/>
      <c r="G181" s="160"/>
      <c r="H181" s="157"/>
      <c r="I181" s="158"/>
      <c r="J181" s="161"/>
      <c r="K181" s="160"/>
      <c r="L181" s="162"/>
      <c r="M181" s="162"/>
      <c r="N181" s="96"/>
      <c r="O181" s="96"/>
      <c r="P181" s="164"/>
      <c r="Q181" s="159"/>
      <c r="R181" s="98"/>
      <c r="S181" s="163"/>
      <c r="T181" s="92" t="str">
        <f t="shared" ca="1" si="12"/>
        <v/>
      </c>
      <c r="U181" s="94"/>
      <c r="V181" s="92" t="str">
        <f t="shared" si="13"/>
        <v/>
      </c>
      <c r="W181" s="92" t="str">
        <f t="shared" si="14"/>
        <v/>
      </c>
      <c r="X181" s="99"/>
      <c r="Y181" s="94"/>
      <c r="Z181" s="100"/>
      <c r="AA181" s="95"/>
      <c r="AB181" s="10"/>
      <c r="AC181" s="72" t="b">
        <f t="shared" ca="1" si="11"/>
        <v>0</v>
      </c>
    </row>
    <row r="182" spans="1:34" ht="15">
      <c r="A182" s="93">
        <f t="shared" si="15"/>
        <v>2179</v>
      </c>
      <c r="B182" s="94"/>
      <c r="C182" s="153"/>
      <c r="D182" s="93" t="str">
        <f>IF(C182&lt;&gt;"",COUNTIF(Stats!AD:AD,C182),"")</f>
        <v/>
      </c>
      <c r="E182" s="165" t="str">
        <f ca="1">IF(C182&lt;&gt;"",IF(MONTH(T182)=MONTH(TODAY()),Stats!AI2180,"--"),"")</f>
        <v/>
      </c>
      <c r="F182" s="97"/>
      <c r="G182" s="160"/>
      <c r="H182" s="157"/>
      <c r="I182" s="158"/>
      <c r="J182" s="161"/>
      <c r="K182" s="160"/>
      <c r="L182" s="162"/>
      <c r="M182" s="162"/>
      <c r="N182" s="96"/>
      <c r="O182" s="96"/>
      <c r="P182" s="164"/>
      <c r="Q182" s="159"/>
      <c r="R182" s="98"/>
      <c r="S182" s="163"/>
      <c r="T182" s="92" t="str">
        <f t="shared" ca="1" si="12"/>
        <v/>
      </c>
      <c r="U182" s="94"/>
      <c r="V182" s="92" t="str">
        <f t="shared" si="13"/>
        <v/>
      </c>
      <c r="W182" s="92" t="str">
        <f t="shared" si="14"/>
        <v/>
      </c>
      <c r="X182" s="99"/>
      <c r="Y182" s="94"/>
      <c r="Z182" s="100"/>
      <c r="AA182" s="95"/>
      <c r="AB182" s="10"/>
      <c r="AC182" s="72" t="b">
        <f t="shared" ca="1" si="11"/>
        <v>0</v>
      </c>
    </row>
    <row r="183" spans="1:34" ht="15">
      <c r="A183" s="93">
        <f t="shared" si="15"/>
        <v>2180</v>
      </c>
      <c r="B183" s="94"/>
      <c r="C183" s="153"/>
      <c r="D183" s="93" t="str">
        <f>IF(C183&lt;&gt;"",COUNTIF(Stats!AD:AD,C183),"")</f>
        <v/>
      </c>
      <c r="E183" s="165" t="str">
        <f ca="1">IF(C183&lt;&gt;"",IF(MONTH(T183)=MONTH(TODAY()),Stats!AI2181,"--"),"")</f>
        <v/>
      </c>
      <c r="F183" s="97"/>
      <c r="G183" s="160"/>
      <c r="H183" s="157"/>
      <c r="I183" s="158"/>
      <c r="J183" s="161"/>
      <c r="K183" s="160"/>
      <c r="L183" s="162"/>
      <c r="M183" s="162"/>
      <c r="N183" s="96"/>
      <c r="O183" s="96"/>
      <c r="P183" s="164"/>
      <c r="Q183" s="159"/>
      <c r="R183" s="98"/>
      <c r="S183" s="163"/>
      <c r="T183" s="92" t="str">
        <f t="shared" ca="1" si="12"/>
        <v/>
      </c>
      <c r="U183" s="94"/>
      <c r="V183" s="92" t="str">
        <f t="shared" si="13"/>
        <v/>
      </c>
      <c r="W183" s="92" t="str">
        <f t="shared" si="14"/>
        <v/>
      </c>
      <c r="X183" s="99"/>
      <c r="Y183" s="94"/>
      <c r="Z183" s="100"/>
      <c r="AA183" s="95"/>
      <c r="AB183" s="10"/>
      <c r="AC183" s="72" t="b">
        <f t="shared" ca="1" si="11"/>
        <v>0</v>
      </c>
    </row>
    <row r="184" spans="1:34" s="33" customFormat="1" ht="15">
      <c r="A184" s="93">
        <f t="shared" si="15"/>
        <v>2181</v>
      </c>
      <c r="B184" s="94"/>
      <c r="C184" s="153"/>
      <c r="D184" s="93" t="str">
        <f>IF(C184&lt;&gt;"",COUNTIF(Stats!AD:AD,C184),"")</f>
        <v/>
      </c>
      <c r="E184" s="165" t="str">
        <f ca="1">IF(C184&lt;&gt;"",IF(MONTH(T184)=MONTH(TODAY()),Stats!AI2182,"--"),"")</f>
        <v/>
      </c>
      <c r="F184" s="97"/>
      <c r="G184" s="160"/>
      <c r="H184" s="157"/>
      <c r="I184" s="158"/>
      <c r="J184" s="161"/>
      <c r="K184" s="160"/>
      <c r="L184" s="162"/>
      <c r="M184" s="162"/>
      <c r="N184" s="96"/>
      <c r="O184" s="96"/>
      <c r="P184" s="164"/>
      <c r="Q184" s="159"/>
      <c r="R184" s="98"/>
      <c r="S184" s="163"/>
      <c r="T184" s="92" t="str">
        <f t="shared" ca="1" si="12"/>
        <v/>
      </c>
      <c r="U184" s="94"/>
      <c r="V184" s="92" t="str">
        <f t="shared" si="13"/>
        <v/>
      </c>
      <c r="W184" s="92" t="str">
        <f t="shared" si="14"/>
        <v/>
      </c>
      <c r="X184" s="99"/>
      <c r="Y184" s="94"/>
      <c r="Z184" s="100"/>
      <c r="AA184" s="95"/>
      <c r="AB184" s="10"/>
      <c r="AC184" s="72" t="b">
        <f t="shared" ca="1" si="11"/>
        <v>0</v>
      </c>
      <c r="AH184" s="1"/>
    </row>
    <row r="185" spans="1:34" ht="15">
      <c r="A185" s="93">
        <f t="shared" si="15"/>
        <v>2182</v>
      </c>
      <c r="B185" s="94"/>
      <c r="C185" s="153"/>
      <c r="D185" s="93" t="str">
        <f>IF(C185&lt;&gt;"",COUNTIF(Stats!AD:AD,C185),"")</f>
        <v/>
      </c>
      <c r="E185" s="165" t="str">
        <f ca="1">IF(C185&lt;&gt;"",IF(MONTH(T185)=MONTH(TODAY()),Stats!AI2183,"--"),"")</f>
        <v/>
      </c>
      <c r="F185" s="97"/>
      <c r="G185" s="160"/>
      <c r="H185" s="157"/>
      <c r="I185" s="158"/>
      <c r="J185" s="161"/>
      <c r="K185" s="160"/>
      <c r="L185" s="162"/>
      <c r="M185" s="162"/>
      <c r="N185" s="96"/>
      <c r="O185" s="96"/>
      <c r="P185" s="164"/>
      <c r="Q185" s="159"/>
      <c r="R185" s="98"/>
      <c r="S185" s="163"/>
      <c r="T185" s="92" t="str">
        <f t="shared" ca="1" si="12"/>
        <v/>
      </c>
      <c r="U185" s="94"/>
      <c r="V185" s="92" t="str">
        <f t="shared" si="13"/>
        <v/>
      </c>
      <c r="W185" s="92" t="str">
        <f t="shared" si="14"/>
        <v/>
      </c>
      <c r="X185" s="99"/>
      <c r="Y185" s="94"/>
      <c r="Z185" s="100"/>
      <c r="AA185" s="95"/>
      <c r="AB185" s="10"/>
      <c r="AC185" s="72" t="b">
        <f t="shared" ca="1" si="11"/>
        <v>0</v>
      </c>
      <c r="AH185" s="33"/>
    </row>
    <row r="186" spans="1:34" ht="15">
      <c r="A186" s="93">
        <f t="shared" si="15"/>
        <v>2183</v>
      </c>
      <c r="B186" s="94"/>
      <c r="C186" s="153"/>
      <c r="D186" s="93" t="str">
        <f>IF(C186&lt;&gt;"",COUNTIF(Stats!AD:AD,C186),"")</f>
        <v/>
      </c>
      <c r="E186" s="165" t="str">
        <f ca="1">IF(C186&lt;&gt;"",IF(MONTH(T186)=MONTH(TODAY()),Stats!AI2184,"--"),"")</f>
        <v/>
      </c>
      <c r="F186" s="97"/>
      <c r="G186" s="160"/>
      <c r="H186" s="157"/>
      <c r="I186" s="158"/>
      <c r="J186" s="161"/>
      <c r="K186" s="160"/>
      <c r="L186" s="162"/>
      <c r="M186" s="162"/>
      <c r="N186" s="96"/>
      <c r="O186" s="96"/>
      <c r="P186" s="164"/>
      <c r="Q186" s="159"/>
      <c r="R186" s="98"/>
      <c r="S186" s="163"/>
      <c r="T186" s="92" t="str">
        <f t="shared" ca="1" si="12"/>
        <v/>
      </c>
      <c r="U186" s="94"/>
      <c r="V186" s="92" t="str">
        <f t="shared" si="13"/>
        <v/>
      </c>
      <c r="W186" s="92" t="str">
        <f t="shared" si="14"/>
        <v/>
      </c>
      <c r="X186" s="99"/>
      <c r="Y186" s="94"/>
      <c r="Z186" s="100"/>
      <c r="AA186" s="95"/>
      <c r="AB186" s="10"/>
      <c r="AC186" s="72" t="b">
        <f t="shared" ca="1" si="11"/>
        <v>0</v>
      </c>
    </row>
    <row r="187" spans="1:34" ht="15">
      <c r="A187" s="93">
        <f t="shared" si="15"/>
        <v>2184</v>
      </c>
      <c r="B187" s="94"/>
      <c r="C187" s="153"/>
      <c r="D187" s="93" t="str">
        <f>IF(C187&lt;&gt;"",COUNTIF(Stats!AD:AD,C187),"")</f>
        <v/>
      </c>
      <c r="E187" s="165" t="str">
        <f ca="1">IF(C187&lt;&gt;"",IF(MONTH(T187)=MONTH(TODAY()),Stats!AI2185,"--"),"")</f>
        <v/>
      </c>
      <c r="F187" s="97"/>
      <c r="G187" s="160"/>
      <c r="H187" s="157"/>
      <c r="I187" s="158"/>
      <c r="J187" s="161"/>
      <c r="K187" s="160"/>
      <c r="L187" s="162"/>
      <c r="M187" s="162"/>
      <c r="N187" s="96"/>
      <c r="O187" s="96"/>
      <c r="P187" s="164"/>
      <c r="Q187" s="159"/>
      <c r="R187" s="98"/>
      <c r="S187" s="163"/>
      <c r="T187" s="92" t="str">
        <f t="shared" ca="1" si="12"/>
        <v/>
      </c>
      <c r="U187" s="94"/>
      <c r="V187" s="92" t="str">
        <f t="shared" si="13"/>
        <v/>
      </c>
      <c r="W187" s="92" t="str">
        <f t="shared" si="14"/>
        <v/>
      </c>
      <c r="X187" s="99"/>
      <c r="Y187" s="94"/>
      <c r="Z187" s="100"/>
      <c r="AA187" s="95"/>
      <c r="AB187" s="10"/>
      <c r="AC187" s="72" t="b">
        <f t="shared" ca="1" si="11"/>
        <v>0</v>
      </c>
    </row>
    <row r="188" spans="1:34" ht="15">
      <c r="A188" s="93">
        <f t="shared" si="15"/>
        <v>2185</v>
      </c>
      <c r="B188" s="94"/>
      <c r="C188" s="153"/>
      <c r="D188" s="93" t="str">
        <f>IF(C188&lt;&gt;"",COUNTIF(Stats!AD:AD,C188),"")</f>
        <v/>
      </c>
      <c r="E188" s="165" t="str">
        <f ca="1">IF(C188&lt;&gt;"",IF(MONTH(T188)=MONTH(TODAY()),Stats!AI2186,"--"),"")</f>
        <v/>
      </c>
      <c r="F188" s="97"/>
      <c r="G188" s="160"/>
      <c r="H188" s="157"/>
      <c r="I188" s="158"/>
      <c r="J188" s="161"/>
      <c r="K188" s="160"/>
      <c r="L188" s="162"/>
      <c r="M188" s="162"/>
      <c r="N188" s="96"/>
      <c r="O188" s="96"/>
      <c r="P188" s="164"/>
      <c r="Q188" s="159"/>
      <c r="R188" s="98"/>
      <c r="S188" s="163"/>
      <c r="T188" s="92" t="str">
        <f t="shared" ca="1" si="12"/>
        <v/>
      </c>
      <c r="U188" s="94"/>
      <c r="V188" s="92" t="str">
        <f t="shared" si="13"/>
        <v/>
      </c>
      <c r="W188" s="92" t="str">
        <f t="shared" si="14"/>
        <v/>
      </c>
      <c r="X188" s="99"/>
      <c r="Y188" s="94"/>
      <c r="Z188" s="100"/>
      <c r="AA188" s="95"/>
      <c r="AB188" s="10"/>
      <c r="AC188" s="72" t="b">
        <f t="shared" ca="1" si="11"/>
        <v>0</v>
      </c>
    </row>
    <row r="189" spans="1:34" ht="15">
      <c r="A189" s="93">
        <f t="shared" si="15"/>
        <v>2186</v>
      </c>
      <c r="B189" s="94"/>
      <c r="C189" s="153"/>
      <c r="D189" s="93" t="str">
        <f>IF(C189&lt;&gt;"",COUNTIF(Stats!AD:AD,C189),"")</f>
        <v/>
      </c>
      <c r="E189" s="165" t="str">
        <f ca="1">IF(C189&lt;&gt;"",IF(MONTH(T189)=MONTH(TODAY()),Stats!AI2187,"--"),"")</f>
        <v/>
      </c>
      <c r="F189" s="97"/>
      <c r="G189" s="160"/>
      <c r="H189" s="157"/>
      <c r="I189" s="158"/>
      <c r="J189" s="161"/>
      <c r="K189" s="160"/>
      <c r="L189" s="162"/>
      <c r="M189" s="162"/>
      <c r="N189" s="96"/>
      <c r="O189" s="96"/>
      <c r="P189" s="164"/>
      <c r="Q189" s="159"/>
      <c r="R189" s="98"/>
      <c r="S189" s="163"/>
      <c r="T189" s="92" t="str">
        <f t="shared" ca="1" si="12"/>
        <v/>
      </c>
      <c r="U189" s="94"/>
      <c r="V189" s="92" t="str">
        <f t="shared" si="13"/>
        <v/>
      </c>
      <c r="W189" s="92" t="str">
        <f t="shared" si="14"/>
        <v/>
      </c>
      <c r="X189" s="99"/>
      <c r="Y189" s="94"/>
      <c r="Z189" s="100"/>
      <c r="AA189" s="95"/>
      <c r="AB189" s="10"/>
      <c r="AC189" s="72" t="b">
        <f t="shared" ca="1" si="11"/>
        <v>0</v>
      </c>
    </row>
    <row r="190" spans="1:34" ht="15">
      <c r="A190" s="93">
        <f t="shared" si="15"/>
        <v>2187</v>
      </c>
      <c r="B190" s="94"/>
      <c r="C190" s="153"/>
      <c r="D190" s="93" t="str">
        <f>IF(C190&lt;&gt;"",COUNTIF(Stats!AD:AD,C190),"")</f>
        <v/>
      </c>
      <c r="E190" s="165" t="str">
        <f ca="1">IF(C190&lt;&gt;"",IF(MONTH(T190)=MONTH(TODAY()),Stats!AI2188,"--"),"")</f>
        <v/>
      </c>
      <c r="F190" s="97"/>
      <c r="G190" s="160"/>
      <c r="H190" s="157"/>
      <c r="I190" s="158"/>
      <c r="J190" s="161"/>
      <c r="K190" s="160"/>
      <c r="L190" s="162"/>
      <c r="M190" s="162"/>
      <c r="N190" s="96"/>
      <c r="O190" s="96"/>
      <c r="P190" s="164"/>
      <c r="Q190" s="159"/>
      <c r="R190" s="98"/>
      <c r="S190" s="163"/>
      <c r="T190" s="92" t="str">
        <f t="shared" ca="1" si="12"/>
        <v/>
      </c>
      <c r="U190" s="94"/>
      <c r="V190" s="92" t="str">
        <f t="shared" si="13"/>
        <v/>
      </c>
      <c r="W190" s="92" t="str">
        <f t="shared" si="14"/>
        <v/>
      </c>
      <c r="X190" s="99"/>
      <c r="Y190" s="94"/>
      <c r="Z190" s="100"/>
      <c r="AA190" s="95"/>
      <c r="AB190" s="10"/>
      <c r="AC190" s="72" t="b">
        <f t="shared" ca="1" si="11"/>
        <v>0</v>
      </c>
    </row>
    <row r="191" spans="1:34" ht="15">
      <c r="A191" s="93">
        <f t="shared" si="15"/>
        <v>2188</v>
      </c>
      <c r="B191" s="94"/>
      <c r="C191" s="153"/>
      <c r="D191" s="93" t="str">
        <f>IF(C191&lt;&gt;"",COUNTIF(Stats!AD:AD,C191),"")</f>
        <v/>
      </c>
      <c r="E191" s="165" t="str">
        <f ca="1">IF(C191&lt;&gt;"",IF(MONTH(T191)=MONTH(TODAY()),Stats!AI2189,"--"),"")</f>
        <v/>
      </c>
      <c r="F191" s="97"/>
      <c r="G191" s="160"/>
      <c r="H191" s="157"/>
      <c r="I191" s="158"/>
      <c r="J191" s="161"/>
      <c r="K191" s="160"/>
      <c r="L191" s="162"/>
      <c r="M191" s="162"/>
      <c r="N191" s="96"/>
      <c r="O191" s="96"/>
      <c r="P191" s="164"/>
      <c r="Q191" s="159"/>
      <c r="R191" s="98"/>
      <c r="S191" s="163"/>
      <c r="T191" s="92" t="str">
        <f t="shared" ca="1" si="12"/>
        <v/>
      </c>
      <c r="U191" s="94"/>
      <c r="V191" s="92" t="str">
        <f t="shared" si="13"/>
        <v/>
      </c>
      <c r="W191" s="92" t="str">
        <f t="shared" si="14"/>
        <v/>
      </c>
      <c r="X191" s="99"/>
      <c r="Y191" s="94"/>
      <c r="Z191" s="100"/>
      <c r="AA191" s="95"/>
      <c r="AB191" s="10"/>
      <c r="AC191" s="72" t="b">
        <f t="shared" ca="1" si="11"/>
        <v>0</v>
      </c>
    </row>
    <row r="192" spans="1:34" ht="15">
      <c r="A192" s="93">
        <f t="shared" si="15"/>
        <v>2189</v>
      </c>
      <c r="B192" s="94"/>
      <c r="C192" s="153"/>
      <c r="D192" s="93" t="str">
        <f>IF(C192&lt;&gt;"",COUNTIF(Stats!AD:AD,C192),"")</f>
        <v/>
      </c>
      <c r="E192" s="165" t="str">
        <f ca="1">IF(C192&lt;&gt;"",IF(MONTH(T192)=MONTH(TODAY()),Stats!AI2190,"--"),"")</f>
        <v/>
      </c>
      <c r="F192" s="97"/>
      <c r="G192" s="160"/>
      <c r="H192" s="157"/>
      <c r="I192" s="158"/>
      <c r="J192" s="161"/>
      <c r="K192" s="160"/>
      <c r="L192" s="162"/>
      <c r="M192" s="162"/>
      <c r="N192" s="96"/>
      <c r="O192" s="96"/>
      <c r="P192" s="164"/>
      <c r="Q192" s="159"/>
      <c r="R192" s="98"/>
      <c r="S192" s="163"/>
      <c r="T192" s="92" t="str">
        <f t="shared" ca="1" si="12"/>
        <v/>
      </c>
      <c r="U192" s="94"/>
      <c r="V192" s="92" t="str">
        <f t="shared" si="13"/>
        <v/>
      </c>
      <c r="W192" s="92" t="str">
        <f t="shared" si="14"/>
        <v/>
      </c>
      <c r="X192" s="99"/>
      <c r="Y192" s="94"/>
      <c r="Z192" s="100"/>
      <c r="AA192" s="95"/>
      <c r="AB192" s="10"/>
      <c r="AC192" s="72" t="b">
        <f t="shared" ca="1" si="11"/>
        <v>0</v>
      </c>
    </row>
    <row r="193" spans="1:29" ht="15">
      <c r="A193" s="93">
        <f t="shared" si="15"/>
        <v>2190</v>
      </c>
      <c r="B193" s="94"/>
      <c r="C193" s="153"/>
      <c r="D193" s="93" t="str">
        <f>IF(C193&lt;&gt;"",COUNTIF(Stats!AD:AD,C193),"")</f>
        <v/>
      </c>
      <c r="E193" s="165" t="str">
        <f ca="1">IF(C193&lt;&gt;"",IF(MONTH(T193)=MONTH(TODAY()),Stats!AI2191,"--"),"")</f>
        <v/>
      </c>
      <c r="F193" s="97"/>
      <c r="G193" s="160"/>
      <c r="H193" s="157"/>
      <c r="I193" s="158"/>
      <c r="J193" s="161"/>
      <c r="K193" s="160"/>
      <c r="L193" s="162"/>
      <c r="M193" s="162"/>
      <c r="N193" s="96"/>
      <c r="O193" s="96"/>
      <c r="P193" s="164"/>
      <c r="Q193" s="159"/>
      <c r="R193" s="98"/>
      <c r="S193" s="163"/>
      <c r="T193" s="92" t="str">
        <f t="shared" ca="1" si="12"/>
        <v/>
      </c>
      <c r="U193" s="94"/>
      <c r="V193" s="92" t="str">
        <f t="shared" si="13"/>
        <v/>
      </c>
      <c r="W193" s="92" t="str">
        <f t="shared" si="14"/>
        <v/>
      </c>
      <c r="X193" s="99"/>
      <c r="Y193" s="94"/>
      <c r="Z193" s="100"/>
      <c r="AA193" s="95"/>
      <c r="AB193" s="10"/>
      <c r="AC193" s="72" t="b">
        <f t="shared" ca="1" si="11"/>
        <v>0</v>
      </c>
    </row>
    <row r="194" spans="1:29" ht="15">
      <c r="A194" s="93">
        <f t="shared" si="15"/>
        <v>2191</v>
      </c>
      <c r="B194" s="94"/>
      <c r="C194" s="153"/>
      <c r="D194" s="93" t="str">
        <f>IF(C194&lt;&gt;"",COUNTIF(Stats!AD:AD,C194),"")</f>
        <v/>
      </c>
      <c r="E194" s="165" t="str">
        <f ca="1">IF(C194&lt;&gt;"",IF(MONTH(T194)=MONTH(TODAY()),Stats!AI2192,"--"),"")</f>
        <v/>
      </c>
      <c r="F194" s="97"/>
      <c r="G194" s="160"/>
      <c r="H194" s="157"/>
      <c r="I194" s="158"/>
      <c r="J194" s="161"/>
      <c r="K194" s="160"/>
      <c r="L194" s="162"/>
      <c r="M194" s="162"/>
      <c r="N194" s="96"/>
      <c r="O194" s="96"/>
      <c r="P194" s="164"/>
      <c r="Q194" s="159"/>
      <c r="R194" s="98"/>
      <c r="S194" s="163"/>
      <c r="T194" s="92" t="str">
        <f t="shared" ca="1" si="12"/>
        <v/>
      </c>
      <c r="U194" s="94"/>
      <c r="V194" s="92" t="str">
        <f t="shared" si="13"/>
        <v/>
      </c>
      <c r="W194" s="92" t="str">
        <f t="shared" si="14"/>
        <v/>
      </c>
      <c r="X194" s="99"/>
      <c r="Y194" s="94"/>
      <c r="Z194" s="100"/>
      <c r="AA194" s="95"/>
      <c r="AB194" s="10"/>
      <c r="AC194" s="72" t="b">
        <f t="shared" ca="1" si="11"/>
        <v>0</v>
      </c>
    </row>
    <row r="195" spans="1:29" ht="15">
      <c r="A195" s="93">
        <f t="shared" si="15"/>
        <v>2192</v>
      </c>
      <c r="B195" s="94"/>
      <c r="C195" s="153"/>
      <c r="D195" s="93" t="str">
        <f>IF(C195&lt;&gt;"",COUNTIF(Stats!AD:AD,C195),"")</f>
        <v/>
      </c>
      <c r="E195" s="165" t="str">
        <f ca="1">IF(C195&lt;&gt;"",IF(MONTH(T195)=MONTH(TODAY()),Stats!AI2193,"--"),"")</f>
        <v/>
      </c>
      <c r="F195" s="97"/>
      <c r="G195" s="160"/>
      <c r="H195" s="157"/>
      <c r="I195" s="158"/>
      <c r="J195" s="161"/>
      <c r="K195" s="160"/>
      <c r="L195" s="162"/>
      <c r="M195" s="162"/>
      <c r="N195" s="96"/>
      <c r="O195" s="96"/>
      <c r="P195" s="164"/>
      <c r="Q195" s="159"/>
      <c r="R195" s="98"/>
      <c r="S195" s="163"/>
      <c r="T195" s="92" t="str">
        <f t="shared" ca="1" si="12"/>
        <v/>
      </c>
      <c r="U195" s="94"/>
      <c r="V195" s="92" t="str">
        <f t="shared" si="13"/>
        <v/>
      </c>
      <c r="W195" s="92" t="str">
        <f t="shared" si="14"/>
        <v/>
      </c>
      <c r="X195" s="99"/>
      <c r="Y195" s="94"/>
      <c r="Z195" s="100"/>
      <c r="AA195" s="95"/>
      <c r="AB195" s="10"/>
      <c r="AC195" s="72" t="b">
        <f t="shared" ca="1" si="11"/>
        <v>0</v>
      </c>
    </row>
    <row r="196" spans="1:29" ht="15">
      <c r="A196" s="93">
        <f t="shared" si="15"/>
        <v>2193</v>
      </c>
      <c r="B196" s="94"/>
      <c r="C196" s="153"/>
      <c r="D196" s="93" t="str">
        <f>IF(C196&lt;&gt;"",COUNTIF(Stats!AD:AD,C196),"")</f>
        <v/>
      </c>
      <c r="E196" s="165" t="str">
        <f ca="1">IF(C196&lt;&gt;"",IF(MONTH(T196)=MONTH(TODAY()),Stats!AI2194,"--"),"")</f>
        <v/>
      </c>
      <c r="F196" s="97"/>
      <c r="G196" s="160"/>
      <c r="H196" s="157"/>
      <c r="I196" s="158"/>
      <c r="J196" s="161"/>
      <c r="K196" s="160"/>
      <c r="L196" s="162"/>
      <c r="M196" s="162"/>
      <c r="N196" s="96"/>
      <c r="O196" s="96"/>
      <c r="P196" s="164"/>
      <c r="Q196" s="159"/>
      <c r="R196" s="98"/>
      <c r="S196" s="163"/>
      <c r="T196" s="92" t="str">
        <f t="shared" ca="1" si="12"/>
        <v/>
      </c>
      <c r="U196" s="94"/>
      <c r="V196" s="92" t="str">
        <f t="shared" si="13"/>
        <v/>
      </c>
      <c r="W196" s="92" t="str">
        <f t="shared" si="14"/>
        <v/>
      </c>
      <c r="X196" s="99"/>
      <c r="Y196" s="94"/>
      <c r="Z196" s="100"/>
      <c r="AA196" s="95"/>
      <c r="AB196" s="10"/>
      <c r="AC196" s="72" t="b">
        <f t="shared" ref="AC196:AC259" ca="1" si="16">AND(T196&gt;=startDate,T196&lt;=endDate)</f>
        <v>0</v>
      </c>
    </row>
    <row r="197" spans="1:29" ht="15">
      <c r="A197" s="93">
        <f t="shared" si="15"/>
        <v>2194</v>
      </c>
      <c r="B197" s="94"/>
      <c r="C197" s="153"/>
      <c r="D197" s="93" t="str">
        <f>IF(C197&lt;&gt;"",COUNTIF(Stats!AD:AD,C197),"")</f>
        <v/>
      </c>
      <c r="E197" s="165" t="str">
        <f ca="1">IF(C197&lt;&gt;"",IF(MONTH(T197)=MONTH(TODAY()),Stats!AI2195,"--"),"")</f>
        <v/>
      </c>
      <c r="F197" s="97"/>
      <c r="G197" s="160"/>
      <c r="H197" s="157"/>
      <c r="I197" s="158"/>
      <c r="J197" s="161"/>
      <c r="K197" s="160"/>
      <c r="L197" s="162"/>
      <c r="M197" s="162"/>
      <c r="N197" s="96"/>
      <c r="O197" s="96"/>
      <c r="P197" s="164"/>
      <c r="Q197" s="159"/>
      <c r="R197" s="98"/>
      <c r="S197" s="163"/>
      <c r="T197" s="92" t="str">
        <f t="shared" ref="T197:T260" ca="1" si="17">IF(B197&lt;&gt;"",IF(T197="",TODAY(),T197),"")</f>
        <v/>
      </c>
      <c r="U197" s="94"/>
      <c r="V197" s="92" t="str">
        <f t="shared" ref="V197:V260" si="18">IF(U197="","", U197+21)</f>
        <v/>
      </c>
      <c r="W197" s="92" t="str">
        <f t="shared" ref="W197:W260" si="19">IF($U197="","", $V197+28)</f>
        <v/>
      </c>
      <c r="X197" s="99"/>
      <c r="Y197" s="94"/>
      <c r="Z197" s="100"/>
      <c r="AA197" s="95"/>
      <c r="AB197" s="10"/>
      <c r="AC197" s="72" t="b">
        <f t="shared" ca="1" si="16"/>
        <v>0</v>
      </c>
    </row>
    <row r="198" spans="1:29" ht="15">
      <c r="A198" s="93">
        <f t="shared" si="15"/>
        <v>2195</v>
      </c>
      <c r="B198" s="94"/>
      <c r="C198" s="153"/>
      <c r="D198" s="93" t="str">
        <f>IF(C198&lt;&gt;"",COUNTIF(Stats!AD:AD,C198),"")</f>
        <v/>
      </c>
      <c r="E198" s="165" t="str">
        <f ca="1">IF(C198&lt;&gt;"",IF(MONTH(T198)=MONTH(TODAY()),Stats!AI2196,"--"),"")</f>
        <v/>
      </c>
      <c r="F198" s="97"/>
      <c r="G198" s="160"/>
      <c r="H198" s="157"/>
      <c r="I198" s="158"/>
      <c r="J198" s="161"/>
      <c r="K198" s="160"/>
      <c r="L198" s="162"/>
      <c r="M198" s="162"/>
      <c r="N198" s="96"/>
      <c r="O198" s="96"/>
      <c r="P198" s="164"/>
      <c r="Q198" s="159"/>
      <c r="R198" s="98"/>
      <c r="S198" s="163"/>
      <c r="T198" s="92" t="str">
        <f t="shared" ca="1" si="17"/>
        <v/>
      </c>
      <c r="U198" s="94"/>
      <c r="V198" s="92" t="str">
        <f t="shared" si="18"/>
        <v/>
      </c>
      <c r="W198" s="92" t="str">
        <f t="shared" si="19"/>
        <v/>
      </c>
      <c r="X198" s="99"/>
      <c r="Y198" s="94"/>
      <c r="Z198" s="100"/>
      <c r="AA198" s="95"/>
      <c r="AB198" s="10"/>
      <c r="AC198" s="72" t="b">
        <f t="shared" ca="1" si="16"/>
        <v>0</v>
      </c>
    </row>
    <row r="199" spans="1:29" ht="15">
      <c r="A199" s="93">
        <f t="shared" si="15"/>
        <v>2196</v>
      </c>
      <c r="B199" s="94"/>
      <c r="C199" s="153"/>
      <c r="D199" s="93" t="str">
        <f>IF(C199&lt;&gt;"",COUNTIF(Stats!AD:AD,C199),"")</f>
        <v/>
      </c>
      <c r="E199" s="165" t="str">
        <f ca="1">IF(C199&lt;&gt;"",IF(MONTH(T199)=MONTH(TODAY()),Stats!AI2197,"--"),"")</f>
        <v/>
      </c>
      <c r="F199" s="97"/>
      <c r="G199" s="160"/>
      <c r="H199" s="157"/>
      <c r="I199" s="158"/>
      <c r="J199" s="161"/>
      <c r="K199" s="160"/>
      <c r="L199" s="162"/>
      <c r="M199" s="162"/>
      <c r="N199" s="96"/>
      <c r="O199" s="96"/>
      <c r="P199" s="164"/>
      <c r="Q199" s="159"/>
      <c r="R199" s="98"/>
      <c r="S199" s="163"/>
      <c r="T199" s="92" t="str">
        <f t="shared" ca="1" si="17"/>
        <v/>
      </c>
      <c r="U199" s="94"/>
      <c r="V199" s="92" t="str">
        <f t="shared" si="18"/>
        <v/>
      </c>
      <c r="W199" s="92" t="str">
        <f t="shared" si="19"/>
        <v/>
      </c>
      <c r="X199" s="99"/>
      <c r="Y199" s="94"/>
      <c r="Z199" s="100"/>
      <c r="AA199" s="95"/>
      <c r="AB199" s="10"/>
      <c r="AC199" s="72" t="b">
        <f t="shared" ca="1" si="16"/>
        <v>0</v>
      </c>
    </row>
    <row r="200" spans="1:29" ht="15">
      <c r="A200" s="93">
        <f t="shared" ref="A200:A263" si="20">(A199+1)</f>
        <v>2197</v>
      </c>
      <c r="B200" s="94"/>
      <c r="C200" s="153"/>
      <c r="D200" s="93" t="str">
        <f>IF(C200&lt;&gt;"",COUNTIF(Stats!AD:AD,C200),"")</f>
        <v/>
      </c>
      <c r="E200" s="165" t="str">
        <f ca="1">IF(C200&lt;&gt;"",IF(MONTH(T200)=MONTH(TODAY()),Stats!AI2198,"--"),"")</f>
        <v/>
      </c>
      <c r="F200" s="97"/>
      <c r="G200" s="160"/>
      <c r="H200" s="157"/>
      <c r="I200" s="158"/>
      <c r="J200" s="161"/>
      <c r="K200" s="160"/>
      <c r="L200" s="162"/>
      <c r="M200" s="162"/>
      <c r="N200" s="96"/>
      <c r="O200" s="96"/>
      <c r="P200" s="164"/>
      <c r="Q200" s="159"/>
      <c r="R200" s="98"/>
      <c r="S200" s="163"/>
      <c r="T200" s="92" t="str">
        <f t="shared" ca="1" si="17"/>
        <v/>
      </c>
      <c r="U200" s="94"/>
      <c r="V200" s="92" t="str">
        <f t="shared" si="18"/>
        <v/>
      </c>
      <c r="W200" s="92" t="str">
        <f t="shared" si="19"/>
        <v/>
      </c>
      <c r="X200" s="99"/>
      <c r="Y200" s="94"/>
      <c r="Z200" s="100"/>
      <c r="AA200" s="95"/>
      <c r="AB200" s="10"/>
      <c r="AC200" s="72" t="b">
        <f t="shared" ca="1" si="16"/>
        <v>0</v>
      </c>
    </row>
    <row r="201" spans="1:29" ht="15">
      <c r="A201" s="93">
        <f t="shared" si="20"/>
        <v>2198</v>
      </c>
      <c r="B201" s="94"/>
      <c r="C201" s="153"/>
      <c r="D201" s="93" t="str">
        <f>IF(C201&lt;&gt;"",COUNTIF(Stats!AD:AD,C201),"")</f>
        <v/>
      </c>
      <c r="E201" s="165" t="str">
        <f ca="1">IF(C201&lt;&gt;"",IF(MONTH(T201)=MONTH(TODAY()),Stats!AI2199,"--"),"")</f>
        <v/>
      </c>
      <c r="F201" s="97"/>
      <c r="G201" s="160"/>
      <c r="H201" s="157"/>
      <c r="I201" s="158"/>
      <c r="J201" s="161"/>
      <c r="K201" s="160"/>
      <c r="L201" s="162"/>
      <c r="M201" s="162"/>
      <c r="N201" s="96"/>
      <c r="O201" s="96"/>
      <c r="P201" s="164"/>
      <c r="Q201" s="159"/>
      <c r="R201" s="98"/>
      <c r="S201" s="163"/>
      <c r="T201" s="92" t="str">
        <f t="shared" ca="1" si="17"/>
        <v/>
      </c>
      <c r="U201" s="94"/>
      <c r="V201" s="92" t="str">
        <f t="shared" si="18"/>
        <v/>
      </c>
      <c r="W201" s="92" t="str">
        <f t="shared" si="19"/>
        <v/>
      </c>
      <c r="X201" s="99"/>
      <c r="Y201" s="94"/>
      <c r="Z201" s="100"/>
      <c r="AA201" s="95"/>
      <c r="AB201" s="10"/>
      <c r="AC201" s="72" t="b">
        <f t="shared" ca="1" si="16"/>
        <v>0</v>
      </c>
    </row>
    <row r="202" spans="1:29" ht="15">
      <c r="A202" s="93">
        <f t="shared" si="20"/>
        <v>2199</v>
      </c>
      <c r="B202" s="94"/>
      <c r="C202" s="153"/>
      <c r="D202" s="93" t="str">
        <f>IF(C202&lt;&gt;"",COUNTIF(Stats!AD:AD,C202),"")</f>
        <v/>
      </c>
      <c r="E202" s="165" t="str">
        <f ca="1">IF(C202&lt;&gt;"",IF(MONTH(T202)=MONTH(TODAY()),Stats!AI2200,"--"),"")</f>
        <v/>
      </c>
      <c r="F202" s="97"/>
      <c r="G202" s="160"/>
      <c r="H202" s="157"/>
      <c r="I202" s="158"/>
      <c r="J202" s="161"/>
      <c r="K202" s="160"/>
      <c r="L202" s="162"/>
      <c r="M202" s="162"/>
      <c r="N202" s="96"/>
      <c r="O202" s="96"/>
      <c r="P202" s="164"/>
      <c r="Q202" s="159"/>
      <c r="R202" s="98"/>
      <c r="S202" s="163"/>
      <c r="T202" s="92" t="str">
        <f t="shared" ca="1" si="17"/>
        <v/>
      </c>
      <c r="U202" s="94"/>
      <c r="V202" s="92" t="str">
        <f t="shared" si="18"/>
        <v/>
      </c>
      <c r="W202" s="92" t="str">
        <f t="shared" si="19"/>
        <v/>
      </c>
      <c r="X202" s="99"/>
      <c r="Y202" s="94"/>
      <c r="Z202" s="100"/>
      <c r="AA202" s="95"/>
      <c r="AB202" s="10"/>
      <c r="AC202" s="72" t="b">
        <f t="shared" ca="1" si="16"/>
        <v>0</v>
      </c>
    </row>
    <row r="203" spans="1:29" ht="15">
      <c r="A203" s="93">
        <f t="shared" si="20"/>
        <v>2200</v>
      </c>
      <c r="B203" s="94"/>
      <c r="C203" s="153"/>
      <c r="D203" s="93" t="str">
        <f>IF(C203&lt;&gt;"",COUNTIF(Stats!AD:AD,C203),"")</f>
        <v/>
      </c>
      <c r="E203" s="165" t="str">
        <f ca="1">IF(C203&lt;&gt;"",IF(MONTH(T203)=MONTH(TODAY()),Stats!AI2201,"--"),"")</f>
        <v/>
      </c>
      <c r="F203" s="97"/>
      <c r="G203" s="160"/>
      <c r="H203" s="157"/>
      <c r="I203" s="158"/>
      <c r="J203" s="161"/>
      <c r="K203" s="160"/>
      <c r="L203" s="162"/>
      <c r="M203" s="162"/>
      <c r="N203" s="96"/>
      <c r="O203" s="96"/>
      <c r="P203" s="164"/>
      <c r="Q203" s="159"/>
      <c r="R203" s="98"/>
      <c r="S203" s="163"/>
      <c r="T203" s="92" t="str">
        <f t="shared" ca="1" si="17"/>
        <v/>
      </c>
      <c r="U203" s="94"/>
      <c r="V203" s="92" t="str">
        <f t="shared" si="18"/>
        <v/>
      </c>
      <c r="W203" s="92" t="str">
        <f t="shared" si="19"/>
        <v/>
      </c>
      <c r="X203" s="99"/>
      <c r="Y203" s="94"/>
      <c r="Z203" s="100"/>
      <c r="AA203" s="95"/>
      <c r="AB203" s="10"/>
      <c r="AC203" s="72" t="b">
        <f t="shared" ca="1" si="16"/>
        <v>0</v>
      </c>
    </row>
    <row r="204" spans="1:29" ht="15">
      <c r="A204" s="93">
        <f t="shared" si="20"/>
        <v>2201</v>
      </c>
      <c r="B204" s="94"/>
      <c r="C204" s="153"/>
      <c r="D204" s="93" t="str">
        <f>IF(C204&lt;&gt;"",COUNTIF(Stats!AD:AD,C204),"")</f>
        <v/>
      </c>
      <c r="E204" s="165" t="str">
        <f ca="1">IF(C204&lt;&gt;"",IF(MONTH(T204)=MONTH(TODAY()),Stats!AI2202,"--"),"")</f>
        <v/>
      </c>
      <c r="F204" s="97"/>
      <c r="G204" s="160"/>
      <c r="H204" s="157"/>
      <c r="I204" s="158"/>
      <c r="J204" s="161"/>
      <c r="K204" s="160"/>
      <c r="L204" s="162"/>
      <c r="M204" s="162"/>
      <c r="N204" s="96"/>
      <c r="O204" s="96"/>
      <c r="P204" s="164"/>
      <c r="Q204" s="159"/>
      <c r="R204" s="98"/>
      <c r="S204" s="163"/>
      <c r="T204" s="92" t="str">
        <f t="shared" ca="1" si="17"/>
        <v/>
      </c>
      <c r="U204" s="94"/>
      <c r="V204" s="92" t="str">
        <f t="shared" si="18"/>
        <v/>
      </c>
      <c r="W204" s="92" t="str">
        <f t="shared" si="19"/>
        <v/>
      </c>
      <c r="X204" s="99"/>
      <c r="Y204" s="94"/>
      <c r="Z204" s="100"/>
      <c r="AA204" s="95"/>
      <c r="AB204" s="10"/>
      <c r="AC204" s="72" t="b">
        <f t="shared" ca="1" si="16"/>
        <v>0</v>
      </c>
    </row>
    <row r="205" spans="1:29" ht="15">
      <c r="A205" s="93">
        <f t="shared" si="20"/>
        <v>2202</v>
      </c>
      <c r="B205" s="94"/>
      <c r="C205" s="153"/>
      <c r="D205" s="93" t="str">
        <f>IF(C205&lt;&gt;"",COUNTIF(Stats!AD:AD,C205),"")</f>
        <v/>
      </c>
      <c r="E205" s="165" t="str">
        <f ca="1">IF(C205&lt;&gt;"",IF(MONTH(T205)=MONTH(TODAY()),Stats!AI2203,"--"),"")</f>
        <v/>
      </c>
      <c r="F205" s="97"/>
      <c r="G205" s="160"/>
      <c r="H205" s="157"/>
      <c r="I205" s="158"/>
      <c r="J205" s="161"/>
      <c r="K205" s="160"/>
      <c r="L205" s="162"/>
      <c r="M205" s="162"/>
      <c r="N205" s="96"/>
      <c r="O205" s="96"/>
      <c r="P205" s="164"/>
      <c r="Q205" s="159"/>
      <c r="R205" s="98"/>
      <c r="S205" s="163"/>
      <c r="T205" s="92" t="str">
        <f t="shared" ca="1" si="17"/>
        <v/>
      </c>
      <c r="U205" s="94"/>
      <c r="V205" s="92" t="str">
        <f t="shared" si="18"/>
        <v/>
      </c>
      <c r="W205" s="92" t="str">
        <f t="shared" si="19"/>
        <v/>
      </c>
      <c r="X205" s="99"/>
      <c r="Y205" s="94"/>
      <c r="Z205" s="100"/>
      <c r="AA205" s="95"/>
      <c r="AB205" s="10"/>
      <c r="AC205" s="72" t="b">
        <f t="shared" ca="1" si="16"/>
        <v>0</v>
      </c>
    </row>
    <row r="206" spans="1:29" ht="15">
      <c r="A206" s="93">
        <f t="shared" si="20"/>
        <v>2203</v>
      </c>
      <c r="B206" s="94"/>
      <c r="C206" s="153"/>
      <c r="D206" s="93" t="str">
        <f>IF(C206&lt;&gt;"",COUNTIF(Stats!AD:AD,C206),"")</f>
        <v/>
      </c>
      <c r="E206" s="165" t="str">
        <f ca="1">IF(C206&lt;&gt;"",IF(MONTH(T206)=MONTH(TODAY()),Stats!AI2204,"--"),"")</f>
        <v/>
      </c>
      <c r="F206" s="97"/>
      <c r="G206" s="160"/>
      <c r="H206" s="157"/>
      <c r="I206" s="158"/>
      <c r="J206" s="161"/>
      <c r="K206" s="160"/>
      <c r="L206" s="162"/>
      <c r="M206" s="162"/>
      <c r="N206" s="96"/>
      <c r="O206" s="96"/>
      <c r="P206" s="164"/>
      <c r="Q206" s="159"/>
      <c r="R206" s="98"/>
      <c r="S206" s="163"/>
      <c r="T206" s="92" t="str">
        <f t="shared" ca="1" si="17"/>
        <v/>
      </c>
      <c r="U206" s="94"/>
      <c r="V206" s="92" t="str">
        <f t="shared" si="18"/>
        <v/>
      </c>
      <c r="W206" s="92" t="str">
        <f t="shared" si="19"/>
        <v/>
      </c>
      <c r="X206" s="99"/>
      <c r="Y206" s="94"/>
      <c r="Z206" s="100"/>
      <c r="AA206" s="95"/>
      <c r="AB206" s="10"/>
      <c r="AC206" s="72" t="b">
        <f t="shared" ca="1" si="16"/>
        <v>0</v>
      </c>
    </row>
    <row r="207" spans="1:29" ht="15">
      <c r="A207" s="93">
        <f t="shared" si="20"/>
        <v>2204</v>
      </c>
      <c r="B207" s="94"/>
      <c r="C207" s="153"/>
      <c r="D207" s="93" t="str">
        <f>IF(C207&lt;&gt;"",COUNTIF(Stats!AD:AD,C207),"")</f>
        <v/>
      </c>
      <c r="E207" s="165" t="str">
        <f ca="1">IF(C207&lt;&gt;"",IF(MONTH(T207)=MONTH(TODAY()),Stats!AI2205,"--"),"")</f>
        <v/>
      </c>
      <c r="F207" s="97"/>
      <c r="G207" s="160"/>
      <c r="H207" s="157"/>
      <c r="I207" s="158"/>
      <c r="J207" s="161"/>
      <c r="K207" s="160"/>
      <c r="L207" s="162"/>
      <c r="M207" s="162"/>
      <c r="N207" s="96"/>
      <c r="O207" s="96"/>
      <c r="P207" s="164"/>
      <c r="Q207" s="159"/>
      <c r="R207" s="98"/>
      <c r="S207" s="163"/>
      <c r="T207" s="92" t="str">
        <f t="shared" ca="1" si="17"/>
        <v/>
      </c>
      <c r="U207" s="94"/>
      <c r="V207" s="92" t="str">
        <f t="shared" si="18"/>
        <v/>
      </c>
      <c r="W207" s="92" t="str">
        <f t="shared" si="19"/>
        <v/>
      </c>
      <c r="X207" s="99"/>
      <c r="Y207" s="94"/>
      <c r="Z207" s="100"/>
      <c r="AA207" s="95"/>
      <c r="AB207" s="10"/>
      <c r="AC207" s="72" t="b">
        <f t="shared" ca="1" si="16"/>
        <v>0</v>
      </c>
    </row>
    <row r="208" spans="1:29" ht="15">
      <c r="A208" s="93">
        <f t="shared" si="20"/>
        <v>2205</v>
      </c>
      <c r="B208" s="94"/>
      <c r="C208" s="153"/>
      <c r="D208" s="93" t="str">
        <f>IF(C208&lt;&gt;"",COUNTIF(Stats!AD:AD,C208),"")</f>
        <v/>
      </c>
      <c r="E208" s="165" t="str">
        <f ca="1">IF(C208&lt;&gt;"",IF(MONTH(T208)=MONTH(TODAY()),Stats!AI2206,"--"),"")</f>
        <v/>
      </c>
      <c r="F208" s="97"/>
      <c r="G208" s="160"/>
      <c r="H208" s="157"/>
      <c r="I208" s="158"/>
      <c r="J208" s="161"/>
      <c r="K208" s="160"/>
      <c r="L208" s="162"/>
      <c r="M208" s="162"/>
      <c r="N208" s="96"/>
      <c r="O208" s="96"/>
      <c r="P208" s="164"/>
      <c r="Q208" s="159"/>
      <c r="R208" s="98"/>
      <c r="S208" s="163"/>
      <c r="T208" s="92" t="str">
        <f t="shared" ca="1" si="17"/>
        <v/>
      </c>
      <c r="U208" s="94"/>
      <c r="V208" s="92" t="str">
        <f t="shared" si="18"/>
        <v/>
      </c>
      <c r="W208" s="92" t="str">
        <f t="shared" si="19"/>
        <v/>
      </c>
      <c r="X208" s="99"/>
      <c r="Y208" s="94"/>
      <c r="Z208" s="100"/>
      <c r="AA208" s="95"/>
      <c r="AB208" s="10"/>
      <c r="AC208" s="72" t="b">
        <f t="shared" ca="1" si="16"/>
        <v>0</v>
      </c>
    </row>
    <row r="209" spans="1:29" ht="15">
      <c r="A209" s="93">
        <f t="shared" si="20"/>
        <v>2206</v>
      </c>
      <c r="B209" s="94"/>
      <c r="C209" s="153"/>
      <c r="D209" s="93" t="str">
        <f>IF(C209&lt;&gt;"",COUNTIF(Stats!AD:AD,C209),"")</f>
        <v/>
      </c>
      <c r="E209" s="165" t="str">
        <f ca="1">IF(C209&lt;&gt;"",IF(MONTH(T209)=MONTH(TODAY()),Stats!AI2207,"--"),"")</f>
        <v/>
      </c>
      <c r="F209" s="97"/>
      <c r="G209" s="160"/>
      <c r="H209" s="157"/>
      <c r="I209" s="158"/>
      <c r="J209" s="161"/>
      <c r="K209" s="160"/>
      <c r="L209" s="162"/>
      <c r="M209" s="162"/>
      <c r="N209" s="96"/>
      <c r="O209" s="96"/>
      <c r="P209" s="164"/>
      <c r="Q209" s="159"/>
      <c r="R209" s="98"/>
      <c r="S209" s="163"/>
      <c r="T209" s="92" t="str">
        <f t="shared" ca="1" si="17"/>
        <v/>
      </c>
      <c r="U209" s="94"/>
      <c r="V209" s="92" t="str">
        <f t="shared" si="18"/>
        <v/>
      </c>
      <c r="W209" s="92" t="str">
        <f t="shared" si="19"/>
        <v/>
      </c>
      <c r="X209" s="99"/>
      <c r="Y209" s="94"/>
      <c r="Z209" s="100"/>
      <c r="AA209" s="95"/>
      <c r="AB209" s="10"/>
      <c r="AC209" s="72" t="b">
        <f t="shared" ca="1" si="16"/>
        <v>0</v>
      </c>
    </row>
    <row r="210" spans="1:29" ht="15">
      <c r="A210" s="93">
        <f t="shared" si="20"/>
        <v>2207</v>
      </c>
      <c r="B210" s="94"/>
      <c r="C210" s="153"/>
      <c r="D210" s="93" t="str">
        <f>IF(C210&lt;&gt;"",COUNTIF(Stats!AD:AD,C210),"")</f>
        <v/>
      </c>
      <c r="E210" s="165" t="str">
        <f ca="1">IF(C210&lt;&gt;"",IF(MONTH(T210)=MONTH(TODAY()),Stats!AI2208,"--"),"")</f>
        <v/>
      </c>
      <c r="F210" s="97"/>
      <c r="G210" s="160"/>
      <c r="H210" s="157"/>
      <c r="I210" s="158"/>
      <c r="J210" s="161"/>
      <c r="K210" s="160"/>
      <c r="L210" s="162"/>
      <c r="M210" s="162"/>
      <c r="N210" s="96"/>
      <c r="O210" s="96"/>
      <c r="P210" s="164"/>
      <c r="Q210" s="159"/>
      <c r="R210" s="98"/>
      <c r="S210" s="163"/>
      <c r="T210" s="92" t="str">
        <f t="shared" ca="1" si="17"/>
        <v/>
      </c>
      <c r="U210" s="94"/>
      <c r="V210" s="92" t="str">
        <f t="shared" si="18"/>
        <v/>
      </c>
      <c r="W210" s="92" t="str">
        <f t="shared" si="19"/>
        <v/>
      </c>
      <c r="X210" s="99"/>
      <c r="Y210" s="94"/>
      <c r="Z210" s="100"/>
      <c r="AA210" s="95"/>
      <c r="AB210" s="10"/>
      <c r="AC210" s="72" t="b">
        <f t="shared" ca="1" si="16"/>
        <v>0</v>
      </c>
    </row>
    <row r="211" spans="1:29" ht="15">
      <c r="A211" s="93">
        <f t="shared" si="20"/>
        <v>2208</v>
      </c>
      <c r="B211" s="94"/>
      <c r="C211" s="153"/>
      <c r="D211" s="93" t="str">
        <f>IF(C211&lt;&gt;"",COUNTIF(Stats!AD:AD,C211),"")</f>
        <v/>
      </c>
      <c r="E211" s="165" t="str">
        <f ca="1">IF(C211&lt;&gt;"",IF(MONTH(T211)=MONTH(TODAY()),Stats!AI2209,"--"),"")</f>
        <v/>
      </c>
      <c r="F211" s="97"/>
      <c r="G211" s="160"/>
      <c r="H211" s="157"/>
      <c r="I211" s="158"/>
      <c r="J211" s="161"/>
      <c r="K211" s="160"/>
      <c r="L211" s="162"/>
      <c r="M211" s="162"/>
      <c r="N211" s="96"/>
      <c r="O211" s="96"/>
      <c r="P211" s="164"/>
      <c r="Q211" s="159"/>
      <c r="R211" s="98"/>
      <c r="S211" s="163"/>
      <c r="T211" s="92" t="str">
        <f t="shared" ca="1" si="17"/>
        <v/>
      </c>
      <c r="U211" s="94"/>
      <c r="V211" s="92" t="str">
        <f t="shared" si="18"/>
        <v/>
      </c>
      <c r="W211" s="92" t="str">
        <f t="shared" si="19"/>
        <v/>
      </c>
      <c r="X211" s="99"/>
      <c r="Y211" s="94"/>
      <c r="Z211" s="100"/>
      <c r="AA211" s="95"/>
      <c r="AB211" s="10"/>
      <c r="AC211" s="72" t="b">
        <f t="shared" ca="1" si="16"/>
        <v>0</v>
      </c>
    </row>
    <row r="212" spans="1:29" ht="15">
      <c r="A212" s="93">
        <f t="shared" si="20"/>
        <v>2209</v>
      </c>
      <c r="B212" s="94"/>
      <c r="C212" s="153"/>
      <c r="D212" s="93" t="str">
        <f>IF(C212&lt;&gt;"",COUNTIF(Stats!AD:AD,C212),"")</f>
        <v/>
      </c>
      <c r="E212" s="165" t="str">
        <f ca="1">IF(C212&lt;&gt;"",IF(MONTH(T212)=MONTH(TODAY()),Stats!AI2210,"--"),"")</f>
        <v/>
      </c>
      <c r="F212" s="97"/>
      <c r="G212" s="160"/>
      <c r="H212" s="157"/>
      <c r="I212" s="158"/>
      <c r="J212" s="161"/>
      <c r="K212" s="160"/>
      <c r="L212" s="162"/>
      <c r="M212" s="162"/>
      <c r="N212" s="96"/>
      <c r="O212" s="96"/>
      <c r="P212" s="164"/>
      <c r="Q212" s="159"/>
      <c r="R212" s="98"/>
      <c r="S212" s="163"/>
      <c r="T212" s="92" t="str">
        <f t="shared" ca="1" si="17"/>
        <v/>
      </c>
      <c r="U212" s="94"/>
      <c r="V212" s="92" t="str">
        <f t="shared" si="18"/>
        <v/>
      </c>
      <c r="W212" s="92" t="str">
        <f t="shared" si="19"/>
        <v/>
      </c>
      <c r="X212" s="99"/>
      <c r="Y212" s="94"/>
      <c r="Z212" s="100"/>
      <c r="AA212" s="95"/>
      <c r="AB212" s="10"/>
      <c r="AC212" s="72" t="b">
        <f t="shared" ca="1" si="16"/>
        <v>0</v>
      </c>
    </row>
    <row r="213" spans="1:29" ht="15">
      <c r="A213" s="93">
        <f t="shared" si="20"/>
        <v>2210</v>
      </c>
      <c r="B213" s="94"/>
      <c r="C213" s="153"/>
      <c r="D213" s="93" t="str">
        <f>IF(C213&lt;&gt;"",COUNTIF(Stats!AD:AD,C213),"")</f>
        <v/>
      </c>
      <c r="E213" s="165" t="str">
        <f ca="1">IF(C213&lt;&gt;"",IF(MONTH(T213)=MONTH(TODAY()),Stats!AI2211,"--"),"")</f>
        <v/>
      </c>
      <c r="F213" s="97"/>
      <c r="G213" s="160"/>
      <c r="H213" s="157"/>
      <c r="I213" s="158"/>
      <c r="J213" s="161"/>
      <c r="K213" s="160"/>
      <c r="L213" s="162"/>
      <c r="M213" s="162"/>
      <c r="N213" s="96"/>
      <c r="O213" s="96"/>
      <c r="P213" s="164"/>
      <c r="Q213" s="159"/>
      <c r="R213" s="98"/>
      <c r="S213" s="163"/>
      <c r="T213" s="92" t="str">
        <f t="shared" ca="1" si="17"/>
        <v/>
      </c>
      <c r="U213" s="94"/>
      <c r="V213" s="92" t="str">
        <f t="shared" si="18"/>
        <v/>
      </c>
      <c r="W213" s="92" t="str">
        <f t="shared" si="19"/>
        <v/>
      </c>
      <c r="X213" s="99"/>
      <c r="Y213" s="94"/>
      <c r="Z213" s="100"/>
      <c r="AA213" s="95"/>
      <c r="AB213" s="10"/>
      <c r="AC213" s="72" t="b">
        <f t="shared" ca="1" si="16"/>
        <v>0</v>
      </c>
    </row>
    <row r="214" spans="1:29" ht="15">
      <c r="A214" s="93">
        <f t="shared" si="20"/>
        <v>2211</v>
      </c>
      <c r="B214" s="94"/>
      <c r="C214" s="153"/>
      <c r="D214" s="93" t="str">
        <f>IF(C214&lt;&gt;"",COUNTIF(Stats!AD:AD,C214),"")</f>
        <v/>
      </c>
      <c r="E214" s="165" t="str">
        <f ca="1">IF(C214&lt;&gt;"",IF(MONTH(T214)=MONTH(TODAY()),Stats!AI2212,"--"),"")</f>
        <v/>
      </c>
      <c r="F214" s="97"/>
      <c r="G214" s="160"/>
      <c r="H214" s="157"/>
      <c r="I214" s="158"/>
      <c r="J214" s="161"/>
      <c r="K214" s="160"/>
      <c r="L214" s="162"/>
      <c r="M214" s="162"/>
      <c r="N214" s="96"/>
      <c r="O214" s="96"/>
      <c r="P214" s="164"/>
      <c r="Q214" s="159"/>
      <c r="R214" s="98"/>
      <c r="S214" s="163"/>
      <c r="T214" s="92" t="str">
        <f t="shared" ca="1" si="17"/>
        <v/>
      </c>
      <c r="U214" s="94"/>
      <c r="V214" s="92" t="str">
        <f t="shared" si="18"/>
        <v/>
      </c>
      <c r="W214" s="92" t="str">
        <f t="shared" si="19"/>
        <v/>
      </c>
      <c r="X214" s="99"/>
      <c r="Y214" s="94"/>
      <c r="Z214" s="100"/>
      <c r="AA214" s="95"/>
      <c r="AB214" s="10"/>
      <c r="AC214" s="72" t="b">
        <f t="shared" ca="1" si="16"/>
        <v>0</v>
      </c>
    </row>
    <row r="215" spans="1:29" ht="15">
      <c r="A215" s="93">
        <f t="shared" si="20"/>
        <v>2212</v>
      </c>
      <c r="B215" s="94"/>
      <c r="C215" s="153"/>
      <c r="D215" s="93" t="str">
        <f>IF(C215&lt;&gt;"",COUNTIF(Stats!AD:AD,C215),"")</f>
        <v/>
      </c>
      <c r="E215" s="165" t="str">
        <f ca="1">IF(C215&lt;&gt;"",IF(MONTH(T215)=MONTH(TODAY()),Stats!AI2213,"--"),"")</f>
        <v/>
      </c>
      <c r="F215" s="97"/>
      <c r="G215" s="160"/>
      <c r="H215" s="157"/>
      <c r="I215" s="158"/>
      <c r="J215" s="161"/>
      <c r="K215" s="160"/>
      <c r="L215" s="162"/>
      <c r="M215" s="162"/>
      <c r="N215" s="96"/>
      <c r="O215" s="96"/>
      <c r="P215" s="164"/>
      <c r="Q215" s="159"/>
      <c r="R215" s="98"/>
      <c r="S215" s="163"/>
      <c r="T215" s="92" t="str">
        <f t="shared" ca="1" si="17"/>
        <v/>
      </c>
      <c r="U215" s="94"/>
      <c r="V215" s="92" t="str">
        <f t="shared" si="18"/>
        <v/>
      </c>
      <c r="W215" s="92" t="str">
        <f t="shared" si="19"/>
        <v/>
      </c>
      <c r="X215" s="99"/>
      <c r="Y215" s="94"/>
      <c r="Z215" s="100"/>
      <c r="AA215" s="95"/>
      <c r="AB215" s="10"/>
      <c r="AC215" s="72" t="b">
        <f t="shared" ca="1" si="16"/>
        <v>0</v>
      </c>
    </row>
    <row r="216" spans="1:29" ht="15">
      <c r="A216" s="93">
        <f t="shared" si="20"/>
        <v>2213</v>
      </c>
      <c r="B216" s="94"/>
      <c r="C216" s="153"/>
      <c r="D216" s="93" t="str">
        <f>IF(C216&lt;&gt;"",COUNTIF(Stats!AD:AD,C216),"")</f>
        <v/>
      </c>
      <c r="E216" s="165" t="str">
        <f ca="1">IF(C216&lt;&gt;"",IF(MONTH(T216)=MONTH(TODAY()),Stats!AI2214,"--"),"")</f>
        <v/>
      </c>
      <c r="F216" s="97"/>
      <c r="G216" s="160"/>
      <c r="H216" s="157"/>
      <c r="I216" s="158"/>
      <c r="J216" s="161"/>
      <c r="K216" s="160"/>
      <c r="L216" s="162"/>
      <c r="M216" s="162"/>
      <c r="N216" s="96"/>
      <c r="O216" s="96"/>
      <c r="P216" s="164"/>
      <c r="Q216" s="159"/>
      <c r="R216" s="98"/>
      <c r="S216" s="163"/>
      <c r="T216" s="92" t="str">
        <f t="shared" ca="1" si="17"/>
        <v/>
      </c>
      <c r="U216" s="94"/>
      <c r="V216" s="92" t="str">
        <f t="shared" si="18"/>
        <v/>
      </c>
      <c r="W216" s="92" t="str">
        <f t="shared" si="19"/>
        <v/>
      </c>
      <c r="X216" s="99"/>
      <c r="Y216" s="94"/>
      <c r="Z216" s="100"/>
      <c r="AA216" s="95"/>
      <c r="AB216" s="10"/>
      <c r="AC216" s="72" t="b">
        <f t="shared" ca="1" si="16"/>
        <v>0</v>
      </c>
    </row>
    <row r="217" spans="1:29" ht="15">
      <c r="A217" s="93">
        <f t="shared" si="20"/>
        <v>2214</v>
      </c>
      <c r="B217" s="94"/>
      <c r="C217" s="153"/>
      <c r="D217" s="93" t="str">
        <f>IF(C217&lt;&gt;"",COUNTIF(Stats!AD:AD,C217),"")</f>
        <v/>
      </c>
      <c r="E217" s="165" t="str">
        <f ca="1">IF(C217&lt;&gt;"",IF(MONTH(T217)=MONTH(TODAY()),Stats!AI2215,"--"),"")</f>
        <v/>
      </c>
      <c r="F217" s="97"/>
      <c r="G217" s="160"/>
      <c r="H217" s="157"/>
      <c r="I217" s="158"/>
      <c r="J217" s="161"/>
      <c r="K217" s="160"/>
      <c r="L217" s="162"/>
      <c r="M217" s="162"/>
      <c r="N217" s="96"/>
      <c r="O217" s="96"/>
      <c r="P217" s="164"/>
      <c r="Q217" s="159"/>
      <c r="R217" s="98"/>
      <c r="S217" s="163"/>
      <c r="T217" s="92" t="str">
        <f t="shared" ca="1" si="17"/>
        <v/>
      </c>
      <c r="U217" s="94"/>
      <c r="V217" s="92" t="str">
        <f t="shared" si="18"/>
        <v/>
      </c>
      <c r="W217" s="92" t="str">
        <f t="shared" si="19"/>
        <v/>
      </c>
      <c r="X217" s="99"/>
      <c r="Y217" s="94"/>
      <c r="Z217" s="100"/>
      <c r="AA217" s="95"/>
      <c r="AB217" s="10"/>
      <c r="AC217" s="72" t="b">
        <f t="shared" ca="1" si="16"/>
        <v>0</v>
      </c>
    </row>
    <row r="218" spans="1:29" ht="15">
      <c r="A218" s="93">
        <f t="shared" si="20"/>
        <v>2215</v>
      </c>
      <c r="B218" s="94"/>
      <c r="C218" s="153"/>
      <c r="D218" s="93" t="str">
        <f>IF(C218&lt;&gt;"",COUNTIF(Stats!AD:AD,C218),"")</f>
        <v/>
      </c>
      <c r="E218" s="165" t="str">
        <f ca="1">IF(C218&lt;&gt;"",IF(MONTH(T218)=MONTH(TODAY()),Stats!AI2216,"--"),"")</f>
        <v/>
      </c>
      <c r="F218" s="97"/>
      <c r="G218" s="160"/>
      <c r="H218" s="157"/>
      <c r="I218" s="158"/>
      <c r="J218" s="161"/>
      <c r="K218" s="160"/>
      <c r="L218" s="162"/>
      <c r="M218" s="162"/>
      <c r="N218" s="96"/>
      <c r="O218" s="96"/>
      <c r="P218" s="164"/>
      <c r="Q218" s="159"/>
      <c r="R218" s="98"/>
      <c r="S218" s="163"/>
      <c r="T218" s="92" t="str">
        <f t="shared" ca="1" si="17"/>
        <v/>
      </c>
      <c r="U218" s="94"/>
      <c r="V218" s="92" t="str">
        <f t="shared" si="18"/>
        <v/>
      </c>
      <c r="W218" s="92" t="str">
        <f t="shared" si="19"/>
        <v/>
      </c>
      <c r="X218" s="99"/>
      <c r="Y218" s="94"/>
      <c r="Z218" s="100"/>
      <c r="AA218" s="95"/>
      <c r="AB218" s="10"/>
      <c r="AC218" s="72" t="b">
        <f t="shared" ca="1" si="16"/>
        <v>0</v>
      </c>
    </row>
    <row r="219" spans="1:29" ht="15">
      <c r="A219" s="93">
        <f t="shared" si="20"/>
        <v>2216</v>
      </c>
      <c r="B219" s="94"/>
      <c r="C219" s="153"/>
      <c r="D219" s="93" t="str">
        <f>IF(C219&lt;&gt;"",COUNTIF(Stats!AD:AD,C219),"")</f>
        <v/>
      </c>
      <c r="E219" s="165" t="str">
        <f ca="1">IF(C219&lt;&gt;"",IF(MONTH(T219)=MONTH(TODAY()),Stats!AI2217,"--"),"")</f>
        <v/>
      </c>
      <c r="F219" s="97"/>
      <c r="G219" s="160"/>
      <c r="H219" s="157"/>
      <c r="I219" s="158"/>
      <c r="J219" s="161"/>
      <c r="K219" s="160"/>
      <c r="L219" s="162"/>
      <c r="M219" s="162"/>
      <c r="N219" s="96"/>
      <c r="O219" s="96"/>
      <c r="P219" s="164"/>
      <c r="Q219" s="159"/>
      <c r="R219" s="98"/>
      <c r="S219" s="163"/>
      <c r="T219" s="92" t="str">
        <f t="shared" ca="1" si="17"/>
        <v/>
      </c>
      <c r="U219" s="94"/>
      <c r="V219" s="92" t="str">
        <f t="shared" si="18"/>
        <v/>
      </c>
      <c r="W219" s="92" t="str">
        <f t="shared" si="19"/>
        <v/>
      </c>
      <c r="X219" s="99"/>
      <c r="Y219" s="94"/>
      <c r="Z219" s="100"/>
      <c r="AA219" s="95"/>
      <c r="AB219" s="10"/>
      <c r="AC219" s="72" t="b">
        <f t="shared" ca="1" si="16"/>
        <v>0</v>
      </c>
    </row>
    <row r="220" spans="1:29" ht="15">
      <c r="A220" s="93">
        <f t="shared" si="20"/>
        <v>2217</v>
      </c>
      <c r="B220" s="94"/>
      <c r="C220" s="153"/>
      <c r="D220" s="93" t="str">
        <f>IF(C220&lt;&gt;"",COUNTIF(Stats!AD:AD,C220),"")</f>
        <v/>
      </c>
      <c r="E220" s="165" t="str">
        <f ca="1">IF(C220&lt;&gt;"",IF(MONTH(T220)=MONTH(TODAY()),Stats!AI2218,"--"),"")</f>
        <v/>
      </c>
      <c r="F220" s="97"/>
      <c r="G220" s="160"/>
      <c r="H220" s="157"/>
      <c r="I220" s="158"/>
      <c r="J220" s="161"/>
      <c r="K220" s="160"/>
      <c r="L220" s="162"/>
      <c r="M220" s="162"/>
      <c r="N220" s="96"/>
      <c r="O220" s="96"/>
      <c r="P220" s="164"/>
      <c r="Q220" s="159"/>
      <c r="R220" s="98"/>
      <c r="S220" s="163"/>
      <c r="T220" s="92" t="str">
        <f t="shared" ca="1" si="17"/>
        <v/>
      </c>
      <c r="U220" s="94"/>
      <c r="V220" s="92" t="str">
        <f t="shared" si="18"/>
        <v/>
      </c>
      <c r="W220" s="92" t="str">
        <f t="shared" si="19"/>
        <v/>
      </c>
      <c r="X220" s="99"/>
      <c r="Y220" s="94"/>
      <c r="Z220" s="100"/>
      <c r="AA220" s="95"/>
      <c r="AB220" s="10"/>
      <c r="AC220" s="72" t="b">
        <f t="shared" ca="1" si="16"/>
        <v>0</v>
      </c>
    </row>
    <row r="221" spans="1:29" ht="15">
      <c r="A221" s="93">
        <f t="shared" si="20"/>
        <v>2218</v>
      </c>
      <c r="B221" s="94"/>
      <c r="C221" s="153"/>
      <c r="D221" s="93" t="str">
        <f>IF(C221&lt;&gt;"",COUNTIF(Stats!AD:AD,C221),"")</f>
        <v/>
      </c>
      <c r="E221" s="165" t="str">
        <f ca="1">IF(C221&lt;&gt;"",IF(MONTH(T221)=MONTH(TODAY()),Stats!AI2219,"--"),"")</f>
        <v/>
      </c>
      <c r="F221" s="97"/>
      <c r="G221" s="160"/>
      <c r="H221" s="157"/>
      <c r="I221" s="158"/>
      <c r="J221" s="161"/>
      <c r="K221" s="160"/>
      <c r="L221" s="162"/>
      <c r="M221" s="162"/>
      <c r="N221" s="96"/>
      <c r="O221" s="96"/>
      <c r="P221" s="164"/>
      <c r="Q221" s="159"/>
      <c r="R221" s="98"/>
      <c r="S221" s="163"/>
      <c r="T221" s="92" t="str">
        <f t="shared" ca="1" si="17"/>
        <v/>
      </c>
      <c r="U221" s="94"/>
      <c r="V221" s="92" t="str">
        <f t="shared" si="18"/>
        <v/>
      </c>
      <c r="W221" s="92" t="str">
        <f t="shared" si="19"/>
        <v/>
      </c>
      <c r="X221" s="99"/>
      <c r="Y221" s="94"/>
      <c r="Z221" s="100"/>
      <c r="AA221" s="95"/>
      <c r="AB221" s="10"/>
      <c r="AC221" s="72" t="b">
        <f t="shared" ca="1" si="16"/>
        <v>0</v>
      </c>
    </row>
    <row r="222" spans="1:29" ht="15">
      <c r="A222" s="93">
        <f t="shared" si="20"/>
        <v>2219</v>
      </c>
      <c r="B222" s="94"/>
      <c r="C222" s="153"/>
      <c r="D222" s="93" t="str">
        <f>IF(C222&lt;&gt;"",COUNTIF(Stats!AD:AD,C222),"")</f>
        <v/>
      </c>
      <c r="E222" s="165" t="str">
        <f ca="1">IF(C222&lt;&gt;"",IF(MONTH(T222)=MONTH(TODAY()),Stats!AI2220,"--"),"")</f>
        <v/>
      </c>
      <c r="F222" s="97"/>
      <c r="G222" s="160"/>
      <c r="H222" s="157"/>
      <c r="I222" s="158"/>
      <c r="J222" s="161"/>
      <c r="K222" s="160"/>
      <c r="L222" s="162"/>
      <c r="M222" s="162"/>
      <c r="N222" s="96"/>
      <c r="O222" s="96"/>
      <c r="P222" s="164"/>
      <c r="Q222" s="159"/>
      <c r="R222" s="98"/>
      <c r="S222" s="163"/>
      <c r="T222" s="92" t="str">
        <f t="shared" ca="1" si="17"/>
        <v/>
      </c>
      <c r="U222" s="94"/>
      <c r="V222" s="92" t="str">
        <f t="shared" si="18"/>
        <v/>
      </c>
      <c r="W222" s="92" t="str">
        <f t="shared" si="19"/>
        <v/>
      </c>
      <c r="X222" s="99"/>
      <c r="Y222" s="94"/>
      <c r="Z222" s="100"/>
      <c r="AA222" s="95"/>
      <c r="AB222" s="10"/>
      <c r="AC222" s="72" t="b">
        <f t="shared" ca="1" si="16"/>
        <v>0</v>
      </c>
    </row>
    <row r="223" spans="1:29" ht="15">
      <c r="A223" s="93">
        <f t="shared" si="20"/>
        <v>2220</v>
      </c>
      <c r="B223" s="94"/>
      <c r="C223" s="153"/>
      <c r="D223" s="93" t="str">
        <f>IF(C223&lt;&gt;"",COUNTIF(Stats!AD:AD,C223),"")</f>
        <v/>
      </c>
      <c r="E223" s="165" t="str">
        <f ca="1">IF(C223&lt;&gt;"",IF(MONTH(T223)=MONTH(TODAY()),Stats!AI2221,"--"),"")</f>
        <v/>
      </c>
      <c r="F223" s="97"/>
      <c r="G223" s="160"/>
      <c r="H223" s="157"/>
      <c r="I223" s="158"/>
      <c r="J223" s="161"/>
      <c r="K223" s="160"/>
      <c r="L223" s="162"/>
      <c r="M223" s="162"/>
      <c r="N223" s="96"/>
      <c r="O223" s="96"/>
      <c r="P223" s="164"/>
      <c r="Q223" s="159"/>
      <c r="R223" s="98"/>
      <c r="S223" s="163"/>
      <c r="T223" s="92" t="str">
        <f t="shared" ca="1" si="17"/>
        <v/>
      </c>
      <c r="U223" s="94"/>
      <c r="V223" s="92" t="str">
        <f t="shared" si="18"/>
        <v/>
      </c>
      <c r="W223" s="92" t="str">
        <f t="shared" si="19"/>
        <v/>
      </c>
      <c r="X223" s="99"/>
      <c r="Y223" s="94"/>
      <c r="Z223" s="100"/>
      <c r="AA223" s="95"/>
      <c r="AB223" s="10"/>
      <c r="AC223" s="72" t="b">
        <f t="shared" ca="1" si="16"/>
        <v>0</v>
      </c>
    </row>
    <row r="224" spans="1:29" ht="15">
      <c r="A224" s="93">
        <f t="shared" si="20"/>
        <v>2221</v>
      </c>
      <c r="B224" s="94"/>
      <c r="C224" s="153"/>
      <c r="D224" s="93" t="str">
        <f>IF(C224&lt;&gt;"",COUNTIF(Stats!AD:AD,C224),"")</f>
        <v/>
      </c>
      <c r="E224" s="165" t="str">
        <f ca="1">IF(C224&lt;&gt;"",IF(MONTH(T224)=MONTH(TODAY()),Stats!AI2222,"--"),"")</f>
        <v/>
      </c>
      <c r="F224" s="97"/>
      <c r="G224" s="160"/>
      <c r="H224" s="157"/>
      <c r="I224" s="158"/>
      <c r="J224" s="161"/>
      <c r="K224" s="160"/>
      <c r="L224" s="162"/>
      <c r="M224" s="162"/>
      <c r="N224" s="96"/>
      <c r="O224" s="96"/>
      <c r="P224" s="164"/>
      <c r="Q224" s="159"/>
      <c r="R224" s="98"/>
      <c r="S224" s="163"/>
      <c r="T224" s="92" t="str">
        <f t="shared" ca="1" si="17"/>
        <v/>
      </c>
      <c r="U224" s="94"/>
      <c r="V224" s="92" t="str">
        <f t="shared" si="18"/>
        <v/>
      </c>
      <c r="W224" s="92" t="str">
        <f t="shared" si="19"/>
        <v/>
      </c>
      <c r="X224" s="99"/>
      <c r="Y224" s="94"/>
      <c r="Z224" s="100"/>
      <c r="AA224" s="95"/>
      <c r="AB224" s="10"/>
      <c r="AC224" s="72" t="b">
        <f t="shared" ca="1" si="16"/>
        <v>0</v>
      </c>
    </row>
    <row r="225" spans="1:29" ht="15">
      <c r="A225" s="93">
        <f t="shared" si="20"/>
        <v>2222</v>
      </c>
      <c r="B225" s="94"/>
      <c r="C225" s="153"/>
      <c r="D225" s="93" t="str">
        <f>IF(C225&lt;&gt;"",COUNTIF(Stats!AD:AD,C225),"")</f>
        <v/>
      </c>
      <c r="E225" s="165" t="str">
        <f ca="1">IF(C225&lt;&gt;"",IF(MONTH(T225)=MONTH(TODAY()),Stats!AI2223,"--"),"")</f>
        <v/>
      </c>
      <c r="F225" s="97"/>
      <c r="G225" s="160"/>
      <c r="H225" s="157"/>
      <c r="I225" s="158"/>
      <c r="J225" s="161"/>
      <c r="K225" s="160"/>
      <c r="L225" s="162"/>
      <c r="M225" s="162"/>
      <c r="N225" s="96"/>
      <c r="O225" s="96"/>
      <c r="P225" s="164"/>
      <c r="Q225" s="159"/>
      <c r="R225" s="98"/>
      <c r="S225" s="163"/>
      <c r="T225" s="92" t="str">
        <f t="shared" ca="1" si="17"/>
        <v/>
      </c>
      <c r="U225" s="94"/>
      <c r="V225" s="92" t="str">
        <f t="shared" si="18"/>
        <v/>
      </c>
      <c r="W225" s="92" t="str">
        <f t="shared" si="19"/>
        <v/>
      </c>
      <c r="X225" s="99"/>
      <c r="Y225" s="94"/>
      <c r="Z225" s="100"/>
      <c r="AA225" s="95"/>
      <c r="AB225" s="10"/>
      <c r="AC225" s="72" t="b">
        <f t="shared" ca="1" si="16"/>
        <v>0</v>
      </c>
    </row>
    <row r="226" spans="1:29" ht="15">
      <c r="A226" s="93">
        <f t="shared" si="20"/>
        <v>2223</v>
      </c>
      <c r="B226" s="94"/>
      <c r="C226" s="153"/>
      <c r="D226" s="93" t="str">
        <f>IF(C226&lt;&gt;"",COUNTIF(Stats!AD:AD,C226),"")</f>
        <v/>
      </c>
      <c r="E226" s="165" t="str">
        <f ca="1">IF(C226&lt;&gt;"",IF(MONTH(T226)=MONTH(TODAY()),Stats!AI2224,"--"),"")</f>
        <v/>
      </c>
      <c r="F226" s="97"/>
      <c r="G226" s="160"/>
      <c r="H226" s="157"/>
      <c r="I226" s="158"/>
      <c r="J226" s="161"/>
      <c r="K226" s="160"/>
      <c r="L226" s="162"/>
      <c r="M226" s="162"/>
      <c r="N226" s="96"/>
      <c r="O226" s="96"/>
      <c r="P226" s="164"/>
      <c r="Q226" s="159"/>
      <c r="R226" s="98"/>
      <c r="S226" s="163"/>
      <c r="T226" s="92" t="str">
        <f t="shared" ca="1" si="17"/>
        <v/>
      </c>
      <c r="U226" s="94"/>
      <c r="V226" s="92" t="str">
        <f t="shared" si="18"/>
        <v/>
      </c>
      <c r="W226" s="92" t="str">
        <f t="shared" si="19"/>
        <v/>
      </c>
      <c r="X226" s="99"/>
      <c r="Y226" s="94"/>
      <c r="Z226" s="100"/>
      <c r="AA226" s="95"/>
      <c r="AB226" s="10"/>
      <c r="AC226" s="72" t="b">
        <f t="shared" ca="1" si="16"/>
        <v>0</v>
      </c>
    </row>
    <row r="227" spans="1:29" ht="15">
      <c r="A227" s="93">
        <f t="shared" si="20"/>
        <v>2224</v>
      </c>
      <c r="B227" s="94"/>
      <c r="C227" s="153"/>
      <c r="D227" s="93" t="str">
        <f>IF(C227&lt;&gt;"",COUNTIF(Stats!AD:AD,C227),"")</f>
        <v/>
      </c>
      <c r="E227" s="165" t="str">
        <f ca="1">IF(C227&lt;&gt;"",IF(MONTH(T227)=MONTH(TODAY()),Stats!AI2225,"--"),"")</f>
        <v/>
      </c>
      <c r="F227" s="97"/>
      <c r="G227" s="160"/>
      <c r="H227" s="157"/>
      <c r="I227" s="158"/>
      <c r="J227" s="161"/>
      <c r="K227" s="160"/>
      <c r="L227" s="162"/>
      <c r="M227" s="162"/>
      <c r="N227" s="96"/>
      <c r="O227" s="96"/>
      <c r="P227" s="164"/>
      <c r="Q227" s="159"/>
      <c r="R227" s="98"/>
      <c r="S227" s="163"/>
      <c r="T227" s="92" t="str">
        <f t="shared" ca="1" si="17"/>
        <v/>
      </c>
      <c r="U227" s="94"/>
      <c r="V227" s="92" t="str">
        <f t="shared" si="18"/>
        <v/>
      </c>
      <c r="W227" s="92" t="str">
        <f t="shared" si="19"/>
        <v/>
      </c>
      <c r="X227" s="99"/>
      <c r="Y227" s="94"/>
      <c r="Z227" s="100"/>
      <c r="AA227" s="95"/>
      <c r="AB227" s="10"/>
      <c r="AC227" s="72" t="b">
        <f t="shared" ca="1" si="16"/>
        <v>0</v>
      </c>
    </row>
    <row r="228" spans="1:29" ht="15">
      <c r="A228" s="93">
        <f t="shared" si="20"/>
        <v>2225</v>
      </c>
      <c r="B228" s="94"/>
      <c r="C228" s="153"/>
      <c r="D228" s="93" t="str">
        <f>IF(C228&lt;&gt;"",COUNTIF(Stats!AD:AD,C228),"")</f>
        <v/>
      </c>
      <c r="E228" s="165" t="str">
        <f ca="1">IF(C228&lt;&gt;"",IF(MONTH(T228)=MONTH(TODAY()),Stats!AI2226,"--"),"")</f>
        <v/>
      </c>
      <c r="F228" s="97"/>
      <c r="G228" s="160"/>
      <c r="H228" s="157"/>
      <c r="I228" s="158"/>
      <c r="J228" s="161"/>
      <c r="K228" s="160"/>
      <c r="L228" s="162"/>
      <c r="M228" s="162"/>
      <c r="N228" s="96"/>
      <c r="O228" s="96"/>
      <c r="P228" s="164"/>
      <c r="Q228" s="159"/>
      <c r="R228" s="98"/>
      <c r="S228" s="163"/>
      <c r="T228" s="92" t="str">
        <f t="shared" ca="1" si="17"/>
        <v/>
      </c>
      <c r="U228" s="94"/>
      <c r="V228" s="92" t="str">
        <f t="shared" si="18"/>
        <v/>
      </c>
      <c r="W228" s="92" t="str">
        <f t="shared" si="19"/>
        <v/>
      </c>
      <c r="X228" s="99"/>
      <c r="Y228" s="94"/>
      <c r="Z228" s="100"/>
      <c r="AA228" s="95"/>
      <c r="AB228" s="10"/>
      <c r="AC228" s="72" t="b">
        <f t="shared" ca="1" si="16"/>
        <v>0</v>
      </c>
    </row>
    <row r="229" spans="1:29" ht="15">
      <c r="A229" s="93">
        <f t="shared" si="20"/>
        <v>2226</v>
      </c>
      <c r="B229" s="94"/>
      <c r="C229" s="153"/>
      <c r="D229" s="93" t="str">
        <f>IF(C229&lt;&gt;"",COUNTIF(Stats!AD:AD,C229),"")</f>
        <v/>
      </c>
      <c r="E229" s="165" t="str">
        <f ca="1">IF(C229&lt;&gt;"",IF(MONTH(T229)=MONTH(TODAY()),Stats!AI2227,"--"),"")</f>
        <v/>
      </c>
      <c r="F229" s="97"/>
      <c r="G229" s="160"/>
      <c r="H229" s="157"/>
      <c r="I229" s="158"/>
      <c r="J229" s="161"/>
      <c r="K229" s="160"/>
      <c r="L229" s="162"/>
      <c r="M229" s="162"/>
      <c r="N229" s="96"/>
      <c r="O229" s="96"/>
      <c r="P229" s="164"/>
      <c r="Q229" s="159"/>
      <c r="R229" s="98"/>
      <c r="S229" s="163"/>
      <c r="T229" s="92" t="str">
        <f t="shared" ca="1" si="17"/>
        <v/>
      </c>
      <c r="U229" s="94"/>
      <c r="V229" s="92" t="str">
        <f t="shared" si="18"/>
        <v/>
      </c>
      <c r="W229" s="92" t="str">
        <f t="shared" si="19"/>
        <v/>
      </c>
      <c r="X229" s="99"/>
      <c r="Y229" s="94"/>
      <c r="Z229" s="100"/>
      <c r="AA229" s="95"/>
      <c r="AB229" s="10"/>
      <c r="AC229" s="72" t="b">
        <f t="shared" ca="1" si="16"/>
        <v>0</v>
      </c>
    </row>
    <row r="230" spans="1:29" ht="15">
      <c r="A230" s="93">
        <f t="shared" si="20"/>
        <v>2227</v>
      </c>
      <c r="B230" s="94"/>
      <c r="C230" s="153"/>
      <c r="D230" s="93" t="str">
        <f>IF(C230&lt;&gt;"",COUNTIF(Stats!AD:AD,C230),"")</f>
        <v/>
      </c>
      <c r="E230" s="165" t="str">
        <f ca="1">IF(C230&lt;&gt;"",IF(MONTH(T230)=MONTH(TODAY()),Stats!AI2228,"--"),"")</f>
        <v/>
      </c>
      <c r="F230" s="97"/>
      <c r="G230" s="160"/>
      <c r="H230" s="157"/>
      <c r="I230" s="158"/>
      <c r="J230" s="161"/>
      <c r="K230" s="160"/>
      <c r="L230" s="162"/>
      <c r="M230" s="162"/>
      <c r="N230" s="96"/>
      <c r="O230" s="96"/>
      <c r="P230" s="164"/>
      <c r="Q230" s="159"/>
      <c r="R230" s="98"/>
      <c r="S230" s="163"/>
      <c r="T230" s="92" t="str">
        <f t="shared" ca="1" si="17"/>
        <v/>
      </c>
      <c r="U230" s="94"/>
      <c r="V230" s="92" t="str">
        <f t="shared" si="18"/>
        <v/>
      </c>
      <c r="W230" s="92" t="str">
        <f t="shared" si="19"/>
        <v/>
      </c>
      <c r="X230" s="99"/>
      <c r="Y230" s="94"/>
      <c r="Z230" s="100"/>
      <c r="AA230" s="95"/>
      <c r="AB230" s="10"/>
      <c r="AC230" s="72" t="b">
        <f t="shared" ca="1" si="16"/>
        <v>0</v>
      </c>
    </row>
    <row r="231" spans="1:29" ht="15">
      <c r="A231" s="93">
        <f t="shared" si="20"/>
        <v>2228</v>
      </c>
      <c r="B231" s="94"/>
      <c r="C231" s="153"/>
      <c r="D231" s="93" t="str">
        <f>IF(C231&lt;&gt;"",COUNTIF(Stats!AD:AD,C231),"")</f>
        <v/>
      </c>
      <c r="E231" s="165" t="str">
        <f ca="1">IF(C231&lt;&gt;"",IF(MONTH(T231)=MONTH(TODAY()),Stats!AI2229,"--"),"")</f>
        <v/>
      </c>
      <c r="F231" s="97"/>
      <c r="G231" s="160"/>
      <c r="H231" s="157"/>
      <c r="I231" s="158"/>
      <c r="J231" s="161"/>
      <c r="K231" s="160"/>
      <c r="L231" s="162"/>
      <c r="M231" s="162"/>
      <c r="N231" s="96"/>
      <c r="O231" s="96"/>
      <c r="P231" s="164"/>
      <c r="Q231" s="159"/>
      <c r="R231" s="98"/>
      <c r="S231" s="163"/>
      <c r="T231" s="92" t="str">
        <f t="shared" ca="1" si="17"/>
        <v/>
      </c>
      <c r="U231" s="94"/>
      <c r="V231" s="92" t="str">
        <f t="shared" si="18"/>
        <v/>
      </c>
      <c r="W231" s="92" t="str">
        <f t="shared" si="19"/>
        <v/>
      </c>
      <c r="X231" s="99"/>
      <c r="Y231" s="94"/>
      <c r="Z231" s="100"/>
      <c r="AA231" s="95"/>
      <c r="AB231" s="10"/>
      <c r="AC231" s="72" t="b">
        <f t="shared" ca="1" si="16"/>
        <v>0</v>
      </c>
    </row>
    <row r="232" spans="1:29" ht="15">
      <c r="A232" s="93">
        <f t="shared" si="20"/>
        <v>2229</v>
      </c>
      <c r="B232" s="94"/>
      <c r="C232" s="153"/>
      <c r="D232" s="93" t="str">
        <f>IF(C232&lt;&gt;"",COUNTIF(Stats!AD:AD,C232),"")</f>
        <v/>
      </c>
      <c r="E232" s="165" t="str">
        <f ca="1">IF(C232&lt;&gt;"",IF(MONTH(T232)=MONTH(TODAY()),Stats!AI2230,"--"),"")</f>
        <v/>
      </c>
      <c r="F232" s="97"/>
      <c r="G232" s="160"/>
      <c r="H232" s="157"/>
      <c r="I232" s="158"/>
      <c r="J232" s="161"/>
      <c r="K232" s="160"/>
      <c r="L232" s="162"/>
      <c r="M232" s="162"/>
      <c r="N232" s="96"/>
      <c r="O232" s="96"/>
      <c r="P232" s="164"/>
      <c r="Q232" s="159"/>
      <c r="R232" s="98"/>
      <c r="S232" s="163"/>
      <c r="T232" s="92" t="str">
        <f t="shared" ca="1" si="17"/>
        <v/>
      </c>
      <c r="U232" s="94"/>
      <c r="V232" s="92" t="str">
        <f t="shared" si="18"/>
        <v/>
      </c>
      <c r="W232" s="92" t="str">
        <f t="shared" si="19"/>
        <v/>
      </c>
      <c r="X232" s="99"/>
      <c r="Y232" s="94"/>
      <c r="Z232" s="100"/>
      <c r="AA232" s="95"/>
      <c r="AB232" s="10"/>
      <c r="AC232" s="72" t="b">
        <f t="shared" ca="1" si="16"/>
        <v>0</v>
      </c>
    </row>
    <row r="233" spans="1:29" ht="15">
      <c r="A233" s="93">
        <f t="shared" si="20"/>
        <v>2230</v>
      </c>
      <c r="B233" s="94"/>
      <c r="C233" s="153"/>
      <c r="D233" s="93" t="str">
        <f>IF(C233&lt;&gt;"",COUNTIF(Stats!AD:AD,C233),"")</f>
        <v/>
      </c>
      <c r="E233" s="165" t="str">
        <f ca="1">IF(C233&lt;&gt;"",IF(MONTH(T233)=MONTH(TODAY()),Stats!AI2231,"--"),"")</f>
        <v/>
      </c>
      <c r="F233" s="97"/>
      <c r="G233" s="160"/>
      <c r="H233" s="157"/>
      <c r="I233" s="158"/>
      <c r="J233" s="161"/>
      <c r="K233" s="160"/>
      <c r="L233" s="162"/>
      <c r="M233" s="162"/>
      <c r="N233" s="96"/>
      <c r="O233" s="96"/>
      <c r="P233" s="164"/>
      <c r="Q233" s="159"/>
      <c r="R233" s="98"/>
      <c r="S233" s="163"/>
      <c r="T233" s="92" t="str">
        <f t="shared" ca="1" si="17"/>
        <v/>
      </c>
      <c r="U233" s="94"/>
      <c r="V233" s="92" t="str">
        <f t="shared" si="18"/>
        <v/>
      </c>
      <c r="W233" s="92" t="str">
        <f t="shared" si="19"/>
        <v/>
      </c>
      <c r="X233" s="99"/>
      <c r="Y233" s="94"/>
      <c r="Z233" s="100"/>
      <c r="AA233" s="95"/>
      <c r="AB233" s="10"/>
      <c r="AC233" s="72" t="b">
        <f t="shared" ca="1" si="16"/>
        <v>0</v>
      </c>
    </row>
    <row r="234" spans="1:29" ht="15">
      <c r="A234" s="93">
        <f t="shared" si="20"/>
        <v>2231</v>
      </c>
      <c r="B234" s="94"/>
      <c r="C234" s="153"/>
      <c r="D234" s="93" t="str">
        <f>IF(C234&lt;&gt;"",COUNTIF(Stats!AD:AD,C234),"")</f>
        <v/>
      </c>
      <c r="E234" s="165" t="str">
        <f ca="1">IF(C234&lt;&gt;"",IF(MONTH(T234)=MONTH(TODAY()),Stats!AI2232,"--"),"")</f>
        <v/>
      </c>
      <c r="F234" s="97"/>
      <c r="G234" s="160"/>
      <c r="H234" s="157"/>
      <c r="I234" s="158"/>
      <c r="J234" s="161"/>
      <c r="K234" s="160"/>
      <c r="L234" s="162"/>
      <c r="M234" s="162"/>
      <c r="N234" s="96"/>
      <c r="O234" s="96"/>
      <c r="P234" s="164"/>
      <c r="Q234" s="159"/>
      <c r="R234" s="98"/>
      <c r="S234" s="163"/>
      <c r="T234" s="92" t="str">
        <f t="shared" ca="1" si="17"/>
        <v/>
      </c>
      <c r="U234" s="94"/>
      <c r="V234" s="92" t="str">
        <f t="shared" si="18"/>
        <v/>
      </c>
      <c r="W234" s="92" t="str">
        <f t="shared" si="19"/>
        <v/>
      </c>
      <c r="X234" s="99"/>
      <c r="Y234" s="94"/>
      <c r="Z234" s="100"/>
      <c r="AA234" s="95"/>
      <c r="AB234" s="10"/>
      <c r="AC234" s="72" t="b">
        <f t="shared" ca="1" si="16"/>
        <v>0</v>
      </c>
    </row>
    <row r="235" spans="1:29" ht="15">
      <c r="A235" s="93">
        <f t="shared" si="20"/>
        <v>2232</v>
      </c>
      <c r="B235" s="94"/>
      <c r="C235" s="153"/>
      <c r="D235" s="93" t="str">
        <f>IF(C235&lt;&gt;"",COUNTIF(Stats!AD:AD,C235),"")</f>
        <v/>
      </c>
      <c r="E235" s="165" t="str">
        <f ca="1">IF(C235&lt;&gt;"",IF(MONTH(T235)=MONTH(TODAY()),Stats!AI2233,"--"),"")</f>
        <v/>
      </c>
      <c r="F235" s="97"/>
      <c r="G235" s="160"/>
      <c r="H235" s="157"/>
      <c r="I235" s="158"/>
      <c r="J235" s="161"/>
      <c r="K235" s="160"/>
      <c r="L235" s="162"/>
      <c r="M235" s="162"/>
      <c r="N235" s="96"/>
      <c r="O235" s="96"/>
      <c r="P235" s="164"/>
      <c r="Q235" s="159"/>
      <c r="R235" s="98"/>
      <c r="S235" s="163"/>
      <c r="T235" s="92" t="str">
        <f t="shared" ca="1" si="17"/>
        <v/>
      </c>
      <c r="U235" s="94"/>
      <c r="V235" s="92" t="str">
        <f t="shared" si="18"/>
        <v/>
      </c>
      <c r="W235" s="92" t="str">
        <f t="shared" si="19"/>
        <v/>
      </c>
      <c r="X235" s="99"/>
      <c r="Y235" s="94"/>
      <c r="Z235" s="100"/>
      <c r="AA235" s="95"/>
      <c r="AB235" s="10"/>
      <c r="AC235" s="72" t="b">
        <f t="shared" ca="1" si="16"/>
        <v>0</v>
      </c>
    </row>
    <row r="236" spans="1:29" ht="15">
      <c r="A236" s="93">
        <f t="shared" si="20"/>
        <v>2233</v>
      </c>
      <c r="B236" s="94"/>
      <c r="C236" s="153"/>
      <c r="D236" s="93" t="str">
        <f>IF(C236&lt;&gt;"",COUNTIF(Stats!AD:AD,C236),"")</f>
        <v/>
      </c>
      <c r="E236" s="165" t="str">
        <f ca="1">IF(C236&lt;&gt;"",IF(MONTH(T236)=MONTH(TODAY()),Stats!AI2234,"--"),"")</f>
        <v/>
      </c>
      <c r="F236" s="97"/>
      <c r="G236" s="160"/>
      <c r="H236" s="157"/>
      <c r="I236" s="158"/>
      <c r="J236" s="161"/>
      <c r="K236" s="160"/>
      <c r="L236" s="162"/>
      <c r="M236" s="162"/>
      <c r="N236" s="96"/>
      <c r="O236" s="96"/>
      <c r="P236" s="164"/>
      <c r="Q236" s="159"/>
      <c r="R236" s="98"/>
      <c r="S236" s="163"/>
      <c r="T236" s="92" t="str">
        <f t="shared" ca="1" si="17"/>
        <v/>
      </c>
      <c r="U236" s="94"/>
      <c r="V236" s="92" t="str">
        <f t="shared" si="18"/>
        <v/>
      </c>
      <c r="W236" s="92" t="str">
        <f t="shared" si="19"/>
        <v/>
      </c>
      <c r="X236" s="99"/>
      <c r="Y236" s="94"/>
      <c r="Z236" s="100"/>
      <c r="AA236" s="95"/>
      <c r="AB236" s="10"/>
      <c r="AC236" s="72" t="b">
        <f t="shared" ca="1" si="16"/>
        <v>0</v>
      </c>
    </row>
    <row r="237" spans="1:29" ht="15">
      <c r="A237" s="93">
        <f t="shared" si="20"/>
        <v>2234</v>
      </c>
      <c r="B237" s="94"/>
      <c r="C237" s="153"/>
      <c r="D237" s="93" t="str">
        <f>IF(C237&lt;&gt;"",COUNTIF(Stats!AD:AD,C237),"")</f>
        <v/>
      </c>
      <c r="E237" s="165" t="str">
        <f ca="1">IF(C237&lt;&gt;"",IF(MONTH(T237)=MONTH(TODAY()),Stats!AI2235,"--"),"")</f>
        <v/>
      </c>
      <c r="F237" s="97"/>
      <c r="G237" s="160"/>
      <c r="H237" s="157"/>
      <c r="I237" s="158"/>
      <c r="J237" s="161"/>
      <c r="K237" s="160"/>
      <c r="L237" s="162"/>
      <c r="M237" s="162"/>
      <c r="N237" s="96"/>
      <c r="O237" s="96"/>
      <c r="P237" s="164"/>
      <c r="Q237" s="159"/>
      <c r="R237" s="98"/>
      <c r="S237" s="163"/>
      <c r="T237" s="92" t="str">
        <f t="shared" ca="1" si="17"/>
        <v/>
      </c>
      <c r="U237" s="94"/>
      <c r="V237" s="92" t="str">
        <f t="shared" si="18"/>
        <v/>
      </c>
      <c r="W237" s="92" t="str">
        <f t="shared" si="19"/>
        <v/>
      </c>
      <c r="X237" s="99"/>
      <c r="Y237" s="94"/>
      <c r="Z237" s="100"/>
      <c r="AA237" s="95"/>
      <c r="AB237" s="10"/>
      <c r="AC237" s="72" t="b">
        <f t="shared" ca="1" si="16"/>
        <v>0</v>
      </c>
    </row>
    <row r="238" spans="1:29" ht="15">
      <c r="A238" s="93">
        <f t="shared" si="20"/>
        <v>2235</v>
      </c>
      <c r="B238" s="94"/>
      <c r="C238" s="153"/>
      <c r="D238" s="93" t="str">
        <f>IF(C238&lt;&gt;"",COUNTIF(Stats!AD:AD,C238),"")</f>
        <v/>
      </c>
      <c r="E238" s="165" t="str">
        <f ca="1">IF(C238&lt;&gt;"",IF(MONTH(T238)=MONTH(TODAY()),Stats!AI2236,"--"),"")</f>
        <v/>
      </c>
      <c r="F238" s="97"/>
      <c r="G238" s="160"/>
      <c r="H238" s="157"/>
      <c r="I238" s="158"/>
      <c r="J238" s="161"/>
      <c r="K238" s="160"/>
      <c r="L238" s="162"/>
      <c r="M238" s="162"/>
      <c r="N238" s="96"/>
      <c r="O238" s="96"/>
      <c r="P238" s="164"/>
      <c r="Q238" s="159"/>
      <c r="R238" s="98"/>
      <c r="S238" s="163"/>
      <c r="T238" s="92" t="str">
        <f t="shared" ca="1" si="17"/>
        <v/>
      </c>
      <c r="U238" s="94"/>
      <c r="V238" s="92" t="str">
        <f t="shared" si="18"/>
        <v/>
      </c>
      <c r="W238" s="92" t="str">
        <f t="shared" si="19"/>
        <v/>
      </c>
      <c r="X238" s="99"/>
      <c r="Y238" s="94"/>
      <c r="Z238" s="100"/>
      <c r="AA238" s="95"/>
      <c r="AB238" s="10"/>
      <c r="AC238" s="72" t="b">
        <f t="shared" ca="1" si="16"/>
        <v>0</v>
      </c>
    </row>
    <row r="239" spans="1:29" ht="15">
      <c r="A239" s="93">
        <f t="shared" si="20"/>
        <v>2236</v>
      </c>
      <c r="B239" s="94"/>
      <c r="C239" s="153"/>
      <c r="D239" s="93" t="str">
        <f>IF(C239&lt;&gt;"",COUNTIF(Stats!AD:AD,C239),"")</f>
        <v/>
      </c>
      <c r="E239" s="165" t="str">
        <f ca="1">IF(C239&lt;&gt;"",IF(MONTH(T239)=MONTH(TODAY()),Stats!AI2237,"--"),"")</f>
        <v/>
      </c>
      <c r="F239" s="97"/>
      <c r="G239" s="160"/>
      <c r="H239" s="157"/>
      <c r="I239" s="158"/>
      <c r="J239" s="161"/>
      <c r="K239" s="160"/>
      <c r="L239" s="162"/>
      <c r="M239" s="162"/>
      <c r="N239" s="96"/>
      <c r="O239" s="96"/>
      <c r="P239" s="164"/>
      <c r="Q239" s="159"/>
      <c r="R239" s="98"/>
      <c r="S239" s="163"/>
      <c r="T239" s="92" t="str">
        <f t="shared" ca="1" si="17"/>
        <v/>
      </c>
      <c r="U239" s="94"/>
      <c r="V239" s="92" t="str">
        <f t="shared" si="18"/>
        <v/>
      </c>
      <c r="W239" s="92" t="str">
        <f t="shared" si="19"/>
        <v/>
      </c>
      <c r="X239" s="99"/>
      <c r="Y239" s="94"/>
      <c r="Z239" s="100"/>
      <c r="AA239" s="95"/>
      <c r="AB239" s="10"/>
      <c r="AC239" s="72" t="b">
        <f t="shared" ca="1" si="16"/>
        <v>0</v>
      </c>
    </row>
    <row r="240" spans="1:29" ht="15">
      <c r="A240" s="93">
        <f t="shared" si="20"/>
        <v>2237</v>
      </c>
      <c r="B240" s="94"/>
      <c r="C240" s="153"/>
      <c r="D240" s="93" t="str">
        <f>IF(C240&lt;&gt;"",COUNTIF(Stats!AD:AD,C240),"")</f>
        <v/>
      </c>
      <c r="E240" s="165" t="str">
        <f ca="1">IF(C240&lt;&gt;"",IF(MONTH(T240)=MONTH(TODAY()),Stats!AI2238,"--"),"")</f>
        <v/>
      </c>
      <c r="F240" s="97"/>
      <c r="G240" s="160"/>
      <c r="H240" s="157"/>
      <c r="I240" s="158"/>
      <c r="J240" s="161"/>
      <c r="K240" s="160"/>
      <c r="L240" s="162"/>
      <c r="M240" s="162"/>
      <c r="N240" s="96"/>
      <c r="O240" s="96"/>
      <c r="P240" s="164"/>
      <c r="Q240" s="159"/>
      <c r="R240" s="98"/>
      <c r="S240" s="163"/>
      <c r="T240" s="92" t="str">
        <f t="shared" ca="1" si="17"/>
        <v/>
      </c>
      <c r="U240" s="94"/>
      <c r="V240" s="92" t="str">
        <f t="shared" si="18"/>
        <v/>
      </c>
      <c r="W240" s="92" t="str">
        <f t="shared" si="19"/>
        <v/>
      </c>
      <c r="X240" s="99"/>
      <c r="Y240" s="94"/>
      <c r="Z240" s="100"/>
      <c r="AA240" s="95"/>
      <c r="AB240" s="10"/>
      <c r="AC240" s="72" t="b">
        <f t="shared" ca="1" si="16"/>
        <v>0</v>
      </c>
    </row>
    <row r="241" spans="1:29" ht="15">
      <c r="A241" s="93">
        <f t="shared" si="20"/>
        <v>2238</v>
      </c>
      <c r="B241" s="94"/>
      <c r="C241" s="153"/>
      <c r="D241" s="93" t="str">
        <f>IF(C241&lt;&gt;"",COUNTIF(Stats!AD:AD,C241),"")</f>
        <v/>
      </c>
      <c r="E241" s="165" t="str">
        <f ca="1">IF(C241&lt;&gt;"",IF(MONTH(T241)=MONTH(TODAY()),Stats!AI2239,"--"),"")</f>
        <v/>
      </c>
      <c r="F241" s="97"/>
      <c r="G241" s="160"/>
      <c r="H241" s="157"/>
      <c r="I241" s="158"/>
      <c r="J241" s="161"/>
      <c r="K241" s="160"/>
      <c r="L241" s="162"/>
      <c r="M241" s="162"/>
      <c r="N241" s="96"/>
      <c r="O241" s="96"/>
      <c r="P241" s="164"/>
      <c r="Q241" s="159"/>
      <c r="R241" s="98"/>
      <c r="S241" s="163"/>
      <c r="T241" s="92" t="str">
        <f t="shared" ca="1" si="17"/>
        <v/>
      </c>
      <c r="U241" s="94"/>
      <c r="V241" s="92" t="str">
        <f t="shared" si="18"/>
        <v/>
      </c>
      <c r="W241" s="92" t="str">
        <f t="shared" si="19"/>
        <v/>
      </c>
      <c r="X241" s="99"/>
      <c r="Y241" s="94"/>
      <c r="Z241" s="100"/>
      <c r="AA241" s="95"/>
      <c r="AB241" s="10"/>
      <c r="AC241" s="72" t="b">
        <f t="shared" ca="1" si="16"/>
        <v>0</v>
      </c>
    </row>
    <row r="242" spans="1:29" ht="15">
      <c r="A242" s="93">
        <f t="shared" si="20"/>
        <v>2239</v>
      </c>
      <c r="B242" s="94"/>
      <c r="C242" s="153"/>
      <c r="D242" s="93" t="str">
        <f>IF(C242&lt;&gt;"",COUNTIF(Stats!AD:AD,C242),"")</f>
        <v/>
      </c>
      <c r="E242" s="165" t="str">
        <f ca="1">IF(C242&lt;&gt;"",IF(MONTH(T242)=MONTH(TODAY()),Stats!AI2240,"--"),"")</f>
        <v/>
      </c>
      <c r="F242" s="97"/>
      <c r="G242" s="160"/>
      <c r="H242" s="157"/>
      <c r="I242" s="158"/>
      <c r="J242" s="161"/>
      <c r="K242" s="160"/>
      <c r="L242" s="162"/>
      <c r="M242" s="162"/>
      <c r="N242" s="96"/>
      <c r="O242" s="96"/>
      <c r="P242" s="164"/>
      <c r="Q242" s="159"/>
      <c r="R242" s="98"/>
      <c r="S242" s="163"/>
      <c r="T242" s="92" t="str">
        <f t="shared" ca="1" si="17"/>
        <v/>
      </c>
      <c r="U242" s="94"/>
      <c r="V242" s="92" t="str">
        <f t="shared" si="18"/>
        <v/>
      </c>
      <c r="W242" s="92" t="str">
        <f t="shared" si="19"/>
        <v/>
      </c>
      <c r="X242" s="99"/>
      <c r="Y242" s="94"/>
      <c r="Z242" s="100"/>
      <c r="AA242" s="95"/>
      <c r="AB242" s="10"/>
      <c r="AC242" s="72" t="b">
        <f t="shared" ca="1" si="16"/>
        <v>0</v>
      </c>
    </row>
    <row r="243" spans="1:29" ht="15">
      <c r="A243" s="93">
        <f t="shared" si="20"/>
        <v>2240</v>
      </c>
      <c r="B243" s="94"/>
      <c r="C243" s="153"/>
      <c r="D243" s="93" t="str">
        <f>IF(C243&lt;&gt;"",COUNTIF(Stats!AD:AD,C243),"")</f>
        <v/>
      </c>
      <c r="E243" s="165" t="str">
        <f ca="1">IF(C243&lt;&gt;"",IF(MONTH(T243)=MONTH(TODAY()),Stats!AI2241,"--"),"")</f>
        <v/>
      </c>
      <c r="F243" s="97"/>
      <c r="G243" s="160"/>
      <c r="H243" s="157"/>
      <c r="I243" s="158"/>
      <c r="J243" s="161"/>
      <c r="K243" s="160"/>
      <c r="L243" s="162"/>
      <c r="M243" s="162"/>
      <c r="N243" s="96"/>
      <c r="O243" s="96"/>
      <c r="P243" s="164"/>
      <c r="Q243" s="159"/>
      <c r="R243" s="98"/>
      <c r="S243" s="163"/>
      <c r="T243" s="92" t="str">
        <f t="shared" ca="1" si="17"/>
        <v/>
      </c>
      <c r="U243" s="94"/>
      <c r="V243" s="92" t="str">
        <f t="shared" si="18"/>
        <v/>
      </c>
      <c r="W243" s="92" t="str">
        <f t="shared" si="19"/>
        <v/>
      </c>
      <c r="X243" s="99"/>
      <c r="Y243" s="94"/>
      <c r="Z243" s="100"/>
      <c r="AA243" s="95"/>
      <c r="AB243" s="10"/>
      <c r="AC243" s="72" t="b">
        <f t="shared" ca="1" si="16"/>
        <v>0</v>
      </c>
    </row>
    <row r="244" spans="1:29" ht="15">
      <c r="A244" s="93">
        <f t="shared" si="20"/>
        <v>2241</v>
      </c>
      <c r="B244" s="94"/>
      <c r="C244" s="153"/>
      <c r="D244" s="93" t="str">
        <f>IF(C244&lt;&gt;"",COUNTIF(Stats!AD:AD,C244),"")</f>
        <v/>
      </c>
      <c r="E244" s="165" t="str">
        <f ca="1">IF(C244&lt;&gt;"",IF(MONTH(T244)=MONTH(TODAY()),Stats!AI2242,"--"),"")</f>
        <v/>
      </c>
      <c r="F244" s="97"/>
      <c r="G244" s="160"/>
      <c r="H244" s="157"/>
      <c r="I244" s="158"/>
      <c r="J244" s="161"/>
      <c r="K244" s="160"/>
      <c r="L244" s="162"/>
      <c r="M244" s="162"/>
      <c r="N244" s="96"/>
      <c r="O244" s="96"/>
      <c r="P244" s="164"/>
      <c r="Q244" s="159"/>
      <c r="R244" s="98"/>
      <c r="S244" s="163"/>
      <c r="T244" s="92" t="str">
        <f t="shared" ca="1" si="17"/>
        <v/>
      </c>
      <c r="U244" s="94"/>
      <c r="V244" s="92" t="str">
        <f t="shared" si="18"/>
        <v/>
      </c>
      <c r="W244" s="92" t="str">
        <f t="shared" si="19"/>
        <v/>
      </c>
      <c r="X244" s="99"/>
      <c r="Y244" s="94"/>
      <c r="Z244" s="100"/>
      <c r="AA244" s="95"/>
      <c r="AB244" s="10"/>
      <c r="AC244" s="72" t="b">
        <f t="shared" ca="1" si="16"/>
        <v>0</v>
      </c>
    </row>
    <row r="245" spans="1:29" ht="15">
      <c r="A245" s="93">
        <f t="shared" si="20"/>
        <v>2242</v>
      </c>
      <c r="B245" s="94"/>
      <c r="C245" s="153"/>
      <c r="D245" s="93" t="str">
        <f>IF(C245&lt;&gt;"",COUNTIF(Stats!AD:AD,C245),"")</f>
        <v/>
      </c>
      <c r="E245" s="165" t="str">
        <f ca="1">IF(C245&lt;&gt;"",IF(MONTH(T245)=MONTH(TODAY()),Stats!AI2243,"--"),"")</f>
        <v/>
      </c>
      <c r="F245" s="97"/>
      <c r="G245" s="160"/>
      <c r="H245" s="157"/>
      <c r="I245" s="158"/>
      <c r="J245" s="161"/>
      <c r="K245" s="160"/>
      <c r="L245" s="162"/>
      <c r="M245" s="162"/>
      <c r="N245" s="96"/>
      <c r="O245" s="96"/>
      <c r="P245" s="164"/>
      <c r="Q245" s="159"/>
      <c r="R245" s="98"/>
      <c r="S245" s="163"/>
      <c r="T245" s="92" t="str">
        <f t="shared" ca="1" si="17"/>
        <v/>
      </c>
      <c r="U245" s="94"/>
      <c r="V245" s="92" t="str">
        <f t="shared" si="18"/>
        <v/>
      </c>
      <c r="W245" s="92" t="str">
        <f t="shared" si="19"/>
        <v/>
      </c>
      <c r="X245" s="99"/>
      <c r="Y245" s="94"/>
      <c r="Z245" s="100"/>
      <c r="AA245" s="95"/>
      <c r="AB245" s="10"/>
      <c r="AC245" s="72" t="b">
        <f t="shared" ca="1" si="16"/>
        <v>0</v>
      </c>
    </row>
    <row r="246" spans="1:29" ht="15">
      <c r="A246" s="93">
        <f t="shared" si="20"/>
        <v>2243</v>
      </c>
      <c r="B246" s="94"/>
      <c r="C246" s="153"/>
      <c r="D246" s="93" t="str">
        <f>IF(C246&lt;&gt;"",COUNTIF(Stats!AD:AD,C246),"")</f>
        <v/>
      </c>
      <c r="E246" s="165" t="str">
        <f ca="1">IF(C246&lt;&gt;"",IF(MONTH(T246)=MONTH(TODAY()),Stats!AI2244,"--"),"")</f>
        <v/>
      </c>
      <c r="F246" s="97"/>
      <c r="G246" s="160"/>
      <c r="H246" s="157"/>
      <c r="I246" s="158"/>
      <c r="J246" s="161"/>
      <c r="K246" s="160"/>
      <c r="L246" s="162"/>
      <c r="M246" s="162"/>
      <c r="N246" s="96"/>
      <c r="O246" s="96"/>
      <c r="P246" s="164"/>
      <c r="Q246" s="159"/>
      <c r="R246" s="98"/>
      <c r="S246" s="163"/>
      <c r="T246" s="92" t="str">
        <f t="shared" ca="1" si="17"/>
        <v/>
      </c>
      <c r="U246" s="94"/>
      <c r="V246" s="92" t="str">
        <f t="shared" si="18"/>
        <v/>
      </c>
      <c r="W246" s="92" t="str">
        <f t="shared" si="19"/>
        <v/>
      </c>
      <c r="X246" s="99"/>
      <c r="Y246" s="94"/>
      <c r="Z246" s="100"/>
      <c r="AA246" s="95"/>
      <c r="AB246" s="10"/>
      <c r="AC246" s="72" t="b">
        <f t="shared" ca="1" si="16"/>
        <v>0</v>
      </c>
    </row>
    <row r="247" spans="1:29" ht="15">
      <c r="A247" s="93">
        <f t="shared" si="20"/>
        <v>2244</v>
      </c>
      <c r="B247" s="94"/>
      <c r="C247" s="153"/>
      <c r="D247" s="93" t="str">
        <f>IF(C247&lt;&gt;"",COUNTIF(Stats!AD:AD,C247),"")</f>
        <v/>
      </c>
      <c r="E247" s="165" t="str">
        <f ca="1">IF(C247&lt;&gt;"",IF(MONTH(T247)=MONTH(TODAY()),Stats!AI2245,"--"),"")</f>
        <v/>
      </c>
      <c r="F247" s="97"/>
      <c r="G247" s="160"/>
      <c r="H247" s="157"/>
      <c r="I247" s="158"/>
      <c r="J247" s="161"/>
      <c r="K247" s="160"/>
      <c r="L247" s="162"/>
      <c r="M247" s="162"/>
      <c r="N247" s="96"/>
      <c r="O247" s="96"/>
      <c r="P247" s="164"/>
      <c r="Q247" s="159"/>
      <c r="R247" s="98"/>
      <c r="S247" s="163"/>
      <c r="T247" s="92" t="str">
        <f t="shared" ca="1" si="17"/>
        <v/>
      </c>
      <c r="U247" s="94"/>
      <c r="V247" s="92" t="str">
        <f t="shared" si="18"/>
        <v/>
      </c>
      <c r="W247" s="92" t="str">
        <f t="shared" si="19"/>
        <v/>
      </c>
      <c r="X247" s="99"/>
      <c r="Y247" s="94"/>
      <c r="Z247" s="100"/>
      <c r="AA247" s="95"/>
      <c r="AB247" s="10"/>
      <c r="AC247" s="72" t="b">
        <f t="shared" ca="1" si="16"/>
        <v>0</v>
      </c>
    </row>
    <row r="248" spans="1:29" ht="15">
      <c r="A248" s="93">
        <f t="shared" si="20"/>
        <v>2245</v>
      </c>
      <c r="B248" s="94"/>
      <c r="C248" s="153"/>
      <c r="D248" s="93" t="str">
        <f>IF(C248&lt;&gt;"",COUNTIF(Stats!AD:AD,C248),"")</f>
        <v/>
      </c>
      <c r="E248" s="165" t="str">
        <f ca="1">IF(C248&lt;&gt;"",IF(MONTH(T248)=MONTH(TODAY()),Stats!AI2246,"--"),"")</f>
        <v/>
      </c>
      <c r="F248" s="97"/>
      <c r="G248" s="160"/>
      <c r="H248" s="157"/>
      <c r="I248" s="158"/>
      <c r="J248" s="161"/>
      <c r="K248" s="160"/>
      <c r="L248" s="162"/>
      <c r="M248" s="162"/>
      <c r="N248" s="96"/>
      <c r="O248" s="96"/>
      <c r="P248" s="164"/>
      <c r="Q248" s="159"/>
      <c r="R248" s="98"/>
      <c r="S248" s="163"/>
      <c r="T248" s="92" t="str">
        <f t="shared" ca="1" si="17"/>
        <v/>
      </c>
      <c r="U248" s="94"/>
      <c r="V248" s="92" t="str">
        <f t="shared" si="18"/>
        <v/>
      </c>
      <c r="W248" s="92" t="str">
        <f t="shared" si="19"/>
        <v/>
      </c>
      <c r="X248" s="99"/>
      <c r="Y248" s="94"/>
      <c r="Z248" s="100"/>
      <c r="AA248" s="95"/>
      <c r="AB248" s="10"/>
      <c r="AC248" s="72" t="b">
        <f t="shared" ca="1" si="16"/>
        <v>0</v>
      </c>
    </row>
    <row r="249" spans="1:29" ht="15">
      <c r="A249" s="93">
        <f t="shared" si="20"/>
        <v>2246</v>
      </c>
      <c r="B249" s="94"/>
      <c r="C249" s="153"/>
      <c r="D249" s="93" t="str">
        <f>IF(C249&lt;&gt;"",COUNTIF(Stats!AD:AD,C249),"")</f>
        <v/>
      </c>
      <c r="E249" s="165" t="str">
        <f ca="1">IF(C249&lt;&gt;"",IF(MONTH(T249)=MONTH(TODAY()),Stats!AI2247,"--"),"")</f>
        <v/>
      </c>
      <c r="F249" s="97"/>
      <c r="G249" s="160"/>
      <c r="H249" s="157"/>
      <c r="I249" s="158"/>
      <c r="J249" s="161"/>
      <c r="K249" s="160"/>
      <c r="L249" s="162"/>
      <c r="M249" s="162"/>
      <c r="N249" s="96"/>
      <c r="O249" s="96"/>
      <c r="P249" s="164"/>
      <c r="Q249" s="159"/>
      <c r="R249" s="98"/>
      <c r="S249" s="163"/>
      <c r="T249" s="92" t="str">
        <f t="shared" ca="1" si="17"/>
        <v/>
      </c>
      <c r="U249" s="94"/>
      <c r="V249" s="92" t="str">
        <f t="shared" si="18"/>
        <v/>
      </c>
      <c r="W249" s="92" t="str">
        <f t="shared" si="19"/>
        <v/>
      </c>
      <c r="X249" s="99"/>
      <c r="Y249" s="94"/>
      <c r="Z249" s="100"/>
      <c r="AA249" s="95"/>
      <c r="AB249" s="10"/>
      <c r="AC249" s="72" t="b">
        <f t="shared" ca="1" si="16"/>
        <v>0</v>
      </c>
    </row>
    <row r="250" spans="1:29" ht="15">
      <c r="A250" s="93">
        <f t="shared" si="20"/>
        <v>2247</v>
      </c>
      <c r="B250" s="94"/>
      <c r="C250" s="153"/>
      <c r="D250" s="93" t="str">
        <f>IF(C250&lt;&gt;"",COUNTIF(Stats!AD:AD,C250),"")</f>
        <v/>
      </c>
      <c r="E250" s="165" t="str">
        <f ca="1">IF(C250&lt;&gt;"",IF(MONTH(T250)=MONTH(TODAY()),Stats!AI2248,"--"),"")</f>
        <v/>
      </c>
      <c r="F250" s="97"/>
      <c r="G250" s="160"/>
      <c r="H250" s="157"/>
      <c r="I250" s="158"/>
      <c r="J250" s="161"/>
      <c r="K250" s="160"/>
      <c r="L250" s="162"/>
      <c r="M250" s="162"/>
      <c r="N250" s="96"/>
      <c r="O250" s="96"/>
      <c r="P250" s="164"/>
      <c r="Q250" s="159"/>
      <c r="R250" s="98"/>
      <c r="S250" s="163"/>
      <c r="T250" s="92" t="str">
        <f t="shared" ca="1" si="17"/>
        <v/>
      </c>
      <c r="U250" s="94"/>
      <c r="V250" s="92" t="str">
        <f t="shared" si="18"/>
        <v/>
      </c>
      <c r="W250" s="92" t="str">
        <f t="shared" si="19"/>
        <v/>
      </c>
      <c r="X250" s="99"/>
      <c r="Y250" s="94"/>
      <c r="Z250" s="100"/>
      <c r="AA250" s="95"/>
      <c r="AB250" s="10"/>
      <c r="AC250" s="72" t="b">
        <f t="shared" ca="1" si="16"/>
        <v>0</v>
      </c>
    </row>
    <row r="251" spans="1:29" ht="15">
      <c r="A251" s="93">
        <f t="shared" si="20"/>
        <v>2248</v>
      </c>
      <c r="B251" s="94"/>
      <c r="C251" s="153"/>
      <c r="D251" s="93" t="str">
        <f>IF(C251&lt;&gt;"",COUNTIF(Stats!AD:AD,C251),"")</f>
        <v/>
      </c>
      <c r="E251" s="165" t="str">
        <f ca="1">IF(C251&lt;&gt;"",IF(MONTH(T251)=MONTH(TODAY()),Stats!AI2249,"--"),"")</f>
        <v/>
      </c>
      <c r="F251" s="97"/>
      <c r="G251" s="160"/>
      <c r="H251" s="157"/>
      <c r="I251" s="158"/>
      <c r="J251" s="161"/>
      <c r="K251" s="160"/>
      <c r="L251" s="162"/>
      <c r="M251" s="162"/>
      <c r="N251" s="96"/>
      <c r="O251" s="96"/>
      <c r="P251" s="164"/>
      <c r="Q251" s="159"/>
      <c r="R251" s="98"/>
      <c r="S251" s="163"/>
      <c r="T251" s="92" t="str">
        <f t="shared" ca="1" si="17"/>
        <v/>
      </c>
      <c r="U251" s="94"/>
      <c r="V251" s="92" t="str">
        <f t="shared" si="18"/>
        <v/>
      </c>
      <c r="W251" s="92" t="str">
        <f t="shared" si="19"/>
        <v/>
      </c>
      <c r="X251" s="99"/>
      <c r="Y251" s="94"/>
      <c r="Z251" s="100"/>
      <c r="AA251" s="95"/>
      <c r="AB251" s="10"/>
      <c r="AC251" s="72" t="b">
        <f t="shared" ca="1" si="16"/>
        <v>0</v>
      </c>
    </row>
    <row r="252" spans="1:29" ht="15">
      <c r="A252" s="93">
        <f t="shared" si="20"/>
        <v>2249</v>
      </c>
      <c r="B252" s="94"/>
      <c r="C252" s="153"/>
      <c r="D252" s="93" t="str">
        <f>IF(C252&lt;&gt;"",COUNTIF(Stats!AD:AD,C252),"")</f>
        <v/>
      </c>
      <c r="E252" s="165" t="str">
        <f ca="1">IF(C252&lt;&gt;"",IF(MONTH(T252)=MONTH(TODAY()),Stats!AI2250,"--"),"")</f>
        <v/>
      </c>
      <c r="F252" s="97"/>
      <c r="G252" s="160"/>
      <c r="H252" s="157"/>
      <c r="I252" s="158"/>
      <c r="J252" s="161"/>
      <c r="K252" s="160"/>
      <c r="L252" s="162"/>
      <c r="M252" s="162"/>
      <c r="N252" s="96"/>
      <c r="O252" s="96"/>
      <c r="P252" s="164"/>
      <c r="Q252" s="159"/>
      <c r="R252" s="98"/>
      <c r="S252" s="163"/>
      <c r="T252" s="92" t="str">
        <f t="shared" ca="1" si="17"/>
        <v/>
      </c>
      <c r="U252" s="94"/>
      <c r="V252" s="92" t="str">
        <f t="shared" si="18"/>
        <v/>
      </c>
      <c r="W252" s="92" t="str">
        <f t="shared" si="19"/>
        <v/>
      </c>
      <c r="X252" s="99"/>
      <c r="Y252" s="94"/>
      <c r="Z252" s="100"/>
      <c r="AA252" s="95"/>
      <c r="AB252" s="10"/>
      <c r="AC252" s="72" t="b">
        <f t="shared" ca="1" si="16"/>
        <v>0</v>
      </c>
    </row>
    <row r="253" spans="1:29" ht="15">
      <c r="A253" s="93">
        <f t="shared" si="20"/>
        <v>2250</v>
      </c>
      <c r="B253" s="94"/>
      <c r="C253" s="153"/>
      <c r="D253" s="93" t="str">
        <f>IF(C253&lt;&gt;"",COUNTIF(Stats!AD:AD,C253),"")</f>
        <v/>
      </c>
      <c r="E253" s="165" t="str">
        <f ca="1">IF(C253&lt;&gt;"",IF(MONTH(T253)=MONTH(TODAY()),Stats!AI2251,"--"),"")</f>
        <v/>
      </c>
      <c r="F253" s="97"/>
      <c r="G253" s="160"/>
      <c r="H253" s="157"/>
      <c r="I253" s="158"/>
      <c r="J253" s="161"/>
      <c r="K253" s="160"/>
      <c r="L253" s="162"/>
      <c r="M253" s="162"/>
      <c r="N253" s="96"/>
      <c r="O253" s="96"/>
      <c r="P253" s="164"/>
      <c r="Q253" s="159"/>
      <c r="R253" s="98"/>
      <c r="S253" s="163"/>
      <c r="T253" s="92" t="str">
        <f t="shared" ca="1" si="17"/>
        <v/>
      </c>
      <c r="U253" s="94"/>
      <c r="V253" s="92" t="str">
        <f t="shared" si="18"/>
        <v/>
      </c>
      <c r="W253" s="92" t="str">
        <f t="shared" si="19"/>
        <v/>
      </c>
      <c r="X253" s="99"/>
      <c r="Y253" s="94"/>
      <c r="Z253" s="100"/>
      <c r="AA253" s="95"/>
      <c r="AB253" s="10"/>
      <c r="AC253" s="72" t="b">
        <f t="shared" ca="1" si="16"/>
        <v>0</v>
      </c>
    </row>
    <row r="254" spans="1:29" ht="15">
      <c r="A254" s="93">
        <f t="shared" si="20"/>
        <v>2251</v>
      </c>
      <c r="B254" s="94"/>
      <c r="C254" s="153"/>
      <c r="D254" s="93" t="str">
        <f>IF(C254&lt;&gt;"",COUNTIF(Stats!AD:AD,C254),"")</f>
        <v/>
      </c>
      <c r="E254" s="165" t="str">
        <f ca="1">IF(C254&lt;&gt;"",IF(MONTH(T254)=MONTH(TODAY()),Stats!AI2252,"--"),"")</f>
        <v/>
      </c>
      <c r="F254" s="97"/>
      <c r="G254" s="160"/>
      <c r="H254" s="157"/>
      <c r="I254" s="158"/>
      <c r="J254" s="161"/>
      <c r="K254" s="160"/>
      <c r="L254" s="162"/>
      <c r="M254" s="162"/>
      <c r="N254" s="96"/>
      <c r="O254" s="96"/>
      <c r="P254" s="164"/>
      <c r="Q254" s="159"/>
      <c r="R254" s="98"/>
      <c r="S254" s="163"/>
      <c r="T254" s="92" t="str">
        <f t="shared" ca="1" si="17"/>
        <v/>
      </c>
      <c r="U254" s="94"/>
      <c r="V254" s="92" t="str">
        <f t="shared" si="18"/>
        <v/>
      </c>
      <c r="W254" s="92" t="str">
        <f t="shared" si="19"/>
        <v/>
      </c>
      <c r="X254" s="99"/>
      <c r="Y254" s="94"/>
      <c r="Z254" s="100"/>
      <c r="AA254" s="95"/>
      <c r="AB254" s="10"/>
      <c r="AC254" s="72" t="b">
        <f t="shared" ca="1" si="16"/>
        <v>0</v>
      </c>
    </row>
    <row r="255" spans="1:29" ht="15">
      <c r="A255" s="93">
        <f t="shared" si="20"/>
        <v>2252</v>
      </c>
      <c r="B255" s="94"/>
      <c r="C255" s="153"/>
      <c r="D255" s="93" t="str">
        <f>IF(C255&lt;&gt;"",COUNTIF(Stats!AD:AD,C255),"")</f>
        <v/>
      </c>
      <c r="E255" s="165" t="str">
        <f ca="1">IF(C255&lt;&gt;"",IF(MONTH(T255)=MONTH(TODAY()),Stats!AI2253,"--"),"")</f>
        <v/>
      </c>
      <c r="F255" s="97"/>
      <c r="G255" s="160"/>
      <c r="H255" s="157"/>
      <c r="I255" s="158"/>
      <c r="J255" s="161"/>
      <c r="K255" s="160"/>
      <c r="L255" s="162"/>
      <c r="M255" s="162"/>
      <c r="N255" s="96"/>
      <c r="O255" s="96"/>
      <c r="P255" s="164"/>
      <c r="Q255" s="159"/>
      <c r="R255" s="98"/>
      <c r="S255" s="163"/>
      <c r="T255" s="92" t="str">
        <f t="shared" ca="1" si="17"/>
        <v/>
      </c>
      <c r="U255" s="94"/>
      <c r="V255" s="92" t="str">
        <f t="shared" si="18"/>
        <v/>
      </c>
      <c r="W255" s="92" t="str">
        <f t="shared" si="19"/>
        <v/>
      </c>
      <c r="X255" s="99"/>
      <c r="Y255" s="94"/>
      <c r="Z255" s="100"/>
      <c r="AA255" s="95"/>
      <c r="AB255" s="10"/>
      <c r="AC255" s="72" t="b">
        <f t="shared" ca="1" si="16"/>
        <v>0</v>
      </c>
    </row>
    <row r="256" spans="1:29" ht="15">
      <c r="A256" s="93">
        <f t="shared" si="20"/>
        <v>2253</v>
      </c>
      <c r="B256" s="94"/>
      <c r="C256" s="153"/>
      <c r="D256" s="93" t="str">
        <f>IF(C256&lt;&gt;"",COUNTIF(Stats!AD:AD,C256),"")</f>
        <v/>
      </c>
      <c r="E256" s="165" t="str">
        <f ca="1">IF(C256&lt;&gt;"",IF(MONTH(T256)=MONTH(TODAY()),Stats!AI2254,"--"),"")</f>
        <v/>
      </c>
      <c r="F256" s="97"/>
      <c r="G256" s="160"/>
      <c r="H256" s="157"/>
      <c r="I256" s="158"/>
      <c r="J256" s="161"/>
      <c r="K256" s="160"/>
      <c r="L256" s="162"/>
      <c r="M256" s="162"/>
      <c r="N256" s="96"/>
      <c r="O256" s="96"/>
      <c r="P256" s="164"/>
      <c r="Q256" s="159"/>
      <c r="R256" s="98"/>
      <c r="S256" s="163"/>
      <c r="T256" s="92" t="str">
        <f t="shared" ca="1" si="17"/>
        <v/>
      </c>
      <c r="U256" s="94"/>
      <c r="V256" s="92" t="str">
        <f t="shared" si="18"/>
        <v/>
      </c>
      <c r="W256" s="92" t="str">
        <f t="shared" si="19"/>
        <v/>
      </c>
      <c r="X256" s="99"/>
      <c r="Y256" s="94"/>
      <c r="Z256" s="100"/>
      <c r="AA256" s="95"/>
      <c r="AB256" s="10"/>
      <c r="AC256" s="72" t="b">
        <f t="shared" ca="1" si="16"/>
        <v>0</v>
      </c>
    </row>
    <row r="257" spans="1:29" ht="15">
      <c r="A257" s="93">
        <f t="shared" si="20"/>
        <v>2254</v>
      </c>
      <c r="B257" s="94"/>
      <c r="C257" s="153"/>
      <c r="D257" s="93" t="str">
        <f>IF(C257&lt;&gt;"",COUNTIF(Stats!AD:AD,C257),"")</f>
        <v/>
      </c>
      <c r="E257" s="165" t="str">
        <f ca="1">IF(C257&lt;&gt;"",IF(MONTH(T257)=MONTH(TODAY()),Stats!AI2255,"--"),"")</f>
        <v/>
      </c>
      <c r="F257" s="97"/>
      <c r="G257" s="160"/>
      <c r="H257" s="157"/>
      <c r="I257" s="158"/>
      <c r="J257" s="161"/>
      <c r="K257" s="160"/>
      <c r="L257" s="162"/>
      <c r="M257" s="162"/>
      <c r="N257" s="96"/>
      <c r="O257" s="96"/>
      <c r="P257" s="164"/>
      <c r="Q257" s="159"/>
      <c r="R257" s="98"/>
      <c r="S257" s="163"/>
      <c r="T257" s="92" t="str">
        <f t="shared" ca="1" si="17"/>
        <v/>
      </c>
      <c r="U257" s="94"/>
      <c r="V257" s="92" t="str">
        <f t="shared" si="18"/>
        <v/>
      </c>
      <c r="W257" s="92" t="str">
        <f t="shared" si="19"/>
        <v/>
      </c>
      <c r="X257" s="99"/>
      <c r="Y257" s="94"/>
      <c r="Z257" s="100"/>
      <c r="AA257" s="95"/>
      <c r="AB257" s="10"/>
      <c r="AC257" s="72" t="b">
        <f t="shared" ca="1" si="16"/>
        <v>0</v>
      </c>
    </row>
    <row r="258" spans="1:29" ht="15">
      <c r="A258" s="93">
        <f t="shared" si="20"/>
        <v>2255</v>
      </c>
      <c r="B258" s="94"/>
      <c r="C258" s="153"/>
      <c r="D258" s="93" t="str">
        <f>IF(C258&lt;&gt;"",COUNTIF(Stats!AD:AD,C258),"")</f>
        <v/>
      </c>
      <c r="E258" s="165" t="str">
        <f ca="1">IF(C258&lt;&gt;"",IF(MONTH(T258)=MONTH(TODAY()),Stats!AI2256,"--"),"")</f>
        <v/>
      </c>
      <c r="F258" s="97"/>
      <c r="G258" s="160"/>
      <c r="H258" s="157"/>
      <c r="I258" s="158"/>
      <c r="J258" s="161"/>
      <c r="K258" s="160"/>
      <c r="L258" s="162"/>
      <c r="M258" s="162"/>
      <c r="N258" s="96"/>
      <c r="O258" s="96"/>
      <c r="P258" s="164"/>
      <c r="Q258" s="159"/>
      <c r="R258" s="98"/>
      <c r="S258" s="163"/>
      <c r="T258" s="92" t="str">
        <f t="shared" ca="1" si="17"/>
        <v/>
      </c>
      <c r="U258" s="94"/>
      <c r="V258" s="92" t="str">
        <f t="shared" si="18"/>
        <v/>
      </c>
      <c r="W258" s="92" t="str">
        <f t="shared" si="19"/>
        <v/>
      </c>
      <c r="X258" s="99"/>
      <c r="Y258" s="94"/>
      <c r="Z258" s="100"/>
      <c r="AA258" s="95"/>
      <c r="AB258" s="10"/>
      <c r="AC258" s="72" t="b">
        <f t="shared" ca="1" si="16"/>
        <v>0</v>
      </c>
    </row>
    <row r="259" spans="1:29" ht="15">
      <c r="A259" s="93">
        <f t="shared" si="20"/>
        <v>2256</v>
      </c>
      <c r="B259" s="94"/>
      <c r="C259" s="153"/>
      <c r="D259" s="93" t="str">
        <f>IF(C259&lt;&gt;"",COUNTIF(Stats!AD:AD,C259),"")</f>
        <v/>
      </c>
      <c r="E259" s="165" t="str">
        <f ca="1">IF(C259&lt;&gt;"",IF(MONTH(T259)=MONTH(TODAY()),Stats!AI2257,"--"),"")</f>
        <v/>
      </c>
      <c r="F259" s="97"/>
      <c r="G259" s="160"/>
      <c r="H259" s="157"/>
      <c r="I259" s="158"/>
      <c r="J259" s="161"/>
      <c r="K259" s="160"/>
      <c r="L259" s="162"/>
      <c r="M259" s="162"/>
      <c r="N259" s="96"/>
      <c r="O259" s="96"/>
      <c r="P259" s="164"/>
      <c r="Q259" s="159"/>
      <c r="R259" s="98"/>
      <c r="S259" s="163"/>
      <c r="T259" s="92" t="str">
        <f t="shared" ca="1" si="17"/>
        <v/>
      </c>
      <c r="U259" s="94"/>
      <c r="V259" s="92" t="str">
        <f t="shared" si="18"/>
        <v/>
      </c>
      <c r="W259" s="92" t="str">
        <f t="shared" si="19"/>
        <v/>
      </c>
      <c r="X259" s="99"/>
      <c r="Y259" s="94"/>
      <c r="Z259" s="100"/>
      <c r="AA259" s="95"/>
      <c r="AB259" s="10"/>
      <c r="AC259" s="72" t="b">
        <f t="shared" ca="1" si="16"/>
        <v>0</v>
      </c>
    </row>
    <row r="260" spans="1:29" ht="15">
      <c r="A260" s="93">
        <f t="shared" si="20"/>
        <v>2257</v>
      </c>
      <c r="B260" s="94"/>
      <c r="C260" s="153"/>
      <c r="D260" s="93" t="str">
        <f>IF(C260&lt;&gt;"",COUNTIF(Stats!AD:AD,C260),"")</f>
        <v/>
      </c>
      <c r="E260" s="165" t="str">
        <f ca="1">IF(C260&lt;&gt;"",IF(MONTH(T260)=MONTH(TODAY()),Stats!AI2258,"--"),"")</f>
        <v/>
      </c>
      <c r="F260" s="97"/>
      <c r="G260" s="160"/>
      <c r="H260" s="157"/>
      <c r="I260" s="158"/>
      <c r="J260" s="161"/>
      <c r="K260" s="160"/>
      <c r="L260" s="162"/>
      <c r="M260" s="162"/>
      <c r="N260" s="96"/>
      <c r="O260" s="96"/>
      <c r="P260" s="164"/>
      <c r="Q260" s="159"/>
      <c r="R260" s="98"/>
      <c r="S260" s="163"/>
      <c r="T260" s="92" t="str">
        <f t="shared" ca="1" si="17"/>
        <v/>
      </c>
      <c r="U260" s="94"/>
      <c r="V260" s="92" t="str">
        <f t="shared" si="18"/>
        <v/>
      </c>
      <c r="W260" s="92" t="str">
        <f t="shared" si="19"/>
        <v/>
      </c>
      <c r="X260" s="99"/>
      <c r="Y260" s="94"/>
      <c r="Z260" s="100"/>
      <c r="AA260" s="95"/>
      <c r="AB260" s="10"/>
      <c r="AC260" s="72" t="b">
        <f t="shared" ref="AC260:AC323" ca="1" si="21">AND(T260&gt;=startDate,T260&lt;=endDate)</f>
        <v>0</v>
      </c>
    </row>
    <row r="261" spans="1:29" ht="15">
      <c r="A261" s="93">
        <f t="shared" si="20"/>
        <v>2258</v>
      </c>
      <c r="B261" s="94"/>
      <c r="C261" s="153"/>
      <c r="D261" s="93" t="str">
        <f>IF(C261&lt;&gt;"",COUNTIF(Stats!AD:AD,C261),"")</f>
        <v/>
      </c>
      <c r="E261" s="165" t="str">
        <f ca="1">IF(C261&lt;&gt;"",IF(MONTH(T261)=MONTH(TODAY()),Stats!AI2259,"--"),"")</f>
        <v/>
      </c>
      <c r="F261" s="97"/>
      <c r="G261" s="160"/>
      <c r="H261" s="157"/>
      <c r="I261" s="158"/>
      <c r="J261" s="161"/>
      <c r="K261" s="160"/>
      <c r="L261" s="162"/>
      <c r="M261" s="162"/>
      <c r="N261" s="96"/>
      <c r="O261" s="96"/>
      <c r="P261" s="164"/>
      <c r="Q261" s="159"/>
      <c r="R261" s="98"/>
      <c r="S261" s="163"/>
      <c r="T261" s="92" t="str">
        <f t="shared" ref="T261:T324" ca="1" si="22">IF(B261&lt;&gt;"",IF(T261="",TODAY(),T261),"")</f>
        <v/>
      </c>
      <c r="U261" s="94"/>
      <c r="V261" s="92" t="str">
        <f t="shared" ref="V261:V324" si="23">IF(U261="","", U261+21)</f>
        <v/>
      </c>
      <c r="W261" s="92" t="str">
        <f t="shared" ref="W261:W324" si="24">IF($U261="","", $V261+28)</f>
        <v/>
      </c>
      <c r="X261" s="99"/>
      <c r="Y261" s="94"/>
      <c r="Z261" s="100"/>
      <c r="AA261" s="95"/>
      <c r="AB261" s="10"/>
      <c r="AC261" s="72" t="b">
        <f t="shared" ca="1" si="21"/>
        <v>0</v>
      </c>
    </row>
    <row r="262" spans="1:29" ht="15">
      <c r="A262" s="93">
        <f t="shared" si="20"/>
        <v>2259</v>
      </c>
      <c r="B262" s="94"/>
      <c r="C262" s="153"/>
      <c r="D262" s="93" t="str">
        <f>IF(C262&lt;&gt;"",COUNTIF(Stats!AD:AD,C262),"")</f>
        <v/>
      </c>
      <c r="E262" s="165" t="str">
        <f ca="1">IF(C262&lt;&gt;"",IF(MONTH(T262)=MONTH(TODAY()),Stats!AI2260,"--"),"")</f>
        <v/>
      </c>
      <c r="F262" s="97"/>
      <c r="G262" s="160"/>
      <c r="H262" s="157"/>
      <c r="I262" s="158"/>
      <c r="J262" s="161"/>
      <c r="K262" s="160"/>
      <c r="L262" s="162"/>
      <c r="M262" s="162"/>
      <c r="N262" s="96"/>
      <c r="O262" s="96"/>
      <c r="P262" s="164"/>
      <c r="Q262" s="159"/>
      <c r="R262" s="98"/>
      <c r="S262" s="163"/>
      <c r="T262" s="92" t="str">
        <f t="shared" ca="1" si="22"/>
        <v/>
      </c>
      <c r="U262" s="94"/>
      <c r="V262" s="92" t="str">
        <f t="shared" si="23"/>
        <v/>
      </c>
      <c r="W262" s="92" t="str">
        <f t="shared" si="24"/>
        <v/>
      </c>
      <c r="X262" s="99"/>
      <c r="Y262" s="94"/>
      <c r="Z262" s="100"/>
      <c r="AA262" s="95"/>
      <c r="AB262" s="10"/>
      <c r="AC262" s="72" t="b">
        <f t="shared" ca="1" si="21"/>
        <v>0</v>
      </c>
    </row>
    <row r="263" spans="1:29" ht="15">
      <c r="A263" s="93">
        <f t="shared" si="20"/>
        <v>2260</v>
      </c>
      <c r="B263" s="94"/>
      <c r="C263" s="153"/>
      <c r="D263" s="93" t="str">
        <f>IF(C263&lt;&gt;"",COUNTIF(Stats!AD:AD,C263),"")</f>
        <v/>
      </c>
      <c r="E263" s="165" t="str">
        <f ca="1">IF(C263&lt;&gt;"",IF(MONTH(T263)=MONTH(TODAY()),Stats!AI2261,"--"),"")</f>
        <v/>
      </c>
      <c r="F263" s="97"/>
      <c r="G263" s="160"/>
      <c r="H263" s="157"/>
      <c r="I263" s="158"/>
      <c r="J263" s="161"/>
      <c r="K263" s="160"/>
      <c r="L263" s="162"/>
      <c r="M263" s="162"/>
      <c r="N263" s="96"/>
      <c r="O263" s="96"/>
      <c r="P263" s="164"/>
      <c r="Q263" s="159"/>
      <c r="R263" s="98"/>
      <c r="S263" s="163"/>
      <c r="T263" s="92" t="str">
        <f t="shared" ca="1" si="22"/>
        <v/>
      </c>
      <c r="U263" s="94"/>
      <c r="V263" s="92" t="str">
        <f t="shared" si="23"/>
        <v/>
      </c>
      <c r="W263" s="92" t="str">
        <f t="shared" si="24"/>
        <v/>
      </c>
      <c r="X263" s="99"/>
      <c r="Y263" s="94"/>
      <c r="Z263" s="100"/>
      <c r="AA263" s="95"/>
      <c r="AB263" s="10"/>
      <c r="AC263" s="72" t="b">
        <f t="shared" ca="1" si="21"/>
        <v>0</v>
      </c>
    </row>
    <row r="264" spans="1:29" ht="15">
      <c r="A264" s="93">
        <f t="shared" ref="A264:A327" si="25">(A263+1)</f>
        <v>2261</v>
      </c>
      <c r="B264" s="94"/>
      <c r="C264" s="153"/>
      <c r="D264" s="93" t="str">
        <f>IF(C264&lt;&gt;"",COUNTIF(Stats!AD:AD,C264),"")</f>
        <v/>
      </c>
      <c r="E264" s="165" t="str">
        <f ca="1">IF(C264&lt;&gt;"",IF(MONTH(T264)=MONTH(TODAY()),Stats!AI2262,"--"),"")</f>
        <v/>
      </c>
      <c r="F264" s="97"/>
      <c r="G264" s="160"/>
      <c r="H264" s="157"/>
      <c r="I264" s="158"/>
      <c r="J264" s="161"/>
      <c r="K264" s="160"/>
      <c r="L264" s="162"/>
      <c r="M264" s="162"/>
      <c r="N264" s="96"/>
      <c r="O264" s="96"/>
      <c r="P264" s="164"/>
      <c r="Q264" s="159"/>
      <c r="R264" s="98"/>
      <c r="S264" s="163"/>
      <c r="T264" s="92" t="str">
        <f t="shared" ca="1" si="22"/>
        <v/>
      </c>
      <c r="U264" s="94"/>
      <c r="V264" s="92" t="str">
        <f t="shared" si="23"/>
        <v/>
      </c>
      <c r="W264" s="92" t="str">
        <f t="shared" si="24"/>
        <v/>
      </c>
      <c r="X264" s="99"/>
      <c r="Y264" s="94"/>
      <c r="Z264" s="100"/>
      <c r="AA264" s="95"/>
      <c r="AB264" s="10"/>
      <c r="AC264" s="72" t="b">
        <f t="shared" ca="1" si="21"/>
        <v>0</v>
      </c>
    </row>
    <row r="265" spans="1:29" ht="16.5" customHeight="1">
      <c r="A265" s="93">
        <f t="shared" si="25"/>
        <v>2262</v>
      </c>
      <c r="B265" s="94"/>
      <c r="C265" s="153"/>
      <c r="D265" s="93" t="str">
        <f>IF(C265&lt;&gt;"",COUNTIF(Stats!AD:AD,C265),"")</f>
        <v/>
      </c>
      <c r="E265" s="165" t="str">
        <f ca="1">IF(C265&lt;&gt;"",IF(MONTH(T265)=MONTH(TODAY()),Stats!AI2263,"--"),"")</f>
        <v/>
      </c>
      <c r="F265" s="97"/>
      <c r="G265" s="160"/>
      <c r="H265" s="157"/>
      <c r="I265" s="158"/>
      <c r="J265" s="161"/>
      <c r="K265" s="160"/>
      <c r="L265" s="162"/>
      <c r="M265" s="162"/>
      <c r="N265" s="96"/>
      <c r="O265" s="96"/>
      <c r="P265" s="164"/>
      <c r="Q265" s="159"/>
      <c r="R265" s="98"/>
      <c r="S265" s="163"/>
      <c r="T265" s="92" t="str">
        <f t="shared" ca="1" si="22"/>
        <v/>
      </c>
      <c r="U265" s="94"/>
      <c r="V265" s="92" t="str">
        <f t="shared" si="23"/>
        <v/>
      </c>
      <c r="W265" s="92" t="str">
        <f t="shared" si="24"/>
        <v/>
      </c>
      <c r="X265" s="99"/>
      <c r="Y265" s="94"/>
      <c r="Z265" s="100"/>
      <c r="AA265" s="95"/>
      <c r="AB265" s="10"/>
      <c r="AC265" s="72" t="b">
        <f t="shared" ca="1" si="21"/>
        <v>0</v>
      </c>
    </row>
    <row r="266" spans="1:29" ht="15">
      <c r="A266" s="93">
        <f t="shared" si="25"/>
        <v>2263</v>
      </c>
      <c r="B266" s="94"/>
      <c r="C266" s="153"/>
      <c r="D266" s="93" t="str">
        <f>IF(C266&lt;&gt;"",COUNTIF(Stats!AD:AD,C266),"")</f>
        <v/>
      </c>
      <c r="E266" s="165" t="str">
        <f ca="1">IF(C266&lt;&gt;"",IF(MONTH(T266)=MONTH(TODAY()),Stats!AI2264,"--"),"")</f>
        <v/>
      </c>
      <c r="F266" s="97"/>
      <c r="G266" s="160"/>
      <c r="H266" s="157"/>
      <c r="I266" s="158"/>
      <c r="J266" s="161"/>
      <c r="K266" s="160"/>
      <c r="L266" s="162"/>
      <c r="M266" s="162"/>
      <c r="N266" s="96"/>
      <c r="O266" s="96"/>
      <c r="P266" s="164"/>
      <c r="Q266" s="159"/>
      <c r="R266" s="98"/>
      <c r="S266" s="163"/>
      <c r="T266" s="92" t="str">
        <f t="shared" ca="1" si="22"/>
        <v/>
      </c>
      <c r="U266" s="94"/>
      <c r="V266" s="92" t="str">
        <f t="shared" si="23"/>
        <v/>
      </c>
      <c r="W266" s="92" t="str">
        <f t="shared" si="24"/>
        <v/>
      </c>
      <c r="X266" s="99"/>
      <c r="Y266" s="94"/>
      <c r="Z266" s="100"/>
      <c r="AA266" s="95"/>
      <c r="AB266" s="10"/>
      <c r="AC266" s="72" t="b">
        <f t="shared" ca="1" si="21"/>
        <v>0</v>
      </c>
    </row>
    <row r="267" spans="1:29" ht="15">
      <c r="A267" s="93">
        <f t="shared" si="25"/>
        <v>2264</v>
      </c>
      <c r="B267" s="94"/>
      <c r="C267" s="153"/>
      <c r="D267" s="93" t="str">
        <f>IF(C267&lt;&gt;"",COUNTIF(Stats!AD:AD,C267),"")</f>
        <v/>
      </c>
      <c r="E267" s="165" t="str">
        <f ca="1">IF(C267&lt;&gt;"",IF(MONTH(T267)=MONTH(TODAY()),Stats!AI2265,"--"),"")</f>
        <v/>
      </c>
      <c r="F267" s="97"/>
      <c r="G267" s="160"/>
      <c r="H267" s="157"/>
      <c r="I267" s="158"/>
      <c r="J267" s="161"/>
      <c r="K267" s="160"/>
      <c r="L267" s="162"/>
      <c r="M267" s="162"/>
      <c r="N267" s="96"/>
      <c r="O267" s="96"/>
      <c r="P267" s="164"/>
      <c r="Q267" s="159"/>
      <c r="R267" s="98"/>
      <c r="S267" s="163"/>
      <c r="T267" s="92" t="str">
        <f t="shared" ca="1" si="22"/>
        <v/>
      </c>
      <c r="U267" s="94"/>
      <c r="V267" s="92" t="str">
        <f t="shared" si="23"/>
        <v/>
      </c>
      <c r="W267" s="92" t="str">
        <f t="shared" si="24"/>
        <v/>
      </c>
      <c r="X267" s="99"/>
      <c r="Y267" s="94"/>
      <c r="Z267" s="100"/>
      <c r="AA267" s="95"/>
      <c r="AB267" s="10"/>
      <c r="AC267" s="72" t="b">
        <f t="shared" ca="1" si="21"/>
        <v>0</v>
      </c>
    </row>
    <row r="268" spans="1:29" ht="15">
      <c r="A268" s="93">
        <f t="shared" si="25"/>
        <v>2265</v>
      </c>
      <c r="B268" s="94"/>
      <c r="C268" s="153"/>
      <c r="D268" s="93" t="str">
        <f>IF(C268&lt;&gt;"",COUNTIF(Stats!AD:AD,C268),"")</f>
        <v/>
      </c>
      <c r="E268" s="165" t="str">
        <f ca="1">IF(C268&lt;&gt;"",IF(MONTH(T268)=MONTH(TODAY()),Stats!AI2266,"--"),"")</f>
        <v/>
      </c>
      <c r="F268" s="97"/>
      <c r="G268" s="160"/>
      <c r="H268" s="157"/>
      <c r="I268" s="158"/>
      <c r="J268" s="161"/>
      <c r="K268" s="160"/>
      <c r="L268" s="162"/>
      <c r="M268" s="162"/>
      <c r="N268" s="96"/>
      <c r="O268" s="96"/>
      <c r="P268" s="164"/>
      <c r="Q268" s="159"/>
      <c r="R268" s="98"/>
      <c r="S268" s="163"/>
      <c r="T268" s="92" t="str">
        <f t="shared" ca="1" si="22"/>
        <v/>
      </c>
      <c r="U268" s="94"/>
      <c r="V268" s="92" t="str">
        <f t="shared" si="23"/>
        <v/>
      </c>
      <c r="W268" s="92" t="str">
        <f t="shared" si="24"/>
        <v/>
      </c>
      <c r="X268" s="99"/>
      <c r="Y268" s="94"/>
      <c r="Z268" s="100"/>
      <c r="AA268" s="95"/>
      <c r="AB268" s="10"/>
      <c r="AC268" s="72" t="b">
        <f t="shared" ca="1" si="21"/>
        <v>0</v>
      </c>
    </row>
    <row r="269" spans="1:29" ht="15">
      <c r="A269" s="93">
        <f t="shared" si="25"/>
        <v>2266</v>
      </c>
      <c r="B269" s="94"/>
      <c r="C269" s="153"/>
      <c r="D269" s="93" t="str">
        <f>IF(C269&lt;&gt;"",COUNTIF(Stats!AD:AD,C269),"")</f>
        <v/>
      </c>
      <c r="E269" s="165" t="str">
        <f ca="1">IF(C269&lt;&gt;"",IF(MONTH(T269)=MONTH(TODAY()),Stats!AI2267,"--"),"")</f>
        <v/>
      </c>
      <c r="F269" s="97"/>
      <c r="G269" s="160"/>
      <c r="H269" s="157"/>
      <c r="I269" s="158"/>
      <c r="J269" s="161"/>
      <c r="K269" s="160"/>
      <c r="L269" s="162"/>
      <c r="M269" s="162"/>
      <c r="N269" s="96"/>
      <c r="O269" s="96"/>
      <c r="P269" s="164"/>
      <c r="Q269" s="159"/>
      <c r="R269" s="98"/>
      <c r="S269" s="163"/>
      <c r="T269" s="92" t="str">
        <f t="shared" ca="1" si="22"/>
        <v/>
      </c>
      <c r="U269" s="94"/>
      <c r="V269" s="92" t="str">
        <f t="shared" si="23"/>
        <v/>
      </c>
      <c r="W269" s="92" t="str">
        <f t="shared" si="24"/>
        <v/>
      </c>
      <c r="X269" s="99"/>
      <c r="Y269" s="94"/>
      <c r="Z269" s="100"/>
      <c r="AA269" s="95"/>
      <c r="AB269" s="10"/>
      <c r="AC269" s="72" t="b">
        <f t="shared" ca="1" si="21"/>
        <v>0</v>
      </c>
    </row>
    <row r="270" spans="1:29" ht="15">
      <c r="A270" s="93">
        <f t="shared" si="25"/>
        <v>2267</v>
      </c>
      <c r="B270" s="94"/>
      <c r="C270" s="153"/>
      <c r="D270" s="93" t="str">
        <f>IF(C270&lt;&gt;"",COUNTIF(Stats!AD:AD,C270),"")</f>
        <v/>
      </c>
      <c r="E270" s="165" t="str">
        <f ca="1">IF(C270&lt;&gt;"",IF(MONTH(T270)=MONTH(TODAY()),Stats!AI2268,"--"),"")</f>
        <v/>
      </c>
      <c r="F270" s="97"/>
      <c r="G270" s="160"/>
      <c r="H270" s="157"/>
      <c r="I270" s="158"/>
      <c r="J270" s="161"/>
      <c r="K270" s="160"/>
      <c r="L270" s="162"/>
      <c r="M270" s="162"/>
      <c r="N270" s="96"/>
      <c r="O270" s="96"/>
      <c r="P270" s="164"/>
      <c r="Q270" s="159"/>
      <c r="R270" s="98"/>
      <c r="S270" s="163"/>
      <c r="T270" s="92" t="str">
        <f t="shared" ca="1" si="22"/>
        <v/>
      </c>
      <c r="U270" s="94"/>
      <c r="V270" s="92" t="str">
        <f t="shared" si="23"/>
        <v/>
      </c>
      <c r="W270" s="92" t="str">
        <f t="shared" si="24"/>
        <v/>
      </c>
      <c r="X270" s="99"/>
      <c r="Y270" s="94"/>
      <c r="Z270" s="100"/>
      <c r="AA270" s="95"/>
      <c r="AB270" s="10"/>
      <c r="AC270" s="72" t="b">
        <f t="shared" ca="1" si="21"/>
        <v>0</v>
      </c>
    </row>
    <row r="271" spans="1:29" ht="15">
      <c r="A271" s="93">
        <f t="shared" si="25"/>
        <v>2268</v>
      </c>
      <c r="B271" s="94"/>
      <c r="C271" s="153"/>
      <c r="D271" s="93" t="str">
        <f>IF(C271&lt;&gt;"",COUNTIF(Stats!AD:AD,C271),"")</f>
        <v/>
      </c>
      <c r="E271" s="165" t="str">
        <f ca="1">IF(C271&lt;&gt;"",IF(MONTH(T271)=MONTH(TODAY()),Stats!AI2269,"--"),"")</f>
        <v/>
      </c>
      <c r="F271" s="97"/>
      <c r="G271" s="160"/>
      <c r="H271" s="157"/>
      <c r="I271" s="158"/>
      <c r="J271" s="161"/>
      <c r="K271" s="160"/>
      <c r="L271" s="162"/>
      <c r="M271" s="162"/>
      <c r="N271" s="96"/>
      <c r="O271" s="96"/>
      <c r="P271" s="164"/>
      <c r="Q271" s="159"/>
      <c r="R271" s="98"/>
      <c r="S271" s="163"/>
      <c r="T271" s="92" t="str">
        <f t="shared" ca="1" si="22"/>
        <v/>
      </c>
      <c r="U271" s="94"/>
      <c r="V271" s="92" t="str">
        <f t="shared" si="23"/>
        <v/>
      </c>
      <c r="W271" s="92" t="str">
        <f t="shared" si="24"/>
        <v/>
      </c>
      <c r="X271" s="99"/>
      <c r="Y271" s="94"/>
      <c r="Z271" s="100"/>
      <c r="AA271" s="95"/>
      <c r="AB271" s="10"/>
      <c r="AC271" s="72" t="b">
        <f t="shared" ca="1" si="21"/>
        <v>0</v>
      </c>
    </row>
    <row r="272" spans="1:29" ht="15">
      <c r="A272" s="93">
        <f t="shared" si="25"/>
        <v>2269</v>
      </c>
      <c r="B272" s="94"/>
      <c r="C272" s="153"/>
      <c r="D272" s="93" t="str">
        <f>IF(C272&lt;&gt;"",COUNTIF(Stats!AD:AD,C272),"")</f>
        <v/>
      </c>
      <c r="E272" s="165" t="str">
        <f ca="1">IF(C272&lt;&gt;"",IF(MONTH(T272)=MONTH(TODAY()),Stats!AI2270,"--"),"")</f>
        <v/>
      </c>
      <c r="F272" s="97"/>
      <c r="G272" s="160"/>
      <c r="H272" s="157"/>
      <c r="I272" s="158"/>
      <c r="J272" s="161"/>
      <c r="K272" s="160"/>
      <c r="L272" s="162"/>
      <c r="M272" s="162"/>
      <c r="N272" s="96"/>
      <c r="O272" s="96"/>
      <c r="P272" s="164"/>
      <c r="Q272" s="159"/>
      <c r="R272" s="98"/>
      <c r="S272" s="163"/>
      <c r="T272" s="92" t="str">
        <f t="shared" ca="1" si="22"/>
        <v/>
      </c>
      <c r="U272" s="94"/>
      <c r="V272" s="92" t="str">
        <f t="shared" si="23"/>
        <v/>
      </c>
      <c r="W272" s="92" t="str">
        <f t="shared" si="24"/>
        <v/>
      </c>
      <c r="X272" s="99"/>
      <c r="Y272" s="94"/>
      <c r="Z272" s="100"/>
      <c r="AA272" s="95"/>
      <c r="AB272" s="10"/>
      <c r="AC272" s="72" t="b">
        <f t="shared" ca="1" si="21"/>
        <v>0</v>
      </c>
    </row>
    <row r="273" spans="1:34" ht="15">
      <c r="A273" s="93">
        <f t="shared" si="25"/>
        <v>2270</v>
      </c>
      <c r="B273" s="94"/>
      <c r="C273" s="153"/>
      <c r="D273" s="93" t="str">
        <f>IF(C273&lt;&gt;"",COUNTIF(Stats!AD:AD,C273),"")</f>
        <v/>
      </c>
      <c r="E273" s="165" t="str">
        <f ca="1">IF(C273&lt;&gt;"",IF(MONTH(T273)=MONTH(TODAY()),Stats!AI2271,"--"),"")</f>
        <v/>
      </c>
      <c r="F273" s="97"/>
      <c r="G273" s="160"/>
      <c r="H273" s="157"/>
      <c r="I273" s="158"/>
      <c r="J273" s="161"/>
      <c r="K273" s="160"/>
      <c r="L273" s="162"/>
      <c r="M273" s="162"/>
      <c r="N273" s="96"/>
      <c r="O273" s="96"/>
      <c r="P273" s="164"/>
      <c r="Q273" s="159"/>
      <c r="R273" s="98"/>
      <c r="S273" s="163"/>
      <c r="T273" s="92" t="str">
        <f t="shared" ca="1" si="22"/>
        <v/>
      </c>
      <c r="U273" s="94"/>
      <c r="V273" s="92" t="str">
        <f t="shared" si="23"/>
        <v/>
      </c>
      <c r="W273" s="92" t="str">
        <f t="shared" si="24"/>
        <v/>
      </c>
      <c r="X273" s="99"/>
      <c r="Y273" s="94"/>
      <c r="Z273" s="100"/>
      <c r="AA273" s="95"/>
      <c r="AB273" s="10"/>
      <c r="AC273" s="72" t="b">
        <f t="shared" ca="1" si="21"/>
        <v>0</v>
      </c>
    </row>
    <row r="274" spans="1:34" ht="15">
      <c r="A274" s="93">
        <f t="shared" si="25"/>
        <v>2271</v>
      </c>
      <c r="B274" s="94"/>
      <c r="C274" s="153"/>
      <c r="D274" s="93" t="str">
        <f>IF(C274&lt;&gt;"",COUNTIF(Stats!AD:AD,C274),"")</f>
        <v/>
      </c>
      <c r="E274" s="165" t="str">
        <f ca="1">IF(C274&lt;&gt;"",IF(MONTH(T274)=MONTH(TODAY()),Stats!AI2272,"--"),"")</f>
        <v/>
      </c>
      <c r="F274" s="97"/>
      <c r="G274" s="160"/>
      <c r="H274" s="157"/>
      <c r="I274" s="158"/>
      <c r="J274" s="161"/>
      <c r="K274" s="160"/>
      <c r="L274" s="162"/>
      <c r="M274" s="162"/>
      <c r="N274" s="96"/>
      <c r="O274" s="96"/>
      <c r="P274" s="164"/>
      <c r="Q274" s="159"/>
      <c r="R274" s="98"/>
      <c r="S274" s="163"/>
      <c r="T274" s="92" t="str">
        <f t="shared" ca="1" si="22"/>
        <v/>
      </c>
      <c r="U274" s="94"/>
      <c r="V274" s="92" t="str">
        <f t="shared" si="23"/>
        <v/>
      </c>
      <c r="W274" s="92" t="str">
        <f t="shared" si="24"/>
        <v/>
      </c>
      <c r="X274" s="99"/>
      <c r="Y274" s="94"/>
      <c r="Z274" s="100"/>
      <c r="AA274" s="95"/>
      <c r="AB274" s="10"/>
      <c r="AC274" s="72" t="b">
        <f t="shared" ca="1" si="21"/>
        <v>0</v>
      </c>
    </row>
    <row r="275" spans="1:34" ht="15">
      <c r="A275" s="93">
        <f t="shared" si="25"/>
        <v>2272</v>
      </c>
      <c r="B275" s="94"/>
      <c r="C275" s="153"/>
      <c r="D275" s="93" t="str">
        <f>IF(C275&lt;&gt;"",COUNTIF(Stats!AD:AD,C275),"")</f>
        <v/>
      </c>
      <c r="E275" s="165" t="str">
        <f ca="1">IF(C275&lt;&gt;"",IF(MONTH(T275)=MONTH(TODAY()),Stats!AI2273,"--"),"")</f>
        <v/>
      </c>
      <c r="F275" s="97"/>
      <c r="G275" s="160"/>
      <c r="H275" s="157"/>
      <c r="I275" s="158"/>
      <c r="J275" s="161"/>
      <c r="K275" s="160"/>
      <c r="L275" s="162"/>
      <c r="M275" s="162"/>
      <c r="N275" s="96"/>
      <c r="O275" s="96"/>
      <c r="P275" s="164"/>
      <c r="Q275" s="159"/>
      <c r="R275" s="98"/>
      <c r="S275" s="163"/>
      <c r="T275" s="92" t="str">
        <f t="shared" ca="1" si="22"/>
        <v/>
      </c>
      <c r="U275" s="94"/>
      <c r="V275" s="92" t="str">
        <f t="shared" si="23"/>
        <v/>
      </c>
      <c r="W275" s="92" t="str">
        <f t="shared" si="24"/>
        <v/>
      </c>
      <c r="X275" s="99"/>
      <c r="Y275" s="94"/>
      <c r="Z275" s="100"/>
      <c r="AA275" s="95"/>
      <c r="AB275" s="10"/>
      <c r="AC275" s="72" t="b">
        <f t="shared" ca="1" si="21"/>
        <v>0</v>
      </c>
    </row>
    <row r="276" spans="1:34" ht="15">
      <c r="A276" s="93">
        <f t="shared" si="25"/>
        <v>2273</v>
      </c>
      <c r="B276" s="94"/>
      <c r="C276" s="153"/>
      <c r="D276" s="93" t="str">
        <f>IF(C276&lt;&gt;"",COUNTIF(Stats!AD:AD,C276),"")</f>
        <v/>
      </c>
      <c r="E276" s="165" t="str">
        <f ca="1">IF(C276&lt;&gt;"",IF(MONTH(T276)=MONTH(TODAY()),Stats!AI2274,"--"),"")</f>
        <v/>
      </c>
      <c r="F276" s="97"/>
      <c r="G276" s="160"/>
      <c r="H276" s="157"/>
      <c r="I276" s="158"/>
      <c r="J276" s="161"/>
      <c r="K276" s="160"/>
      <c r="L276" s="162"/>
      <c r="M276" s="162"/>
      <c r="N276" s="96"/>
      <c r="O276" s="96"/>
      <c r="P276" s="164"/>
      <c r="Q276" s="159"/>
      <c r="R276" s="98"/>
      <c r="S276" s="163"/>
      <c r="T276" s="92" t="str">
        <f t="shared" ca="1" si="22"/>
        <v/>
      </c>
      <c r="U276" s="94"/>
      <c r="V276" s="92" t="str">
        <f t="shared" si="23"/>
        <v/>
      </c>
      <c r="W276" s="92" t="str">
        <f t="shared" si="24"/>
        <v/>
      </c>
      <c r="X276" s="99"/>
      <c r="Y276" s="94"/>
      <c r="Z276" s="100"/>
      <c r="AA276" s="95"/>
      <c r="AB276" s="10"/>
      <c r="AC276" s="72" t="b">
        <f t="shared" ca="1" si="21"/>
        <v>0</v>
      </c>
    </row>
    <row r="277" spans="1:34" ht="15">
      <c r="A277" s="93">
        <f t="shared" si="25"/>
        <v>2274</v>
      </c>
      <c r="B277" s="94"/>
      <c r="C277" s="153"/>
      <c r="D277" s="93" t="str">
        <f>IF(C277&lt;&gt;"",COUNTIF(Stats!AD:AD,C277),"")</f>
        <v/>
      </c>
      <c r="E277" s="165" t="str">
        <f ca="1">IF(C277&lt;&gt;"",IF(MONTH(T277)=MONTH(TODAY()),Stats!AI2275,"--"),"")</f>
        <v/>
      </c>
      <c r="F277" s="97"/>
      <c r="G277" s="160"/>
      <c r="H277" s="157"/>
      <c r="I277" s="158"/>
      <c r="J277" s="161"/>
      <c r="K277" s="160"/>
      <c r="L277" s="162"/>
      <c r="M277" s="162"/>
      <c r="N277" s="96"/>
      <c r="O277" s="96"/>
      <c r="P277" s="164"/>
      <c r="Q277" s="159"/>
      <c r="R277" s="98"/>
      <c r="S277" s="163"/>
      <c r="T277" s="92" t="str">
        <f t="shared" ca="1" si="22"/>
        <v/>
      </c>
      <c r="U277" s="94"/>
      <c r="V277" s="92" t="str">
        <f t="shared" si="23"/>
        <v/>
      </c>
      <c r="W277" s="92" t="str">
        <f t="shared" si="24"/>
        <v/>
      </c>
      <c r="X277" s="99"/>
      <c r="Y277" s="94"/>
      <c r="Z277" s="100"/>
      <c r="AA277" s="95"/>
      <c r="AB277" s="10"/>
      <c r="AC277" s="72" t="b">
        <f t="shared" ca="1" si="21"/>
        <v>0</v>
      </c>
    </row>
    <row r="278" spans="1:34" ht="15">
      <c r="A278" s="93">
        <f t="shared" si="25"/>
        <v>2275</v>
      </c>
      <c r="B278" s="94"/>
      <c r="C278" s="153"/>
      <c r="D278" s="93" t="str">
        <f>IF(C278&lt;&gt;"",COUNTIF(Stats!AD:AD,C278),"")</f>
        <v/>
      </c>
      <c r="E278" s="165" t="str">
        <f ca="1">IF(C278&lt;&gt;"",IF(MONTH(T278)=MONTH(TODAY()),Stats!AI2276,"--"),"")</f>
        <v/>
      </c>
      <c r="F278" s="97"/>
      <c r="G278" s="160"/>
      <c r="H278" s="157"/>
      <c r="I278" s="158"/>
      <c r="J278" s="161"/>
      <c r="K278" s="160"/>
      <c r="L278" s="162"/>
      <c r="M278" s="162"/>
      <c r="N278" s="96"/>
      <c r="O278" s="96"/>
      <c r="P278" s="164"/>
      <c r="Q278" s="159"/>
      <c r="R278" s="98"/>
      <c r="S278" s="163"/>
      <c r="T278" s="92" t="str">
        <f t="shared" ca="1" si="22"/>
        <v/>
      </c>
      <c r="U278" s="94"/>
      <c r="V278" s="92" t="str">
        <f t="shared" si="23"/>
        <v/>
      </c>
      <c r="W278" s="92" t="str">
        <f t="shared" si="24"/>
        <v/>
      </c>
      <c r="X278" s="99"/>
      <c r="Y278" s="94"/>
      <c r="Z278" s="100"/>
      <c r="AA278" s="95"/>
      <c r="AB278" s="10"/>
      <c r="AC278" s="72" t="b">
        <f t="shared" ca="1" si="21"/>
        <v>0</v>
      </c>
    </row>
    <row r="279" spans="1:34" ht="15">
      <c r="A279" s="93">
        <f t="shared" si="25"/>
        <v>2276</v>
      </c>
      <c r="B279" s="94"/>
      <c r="C279" s="153"/>
      <c r="D279" s="93" t="str">
        <f>IF(C279&lt;&gt;"",COUNTIF(Stats!AD:AD,C279),"")</f>
        <v/>
      </c>
      <c r="E279" s="165" t="str">
        <f ca="1">IF(C279&lt;&gt;"",IF(MONTH(T279)=MONTH(TODAY()),Stats!AI2277,"--"),"")</f>
        <v/>
      </c>
      <c r="F279" s="97"/>
      <c r="G279" s="160"/>
      <c r="H279" s="157"/>
      <c r="I279" s="158"/>
      <c r="J279" s="161"/>
      <c r="K279" s="160"/>
      <c r="L279" s="162"/>
      <c r="M279" s="162"/>
      <c r="N279" s="96"/>
      <c r="O279" s="96"/>
      <c r="P279" s="164"/>
      <c r="Q279" s="159"/>
      <c r="R279" s="98"/>
      <c r="S279" s="163"/>
      <c r="T279" s="92" t="str">
        <f t="shared" ca="1" si="22"/>
        <v/>
      </c>
      <c r="U279" s="94"/>
      <c r="V279" s="92" t="str">
        <f t="shared" si="23"/>
        <v/>
      </c>
      <c r="W279" s="92" t="str">
        <f t="shared" si="24"/>
        <v/>
      </c>
      <c r="X279" s="99"/>
      <c r="Y279" s="94"/>
      <c r="Z279" s="100"/>
      <c r="AA279" s="95"/>
      <c r="AB279" s="10"/>
      <c r="AC279" s="72" t="b">
        <f t="shared" ca="1" si="21"/>
        <v>0</v>
      </c>
    </row>
    <row r="280" spans="1:34" ht="15">
      <c r="A280" s="93">
        <f t="shared" si="25"/>
        <v>2277</v>
      </c>
      <c r="B280" s="94"/>
      <c r="C280" s="153"/>
      <c r="D280" s="93" t="str">
        <f>IF(C280&lt;&gt;"",COUNTIF(Stats!AD:AD,C280),"")</f>
        <v/>
      </c>
      <c r="E280" s="165" t="str">
        <f ca="1">IF(C280&lt;&gt;"",IF(MONTH(T280)=MONTH(TODAY()),Stats!AI2278,"--"),"")</f>
        <v/>
      </c>
      <c r="F280" s="97"/>
      <c r="G280" s="160"/>
      <c r="H280" s="157"/>
      <c r="I280" s="158"/>
      <c r="J280" s="161"/>
      <c r="K280" s="160"/>
      <c r="L280" s="162"/>
      <c r="M280" s="162"/>
      <c r="N280" s="96"/>
      <c r="O280" s="96"/>
      <c r="P280" s="164"/>
      <c r="Q280" s="159"/>
      <c r="R280" s="98"/>
      <c r="S280" s="163"/>
      <c r="T280" s="92" t="str">
        <f t="shared" ca="1" si="22"/>
        <v/>
      </c>
      <c r="U280" s="94"/>
      <c r="V280" s="92" t="str">
        <f t="shared" si="23"/>
        <v/>
      </c>
      <c r="W280" s="92" t="str">
        <f t="shared" si="24"/>
        <v/>
      </c>
      <c r="X280" s="99"/>
      <c r="Y280" s="94"/>
      <c r="Z280" s="100"/>
      <c r="AA280" s="95"/>
      <c r="AB280" s="10"/>
      <c r="AC280" s="72" t="b">
        <f t="shared" ca="1" si="21"/>
        <v>0</v>
      </c>
    </row>
    <row r="281" spans="1:34" ht="15">
      <c r="A281" s="93">
        <f t="shared" si="25"/>
        <v>2278</v>
      </c>
      <c r="B281" s="94"/>
      <c r="C281" s="153"/>
      <c r="D281" s="93" t="str">
        <f>IF(C281&lt;&gt;"",COUNTIF(Stats!AD:AD,C281),"")</f>
        <v/>
      </c>
      <c r="E281" s="165" t="str">
        <f ca="1">IF(C281&lt;&gt;"",IF(MONTH(T281)=MONTH(TODAY()),Stats!AI2279,"--"),"")</f>
        <v/>
      </c>
      <c r="F281" s="97"/>
      <c r="G281" s="160"/>
      <c r="H281" s="157"/>
      <c r="I281" s="158"/>
      <c r="J281" s="161"/>
      <c r="K281" s="160"/>
      <c r="L281" s="162"/>
      <c r="M281" s="162"/>
      <c r="N281" s="96"/>
      <c r="O281" s="96"/>
      <c r="P281" s="164"/>
      <c r="Q281" s="159"/>
      <c r="R281" s="98"/>
      <c r="S281" s="163"/>
      <c r="T281" s="92" t="str">
        <f t="shared" ca="1" si="22"/>
        <v/>
      </c>
      <c r="U281" s="94"/>
      <c r="V281" s="92" t="str">
        <f t="shared" si="23"/>
        <v/>
      </c>
      <c r="W281" s="92" t="str">
        <f t="shared" si="24"/>
        <v/>
      </c>
      <c r="X281" s="99"/>
      <c r="Y281" s="94"/>
      <c r="Z281" s="100"/>
      <c r="AA281" s="95"/>
      <c r="AB281" s="10"/>
      <c r="AC281" s="72" t="b">
        <f t="shared" ca="1" si="21"/>
        <v>0</v>
      </c>
    </row>
    <row r="282" spans="1:34" ht="15">
      <c r="A282" s="93">
        <f t="shared" si="25"/>
        <v>2279</v>
      </c>
      <c r="B282" s="94"/>
      <c r="C282" s="153"/>
      <c r="D282" s="93" t="str">
        <f>IF(C282&lt;&gt;"",COUNTIF(Stats!AD:AD,C282),"")</f>
        <v/>
      </c>
      <c r="E282" s="165" t="str">
        <f ca="1">IF(C282&lt;&gt;"",IF(MONTH(T282)=MONTH(TODAY()),Stats!AI2280,"--"),"")</f>
        <v/>
      </c>
      <c r="F282" s="97"/>
      <c r="G282" s="160"/>
      <c r="H282" s="157"/>
      <c r="I282" s="158"/>
      <c r="J282" s="161"/>
      <c r="K282" s="160"/>
      <c r="L282" s="162"/>
      <c r="M282" s="162"/>
      <c r="N282" s="96"/>
      <c r="O282" s="96"/>
      <c r="P282" s="164"/>
      <c r="Q282" s="159"/>
      <c r="R282" s="98"/>
      <c r="S282" s="163"/>
      <c r="T282" s="92" t="str">
        <f t="shared" ca="1" si="22"/>
        <v/>
      </c>
      <c r="U282" s="94"/>
      <c r="V282" s="92" t="str">
        <f t="shared" si="23"/>
        <v/>
      </c>
      <c r="W282" s="92" t="str">
        <f t="shared" si="24"/>
        <v/>
      </c>
      <c r="X282" s="99"/>
      <c r="Y282" s="94"/>
      <c r="Z282" s="100"/>
      <c r="AA282" s="95"/>
      <c r="AB282" s="10"/>
      <c r="AC282" s="72" t="b">
        <f t="shared" ca="1" si="21"/>
        <v>0</v>
      </c>
    </row>
    <row r="283" spans="1:34" s="33" customFormat="1" ht="15">
      <c r="A283" s="93">
        <f t="shared" si="25"/>
        <v>2280</v>
      </c>
      <c r="B283" s="94"/>
      <c r="C283" s="153"/>
      <c r="D283" s="93" t="str">
        <f>IF(C283&lt;&gt;"",COUNTIF(Stats!AD:AD,C283),"")</f>
        <v/>
      </c>
      <c r="E283" s="165" t="str">
        <f ca="1">IF(C283&lt;&gt;"",IF(MONTH(T283)=MONTH(TODAY()),Stats!AI2281,"--"),"")</f>
        <v/>
      </c>
      <c r="F283" s="97"/>
      <c r="G283" s="160"/>
      <c r="H283" s="157"/>
      <c r="I283" s="158"/>
      <c r="J283" s="161"/>
      <c r="K283" s="160"/>
      <c r="L283" s="162"/>
      <c r="M283" s="162"/>
      <c r="N283" s="96"/>
      <c r="O283" s="96"/>
      <c r="P283" s="164"/>
      <c r="Q283" s="159"/>
      <c r="R283" s="98"/>
      <c r="S283" s="163"/>
      <c r="T283" s="92" t="str">
        <f t="shared" ca="1" si="22"/>
        <v/>
      </c>
      <c r="U283" s="94"/>
      <c r="V283" s="92" t="str">
        <f t="shared" si="23"/>
        <v/>
      </c>
      <c r="W283" s="92" t="str">
        <f t="shared" si="24"/>
        <v/>
      </c>
      <c r="X283" s="99"/>
      <c r="Y283" s="94"/>
      <c r="Z283" s="100"/>
      <c r="AA283" s="95"/>
      <c r="AB283" s="10"/>
      <c r="AC283" s="72" t="b">
        <f t="shared" ca="1" si="21"/>
        <v>0</v>
      </c>
      <c r="AH283" s="1"/>
    </row>
    <row r="284" spans="1:34" ht="15">
      <c r="A284" s="93">
        <f t="shared" si="25"/>
        <v>2281</v>
      </c>
      <c r="B284" s="94"/>
      <c r="C284" s="153"/>
      <c r="D284" s="93" t="str">
        <f>IF(C284&lt;&gt;"",COUNTIF(Stats!AD:AD,C284),"")</f>
        <v/>
      </c>
      <c r="E284" s="165" t="str">
        <f ca="1">IF(C284&lt;&gt;"",IF(MONTH(T284)=MONTH(TODAY()),Stats!AI2282,"--"),"")</f>
        <v/>
      </c>
      <c r="F284" s="97"/>
      <c r="G284" s="160"/>
      <c r="H284" s="157"/>
      <c r="I284" s="158"/>
      <c r="J284" s="161"/>
      <c r="K284" s="160"/>
      <c r="L284" s="162"/>
      <c r="M284" s="162"/>
      <c r="N284" s="96"/>
      <c r="O284" s="96"/>
      <c r="P284" s="164"/>
      <c r="Q284" s="159"/>
      <c r="R284" s="98"/>
      <c r="S284" s="163"/>
      <c r="T284" s="92" t="str">
        <f t="shared" ca="1" si="22"/>
        <v/>
      </c>
      <c r="U284" s="94"/>
      <c r="V284" s="92" t="str">
        <f t="shared" si="23"/>
        <v/>
      </c>
      <c r="W284" s="92" t="str">
        <f t="shared" si="24"/>
        <v/>
      </c>
      <c r="X284" s="99"/>
      <c r="Y284" s="94"/>
      <c r="Z284" s="100"/>
      <c r="AA284" s="95"/>
      <c r="AB284" s="10"/>
      <c r="AC284" s="72" t="b">
        <f t="shared" ca="1" si="21"/>
        <v>0</v>
      </c>
      <c r="AH284" s="33"/>
    </row>
    <row r="285" spans="1:34" ht="15">
      <c r="A285" s="93">
        <f t="shared" si="25"/>
        <v>2282</v>
      </c>
      <c r="B285" s="94"/>
      <c r="C285" s="153"/>
      <c r="D285" s="93" t="str">
        <f>IF(C285&lt;&gt;"",COUNTIF(Stats!AD:AD,C285),"")</f>
        <v/>
      </c>
      <c r="E285" s="165" t="str">
        <f ca="1">IF(C285&lt;&gt;"",IF(MONTH(T285)=MONTH(TODAY()),Stats!AI2283,"--"),"")</f>
        <v/>
      </c>
      <c r="F285" s="97"/>
      <c r="G285" s="160"/>
      <c r="H285" s="157"/>
      <c r="I285" s="158"/>
      <c r="J285" s="161"/>
      <c r="K285" s="160"/>
      <c r="L285" s="162"/>
      <c r="M285" s="162"/>
      <c r="N285" s="96"/>
      <c r="O285" s="96"/>
      <c r="P285" s="164"/>
      <c r="Q285" s="159"/>
      <c r="R285" s="98"/>
      <c r="S285" s="163"/>
      <c r="T285" s="92" t="str">
        <f t="shared" ca="1" si="22"/>
        <v/>
      </c>
      <c r="U285" s="94"/>
      <c r="V285" s="92" t="str">
        <f t="shared" si="23"/>
        <v/>
      </c>
      <c r="W285" s="92" t="str">
        <f t="shared" si="24"/>
        <v/>
      </c>
      <c r="X285" s="99"/>
      <c r="Y285" s="94"/>
      <c r="Z285" s="100"/>
      <c r="AA285" s="95"/>
      <c r="AB285" s="10"/>
      <c r="AC285" s="72" t="b">
        <f t="shared" ca="1" si="21"/>
        <v>0</v>
      </c>
    </row>
    <row r="286" spans="1:34" ht="15">
      <c r="A286" s="93">
        <f t="shared" si="25"/>
        <v>2283</v>
      </c>
      <c r="B286" s="94"/>
      <c r="C286" s="153"/>
      <c r="D286" s="93" t="str">
        <f>IF(C286&lt;&gt;"",COUNTIF(Stats!AD:AD,C286),"")</f>
        <v/>
      </c>
      <c r="E286" s="165" t="str">
        <f ca="1">IF(C286&lt;&gt;"",IF(MONTH(T286)=MONTH(TODAY()),Stats!AI2284,"--"),"")</f>
        <v/>
      </c>
      <c r="F286" s="97"/>
      <c r="G286" s="160"/>
      <c r="H286" s="157"/>
      <c r="I286" s="158"/>
      <c r="J286" s="161"/>
      <c r="K286" s="160"/>
      <c r="L286" s="162"/>
      <c r="M286" s="162"/>
      <c r="N286" s="96"/>
      <c r="O286" s="96"/>
      <c r="P286" s="164"/>
      <c r="Q286" s="159"/>
      <c r="R286" s="98"/>
      <c r="S286" s="163"/>
      <c r="T286" s="92" t="str">
        <f t="shared" ca="1" si="22"/>
        <v/>
      </c>
      <c r="U286" s="94"/>
      <c r="V286" s="92" t="str">
        <f t="shared" si="23"/>
        <v/>
      </c>
      <c r="W286" s="92" t="str">
        <f t="shared" si="24"/>
        <v/>
      </c>
      <c r="X286" s="99"/>
      <c r="Y286" s="94"/>
      <c r="Z286" s="100"/>
      <c r="AA286" s="95"/>
      <c r="AB286" s="10"/>
      <c r="AC286" s="72" t="b">
        <f t="shared" ca="1" si="21"/>
        <v>0</v>
      </c>
    </row>
    <row r="287" spans="1:34" ht="15">
      <c r="A287" s="93">
        <f t="shared" si="25"/>
        <v>2284</v>
      </c>
      <c r="B287" s="94"/>
      <c r="C287" s="153"/>
      <c r="D287" s="93" t="str">
        <f>IF(C287&lt;&gt;"",COUNTIF(Stats!AD:AD,C287),"")</f>
        <v/>
      </c>
      <c r="E287" s="165" t="str">
        <f ca="1">IF(C287&lt;&gt;"",IF(MONTH(T287)=MONTH(TODAY()),Stats!AI2285,"--"),"")</f>
        <v/>
      </c>
      <c r="F287" s="97"/>
      <c r="G287" s="160"/>
      <c r="H287" s="157"/>
      <c r="I287" s="158"/>
      <c r="J287" s="161"/>
      <c r="K287" s="160"/>
      <c r="L287" s="162"/>
      <c r="M287" s="162"/>
      <c r="N287" s="96"/>
      <c r="O287" s="96"/>
      <c r="P287" s="164"/>
      <c r="Q287" s="159"/>
      <c r="R287" s="98"/>
      <c r="S287" s="163"/>
      <c r="T287" s="92" t="str">
        <f t="shared" ca="1" si="22"/>
        <v/>
      </c>
      <c r="U287" s="94"/>
      <c r="V287" s="92" t="str">
        <f t="shared" si="23"/>
        <v/>
      </c>
      <c r="W287" s="92" t="str">
        <f t="shared" si="24"/>
        <v/>
      </c>
      <c r="X287" s="99"/>
      <c r="Y287" s="94"/>
      <c r="Z287" s="100"/>
      <c r="AA287" s="95"/>
      <c r="AB287" s="10"/>
      <c r="AC287" s="72" t="b">
        <f t="shared" ca="1" si="21"/>
        <v>0</v>
      </c>
    </row>
    <row r="288" spans="1:34" ht="15">
      <c r="A288" s="93">
        <f t="shared" si="25"/>
        <v>2285</v>
      </c>
      <c r="B288" s="94"/>
      <c r="C288" s="153"/>
      <c r="D288" s="93" t="str">
        <f>IF(C288&lt;&gt;"",COUNTIF(Stats!AD:AD,C288),"")</f>
        <v/>
      </c>
      <c r="E288" s="165" t="str">
        <f ca="1">IF(C288&lt;&gt;"",IF(MONTH(T288)=MONTH(TODAY()),Stats!AI2286,"--"),"")</f>
        <v/>
      </c>
      <c r="F288" s="97"/>
      <c r="G288" s="160"/>
      <c r="H288" s="157"/>
      <c r="I288" s="158"/>
      <c r="J288" s="161"/>
      <c r="K288" s="160"/>
      <c r="L288" s="162"/>
      <c r="M288" s="162"/>
      <c r="N288" s="96"/>
      <c r="O288" s="96"/>
      <c r="P288" s="164"/>
      <c r="Q288" s="159"/>
      <c r="R288" s="98"/>
      <c r="S288" s="163"/>
      <c r="T288" s="92" t="str">
        <f t="shared" ca="1" si="22"/>
        <v/>
      </c>
      <c r="U288" s="94"/>
      <c r="V288" s="92" t="str">
        <f t="shared" si="23"/>
        <v/>
      </c>
      <c r="W288" s="92" t="str">
        <f t="shared" si="24"/>
        <v/>
      </c>
      <c r="X288" s="99"/>
      <c r="Y288" s="94"/>
      <c r="Z288" s="100"/>
      <c r="AA288" s="95"/>
      <c r="AB288" s="10"/>
      <c r="AC288" s="72" t="b">
        <f t="shared" ca="1" si="21"/>
        <v>0</v>
      </c>
    </row>
    <row r="289" spans="1:48" ht="15">
      <c r="A289" s="93">
        <f t="shared" si="25"/>
        <v>2286</v>
      </c>
      <c r="B289" s="94"/>
      <c r="C289" s="153"/>
      <c r="D289" s="93" t="str">
        <f>IF(C289&lt;&gt;"",COUNTIF(Stats!AD:AD,C289),"")</f>
        <v/>
      </c>
      <c r="E289" s="165" t="str">
        <f ca="1">IF(C289&lt;&gt;"",IF(MONTH(T289)=MONTH(TODAY()),Stats!AI2287,"--"),"")</f>
        <v/>
      </c>
      <c r="F289" s="97"/>
      <c r="G289" s="160"/>
      <c r="H289" s="157"/>
      <c r="I289" s="158"/>
      <c r="J289" s="161"/>
      <c r="K289" s="160"/>
      <c r="L289" s="162"/>
      <c r="M289" s="162"/>
      <c r="N289" s="96"/>
      <c r="O289" s="96"/>
      <c r="P289" s="164"/>
      <c r="Q289" s="159"/>
      <c r="R289" s="98"/>
      <c r="S289" s="163"/>
      <c r="T289" s="92" t="str">
        <f t="shared" ca="1" si="22"/>
        <v/>
      </c>
      <c r="U289" s="94"/>
      <c r="V289" s="92" t="str">
        <f t="shared" si="23"/>
        <v/>
      </c>
      <c r="W289" s="92" t="str">
        <f t="shared" si="24"/>
        <v/>
      </c>
      <c r="X289" s="99"/>
      <c r="Y289" s="94"/>
      <c r="Z289" s="100"/>
      <c r="AA289" s="95"/>
      <c r="AB289" s="10"/>
      <c r="AC289" s="72" t="b">
        <f t="shared" ca="1" si="21"/>
        <v>0</v>
      </c>
    </row>
    <row r="290" spans="1:48" ht="15">
      <c r="A290" s="93">
        <f t="shared" si="25"/>
        <v>2287</v>
      </c>
      <c r="B290" s="94"/>
      <c r="C290" s="153"/>
      <c r="D290" s="93" t="str">
        <f>IF(C290&lt;&gt;"",COUNTIF(Stats!AD:AD,C290),"")</f>
        <v/>
      </c>
      <c r="E290" s="165" t="str">
        <f ca="1">IF(C290&lt;&gt;"",IF(MONTH(T290)=MONTH(TODAY()),Stats!AI2288,"--"),"")</f>
        <v/>
      </c>
      <c r="F290" s="97"/>
      <c r="G290" s="160"/>
      <c r="H290" s="157"/>
      <c r="I290" s="158"/>
      <c r="J290" s="161"/>
      <c r="K290" s="160"/>
      <c r="L290" s="162"/>
      <c r="M290" s="162"/>
      <c r="N290" s="96"/>
      <c r="O290" s="96"/>
      <c r="P290" s="164"/>
      <c r="Q290" s="159"/>
      <c r="R290" s="98"/>
      <c r="S290" s="163"/>
      <c r="T290" s="92" t="str">
        <f t="shared" ca="1" si="22"/>
        <v/>
      </c>
      <c r="U290" s="94"/>
      <c r="V290" s="92" t="str">
        <f t="shared" si="23"/>
        <v/>
      </c>
      <c r="W290" s="92" t="str">
        <f t="shared" si="24"/>
        <v/>
      </c>
      <c r="X290" s="99"/>
      <c r="Y290" s="94"/>
      <c r="Z290" s="100"/>
      <c r="AA290" s="95"/>
      <c r="AB290" s="10"/>
      <c r="AC290" s="72" t="b">
        <f t="shared" ca="1" si="21"/>
        <v>0</v>
      </c>
      <c r="AV290" s="11"/>
    </row>
    <row r="291" spans="1:48" ht="15">
      <c r="A291" s="93">
        <f t="shared" si="25"/>
        <v>2288</v>
      </c>
      <c r="B291" s="94"/>
      <c r="C291" s="153"/>
      <c r="D291" s="93" t="str">
        <f>IF(C291&lt;&gt;"",COUNTIF(Stats!AD:AD,C291),"")</f>
        <v/>
      </c>
      <c r="E291" s="165" t="str">
        <f ca="1">IF(C291&lt;&gt;"",IF(MONTH(T291)=MONTH(TODAY()),Stats!AI2289,"--"),"")</f>
        <v/>
      </c>
      <c r="F291" s="97"/>
      <c r="G291" s="160"/>
      <c r="H291" s="157"/>
      <c r="I291" s="158"/>
      <c r="J291" s="161"/>
      <c r="K291" s="160"/>
      <c r="L291" s="162"/>
      <c r="M291" s="162"/>
      <c r="N291" s="96"/>
      <c r="O291" s="96"/>
      <c r="P291" s="164"/>
      <c r="Q291" s="159"/>
      <c r="R291" s="98"/>
      <c r="S291" s="163"/>
      <c r="T291" s="92" t="str">
        <f t="shared" ca="1" si="22"/>
        <v/>
      </c>
      <c r="U291" s="94"/>
      <c r="V291" s="92" t="str">
        <f t="shared" si="23"/>
        <v/>
      </c>
      <c r="W291" s="92" t="str">
        <f t="shared" si="24"/>
        <v/>
      </c>
      <c r="X291" s="99"/>
      <c r="Y291" s="94"/>
      <c r="Z291" s="100"/>
      <c r="AA291" s="95"/>
      <c r="AB291" s="10"/>
      <c r="AC291" s="72" t="b">
        <f t="shared" ca="1" si="21"/>
        <v>0</v>
      </c>
    </row>
    <row r="292" spans="1:48" ht="15">
      <c r="A292" s="93">
        <f t="shared" si="25"/>
        <v>2289</v>
      </c>
      <c r="B292" s="94"/>
      <c r="C292" s="153"/>
      <c r="D292" s="93" t="str">
        <f>IF(C292&lt;&gt;"",COUNTIF(Stats!AD:AD,C292),"")</f>
        <v/>
      </c>
      <c r="E292" s="165" t="str">
        <f ca="1">IF(C292&lt;&gt;"",IF(MONTH(T292)=MONTH(TODAY()),Stats!AI2290,"--"),"")</f>
        <v/>
      </c>
      <c r="F292" s="97"/>
      <c r="G292" s="160"/>
      <c r="H292" s="157"/>
      <c r="I292" s="158"/>
      <c r="J292" s="161"/>
      <c r="K292" s="160"/>
      <c r="L292" s="162"/>
      <c r="M292" s="162"/>
      <c r="N292" s="96"/>
      <c r="O292" s="96"/>
      <c r="P292" s="164"/>
      <c r="Q292" s="159"/>
      <c r="R292" s="98"/>
      <c r="S292" s="163"/>
      <c r="T292" s="92" t="str">
        <f t="shared" ca="1" si="22"/>
        <v/>
      </c>
      <c r="U292" s="94"/>
      <c r="V292" s="92" t="str">
        <f t="shared" si="23"/>
        <v/>
      </c>
      <c r="W292" s="92" t="str">
        <f t="shared" si="24"/>
        <v/>
      </c>
      <c r="X292" s="99"/>
      <c r="Y292" s="94"/>
      <c r="Z292" s="100"/>
      <c r="AA292" s="95"/>
      <c r="AB292" s="10"/>
      <c r="AC292" s="72" t="b">
        <f t="shared" ca="1" si="21"/>
        <v>0</v>
      </c>
    </row>
    <row r="293" spans="1:48" ht="15">
      <c r="A293" s="93">
        <f t="shared" si="25"/>
        <v>2290</v>
      </c>
      <c r="B293" s="94"/>
      <c r="C293" s="153"/>
      <c r="D293" s="93" t="str">
        <f>IF(C293&lt;&gt;"",COUNTIF(Stats!AD:AD,C293),"")</f>
        <v/>
      </c>
      <c r="E293" s="165" t="str">
        <f ca="1">IF(C293&lt;&gt;"",IF(MONTH(T293)=MONTH(TODAY()),Stats!AI2291,"--"),"")</f>
        <v/>
      </c>
      <c r="F293" s="97"/>
      <c r="G293" s="160"/>
      <c r="H293" s="157"/>
      <c r="I293" s="158"/>
      <c r="J293" s="161"/>
      <c r="K293" s="160"/>
      <c r="L293" s="162"/>
      <c r="M293" s="162"/>
      <c r="N293" s="96"/>
      <c r="O293" s="96"/>
      <c r="P293" s="164"/>
      <c r="Q293" s="159"/>
      <c r="R293" s="98"/>
      <c r="S293" s="163"/>
      <c r="T293" s="92" t="str">
        <f t="shared" ca="1" si="22"/>
        <v/>
      </c>
      <c r="U293" s="94"/>
      <c r="V293" s="92" t="str">
        <f t="shared" si="23"/>
        <v/>
      </c>
      <c r="W293" s="92" t="str">
        <f t="shared" si="24"/>
        <v/>
      </c>
      <c r="X293" s="99"/>
      <c r="Y293" s="94"/>
      <c r="Z293" s="100"/>
      <c r="AA293" s="95"/>
      <c r="AB293" s="10"/>
      <c r="AC293" s="72" t="b">
        <f t="shared" ca="1" si="21"/>
        <v>0</v>
      </c>
    </row>
    <row r="294" spans="1:48" ht="15">
      <c r="A294" s="93">
        <f t="shared" si="25"/>
        <v>2291</v>
      </c>
      <c r="B294" s="94"/>
      <c r="C294" s="153"/>
      <c r="D294" s="93" t="str">
        <f>IF(C294&lt;&gt;"",COUNTIF(Stats!AD:AD,C294),"")</f>
        <v/>
      </c>
      <c r="E294" s="165" t="str">
        <f ca="1">IF(C294&lt;&gt;"",IF(MONTH(T294)=MONTH(TODAY()),Stats!AI2292,"--"),"")</f>
        <v/>
      </c>
      <c r="F294" s="97"/>
      <c r="G294" s="160"/>
      <c r="H294" s="157"/>
      <c r="I294" s="158"/>
      <c r="J294" s="161"/>
      <c r="K294" s="160"/>
      <c r="L294" s="162"/>
      <c r="M294" s="162"/>
      <c r="N294" s="96"/>
      <c r="O294" s="96"/>
      <c r="P294" s="164"/>
      <c r="Q294" s="159"/>
      <c r="R294" s="98"/>
      <c r="S294" s="163"/>
      <c r="T294" s="92" t="str">
        <f t="shared" ca="1" si="22"/>
        <v/>
      </c>
      <c r="U294" s="94"/>
      <c r="V294" s="92" t="str">
        <f t="shared" si="23"/>
        <v/>
      </c>
      <c r="W294" s="92" t="str">
        <f t="shared" si="24"/>
        <v/>
      </c>
      <c r="X294" s="99"/>
      <c r="Y294" s="94"/>
      <c r="Z294" s="100"/>
      <c r="AA294" s="95"/>
      <c r="AB294" s="10"/>
      <c r="AC294" s="72" t="b">
        <f t="shared" ca="1" si="21"/>
        <v>0</v>
      </c>
    </row>
    <row r="295" spans="1:48" ht="15">
      <c r="A295" s="93">
        <f t="shared" si="25"/>
        <v>2292</v>
      </c>
      <c r="B295" s="94"/>
      <c r="C295" s="153"/>
      <c r="D295" s="93" t="str">
        <f>IF(C295&lt;&gt;"",COUNTIF(Stats!AD:AD,C295),"")</f>
        <v/>
      </c>
      <c r="E295" s="165" t="str">
        <f ca="1">IF(C295&lt;&gt;"",IF(MONTH(T295)=MONTH(TODAY()),Stats!AI2293,"--"),"")</f>
        <v/>
      </c>
      <c r="F295" s="97"/>
      <c r="G295" s="160"/>
      <c r="H295" s="157"/>
      <c r="I295" s="158"/>
      <c r="J295" s="161"/>
      <c r="K295" s="160"/>
      <c r="L295" s="162"/>
      <c r="M295" s="162"/>
      <c r="N295" s="96"/>
      <c r="O295" s="96"/>
      <c r="P295" s="164"/>
      <c r="Q295" s="159"/>
      <c r="R295" s="98"/>
      <c r="S295" s="163"/>
      <c r="T295" s="92" t="str">
        <f t="shared" ca="1" si="22"/>
        <v/>
      </c>
      <c r="U295" s="94"/>
      <c r="V295" s="92" t="str">
        <f t="shared" si="23"/>
        <v/>
      </c>
      <c r="W295" s="92" t="str">
        <f t="shared" si="24"/>
        <v/>
      </c>
      <c r="X295" s="99"/>
      <c r="Y295" s="94"/>
      <c r="Z295" s="100"/>
      <c r="AA295" s="95"/>
      <c r="AB295" s="10"/>
      <c r="AC295" s="72" t="b">
        <f t="shared" ca="1" si="21"/>
        <v>0</v>
      </c>
    </row>
    <row r="296" spans="1:48" ht="15">
      <c r="A296" s="93">
        <f t="shared" si="25"/>
        <v>2293</v>
      </c>
      <c r="B296" s="94"/>
      <c r="C296" s="153"/>
      <c r="D296" s="93" t="str">
        <f>IF(C296&lt;&gt;"",COUNTIF(Stats!AD:AD,C296),"")</f>
        <v/>
      </c>
      <c r="E296" s="165" t="str">
        <f ca="1">IF(C296&lt;&gt;"",IF(MONTH(T296)=MONTH(TODAY()),Stats!AI2294,"--"),"")</f>
        <v/>
      </c>
      <c r="F296" s="97"/>
      <c r="G296" s="160"/>
      <c r="H296" s="157"/>
      <c r="I296" s="158"/>
      <c r="J296" s="161"/>
      <c r="K296" s="160"/>
      <c r="L296" s="162"/>
      <c r="M296" s="162"/>
      <c r="N296" s="96"/>
      <c r="O296" s="96"/>
      <c r="P296" s="164"/>
      <c r="Q296" s="159"/>
      <c r="R296" s="98"/>
      <c r="S296" s="163"/>
      <c r="T296" s="92" t="str">
        <f t="shared" ca="1" si="22"/>
        <v/>
      </c>
      <c r="U296" s="94"/>
      <c r="V296" s="92" t="str">
        <f t="shared" si="23"/>
        <v/>
      </c>
      <c r="W296" s="92" t="str">
        <f t="shared" si="24"/>
        <v/>
      </c>
      <c r="X296" s="99"/>
      <c r="Y296" s="94"/>
      <c r="Z296" s="100"/>
      <c r="AA296" s="95"/>
      <c r="AB296" s="10"/>
      <c r="AC296" s="72" t="b">
        <f t="shared" ca="1" si="21"/>
        <v>0</v>
      </c>
    </row>
    <row r="297" spans="1:48" ht="15">
      <c r="A297" s="93">
        <f t="shared" si="25"/>
        <v>2294</v>
      </c>
      <c r="B297" s="94"/>
      <c r="C297" s="153"/>
      <c r="D297" s="93" t="str">
        <f>IF(C297&lt;&gt;"",COUNTIF(Stats!AD:AD,C297),"")</f>
        <v/>
      </c>
      <c r="E297" s="165" t="str">
        <f ca="1">IF(C297&lt;&gt;"",IF(MONTH(T297)=MONTH(TODAY()),Stats!AI2295,"--"),"")</f>
        <v/>
      </c>
      <c r="F297" s="97"/>
      <c r="G297" s="160"/>
      <c r="H297" s="157"/>
      <c r="I297" s="158"/>
      <c r="J297" s="161"/>
      <c r="K297" s="160"/>
      <c r="L297" s="162"/>
      <c r="M297" s="162"/>
      <c r="N297" s="96"/>
      <c r="O297" s="96"/>
      <c r="P297" s="164"/>
      <c r="Q297" s="159"/>
      <c r="R297" s="98"/>
      <c r="S297" s="163"/>
      <c r="T297" s="92" t="str">
        <f t="shared" ca="1" si="22"/>
        <v/>
      </c>
      <c r="U297" s="94"/>
      <c r="V297" s="92" t="str">
        <f t="shared" si="23"/>
        <v/>
      </c>
      <c r="W297" s="92" t="str">
        <f t="shared" si="24"/>
        <v/>
      </c>
      <c r="X297" s="99"/>
      <c r="Y297" s="94"/>
      <c r="Z297" s="100"/>
      <c r="AA297" s="95"/>
      <c r="AB297" s="10"/>
      <c r="AC297" s="72" t="b">
        <f t="shared" ca="1" si="21"/>
        <v>0</v>
      </c>
    </row>
    <row r="298" spans="1:48" ht="15">
      <c r="A298" s="93">
        <f t="shared" si="25"/>
        <v>2295</v>
      </c>
      <c r="B298" s="94"/>
      <c r="C298" s="153"/>
      <c r="D298" s="93" t="str">
        <f>IF(C298&lt;&gt;"",COUNTIF(Stats!AD:AD,C298),"")</f>
        <v/>
      </c>
      <c r="E298" s="165" t="str">
        <f ca="1">IF(C298&lt;&gt;"",IF(MONTH(T298)=MONTH(TODAY()),Stats!AI2296,"--"),"")</f>
        <v/>
      </c>
      <c r="F298" s="97"/>
      <c r="G298" s="160"/>
      <c r="H298" s="157"/>
      <c r="I298" s="158"/>
      <c r="J298" s="161"/>
      <c r="K298" s="160"/>
      <c r="L298" s="162"/>
      <c r="M298" s="162"/>
      <c r="N298" s="96"/>
      <c r="O298" s="96"/>
      <c r="P298" s="164"/>
      <c r="Q298" s="159"/>
      <c r="R298" s="98"/>
      <c r="S298" s="163"/>
      <c r="T298" s="92" t="str">
        <f t="shared" ca="1" si="22"/>
        <v/>
      </c>
      <c r="U298" s="94"/>
      <c r="V298" s="92" t="str">
        <f t="shared" si="23"/>
        <v/>
      </c>
      <c r="W298" s="92" t="str">
        <f t="shared" si="24"/>
        <v/>
      </c>
      <c r="X298" s="99"/>
      <c r="Y298" s="94"/>
      <c r="Z298" s="100"/>
      <c r="AA298" s="95"/>
      <c r="AB298" s="10"/>
      <c r="AC298" s="72" t="b">
        <f t="shared" ca="1" si="21"/>
        <v>0</v>
      </c>
    </row>
    <row r="299" spans="1:48" ht="15">
      <c r="A299" s="93">
        <f t="shared" si="25"/>
        <v>2296</v>
      </c>
      <c r="B299" s="94"/>
      <c r="C299" s="153"/>
      <c r="D299" s="93" t="str">
        <f>IF(C299&lt;&gt;"",COUNTIF(Stats!AD:AD,C299),"")</f>
        <v/>
      </c>
      <c r="E299" s="165" t="str">
        <f ca="1">IF(C299&lt;&gt;"",IF(MONTH(T299)=MONTH(TODAY()),Stats!AI2297,"--"),"")</f>
        <v/>
      </c>
      <c r="F299" s="97"/>
      <c r="G299" s="160"/>
      <c r="H299" s="157"/>
      <c r="I299" s="158"/>
      <c r="J299" s="161"/>
      <c r="K299" s="160"/>
      <c r="L299" s="162"/>
      <c r="M299" s="162"/>
      <c r="N299" s="96"/>
      <c r="O299" s="96"/>
      <c r="P299" s="164"/>
      <c r="Q299" s="159"/>
      <c r="R299" s="98"/>
      <c r="S299" s="163"/>
      <c r="T299" s="92" t="str">
        <f t="shared" ca="1" si="22"/>
        <v/>
      </c>
      <c r="U299" s="94"/>
      <c r="V299" s="92" t="str">
        <f t="shared" si="23"/>
        <v/>
      </c>
      <c r="W299" s="92" t="str">
        <f t="shared" si="24"/>
        <v/>
      </c>
      <c r="X299" s="99"/>
      <c r="Y299" s="94"/>
      <c r="Z299" s="100"/>
      <c r="AA299" s="95"/>
      <c r="AB299" s="10"/>
      <c r="AC299" s="72" t="b">
        <f t="shared" ca="1" si="21"/>
        <v>0</v>
      </c>
    </row>
    <row r="300" spans="1:48" ht="15">
      <c r="A300" s="93">
        <f t="shared" si="25"/>
        <v>2297</v>
      </c>
      <c r="B300" s="94"/>
      <c r="C300" s="153"/>
      <c r="D300" s="93" t="str">
        <f>IF(C300&lt;&gt;"",COUNTIF(Stats!AD:AD,C300),"")</f>
        <v/>
      </c>
      <c r="E300" s="165" t="str">
        <f ca="1">IF(C300&lt;&gt;"",IF(MONTH(T300)=MONTH(TODAY()),Stats!AI2298,"--"),"")</f>
        <v/>
      </c>
      <c r="F300" s="97"/>
      <c r="G300" s="160"/>
      <c r="H300" s="157"/>
      <c r="I300" s="158"/>
      <c r="J300" s="161"/>
      <c r="K300" s="160"/>
      <c r="L300" s="162"/>
      <c r="M300" s="162"/>
      <c r="N300" s="96"/>
      <c r="O300" s="96"/>
      <c r="P300" s="164"/>
      <c r="Q300" s="159"/>
      <c r="R300" s="98"/>
      <c r="S300" s="163"/>
      <c r="T300" s="92" t="str">
        <f t="shared" ca="1" si="22"/>
        <v/>
      </c>
      <c r="U300" s="94"/>
      <c r="V300" s="92" t="str">
        <f t="shared" si="23"/>
        <v/>
      </c>
      <c r="W300" s="92" t="str">
        <f t="shared" si="24"/>
        <v/>
      </c>
      <c r="X300" s="99"/>
      <c r="Y300" s="94"/>
      <c r="Z300" s="100"/>
      <c r="AA300" s="95"/>
      <c r="AB300" s="10"/>
      <c r="AC300" s="72" t="b">
        <f t="shared" ca="1" si="21"/>
        <v>0</v>
      </c>
    </row>
    <row r="301" spans="1:48" ht="15">
      <c r="A301" s="93">
        <f t="shared" si="25"/>
        <v>2298</v>
      </c>
      <c r="B301" s="94"/>
      <c r="C301" s="153"/>
      <c r="D301" s="93" t="str">
        <f>IF(C301&lt;&gt;"",COUNTIF(Stats!AD:AD,C301),"")</f>
        <v/>
      </c>
      <c r="E301" s="165" t="str">
        <f ca="1">IF(C301&lt;&gt;"",IF(MONTH(T301)=MONTH(TODAY()),Stats!AI2299,"--"),"")</f>
        <v/>
      </c>
      <c r="F301" s="97"/>
      <c r="G301" s="160"/>
      <c r="H301" s="157"/>
      <c r="I301" s="158"/>
      <c r="J301" s="161"/>
      <c r="K301" s="160"/>
      <c r="L301" s="162"/>
      <c r="M301" s="162"/>
      <c r="N301" s="96"/>
      <c r="O301" s="96"/>
      <c r="P301" s="164"/>
      <c r="Q301" s="159"/>
      <c r="R301" s="98"/>
      <c r="S301" s="163"/>
      <c r="T301" s="92" t="str">
        <f t="shared" ca="1" si="22"/>
        <v/>
      </c>
      <c r="U301" s="94"/>
      <c r="V301" s="92" t="str">
        <f t="shared" si="23"/>
        <v/>
      </c>
      <c r="W301" s="92" t="str">
        <f t="shared" si="24"/>
        <v/>
      </c>
      <c r="X301" s="99"/>
      <c r="Y301" s="94"/>
      <c r="Z301" s="100"/>
      <c r="AA301" s="95"/>
      <c r="AB301" s="10"/>
      <c r="AC301" s="72" t="b">
        <f t="shared" ca="1" si="21"/>
        <v>0</v>
      </c>
    </row>
    <row r="302" spans="1:48" ht="15">
      <c r="A302" s="93">
        <f t="shared" si="25"/>
        <v>2299</v>
      </c>
      <c r="B302" s="94"/>
      <c r="C302" s="153"/>
      <c r="D302" s="93" t="str">
        <f>IF(C302&lt;&gt;"",COUNTIF(Stats!AD:AD,C302),"")</f>
        <v/>
      </c>
      <c r="E302" s="165" t="str">
        <f ca="1">IF(C302&lt;&gt;"",IF(MONTH(T302)=MONTH(TODAY()),Stats!AI2300,"--"),"")</f>
        <v/>
      </c>
      <c r="F302" s="97"/>
      <c r="G302" s="160"/>
      <c r="H302" s="157"/>
      <c r="I302" s="158"/>
      <c r="J302" s="161"/>
      <c r="K302" s="160"/>
      <c r="L302" s="162"/>
      <c r="M302" s="162"/>
      <c r="N302" s="96"/>
      <c r="O302" s="96"/>
      <c r="P302" s="164"/>
      <c r="Q302" s="159"/>
      <c r="R302" s="98"/>
      <c r="S302" s="163"/>
      <c r="T302" s="92" t="str">
        <f t="shared" ca="1" si="22"/>
        <v/>
      </c>
      <c r="U302" s="94"/>
      <c r="V302" s="92" t="str">
        <f t="shared" si="23"/>
        <v/>
      </c>
      <c r="W302" s="92" t="str">
        <f t="shared" si="24"/>
        <v/>
      </c>
      <c r="X302" s="99"/>
      <c r="Y302" s="94"/>
      <c r="Z302" s="100"/>
      <c r="AA302" s="95"/>
      <c r="AB302" s="10"/>
      <c r="AC302" s="72" t="b">
        <f t="shared" ca="1" si="21"/>
        <v>0</v>
      </c>
    </row>
    <row r="303" spans="1:48" ht="15">
      <c r="A303" s="93">
        <f t="shared" si="25"/>
        <v>2300</v>
      </c>
      <c r="B303" s="94"/>
      <c r="C303" s="153"/>
      <c r="D303" s="93" t="str">
        <f>IF(C303&lt;&gt;"",COUNTIF(Stats!AD:AD,C303),"")</f>
        <v/>
      </c>
      <c r="E303" s="165" t="str">
        <f ca="1">IF(C303&lt;&gt;"",IF(MONTH(T303)=MONTH(TODAY()),Stats!AI2301,"--"),"")</f>
        <v/>
      </c>
      <c r="F303" s="97"/>
      <c r="G303" s="160"/>
      <c r="H303" s="157"/>
      <c r="I303" s="158"/>
      <c r="J303" s="161"/>
      <c r="K303" s="160"/>
      <c r="L303" s="162"/>
      <c r="M303" s="162"/>
      <c r="N303" s="96"/>
      <c r="O303" s="96"/>
      <c r="P303" s="164"/>
      <c r="Q303" s="159"/>
      <c r="R303" s="98"/>
      <c r="S303" s="163"/>
      <c r="T303" s="92" t="str">
        <f t="shared" ca="1" si="22"/>
        <v/>
      </c>
      <c r="U303" s="94"/>
      <c r="V303" s="92" t="str">
        <f t="shared" si="23"/>
        <v/>
      </c>
      <c r="W303" s="92" t="str">
        <f t="shared" si="24"/>
        <v/>
      </c>
      <c r="X303" s="99"/>
      <c r="Y303" s="94"/>
      <c r="Z303" s="100"/>
      <c r="AA303" s="95"/>
      <c r="AB303" s="10"/>
      <c r="AC303" s="72" t="b">
        <f t="shared" ca="1" si="21"/>
        <v>0</v>
      </c>
    </row>
    <row r="304" spans="1:48" ht="15">
      <c r="A304" s="93">
        <f t="shared" si="25"/>
        <v>2301</v>
      </c>
      <c r="B304" s="94"/>
      <c r="C304" s="153"/>
      <c r="D304" s="93" t="str">
        <f>IF(C304&lt;&gt;"",COUNTIF(Stats!AD:AD,C304),"")</f>
        <v/>
      </c>
      <c r="E304" s="165" t="str">
        <f ca="1">IF(C304&lt;&gt;"",IF(MONTH(T304)=MONTH(TODAY()),Stats!AI2302,"--"),"")</f>
        <v/>
      </c>
      <c r="F304" s="97"/>
      <c r="G304" s="160"/>
      <c r="H304" s="157"/>
      <c r="I304" s="158"/>
      <c r="J304" s="161"/>
      <c r="K304" s="160"/>
      <c r="L304" s="162"/>
      <c r="M304" s="162"/>
      <c r="N304" s="96"/>
      <c r="O304" s="96"/>
      <c r="P304" s="164"/>
      <c r="Q304" s="159"/>
      <c r="R304" s="98"/>
      <c r="S304" s="163"/>
      <c r="T304" s="92" t="str">
        <f t="shared" ca="1" si="22"/>
        <v/>
      </c>
      <c r="U304" s="94"/>
      <c r="V304" s="92" t="str">
        <f t="shared" si="23"/>
        <v/>
      </c>
      <c r="W304" s="92" t="str">
        <f t="shared" si="24"/>
        <v/>
      </c>
      <c r="X304" s="99"/>
      <c r="Y304" s="94"/>
      <c r="Z304" s="100"/>
      <c r="AA304" s="95"/>
      <c r="AB304" s="10"/>
      <c r="AC304" s="72" t="b">
        <f t="shared" ca="1" si="21"/>
        <v>0</v>
      </c>
    </row>
    <row r="305" spans="1:29" ht="15">
      <c r="A305" s="93">
        <f t="shared" si="25"/>
        <v>2302</v>
      </c>
      <c r="B305" s="94"/>
      <c r="C305" s="153"/>
      <c r="D305" s="93" t="str">
        <f>IF(C305&lt;&gt;"",COUNTIF(Stats!AD:AD,C305),"")</f>
        <v/>
      </c>
      <c r="E305" s="165" t="str">
        <f ca="1">IF(C305&lt;&gt;"",IF(MONTH(T305)=MONTH(TODAY()),Stats!AI2303,"--"),"")</f>
        <v/>
      </c>
      <c r="F305" s="97"/>
      <c r="G305" s="160"/>
      <c r="H305" s="157"/>
      <c r="I305" s="158"/>
      <c r="J305" s="161"/>
      <c r="K305" s="160"/>
      <c r="L305" s="162"/>
      <c r="M305" s="162"/>
      <c r="N305" s="96"/>
      <c r="O305" s="96"/>
      <c r="P305" s="164"/>
      <c r="Q305" s="159"/>
      <c r="R305" s="98"/>
      <c r="S305" s="163"/>
      <c r="T305" s="92" t="str">
        <f t="shared" ca="1" si="22"/>
        <v/>
      </c>
      <c r="U305" s="94"/>
      <c r="V305" s="92" t="str">
        <f t="shared" si="23"/>
        <v/>
      </c>
      <c r="W305" s="92" t="str">
        <f t="shared" si="24"/>
        <v/>
      </c>
      <c r="X305" s="99"/>
      <c r="Y305" s="94"/>
      <c r="Z305" s="100"/>
      <c r="AA305" s="95"/>
      <c r="AB305" s="10"/>
      <c r="AC305" s="72" t="b">
        <f t="shared" ca="1" si="21"/>
        <v>0</v>
      </c>
    </row>
    <row r="306" spans="1:29" ht="15">
      <c r="A306" s="93">
        <f t="shared" si="25"/>
        <v>2303</v>
      </c>
      <c r="B306" s="94"/>
      <c r="C306" s="153"/>
      <c r="D306" s="93" t="str">
        <f>IF(C306&lt;&gt;"",COUNTIF(Stats!AD:AD,C306),"")</f>
        <v/>
      </c>
      <c r="E306" s="165" t="str">
        <f ca="1">IF(C306&lt;&gt;"",IF(MONTH(T306)=MONTH(TODAY()),Stats!AI2304,"--"),"")</f>
        <v/>
      </c>
      <c r="F306" s="97"/>
      <c r="G306" s="160"/>
      <c r="H306" s="157"/>
      <c r="I306" s="158"/>
      <c r="J306" s="161"/>
      <c r="K306" s="160"/>
      <c r="L306" s="162"/>
      <c r="M306" s="162"/>
      <c r="N306" s="96"/>
      <c r="O306" s="96"/>
      <c r="P306" s="164"/>
      <c r="Q306" s="159"/>
      <c r="R306" s="98"/>
      <c r="S306" s="163"/>
      <c r="T306" s="92" t="str">
        <f t="shared" ca="1" si="22"/>
        <v/>
      </c>
      <c r="U306" s="94"/>
      <c r="V306" s="92" t="str">
        <f t="shared" si="23"/>
        <v/>
      </c>
      <c r="W306" s="92" t="str">
        <f t="shared" si="24"/>
        <v/>
      </c>
      <c r="X306" s="99"/>
      <c r="Y306" s="94"/>
      <c r="Z306" s="100"/>
      <c r="AA306" s="95"/>
      <c r="AB306" s="10"/>
      <c r="AC306" s="72" t="b">
        <f t="shared" ca="1" si="21"/>
        <v>0</v>
      </c>
    </row>
    <row r="307" spans="1:29" ht="15">
      <c r="A307" s="93">
        <f t="shared" si="25"/>
        <v>2304</v>
      </c>
      <c r="B307" s="94"/>
      <c r="C307" s="153"/>
      <c r="D307" s="93" t="str">
        <f>IF(C307&lt;&gt;"",COUNTIF(Stats!AD:AD,C307),"")</f>
        <v/>
      </c>
      <c r="E307" s="165" t="str">
        <f ca="1">IF(C307&lt;&gt;"",IF(MONTH(T307)=MONTH(TODAY()),Stats!AI2305,"--"),"")</f>
        <v/>
      </c>
      <c r="F307" s="97"/>
      <c r="G307" s="160"/>
      <c r="H307" s="157"/>
      <c r="I307" s="158"/>
      <c r="J307" s="161"/>
      <c r="K307" s="160"/>
      <c r="L307" s="162"/>
      <c r="M307" s="162"/>
      <c r="N307" s="96"/>
      <c r="O307" s="96"/>
      <c r="P307" s="164"/>
      <c r="Q307" s="159"/>
      <c r="R307" s="98"/>
      <c r="S307" s="163"/>
      <c r="T307" s="92" t="str">
        <f t="shared" ca="1" si="22"/>
        <v/>
      </c>
      <c r="U307" s="94"/>
      <c r="V307" s="92" t="str">
        <f t="shared" si="23"/>
        <v/>
      </c>
      <c r="W307" s="92" t="str">
        <f t="shared" si="24"/>
        <v/>
      </c>
      <c r="X307" s="99"/>
      <c r="Y307" s="94"/>
      <c r="Z307" s="100"/>
      <c r="AA307" s="95"/>
      <c r="AB307" s="10"/>
      <c r="AC307" s="72" t="b">
        <f t="shared" ca="1" si="21"/>
        <v>0</v>
      </c>
    </row>
    <row r="308" spans="1:29" ht="15">
      <c r="A308" s="93">
        <f t="shared" si="25"/>
        <v>2305</v>
      </c>
      <c r="B308" s="94"/>
      <c r="C308" s="153"/>
      <c r="D308" s="93" t="str">
        <f>IF(C308&lt;&gt;"",COUNTIF(Stats!AD:AD,C308),"")</f>
        <v/>
      </c>
      <c r="E308" s="165" t="str">
        <f ca="1">IF(C308&lt;&gt;"",IF(MONTH(T308)=MONTH(TODAY()),Stats!AI2306,"--"),"")</f>
        <v/>
      </c>
      <c r="F308" s="97"/>
      <c r="G308" s="160"/>
      <c r="H308" s="157"/>
      <c r="I308" s="158"/>
      <c r="J308" s="161"/>
      <c r="K308" s="160"/>
      <c r="L308" s="162"/>
      <c r="M308" s="162"/>
      <c r="N308" s="96"/>
      <c r="O308" s="96"/>
      <c r="P308" s="164"/>
      <c r="Q308" s="159"/>
      <c r="R308" s="98"/>
      <c r="S308" s="163"/>
      <c r="T308" s="92" t="str">
        <f t="shared" ca="1" si="22"/>
        <v/>
      </c>
      <c r="U308" s="94"/>
      <c r="V308" s="92" t="str">
        <f t="shared" si="23"/>
        <v/>
      </c>
      <c r="W308" s="92" t="str">
        <f t="shared" si="24"/>
        <v/>
      </c>
      <c r="X308" s="99"/>
      <c r="Y308" s="94"/>
      <c r="Z308" s="100"/>
      <c r="AA308" s="95"/>
      <c r="AB308" s="10"/>
      <c r="AC308" s="72" t="b">
        <f t="shared" ca="1" si="21"/>
        <v>0</v>
      </c>
    </row>
    <row r="309" spans="1:29" ht="15">
      <c r="A309" s="93">
        <f t="shared" si="25"/>
        <v>2306</v>
      </c>
      <c r="B309" s="94"/>
      <c r="C309" s="153"/>
      <c r="D309" s="93" t="str">
        <f>IF(C309&lt;&gt;"",COUNTIF(Stats!AD:AD,C309),"")</f>
        <v/>
      </c>
      <c r="E309" s="165" t="str">
        <f ca="1">IF(C309&lt;&gt;"",IF(MONTH(T309)=MONTH(TODAY()),Stats!AI2307,"--"),"")</f>
        <v/>
      </c>
      <c r="F309" s="97"/>
      <c r="G309" s="160"/>
      <c r="H309" s="157"/>
      <c r="I309" s="158"/>
      <c r="J309" s="161"/>
      <c r="K309" s="160"/>
      <c r="L309" s="162"/>
      <c r="M309" s="162"/>
      <c r="N309" s="96"/>
      <c r="O309" s="96"/>
      <c r="P309" s="164"/>
      <c r="Q309" s="159"/>
      <c r="R309" s="98"/>
      <c r="S309" s="163"/>
      <c r="T309" s="92" t="str">
        <f t="shared" ca="1" si="22"/>
        <v/>
      </c>
      <c r="U309" s="94"/>
      <c r="V309" s="92" t="str">
        <f t="shared" si="23"/>
        <v/>
      </c>
      <c r="W309" s="92" t="str">
        <f t="shared" si="24"/>
        <v/>
      </c>
      <c r="X309" s="99"/>
      <c r="Y309" s="94"/>
      <c r="Z309" s="100"/>
      <c r="AA309" s="95"/>
      <c r="AB309" s="10"/>
      <c r="AC309" s="72" t="b">
        <f t="shared" ca="1" si="21"/>
        <v>0</v>
      </c>
    </row>
    <row r="310" spans="1:29" ht="15">
      <c r="A310" s="93">
        <f t="shared" si="25"/>
        <v>2307</v>
      </c>
      <c r="B310" s="94"/>
      <c r="C310" s="153"/>
      <c r="D310" s="93" t="str">
        <f>IF(C310&lt;&gt;"",COUNTIF(Stats!AD:AD,C310),"")</f>
        <v/>
      </c>
      <c r="E310" s="165" t="str">
        <f ca="1">IF(C310&lt;&gt;"",IF(MONTH(T310)=MONTH(TODAY()),Stats!AI2308,"--"),"")</f>
        <v/>
      </c>
      <c r="F310" s="97"/>
      <c r="G310" s="160"/>
      <c r="H310" s="157"/>
      <c r="I310" s="158"/>
      <c r="J310" s="161"/>
      <c r="K310" s="160"/>
      <c r="L310" s="162"/>
      <c r="M310" s="162"/>
      <c r="N310" s="96"/>
      <c r="O310" s="96"/>
      <c r="P310" s="164"/>
      <c r="Q310" s="159"/>
      <c r="R310" s="98"/>
      <c r="S310" s="163"/>
      <c r="T310" s="92" t="str">
        <f t="shared" ca="1" si="22"/>
        <v/>
      </c>
      <c r="U310" s="94"/>
      <c r="V310" s="92" t="str">
        <f t="shared" si="23"/>
        <v/>
      </c>
      <c r="W310" s="92" t="str">
        <f t="shared" si="24"/>
        <v/>
      </c>
      <c r="X310" s="99"/>
      <c r="Y310" s="94"/>
      <c r="Z310" s="100"/>
      <c r="AA310" s="95"/>
      <c r="AB310" s="10"/>
      <c r="AC310" s="72" t="b">
        <f t="shared" ca="1" si="21"/>
        <v>0</v>
      </c>
    </row>
    <row r="311" spans="1:29" ht="15">
      <c r="A311" s="93">
        <f t="shared" si="25"/>
        <v>2308</v>
      </c>
      <c r="B311" s="94"/>
      <c r="C311" s="153"/>
      <c r="D311" s="93" t="str">
        <f>IF(C311&lt;&gt;"",COUNTIF(Stats!AD:AD,C311),"")</f>
        <v/>
      </c>
      <c r="E311" s="165" t="str">
        <f ca="1">IF(C311&lt;&gt;"",IF(MONTH(T311)=MONTH(TODAY()),Stats!AI2309,"--"),"")</f>
        <v/>
      </c>
      <c r="F311" s="97"/>
      <c r="G311" s="160"/>
      <c r="H311" s="157"/>
      <c r="I311" s="158"/>
      <c r="J311" s="161"/>
      <c r="K311" s="160"/>
      <c r="L311" s="162"/>
      <c r="M311" s="162"/>
      <c r="N311" s="96"/>
      <c r="O311" s="96"/>
      <c r="P311" s="164"/>
      <c r="Q311" s="159"/>
      <c r="R311" s="98"/>
      <c r="S311" s="163"/>
      <c r="T311" s="92" t="str">
        <f t="shared" ca="1" si="22"/>
        <v/>
      </c>
      <c r="U311" s="94"/>
      <c r="V311" s="92" t="str">
        <f t="shared" si="23"/>
        <v/>
      </c>
      <c r="W311" s="92" t="str">
        <f t="shared" si="24"/>
        <v/>
      </c>
      <c r="X311" s="99"/>
      <c r="Y311" s="94"/>
      <c r="Z311" s="100"/>
      <c r="AA311" s="95"/>
      <c r="AB311" s="10"/>
      <c r="AC311" s="72" t="b">
        <f t="shared" ca="1" si="21"/>
        <v>0</v>
      </c>
    </row>
    <row r="312" spans="1:29" ht="15">
      <c r="A312" s="93">
        <f t="shared" si="25"/>
        <v>2309</v>
      </c>
      <c r="B312" s="94"/>
      <c r="C312" s="153"/>
      <c r="D312" s="93" t="str">
        <f>IF(C312&lt;&gt;"",COUNTIF(Stats!AD:AD,C312),"")</f>
        <v/>
      </c>
      <c r="E312" s="165" t="str">
        <f ca="1">IF(C312&lt;&gt;"",IF(MONTH(T312)=MONTH(TODAY()),Stats!AI2310,"--"),"")</f>
        <v/>
      </c>
      <c r="F312" s="97"/>
      <c r="G312" s="160"/>
      <c r="H312" s="157"/>
      <c r="I312" s="158"/>
      <c r="J312" s="161"/>
      <c r="K312" s="160"/>
      <c r="L312" s="162"/>
      <c r="M312" s="162"/>
      <c r="N312" s="96"/>
      <c r="O312" s="96"/>
      <c r="P312" s="164"/>
      <c r="Q312" s="159"/>
      <c r="R312" s="98"/>
      <c r="S312" s="163"/>
      <c r="T312" s="92" t="str">
        <f t="shared" ca="1" si="22"/>
        <v/>
      </c>
      <c r="U312" s="94"/>
      <c r="V312" s="92" t="str">
        <f t="shared" si="23"/>
        <v/>
      </c>
      <c r="W312" s="92" t="str">
        <f t="shared" si="24"/>
        <v/>
      </c>
      <c r="X312" s="99"/>
      <c r="Y312" s="94"/>
      <c r="Z312" s="100"/>
      <c r="AA312" s="95"/>
      <c r="AB312" s="10"/>
      <c r="AC312" s="72" t="b">
        <f t="shared" ca="1" si="21"/>
        <v>0</v>
      </c>
    </row>
    <row r="313" spans="1:29" ht="15">
      <c r="A313" s="93">
        <f t="shared" si="25"/>
        <v>2310</v>
      </c>
      <c r="B313" s="94"/>
      <c r="C313" s="153"/>
      <c r="D313" s="93" t="str">
        <f>IF(C313&lt;&gt;"",COUNTIF(Stats!AD:AD,C313),"")</f>
        <v/>
      </c>
      <c r="E313" s="165" t="str">
        <f ca="1">IF(C313&lt;&gt;"",IF(MONTH(T313)=MONTH(TODAY()),Stats!AI2311,"--"),"")</f>
        <v/>
      </c>
      <c r="F313" s="97"/>
      <c r="G313" s="160"/>
      <c r="H313" s="157"/>
      <c r="I313" s="158"/>
      <c r="J313" s="161"/>
      <c r="K313" s="160"/>
      <c r="L313" s="162"/>
      <c r="M313" s="162"/>
      <c r="N313" s="96"/>
      <c r="O313" s="96"/>
      <c r="P313" s="164"/>
      <c r="Q313" s="159"/>
      <c r="R313" s="98"/>
      <c r="S313" s="163"/>
      <c r="T313" s="92" t="str">
        <f t="shared" ca="1" si="22"/>
        <v/>
      </c>
      <c r="U313" s="94"/>
      <c r="V313" s="92" t="str">
        <f t="shared" si="23"/>
        <v/>
      </c>
      <c r="W313" s="92" t="str">
        <f t="shared" si="24"/>
        <v/>
      </c>
      <c r="X313" s="99"/>
      <c r="Y313" s="94"/>
      <c r="Z313" s="100"/>
      <c r="AA313" s="95"/>
      <c r="AB313" s="10"/>
      <c r="AC313" s="72" t="b">
        <f t="shared" ca="1" si="21"/>
        <v>0</v>
      </c>
    </row>
    <row r="314" spans="1:29" ht="15">
      <c r="A314" s="93">
        <f t="shared" si="25"/>
        <v>2311</v>
      </c>
      <c r="B314" s="94"/>
      <c r="C314" s="153"/>
      <c r="D314" s="93" t="str">
        <f>IF(C314&lt;&gt;"",COUNTIF(Stats!AD:AD,C314),"")</f>
        <v/>
      </c>
      <c r="E314" s="165" t="str">
        <f ca="1">IF(C314&lt;&gt;"",IF(MONTH(T314)=MONTH(TODAY()),Stats!AI2312,"--"),"")</f>
        <v/>
      </c>
      <c r="F314" s="97"/>
      <c r="G314" s="160"/>
      <c r="H314" s="157"/>
      <c r="I314" s="158"/>
      <c r="J314" s="161"/>
      <c r="K314" s="160"/>
      <c r="L314" s="162"/>
      <c r="M314" s="162"/>
      <c r="N314" s="96"/>
      <c r="O314" s="96"/>
      <c r="P314" s="164"/>
      <c r="Q314" s="159"/>
      <c r="R314" s="98"/>
      <c r="S314" s="163"/>
      <c r="T314" s="92" t="str">
        <f t="shared" ca="1" si="22"/>
        <v/>
      </c>
      <c r="U314" s="94"/>
      <c r="V314" s="92" t="str">
        <f t="shared" si="23"/>
        <v/>
      </c>
      <c r="W314" s="92" t="str">
        <f t="shared" si="24"/>
        <v/>
      </c>
      <c r="X314" s="99"/>
      <c r="Y314" s="94"/>
      <c r="Z314" s="100"/>
      <c r="AA314" s="95"/>
      <c r="AB314" s="10"/>
      <c r="AC314" s="72" t="b">
        <f t="shared" ca="1" si="21"/>
        <v>0</v>
      </c>
    </row>
    <row r="315" spans="1:29" ht="15">
      <c r="A315" s="93">
        <f t="shared" si="25"/>
        <v>2312</v>
      </c>
      <c r="B315" s="94"/>
      <c r="C315" s="153"/>
      <c r="D315" s="93" t="str">
        <f>IF(C315&lt;&gt;"",COUNTIF(Stats!AD:AD,C315),"")</f>
        <v/>
      </c>
      <c r="E315" s="165" t="str">
        <f ca="1">IF(C315&lt;&gt;"",IF(MONTH(T315)=MONTH(TODAY()),Stats!AI2313,"--"),"")</f>
        <v/>
      </c>
      <c r="F315" s="97"/>
      <c r="G315" s="160"/>
      <c r="H315" s="157"/>
      <c r="I315" s="158"/>
      <c r="J315" s="161"/>
      <c r="K315" s="160"/>
      <c r="L315" s="162"/>
      <c r="M315" s="162"/>
      <c r="N315" s="96"/>
      <c r="O315" s="96"/>
      <c r="P315" s="164"/>
      <c r="Q315" s="159"/>
      <c r="R315" s="98"/>
      <c r="S315" s="163"/>
      <c r="T315" s="92" t="str">
        <f t="shared" ca="1" si="22"/>
        <v/>
      </c>
      <c r="U315" s="94"/>
      <c r="V315" s="92" t="str">
        <f t="shared" si="23"/>
        <v/>
      </c>
      <c r="W315" s="92" t="str">
        <f t="shared" si="24"/>
        <v/>
      </c>
      <c r="X315" s="99"/>
      <c r="Y315" s="94"/>
      <c r="Z315" s="100"/>
      <c r="AA315" s="95"/>
      <c r="AB315" s="10"/>
      <c r="AC315" s="72" t="b">
        <f t="shared" ca="1" si="21"/>
        <v>0</v>
      </c>
    </row>
    <row r="316" spans="1:29" ht="15">
      <c r="A316" s="93">
        <f t="shared" si="25"/>
        <v>2313</v>
      </c>
      <c r="B316" s="94"/>
      <c r="C316" s="153"/>
      <c r="D316" s="93" t="str">
        <f>IF(C316&lt;&gt;"",COUNTIF(Stats!AD:AD,C316),"")</f>
        <v/>
      </c>
      <c r="E316" s="165" t="str">
        <f ca="1">IF(C316&lt;&gt;"",IF(MONTH(T316)=MONTH(TODAY()),Stats!AI2314,"--"),"")</f>
        <v/>
      </c>
      <c r="F316" s="97"/>
      <c r="G316" s="160"/>
      <c r="H316" s="157"/>
      <c r="I316" s="158"/>
      <c r="J316" s="161"/>
      <c r="K316" s="160"/>
      <c r="L316" s="162"/>
      <c r="M316" s="162"/>
      <c r="N316" s="96"/>
      <c r="O316" s="96"/>
      <c r="P316" s="164"/>
      <c r="Q316" s="159"/>
      <c r="R316" s="98"/>
      <c r="S316" s="163"/>
      <c r="T316" s="92" t="str">
        <f t="shared" ca="1" si="22"/>
        <v/>
      </c>
      <c r="U316" s="94"/>
      <c r="V316" s="92" t="str">
        <f t="shared" si="23"/>
        <v/>
      </c>
      <c r="W316" s="92" t="str">
        <f t="shared" si="24"/>
        <v/>
      </c>
      <c r="X316" s="99"/>
      <c r="Y316" s="94"/>
      <c r="Z316" s="100"/>
      <c r="AA316" s="95"/>
      <c r="AB316" s="10"/>
      <c r="AC316" s="72" t="b">
        <f t="shared" ca="1" si="21"/>
        <v>0</v>
      </c>
    </row>
    <row r="317" spans="1:29" ht="15">
      <c r="A317" s="93">
        <f t="shared" si="25"/>
        <v>2314</v>
      </c>
      <c r="B317" s="94"/>
      <c r="C317" s="153"/>
      <c r="D317" s="93" t="str">
        <f>IF(C317&lt;&gt;"",COUNTIF(Stats!AD:AD,C317),"")</f>
        <v/>
      </c>
      <c r="E317" s="165" t="str">
        <f ca="1">IF(C317&lt;&gt;"",IF(MONTH(T317)=MONTH(TODAY()),Stats!AI2315,"--"),"")</f>
        <v/>
      </c>
      <c r="F317" s="97"/>
      <c r="G317" s="160"/>
      <c r="H317" s="157"/>
      <c r="I317" s="158"/>
      <c r="J317" s="161"/>
      <c r="K317" s="160"/>
      <c r="L317" s="162"/>
      <c r="M317" s="162"/>
      <c r="N317" s="96"/>
      <c r="O317" s="96"/>
      <c r="P317" s="164"/>
      <c r="Q317" s="159"/>
      <c r="R317" s="98"/>
      <c r="S317" s="163"/>
      <c r="T317" s="92" t="str">
        <f t="shared" ca="1" si="22"/>
        <v/>
      </c>
      <c r="U317" s="94"/>
      <c r="V317" s="92" t="str">
        <f t="shared" si="23"/>
        <v/>
      </c>
      <c r="W317" s="92" t="str">
        <f t="shared" si="24"/>
        <v/>
      </c>
      <c r="X317" s="99"/>
      <c r="Y317" s="94"/>
      <c r="Z317" s="100"/>
      <c r="AA317" s="95"/>
      <c r="AB317" s="10"/>
      <c r="AC317" s="72" t="b">
        <f t="shared" ca="1" si="21"/>
        <v>0</v>
      </c>
    </row>
    <row r="318" spans="1:29" ht="15">
      <c r="A318" s="93">
        <f t="shared" si="25"/>
        <v>2315</v>
      </c>
      <c r="B318" s="94"/>
      <c r="C318" s="153"/>
      <c r="D318" s="93" t="str">
        <f>IF(C318&lt;&gt;"",COUNTIF(Stats!AD:AD,C318),"")</f>
        <v/>
      </c>
      <c r="E318" s="165" t="str">
        <f ca="1">IF(C318&lt;&gt;"",IF(MONTH(T318)=MONTH(TODAY()),Stats!AI2316,"--"),"")</f>
        <v/>
      </c>
      <c r="F318" s="97"/>
      <c r="G318" s="160"/>
      <c r="H318" s="157"/>
      <c r="I318" s="158"/>
      <c r="J318" s="161"/>
      <c r="K318" s="160"/>
      <c r="L318" s="162"/>
      <c r="M318" s="162"/>
      <c r="N318" s="96"/>
      <c r="O318" s="96"/>
      <c r="P318" s="164"/>
      <c r="Q318" s="159"/>
      <c r="R318" s="98"/>
      <c r="S318" s="163"/>
      <c r="T318" s="92" t="str">
        <f t="shared" ca="1" si="22"/>
        <v/>
      </c>
      <c r="U318" s="94"/>
      <c r="V318" s="92" t="str">
        <f t="shared" si="23"/>
        <v/>
      </c>
      <c r="W318" s="92" t="str">
        <f t="shared" si="24"/>
        <v/>
      </c>
      <c r="X318" s="99"/>
      <c r="Y318" s="94"/>
      <c r="Z318" s="100"/>
      <c r="AA318" s="95"/>
      <c r="AB318" s="10"/>
      <c r="AC318" s="72" t="b">
        <f t="shared" ca="1" si="21"/>
        <v>0</v>
      </c>
    </row>
    <row r="319" spans="1:29" ht="15">
      <c r="A319" s="93">
        <f t="shared" si="25"/>
        <v>2316</v>
      </c>
      <c r="B319" s="94"/>
      <c r="C319" s="153"/>
      <c r="D319" s="93" t="str">
        <f>IF(C319&lt;&gt;"",COUNTIF(Stats!AD:AD,C319),"")</f>
        <v/>
      </c>
      <c r="E319" s="165" t="str">
        <f ca="1">IF(C319&lt;&gt;"",IF(MONTH(T319)=MONTH(TODAY()),Stats!AI2317,"--"),"")</f>
        <v/>
      </c>
      <c r="F319" s="97"/>
      <c r="G319" s="160"/>
      <c r="H319" s="157"/>
      <c r="I319" s="158"/>
      <c r="J319" s="161"/>
      <c r="K319" s="160"/>
      <c r="L319" s="162"/>
      <c r="M319" s="162"/>
      <c r="N319" s="96"/>
      <c r="O319" s="96"/>
      <c r="P319" s="164"/>
      <c r="Q319" s="159"/>
      <c r="R319" s="98"/>
      <c r="S319" s="163"/>
      <c r="T319" s="92" t="str">
        <f t="shared" ca="1" si="22"/>
        <v/>
      </c>
      <c r="U319" s="94"/>
      <c r="V319" s="92" t="str">
        <f t="shared" si="23"/>
        <v/>
      </c>
      <c r="W319" s="92" t="str">
        <f t="shared" si="24"/>
        <v/>
      </c>
      <c r="X319" s="99"/>
      <c r="Y319" s="94"/>
      <c r="Z319" s="100"/>
      <c r="AA319" s="95"/>
      <c r="AB319" s="10"/>
      <c r="AC319" s="72" t="b">
        <f t="shared" ca="1" si="21"/>
        <v>0</v>
      </c>
    </row>
    <row r="320" spans="1:29" ht="15">
      <c r="A320" s="93">
        <f t="shared" si="25"/>
        <v>2317</v>
      </c>
      <c r="B320" s="94"/>
      <c r="C320" s="153"/>
      <c r="D320" s="93" t="str">
        <f>IF(C320&lt;&gt;"",COUNTIF(Stats!AD:AD,C320),"")</f>
        <v/>
      </c>
      <c r="E320" s="165" t="str">
        <f ca="1">IF(C320&lt;&gt;"",IF(MONTH(T320)=MONTH(TODAY()),Stats!AI2318,"--"),"")</f>
        <v/>
      </c>
      <c r="F320" s="97"/>
      <c r="G320" s="160"/>
      <c r="H320" s="157"/>
      <c r="I320" s="158"/>
      <c r="J320" s="161"/>
      <c r="K320" s="160"/>
      <c r="L320" s="162"/>
      <c r="M320" s="162"/>
      <c r="N320" s="96"/>
      <c r="O320" s="96"/>
      <c r="P320" s="164"/>
      <c r="Q320" s="159"/>
      <c r="R320" s="98"/>
      <c r="S320" s="163"/>
      <c r="T320" s="92" t="str">
        <f t="shared" ca="1" si="22"/>
        <v/>
      </c>
      <c r="U320" s="94"/>
      <c r="V320" s="92" t="str">
        <f t="shared" si="23"/>
        <v/>
      </c>
      <c r="W320" s="92" t="str">
        <f t="shared" si="24"/>
        <v/>
      </c>
      <c r="X320" s="99"/>
      <c r="Y320" s="94"/>
      <c r="Z320" s="100"/>
      <c r="AA320" s="95"/>
      <c r="AB320" s="10"/>
      <c r="AC320" s="72" t="b">
        <f t="shared" ca="1" si="21"/>
        <v>0</v>
      </c>
    </row>
    <row r="321" spans="1:29" ht="15">
      <c r="A321" s="93">
        <f t="shared" si="25"/>
        <v>2318</v>
      </c>
      <c r="B321" s="94"/>
      <c r="C321" s="153"/>
      <c r="D321" s="93" t="str">
        <f>IF(C321&lt;&gt;"",COUNTIF(Stats!AD:AD,C321),"")</f>
        <v/>
      </c>
      <c r="E321" s="165" t="str">
        <f ca="1">IF(C321&lt;&gt;"",IF(MONTH(T321)=MONTH(TODAY()),Stats!AI2319,"--"),"")</f>
        <v/>
      </c>
      <c r="F321" s="97"/>
      <c r="G321" s="160"/>
      <c r="H321" s="157"/>
      <c r="I321" s="158"/>
      <c r="J321" s="161"/>
      <c r="K321" s="160"/>
      <c r="L321" s="162"/>
      <c r="M321" s="162"/>
      <c r="N321" s="96"/>
      <c r="O321" s="96"/>
      <c r="P321" s="164"/>
      <c r="Q321" s="159"/>
      <c r="R321" s="98"/>
      <c r="S321" s="163"/>
      <c r="T321" s="92" t="str">
        <f t="shared" ca="1" si="22"/>
        <v/>
      </c>
      <c r="U321" s="94"/>
      <c r="V321" s="92" t="str">
        <f t="shared" si="23"/>
        <v/>
      </c>
      <c r="W321" s="92" t="str">
        <f t="shared" si="24"/>
        <v/>
      </c>
      <c r="X321" s="99"/>
      <c r="Y321" s="94"/>
      <c r="Z321" s="100"/>
      <c r="AA321" s="95"/>
      <c r="AB321" s="10"/>
      <c r="AC321" s="72" t="b">
        <f t="shared" ca="1" si="21"/>
        <v>0</v>
      </c>
    </row>
    <row r="322" spans="1:29" ht="15">
      <c r="A322" s="93">
        <f t="shared" si="25"/>
        <v>2319</v>
      </c>
      <c r="B322" s="94"/>
      <c r="C322" s="153"/>
      <c r="D322" s="93" t="str">
        <f>IF(C322&lt;&gt;"",COUNTIF(Stats!AD:AD,C322),"")</f>
        <v/>
      </c>
      <c r="E322" s="165" t="str">
        <f ca="1">IF(C322&lt;&gt;"",IF(MONTH(T322)=MONTH(TODAY()),Stats!AI2320,"--"),"")</f>
        <v/>
      </c>
      <c r="F322" s="97"/>
      <c r="G322" s="160"/>
      <c r="H322" s="157"/>
      <c r="I322" s="158"/>
      <c r="J322" s="161"/>
      <c r="K322" s="160"/>
      <c r="L322" s="162"/>
      <c r="M322" s="162"/>
      <c r="N322" s="96"/>
      <c r="O322" s="96"/>
      <c r="P322" s="164"/>
      <c r="Q322" s="159"/>
      <c r="R322" s="98"/>
      <c r="S322" s="163"/>
      <c r="T322" s="92" t="str">
        <f t="shared" ca="1" si="22"/>
        <v/>
      </c>
      <c r="U322" s="94"/>
      <c r="V322" s="92" t="str">
        <f t="shared" si="23"/>
        <v/>
      </c>
      <c r="W322" s="92" t="str">
        <f t="shared" si="24"/>
        <v/>
      </c>
      <c r="X322" s="99"/>
      <c r="Y322" s="94"/>
      <c r="Z322" s="100"/>
      <c r="AA322" s="95"/>
      <c r="AB322" s="10"/>
      <c r="AC322" s="72" t="b">
        <f t="shared" ca="1" si="21"/>
        <v>0</v>
      </c>
    </row>
    <row r="323" spans="1:29" ht="15">
      <c r="A323" s="93">
        <f t="shared" si="25"/>
        <v>2320</v>
      </c>
      <c r="B323" s="94"/>
      <c r="C323" s="153"/>
      <c r="D323" s="93" t="str">
        <f>IF(C323&lt;&gt;"",COUNTIF(Stats!AD:AD,C323),"")</f>
        <v/>
      </c>
      <c r="E323" s="165" t="str">
        <f ca="1">IF(C323&lt;&gt;"",IF(MONTH(T323)=MONTH(TODAY()),Stats!AI2321,"--"),"")</f>
        <v/>
      </c>
      <c r="F323" s="97"/>
      <c r="G323" s="160"/>
      <c r="H323" s="157"/>
      <c r="I323" s="158"/>
      <c r="J323" s="161"/>
      <c r="K323" s="160"/>
      <c r="L323" s="162"/>
      <c r="M323" s="162"/>
      <c r="N323" s="96"/>
      <c r="O323" s="96"/>
      <c r="P323" s="164"/>
      <c r="Q323" s="159"/>
      <c r="R323" s="98"/>
      <c r="S323" s="163"/>
      <c r="T323" s="92" t="str">
        <f t="shared" ca="1" si="22"/>
        <v/>
      </c>
      <c r="U323" s="94"/>
      <c r="V323" s="92" t="str">
        <f t="shared" si="23"/>
        <v/>
      </c>
      <c r="W323" s="92" t="str">
        <f t="shared" si="24"/>
        <v/>
      </c>
      <c r="X323" s="99"/>
      <c r="Y323" s="94"/>
      <c r="Z323" s="100"/>
      <c r="AA323" s="95"/>
      <c r="AB323" s="10"/>
      <c r="AC323" s="72" t="b">
        <f t="shared" ca="1" si="21"/>
        <v>0</v>
      </c>
    </row>
    <row r="324" spans="1:29" ht="15">
      <c r="A324" s="93">
        <f t="shared" si="25"/>
        <v>2321</v>
      </c>
      <c r="B324" s="94"/>
      <c r="C324" s="153"/>
      <c r="D324" s="93" t="str">
        <f>IF(C324&lt;&gt;"",COUNTIF(Stats!AD:AD,C324),"")</f>
        <v/>
      </c>
      <c r="E324" s="165" t="str">
        <f ca="1">IF(C324&lt;&gt;"",IF(MONTH(T324)=MONTH(TODAY()),Stats!AI2322,"--"),"")</f>
        <v/>
      </c>
      <c r="F324" s="97"/>
      <c r="G324" s="160"/>
      <c r="H324" s="157"/>
      <c r="I324" s="158"/>
      <c r="J324" s="161"/>
      <c r="K324" s="160"/>
      <c r="L324" s="162"/>
      <c r="M324" s="162"/>
      <c r="N324" s="96"/>
      <c r="O324" s="96"/>
      <c r="P324" s="164"/>
      <c r="Q324" s="159"/>
      <c r="R324" s="98"/>
      <c r="S324" s="163"/>
      <c r="T324" s="92" t="str">
        <f t="shared" ca="1" si="22"/>
        <v/>
      </c>
      <c r="U324" s="94"/>
      <c r="V324" s="92" t="str">
        <f t="shared" si="23"/>
        <v/>
      </c>
      <c r="W324" s="92" t="str">
        <f t="shared" si="24"/>
        <v/>
      </c>
      <c r="X324" s="99"/>
      <c r="Y324" s="94"/>
      <c r="Z324" s="100"/>
      <c r="AA324" s="95"/>
      <c r="AB324" s="10"/>
      <c r="AC324" s="72" t="b">
        <f t="shared" ref="AC324:AC387" ca="1" si="26">AND(T324&gt;=startDate,T324&lt;=endDate)</f>
        <v>0</v>
      </c>
    </row>
    <row r="325" spans="1:29" ht="15">
      <c r="A325" s="93">
        <f t="shared" si="25"/>
        <v>2322</v>
      </c>
      <c r="B325" s="94"/>
      <c r="C325" s="153"/>
      <c r="D325" s="93" t="str">
        <f>IF(C325&lt;&gt;"",COUNTIF(Stats!AD:AD,C325),"")</f>
        <v/>
      </c>
      <c r="E325" s="165" t="str">
        <f ca="1">IF(C325&lt;&gt;"",IF(MONTH(T325)=MONTH(TODAY()),Stats!AI2323,"--"),"")</f>
        <v/>
      </c>
      <c r="F325" s="97"/>
      <c r="G325" s="160"/>
      <c r="H325" s="157"/>
      <c r="I325" s="158"/>
      <c r="J325" s="161"/>
      <c r="K325" s="160"/>
      <c r="L325" s="162"/>
      <c r="M325" s="162"/>
      <c r="N325" s="96"/>
      <c r="O325" s="96"/>
      <c r="P325" s="164"/>
      <c r="Q325" s="159"/>
      <c r="R325" s="98"/>
      <c r="S325" s="163"/>
      <c r="T325" s="92" t="str">
        <f t="shared" ref="T325:T388" ca="1" si="27">IF(B325&lt;&gt;"",IF(T325="",TODAY(),T325),"")</f>
        <v/>
      </c>
      <c r="U325" s="94"/>
      <c r="V325" s="92" t="str">
        <f t="shared" ref="V325:V388" si="28">IF(U325="","", U325+21)</f>
        <v/>
      </c>
      <c r="W325" s="92" t="str">
        <f t="shared" ref="W325:W388" si="29">IF($U325="","", $V325+28)</f>
        <v/>
      </c>
      <c r="X325" s="99"/>
      <c r="Y325" s="94"/>
      <c r="Z325" s="100"/>
      <c r="AA325" s="95"/>
      <c r="AB325" s="10"/>
      <c r="AC325" s="72" t="b">
        <f t="shared" ca="1" si="26"/>
        <v>0</v>
      </c>
    </row>
    <row r="326" spans="1:29" ht="15">
      <c r="A326" s="93">
        <f t="shared" si="25"/>
        <v>2323</v>
      </c>
      <c r="B326" s="94"/>
      <c r="C326" s="153"/>
      <c r="D326" s="93" t="str">
        <f>IF(C326&lt;&gt;"",COUNTIF(Stats!AD:AD,C326),"")</f>
        <v/>
      </c>
      <c r="E326" s="165" t="str">
        <f ca="1">IF(C326&lt;&gt;"",IF(MONTH(T326)=MONTH(TODAY()),Stats!AI2324,"--"),"")</f>
        <v/>
      </c>
      <c r="F326" s="97"/>
      <c r="G326" s="160"/>
      <c r="H326" s="157"/>
      <c r="I326" s="158"/>
      <c r="J326" s="161"/>
      <c r="K326" s="160"/>
      <c r="L326" s="162"/>
      <c r="M326" s="162"/>
      <c r="N326" s="96"/>
      <c r="O326" s="96"/>
      <c r="P326" s="164"/>
      <c r="Q326" s="159"/>
      <c r="R326" s="98"/>
      <c r="S326" s="163"/>
      <c r="T326" s="92" t="str">
        <f t="shared" ca="1" si="27"/>
        <v/>
      </c>
      <c r="U326" s="94"/>
      <c r="V326" s="92" t="str">
        <f t="shared" si="28"/>
        <v/>
      </c>
      <c r="W326" s="92" t="str">
        <f t="shared" si="29"/>
        <v/>
      </c>
      <c r="X326" s="99"/>
      <c r="Y326" s="94"/>
      <c r="Z326" s="100"/>
      <c r="AA326" s="95"/>
      <c r="AB326" s="10"/>
      <c r="AC326" s="72" t="b">
        <f t="shared" ca="1" si="26"/>
        <v>0</v>
      </c>
    </row>
    <row r="327" spans="1:29" ht="15">
      <c r="A327" s="93">
        <f t="shared" si="25"/>
        <v>2324</v>
      </c>
      <c r="B327" s="94"/>
      <c r="C327" s="153"/>
      <c r="D327" s="93" t="str">
        <f>IF(C327&lt;&gt;"",COUNTIF(Stats!AD:AD,C327),"")</f>
        <v/>
      </c>
      <c r="E327" s="165" t="str">
        <f ca="1">IF(C327&lt;&gt;"",IF(MONTH(T327)=MONTH(TODAY()),Stats!AI2325,"--"),"")</f>
        <v/>
      </c>
      <c r="F327" s="97"/>
      <c r="G327" s="160"/>
      <c r="H327" s="157"/>
      <c r="I327" s="158"/>
      <c r="J327" s="161"/>
      <c r="K327" s="160"/>
      <c r="L327" s="162"/>
      <c r="M327" s="162"/>
      <c r="N327" s="96"/>
      <c r="O327" s="96"/>
      <c r="P327" s="164"/>
      <c r="Q327" s="159"/>
      <c r="R327" s="98"/>
      <c r="S327" s="163"/>
      <c r="T327" s="92" t="str">
        <f t="shared" ca="1" si="27"/>
        <v/>
      </c>
      <c r="U327" s="94"/>
      <c r="V327" s="92" t="str">
        <f t="shared" si="28"/>
        <v/>
      </c>
      <c r="W327" s="92" t="str">
        <f t="shared" si="29"/>
        <v/>
      </c>
      <c r="X327" s="99"/>
      <c r="Y327" s="94"/>
      <c r="Z327" s="100"/>
      <c r="AA327" s="95"/>
      <c r="AB327" s="10"/>
      <c r="AC327" s="72" t="b">
        <f t="shared" ca="1" si="26"/>
        <v>0</v>
      </c>
    </row>
    <row r="328" spans="1:29" ht="15">
      <c r="A328" s="93">
        <f t="shared" ref="A328:A391" si="30">(A327+1)</f>
        <v>2325</v>
      </c>
      <c r="B328" s="94"/>
      <c r="C328" s="153"/>
      <c r="D328" s="93" t="str">
        <f>IF(C328&lt;&gt;"",COUNTIF(Stats!AD:AD,C328),"")</f>
        <v/>
      </c>
      <c r="E328" s="165" t="str">
        <f ca="1">IF(C328&lt;&gt;"",IF(MONTH(T328)=MONTH(TODAY()),Stats!AI2326,"--"),"")</f>
        <v/>
      </c>
      <c r="F328" s="97"/>
      <c r="G328" s="160"/>
      <c r="H328" s="157"/>
      <c r="I328" s="158"/>
      <c r="J328" s="161"/>
      <c r="K328" s="160"/>
      <c r="L328" s="162"/>
      <c r="M328" s="162"/>
      <c r="N328" s="96"/>
      <c r="O328" s="96"/>
      <c r="P328" s="164"/>
      <c r="Q328" s="159"/>
      <c r="R328" s="98"/>
      <c r="S328" s="163"/>
      <c r="T328" s="92" t="str">
        <f t="shared" ca="1" si="27"/>
        <v/>
      </c>
      <c r="U328" s="94"/>
      <c r="V328" s="92" t="str">
        <f t="shared" si="28"/>
        <v/>
      </c>
      <c r="W328" s="92" t="str">
        <f t="shared" si="29"/>
        <v/>
      </c>
      <c r="X328" s="99"/>
      <c r="Y328" s="94"/>
      <c r="Z328" s="100"/>
      <c r="AA328" s="95"/>
      <c r="AB328" s="10"/>
      <c r="AC328" s="72" t="b">
        <f t="shared" ca="1" si="26"/>
        <v>0</v>
      </c>
    </row>
    <row r="329" spans="1:29" ht="15">
      <c r="A329" s="93">
        <f t="shared" si="30"/>
        <v>2326</v>
      </c>
      <c r="B329" s="94"/>
      <c r="C329" s="153"/>
      <c r="D329" s="93" t="str">
        <f>IF(C329&lt;&gt;"",COUNTIF(Stats!AD:AD,C329),"")</f>
        <v/>
      </c>
      <c r="E329" s="165" t="str">
        <f ca="1">IF(C329&lt;&gt;"",IF(MONTH(T329)=MONTH(TODAY()),Stats!AI2327,"--"),"")</f>
        <v/>
      </c>
      <c r="F329" s="97"/>
      <c r="G329" s="160"/>
      <c r="H329" s="157"/>
      <c r="I329" s="158"/>
      <c r="J329" s="161"/>
      <c r="K329" s="160"/>
      <c r="L329" s="162"/>
      <c r="M329" s="162"/>
      <c r="N329" s="96"/>
      <c r="O329" s="96"/>
      <c r="P329" s="164"/>
      <c r="Q329" s="159"/>
      <c r="R329" s="98"/>
      <c r="S329" s="163"/>
      <c r="T329" s="92" t="str">
        <f t="shared" ca="1" si="27"/>
        <v/>
      </c>
      <c r="U329" s="94"/>
      <c r="V329" s="92" t="str">
        <f t="shared" si="28"/>
        <v/>
      </c>
      <c r="W329" s="92" t="str">
        <f t="shared" si="29"/>
        <v/>
      </c>
      <c r="X329" s="99"/>
      <c r="Y329" s="94"/>
      <c r="Z329" s="100"/>
      <c r="AA329" s="95"/>
      <c r="AB329" s="10"/>
      <c r="AC329" s="72" t="b">
        <f t="shared" ca="1" si="26"/>
        <v>0</v>
      </c>
    </row>
    <row r="330" spans="1:29" ht="15">
      <c r="A330" s="93">
        <f t="shared" si="30"/>
        <v>2327</v>
      </c>
      <c r="B330" s="94"/>
      <c r="C330" s="153"/>
      <c r="D330" s="93" t="str">
        <f>IF(C330&lt;&gt;"",COUNTIF(Stats!AD:AD,C330),"")</f>
        <v/>
      </c>
      <c r="E330" s="165" t="str">
        <f ca="1">IF(C330&lt;&gt;"",IF(MONTH(T330)=MONTH(TODAY()),Stats!AI2328,"--"),"")</f>
        <v/>
      </c>
      <c r="F330" s="97"/>
      <c r="G330" s="160"/>
      <c r="H330" s="157"/>
      <c r="I330" s="158"/>
      <c r="J330" s="161"/>
      <c r="K330" s="160"/>
      <c r="L330" s="162"/>
      <c r="M330" s="162"/>
      <c r="N330" s="96"/>
      <c r="O330" s="96"/>
      <c r="P330" s="164"/>
      <c r="Q330" s="159"/>
      <c r="R330" s="98"/>
      <c r="S330" s="163"/>
      <c r="T330" s="92" t="str">
        <f t="shared" ca="1" si="27"/>
        <v/>
      </c>
      <c r="U330" s="94"/>
      <c r="V330" s="92" t="str">
        <f t="shared" si="28"/>
        <v/>
      </c>
      <c r="W330" s="92" t="str">
        <f t="shared" si="29"/>
        <v/>
      </c>
      <c r="X330" s="99"/>
      <c r="Y330" s="94"/>
      <c r="Z330" s="100"/>
      <c r="AA330" s="95"/>
      <c r="AB330" s="10"/>
      <c r="AC330" s="72" t="b">
        <f t="shared" ca="1" si="26"/>
        <v>0</v>
      </c>
    </row>
    <row r="331" spans="1:29" ht="15">
      <c r="A331" s="93">
        <f t="shared" si="30"/>
        <v>2328</v>
      </c>
      <c r="B331" s="94"/>
      <c r="C331" s="153"/>
      <c r="D331" s="93" t="str">
        <f>IF(C331&lt;&gt;"",COUNTIF(Stats!AD:AD,C331),"")</f>
        <v/>
      </c>
      <c r="E331" s="165" t="str">
        <f ca="1">IF(C331&lt;&gt;"",IF(MONTH(T331)=MONTH(TODAY()),Stats!AI2329,"--"),"")</f>
        <v/>
      </c>
      <c r="F331" s="97"/>
      <c r="G331" s="160"/>
      <c r="H331" s="157"/>
      <c r="I331" s="158"/>
      <c r="J331" s="161"/>
      <c r="K331" s="160"/>
      <c r="L331" s="162"/>
      <c r="M331" s="162"/>
      <c r="N331" s="96"/>
      <c r="O331" s="96"/>
      <c r="P331" s="164"/>
      <c r="Q331" s="159"/>
      <c r="R331" s="98"/>
      <c r="S331" s="163"/>
      <c r="T331" s="92" t="str">
        <f t="shared" ca="1" si="27"/>
        <v/>
      </c>
      <c r="U331" s="94"/>
      <c r="V331" s="92" t="str">
        <f t="shared" si="28"/>
        <v/>
      </c>
      <c r="W331" s="92" t="str">
        <f t="shared" si="29"/>
        <v/>
      </c>
      <c r="X331" s="99"/>
      <c r="Y331" s="94"/>
      <c r="Z331" s="100"/>
      <c r="AA331" s="95"/>
      <c r="AB331" s="10"/>
      <c r="AC331" s="72" t="b">
        <f t="shared" ca="1" si="26"/>
        <v>0</v>
      </c>
    </row>
    <row r="332" spans="1:29" ht="15">
      <c r="A332" s="93">
        <f t="shared" si="30"/>
        <v>2329</v>
      </c>
      <c r="B332" s="94"/>
      <c r="C332" s="153"/>
      <c r="D332" s="93" t="str">
        <f>IF(C332&lt;&gt;"",COUNTIF(Stats!AD:AD,C332),"")</f>
        <v/>
      </c>
      <c r="E332" s="165" t="str">
        <f ca="1">IF(C332&lt;&gt;"",IF(MONTH(T332)=MONTH(TODAY()),Stats!AI2330,"--"),"")</f>
        <v/>
      </c>
      <c r="F332" s="97"/>
      <c r="G332" s="160"/>
      <c r="H332" s="157"/>
      <c r="I332" s="158"/>
      <c r="J332" s="161"/>
      <c r="K332" s="160"/>
      <c r="L332" s="162"/>
      <c r="M332" s="162"/>
      <c r="N332" s="96"/>
      <c r="O332" s="96"/>
      <c r="P332" s="164"/>
      <c r="Q332" s="159"/>
      <c r="R332" s="98"/>
      <c r="S332" s="163"/>
      <c r="T332" s="92" t="str">
        <f t="shared" ca="1" si="27"/>
        <v/>
      </c>
      <c r="U332" s="94"/>
      <c r="V332" s="92" t="str">
        <f t="shared" si="28"/>
        <v/>
      </c>
      <c r="W332" s="92" t="str">
        <f t="shared" si="29"/>
        <v/>
      </c>
      <c r="X332" s="99"/>
      <c r="Y332" s="94"/>
      <c r="Z332" s="100"/>
      <c r="AA332" s="95"/>
      <c r="AB332" s="10"/>
      <c r="AC332" s="72" t="b">
        <f t="shared" ca="1" si="26"/>
        <v>0</v>
      </c>
    </row>
    <row r="333" spans="1:29" ht="15">
      <c r="A333" s="93">
        <f t="shared" si="30"/>
        <v>2330</v>
      </c>
      <c r="B333" s="94"/>
      <c r="C333" s="153"/>
      <c r="D333" s="93" t="str">
        <f>IF(C333&lt;&gt;"",COUNTIF(Stats!AD:AD,C333),"")</f>
        <v/>
      </c>
      <c r="E333" s="165" t="str">
        <f ca="1">IF(C333&lt;&gt;"",IF(MONTH(T333)=MONTH(TODAY()),Stats!AI2331,"--"),"")</f>
        <v/>
      </c>
      <c r="F333" s="97"/>
      <c r="G333" s="160"/>
      <c r="H333" s="157"/>
      <c r="I333" s="158"/>
      <c r="J333" s="161"/>
      <c r="K333" s="160"/>
      <c r="L333" s="162"/>
      <c r="M333" s="162"/>
      <c r="N333" s="96"/>
      <c r="O333" s="96"/>
      <c r="P333" s="164"/>
      <c r="Q333" s="159"/>
      <c r="R333" s="98"/>
      <c r="S333" s="163"/>
      <c r="T333" s="92" t="str">
        <f t="shared" ca="1" si="27"/>
        <v/>
      </c>
      <c r="U333" s="94"/>
      <c r="V333" s="92" t="str">
        <f t="shared" si="28"/>
        <v/>
      </c>
      <c r="W333" s="92" t="str">
        <f t="shared" si="29"/>
        <v/>
      </c>
      <c r="X333" s="99"/>
      <c r="Y333" s="94"/>
      <c r="Z333" s="100"/>
      <c r="AA333" s="95"/>
      <c r="AB333" s="10"/>
      <c r="AC333" s="72" t="b">
        <f t="shared" ca="1" si="26"/>
        <v>0</v>
      </c>
    </row>
    <row r="334" spans="1:29" ht="15">
      <c r="A334" s="93">
        <f t="shared" si="30"/>
        <v>2331</v>
      </c>
      <c r="B334" s="94"/>
      <c r="C334" s="153"/>
      <c r="D334" s="93" t="str">
        <f>IF(C334&lt;&gt;"",COUNTIF(Stats!AD:AD,C334),"")</f>
        <v/>
      </c>
      <c r="E334" s="165" t="str">
        <f ca="1">IF(C334&lt;&gt;"",IF(MONTH(T334)=MONTH(TODAY()),Stats!AI2332,"--"),"")</f>
        <v/>
      </c>
      <c r="F334" s="97"/>
      <c r="G334" s="160"/>
      <c r="H334" s="157"/>
      <c r="I334" s="158"/>
      <c r="J334" s="161"/>
      <c r="K334" s="160"/>
      <c r="L334" s="162"/>
      <c r="M334" s="162"/>
      <c r="N334" s="96"/>
      <c r="O334" s="96"/>
      <c r="P334" s="164"/>
      <c r="Q334" s="159"/>
      <c r="R334" s="98"/>
      <c r="S334" s="163"/>
      <c r="T334" s="92" t="str">
        <f t="shared" ca="1" si="27"/>
        <v/>
      </c>
      <c r="U334" s="94"/>
      <c r="V334" s="92" t="str">
        <f t="shared" si="28"/>
        <v/>
      </c>
      <c r="W334" s="92" t="str">
        <f t="shared" si="29"/>
        <v/>
      </c>
      <c r="X334" s="99"/>
      <c r="Y334" s="94"/>
      <c r="Z334" s="100"/>
      <c r="AA334" s="95"/>
      <c r="AB334" s="10"/>
      <c r="AC334" s="72" t="b">
        <f t="shared" ca="1" si="26"/>
        <v>0</v>
      </c>
    </row>
    <row r="335" spans="1:29" ht="15">
      <c r="A335" s="93">
        <f t="shared" si="30"/>
        <v>2332</v>
      </c>
      <c r="B335" s="94"/>
      <c r="C335" s="153"/>
      <c r="D335" s="93" t="str">
        <f>IF(C335&lt;&gt;"",COUNTIF(Stats!AD:AD,C335),"")</f>
        <v/>
      </c>
      <c r="E335" s="165" t="str">
        <f ca="1">IF(C335&lt;&gt;"",IF(MONTH(T335)=MONTH(TODAY()),Stats!AI2333,"--"),"")</f>
        <v/>
      </c>
      <c r="F335" s="97"/>
      <c r="G335" s="160"/>
      <c r="H335" s="157"/>
      <c r="I335" s="158"/>
      <c r="J335" s="161"/>
      <c r="K335" s="160"/>
      <c r="L335" s="162"/>
      <c r="M335" s="162"/>
      <c r="N335" s="96"/>
      <c r="O335" s="96"/>
      <c r="P335" s="164"/>
      <c r="Q335" s="159"/>
      <c r="R335" s="98"/>
      <c r="S335" s="163"/>
      <c r="T335" s="92" t="str">
        <f t="shared" ca="1" si="27"/>
        <v/>
      </c>
      <c r="U335" s="94"/>
      <c r="V335" s="92" t="str">
        <f t="shared" si="28"/>
        <v/>
      </c>
      <c r="W335" s="92" t="str">
        <f t="shared" si="29"/>
        <v/>
      </c>
      <c r="X335" s="99"/>
      <c r="Y335" s="94"/>
      <c r="Z335" s="100"/>
      <c r="AA335" s="95"/>
      <c r="AB335" s="10"/>
      <c r="AC335" s="72" t="b">
        <f t="shared" ca="1" si="26"/>
        <v>0</v>
      </c>
    </row>
    <row r="336" spans="1:29" ht="15">
      <c r="A336" s="93">
        <f t="shared" si="30"/>
        <v>2333</v>
      </c>
      <c r="B336" s="94"/>
      <c r="C336" s="153"/>
      <c r="D336" s="93" t="str">
        <f>IF(C336&lt;&gt;"",COUNTIF(Stats!AD:AD,C336),"")</f>
        <v/>
      </c>
      <c r="E336" s="165" t="str">
        <f ca="1">IF(C336&lt;&gt;"",IF(MONTH(T336)=MONTH(TODAY()),Stats!AI2334,"--"),"")</f>
        <v/>
      </c>
      <c r="F336" s="97"/>
      <c r="G336" s="160"/>
      <c r="H336" s="157"/>
      <c r="I336" s="158"/>
      <c r="J336" s="161"/>
      <c r="K336" s="160"/>
      <c r="L336" s="162"/>
      <c r="M336" s="162"/>
      <c r="N336" s="96"/>
      <c r="O336" s="96"/>
      <c r="P336" s="164"/>
      <c r="Q336" s="159"/>
      <c r="R336" s="98"/>
      <c r="S336" s="163"/>
      <c r="T336" s="92" t="str">
        <f t="shared" ca="1" si="27"/>
        <v/>
      </c>
      <c r="U336" s="94"/>
      <c r="V336" s="92" t="str">
        <f t="shared" si="28"/>
        <v/>
      </c>
      <c r="W336" s="92" t="str">
        <f t="shared" si="29"/>
        <v/>
      </c>
      <c r="X336" s="99"/>
      <c r="Y336" s="94"/>
      <c r="Z336" s="100"/>
      <c r="AA336" s="95"/>
      <c r="AB336" s="10"/>
      <c r="AC336" s="72" t="b">
        <f t="shared" ca="1" si="26"/>
        <v>0</v>
      </c>
    </row>
    <row r="337" spans="1:29" ht="15">
      <c r="A337" s="93">
        <f t="shared" si="30"/>
        <v>2334</v>
      </c>
      <c r="B337" s="94"/>
      <c r="C337" s="153"/>
      <c r="D337" s="93" t="str">
        <f>IF(C337&lt;&gt;"",COUNTIF(Stats!AD:AD,C337),"")</f>
        <v/>
      </c>
      <c r="E337" s="165" t="str">
        <f ca="1">IF(C337&lt;&gt;"",IF(MONTH(T337)=MONTH(TODAY()),Stats!AI2335,"--"),"")</f>
        <v/>
      </c>
      <c r="F337" s="97"/>
      <c r="G337" s="160"/>
      <c r="H337" s="157"/>
      <c r="I337" s="158"/>
      <c r="J337" s="161"/>
      <c r="K337" s="160"/>
      <c r="L337" s="162"/>
      <c r="M337" s="162"/>
      <c r="N337" s="96"/>
      <c r="O337" s="96"/>
      <c r="P337" s="164"/>
      <c r="Q337" s="159"/>
      <c r="R337" s="98"/>
      <c r="S337" s="163"/>
      <c r="T337" s="92" t="str">
        <f t="shared" ca="1" si="27"/>
        <v/>
      </c>
      <c r="U337" s="94"/>
      <c r="V337" s="92" t="str">
        <f t="shared" si="28"/>
        <v/>
      </c>
      <c r="W337" s="92" t="str">
        <f t="shared" si="29"/>
        <v/>
      </c>
      <c r="X337" s="99"/>
      <c r="Y337" s="94"/>
      <c r="Z337" s="100"/>
      <c r="AA337" s="95"/>
      <c r="AB337" s="10"/>
      <c r="AC337" s="72" t="b">
        <f t="shared" ca="1" si="26"/>
        <v>0</v>
      </c>
    </row>
    <row r="338" spans="1:29" ht="15">
      <c r="A338" s="93">
        <f t="shared" si="30"/>
        <v>2335</v>
      </c>
      <c r="B338" s="94"/>
      <c r="C338" s="153"/>
      <c r="D338" s="93" t="str">
        <f>IF(C338&lt;&gt;"",COUNTIF(Stats!AD:AD,C338),"")</f>
        <v/>
      </c>
      <c r="E338" s="165" t="str">
        <f ca="1">IF(C338&lt;&gt;"",IF(MONTH(T338)=MONTH(TODAY()),Stats!AI2336,"--"),"")</f>
        <v/>
      </c>
      <c r="F338" s="97"/>
      <c r="G338" s="160"/>
      <c r="H338" s="157"/>
      <c r="I338" s="158"/>
      <c r="J338" s="161"/>
      <c r="K338" s="160"/>
      <c r="L338" s="162"/>
      <c r="M338" s="162"/>
      <c r="N338" s="96"/>
      <c r="O338" s="96"/>
      <c r="P338" s="164"/>
      <c r="Q338" s="159"/>
      <c r="R338" s="98"/>
      <c r="S338" s="163"/>
      <c r="T338" s="92" t="str">
        <f t="shared" ca="1" si="27"/>
        <v/>
      </c>
      <c r="U338" s="94"/>
      <c r="V338" s="92" t="str">
        <f t="shared" si="28"/>
        <v/>
      </c>
      <c r="W338" s="92" t="str">
        <f t="shared" si="29"/>
        <v/>
      </c>
      <c r="X338" s="99"/>
      <c r="Y338" s="94"/>
      <c r="Z338" s="100"/>
      <c r="AA338" s="95"/>
      <c r="AB338" s="10"/>
      <c r="AC338" s="72" t="b">
        <f t="shared" ca="1" si="26"/>
        <v>0</v>
      </c>
    </row>
    <row r="339" spans="1:29" ht="16.5" customHeight="1">
      <c r="A339" s="93">
        <f t="shared" si="30"/>
        <v>2336</v>
      </c>
      <c r="B339" s="94"/>
      <c r="C339" s="153"/>
      <c r="D339" s="93" t="str">
        <f>IF(C339&lt;&gt;"",COUNTIF(Stats!AD:AD,C339),"")</f>
        <v/>
      </c>
      <c r="E339" s="165" t="str">
        <f ca="1">IF(C339&lt;&gt;"",IF(MONTH(T339)=MONTH(TODAY()),Stats!AI2337,"--"),"")</f>
        <v/>
      </c>
      <c r="F339" s="97"/>
      <c r="G339" s="160"/>
      <c r="H339" s="157"/>
      <c r="I339" s="158"/>
      <c r="J339" s="161"/>
      <c r="K339" s="160"/>
      <c r="L339" s="162"/>
      <c r="M339" s="162"/>
      <c r="N339" s="96"/>
      <c r="O339" s="96"/>
      <c r="P339" s="164"/>
      <c r="Q339" s="159"/>
      <c r="R339" s="98"/>
      <c r="S339" s="163"/>
      <c r="T339" s="92" t="str">
        <f t="shared" ca="1" si="27"/>
        <v/>
      </c>
      <c r="U339" s="94"/>
      <c r="V339" s="92" t="str">
        <f t="shared" si="28"/>
        <v/>
      </c>
      <c r="W339" s="92" t="str">
        <f t="shared" si="29"/>
        <v/>
      </c>
      <c r="X339" s="99"/>
      <c r="Y339" s="94"/>
      <c r="Z339" s="100"/>
      <c r="AA339" s="95"/>
      <c r="AB339" s="10"/>
      <c r="AC339" s="72" t="b">
        <f t="shared" ca="1" si="26"/>
        <v>0</v>
      </c>
    </row>
    <row r="340" spans="1:29" ht="15">
      <c r="A340" s="93">
        <f t="shared" si="30"/>
        <v>2337</v>
      </c>
      <c r="B340" s="94"/>
      <c r="C340" s="153"/>
      <c r="D340" s="93" t="str">
        <f>IF(C340&lt;&gt;"",COUNTIF(Stats!AD:AD,C340),"")</f>
        <v/>
      </c>
      <c r="E340" s="165" t="str">
        <f ca="1">IF(C340&lt;&gt;"",IF(MONTH(T340)=MONTH(TODAY()),Stats!AI2338,"--"),"")</f>
        <v/>
      </c>
      <c r="F340" s="97"/>
      <c r="G340" s="160"/>
      <c r="H340" s="157"/>
      <c r="I340" s="158"/>
      <c r="J340" s="161"/>
      <c r="K340" s="160"/>
      <c r="L340" s="162"/>
      <c r="M340" s="162"/>
      <c r="N340" s="96"/>
      <c r="O340" s="96"/>
      <c r="P340" s="164"/>
      <c r="Q340" s="159"/>
      <c r="R340" s="98"/>
      <c r="S340" s="163"/>
      <c r="T340" s="92" t="str">
        <f t="shared" ca="1" si="27"/>
        <v/>
      </c>
      <c r="U340" s="94"/>
      <c r="V340" s="92" t="str">
        <f t="shared" si="28"/>
        <v/>
      </c>
      <c r="W340" s="92" t="str">
        <f t="shared" si="29"/>
        <v/>
      </c>
      <c r="X340" s="99"/>
      <c r="Y340" s="94"/>
      <c r="Z340" s="100"/>
      <c r="AA340" s="95"/>
      <c r="AB340" s="10"/>
      <c r="AC340" s="72" t="b">
        <f t="shared" ca="1" si="26"/>
        <v>0</v>
      </c>
    </row>
    <row r="341" spans="1:29" ht="15">
      <c r="A341" s="93">
        <f t="shared" si="30"/>
        <v>2338</v>
      </c>
      <c r="B341" s="94"/>
      <c r="C341" s="153"/>
      <c r="D341" s="93" t="str">
        <f>IF(C341&lt;&gt;"",COUNTIF(Stats!AD:AD,C341),"")</f>
        <v/>
      </c>
      <c r="E341" s="165" t="str">
        <f ca="1">IF(C341&lt;&gt;"",IF(MONTH(T341)=MONTH(TODAY()),Stats!AI2339,"--"),"")</f>
        <v/>
      </c>
      <c r="F341" s="97"/>
      <c r="G341" s="160"/>
      <c r="H341" s="157"/>
      <c r="I341" s="158"/>
      <c r="J341" s="161"/>
      <c r="K341" s="160"/>
      <c r="L341" s="162"/>
      <c r="M341" s="162"/>
      <c r="N341" s="96"/>
      <c r="O341" s="96"/>
      <c r="P341" s="164"/>
      <c r="Q341" s="159"/>
      <c r="R341" s="98"/>
      <c r="S341" s="163"/>
      <c r="T341" s="92" t="str">
        <f t="shared" ca="1" si="27"/>
        <v/>
      </c>
      <c r="U341" s="94"/>
      <c r="V341" s="92" t="str">
        <f t="shared" si="28"/>
        <v/>
      </c>
      <c r="W341" s="92" t="str">
        <f t="shared" si="29"/>
        <v/>
      </c>
      <c r="X341" s="99"/>
      <c r="Y341" s="94"/>
      <c r="Z341" s="100"/>
      <c r="AA341" s="95"/>
      <c r="AB341" s="10"/>
      <c r="AC341" s="72" t="b">
        <f t="shared" ca="1" si="26"/>
        <v>0</v>
      </c>
    </row>
    <row r="342" spans="1:29" ht="15">
      <c r="A342" s="93">
        <f t="shared" si="30"/>
        <v>2339</v>
      </c>
      <c r="B342" s="94"/>
      <c r="C342" s="153"/>
      <c r="D342" s="93" t="str">
        <f>IF(C342&lt;&gt;"",COUNTIF(Stats!AD:AD,C342),"")</f>
        <v/>
      </c>
      <c r="E342" s="165" t="str">
        <f ca="1">IF(C342&lt;&gt;"",IF(MONTH(T342)=MONTH(TODAY()),Stats!AI2340,"--"),"")</f>
        <v/>
      </c>
      <c r="F342" s="97"/>
      <c r="G342" s="160"/>
      <c r="H342" s="157"/>
      <c r="I342" s="158"/>
      <c r="J342" s="161"/>
      <c r="K342" s="160"/>
      <c r="L342" s="162"/>
      <c r="M342" s="162"/>
      <c r="N342" s="96"/>
      <c r="O342" s="96"/>
      <c r="P342" s="164"/>
      <c r="Q342" s="159"/>
      <c r="R342" s="98"/>
      <c r="S342" s="163"/>
      <c r="T342" s="92" t="str">
        <f t="shared" ca="1" si="27"/>
        <v/>
      </c>
      <c r="U342" s="94"/>
      <c r="V342" s="92" t="str">
        <f t="shared" si="28"/>
        <v/>
      </c>
      <c r="W342" s="92" t="str">
        <f t="shared" si="29"/>
        <v/>
      </c>
      <c r="X342" s="99"/>
      <c r="Y342" s="94"/>
      <c r="Z342" s="100"/>
      <c r="AA342" s="95"/>
      <c r="AB342" s="10"/>
      <c r="AC342" s="72" t="b">
        <f t="shared" ca="1" si="26"/>
        <v>0</v>
      </c>
    </row>
    <row r="343" spans="1:29" ht="15">
      <c r="A343" s="93">
        <f t="shared" si="30"/>
        <v>2340</v>
      </c>
      <c r="B343" s="94"/>
      <c r="C343" s="153"/>
      <c r="D343" s="93" t="str">
        <f>IF(C343&lt;&gt;"",COUNTIF(Stats!AD:AD,C343),"")</f>
        <v/>
      </c>
      <c r="E343" s="165" t="str">
        <f ca="1">IF(C343&lt;&gt;"",IF(MONTH(T343)=MONTH(TODAY()),Stats!AI2341,"--"),"")</f>
        <v/>
      </c>
      <c r="F343" s="97"/>
      <c r="G343" s="160"/>
      <c r="H343" s="157"/>
      <c r="I343" s="158"/>
      <c r="J343" s="161"/>
      <c r="K343" s="160"/>
      <c r="L343" s="162"/>
      <c r="M343" s="162"/>
      <c r="N343" s="96"/>
      <c r="O343" s="96"/>
      <c r="P343" s="164"/>
      <c r="Q343" s="159"/>
      <c r="R343" s="98"/>
      <c r="S343" s="163"/>
      <c r="T343" s="92" t="str">
        <f t="shared" ca="1" si="27"/>
        <v/>
      </c>
      <c r="U343" s="94"/>
      <c r="V343" s="92" t="str">
        <f t="shared" si="28"/>
        <v/>
      </c>
      <c r="W343" s="92" t="str">
        <f t="shared" si="29"/>
        <v/>
      </c>
      <c r="X343" s="99"/>
      <c r="Y343" s="94"/>
      <c r="Z343" s="100"/>
      <c r="AA343" s="95"/>
      <c r="AB343" s="10"/>
      <c r="AC343" s="72" t="b">
        <f t="shared" ca="1" si="26"/>
        <v>0</v>
      </c>
    </row>
    <row r="344" spans="1:29" ht="15">
      <c r="A344" s="93">
        <f t="shared" si="30"/>
        <v>2341</v>
      </c>
      <c r="B344" s="94"/>
      <c r="C344" s="153"/>
      <c r="D344" s="93" t="str">
        <f>IF(C344&lt;&gt;"",COUNTIF(Stats!AD:AD,C344),"")</f>
        <v/>
      </c>
      <c r="E344" s="165" t="str">
        <f ca="1">IF(C344&lt;&gt;"",IF(MONTH(T344)=MONTH(TODAY()),Stats!AI2342,"--"),"")</f>
        <v/>
      </c>
      <c r="F344" s="97"/>
      <c r="G344" s="160"/>
      <c r="H344" s="157"/>
      <c r="I344" s="158"/>
      <c r="J344" s="161"/>
      <c r="K344" s="160"/>
      <c r="L344" s="162"/>
      <c r="M344" s="162"/>
      <c r="N344" s="96"/>
      <c r="O344" s="96"/>
      <c r="P344" s="164"/>
      <c r="Q344" s="159"/>
      <c r="R344" s="98"/>
      <c r="S344" s="163"/>
      <c r="T344" s="92" t="str">
        <f t="shared" ca="1" si="27"/>
        <v/>
      </c>
      <c r="U344" s="94"/>
      <c r="V344" s="92" t="str">
        <f t="shared" si="28"/>
        <v/>
      </c>
      <c r="W344" s="92" t="str">
        <f t="shared" si="29"/>
        <v/>
      </c>
      <c r="X344" s="99"/>
      <c r="Y344" s="94"/>
      <c r="Z344" s="100"/>
      <c r="AA344" s="95"/>
      <c r="AB344" s="10"/>
      <c r="AC344" s="72" t="b">
        <f t="shared" ca="1" si="26"/>
        <v>0</v>
      </c>
    </row>
    <row r="345" spans="1:29" ht="15">
      <c r="A345" s="93">
        <f t="shared" si="30"/>
        <v>2342</v>
      </c>
      <c r="B345" s="94"/>
      <c r="C345" s="153"/>
      <c r="D345" s="93" t="str">
        <f>IF(C345&lt;&gt;"",COUNTIF(Stats!AD:AD,C345),"")</f>
        <v/>
      </c>
      <c r="E345" s="165" t="str">
        <f ca="1">IF(C345&lt;&gt;"",IF(MONTH(T345)=MONTH(TODAY()),Stats!AI2343,"--"),"")</f>
        <v/>
      </c>
      <c r="F345" s="97"/>
      <c r="G345" s="160"/>
      <c r="H345" s="157"/>
      <c r="I345" s="158"/>
      <c r="J345" s="161"/>
      <c r="K345" s="160"/>
      <c r="L345" s="162"/>
      <c r="M345" s="162"/>
      <c r="N345" s="96"/>
      <c r="O345" s="96"/>
      <c r="P345" s="164"/>
      <c r="Q345" s="159"/>
      <c r="R345" s="98"/>
      <c r="S345" s="163"/>
      <c r="T345" s="92" t="str">
        <f t="shared" ca="1" si="27"/>
        <v/>
      </c>
      <c r="U345" s="94"/>
      <c r="V345" s="92" t="str">
        <f t="shared" si="28"/>
        <v/>
      </c>
      <c r="W345" s="92" t="str">
        <f t="shared" si="29"/>
        <v/>
      </c>
      <c r="X345" s="99"/>
      <c r="Y345" s="94"/>
      <c r="Z345" s="100"/>
      <c r="AA345" s="95"/>
      <c r="AB345" s="10"/>
      <c r="AC345" s="72" t="b">
        <f t="shared" ca="1" si="26"/>
        <v>0</v>
      </c>
    </row>
    <row r="346" spans="1:29" ht="15">
      <c r="A346" s="93">
        <f t="shared" si="30"/>
        <v>2343</v>
      </c>
      <c r="B346" s="94"/>
      <c r="C346" s="153"/>
      <c r="D346" s="93" t="str">
        <f>IF(C346&lt;&gt;"",COUNTIF(Stats!AD:AD,C346),"")</f>
        <v/>
      </c>
      <c r="E346" s="165" t="str">
        <f ca="1">IF(C346&lt;&gt;"",IF(MONTH(T346)=MONTH(TODAY()),Stats!AI2344,"--"),"")</f>
        <v/>
      </c>
      <c r="F346" s="97"/>
      <c r="G346" s="160"/>
      <c r="H346" s="157"/>
      <c r="I346" s="158"/>
      <c r="J346" s="161"/>
      <c r="K346" s="160"/>
      <c r="L346" s="162"/>
      <c r="M346" s="162"/>
      <c r="N346" s="96"/>
      <c r="O346" s="96"/>
      <c r="P346" s="164"/>
      <c r="Q346" s="159"/>
      <c r="R346" s="98"/>
      <c r="S346" s="163"/>
      <c r="T346" s="92" t="str">
        <f t="shared" ca="1" si="27"/>
        <v/>
      </c>
      <c r="U346" s="94"/>
      <c r="V346" s="92" t="str">
        <f t="shared" si="28"/>
        <v/>
      </c>
      <c r="W346" s="92" t="str">
        <f t="shared" si="29"/>
        <v/>
      </c>
      <c r="X346" s="99"/>
      <c r="Y346" s="94"/>
      <c r="Z346" s="100"/>
      <c r="AA346" s="95"/>
      <c r="AB346" s="10"/>
      <c r="AC346" s="72" t="b">
        <f t="shared" ca="1" si="26"/>
        <v>0</v>
      </c>
    </row>
    <row r="347" spans="1:29" ht="15">
      <c r="A347" s="93">
        <f t="shared" si="30"/>
        <v>2344</v>
      </c>
      <c r="B347" s="94"/>
      <c r="C347" s="153"/>
      <c r="D347" s="93" t="str">
        <f>IF(C347&lt;&gt;"",COUNTIF(Stats!AD:AD,C347),"")</f>
        <v/>
      </c>
      <c r="E347" s="165" t="str">
        <f ca="1">IF(C347&lt;&gt;"",IF(MONTH(T347)=MONTH(TODAY()),Stats!AI2345,"--"),"")</f>
        <v/>
      </c>
      <c r="F347" s="97"/>
      <c r="G347" s="160"/>
      <c r="H347" s="157"/>
      <c r="I347" s="158"/>
      <c r="J347" s="161"/>
      <c r="K347" s="160"/>
      <c r="L347" s="162"/>
      <c r="M347" s="162"/>
      <c r="N347" s="96"/>
      <c r="O347" s="96"/>
      <c r="P347" s="164"/>
      <c r="Q347" s="159"/>
      <c r="R347" s="98"/>
      <c r="S347" s="163"/>
      <c r="T347" s="92" t="str">
        <f t="shared" ca="1" si="27"/>
        <v/>
      </c>
      <c r="U347" s="94"/>
      <c r="V347" s="92" t="str">
        <f t="shared" si="28"/>
        <v/>
      </c>
      <c r="W347" s="92" t="str">
        <f t="shared" si="29"/>
        <v/>
      </c>
      <c r="X347" s="99"/>
      <c r="Y347" s="94"/>
      <c r="Z347" s="100"/>
      <c r="AA347" s="95"/>
      <c r="AB347" s="10"/>
      <c r="AC347" s="72" t="b">
        <f t="shared" ca="1" si="26"/>
        <v>0</v>
      </c>
    </row>
    <row r="348" spans="1:29" ht="15">
      <c r="A348" s="93">
        <f t="shared" si="30"/>
        <v>2345</v>
      </c>
      <c r="B348" s="94"/>
      <c r="C348" s="153"/>
      <c r="D348" s="93" t="str">
        <f>IF(C348&lt;&gt;"",COUNTIF(Stats!AD:AD,C348),"")</f>
        <v/>
      </c>
      <c r="E348" s="165" t="str">
        <f ca="1">IF(C348&lt;&gt;"",IF(MONTH(T348)=MONTH(TODAY()),Stats!AI2346,"--"),"")</f>
        <v/>
      </c>
      <c r="F348" s="97"/>
      <c r="G348" s="160"/>
      <c r="H348" s="157"/>
      <c r="I348" s="158"/>
      <c r="J348" s="161"/>
      <c r="K348" s="160"/>
      <c r="L348" s="162"/>
      <c r="M348" s="162"/>
      <c r="N348" s="96"/>
      <c r="O348" s="96"/>
      <c r="P348" s="164"/>
      <c r="Q348" s="159"/>
      <c r="R348" s="98"/>
      <c r="S348" s="163"/>
      <c r="T348" s="92" t="str">
        <f t="shared" ca="1" si="27"/>
        <v/>
      </c>
      <c r="U348" s="94"/>
      <c r="V348" s="92" t="str">
        <f t="shared" si="28"/>
        <v/>
      </c>
      <c r="W348" s="92" t="str">
        <f t="shared" si="29"/>
        <v/>
      </c>
      <c r="X348" s="99"/>
      <c r="Y348" s="94"/>
      <c r="Z348" s="100"/>
      <c r="AA348" s="95"/>
      <c r="AB348" s="10"/>
      <c r="AC348" s="72" t="b">
        <f t="shared" ca="1" si="26"/>
        <v>0</v>
      </c>
    </row>
    <row r="349" spans="1:29" ht="15">
      <c r="A349" s="93">
        <f t="shared" si="30"/>
        <v>2346</v>
      </c>
      <c r="B349" s="94"/>
      <c r="C349" s="153"/>
      <c r="D349" s="93" t="str">
        <f>IF(C349&lt;&gt;"",COUNTIF(Stats!AD:AD,C349),"")</f>
        <v/>
      </c>
      <c r="E349" s="165" t="str">
        <f ca="1">IF(C349&lt;&gt;"",IF(MONTH(T349)=MONTH(TODAY()),Stats!AI2347,"--"),"")</f>
        <v/>
      </c>
      <c r="F349" s="97"/>
      <c r="G349" s="160"/>
      <c r="H349" s="157"/>
      <c r="I349" s="158"/>
      <c r="J349" s="161"/>
      <c r="K349" s="160"/>
      <c r="L349" s="162"/>
      <c r="M349" s="162"/>
      <c r="N349" s="96"/>
      <c r="O349" s="96"/>
      <c r="P349" s="164"/>
      <c r="Q349" s="159"/>
      <c r="R349" s="98"/>
      <c r="S349" s="163"/>
      <c r="T349" s="92" t="str">
        <f t="shared" ca="1" si="27"/>
        <v/>
      </c>
      <c r="U349" s="94"/>
      <c r="V349" s="92" t="str">
        <f t="shared" si="28"/>
        <v/>
      </c>
      <c r="W349" s="92" t="str">
        <f t="shared" si="29"/>
        <v/>
      </c>
      <c r="X349" s="99"/>
      <c r="Y349" s="94"/>
      <c r="Z349" s="100"/>
      <c r="AA349" s="95"/>
      <c r="AB349" s="10"/>
      <c r="AC349" s="72" t="b">
        <f t="shared" ca="1" si="26"/>
        <v>0</v>
      </c>
    </row>
    <row r="350" spans="1:29" ht="15">
      <c r="A350" s="93">
        <f t="shared" si="30"/>
        <v>2347</v>
      </c>
      <c r="B350" s="94"/>
      <c r="C350" s="153"/>
      <c r="D350" s="93" t="str">
        <f>IF(C350&lt;&gt;"",COUNTIF(Stats!AD:AD,C350),"")</f>
        <v/>
      </c>
      <c r="E350" s="165" t="str">
        <f ca="1">IF(C350&lt;&gt;"",IF(MONTH(T350)=MONTH(TODAY()),Stats!AI2348,"--"),"")</f>
        <v/>
      </c>
      <c r="F350" s="97"/>
      <c r="G350" s="160"/>
      <c r="H350" s="157"/>
      <c r="I350" s="158"/>
      <c r="J350" s="161"/>
      <c r="K350" s="160"/>
      <c r="L350" s="162"/>
      <c r="M350" s="162"/>
      <c r="N350" s="96"/>
      <c r="O350" s="96"/>
      <c r="P350" s="164"/>
      <c r="Q350" s="159"/>
      <c r="R350" s="98"/>
      <c r="S350" s="163"/>
      <c r="T350" s="92" t="str">
        <f t="shared" ca="1" si="27"/>
        <v/>
      </c>
      <c r="U350" s="94"/>
      <c r="V350" s="92" t="str">
        <f t="shared" si="28"/>
        <v/>
      </c>
      <c r="W350" s="92" t="str">
        <f t="shared" si="29"/>
        <v/>
      </c>
      <c r="X350" s="99"/>
      <c r="Y350" s="94"/>
      <c r="Z350" s="100"/>
      <c r="AA350" s="95"/>
      <c r="AB350" s="10"/>
      <c r="AC350" s="72" t="b">
        <f t="shared" ca="1" si="26"/>
        <v>0</v>
      </c>
    </row>
    <row r="351" spans="1:29" ht="15">
      <c r="A351" s="93">
        <f t="shared" si="30"/>
        <v>2348</v>
      </c>
      <c r="B351" s="94"/>
      <c r="C351" s="153"/>
      <c r="D351" s="93" t="str">
        <f>IF(C351&lt;&gt;"",COUNTIF(Stats!AD:AD,C351),"")</f>
        <v/>
      </c>
      <c r="E351" s="165" t="str">
        <f ca="1">IF(C351&lt;&gt;"",IF(MONTH(T351)=MONTH(TODAY()),Stats!AI2349,"--"),"")</f>
        <v/>
      </c>
      <c r="F351" s="97"/>
      <c r="G351" s="160"/>
      <c r="H351" s="157"/>
      <c r="I351" s="158"/>
      <c r="J351" s="161"/>
      <c r="K351" s="160"/>
      <c r="L351" s="162"/>
      <c r="M351" s="162"/>
      <c r="N351" s="96"/>
      <c r="O351" s="96"/>
      <c r="P351" s="164"/>
      <c r="Q351" s="159"/>
      <c r="R351" s="98"/>
      <c r="S351" s="163"/>
      <c r="T351" s="92" t="str">
        <f t="shared" ca="1" si="27"/>
        <v/>
      </c>
      <c r="U351" s="94"/>
      <c r="V351" s="92" t="str">
        <f t="shared" si="28"/>
        <v/>
      </c>
      <c r="W351" s="92" t="str">
        <f t="shared" si="29"/>
        <v/>
      </c>
      <c r="X351" s="99"/>
      <c r="Y351" s="94"/>
      <c r="Z351" s="100"/>
      <c r="AA351" s="95"/>
      <c r="AB351" s="10"/>
      <c r="AC351" s="72" t="b">
        <f t="shared" ca="1" si="26"/>
        <v>0</v>
      </c>
    </row>
    <row r="352" spans="1:29" ht="15">
      <c r="A352" s="93">
        <f t="shared" si="30"/>
        <v>2349</v>
      </c>
      <c r="B352" s="94"/>
      <c r="C352" s="153"/>
      <c r="D352" s="93" t="str">
        <f>IF(C352&lt;&gt;"",COUNTIF(Stats!AD:AD,C352),"")</f>
        <v/>
      </c>
      <c r="E352" s="165" t="str">
        <f ca="1">IF(C352&lt;&gt;"",IF(MONTH(T352)=MONTH(TODAY()),Stats!AI2350,"--"),"")</f>
        <v/>
      </c>
      <c r="F352" s="97"/>
      <c r="G352" s="160"/>
      <c r="H352" s="157"/>
      <c r="I352" s="158"/>
      <c r="J352" s="161"/>
      <c r="K352" s="160"/>
      <c r="L352" s="162"/>
      <c r="M352" s="162"/>
      <c r="N352" s="96"/>
      <c r="O352" s="96"/>
      <c r="P352" s="164"/>
      <c r="Q352" s="159"/>
      <c r="R352" s="98"/>
      <c r="S352" s="163"/>
      <c r="T352" s="92" t="str">
        <f t="shared" ca="1" si="27"/>
        <v/>
      </c>
      <c r="U352" s="94"/>
      <c r="V352" s="92" t="str">
        <f t="shared" si="28"/>
        <v/>
      </c>
      <c r="W352" s="92" t="str">
        <f t="shared" si="29"/>
        <v/>
      </c>
      <c r="X352" s="99"/>
      <c r="Y352" s="94"/>
      <c r="Z352" s="100"/>
      <c r="AA352" s="95"/>
      <c r="AB352" s="10"/>
      <c r="AC352" s="72" t="b">
        <f t="shared" ca="1" si="26"/>
        <v>0</v>
      </c>
    </row>
    <row r="353" spans="1:29" ht="15">
      <c r="A353" s="93">
        <f t="shared" si="30"/>
        <v>2350</v>
      </c>
      <c r="B353" s="94"/>
      <c r="C353" s="153"/>
      <c r="D353" s="93" t="str">
        <f>IF(C353&lt;&gt;"",COUNTIF(Stats!AD:AD,C353),"")</f>
        <v/>
      </c>
      <c r="E353" s="165" t="str">
        <f ca="1">IF(C353&lt;&gt;"",IF(MONTH(T353)=MONTH(TODAY()),Stats!AI2351,"--"),"")</f>
        <v/>
      </c>
      <c r="F353" s="97"/>
      <c r="G353" s="160"/>
      <c r="H353" s="157"/>
      <c r="I353" s="158"/>
      <c r="J353" s="161"/>
      <c r="K353" s="160"/>
      <c r="L353" s="162"/>
      <c r="M353" s="162"/>
      <c r="N353" s="96"/>
      <c r="O353" s="96"/>
      <c r="P353" s="164"/>
      <c r="Q353" s="159"/>
      <c r="R353" s="98"/>
      <c r="S353" s="163"/>
      <c r="T353" s="92" t="str">
        <f t="shared" ca="1" si="27"/>
        <v/>
      </c>
      <c r="U353" s="94"/>
      <c r="V353" s="92" t="str">
        <f t="shared" si="28"/>
        <v/>
      </c>
      <c r="W353" s="92" t="str">
        <f t="shared" si="29"/>
        <v/>
      </c>
      <c r="X353" s="99"/>
      <c r="Y353" s="94"/>
      <c r="Z353" s="100"/>
      <c r="AA353" s="95"/>
      <c r="AB353" s="10"/>
      <c r="AC353" s="72" t="b">
        <f t="shared" ca="1" si="26"/>
        <v>0</v>
      </c>
    </row>
    <row r="354" spans="1:29" ht="15">
      <c r="A354" s="93">
        <f t="shared" si="30"/>
        <v>2351</v>
      </c>
      <c r="B354" s="94"/>
      <c r="C354" s="153"/>
      <c r="D354" s="93" t="str">
        <f>IF(C354&lt;&gt;"",COUNTIF(Stats!AD:AD,C354),"")</f>
        <v/>
      </c>
      <c r="E354" s="165" t="str">
        <f ca="1">IF(C354&lt;&gt;"",IF(MONTH(T354)=MONTH(TODAY()),Stats!AI2352,"--"),"")</f>
        <v/>
      </c>
      <c r="F354" s="97"/>
      <c r="G354" s="160"/>
      <c r="H354" s="157"/>
      <c r="I354" s="158"/>
      <c r="J354" s="161"/>
      <c r="K354" s="160"/>
      <c r="L354" s="162"/>
      <c r="M354" s="162"/>
      <c r="N354" s="96"/>
      <c r="O354" s="96"/>
      <c r="P354" s="164"/>
      <c r="Q354" s="159"/>
      <c r="R354" s="98"/>
      <c r="S354" s="163"/>
      <c r="T354" s="92" t="str">
        <f t="shared" ca="1" si="27"/>
        <v/>
      </c>
      <c r="U354" s="94"/>
      <c r="V354" s="92" t="str">
        <f t="shared" si="28"/>
        <v/>
      </c>
      <c r="W354" s="92" t="str">
        <f t="shared" si="29"/>
        <v/>
      </c>
      <c r="X354" s="99"/>
      <c r="Y354" s="94"/>
      <c r="Z354" s="100"/>
      <c r="AA354" s="95"/>
      <c r="AB354" s="10"/>
      <c r="AC354" s="72" t="b">
        <f t="shared" ca="1" si="26"/>
        <v>0</v>
      </c>
    </row>
    <row r="355" spans="1:29" ht="15">
      <c r="A355" s="93">
        <f t="shared" si="30"/>
        <v>2352</v>
      </c>
      <c r="B355" s="94"/>
      <c r="C355" s="153"/>
      <c r="D355" s="93" t="str">
        <f>IF(C355&lt;&gt;"",COUNTIF(Stats!AD:AD,C355),"")</f>
        <v/>
      </c>
      <c r="E355" s="165" t="str">
        <f ca="1">IF(C355&lt;&gt;"",IF(MONTH(T355)=MONTH(TODAY()),Stats!AI2353,"--"),"")</f>
        <v/>
      </c>
      <c r="F355" s="97"/>
      <c r="G355" s="160"/>
      <c r="H355" s="157"/>
      <c r="I355" s="158"/>
      <c r="J355" s="161"/>
      <c r="K355" s="160"/>
      <c r="L355" s="162"/>
      <c r="M355" s="162"/>
      <c r="N355" s="96"/>
      <c r="O355" s="96"/>
      <c r="P355" s="164"/>
      <c r="Q355" s="159"/>
      <c r="R355" s="98"/>
      <c r="S355" s="163"/>
      <c r="T355" s="92" t="str">
        <f t="shared" ca="1" si="27"/>
        <v/>
      </c>
      <c r="U355" s="94"/>
      <c r="V355" s="92" t="str">
        <f t="shared" si="28"/>
        <v/>
      </c>
      <c r="W355" s="92" t="str">
        <f t="shared" si="29"/>
        <v/>
      </c>
      <c r="X355" s="99"/>
      <c r="Y355" s="94"/>
      <c r="Z355" s="100"/>
      <c r="AA355" s="95"/>
      <c r="AB355" s="10"/>
      <c r="AC355" s="72" t="b">
        <f t="shared" ca="1" si="26"/>
        <v>0</v>
      </c>
    </row>
    <row r="356" spans="1:29" ht="15">
      <c r="A356" s="93">
        <f t="shared" si="30"/>
        <v>2353</v>
      </c>
      <c r="B356" s="94"/>
      <c r="C356" s="153"/>
      <c r="D356" s="93" t="str">
        <f>IF(C356&lt;&gt;"",COUNTIF(Stats!AD:AD,C356),"")</f>
        <v/>
      </c>
      <c r="E356" s="165" t="str">
        <f ca="1">IF(C356&lt;&gt;"",IF(MONTH(T356)=MONTH(TODAY()),Stats!AI2354,"--"),"")</f>
        <v/>
      </c>
      <c r="F356" s="97"/>
      <c r="G356" s="160"/>
      <c r="H356" s="157"/>
      <c r="I356" s="158"/>
      <c r="J356" s="161"/>
      <c r="K356" s="160"/>
      <c r="L356" s="162"/>
      <c r="M356" s="162"/>
      <c r="N356" s="96"/>
      <c r="O356" s="96"/>
      <c r="P356" s="164"/>
      <c r="Q356" s="159"/>
      <c r="R356" s="98"/>
      <c r="S356" s="163"/>
      <c r="T356" s="92" t="str">
        <f t="shared" ca="1" si="27"/>
        <v/>
      </c>
      <c r="U356" s="94"/>
      <c r="V356" s="92" t="str">
        <f t="shared" si="28"/>
        <v/>
      </c>
      <c r="W356" s="92" t="str">
        <f t="shared" si="29"/>
        <v/>
      </c>
      <c r="X356" s="99"/>
      <c r="Y356" s="94"/>
      <c r="Z356" s="100"/>
      <c r="AA356" s="95"/>
      <c r="AB356" s="10"/>
      <c r="AC356" s="72" t="b">
        <f t="shared" ca="1" si="26"/>
        <v>0</v>
      </c>
    </row>
    <row r="357" spans="1:29" ht="15">
      <c r="A357" s="93">
        <f t="shared" si="30"/>
        <v>2354</v>
      </c>
      <c r="B357" s="94"/>
      <c r="C357" s="153"/>
      <c r="D357" s="93" t="str">
        <f>IF(C357&lt;&gt;"",COUNTIF(Stats!AD:AD,C357),"")</f>
        <v/>
      </c>
      <c r="E357" s="165" t="str">
        <f ca="1">IF(C357&lt;&gt;"",IF(MONTH(T357)=MONTH(TODAY()),Stats!AI2355,"--"),"")</f>
        <v/>
      </c>
      <c r="F357" s="97"/>
      <c r="G357" s="160"/>
      <c r="H357" s="157"/>
      <c r="I357" s="158"/>
      <c r="J357" s="161"/>
      <c r="K357" s="160"/>
      <c r="L357" s="162"/>
      <c r="M357" s="162"/>
      <c r="N357" s="96"/>
      <c r="O357" s="96"/>
      <c r="P357" s="164"/>
      <c r="Q357" s="159"/>
      <c r="R357" s="98"/>
      <c r="S357" s="163"/>
      <c r="T357" s="92" t="str">
        <f t="shared" ca="1" si="27"/>
        <v/>
      </c>
      <c r="U357" s="94"/>
      <c r="V357" s="92" t="str">
        <f t="shared" si="28"/>
        <v/>
      </c>
      <c r="W357" s="92" t="str">
        <f t="shared" si="29"/>
        <v/>
      </c>
      <c r="X357" s="99"/>
      <c r="Y357" s="94"/>
      <c r="Z357" s="100"/>
      <c r="AA357" s="95"/>
      <c r="AB357" s="10"/>
      <c r="AC357" s="72" t="b">
        <f t="shared" ca="1" si="26"/>
        <v>0</v>
      </c>
    </row>
    <row r="358" spans="1:29" ht="15">
      <c r="A358" s="93">
        <f t="shared" si="30"/>
        <v>2355</v>
      </c>
      <c r="B358" s="94"/>
      <c r="C358" s="153"/>
      <c r="D358" s="93" t="str">
        <f>IF(C358&lt;&gt;"",COUNTIF(Stats!AD:AD,C358),"")</f>
        <v/>
      </c>
      <c r="E358" s="165" t="str">
        <f ca="1">IF(C358&lt;&gt;"",IF(MONTH(T358)=MONTH(TODAY()),Stats!AI2356,"--"),"")</f>
        <v/>
      </c>
      <c r="F358" s="97"/>
      <c r="G358" s="160"/>
      <c r="H358" s="157"/>
      <c r="I358" s="158"/>
      <c r="J358" s="161"/>
      <c r="K358" s="160"/>
      <c r="L358" s="162"/>
      <c r="M358" s="162"/>
      <c r="N358" s="96"/>
      <c r="O358" s="96"/>
      <c r="P358" s="164"/>
      <c r="Q358" s="159"/>
      <c r="R358" s="98"/>
      <c r="S358" s="163"/>
      <c r="T358" s="92" t="str">
        <f t="shared" ca="1" si="27"/>
        <v/>
      </c>
      <c r="U358" s="94"/>
      <c r="V358" s="92" t="str">
        <f t="shared" si="28"/>
        <v/>
      </c>
      <c r="W358" s="92" t="str">
        <f t="shared" si="29"/>
        <v/>
      </c>
      <c r="X358" s="99"/>
      <c r="Y358" s="94"/>
      <c r="Z358" s="100"/>
      <c r="AA358" s="95"/>
      <c r="AB358" s="10"/>
      <c r="AC358" s="72" t="b">
        <f t="shared" ca="1" si="26"/>
        <v>0</v>
      </c>
    </row>
    <row r="359" spans="1:29" ht="15">
      <c r="A359" s="93">
        <f t="shared" si="30"/>
        <v>2356</v>
      </c>
      <c r="B359" s="94"/>
      <c r="C359" s="153"/>
      <c r="D359" s="93" t="str">
        <f>IF(C359&lt;&gt;"",COUNTIF(Stats!AD:AD,C359),"")</f>
        <v/>
      </c>
      <c r="E359" s="165" t="str">
        <f ca="1">IF(C359&lt;&gt;"",IF(MONTH(T359)=MONTH(TODAY()),Stats!AI2357,"--"),"")</f>
        <v/>
      </c>
      <c r="F359" s="97"/>
      <c r="G359" s="160"/>
      <c r="H359" s="157"/>
      <c r="I359" s="158"/>
      <c r="J359" s="161"/>
      <c r="K359" s="160"/>
      <c r="L359" s="162"/>
      <c r="M359" s="162"/>
      <c r="N359" s="96"/>
      <c r="O359" s="96"/>
      <c r="P359" s="164"/>
      <c r="Q359" s="159"/>
      <c r="R359" s="98"/>
      <c r="S359" s="163"/>
      <c r="T359" s="92" t="str">
        <f t="shared" ca="1" si="27"/>
        <v/>
      </c>
      <c r="U359" s="94"/>
      <c r="V359" s="92" t="str">
        <f t="shared" si="28"/>
        <v/>
      </c>
      <c r="W359" s="92" t="str">
        <f t="shared" si="29"/>
        <v/>
      </c>
      <c r="X359" s="99"/>
      <c r="Y359" s="94"/>
      <c r="Z359" s="100"/>
      <c r="AA359" s="95"/>
      <c r="AB359" s="10"/>
      <c r="AC359" s="72" t="b">
        <f t="shared" ca="1" si="26"/>
        <v>0</v>
      </c>
    </row>
    <row r="360" spans="1:29" ht="15">
      <c r="A360" s="93">
        <f t="shared" si="30"/>
        <v>2357</v>
      </c>
      <c r="B360" s="94"/>
      <c r="C360" s="153"/>
      <c r="D360" s="93" t="str">
        <f>IF(C360&lt;&gt;"",COUNTIF(Stats!AD:AD,C360),"")</f>
        <v/>
      </c>
      <c r="E360" s="165" t="str">
        <f ca="1">IF(C360&lt;&gt;"",IF(MONTH(T360)=MONTH(TODAY()),Stats!AI2358,"--"),"")</f>
        <v/>
      </c>
      <c r="F360" s="97"/>
      <c r="G360" s="160"/>
      <c r="H360" s="157"/>
      <c r="I360" s="158"/>
      <c r="J360" s="161"/>
      <c r="K360" s="160"/>
      <c r="L360" s="162"/>
      <c r="M360" s="162"/>
      <c r="N360" s="96"/>
      <c r="O360" s="96"/>
      <c r="P360" s="164"/>
      <c r="Q360" s="159"/>
      <c r="R360" s="98"/>
      <c r="S360" s="163"/>
      <c r="T360" s="92" t="str">
        <f t="shared" ca="1" si="27"/>
        <v/>
      </c>
      <c r="U360" s="94"/>
      <c r="V360" s="92" t="str">
        <f t="shared" si="28"/>
        <v/>
      </c>
      <c r="W360" s="92" t="str">
        <f t="shared" si="29"/>
        <v/>
      </c>
      <c r="X360" s="99"/>
      <c r="Y360" s="94"/>
      <c r="Z360" s="100"/>
      <c r="AA360" s="95"/>
      <c r="AB360" s="10"/>
      <c r="AC360" s="72" t="b">
        <f t="shared" ca="1" si="26"/>
        <v>0</v>
      </c>
    </row>
    <row r="361" spans="1:29" ht="15">
      <c r="A361" s="93">
        <f t="shared" si="30"/>
        <v>2358</v>
      </c>
      <c r="B361" s="94"/>
      <c r="C361" s="153"/>
      <c r="D361" s="93" t="str">
        <f>IF(C361&lt;&gt;"",COUNTIF(Stats!AD:AD,C361),"")</f>
        <v/>
      </c>
      <c r="E361" s="165" t="str">
        <f ca="1">IF(C361&lt;&gt;"",IF(MONTH(T361)=MONTH(TODAY()),Stats!AI2359,"--"),"")</f>
        <v/>
      </c>
      <c r="F361" s="97"/>
      <c r="G361" s="160"/>
      <c r="H361" s="157"/>
      <c r="I361" s="158"/>
      <c r="J361" s="161"/>
      <c r="K361" s="160"/>
      <c r="L361" s="162"/>
      <c r="M361" s="162"/>
      <c r="N361" s="96"/>
      <c r="O361" s="96"/>
      <c r="P361" s="164"/>
      <c r="Q361" s="159"/>
      <c r="R361" s="98"/>
      <c r="S361" s="163"/>
      <c r="T361" s="92" t="str">
        <f t="shared" ca="1" si="27"/>
        <v/>
      </c>
      <c r="U361" s="94"/>
      <c r="V361" s="92" t="str">
        <f t="shared" si="28"/>
        <v/>
      </c>
      <c r="W361" s="92" t="str">
        <f t="shared" si="29"/>
        <v/>
      </c>
      <c r="X361" s="99"/>
      <c r="Y361" s="94"/>
      <c r="Z361" s="100"/>
      <c r="AA361" s="95"/>
      <c r="AB361" s="10"/>
      <c r="AC361" s="72" t="b">
        <f t="shared" ca="1" si="26"/>
        <v>0</v>
      </c>
    </row>
    <row r="362" spans="1:29" ht="15">
      <c r="A362" s="93">
        <f t="shared" si="30"/>
        <v>2359</v>
      </c>
      <c r="B362" s="94"/>
      <c r="C362" s="153"/>
      <c r="D362" s="93" t="str">
        <f>IF(C362&lt;&gt;"",COUNTIF(Stats!AD:AD,C362),"")</f>
        <v/>
      </c>
      <c r="E362" s="165" t="str">
        <f ca="1">IF(C362&lt;&gt;"",IF(MONTH(T362)=MONTH(TODAY()),Stats!AI2360,"--"),"")</f>
        <v/>
      </c>
      <c r="F362" s="97"/>
      <c r="G362" s="160"/>
      <c r="H362" s="157"/>
      <c r="I362" s="158"/>
      <c r="J362" s="161"/>
      <c r="K362" s="160"/>
      <c r="L362" s="162"/>
      <c r="M362" s="162"/>
      <c r="N362" s="96"/>
      <c r="O362" s="96"/>
      <c r="P362" s="164"/>
      <c r="Q362" s="159"/>
      <c r="R362" s="98"/>
      <c r="S362" s="163"/>
      <c r="T362" s="92" t="str">
        <f t="shared" ca="1" si="27"/>
        <v/>
      </c>
      <c r="U362" s="94"/>
      <c r="V362" s="92" t="str">
        <f t="shared" si="28"/>
        <v/>
      </c>
      <c r="W362" s="92" t="str">
        <f t="shared" si="29"/>
        <v/>
      </c>
      <c r="X362" s="99"/>
      <c r="Y362" s="94"/>
      <c r="Z362" s="100"/>
      <c r="AA362" s="95"/>
      <c r="AB362" s="10"/>
      <c r="AC362" s="72" t="b">
        <f t="shared" ca="1" si="26"/>
        <v>0</v>
      </c>
    </row>
    <row r="363" spans="1:29" ht="15">
      <c r="A363" s="93">
        <f t="shared" si="30"/>
        <v>2360</v>
      </c>
      <c r="B363" s="94"/>
      <c r="C363" s="153"/>
      <c r="D363" s="93" t="str">
        <f>IF(C363&lt;&gt;"",COUNTIF(Stats!AD:AD,C363),"")</f>
        <v/>
      </c>
      <c r="E363" s="165" t="str">
        <f ca="1">IF(C363&lt;&gt;"",IF(MONTH(T363)=MONTH(TODAY()),Stats!AI2361,"--"),"")</f>
        <v/>
      </c>
      <c r="F363" s="97"/>
      <c r="G363" s="160"/>
      <c r="H363" s="157"/>
      <c r="I363" s="158"/>
      <c r="J363" s="161"/>
      <c r="K363" s="160"/>
      <c r="L363" s="162"/>
      <c r="M363" s="162"/>
      <c r="N363" s="96"/>
      <c r="O363" s="96"/>
      <c r="P363" s="164"/>
      <c r="Q363" s="159"/>
      <c r="R363" s="98"/>
      <c r="S363" s="163"/>
      <c r="T363" s="92" t="str">
        <f t="shared" ca="1" si="27"/>
        <v/>
      </c>
      <c r="U363" s="94"/>
      <c r="V363" s="92" t="str">
        <f t="shared" si="28"/>
        <v/>
      </c>
      <c r="W363" s="92" t="str">
        <f t="shared" si="29"/>
        <v/>
      </c>
      <c r="X363" s="99"/>
      <c r="Y363" s="94"/>
      <c r="Z363" s="100"/>
      <c r="AA363" s="95"/>
      <c r="AB363" s="10"/>
      <c r="AC363" s="72" t="b">
        <f t="shared" ca="1" si="26"/>
        <v>0</v>
      </c>
    </row>
    <row r="364" spans="1:29" ht="15">
      <c r="A364" s="93">
        <f t="shared" si="30"/>
        <v>2361</v>
      </c>
      <c r="B364" s="94"/>
      <c r="C364" s="153"/>
      <c r="D364" s="93" t="str">
        <f>IF(C364&lt;&gt;"",COUNTIF(Stats!AD:AD,C364),"")</f>
        <v/>
      </c>
      <c r="E364" s="165" t="str">
        <f ca="1">IF(C364&lt;&gt;"",IF(MONTH(T364)=MONTH(TODAY()),Stats!AI2362,"--"),"")</f>
        <v/>
      </c>
      <c r="F364" s="97"/>
      <c r="G364" s="160"/>
      <c r="H364" s="157"/>
      <c r="I364" s="158"/>
      <c r="J364" s="161"/>
      <c r="K364" s="160"/>
      <c r="L364" s="162"/>
      <c r="M364" s="162"/>
      <c r="N364" s="96"/>
      <c r="O364" s="96"/>
      <c r="P364" s="164"/>
      <c r="Q364" s="159"/>
      <c r="R364" s="98"/>
      <c r="S364" s="163"/>
      <c r="T364" s="92" t="str">
        <f t="shared" ca="1" si="27"/>
        <v/>
      </c>
      <c r="U364" s="94"/>
      <c r="V364" s="92" t="str">
        <f t="shared" si="28"/>
        <v/>
      </c>
      <c r="W364" s="92" t="str">
        <f t="shared" si="29"/>
        <v/>
      </c>
      <c r="X364" s="99"/>
      <c r="Y364" s="94"/>
      <c r="Z364" s="100"/>
      <c r="AA364" s="95"/>
      <c r="AB364" s="10"/>
      <c r="AC364" s="72" t="b">
        <f t="shared" ca="1" si="26"/>
        <v>0</v>
      </c>
    </row>
    <row r="365" spans="1:29" ht="15">
      <c r="A365" s="93">
        <f t="shared" si="30"/>
        <v>2362</v>
      </c>
      <c r="B365" s="94"/>
      <c r="C365" s="153"/>
      <c r="D365" s="93" t="str">
        <f>IF(C365&lt;&gt;"",COUNTIF(Stats!AD:AD,C365),"")</f>
        <v/>
      </c>
      <c r="E365" s="165" t="str">
        <f ca="1">IF(C365&lt;&gt;"",IF(MONTH(T365)=MONTH(TODAY()),Stats!AI2363,"--"),"")</f>
        <v/>
      </c>
      <c r="F365" s="97"/>
      <c r="G365" s="160"/>
      <c r="H365" s="157"/>
      <c r="I365" s="158"/>
      <c r="J365" s="161"/>
      <c r="K365" s="160"/>
      <c r="L365" s="162"/>
      <c r="M365" s="162"/>
      <c r="N365" s="96"/>
      <c r="O365" s="96"/>
      <c r="P365" s="164"/>
      <c r="Q365" s="159"/>
      <c r="R365" s="98"/>
      <c r="S365" s="163"/>
      <c r="T365" s="92" t="str">
        <f t="shared" ca="1" si="27"/>
        <v/>
      </c>
      <c r="U365" s="94"/>
      <c r="V365" s="92" t="str">
        <f t="shared" si="28"/>
        <v/>
      </c>
      <c r="W365" s="92" t="str">
        <f t="shared" si="29"/>
        <v/>
      </c>
      <c r="X365" s="99"/>
      <c r="Y365" s="94"/>
      <c r="Z365" s="100"/>
      <c r="AA365" s="95"/>
      <c r="AB365" s="10"/>
      <c r="AC365" s="72" t="b">
        <f t="shared" ca="1" si="26"/>
        <v>0</v>
      </c>
    </row>
    <row r="366" spans="1:29" ht="15">
      <c r="A366" s="93">
        <f t="shared" si="30"/>
        <v>2363</v>
      </c>
      <c r="B366" s="94"/>
      <c r="C366" s="153"/>
      <c r="D366" s="93" t="str">
        <f>IF(C366&lt;&gt;"",COUNTIF(Stats!AD:AD,C366),"")</f>
        <v/>
      </c>
      <c r="E366" s="165" t="str">
        <f ca="1">IF(C366&lt;&gt;"",IF(MONTH(T366)=MONTH(TODAY()),Stats!AI2364,"--"),"")</f>
        <v/>
      </c>
      <c r="F366" s="97"/>
      <c r="G366" s="160"/>
      <c r="H366" s="157"/>
      <c r="I366" s="158"/>
      <c r="J366" s="161"/>
      <c r="K366" s="160"/>
      <c r="L366" s="162"/>
      <c r="M366" s="162"/>
      <c r="N366" s="96"/>
      <c r="O366" s="96"/>
      <c r="P366" s="164"/>
      <c r="Q366" s="159"/>
      <c r="R366" s="98"/>
      <c r="S366" s="163"/>
      <c r="T366" s="92" t="str">
        <f t="shared" ca="1" si="27"/>
        <v/>
      </c>
      <c r="U366" s="94"/>
      <c r="V366" s="92" t="str">
        <f t="shared" si="28"/>
        <v/>
      </c>
      <c r="W366" s="92" t="str">
        <f t="shared" si="29"/>
        <v/>
      </c>
      <c r="X366" s="99"/>
      <c r="Y366" s="94"/>
      <c r="Z366" s="100"/>
      <c r="AA366" s="95"/>
      <c r="AB366" s="10"/>
      <c r="AC366" s="72" t="b">
        <f t="shared" ca="1" si="26"/>
        <v>0</v>
      </c>
    </row>
    <row r="367" spans="1:29" ht="15">
      <c r="A367" s="93">
        <f t="shared" si="30"/>
        <v>2364</v>
      </c>
      <c r="B367" s="94"/>
      <c r="C367" s="153"/>
      <c r="D367" s="93" t="str">
        <f>IF(C367&lt;&gt;"",COUNTIF(Stats!AD:AD,C367),"")</f>
        <v/>
      </c>
      <c r="E367" s="165" t="str">
        <f ca="1">IF(C367&lt;&gt;"",IF(MONTH(T367)=MONTH(TODAY()),Stats!AI2365,"--"),"")</f>
        <v/>
      </c>
      <c r="F367" s="97"/>
      <c r="G367" s="160"/>
      <c r="H367" s="157"/>
      <c r="I367" s="158"/>
      <c r="J367" s="161"/>
      <c r="K367" s="160"/>
      <c r="L367" s="162"/>
      <c r="M367" s="162"/>
      <c r="N367" s="96"/>
      <c r="O367" s="96"/>
      <c r="P367" s="164"/>
      <c r="Q367" s="159"/>
      <c r="R367" s="98"/>
      <c r="S367" s="163"/>
      <c r="T367" s="92" t="str">
        <f t="shared" ca="1" si="27"/>
        <v/>
      </c>
      <c r="U367" s="94"/>
      <c r="V367" s="92" t="str">
        <f t="shared" si="28"/>
        <v/>
      </c>
      <c r="W367" s="92" t="str">
        <f t="shared" si="29"/>
        <v/>
      </c>
      <c r="X367" s="99"/>
      <c r="Y367" s="94"/>
      <c r="Z367" s="100"/>
      <c r="AA367" s="95"/>
      <c r="AB367" s="10"/>
      <c r="AC367" s="72" t="b">
        <f t="shared" ca="1" si="26"/>
        <v>0</v>
      </c>
    </row>
    <row r="368" spans="1:29" ht="15">
      <c r="A368" s="93">
        <f t="shared" si="30"/>
        <v>2365</v>
      </c>
      <c r="B368" s="94"/>
      <c r="C368" s="153"/>
      <c r="D368" s="93" t="str">
        <f>IF(C368&lt;&gt;"",COUNTIF(Stats!AD:AD,C368),"")</f>
        <v/>
      </c>
      <c r="E368" s="165" t="str">
        <f ca="1">IF(C368&lt;&gt;"",IF(MONTH(T368)=MONTH(TODAY()),Stats!AI2366,"--"),"")</f>
        <v/>
      </c>
      <c r="F368" s="97"/>
      <c r="G368" s="160"/>
      <c r="H368" s="157"/>
      <c r="I368" s="158"/>
      <c r="J368" s="161"/>
      <c r="K368" s="160"/>
      <c r="L368" s="162"/>
      <c r="M368" s="162"/>
      <c r="N368" s="96"/>
      <c r="O368" s="96"/>
      <c r="P368" s="164"/>
      <c r="Q368" s="159"/>
      <c r="R368" s="98"/>
      <c r="S368" s="163"/>
      <c r="T368" s="92" t="str">
        <f t="shared" ca="1" si="27"/>
        <v/>
      </c>
      <c r="U368" s="94"/>
      <c r="V368" s="92" t="str">
        <f t="shared" si="28"/>
        <v/>
      </c>
      <c r="W368" s="92" t="str">
        <f t="shared" si="29"/>
        <v/>
      </c>
      <c r="X368" s="99"/>
      <c r="Y368" s="94"/>
      <c r="Z368" s="100"/>
      <c r="AA368" s="95"/>
      <c r="AB368" s="10"/>
      <c r="AC368" s="72" t="b">
        <f t="shared" ca="1" si="26"/>
        <v>0</v>
      </c>
    </row>
    <row r="369" spans="1:29" ht="15">
      <c r="A369" s="93">
        <f t="shared" si="30"/>
        <v>2366</v>
      </c>
      <c r="B369" s="94"/>
      <c r="C369" s="153"/>
      <c r="D369" s="93" t="str">
        <f>IF(C369&lt;&gt;"",COUNTIF(Stats!AD:AD,C369),"")</f>
        <v/>
      </c>
      <c r="E369" s="165" t="str">
        <f ca="1">IF(C369&lt;&gt;"",IF(MONTH(T369)=MONTH(TODAY()),Stats!AI2367,"--"),"")</f>
        <v/>
      </c>
      <c r="F369" s="97"/>
      <c r="G369" s="160"/>
      <c r="H369" s="157"/>
      <c r="I369" s="158"/>
      <c r="J369" s="161"/>
      <c r="K369" s="160"/>
      <c r="L369" s="162"/>
      <c r="M369" s="162"/>
      <c r="N369" s="96"/>
      <c r="O369" s="96"/>
      <c r="P369" s="164"/>
      <c r="Q369" s="159"/>
      <c r="R369" s="98"/>
      <c r="S369" s="163"/>
      <c r="T369" s="92" t="str">
        <f t="shared" ca="1" si="27"/>
        <v/>
      </c>
      <c r="U369" s="94"/>
      <c r="V369" s="92" t="str">
        <f t="shared" si="28"/>
        <v/>
      </c>
      <c r="W369" s="92" t="str">
        <f t="shared" si="29"/>
        <v/>
      </c>
      <c r="X369" s="99"/>
      <c r="Y369" s="94"/>
      <c r="Z369" s="100"/>
      <c r="AA369" s="95"/>
      <c r="AB369" s="10"/>
      <c r="AC369" s="72" t="b">
        <f t="shared" ca="1" si="26"/>
        <v>0</v>
      </c>
    </row>
    <row r="370" spans="1:29" ht="15">
      <c r="A370" s="93">
        <f t="shared" si="30"/>
        <v>2367</v>
      </c>
      <c r="B370" s="94"/>
      <c r="C370" s="153"/>
      <c r="D370" s="93" t="str">
        <f>IF(C370&lt;&gt;"",COUNTIF(Stats!AD:AD,C370),"")</f>
        <v/>
      </c>
      <c r="E370" s="165" t="str">
        <f ca="1">IF(C370&lt;&gt;"",IF(MONTH(T370)=MONTH(TODAY()),Stats!AI2368,"--"),"")</f>
        <v/>
      </c>
      <c r="F370" s="97"/>
      <c r="G370" s="160"/>
      <c r="H370" s="157"/>
      <c r="I370" s="158"/>
      <c r="J370" s="161"/>
      <c r="K370" s="160"/>
      <c r="L370" s="162"/>
      <c r="M370" s="162"/>
      <c r="N370" s="96"/>
      <c r="O370" s="96"/>
      <c r="P370" s="164"/>
      <c r="Q370" s="159"/>
      <c r="R370" s="98"/>
      <c r="S370" s="163"/>
      <c r="T370" s="92" t="str">
        <f t="shared" ca="1" si="27"/>
        <v/>
      </c>
      <c r="U370" s="94"/>
      <c r="V370" s="92" t="str">
        <f t="shared" si="28"/>
        <v/>
      </c>
      <c r="W370" s="92" t="str">
        <f t="shared" si="29"/>
        <v/>
      </c>
      <c r="X370" s="99"/>
      <c r="Y370" s="94"/>
      <c r="Z370" s="100"/>
      <c r="AA370" s="95"/>
      <c r="AB370" s="10"/>
      <c r="AC370" s="72" t="b">
        <f t="shared" ca="1" si="26"/>
        <v>0</v>
      </c>
    </row>
    <row r="371" spans="1:29" ht="15">
      <c r="A371" s="93">
        <f t="shared" si="30"/>
        <v>2368</v>
      </c>
      <c r="B371" s="94"/>
      <c r="C371" s="153"/>
      <c r="D371" s="93" t="str">
        <f>IF(C371&lt;&gt;"",COUNTIF(Stats!AD:AD,C371),"")</f>
        <v/>
      </c>
      <c r="E371" s="165" t="str">
        <f ca="1">IF(C371&lt;&gt;"",IF(MONTH(T371)=MONTH(TODAY()),Stats!AI2369,"--"),"")</f>
        <v/>
      </c>
      <c r="F371" s="97"/>
      <c r="G371" s="160"/>
      <c r="H371" s="157"/>
      <c r="I371" s="158"/>
      <c r="J371" s="161"/>
      <c r="K371" s="160"/>
      <c r="L371" s="162"/>
      <c r="M371" s="162"/>
      <c r="N371" s="96"/>
      <c r="O371" s="96"/>
      <c r="P371" s="164"/>
      <c r="Q371" s="159"/>
      <c r="R371" s="98"/>
      <c r="S371" s="163"/>
      <c r="T371" s="92" t="str">
        <f t="shared" ca="1" si="27"/>
        <v/>
      </c>
      <c r="U371" s="94"/>
      <c r="V371" s="92" t="str">
        <f t="shared" si="28"/>
        <v/>
      </c>
      <c r="W371" s="92" t="str">
        <f t="shared" si="29"/>
        <v/>
      </c>
      <c r="X371" s="99"/>
      <c r="Y371" s="94"/>
      <c r="Z371" s="100"/>
      <c r="AA371" s="95"/>
      <c r="AB371" s="10"/>
      <c r="AC371" s="72" t="b">
        <f t="shared" ca="1" si="26"/>
        <v>0</v>
      </c>
    </row>
    <row r="372" spans="1:29" ht="15">
      <c r="A372" s="93">
        <f t="shared" si="30"/>
        <v>2369</v>
      </c>
      <c r="B372" s="94"/>
      <c r="C372" s="153"/>
      <c r="D372" s="93" t="str">
        <f>IF(C372&lt;&gt;"",COUNTIF(Stats!AD:AD,C372),"")</f>
        <v/>
      </c>
      <c r="E372" s="165" t="str">
        <f ca="1">IF(C372&lt;&gt;"",IF(MONTH(T372)=MONTH(TODAY()),Stats!AI2370,"--"),"")</f>
        <v/>
      </c>
      <c r="F372" s="97"/>
      <c r="G372" s="160"/>
      <c r="H372" s="157"/>
      <c r="I372" s="158"/>
      <c r="J372" s="161"/>
      <c r="K372" s="160"/>
      <c r="L372" s="162"/>
      <c r="M372" s="162"/>
      <c r="N372" s="96"/>
      <c r="O372" s="96"/>
      <c r="P372" s="164"/>
      <c r="Q372" s="159"/>
      <c r="R372" s="98"/>
      <c r="S372" s="163"/>
      <c r="T372" s="92" t="str">
        <f t="shared" ca="1" si="27"/>
        <v/>
      </c>
      <c r="U372" s="94"/>
      <c r="V372" s="92" t="str">
        <f t="shared" si="28"/>
        <v/>
      </c>
      <c r="W372" s="92" t="str">
        <f t="shared" si="29"/>
        <v/>
      </c>
      <c r="X372" s="99"/>
      <c r="Y372" s="94"/>
      <c r="Z372" s="100"/>
      <c r="AA372" s="95"/>
      <c r="AB372" s="10"/>
      <c r="AC372" s="72" t="b">
        <f t="shared" ca="1" si="26"/>
        <v>0</v>
      </c>
    </row>
    <row r="373" spans="1:29" ht="15">
      <c r="A373" s="93">
        <f t="shared" si="30"/>
        <v>2370</v>
      </c>
      <c r="B373" s="94"/>
      <c r="C373" s="153"/>
      <c r="D373" s="93" t="str">
        <f>IF(C373&lt;&gt;"",COUNTIF(Stats!AD:AD,C373),"")</f>
        <v/>
      </c>
      <c r="E373" s="165" t="str">
        <f ca="1">IF(C373&lt;&gt;"",IF(MONTH(T373)=MONTH(TODAY()),Stats!AI2371,"--"),"")</f>
        <v/>
      </c>
      <c r="F373" s="97"/>
      <c r="G373" s="160"/>
      <c r="H373" s="157"/>
      <c r="I373" s="158"/>
      <c r="J373" s="161"/>
      <c r="K373" s="160"/>
      <c r="L373" s="162"/>
      <c r="M373" s="162"/>
      <c r="N373" s="96"/>
      <c r="O373" s="96"/>
      <c r="P373" s="164"/>
      <c r="Q373" s="159"/>
      <c r="R373" s="98"/>
      <c r="S373" s="163"/>
      <c r="T373" s="92" t="str">
        <f t="shared" ca="1" si="27"/>
        <v/>
      </c>
      <c r="U373" s="94"/>
      <c r="V373" s="92" t="str">
        <f t="shared" si="28"/>
        <v/>
      </c>
      <c r="W373" s="92" t="str">
        <f t="shared" si="29"/>
        <v/>
      </c>
      <c r="X373" s="99"/>
      <c r="Y373" s="94"/>
      <c r="Z373" s="100"/>
      <c r="AA373" s="95"/>
      <c r="AB373" s="10"/>
      <c r="AC373" s="72" t="b">
        <f t="shared" ca="1" si="26"/>
        <v>0</v>
      </c>
    </row>
    <row r="374" spans="1:29" ht="15">
      <c r="A374" s="93">
        <f t="shared" si="30"/>
        <v>2371</v>
      </c>
      <c r="B374" s="94"/>
      <c r="C374" s="153"/>
      <c r="D374" s="93" t="str">
        <f>IF(C374&lt;&gt;"",COUNTIF(Stats!AD:AD,C374),"")</f>
        <v/>
      </c>
      <c r="E374" s="165" t="str">
        <f ca="1">IF(C374&lt;&gt;"",IF(MONTH(T374)=MONTH(TODAY()),Stats!AI2372,"--"),"")</f>
        <v/>
      </c>
      <c r="F374" s="97"/>
      <c r="G374" s="160"/>
      <c r="H374" s="157"/>
      <c r="I374" s="158"/>
      <c r="J374" s="161"/>
      <c r="K374" s="160"/>
      <c r="L374" s="162"/>
      <c r="M374" s="162"/>
      <c r="N374" s="96"/>
      <c r="O374" s="96"/>
      <c r="P374" s="164"/>
      <c r="Q374" s="159"/>
      <c r="R374" s="98"/>
      <c r="S374" s="163"/>
      <c r="T374" s="92" t="str">
        <f t="shared" ca="1" si="27"/>
        <v/>
      </c>
      <c r="U374" s="94"/>
      <c r="V374" s="92" t="str">
        <f t="shared" si="28"/>
        <v/>
      </c>
      <c r="W374" s="92" t="str">
        <f t="shared" si="29"/>
        <v/>
      </c>
      <c r="X374" s="99"/>
      <c r="Y374" s="94"/>
      <c r="Z374" s="100"/>
      <c r="AA374" s="95"/>
      <c r="AB374" s="10"/>
      <c r="AC374" s="72" t="b">
        <f t="shared" ca="1" si="26"/>
        <v>0</v>
      </c>
    </row>
    <row r="375" spans="1:29" ht="15">
      <c r="A375" s="93">
        <f t="shared" si="30"/>
        <v>2372</v>
      </c>
      <c r="B375" s="94"/>
      <c r="C375" s="153"/>
      <c r="D375" s="93" t="str">
        <f>IF(C375&lt;&gt;"",COUNTIF(Stats!AD:AD,C375),"")</f>
        <v/>
      </c>
      <c r="E375" s="165" t="str">
        <f ca="1">IF(C375&lt;&gt;"",IF(MONTH(T375)=MONTH(TODAY()),Stats!AI2373,"--"),"")</f>
        <v/>
      </c>
      <c r="F375" s="97"/>
      <c r="G375" s="160"/>
      <c r="H375" s="157"/>
      <c r="I375" s="158"/>
      <c r="J375" s="161"/>
      <c r="K375" s="160"/>
      <c r="L375" s="162"/>
      <c r="M375" s="162"/>
      <c r="N375" s="96"/>
      <c r="O375" s="96"/>
      <c r="P375" s="164"/>
      <c r="Q375" s="159"/>
      <c r="R375" s="98"/>
      <c r="S375" s="163"/>
      <c r="T375" s="92" t="str">
        <f t="shared" ca="1" si="27"/>
        <v/>
      </c>
      <c r="U375" s="94"/>
      <c r="V375" s="92" t="str">
        <f t="shared" si="28"/>
        <v/>
      </c>
      <c r="W375" s="92" t="str">
        <f t="shared" si="29"/>
        <v/>
      </c>
      <c r="X375" s="99"/>
      <c r="Y375" s="94"/>
      <c r="Z375" s="100"/>
      <c r="AA375" s="95"/>
      <c r="AB375" s="10"/>
      <c r="AC375" s="72" t="b">
        <f t="shared" ca="1" si="26"/>
        <v>0</v>
      </c>
    </row>
    <row r="376" spans="1:29" ht="15">
      <c r="A376" s="93">
        <f t="shared" si="30"/>
        <v>2373</v>
      </c>
      <c r="B376" s="94"/>
      <c r="C376" s="153"/>
      <c r="D376" s="93" t="str">
        <f>IF(C376&lt;&gt;"",COUNTIF(Stats!AD:AD,C376),"")</f>
        <v/>
      </c>
      <c r="E376" s="165" t="str">
        <f ca="1">IF(C376&lt;&gt;"",IF(MONTH(T376)=MONTH(TODAY()),Stats!AI2374,"--"),"")</f>
        <v/>
      </c>
      <c r="F376" s="97"/>
      <c r="G376" s="160"/>
      <c r="H376" s="157"/>
      <c r="I376" s="158"/>
      <c r="J376" s="161"/>
      <c r="K376" s="160"/>
      <c r="L376" s="162"/>
      <c r="M376" s="162"/>
      <c r="N376" s="96"/>
      <c r="O376" s="96"/>
      <c r="P376" s="164"/>
      <c r="Q376" s="159"/>
      <c r="R376" s="98"/>
      <c r="S376" s="163"/>
      <c r="T376" s="92" t="str">
        <f t="shared" ca="1" si="27"/>
        <v/>
      </c>
      <c r="U376" s="94"/>
      <c r="V376" s="92" t="str">
        <f t="shared" si="28"/>
        <v/>
      </c>
      <c r="W376" s="92" t="str">
        <f t="shared" si="29"/>
        <v/>
      </c>
      <c r="X376" s="99"/>
      <c r="Y376" s="94"/>
      <c r="Z376" s="100"/>
      <c r="AA376" s="95"/>
      <c r="AB376" s="10"/>
      <c r="AC376" s="72" t="b">
        <f t="shared" ca="1" si="26"/>
        <v>0</v>
      </c>
    </row>
    <row r="377" spans="1:29" ht="15">
      <c r="A377" s="93">
        <f t="shared" si="30"/>
        <v>2374</v>
      </c>
      <c r="B377" s="94"/>
      <c r="C377" s="153"/>
      <c r="D377" s="93" t="str">
        <f>IF(C377&lt;&gt;"",COUNTIF(Stats!AD:AD,C377),"")</f>
        <v/>
      </c>
      <c r="E377" s="165" t="str">
        <f ca="1">IF(C377&lt;&gt;"",IF(MONTH(T377)=MONTH(TODAY()),Stats!AI2375,"--"),"")</f>
        <v/>
      </c>
      <c r="F377" s="97"/>
      <c r="G377" s="160"/>
      <c r="H377" s="157"/>
      <c r="I377" s="158"/>
      <c r="J377" s="161"/>
      <c r="K377" s="160"/>
      <c r="L377" s="162"/>
      <c r="M377" s="162"/>
      <c r="N377" s="96"/>
      <c r="O377" s="96"/>
      <c r="P377" s="164"/>
      <c r="Q377" s="159"/>
      <c r="R377" s="98"/>
      <c r="S377" s="163"/>
      <c r="T377" s="92" t="str">
        <f t="shared" ca="1" si="27"/>
        <v/>
      </c>
      <c r="U377" s="94"/>
      <c r="V377" s="92" t="str">
        <f t="shared" si="28"/>
        <v/>
      </c>
      <c r="W377" s="92" t="str">
        <f t="shared" si="29"/>
        <v/>
      </c>
      <c r="X377" s="99"/>
      <c r="Y377" s="94"/>
      <c r="Z377" s="100"/>
      <c r="AA377" s="95"/>
      <c r="AB377" s="10"/>
      <c r="AC377" s="72" t="b">
        <f t="shared" ca="1" si="26"/>
        <v>0</v>
      </c>
    </row>
    <row r="378" spans="1:29" ht="15">
      <c r="A378" s="93">
        <f t="shared" si="30"/>
        <v>2375</v>
      </c>
      <c r="B378" s="94"/>
      <c r="C378" s="153"/>
      <c r="D378" s="93" t="str">
        <f>IF(C378&lt;&gt;"",COUNTIF(Stats!AD:AD,C378),"")</f>
        <v/>
      </c>
      <c r="E378" s="165" t="str">
        <f ca="1">IF(C378&lt;&gt;"",IF(MONTH(T378)=MONTH(TODAY()),Stats!AI2376,"--"),"")</f>
        <v/>
      </c>
      <c r="F378" s="97"/>
      <c r="G378" s="160"/>
      <c r="H378" s="157"/>
      <c r="I378" s="158"/>
      <c r="J378" s="161"/>
      <c r="K378" s="160"/>
      <c r="L378" s="162"/>
      <c r="M378" s="162"/>
      <c r="N378" s="96"/>
      <c r="O378" s="96"/>
      <c r="P378" s="164"/>
      <c r="Q378" s="159"/>
      <c r="R378" s="98"/>
      <c r="S378" s="163"/>
      <c r="T378" s="92" t="str">
        <f t="shared" ca="1" si="27"/>
        <v/>
      </c>
      <c r="U378" s="94"/>
      <c r="V378" s="92" t="str">
        <f t="shared" si="28"/>
        <v/>
      </c>
      <c r="W378" s="92" t="str">
        <f t="shared" si="29"/>
        <v/>
      </c>
      <c r="X378" s="99"/>
      <c r="Y378" s="94"/>
      <c r="Z378" s="100"/>
      <c r="AA378" s="95"/>
      <c r="AB378" s="10"/>
      <c r="AC378" s="72" t="b">
        <f t="shared" ca="1" si="26"/>
        <v>0</v>
      </c>
    </row>
    <row r="379" spans="1:29" ht="15">
      <c r="A379" s="93">
        <f t="shared" si="30"/>
        <v>2376</v>
      </c>
      <c r="B379" s="94"/>
      <c r="C379" s="153"/>
      <c r="D379" s="93" t="str">
        <f>IF(C379&lt;&gt;"",COUNTIF(Stats!AD:AD,C379),"")</f>
        <v/>
      </c>
      <c r="E379" s="165" t="str">
        <f ca="1">IF(C379&lt;&gt;"",IF(MONTH(T379)=MONTH(TODAY()),Stats!AI2377,"--"),"")</f>
        <v/>
      </c>
      <c r="F379" s="97"/>
      <c r="G379" s="160"/>
      <c r="H379" s="157"/>
      <c r="I379" s="158"/>
      <c r="J379" s="161"/>
      <c r="K379" s="160"/>
      <c r="L379" s="162"/>
      <c r="M379" s="162"/>
      <c r="N379" s="96"/>
      <c r="O379" s="96"/>
      <c r="P379" s="164"/>
      <c r="Q379" s="159"/>
      <c r="R379" s="98"/>
      <c r="S379" s="163"/>
      <c r="T379" s="92" t="str">
        <f t="shared" ca="1" si="27"/>
        <v/>
      </c>
      <c r="U379" s="94"/>
      <c r="V379" s="92" t="str">
        <f t="shared" si="28"/>
        <v/>
      </c>
      <c r="W379" s="92" t="str">
        <f t="shared" si="29"/>
        <v/>
      </c>
      <c r="X379" s="99"/>
      <c r="Y379" s="94"/>
      <c r="Z379" s="100"/>
      <c r="AA379" s="95"/>
      <c r="AB379" s="10"/>
      <c r="AC379" s="72" t="b">
        <f t="shared" ca="1" si="26"/>
        <v>0</v>
      </c>
    </row>
    <row r="380" spans="1:29" ht="15">
      <c r="A380" s="93">
        <f t="shared" si="30"/>
        <v>2377</v>
      </c>
      <c r="B380" s="94"/>
      <c r="C380" s="153"/>
      <c r="D380" s="93" t="str">
        <f>IF(C380&lt;&gt;"",COUNTIF(Stats!AD:AD,C380),"")</f>
        <v/>
      </c>
      <c r="E380" s="165" t="str">
        <f ca="1">IF(C380&lt;&gt;"",IF(MONTH(T380)=MONTH(TODAY()),Stats!AI2378,"--"),"")</f>
        <v/>
      </c>
      <c r="F380" s="97"/>
      <c r="G380" s="160"/>
      <c r="H380" s="157"/>
      <c r="I380" s="158"/>
      <c r="J380" s="161"/>
      <c r="K380" s="160"/>
      <c r="L380" s="162"/>
      <c r="M380" s="162"/>
      <c r="N380" s="96"/>
      <c r="O380" s="96"/>
      <c r="P380" s="164"/>
      <c r="Q380" s="159"/>
      <c r="R380" s="98"/>
      <c r="S380" s="163"/>
      <c r="T380" s="92" t="str">
        <f t="shared" ca="1" si="27"/>
        <v/>
      </c>
      <c r="U380" s="94"/>
      <c r="V380" s="92" t="str">
        <f t="shared" si="28"/>
        <v/>
      </c>
      <c r="W380" s="92" t="str">
        <f t="shared" si="29"/>
        <v/>
      </c>
      <c r="X380" s="99"/>
      <c r="Y380" s="94"/>
      <c r="Z380" s="100"/>
      <c r="AA380" s="95"/>
      <c r="AB380" s="10"/>
      <c r="AC380" s="72" t="b">
        <f t="shared" ca="1" si="26"/>
        <v>0</v>
      </c>
    </row>
    <row r="381" spans="1:29" ht="15">
      <c r="A381" s="93">
        <f t="shared" si="30"/>
        <v>2378</v>
      </c>
      <c r="B381" s="94"/>
      <c r="C381" s="153"/>
      <c r="D381" s="93" t="str">
        <f>IF(C381&lt;&gt;"",COUNTIF(Stats!AD:AD,C381),"")</f>
        <v/>
      </c>
      <c r="E381" s="165" t="str">
        <f ca="1">IF(C381&lt;&gt;"",IF(MONTH(T381)=MONTH(TODAY()),Stats!AI2379,"--"),"")</f>
        <v/>
      </c>
      <c r="F381" s="97"/>
      <c r="G381" s="160"/>
      <c r="H381" s="157"/>
      <c r="I381" s="158"/>
      <c r="J381" s="161"/>
      <c r="K381" s="160"/>
      <c r="L381" s="162"/>
      <c r="M381" s="162"/>
      <c r="N381" s="96"/>
      <c r="O381" s="96"/>
      <c r="P381" s="164"/>
      <c r="Q381" s="159"/>
      <c r="R381" s="98"/>
      <c r="S381" s="163"/>
      <c r="T381" s="92" t="str">
        <f t="shared" ca="1" si="27"/>
        <v/>
      </c>
      <c r="U381" s="94"/>
      <c r="V381" s="92" t="str">
        <f t="shared" si="28"/>
        <v/>
      </c>
      <c r="W381" s="92" t="str">
        <f t="shared" si="29"/>
        <v/>
      </c>
      <c r="X381" s="99"/>
      <c r="Y381" s="94"/>
      <c r="Z381" s="100"/>
      <c r="AA381" s="95"/>
      <c r="AB381" s="10"/>
      <c r="AC381" s="72" t="b">
        <f t="shared" ca="1" si="26"/>
        <v>0</v>
      </c>
    </row>
    <row r="382" spans="1:29" ht="15">
      <c r="A382" s="93">
        <f t="shared" si="30"/>
        <v>2379</v>
      </c>
      <c r="B382" s="94"/>
      <c r="C382" s="153"/>
      <c r="D382" s="93" t="str">
        <f>IF(C382&lt;&gt;"",COUNTIF(Stats!AD:AD,C382),"")</f>
        <v/>
      </c>
      <c r="E382" s="165" t="str">
        <f ca="1">IF(C382&lt;&gt;"",IF(MONTH(T382)=MONTH(TODAY()),Stats!AI2380,"--"),"")</f>
        <v/>
      </c>
      <c r="F382" s="97"/>
      <c r="G382" s="160"/>
      <c r="H382" s="157"/>
      <c r="I382" s="158"/>
      <c r="J382" s="161"/>
      <c r="K382" s="160"/>
      <c r="L382" s="162"/>
      <c r="M382" s="162"/>
      <c r="N382" s="96"/>
      <c r="O382" s="96"/>
      <c r="P382" s="164"/>
      <c r="Q382" s="159"/>
      <c r="R382" s="98"/>
      <c r="S382" s="163"/>
      <c r="T382" s="92" t="str">
        <f t="shared" ca="1" si="27"/>
        <v/>
      </c>
      <c r="U382" s="94"/>
      <c r="V382" s="92" t="str">
        <f t="shared" si="28"/>
        <v/>
      </c>
      <c r="W382" s="92" t="str">
        <f t="shared" si="29"/>
        <v/>
      </c>
      <c r="X382" s="99"/>
      <c r="Y382" s="94"/>
      <c r="Z382" s="100"/>
      <c r="AA382" s="95"/>
      <c r="AB382" s="10"/>
      <c r="AC382" s="72" t="b">
        <f t="shared" ca="1" si="26"/>
        <v>0</v>
      </c>
    </row>
    <row r="383" spans="1:29" ht="15">
      <c r="A383" s="93">
        <f t="shared" si="30"/>
        <v>2380</v>
      </c>
      <c r="B383" s="94"/>
      <c r="C383" s="153"/>
      <c r="D383" s="93" t="str">
        <f>IF(C383&lt;&gt;"",COUNTIF(Stats!AD:AD,C383),"")</f>
        <v/>
      </c>
      <c r="E383" s="165" t="str">
        <f ca="1">IF(C383&lt;&gt;"",IF(MONTH(T383)=MONTH(TODAY()),Stats!AI2381,"--"),"")</f>
        <v/>
      </c>
      <c r="F383" s="97"/>
      <c r="G383" s="160"/>
      <c r="H383" s="157"/>
      <c r="I383" s="158"/>
      <c r="J383" s="161"/>
      <c r="K383" s="160"/>
      <c r="L383" s="162"/>
      <c r="M383" s="162"/>
      <c r="N383" s="96"/>
      <c r="O383" s="96"/>
      <c r="P383" s="164"/>
      <c r="Q383" s="159"/>
      <c r="R383" s="98"/>
      <c r="S383" s="163"/>
      <c r="T383" s="92" t="str">
        <f t="shared" ca="1" si="27"/>
        <v/>
      </c>
      <c r="U383" s="94"/>
      <c r="V383" s="92" t="str">
        <f t="shared" si="28"/>
        <v/>
      </c>
      <c r="W383" s="92" t="str">
        <f t="shared" si="29"/>
        <v/>
      </c>
      <c r="X383" s="99"/>
      <c r="Y383" s="94"/>
      <c r="Z383" s="100"/>
      <c r="AA383" s="95"/>
      <c r="AB383" s="10"/>
      <c r="AC383" s="72" t="b">
        <f t="shared" ca="1" si="26"/>
        <v>0</v>
      </c>
    </row>
    <row r="384" spans="1:29" ht="15">
      <c r="A384" s="93">
        <f t="shared" si="30"/>
        <v>2381</v>
      </c>
      <c r="B384" s="94"/>
      <c r="C384" s="153"/>
      <c r="D384" s="93" t="str">
        <f>IF(C384&lt;&gt;"",COUNTIF(Stats!AD:AD,C384),"")</f>
        <v/>
      </c>
      <c r="E384" s="165" t="str">
        <f ca="1">IF(C384&lt;&gt;"",IF(MONTH(T384)=MONTH(TODAY()),Stats!AI2382,"--"),"")</f>
        <v/>
      </c>
      <c r="F384" s="97"/>
      <c r="G384" s="160"/>
      <c r="H384" s="157"/>
      <c r="I384" s="158"/>
      <c r="J384" s="161"/>
      <c r="K384" s="160"/>
      <c r="L384" s="162"/>
      <c r="M384" s="162"/>
      <c r="N384" s="96"/>
      <c r="O384" s="96"/>
      <c r="P384" s="164"/>
      <c r="Q384" s="159"/>
      <c r="R384" s="98"/>
      <c r="S384" s="163"/>
      <c r="T384" s="92" t="str">
        <f t="shared" ca="1" si="27"/>
        <v/>
      </c>
      <c r="U384" s="94"/>
      <c r="V384" s="92" t="str">
        <f t="shared" si="28"/>
        <v/>
      </c>
      <c r="W384" s="92" t="str">
        <f t="shared" si="29"/>
        <v/>
      </c>
      <c r="X384" s="99"/>
      <c r="Y384" s="94"/>
      <c r="Z384" s="100"/>
      <c r="AA384" s="95"/>
      <c r="AB384" s="10"/>
      <c r="AC384" s="72" t="b">
        <f t="shared" ca="1" si="26"/>
        <v>0</v>
      </c>
    </row>
    <row r="385" spans="1:29" ht="15">
      <c r="A385" s="93">
        <f t="shared" si="30"/>
        <v>2382</v>
      </c>
      <c r="B385" s="94"/>
      <c r="C385" s="153"/>
      <c r="D385" s="93" t="str">
        <f>IF(C385&lt;&gt;"",COUNTIF(Stats!AD:AD,C385),"")</f>
        <v/>
      </c>
      <c r="E385" s="165" t="str">
        <f ca="1">IF(C385&lt;&gt;"",IF(MONTH(T385)=MONTH(TODAY()),Stats!AI2383,"--"),"")</f>
        <v/>
      </c>
      <c r="F385" s="97"/>
      <c r="G385" s="160"/>
      <c r="H385" s="157"/>
      <c r="I385" s="158"/>
      <c r="J385" s="161"/>
      <c r="K385" s="160"/>
      <c r="L385" s="162"/>
      <c r="M385" s="162"/>
      <c r="N385" s="96"/>
      <c r="O385" s="96"/>
      <c r="P385" s="164"/>
      <c r="Q385" s="159"/>
      <c r="R385" s="98"/>
      <c r="S385" s="163"/>
      <c r="T385" s="92" t="str">
        <f t="shared" ca="1" si="27"/>
        <v/>
      </c>
      <c r="U385" s="94"/>
      <c r="V385" s="92" t="str">
        <f t="shared" si="28"/>
        <v/>
      </c>
      <c r="W385" s="92" t="str">
        <f t="shared" si="29"/>
        <v/>
      </c>
      <c r="X385" s="99"/>
      <c r="Y385" s="94"/>
      <c r="Z385" s="100"/>
      <c r="AA385" s="95"/>
      <c r="AB385" s="10"/>
      <c r="AC385" s="72" t="b">
        <f t="shared" ca="1" si="26"/>
        <v>0</v>
      </c>
    </row>
    <row r="386" spans="1:29" ht="15">
      <c r="A386" s="93">
        <f t="shared" si="30"/>
        <v>2383</v>
      </c>
      <c r="B386" s="94"/>
      <c r="C386" s="153"/>
      <c r="D386" s="93" t="str">
        <f>IF(C386&lt;&gt;"",COUNTIF(Stats!AD:AD,C386),"")</f>
        <v/>
      </c>
      <c r="E386" s="165" t="str">
        <f ca="1">IF(C386&lt;&gt;"",IF(MONTH(T386)=MONTH(TODAY()),Stats!AI2384,"--"),"")</f>
        <v/>
      </c>
      <c r="F386" s="97"/>
      <c r="G386" s="160"/>
      <c r="H386" s="157"/>
      <c r="I386" s="158"/>
      <c r="J386" s="161"/>
      <c r="K386" s="160"/>
      <c r="L386" s="162"/>
      <c r="M386" s="162"/>
      <c r="N386" s="96"/>
      <c r="O386" s="96"/>
      <c r="P386" s="164"/>
      <c r="Q386" s="159"/>
      <c r="R386" s="98"/>
      <c r="S386" s="163"/>
      <c r="T386" s="92" t="str">
        <f t="shared" ca="1" si="27"/>
        <v/>
      </c>
      <c r="U386" s="94"/>
      <c r="V386" s="92" t="str">
        <f t="shared" si="28"/>
        <v/>
      </c>
      <c r="W386" s="92" t="str">
        <f t="shared" si="29"/>
        <v/>
      </c>
      <c r="X386" s="99"/>
      <c r="Y386" s="94"/>
      <c r="Z386" s="100"/>
      <c r="AA386" s="95"/>
      <c r="AB386" s="10"/>
      <c r="AC386" s="72" t="b">
        <f t="shared" ca="1" si="26"/>
        <v>0</v>
      </c>
    </row>
    <row r="387" spans="1:29" ht="15">
      <c r="A387" s="93">
        <f t="shared" si="30"/>
        <v>2384</v>
      </c>
      <c r="B387" s="94"/>
      <c r="C387" s="153"/>
      <c r="D387" s="93" t="str">
        <f>IF(C387&lt;&gt;"",COUNTIF(Stats!AD:AD,C387),"")</f>
        <v/>
      </c>
      <c r="E387" s="165" t="str">
        <f ca="1">IF(C387&lt;&gt;"",IF(MONTH(T387)=MONTH(TODAY()),Stats!AI2385,"--"),"")</f>
        <v/>
      </c>
      <c r="F387" s="97"/>
      <c r="G387" s="160"/>
      <c r="H387" s="157"/>
      <c r="I387" s="158"/>
      <c r="J387" s="161"/>
      <c r="K387" s="160"/>
      <c r="L387" s="162"/>
      <c r="M387" s="162"/>
      <c r="N387" s="96"/>
      <c r="O387" s="96"/>
      <c r="P387" s="164"/>
      <c r="Q387" s="159"/>
      <c r="R387" s="98"/>
      <c r="S387" s="163"/>
      <c r="T387" s="92" t="str">
        <f t="shared" ca="1" si="27"/>
        <v/>
      </c>
      <c r="U387" s="94"/>
      <c r="V387" s="92" t="str">
        <f t="shared" si="28"/>
        <v/>
      </c>
      <c r="W387" s="92" t="str">
        <f t="shared" si="29"/>
        <v/>
      </c>
      <c r="X387" s="99"/>
      <c r="Y387" s="94"/>
      <c r="Z387" s="100"/>
      <c r="AA387" s="95"/>
      <c r="AB387" s="10"/>
      <c r="AC387" s="72" t="b">
        <f t="shared" ca="1" si="26"/>
        <v>0</v>
      </c>
    </row>
    <row r="388" spans="1:29" ht="15">
      <c r="A388" s="93">
        <f t="shared" si="30"/>
        <v>2385</v>
      </c>
      <c r="B388" s="94"/>
      <c r="C388" s="153"/>
      <c r="D388" s="93" t="str">
        <f>IF(C388&lt;&gt;"",COUNTIF(Stats!AD:AD,C388),"")</f>
        <v/>
      </c>
      <c r="E388" s="165" t="str">
        <f ca="1">IF(C388&lt;&gt;"",IF(MONTH(T388)=MONTH(TODAY()),Stats!AI2386,"--"),"")</f>
        <v/>
      </c>
      <c r="F388" s="97"/>
      <c r="G388" s="160"/>
      <c r="H388" s="157"/>
      <c r="I388" s="158"/>
      <c r="J388" s="161"/>
      <c r="K388" s="160"/>
      <c r="L388" s="162"/>
      <c r="M388" s="162"/>
      <c r="N388" s="96"/>
      <c r="O388" s="96"/>
      <c r="P388" s="164"/>
      <c r="Q388" s="159"/>
      <c r="R388" s="98"/>
      <c r="S388" s="163"/>
      <c r="T388" s="92" t="str">
        <f t="shared" ca="1" si="27"/>
        <v/>
      </c>
      <c r="U388" s="94"/>
      <c r="V388" s="92" t="str">
        <f t="shared" si="28"/>
        <v/>
      </c>
      <c r="W388" s="92" t="str">
        <f t="shared" si="29"/>
        <v/>
      </c>
      <c r="X388" s="99"/>
      <c r="Y388" s="94"/>
      <c r="Z388" s="100"/>
      <c r="AA388" s="95"/>
      <c r="AB388" s="10"/>
      <c r="AC388" s="72" t="b">
        <f t="shared" ref="AC388:AC451" ca="1" si="31">AND(T388&gt;=startDate,T388&lt;=endDate)</f>
        <v>0</v>
      </c>
    </row>
    <row r="389" spans="1:29" ht="15">
      <c r="A389" s="93">
        <f t="shared" si="30"/>
        <v>2386</v>
      </c>
      <c r="B389" s="94"/>
      <c r="C389" s="153"/>
      <c r="D389" s="93" t="str">
        <f>IF(C389&lt;&gt;"",COUNTIF(Stats!AD:AD,C389),"")</f>
        <v/>
      </c>
      <c r="E389" s="165" t="str">
        <f ca="1">IF(C389&lt;&gt;"",IF(MONTH(T389)=MONTH(TODAY()),Stats!AI2387,"--"),"")</f>
        <v/>
      </c>
      <c r="F389" s="97"/>
      <c r="G389" s="160"/>
      <c r="H389" s="157"/>
      <c r="I389" s="158"/>
      <c r="J389" s="161"/>
      <c r="K389" s="160"/>
      <c r="L389" s="162"/>
      <c r="M389" s="162"/>
      <c r="N389" s="96"/>
      <c r="O389" s="96"/>
      <c r="P389" s="164"/>
      <c r="Q389" s="159"/>
      <c r="R389" s="98"/>
      <c r="S389" s="163"/>
      <c r="T389" s="92" t="str">
        <f t="shared" ref="T389:T452" ca="1" si="32">IF(B389&lt;&gt;"",IF(T389="",TODAY(),T389),"")</f>
        <v/>
      </c>
      <c r="U389" s="94"/>
      <c r="V389" s="92" t="str">
        <f t="shared" ref="V389:V452" si="33">IF(U389="","", U389+21)</f>
        <v/>
      </c>
      <c r="W389" s="92" t="str">
        <f t="shared" ref="W389:W452" si="34">IF($U389="","", $V389+28)</f>
        <v/>
      </c>
      <c r="X389" s="99"/>
      <c r="Y389" s="94"/>
      <c r="Z389" s="100"/>
      <c r="AA389" s="95"/>
      <c r="AB389" s="10"/>
      <c r="AC389" s="72" t="b">
        <f t="shared" ca="1" si="31"/>
        <v>0</v>
      </c>
    </row>
    <row r="390" spans="1:29" ht="15">
      <c r="A390" s="93">
        <f t="shared" si="30"/>
        <v>2387</v>
      </c>
      <c r="B390" s="94"/>
      <c r="C390" s="153"/>
      <c r="D390" s="93" t="str">
        <f>IF(C390&lt;&gt;"",COUNTIF(Stats!AD:AD,C390),"")</f>
        <v/>
      </c>
      <c r="E390" s="165" t="str">
        <f ca="1">IF(C390&lt;&gt;"",IF(MONTH(T390)=MONTH(TODAY()),Stats!AI2388,"--"),"")</f>
        <v/>
      </c>
      <c r="F390" s="97"/>
      <c r="G390" s="160"/>
      <c r="H390" s="157"/>
      <c r="I390" s="158"/>
      <c r="J390" s="161"/>
      <c r="K390" s="160"/>
      <c r="L390" s="162"/>
      <c r="M390" s="162"/>
      <c r="N390" s="96"/>
      <c r="O390" s="96"/>
      <c r="P390" s="164"/>
      <c r="Q390" s="159"/>
      <c r="R390" s="98"/>
      <c r="S390" s="163"/>
      <c r="T390" s="92" t="str">
        <f t="shared" ca="1" si="32"/>
        <v/>
      </c>
      <c r="U390" s="94"/>
      <c r="V390" s="92" t="str">
        <f t="shared" si="33"/>
        <v/>
      </c>
      <c r="W390" s="92" t="str">
        <f t="shared" si="34"/>
        <v/>
      </c>
      <c r="X390" s="99"/>
      <c r="Y390" s="94"/>
      <c r="Z390" s="100"/>
      <c r="AA390" s="95"/>
      <c r="AB390" s="10"/>
      <c r="AC390" s="72" t="b">
        <f t="shared" ca="1" si="31"/>
        <v>0</v>
      </c>
    </row>
    <row r="391" spans="1:29" ht="15">
      <c r="A391" s="93">
        <f t="shared" si="30"/>
        <v>2388</v>
      </c>
      <c r="B391" s="94"/>
      <c r="C391" s="153"/>
      <c r="D391" s="93" t="str">
        <f>IF(C391&lt;&gt;"",COUNTIF(Stats!AD:AD,C391),"")</f>
        <v/>
      </c>
      <c r="E391" s="165" t="str">
        <f ca="1">IF(C391&lt;&gt;"",IF(MONTH(T391)=MONTH(TODAY()),Stats!AI2389,"--"),"")</f>
        <v/>
      </c>
      <c r="F391" s="97"/>
      <c r="G391" s="160"/>
      <c r="H391" s="157"/>
      <c r="I391" s="158"/>
      <c r="J391" s="161"/>
      <c r="K391" s="160"/>
      <c r="L391" s="162"/>
      <c r="M391" s="162"/>
      <c r="N391" s="96"/>
      <c r="O391" s="96"/>
      <c r="P391" s="164"/>
      <c r="Q391" s="159"/>
      <c r="R391" s="98"/>
      <c r="S391" s="163"/>
      <c r="T391" s="92" t="str">
        <f t="shared" ca="1" si="32"/>
        <v/>
      </c>
      <c r="U391" s="94"/>
      <c r="V391" s="92" t="str">
        <f t="shared" si="33"/>
        <v/>
      </c>
      <c r="W391" s="92" t="str">
        <f t="shared" si="34"/>
        <v/>
      </c>
      <c r="X391" s="99"/>
      <c r="Y391" s="94"/>
      <c r="Z391" s="100"/>
      <c r="AA391" s="95"/>
      <c r="AB391" s="10"/>
      <c r="AC391" s="72" t="b">
        <f t="shared" ca="1" si="31"/>
        <v>0</v>
      </c>
    </row>
    <row r="392" spans="1:29" ht="15">
      <c r="A392" s="93">
        <f t="shared" ref="A392:A455" si="35">(A391+1)</f>
        <v>2389</v>
      </c>
      <c r="B392" s="94"/>
      <c r="C392" s="153"/>
      <c r="D392" s="93" t="str">
        <f>IF(C392&lt;&gt;"",COUNTIF(Stats!AD:AD,C392),"")</f>
        <v/>
      </c>
      <c r="E392" s="165" t="str">
        <f ca="1">IF(C392&lt;&gt;"",IF(MONTH(T392)=MONTH(TODAY()),Stats!AI2390,"--"),"")</f>
        <v/>
      </c>
      <c r="F392" s="97"/>
      <c r="G392" s="160"/>
      <c r="H392" s="157"/>
      <c r="I392" s="158"/>
      <c r="J392" s="161"/>
      <c r="K392" s="160"/>
      <c r="L392" s="162"/>
      <c r="M392" s="162"/>
      <c r="N392" s="96"/>
      <c r="O392" s="96"/>
      <c r="P392" s="164"/>
      <c r="Q392" s="159"/>
      <c r="R392" s="98"/>
      <c r="S392" s="163"/>
      <c r="T392" s="92" t="str">
        <f t="shared" ca="1" si="32"/>
        <v/>
      </c>
      <c r="U392" s="94"/>
      <c r="V392" s="92" t="str">
        <f t="shared" si="33"/>
        <v/>
      </c>
      <c r="W392" s="92" t="str">
        <f t="shared" si="34"/>
        <v/>
      </c>
      <c r="X392" s="99"/>
      <c r="Y392" s="94"/>
      <c r="Z392" s="100"/>
      <c r="AA392" s="95"/>
      <c r="AB392" s="10"/>
      <c r="AC392" s="72" t="b">
        <f t="shared" ca="1" si="31"/>
        <v>0</v>
      </c>
    </row>
    <row r="393" spans="1:29" ht="15">
      <c r="A393" s="93">
        <f t="shared" si="35"/>
        <v>2390</v>
      </c>
      <c r="B393" s="94"/>
      <c r="C393" s="153"/>
      <c r="D393" s="93" t="str">
        <f>IF(C393&lt;&gt;"",COUNTIF(Stats!AD:AD,C393),"")</f>
        <v/>
      </c>
      <c r="E393" s="165" t="str">
        <f ca="1">IF(C393&lt;&gt;"",IF(MONTH(T393)=MONTH(TODAY()),Stats!AI2391,"--"),"")</f>
        <v/>
      </c>
      <c r="F393" s="97"/>
      <c r="G393" s="160"/>
      <c r="H393" s="157"/>
      <c r="I393" s="158"/>
      <c r="J393" s="161"/>
      <c r="K393" s="160"/>
      <c r="L393" s="162"/>
      <c r="M393" s="162"/>
      <c r="N393" s="96"/>
      <c r="O393" s="96"/>
      <c r="P393" s="164"/>
      <c r="Q393" s="159"/>
      <c r="R393" s="98"/>
      <c r="S393" s="163"/>
      <c r="T393" s="92" t="str">
        <f t="shared" ca="1" si="32"/>
        <v/>
      </c>
      <c r="U393" s="94"/>
      <c r="V393" s="92" t="str">
        <f t="shared" si="33"/>
        <v/>
      </c>
      <c r="W393" s="92" t="str">
        <f t="shared" si="34"/>
        <v/>
      </c>
      <c r="X393" s="99"/>
      <c r="Y393" s="94"/>
      <c r="Z393" s="100"/>
      <c r="AA393" s="95"/>
      <c r="AB393" s="10"/>
      <c r="AC393" s="72" t="b">
        <f t="shared" ca="1" si="31"/>
        <v>0</v>
      </c>
    </row>
    <row r="394" spans="1:29" ht="15">
      <c r="A394" s="93">
        <f t="shared" si="35"/>
        <v>2391</v>
      </c>
      <c r="B394" s="94"/>
      <c r="C394" s="153"/>
      <c r="D394" s="93" t="str">
        <f>IF(C394&lt;&gt;"",COUNTIF(Stats!AD:AD,C394),"")</f>
        <v/>
      </c>
      <c r="E394" s="165" t="str">
        <f ca="1">IF(C394&lt;&gt;"",IF(MONTH(T394)=MONTH(TODAY()),Stats!AI2392,"--"),"")</f>
        <v/>
      </c>
      <c r="F394" s="97"/>
      <c r="G394" s="160"/>
      <c r="H394" s="157"/>
      <c r="I394" s="158"/>
      <c r="J394" s="161"/>
      <c r="K394" s="160"/>
      <c r="L394" s="162"/>
      <c r="M394" s="162"/>
      <c r="N394" s="96"/>
      <c r="O394" s="96"/>
      <c r="P394" s="164"/>
      <c r="Q394" s="159"/>
      <c r="R394" s="98"/>
      <c r="S394" s="163"/>
      <c r="T394" s="92" t="str">
        <f t="shared" ca="1" si="32"/>
        <v/>
      </c>
      <c r="U394" s="94"/>
      <c r="V394" s="92" t="str">
        <f t="shared" si="33"/>
        <v/>
      </c>
      <c r="W394" s="92" t="str">
        <f t="shared" si="34"/>
        <v/>
      </c>
      <c r="X394" s="99"/>
      <c r="Y394" s="94"/>
      <c r="Z394" s="100"/>
      <c r="AA394" s="95"/>
      <c r="AB394" s="10"/>
      <c r="AC394" s="72" t="b">
        <f t="shared" ca="1" si="31"/>
        <v>0</v>
      </c>
    </row>
    <row r="395" spans="1:29" ht="15">
      <c r="A395" s="93">
        <f t="shared" si="35"/>
        <v>2392</v>
      </c>
      <c r="B395" s="94"/>
      <c r="C395" s="153"/>
      <c r="D395" s="93" t="str">
        <f>IF(C395&lt;&gt;"",COUNTIF(Stats!AD:AD,C395),"")</f>
        <v/>
      </c>
      <c r="E395" s="165" t="str">
        <f ca="1">IF(C395&lt;&gt;"",IF(MONTH(T395)=MONTH(TODAY()),Stats!AI2393,"--"),"")</f>
        <v/>
      </c>
      <c r="F395" s="97"/>
      <c r="G395" s="160"/>
      <c r="H395" s="157"/>
      <c r="I395" s="158"/>
      <c r="J395" s="161"/>
      <c r="K395" s="160"/>
      <c r="L395" s="162"/>
      <c r="M395" s="162"/>
      <c r="N395" s="96"/>
      <c r="O395" s="96"/>
      <c r="P395" s="164"/>
      <c r="Q395" s="159"/>
      <c r="R395" s="98"/>
      <c r="S395" s="163"/>
      <c r="T395" s="92" t="str">
        <f t="shared" ca="1" si="32"/>
        <v/>
      </c>
      <c r="U395" s="94"/>
      <c r="V395" s="92" t="str">
        <f t="shared" si="33"/>
        <v/>
      </c>
      <c r="W395" s="92" t="str">
        <f t="shared" si="34"/>
        <v/>
      </c>
      <c r="X395" s="99"/>
      <c r="Y395" s="94"/>
      <c r="Z395" s="100"/>
      <c r="AA395" s="95"/>
      <c r="AB395" s="10"/>
      <c r="AC395" s="72" t="b">
        <f t="shared" ca="1" si="31"/>
        <v>0</v>
      </c>
    </row>
    <row r="396" spans="1:29" ht="15">
      <c r="A396" s="93">
        <f t="shared" si="35"/>
        <v>2393</v>
      </c>
      <c r="B396" s="94"/>
      <c r="C396" s="153"/>
      <c r="D396" s="93" t="str">
        <f>IF(C396&lt;&gt;"",COUNTIF(Stats!AD:AD,C396),"")</f>
        <v/>
      </c>
      <c r="E396" s="165" t="str">
        <f ca="1">IF(C396&lt;&gt;"",IF(MONTH(T396)=MONTH(TODAY()),Stats!AI2394,"--"),"")</f>
        <v/>
      </c>
      <c r="F396" s="97"/>
      <c r="G396" s="160"/>
      <c r="H396" s="157"/>
      <c r="I396" s="158"/>
      <c r="J396" s="161"/>
      <c r="K396" s="160"/>
      <c r="L396" s="162"/>
      <c r="M396" s="162"/>
      <c r="N396" s="96"/>
      <c r="O396" s="96"/>
      <c r="P396" s="164"/>
      <c r="Q396" s="159"/>
      <c r="R396" s="98"/>
      <c r="S396" s="163"/>
      <c r="T396" s="92" t="str">
        <f t="shared" ca="1" si="32"/>
        <v/>
      </c>
      <c r="U396" s="94"/>
      <c r="V396" s="92" t="str">
        <f t="shared" si="33"/>
        <v/>
      </c>
      <c r="W396" s="92" t="str">
        <f t="shared" si="34"/>
        <v/>
      </c>
      <c r="X396" s="99"/>
      <c r="Y396" s="94"/>
      <c r="Z396" s="100"/>
      <c r="AA396" s="95"/>
      <c r="AB396" s="10"/>
      <c r="AC396" s="72" t="b">
        <f t="shared" ca="1" si="31"/>
        <v>0</v>
      </c>
    </row>
    <row r="397" spans="1:29" ht="15">
      <c r="A397" s="93">
        <f t="shared" si="35"/>
        <v>2394</v>
      </c>
      <c r="B397" s="94"/>
      <c r="C397" s="153"/>
      <c r="D397" s="93" t="str">
        <f>IF(C397&lt;&gt;"",COUNTIF(Stats!AD:AD,C397),"")</f>
        <v/>
      </c>
      <c r="E397" s="165" t="str">
        <f ca="1">IF(C397&lt;&gt;"",IF(MONTH(T397)=MONTH(TODAY()),Stats!AI2395,"--"),"")</f>
        <v/>
      </c>
      <c r="F397" s="97"/>
      <c r="G397" s="160"/>
      <c r="H397" s="157"/>
      <c r="I397" s="158"/>
      <c r="J397" s="161"/>
      <c r="K397" s="160"/>
      <c r="L397" s="162"/>
      <c r="M397" s="162"/>
      <c r="N397" s="96"/>
      <c r="O397" s="96"/>
      <c r="P397" s="164"/>
      <c r="Q397" s="159"/>
      <c r="R397" s="98"/>
      <c r="S397" s="163"/>
      <c r="T397" s="92" t="str">
        <f t="shared" ca="1" si="32"/>
        <v/>
      </c>
      <c r="U397" s="94"/>
      <c r="V397" s="92" t="str">
        <f t="shared" si="33"/>
        <v/>
      </c>
      <c r="W397" s="92" t="str">
        <f t="shared" si="34"/>
        <v/>
      </c>
      <c r="X397" s="99"/>
      <c r="Y397" s="94"/>
      <c r="Z397" s="100"/>
      <c r="AA397" s="95"/>
      <c r="AB397" s="10"/>
      <c r="AC397" s="72" t="b">
        <f t="shared" ca="1" si="31"/>
        <v>0</v>
      </c>
    </row>
    <row r="398" spans="1:29" ht="15">
      <c r="A398" s="93">
        <f t="shared" si="35"/>
        <v>2395</v>
      </c>
      <c r="B398" s="94"/>
      <c r="C398" s="153"/>
      <c r="D398" s="93" t="str">
        <f>IF(C398&lt;&gt;"",COUNTIF(Stats!AD:AD,C398),"")</f>
        <v/>
      </c>
      <c r="E398" s="165" t="str">
        <f ca="1">IF(C398&lt;&gt;"",IF(MONTH(T398)=MONTH(TODAY()),Stats!AI2396,"--"),"")</f>
        <v/>
      </c>
      <c r="F398" s="97"/>
      <c r="G398" s="160"/>
      <c r="H398" s="157"/>
      <c r="I398" s="158"/>
      <c r="J398" s="161"/>
      <c r="K398" s="160"/>
      <c r="L398" s="162"/>
      <c r="M398" s="162"/>
      <c r="N398" s="96"/>
      <c r="O398" s="96"/>
      <c r="P398" s="164"/>
      <c r="Q398" s="159"/>
      <c r="R398" s="98"/>
      <c r="S398" s="163"/>
      <c r="T398" s="92" t="str">
        <f t="shared" ca="1" si="32"/>
        <v/>
      </c>
      <c r="U398" s="94"/>
      <c r="V398" s="92" t="str">
        <f t="shared" si="33"/>
        <v/>
      </c>
      <c r="W398" s="92" t="str">
        <f t="shared" si="34"/>
        <v/>
      </c>
      <c r="X398" s="99"/>
      <c r="Y398" s="94"/>
      <c r="Z398" s="100"/>
      <c r="AA398" s="95"/>
      <c r="AB398" s="10"/>
      <c r="AC398" s="72" t="b">
        <f t="shared" ca="1" si="31"/>
        <v>0</v>
      </c>
    </row>
    <row r="399" spans="1:29" ht="15">
      <c r="A399" s="93">
        <f t="shared" si="35"/>
        <v>2396</v>
      </c>
      <c r="B399" s="94"/>
      <c r="C399" s="153"/>
      <c r="D399" s="93" t="str">
        <f>IF(C399&lt;&gt;"",COUNTIF(Stats!AD:AD,C399),"")</f>
        <v/>
      </c>
      <c r="E399" s="165" t="str">
        <f ca="1">IF(C399&lt;&gt;"",IF(MONTH(T399)=MONTH(TODAY()),Stats!AI2397,"--"),"")</f>
        <v/>
      </c>
      <c r="F399" s="97"/>
      <c r="G399" s="160"/>
      <c r="H399" s="157"/>
      <c r="I399" s="158"/>
      <c r="J399" s="161"/>
      <c r="K399" s="160"/>
      <c r="L399" s="162"/>
      <c r="M399" s="162"/>
      <c r="N399" s="96"/>
      <c r="O399" s="96"/>
      <c r="P399" s="164"/>
      <c r="Q399" s="159"/>
      <c r="R399" s="98"/>
      <c r="S399" s="163"/>
      <c r="T399" s="92" t="str">
        <f t="shared" ca="1" si="32"/>
        <v/>
      </c>
      <c r="U399" s="94"/>
      <c r="V399" s="92" t="str">
        <f t="shared" si="33"/>
        <v/>
      </c>
      <c r="W399" s="92" t="str">
        <f t="shared" si="34"/>
        <v/>
      </c>
      <c r="X399" s="99"/>
      <c r="Y399" s="94"/>
      <c r="Z399" s="100"/>
      <c r="AA399" s="95"/>
      <c r="AB399" s="10"/>
      <c r="AC399" s="72" t="b">
        <f t="shared" ca="1" si="31"/>
        <v>0</v>
      </c>
    </row>
    <row r="400" spans="1:29" ht="15">
      <c r="A400" s="93">
        <f t="shared" si="35"/>
        <v>2397</v>
      </c>
      <c r="B400" s="94"/>
      <c r="C400" s="153"/>
      <c r="D400" s="93" t="str">
        <f>IF(C400&lt;&gt;"",COUNTIF(Stats!AD:AD,C400),"")</f>
        <v/>
      </c>
      <c r="E400" s="165" t="str">
        <f ca="1">IF(C400&lt;&gt;"",IF(MONTH(T400)=MONTH(TODAY()),Stats!AI2398,"--"),"")</f>
        <v/>
      </c>
      <c r="F400" s="97"/>
      <c r="G400" s="160"/>
      <c r="H400" s="157"/>
      <c r="I400" s="158"/>
      <c r="J400" s="161"/>
      <c r="K400" s="160"/>
      <c r="L400" s="162"/>
      <c r="M400" s="162"/>
      <c r="N400" s="96"/>
      <c r="O400" s="96"/>
      <c r="P400" s="164"/>
      <c r="Q400" s="159"/>
      <c r="R400" s="98"/>
      <c r="S400" s="163"/>
      <c r="T400" s="92" t="str">
        <f t="shared" ca="1" si="32"/>
        <v/>
      </c>
      <c r="U400" s="94"/>
      <c r="V400" s="92" t="str">
        <f t="shared" si="33"/>
        <v/>
      </c>
      <c r="W400" s="92" t="str">
        <f t="shared" si="34"/>
        <v/>
      </c>
      <c r="X400" s="99"/>
      <c r="Y400" s="94"/>
      <c r="Z400" s="100"/>
      <c r="AA400" s="95"/>
      <c r="AB400" s="10"/>
      <c r="AC400" s="72" t="b">
        <f t="shared" ca="1" si="31"/>
        <v>0</v>
      </c>
    </row>
    <row r="401" spans="1:29" ht="15">
      <c r="A401" s="93">
        <f t="shared" si="35"/>
        <v>2398</v>
      </c>
      <c r="B401" s="94"/>
      <c r="C401" s="153"/>
      <c r="D401" s="93" t="str">
        <f>IF(C401&lt;&gt;"",COUNTIF(Stats!AD:AD,C401),"")</f>
        <v/>
      </c>
      <c r="E401" s="165" t="str">
        <f ca="1">IF(C401&lt;&gt;"",IF(MONTH(T401)=MONTH(TODAY()),Stats!AI2399,"--"),"")</f>
        <v/>
      </c>
      <c r="F401" s="97"/>
      <c r="G401" s="160"/>
      <c r="H401" s="157"/>
      <c r="I401" s="158"/>
      <c r="J401" s="161"/>
      <c r="K401" s="160"/>
      <c r="L401" s="162"/>
      <c r="M401" s="162"/>
      <c r="N401" s="96"/>
      <c r="O401" s="96"/>
      <c r="P401" s="164"/>
      <c r="Q401" s="159"/>
      <c r="R401" s="98"/>
      <c r="S401" s="163"/>
      <c r="T401" s="92" t="str">
        <f t="shared" ca="1" si="32"/>
        <v/>
      </c>
      <c r="U401" s="94"/>
      <c r="V401" s="92" t="str">
        <f t="shared" si="33"/>
        <v/>
      </c>
      <c r="W401" s="92" t="str">
        <f t="shared" si="34"/>
        <v/>
      </c>
      <c r="X401" s="99"/>
      <c r="Y401" s="94"/>
      <c r="Z401" s="100"/>
      <c r="AA401" s="95"/>
      <c r="AB401" s="10"/>
      <c r="AC401" s="72" t="b">
        <f t="shared" ca="1" si="31"/>
        <v>0</v>
      </c>
    </row>
    <row r="402" spans="1:29" ht="15">
      <c r="A402" s="93">
        <f t="shared" si="35"/>
        <v>2399</v>
      </c>
      <c r="B402" s="94"/>
      <c r="C402" s="153"/>
      <c r="D402" s="93" t="str">
        <f>IF(C402&lt;&gt;"",COUNTIF(Stats!AD:AD,C402),"")</f>
        <v/>
      </c>
      <c r="E402" s="165" t="str">
        <f ca="1">IF(C402&lt;&gt;"",IF(MONTH(T402)=MONTH(TODAY()),Stats!AI2400,"--"),"")</f>
        <v/>
      </c>
      <c r="F402" s="97"/>
      <c r="G402" s="160"/>
      <c r="H402" s="157"/>
      <c r="I402" s="158"/>
      <c r="J402" s="161"/>
      <c r="K402" s="160"/>
      <c r="L402" s="162"/>
      <c r="M402" s="162"/>
      <c r="N402" s="96"/>
      <c r="O402" s="96"/>
      <c r="P402" s="164"/>
      <c r="Q402" s="159"/>
      <c r="R402" s="98"/>
      <c r="S402" s="163"/>
      <c r="T402" s="92" t="str">
        <f t="shared" ca="1" si="32"/>
        <v/>
      </c>
      <c r="U402" s="94"/>
      <c r="V402" s="92" t="str">
        <f t="shared" si="33"/>
        <v/>
      </c>
      <c r="W402" s="92" t="str">
        <f t="shared" si="34"/>
        <v/>
      </c>
      <c r="X402" s="99"/>
      <c r="Y402" s="94"/>
      <c r="Z402" s="100"/>
      <c r="AA402" s="95"/>
      <c r="AB402" s="10"/>
      <c r="AC402" s="72" t="b">
        <f t="shared" ca="1" si="31"/>
        <v>0</v>
      </c>
    </row>
    <row r="403" spans="1:29" ht="15">
      <c r="A403" s="93">
        <f t="shared" si="35"/>
        <v>2400</v>
      </c>
      <c r="B403" s="94"/>
      <c r="C403" s="153"/>
      <c r="D403" s="93" t="str">
        <f>IF(C403&lt;&gt;"",COUNTIF(Stats!AD:AD,C403),"")</f>
        <v/>
      </c>
      <c r="E403" s="165" t="str">
        <f ca="1">IF(C403&lt;&gt;"",IF(MONTH(T403)=MONTH(TODAY()),Stats!AI2401,"--"),"")</f>
        <v/>
      </c>
      <c r="F403" s="97"/>
      <c r="G403" s="160"/>
      <c r="H403" s="157"/>
      <c r="I403" s="158"/>
      <c r="J403" s="161"/>
      <c r="K403" s="160"/>
      <c r="L403" s="162"/>
      <c r="M403" s="162"/>
      <c r="N403" s="96"/>
      <c r="O403" s="96"/>
      <c r="P403" s="164"/>
      <c r="Q403" s="159"/>
      <c r="R403" s="98"/>
      <c r="S403" s="163"/>
      <c r="T403" s="92" t="str">
        <f t="shared" ca="1" si="32"/>
        <v/>
      </c>
      <c r="U403" s="94"/>
      <c r="V403" s="92" t="str">
        <f t="shared" si="33"/>
        <v/>
      </c>
      <c r="W403" s="92" t="str">
        <f t="shared" si="34"/>
        <v/>
      </c>
      <c r="X403" s="99"/>
      <c r="Y403" s="94"/>
      <c r="Z403" s="100"/>
      <c r="AA403" s="95"/>
      <c r="AB403" s="10"/>
      <c r="AC403" s="72" t="b">
        <f t="shared" ca="1" si="31"/>
        <v>0</v>
      </c>
    </row>
    <row r="404" spans="1:29" ht="15">
      <c r="A404" s="93">
        <f t="shared" si="35"/>
        <v>2401</v>
      </c>
      <c r="B404" s="94"/>
      <c r="C404" s="153"/>
      <c r="D404" s="93" t="str">
        <f>IF(C404&lt;&gt;"",COUNTIF(Stats!AD:AD,C404),"")</f>
        <v/>
      </c>
      <c r="E404" s="165" t="str">
        <f ca="1">IF(C404&lt;&gt;"",IF(MONTH(T404)=MONTH(TODAY()),Stats!AI2402,"--"),"")</f>
        <v/>
      </c>
      <c r="F404" s="97"/>
      <c r="G404" s="160"/>
      <c r="H404" s="157"/>
      <c r="I404" s="158"/>
      <c r="J404" s="161"/>
      <c r="K404" s="160"/>
      <c r="L404" s="162"/>
      <c r="M404" s="162"/>
      <c r="N404" s="96"/>
      <c r="O404" s="96"/>
      <c r="P404" s="164"/>
      <c r="Q404" s="159"/>
      <c r="R404" s="98"/>
      <c r="S404" s="163"/>
      <c r="T404" s="92" t="str">
        <f t="shared" ca="1" si="32"/>
        <v/>
      </c>
      <c r="U404" s="94"/>
      <c r="V404" s="92" t="str">
        <f t="shared" si="33"/>
        <v/>
      </c>
      <c r="W404" s="92" t="str">
        <f t="shared" si="34"/>
        <v/>
      </c>
      <c r="X404" s="99"/>
      <c r="Y404" s="94"/>
      <c r="Z404" s="100"/>
      <c r="AA404" s="95"/>
      <c r="AB404" s="10"/>
      <c r="AC404" s="72" t="b">
        <f t="shared" ca="1" si="31"/>
        <v>0</v>
      </c>
    </row>
    <row r="405" spans="1:29" ht="15">
      <c r="A405" s="93">
        <f t="shared" si="35"/>
        <v>2402</v>
      </c>
      <c r="B405" s="94"/>
      <c r="C405" s="153"/>
      <c r="D405" s="93" t="str">
        <f>IF(C405&lt;&gt;"",COUNTIF(Stats!AD:AD,C405),"")</f>
        <v/>
      </c>
      <c r="E405" s="165" t="str">
        <f ca="1">IF(C405&lt;&gt;"",IF(MONTH(T405)=MONTH(TODAY()),Stats!AI2403,"--"),"")</f>
        <v/>
      </c>
      <c r="F405" s="97"/>
      <c r="G405" s="160"/>
      <c r="H405" s="157"/>
      <c r="I405" s="158"/>
      <c r="J405" s="161"/>
      <c r="K405" s="160"/>
      <c r="L405" s="162"/>
      <c r="M405" s="162"/>
      <c r="N405" s="96"/>
      <c r="O405" s="96"/>
      <c r="P405" s="164"/>
      <c r="Q405" s="159"/>
      <c r="R405" s="98"/>
      <c r="S405" s="163"/>
      <c r="T405" s="92" t="str">
        <f t="shared" ca="1" si="32"/>
        <v/>
      </c>
      <c r="U405" s="94"/>
      <c r="V405" s="92" t="str">
        <f t="shared" si="33"/>
        <v/>
      </c>
      <c r="W405" s="92" t="str">
        <f t="shared" si="34"/>
        <v/>
      </c>
      <c r="X405" s="99"/>
      <c r="Y405" s="94"/>
      <c r="Z405" s="100"/>
      <c r="AA405" s="95"/>
      <c r="AB405" s="10"/>
      <c r="AC405" s="72" t="b">
        <f t="shared" ca="1" si="31"/>
        <v>0</v>
      </c>
    </row>
    <row r="406" spans="1:29" ht="15">
      <c r="A406" s="93">
        <f t="shared" si="35"/>
        <v>2403</v>
      </c>
      <c r="B406" s="94"/>
      <c r="C406" s="153"/>
      <c r="D406" s="93" t="str">
        <f>IF(C406&lt;&gt;"",COUNTIF(Stats!AD:AD,C406),"")</f>
        <v/>
      </c>
      <c r="E406" s="165" t="str">
        <f ca="1">IF(C406&lt;&gt;"",IF(MONTH(T406)=MONTH(TODAY()),Stats!AI2404,"--"),"")</f>
        <v/>
      </c>
      <c r="F406" s="97"/>
      <c r="G406" s="160"/>
      <c r="H406" s="157"/>
      <c r="I406" s="158"/>
      <c r="J406" s="161"/>
      <c r="K406" s="160"/>
      <c r="L406" s="162"/>
      <c r="M406" s="162"/>
      <c r="N406" s="96"/>
      <c r="O406" s="96"/>
      <c r="P406" s="164"/>
      <c r="Q406" s="159"/>
      <c r="R406" s="98"/>
      <c r="S406" s="163"/>
      <c r="T406" s="92" t="str">
        <f t="shared" ca="1" si="32"/>
        <v/>
      </c>
      <c r="U406" s="94"/>
      <c r="V406" s="92" t="str">
        <f t="shared" si="33"/>
        <v/>
      </c>
      <c r="W406" s="92" t="str">
        <f t="shared" si="34"/>
        <v/>
      </c>
      <c r="X406" s="99"/>
      <c r="Y406" s="94"/>
      <c r="Z406" s="100"/>
      <c r="AA406" s="95"/>
      <c r="AB406" s="10"/>
      <c r="AC406" s="72" t="b">
        <f t="shared" ca="1" si="31"/>
        <v>0</v>
      </c>
    </row>
    <row r="407" spans="1:29" ht="15">
      <c r="A407" s="93">
        <f t="shared" si="35"/>
        <v>2404</v>
      </c>
      <c r="B407" s="94"/>
      <c r="C407" s="153"/>
      <c r="D407" s="93" t="str">
        <f>IF(C407&lt;&gt;"",COUNTIF(Stats!AD:AD,C407),"")</f>
        <v/>
      </c>
      <c r="E407" s="165" t="str">
        <f ca="1">IF(C407&lt;&gt;"",IF(MONTH(T407)=MONTH(TODAY()),Stats!AI2405,"--"),"")</f>
        <v/>
      </c>
      <c r="F407" s="97"/>
      <c r="G407" s="160"/>
      <c r="H407" s="157"/>
      <c r="I407" s="158"/>
      <c r="J407" s="161"/>
      <c r="K407" s="160"/>
      <c r="L407" s="162"/>
      <c r="M407" s="162"/>
      <c r="N407" s="96"/>
      <c r="O407" s="96"/>
      <c r="P407" s="164"/>
      <c r="Q407" s="159"/>
      <c r="R407" s="98"/>
      <c r="S407" s="163"/>
      <c r="T407" s="92" t="str">
        <f t="shared" ca="1" si="32"/>
        <v/>
      </c>
      <c r="U407" s="94"/>
      <c r="V407" s="92" t="str">
        <f t="shared" si="33"/>
        <v/>
      </c>
      <c r="W407" s="92" t="str">
        <f t="shared" si="34"/>
        <v/>
      </c>
      <c r="X407" s="99"/>
      <c r="Y407" s="94"/>
      <c r="Z407" s="100"/>
      <c r="AA407" s="95"/>
      <c r="AB407" s="10"/>
      <c r="AC407" s="72" t="b">
        <f t="shared" ca="1" si="31"/>
        <v>0</v>
      </c>
    </row>
    <row r="408" spans="1:29" ht="15">
      <c r="A408" s="93">
        <f t="shared" si="35"/>
        <v>2405</v>
      </c>
      <c r="B408" s="94"/>
      <c r="C408" s="153"/>
      <c r="D408" s="93" t="str">
        <f>IF(C408&lt;&gt;"",COUNTIF(Stats!AD:AD,C408),"")</f>
        <v/>
      </c>
      <c r="E408" s="165" t="str">
        <f ca="1">IF(C408&lt;&gt;"",IF(MONTH(T408)=MONTH(TODAY()),Stats!AI2406,"--"),"")</f>
        <v/>
      </c>
      <c r="F408" s="97"/>
      <c r="G408" s="160"/>
      <c r="H408" s="157"/>
      <c r="I408" s="158"/>
      <c r="J408" s="161"/>
      <c r="K408" s="160"/>
      <c r="L408" s="162"/>
      <c r="M408" s="162"/>
      <c r="N408" s="96"/>
      <c r="O408" s="96"/>
      <c r="P408" s="164"/>
      <c r="Q408" s="159"/>
      <c r="R408" s="98"/>
      <c r="S408" s="163"/>
      <c r="T408" s="92" t="str">
        <f t="shared" ca="1" si="32"/>
        <v/>
      </c>
      <c r="U408" s="94"/>
      <c r="V408" s="92" t="str">
        <f t="shared" si="33"/>
        <v/>
      </c>
      <c r="W408" s="92" t="str">
        <f t="shared" si="34"/>
        <v/>
      </c>
      <c r="X408" s="99"/>
      <c r="Y408" s="94"/>
      <c r="Z408" s="100"/>
      <c r="AA408" s="95"/>
      <c r="AB408" s="10"/>
      <c r="AC408" s="72" t="b">
        <f t="shared" ca="1" si="31"/>
        <v>0</v>
      </c>
    </row>
    <row r="409" spans="1:29" ht="15">
      <c r="A409" s="93">
        <f t="shared" si="35"/>
        <v>2406</v>
      </c>
      <c r="B409" s="94"/>
      <c r="C409" s="153"/>
      <c r="D409" s="93" t="str">
        <f>IF(C409&lt;&gt;"",COUNTIF(Stats!AD:AD,C409),"")</f>
        <v/>
      </c>
      <c r="E409" s="165" t="str">
        <f ca="1">IF(C409&lt;&gt;"",IF(MONTH(T409)=MONTH(TODAY()),Stats!AI2407,"--"),"")</f>
        <v/>
      </c>
      <c r="F409" s="97"/>
      <c r="G409" s="160"/>
      <c r="H409" s="157"/>
      <c r="I409" s="158"/>
      <c r="J409" s="161"/>
      <c r="K409" s="160"/>
      <c r="L409" s="162"/>
      <c r="M409" s="162"/>
      <c r="N409" s="96"/>
      <c r="O409" s="96"/>
      <c r="P409" s="164"/>
      <c r="Q409" s="159"/>
      <c r="R409" s="98"/>
      <c r="S409" s="163"/>
      <c r="T409" s="92" t="str">
        <f t="shared" ca="1" si="32"/>
        <v/>
      </c>
      <c r="U409" s="94"/>
      <c r="V409" s="92" t="str">
        <f t="shared" si="33"/>
        <v/>
      </c>
      <c r="W409" s="92" t="str">
        <f t="shared" si="34"/>
        <v/>
      </c>
      <c r="X409" s="99"/>
      <c r="Y409" s="94"/>
      <c r="Z409" s="100"/>
      <c r="AA409" s="95"/>
      <c r="AB409" s="10"/>
      <c r="AC409" s="72" t="b">
        <f t="shared" ca="1" si="31"/>
        <v>0</v>
      </c>
    </row>
    <row r="410" spans="1:29" ht="15">
      <c r="A410" s="93">
        <f t="shared" si="35"/>
        <v>2407</v>
      </c>
      <c r="B410" s="94"/>
      <c r="C410" s="153"/>
      <c r="D410" s="93" t="str">
        <f>IF(C410&lt;&gt;"",COUNTIF(Stats!AD:AD,C410),"")</f>
        <v/>
      </c>
      <c r="E410" s="165" t="str">
        <f ca="1">IF(C410&lt;&gt;"",IF(MONTH(T410)=MONTH(TODAY()),Stats!AI2408,"--"),"")</f>
        <v/>
      </c>
      <c r="F410" s="97"/>
      <c r="G410" s="160"/>
      <c r="H410" s="157"/>
      <c r="I410" s="158"/>
      <c r="J410" s="161"/>
      <c r="K410" s="160"/>
      <c r="L410" s="162"/>
      <c r="M410" s="162"/>
      <c r="N410" s="96"/>
      <c r="O410" s="96"/>
      <c r="P410" s="164"/>
      <c r="Q410" s="159"/>
      <c r="R410" s="98"/>
      <c r="S410" s="163"/>
      <c r="T410" s="92" t="str">
        <f t="shared" ca="1" si="32"/>
        <v/>
      </c>
      <c r="U410" s="94"/>
      <c r="V410" s="92" t="str">
        <f t="shared" si="33"/>
        <v/>
      </c>
      <c r="W410" s="92" t="str">
        <f t="shared" si="34"/>
        <v/>
      </c>
      <c r="X410" s="99"/>
      <c r="Y410" s="94"/>
      <c r="Z410" s="100"/>
      <c r="AA410" s="95"/>
      <c r="AB410" s="10"/>
      <c r="AC410" s="72" t="b">
        <f t="shared" ca="1" si="31"/>
        <v>0</v>
      </c>
    </row>
    <row r="411" spans="1:29" ht="15">
      <c r="A411" s="93">
        <f t="shared" si="35"/>
        <v>2408</v>
      </c>
      <c r="B411" s="94"/>
      <c r="C411" s="153"/>
      <c r="D411" s="93" t="str">
        <f>IF(C411&lt;&gt;"",COUNTIF(Stats!AD:AD,C411),"")</f>
        <v/>
      </c>
      <c r="E411" s="165" t="str">
        <f ca="1">IF(C411&lt;&gt;"",IF(MONTH(T411)=MONTH(TODAY()),Stats!AI2409,"--"),"")</f>
        <v/>
      </c>
      <c r="F411" s="97"/>
      <c r="G411" s="160"/>
      <c r="H411" s="157"/>
      <c r="I411" s="158"/>
      <c r="J411" s="161"/>
      <c r="K411" s="160"/>
      <c r="L411" s="162"/>
      <c r="M411" s="162"/>
      <c r="N411" s="96"/>
      <c r="O411" s="96"/>
      <c r="P411" s="164"/>
      <c r="Q411" s="159"/>
      <c r="R411" s="98"/>
      <c r="S411" s="163"/>
      <c r="T411" s="92" t="str">
        <f t="shared" ca="1" si="32"/>
        <v/>
      </c>
      <c r="U411" s="94"/>
      <c r="V411" s="92" t="str">
        <f t="shared" si="33"/>
        <v/>
      </c>
      <c r="W411" s="92" t="str">
        <f t="shared" si="34"/>
        <v/>
      </c>
      <c r="X411" s="99"/>
      <c r="Y411" s="94"/>
      <c r="Z411" s="100"/>
      <c r="AA411" s="95"/>
      <c r="AB411" s="10"/>
      <c r="AC411" s="72" t="b">
        <f t="shared" ca="1" si="31"/>
        <v>0</v>
      </c>
    </row>
    <row r="412" spans="1:29" ht="16.5" customHeight="1">
      <c r="A412" s="93">
        <f t="shared" si="35"/>
        <v>2409</v>
      </c>
      <c r="B412" s="94"/>
      <c r="C412" s="153"/>
      <c r="D412" s="93" t="str">
        <f>IF(C412&lt;&gt;"",COUNTIF(Stats!AD:AD,C412),"")</f>
        <v/>
      </c>
      <c r="E412" s="165" t="str">
        <f ca="1">IF(C412&lt;&gt;"",IF(MONTH(T412)=MONTH(TODAY()),Stats!AI2410,"--"),"")</f>
        <v/>
      </c>
      <c r="F412" s="97"/>
      <c r="G412" s="160"/>
      <c r="H412" s="157"/>
      <c r="I412" s="158"/>
      <c r="J412" s="161"/>
      <c r="K412" s="160"/>
      <c r="L412" s="162"/>
      <c r="M412" s="162"/>
      <c r="N412" s="96"/>
      <c r="O412" s="96"/>
      <c r="P412" s="164"/>
      <c r="Q412" s="159"/>
      <c r="R412" s="98"/>
      <c r="S412" s="163"/>
      <c r="T412" s="92" t="str">
        <f t="shared" ca="1" si="32"/>
        <v/>
      </c>
      <c r="U412" s="94"/>
      <c r="V412" s="92" t="str">
        <f t="shared" si="33"/>
        <v/>
      </c>
      <c r="W412" s="92" t="str">
        <f t="shared" si="34"/>
        <v/>
      </c>
      <c r="X412" s="99"/>
      <c r="Y412" s="94"/>
      <c r="Z412" s="100"/>
      <c r="AA412" s="95"/>
      <c r="AB412" s="10"/>
      <c r="AC412" s="72" t="b">
        <f t="shared" ca="1" si="31"/>
        <v>0</v>
      </c>
    </row>
    <row r="413" spans="1:29" ht="15">
      <c r="A413" s="93">
        <f t="shared" si="35"/>
        <v>2410</v>
      </c>
      <c r="B413" s="94"/>
      <c r="C413" s="153"/>
      <c r="D413" s="93" t="str">
        <f>IF(C413&lt;&gt;"",COUNTIF(Stats!AD:AD,C413),"")</f>
        <v/>
      </c>
      <c r="E413" s="165" t="str">
        <f ca="1">IF(C413&lt;&gt;"",IF(MONTH(T413)=MONTH(TODAY()),Stats!AI2411,"--"),"")</f>
        <v/>
      </c>
      <c r="F413" s="97"/>
      <c r="G413" s="160"/>
      <c r="H413" s="157"/>
      <c r="I413" s="158"/>
      <c r="J413" s="161"/>
      <c r="K413" s="160"/>
      <c r="L413" s="162"/>
      <c r="M413" s="162"/>
      <c r="N413" s="96"/>
      <c r="O413" s="96"/>
      <c r="P413" s="164"/>
      <c r="Q413" s="159"/>
      <c r="R413" s="98"/>
      <c r="S413" s="163"/>
      <c r="T413" s="92" t="str">
        <f t="shared" ca="1" si="32"/>
        <v/>
      </c>
      <c r="U413" s="94"/>
      <c r="V413" s="92" t="str">
        <f t="shared" si="33"/>
        <v/>
      </c>
      <c r="W413" s="92" t="str">
        <f t="shared" si="34"/>
        <v/>
      </c>
      <c r="X413" s="99"/>
      <c r="Y413" s="94"/>
      <c r="Z413" s="100"/>
      <c r="AA413" s="95"/>
      <c r="AB413" s="10"/>
      <c r="AC413" s="72" t="b">
        <f t="shared" ca="1" si="31"/>
        <v>0</v>
      </c>
    </row>
    <row r="414" spans="1:29" ht="15">
      <c r="A414" s="93">
        <f t="shared" si="35"/>
        <v>2411</v>
      </c>
      <c r="B414" s="94"/>
      <c r="C414" s="153"/>
      <c r="D414" s="93" t="str">
        <f>IF(C414&lt;&gt;"",COUNTIF(Stats!AD:AD,C414),"")</f>
        <v/>
      </c>
      <c r="E414" s="165" t="str">
        <f ca="1">IF(C414&lt;&gt;"",IF(MONTH(T414)=MONTH(TODAY()),Stats!AI2412,"--"),"")</f>
        <v/>
      </c>
      <c r="F414" s="97"/>
      <c r="G414" s="160"/>
      <c r="H414" s="157"/>
      <c r="I414" s="158"/>
      <c r="J414" s="161"/>
      <c r="K414" s="160"/>
      <c r="L414" s="162"/>
      <c r="M414" s="162"/>
      <c r="N414" s="96"/>
      <c r="O414" s="96"/>
      <c r="P414" s="164"/>
      <c r="Q414" s="159"/>
      <c r="R414" s="98"/>
      <c r="S414" s="163"/>
      <c r="T414" s="92" t="str">
        <f t="shared" ca="1" si="32"/>
        <v/>
      </c>
      <c r="U414" s="94"/>
      <c r="V414" s="92" t="str">
        <f t="shared" si="33"/>
        <v/>
      </c>
      <c r="W414" s="92" t="str">
        <f t="shared" si="34"/>
        <v/>
      </c>
      <c r="X414" s="99"/>
      <c r="Y414" s="94"/>
      <c r="Z414" s="100"/>
      <c r="AA414" s="95"/>
      <c r="AB414" s="10"/>
      <c r="AC414" s="72" t="b">
        <f t="shared" ca="1" si="31"/>
        <v>0</v>
      </c>
    </row>
    <row r="415" spans="1:29" ht="15">
      <c r="A415" s="93">
        <f t="shared" si="35"/>
        <v>2412</v>
      </c>
      <c r="B415" s="94"/>
      <c r="C415" s="153"/>
      <c r="D415" s="93" t="str">
        <f>IF(C415&lt;&gt;"",COUNTIF(Stats!AD:AD,C415),"")</f>
        <v/>
      </c>
      <c r="E415" s="165" t="str">
        <f ca="1">IF(C415&lt;&gt;"",IF(MONTH(T415)=MONTH(TODAY()),Stats!AI2413,"--"),"")</f>
        <v/>
      </c>
      <c r="F415" s="97"/>
      <c r="G415" s="160"/>
      <c r="H415" s="157"/>
      <c r="I415" s="158"/>
      <c r="J415" s="161"/>
      <c r="K415" s="160"/>
      <c r="L415" s="162"/>
      <c r="M415" s="162"/>
      <c r="N415" s="96"/>
      <c r="O415" s="96"/>
      <c r="P415" s="164"/>
      <c r="Q415" s="159"/>
      <c r="R415" s="98"/>
      <c r="S415" s="163"/>
      <c r="T415" s="92" t="str">
        <f t="shared" ca="1" si="32"/>
        <v/>
      </c>
      <c r="U415" s="94"/>
      <c r="V415" s="92" t="str">
        <f t="shared" si="33"/>
        <v/>
      </c>
      <c r="W415" s="92" t="str">
        <f t="shared" si="34"/>
        <v/>
      </c>
      <c r="X415" s="99"/>
      <c r="Y415" s="94"/>
      <c r="Z415" s="100"/>
      <c r="AA415" s="95"/>
      <c r="AB415" s="10"/>
      <c r="AC415" s="72" t="b">
        <f t="shared" ca="1" si="31"/>
        <v>0</v>
      </c>
    </row>
    <row r="416" spans="1:29" ht="15">
      <c r="A416" s="93">
        <f t="shared" si="35"/>
        <v>2413</v>
      </c>
      <c r="B416" s="94"/>
      <c r="C416" s="153"/>
      <c r="D416" s="93" t="str">
        <f>IF(C416&lt;&gt;"",COUNTIF(Stats!AD:AD,C416),"")</f>
        <v/>
      </c>
      <c r="E416" s="165" t="str">
        <f ca="1">IF(C416&lt;&gt;"",IF(MONTH(T416)=MONTH(TODAY()),Stats!AI2414,"--"),"")</f>
        <v/>
      </c>
      <c r="F416" s="97"/>
      <c r="G416" s="160"/>
      <c r="H416" s="157"/>
      <c r="I416" s="158"/>
      <c r="J416" s="161"/>
      <c r="K416" s="160"/>
      <c r="L416" s="162"/>
      <c r="M416" s="162"/>
      <c r="N416" s="96"/>
      <c r="O416" s="96"/>
      <c r="P416" s="164"/>
      <c r="Q416" s="159"/>
      <c r="R416" s="98"/>
      <c r="S416" s="163"/>
      <c r="T416" s="92" t="str">
        <f t="shared" ca="1" si="32"/>
        <v/>
      </c>
      <c r="U416" s="94"/>
      <c r="V416" s="92" t="str">
        <f t="shared" si="33"/>
        <v/>
      </c>
      <c r="W416" s="92" t="str">
        <f t="shared" si="34"/>
        <v/>
      </c>
      <c r="X416" s="99"/>
      <c r="Y416" s="94"/>
      <c r="Z416" s="100"/>
      <c r="AA416" s="95"/>
      <c r="AB416" s="10"/>
      <c r="AC416" s="72" t="b">
        <f t="shared" ca="1" si="31"/>
        <v>0</v>
      </c>
    </row>
    <row r="417" spans="1:29" ht="15">
      <c r="A417" s="93">
        <f t="shared" si="35"/>
        <v>2414</v>
      </c>
      <c r="B417" s="94"/>
      <c r="C417" s="153"/>
      <c r="D417" s="93" t="str">
        <f>IF(C417&lt;&gt;"",COUNTIF(Stats!AD:AD,C417),"")</f>
        <v/>
      </c>
      <c r="E417" s="165" t="str">
        <f ca="1">IF(C417&lt;&gt;"",IF(MONTH(T417)=MONTH(TODAY()),Stats!AI2415,"--"),"")</f>
        <v/>
      </c>
      <c r="F417" s="97"/>
      <c r="G417" s="160"/>
      <c r="H417" s="157"/>
      <c r="I417" s="158"/>
      <c r="J417" s="161"/>
      <c r="K417" s="160"/>
      <c r="L417" s="162"/>
      <c r="M417" s="162"/>
      <c r="N417" s="96"/>
      <c r="O417" s="96"/>
      <c r="P417" s="164"/>
      <c r="Q417" s="159"/>
      <c r="R417" s="98"/>
      <c r="S417" s="163"/>
      <c r="T417" s="92" t="str">
        <f t="shared" ca="1" si="32"/>
        <v/>
      </c>
      <c r="U417" s="94"/>
      <c r="V417" s="92" t="str">
        <f t="shared" si="33"/>
        <v/>
      </c>
      <c r="W417" s="92" t="str">
        <f t="shared" si="34"/>
        <v/>
      </c>
      <c r="X417" s="99"/>
      <c r="Y417" s="94"/>
      <c r="Z417" s="100"/>
      <c r="AA417" s="95"/>
      <c r="AB417" s="10"/>
      <c r="AC417" s="72" t="b">
        <f t="shared" ca="1" si="31"/>
        <v>0</v>
      </c>
    </row>
    <row r="418" spans="1:29" ht="15">
      <c r="A418" s="93">
        <f t="shared" si="35"/>
        <v>2415</v>
      </c>
      <c r="B418" s="94"/>
      <c r="C418" s="153"/>
      <c r="D418" s="93" t="str">
        <f>IF(C418&lt;&gt;"",COUNTIF(Stats!AD:AD,C418),"")</f>
        <v/>
      </c>
      <c r="E418" s="165" t="str">
        <f ca="1">IF(C418&lt;&gt;"",IF(MONTH(T418)=MONTH(TODAY()),Stats!AI2416,"--"),"")</f>
        <v/>
      </c>
      <c r="F418" s="97"/>
      <c r="G418" s="160"/>
      <c r="H418" s="157"/>
      <c r="I418" s="158"/>
      <c r="J418" s="161"/>
      <c r="K418" s="160"/>
      <c r="L418" s="162"/>
      <c r="M418" s="162"/>
      <c r="N418" s="96"/>
      <c r="O418" s="96"/>
      <c r="P418" s="164"/>
      <c r="Q418" s="159"/>
      <c r="R418" s="98"/>
      <c r="S418" s="163"/>
      <c r="T418" s="92" t="str">
        <f t="shared" ca="1" si="32"/>
        <v/>
      </c>
      <c r="U418" s="94"/>
      <c r="V418" s="92" t="str">
        <f t="shared" si="33"/>
        <v/>
      </c>
      <c r="W418" s="92" t="str">
        <f t="shared" si="34"/>
        <v/>
      </c>
      <c r="X418" s="99"/>
      <c r="Y418" s="94"/>
      <c r="Z418" s="100"/>
      <c r="AA418" s="95"/>
      <c r="AB418" s="10"/>
      <c r="AC418" s="72" t="b">
        <f t="shared" ca="1" si="31"/>
        <v>0</v>
      </c>
    </row>
    <row r="419" spans="1:29" ht="15">
      <c r="A419" s="93">
        <f t="shared" si="35"/>
        <v>2416</v>
      </c>
      <c r="B419" s="94"/>
      <c r="C419" s="153"/>
      <c r="D419" s="93" t="str">
        <f>IF(C419&lt;&gt;"",COUNTIF(Stats!AD:AD,C419),"")</f>
        <v/>
      </c>
      <c r="E419" s="165" t="str">
        <f ca="1">IF(C419&lt;&gt;"",IF(MONTH(T419)=MONTH(TODAY()),Stats!AI2417,"--"),"")</f>
        <v/>
      </c>
      <c r="F419" s="97"/>
      <c r="G419" s="160"/>
      <c r="H419" s="157"/>
      <c r="I419" s="158"/>
      <c r="J419" s="161"/>
      <c r="K419" s="160"/>
      <c r="L419" s="162"/>
      <c r="M419" s="162"/>
      <c r="N419" s="96"/>
      <c r="O419" s="96"/>
      <c r="P419" s="164"/>
      <c r="Q419" s="159"/>
      <c r="R419" s="98"/>
      <c r="S419" s="163"/>
      <c r="T419" s="92" t="str">
        <f t="shared" ca="1" si="32"/>
        <v/>
      </c>
      <c r="U419" s="94"/>
      <c r="V419" s="92" t="str">
        <f t="shared" si="33"/>
        <v/>
      </c>
      <c r="W419" s="92" t="str">
        <f t="shared" si="34"/>
        <v/>
      </c>
      <c r="X419" s="99"/>
      <c r="Y419" s="94"/>
      <c r="Z419" s="100"/>
      <c r="AA419" s="95"/>
      <c r="AB419" s="10"/>
      <c r="AC419" s="72" t="b">
        <f t="shared" ca="1" si="31"/>
        <v>0</v>
      </c>
    </row>
    <row r="420" spans="1:29" ht="15">
      <c r="A420" s="93">
        <f t="shared" si="35"/>
        <v>2417</v>
      </c>
      <c r="B420" s="94"/>
      <c r="C420" s="153"/>
      <c r="D420" s="93" t="str">
        <f>IF(C420&lt;&gt;"",COUNTIF(Stats!AD:AD,C420),"")</f>
        <v/>
      </c>
      <c r="E420" s="165" t="str">
        <f ca="1">IF(C420&lt;&gt;"",IF(MONTH(T420)=MONTH(TODAY()),Stats!AI2418,"--"),"")</f>
        <v/>
      </c>
      <c r="F420" s="97"/>
      <c r="G420" s="160"/>
      <c r="H420" s="157"/>
      <c r="I420" s="158"/>
      <c r="J420" s="161"/>
      <c r="K420" s="160"/>
      <c r="L420" s="162"/>
      <c r="M420" s="162"/>
      <c r="N420" s="96"/>
      <c r="O420" s="96"/>
      <c r="P420" s="164"/>
      <c r="Q420" s="159"/>
      <c r="R420" s="98"/>
      <c r="S420" s="163"/>
      <c r="T420" s="92" t="str">
        <f t="shared" ca="1" si="32"/>
        <v/>
      </c>
      <c r="U420" s="94"/>
      <c r="V420" s="92" t="str">
        <f t="shared" si="33"/>
        <v/>
      </c>
      <c r="W420" s="92" t="str">
        <f t="shared" si="34"/>
        <v/>
      </c>
      <c r="X420" s="99"/>
      <c r="Y420" s="94"/>
      <c r="Z420" s="100"/>
      <c r="AA420" s="95"/>
      <c r="AB420" s="10"/>
      <c r="AC420" s="72" t="b">
        <f t="shared" ca="1" si="31"/>
        <v>0</v>
      </c>
    </row>
    <row r="421" spans="1:29" ht="15">
      <c r="A421" s="93">
        <f t="shared" si="35"/>
        <v>2418</v>
      </c>
      <c r="B421" s="94"/>
      <c r="C421" s="153"/>
      <c r="D421" s="93" t="str">
        <f>IF(C421&lt;&gt;"",COUNTIF(Stats!AD:AD,C421),"")</f>
        <v/>
      </c>
      <c r="E421" s="165" t="str">
        <f ca="1">IF(C421&lt;&gt;"",IF(MONTH(T421)=MONTH(TODAY()),Stats!AI2419,"--"),"")</f>
        <v/>
      </c>
      <c r="F421" s="97"/>
      <c r="G421" s="160"/>
      <c r="H421" s="157"/>
      <c r="I421" s="158"/>
      <c r="J421" s="161"/>
      <c r="K421" s="160"/>
      <c r="L421" s="162"/>
      <c r="M421" s="162"/>
      <c r="N421" s="96"/>
      <c r="O421" s="96"/>
      <c r="P421" s="164"/>
      <c r="Q421" s="159"/>
      <c r="R421" s="98"/>
      <c r="S421" s="163"/>
      <c r="T421" s="92" t="str">
        <f t="shared" ca="1" si="32"/>
        <v/>
      </c>
      <c r="U421" s="94"/>
      <c r="V421" s="92" t="str">
        <f t="shared" si="33"/>
        <v/>
      </c>
      <c r="W421" s="92" t="str">
        <f t="shared" si="34"/>
        <v/>
      </c>
      <c r="X421" s="99"/>
      <c r="Y421" s="94"/>
      <c r="Z421" s="100"/>
      <c r="AA421" s="95"/>
      <c r="AB421" s="10"/>
      <c r="AC421" s="72" t="b">
        <f t="shared" ca="1" si="31"/>
        <v>0</v>
      </c>
    </row>
    <row r="422" spans="1:29" ht="15">
      <c r="A422" s="93">
        <f t="shared" si="35"/>
        <v>2419</v>
      </c>
      <c r="B422" s="94"/>
      <c r="C422" s="153"/>
      <c r="D422" s="93" t="str">
        <f>IF(C422&lt;&gt;"",COUNTIF(Stats!AD:AD,C422),"")</f>
        <v/>
      </c>
      <c r="E422" s="165" t="str">
        <f ca="1">IF(C422&lt;&gt;"",IF(MONTH(T422)=MONTH(TODAY()),Stats!AI2420,"--"),"")</f>
        <v/>
      </c>
      <c r="F422" s="97"/>
      <c r="G422" s="160"/>
      <c r="H422" s="157"/>
      <c r="I422" s="158"/>
      <c r="J422" s="161"/>
      <c r="K422" s="160"/>
      <c r="L422" s="162"/>
      <c r="M422" s="162"/>
      <c r="N422" s="96"/>
      <c r="O422" s="96"/>
      <c r="P422" s="164"/>
      <c r="Q422" s="159"/>
      <c r="R422" s="98"/>
      <c r="S422" s="163"/>
      <c r="T422" s="92" t="str">
        <f t="shared" ca="1" si="32"/>
        <v/>
      </c>
      <c r="U422" s="94"/>
      <c r="V422" s="92" t="str">
        <f t="shared" si="33"/>
        <v/>
      </c>
      <c r="W422" s="92" t="str">
        <f t="shared" si="34"/>
        <v/>
      </c>
      <c r="X422" s="99"/>
      <c r="Y422" s="94"/>
      <c r="Z422" s="100"/>
      <c r="AA422" s="95"/>
      <c r="AB422" s="10"/>
      <c r="AC422" s="72" t="b">
        <f t="shared" ca="1" si="31"/>
        <v>0</v>
      </c>
    </row>
    <row r="423" spans="1:29" ht="15">
      <c r="A423" s="93">
        <f t="shared" si="35"/>
        <v>2420</v>
      </c>
      <c r="B423" s="94"/>
      <c r="C423" s="153"/>
      <c r="D423" s="93" t="str">
        <f>IF(C423&lt;&gt;"",COUNTIF(Stats!AD:AD,C423),"")</f>
        <v/>
      </c>
      <c r="E423" s="165" t="str">
        <f ca="1">IF(C423&lt;&gt;"",IF(MONTH(T423)=MONTH(TODAY()),Stats!AI2421,"--"),"")</f>
        <v/>
      </c>
      <c r="F423" s="97"/>
      <c r="G423" s="160"/>
      <c r="H423" s="157"/>
      <c r="I423" s="158"/>
      <c r="J423" s="161"/>
      <c r="K423" s="160"/>
      <c r="L423" s="162"/>
      <c r="M423" s="162"/>
      <c r="N423" s="96"/>
      <c r="O423" s="96"/>
      <c r="P423" s="164"/>
      <c r="Q423" s="159"/>
      <c r="R423" s="98"/>
      <c r="S423" s="163"/>
      <c r="T423" s="92" t="str">
        <f t="shared" ca="1" si="32"/>
        <v/>
      </c>
      <c r="U423" s="94"/>
      <c r="V423" s="92" t="str">
        <f t="shared" si="33"/>
        <v/>
      </c>
      <c r="W423" s="92" t="str">
        <f t="shared" si="34"/>
        <v/>
      </c>
      <c r="X423" s="99"/>
      <c r="Y423" s="94"/>
      <c r="Z423" s="100"/>
      <c r="AA423" s="95"/>
      <c r="AB423" s="10"/>
      <c r="AC423" s="72" t="b">
        <f t="shared" ca="1" si="31"/>
        <v>0</v>
      </c>
    </row>
    <row r="424" spans="1:29" ht="15">
      <c r="A424" s="93">
        <f t="shared" si="35"/>
        <v>2421</v>
      </c>
      <c r="B424" s="94"/>
      <c r="C424" s="153"/>
      <c r="D424" s="93" t="str">
        <f>IF(C424&lt;&gt;"",COUNTIF(Stats!AD:AD,C424),"")</f>
        <v/>
      </c>
      <c r="E424" s="165" t="str">
        <f ca="1">IF(C424&lt;&gt;"",IF(MONTH(T424)=MONTH(TODAY()),Stats!AI2422,"--"),"")</f>
        <v/>
      </c>
      <c r="F424" s="97"/>
      <c r="G424" s="160"/>
      <c r="H424" s="157"/>
      <c r="I424" s="158"/>
      <c r="J424" s="161"/>
      <c r="K424" s="160"/>
      <c r="L424" s="162"/>
      <c r="M424" s="162"/>
      <c r="N424" s="96"/>
      <c r="O424" s="96"/>
      <c r="P424" s="164"/>
      <c r="Q424" s="159"/>
      <c r="R424" s="98"/>
      <c r="S424" s="163"/>
      <c r="T424" s="92" t="str">
        <f t="shared" ca="1" si="32"/>
        <v/>
      </c>
      <c r="U424" s="94"/>
      <c r="V424" s="92" t="str">
        <f t="shared" si="33"/>
        <v/>
      </c>
      <c r="W424" s="92" t="str">
        <f t="shared" si="34"/>
        <v/>
      </c>
      <c r="X424" s="99"/>
      <c r="Y424" s="94"/>
      <c r="Z424" s="100"/>
      <c r="AA424" s="95"/>
      <c r="AB424" s="10"/>
      <c r="AC424" s="72" t="b">
        <f t="shared" ca="1" si="31"/>
        <v>0</v>
      </c>
    </row>
    <row r="425" spans="1:29" ht="15">
      <c r="A425" s="93">
        <f t="shared" si="35"/>
        <v>2422</v>
      </c>
      <c r="B425" s="94"/>
      <c r="C425" s="153"/>
      <c r="D425" s="93" t="str">
        <f>IF(C425&lt;&gt;"",COUNTIF(Stats!AD:AD,C425),"")</f>
        <v/>
      </c>
      <c r="E425" s="165" t="str">
        <f ca="1">IF(C425&lt;&gt;"",IF(MONTH(T425)=MONTH(TODAY()),Stats!AI2423,"--"),"")</f>
        <v/>
      </c>
      <c r="F425" s="97"/>
      <c r="G425" s="160"/>
      <c r="H425" s="157"/>
      <c r="I425" s="158"/>
      <c r="J425" s="161"/>
      <c r="K425" s="160"/>
      <c r="L425" s="162"/>
      <c r="M425" s="162"/>
      <c r="N425" s="96"/>
      <c r="O425" s="96"/>
      <c r="P425" s="164"/>
      <c r="Q425" s="159"/>
      <c r="R425" s="98"/>
      <c r="S425" s="163"/>
      <c r="T425" s="92" t="str">
        <f t="shared" ca="1" si="32"/>
        <v/>
      </c>
      <c r="U425" s="94"/>
      <c r="V425" s="92" t="str">
        <f t="shared" si="33"/>
        <v/>
      </c>
      <c r="W425" s="92" t="str">
        <f t="shared" si="34"/>
        <v/>
      </c>
      <c r="X425" s="99"/>
      <c r="Y425" s="94"/>
      <c r="Z425" s="100"/>
      <c r="AA425" s="95"/>
      <c r="AB425" s="10"/>
      <c r="AC425" s="72" t="b">
        <f t="shared" ca="1" si="31"/>
        <v>0</v>
      </c>
    </row>
    <row r="426" spans="1:29" ht="15">
      <c r="A426" s="93">
        <f t="shared" si="35"/>
        <v>2423</v>
      </c>
      <c r="B426" s="94"/>
      <c r="C426" s="153"/>
      <c r="D426" s="93" t="str">
        <f>IF(C426&lt;&gt;"",COUNTIF(Stats!AD:AD,C426),"")</f>
        <v/>
      </c>
      <c r="E426" s="165" t="str">
        <f ca="1">IF(C426&lt;&gt;"",IF(MONTH(T426)=MONTH(TODAY()),Stats!AI2424,"--"),"")</f>
        <v/>
      </c>
      <c r="F426" s="97"/>
      <c r="G426" s="160"/>
      <c r="H426" s="157"/>
      <c r="I426" s="158"/>
      <c r="J426" s="161"/>
      <c r="K426" s="160"/>
      <c r="L426" s="162"/>
      <c r="M426" s="162"/>
      <c r="N426" s="96"/>
      <c r="O426" s="96"/>
      <c r="P426" s="164"/>
      <c r="Q426" s="159"/>
      <c r="R426" s="98"/>
      <c r="S426" s="163"/>
      <c r="T426" s="92" t="str">
        <f t="shared" ca="1" si="32"/>
        <v/>
      </c>
      <c r="U426" s="94"/>
      <c r="V426" s="92" t="str">
        <f t="shared" si="33"/>
        <v/>
      </c>
      <c r="W426" s="92" t="str">
        <f t="shared" si="34"/>
        <v/>
      </c>
      <c r="X426" s="99"/>
      <c r="Y426" s="94"/>
      <c r="Z426" s="100"/>
      <c r="AA426" s="95"/>
      <c r="AB426" s="10"/>
      <c r="AC426" s="72" t="b">
        <f t="shared" ca="1" si="31"/>
        <v>0</v>
      </c>
    </row>
    <row r="427" spans="1:29" ht="15">
      <c r="A427" s="93">
        <f t="shared" si="35"/>
        <v>2424</v>
      </c>
      <c r="B427" s="94"/>
      <c r="C427" s="153"/>
      <c r="D427" s="93" t="str">
        <f>IF(C427&lt;&gt;"",COUNTIF(Stats!AD:AD,C427),"")</f>
        <v/>
      </c>
      <c r="E427" s="165" t="str">
        <f ca="1">IF(C427&lt;&gt;"",IF(MONTH(T427)=MONTH(TODAY()),Stats!AI2425,"--"),"")</f>
        <v/>
      </c>
      <c r="F427" s="97"/>
      <c r="G427" s="160"/>
      <c r="H427" s="157"/>
      <c r="I427" s="158"/>
      <c r="J427" s="161"/>
      <c r="K427" s="160"/>
      <c r="L427" s="162"/>
      <c r="M427" s="162"/>
      <c r="N427" s="96"/>
      <c r="O427" s="96"/>
      <c r="P427" s="164"/>
      <c r="Q427" s="159"/>
      <c r="R427" s="98"/>
      <c r="S427" s="163"/>
      <c r="T427" s="92" t="str">
        <f t="shared" ca="1" si="32"/>
        <v/>
      </c>
      <c r="U427" s="94"/>
      <c r="V427" s="92" t="str">
        <f t="shared" si="33"/>
        <v/>
      </c>
      <c r="W427" s="92" t="str">
        <f t="shared" si="34"/>
        <v/>
      </c>
      <c r="X427" s="99"/>
      <c r="Y427" s="94"/>
      <c r="Z427" s="100"/>
      <c r="AA427" s="95"/>
      <c r="AB427" s="10"/>
      <c r="AC427" s="72" t="b">
        <f t="shared" ca="1" si="31"/>
        <v>0</v>
      </c>
    </row>
    <row r="428" spans="1:29" ht="15">
      <c r="A428" s="93">
        <f t="shared" si="35"/>
        <v>2425</v>
      </c>
      <c r="B428" s="94"/>
      <c r="C428" s="153"/>
      <c r="D428" s="93" t="str">
        <f>IF(C428&lt;&gt;"",COUNTIF(Stats!AD:AD,C428),"")</f>
        <v/>
      </c>
      <c r="E428" s="165" t="str">
        <f ca="1">IF(C428&lt;&gt;"",IF(MONTH(T428)=MONTH(TODAY()),Stats!AI2426,"--"),"")</f>
        <v/>
      </c>
      <c r="F428" s="97"/>
      <c r="G428" s="160"/>
      <c r="H428" s="157"/>
      <c r="I428" s="158"/>
      <c r="J428" s="161"/>
      <c r="K428" s="160"/>
      <c r="L428" s="162"/>
      <c r="M428" s="162"/>
      <c r="N428" s="96"/>
      <c r="O428" s="96"/>
      <c r="P428" s="164"/>
      <c r="Q428" s="159"/>
      <c r="R428" s="98"/>
      <c r="S428" s="163"/>
      <c r="T428" s="92" t="str">
        <f t="shared" ca="1" si="32"/>
        <v/>
      </c>
      <c r="U428" s="94"/>
      <c r="V428" s="92" t="str">
        <f t="shared" si="33"/>
        <v/>
      </c>
      <c r="W428" s="92" t="str">
        <f t="shared" si="34"/>
        <v/>
      </c>
      <c r="X428" s="99"/>
      <c r="Y428" s="94"/>
      <c r="Z428" s="100"/>
      <c r="AA428" s="95"/>
      <c r="AB428" s="10"/>
      <c r="AC428" s="72" t="b">
        <f t="shared" ca="1" si="31"/>
        <v>0</v>
      </c>
    </row>
    <row r="429" spans="1:29" ht="15">
      <c r="A429" s="93">
        <f t="shared" si="35"/>
        <v>2426</v>
      </c>
      <c r="B429" s="94"/>
      <c r="C429" s="153"/>
      <c r="D429" s="93" t="str">
        <f>IF(C429&lt;&gt;"",COUNTIF(Stats!AD:AD,C429),"")</f>
        <v/>
      </c>
      <c r="E429" s="165" t="str">
        <f ca="1">IF(C429&lt;&gt;"",IF(MONTH(T429)=MONTH(TODAY()),Stats!AI2427,"--"),"")</f>
        <v/>
      </c>
      <c r="F429" s="97"/>
      <c r="G429" s="160"/>
      <c r="H429" s="157"/>
      <c r="I429" s="158"/>
      <c r="J429" s="161"/>
      <c r="K429" s="160"/>
      <c r="L429" s="162"/>
      <c r="M429" s="162"/>
      <c r="N429" s="96"/>
      <c r="O429" s="96"/>
      <c r="P429" s="164"/>
      <c r="Q429" s="159"/>
      <c r="R429" s="98"/>
      <c r="S429" s="163"/>
      <c r="T429" s="92" t="str">
        <f t="shared" ca="1" si="32"/>
        <v/>
      </c>
      <c r="U429" s="94"/>
      <c r="V429" s="92" t="str">
        <f t="shared" si="33"/>
        <v/>
      </c>
      <c r="W429" s="92" t="str">
        <f t="shared" si="34"/>
        <v/>
      </c>
      <c r="X429" s="99"/>
      <c r="Y429" s="94"/>
      <c r="Z429" s="100"/>
      <c r="AA429" s="95"/>
      <c r="AB429" s="10"/>
      <c r="AC429" s="72" t="b">
        <f t="shared" ca="1" si="31"/>
        <v>0</v>
      </c>
    </row>
    <row r="430" spans="1:29" ht="15">
      <c r="A430" s="93">
        <f t="shared" si="35"/>
        <v>2427</v>
      </c>
      <c r="B430" s="94"/>
      <c r="C430" s="153"/>
      <c r="D430" s="93" t="str">
        <f>IF(C430&lt;&gt;"",COUNTIF(Stats!AD:AD,C430),"")</f>
        <v/>
      </c>
      <c r="E430" s="165" t="str">
        <f ca="1">IF(C430&lt;&gt;"",IF(MONTH(T430)=MONTH(TODAY()),Stats!AI2428,"--"),"")</f>
        <v/>
      </c>
      <c r="F430" s="97"/>
      <c r="G430" s="160"/>
      <c r="H430" s="157"/>
      <c r="I430" s="158"/>
      <c r="J430" s="161"/>
      <c r="K430" s="160"/>
      <c r="L430" s="162"/>
      <c r="M430" s="162"/>
      <c r="N430" s="96"/>
      <c r="O430" s="96"/>
      <c r="P430" s="164"/>
      <c r="Q430" s="159"/>
      <c r="R430" s="98"/>
      <c r="S430" s="163"/>
      <c r="T430" s="92" t="str">
        <f t="shared" ca="1" si="32"/>
        <v/>
      </c>
      <c r="U430" s="94"/>
      <c r="V430" s="92" t="str">
        <f t="shared" si="33"/>
        <v/>
      </c>
      <c r="W430" s="92" t="str">
        <f t="shared" si="34"/>
        <v/>
      </c>
      <c r="X430" s="99"/>
      <c r="Y430" s="94"/>
      <c r="Z430" s="100"/>
      <c r="AA430" s="95"/>
      <c r="AB430" s="10"/>
      <c r="AC430" s="72" t="b">
        <f t="shared" ca="1" si="31"/>
        <v>0</v>
      </c>
    </row>
    <row r="431" spans="1:29" ht="15">
      <c r="A431" s="93">
        <f t="shared" si="35"/>
        <v>2428</v>
      </c>
      <c r="B431" s="94"/>
      <c r="C431" s="153"/>
      <c r="D431" s="93" t="str">
        <f>IF(C431&lt;&gt;"",COUNTIF(Stats!AD:AD,C431),"")</f>
        <v/>
      </c>
      <c r="E431" s="165" t="str">
        <f ca="1">IF(C431&lt;&gt;"",IF(MONTH(T431)=MONTH(TODAY()),Stats!AI2429,"--"),"")</f>
        <v/>
      </c>
      <c r="F431" s="97"/>
      <c r="G431" s="160"/>
      <c r="H431" s="157"/>
      <c r="I431" s="158"/>
      <c r="J431" s="161"/>
      <c r="K431" s="160"/>
      <c r="L431" s="162"/>
      <c r="M431" s="162"/>
      <c r="N431" s="96"/>
      <c r="O431" s="96"/>
      <c r="P431" s="164"/>
      <c r="Q431" s="159"/>
      <c r="R431" s="98"/>
      <c r="S431" s="163"/>
      <c r="T431" s="92" t="str">
        <f t="shared" ca="1" si="32"/>
        <v/>
      </c>
      <c r="U431" s="94"/>
      <c r="V431" s="92" t="str">
        <f t="shared" si="33"/>
        <v/>
      </c>
      <c r="W431" s="92" t="str">
        <f t="shared" si="34"/>
        <v/>
      </c>
      <c r="X431" s="99"/>
      <c r="Y431" s="94"/>
      <c r="Z431" s="100"/>
      <c r="AA431" s="95"/>
      <c r="AB431" s="10"/>
      <c r="AC431" s="72" t="b">
        <f t="shared" ca="1" si="31"/>
        <v>0</v>
      </c>
    </row>
    <row r="432" spans="1:29" ht="15">
      <c r="A432" s="93">
        <f t="shared" si="35"/>
        <v>2429</v>
      </c>
      <c r="B432" s="94"/>
      <c r="C432" s="153"/>
      <c r="D432" s="93" t="str">
        <f>IF(C432&lt;&gt;"",COUNTIF(Stats!AD:AD,C432),"")</f>
        <v/>
      </c>
      <c r="E432" s="165" t="str">
        <f ca="1">IF(C432&lt;&gt;"",IF(MONTH(T432)=MONTH(TODAY()),Stats!AI2430,"--"),"")</f>
        <v/>
      </c>
      <c r="F432" s="97"/>
      <c r="G432" s="160"/>
      <c r="H432" s="157"/>
      <c r="I432" s="158"/>
      <c r="J432" s="161"/>
      <c r="K432" s="160"/>
      <c r="L432" s="162"/>
      <c r="M432" s="162"/>
      <c r="N432" s="96"/>
      <c r="O432" s="96"/>
      <c r="P432" s="164"/>
      <c r="Q432" s="159"/>
      <c r="R432" s="98"/>
      <c r="S432" s="163"/>
      <c r="T432" s="92" t="str">
        <f t="shared" ca="1" si="32"/>
        <v/>
      </c>
      <c r="U432" s="94"/>
      <c r="V432" s="92" t="str">
        <f t="shared" si="33"/>
        <v/>
      </c>
      <c r="W432" s="92" t="str">
        <f t="shared" si="34"/>
        <v/>
      </c>
      <c r="X432" s="99"/>
      <c r="Y432" s="94"/>
      <c r="Z432" s="100"/>
      <c r="AA432" s="95"/>
      <c r="AB432" s="10"/>
      <c r="AC432" s="72" t="b">
        <f t="shared" ca="1" si="31"/>
        <v>0</v>
      </c>
    </row>
    <row r="433" spans="1:29" ht="15">
      <c r="A433" s="93">
        <f t="shared" si="35"/>
        <v>2430</v>
      </c>
      <c r="B433" s="94"/>
      <c r="C433" s="153"/>
      <c r="D433" s="93" t="str">
        <f>IF(C433&lt;&gt;"",COUNTIF(Stats!AD:AD,C433),"")</f>
        <v/>
      </c>
      <c r="E433" s="165" t="str">
        <f ca="1">IF(C433&lt;&gt;"",IF(MONTH(T433)=MONTH(TODAY()),Stats!AI2431,"--"),"")</f>
        <v/>
      </c>
      <c r="F433" s="97"/>
      <c r="G433" s="160"/>
      <c r="H433" s="157"/>
      <c r="I433" s="158"/>
      <c r="J433" s="161"/>
      <c r="K433" s="160"/>
      <c r="L433" s="162"/>
      <c r="M433" s="162"/>
      <c r="N433" s="96"/>
      <c r="O433" s="96"/>
      <c r="P433" s="164"/>
      <c r="Q433" s="159"/>
      <c r="R433" s="98"/>
      <c r="S433" s="163"/>
      <c r="T433" s="92" t="str">
        <f t="shared" ca="1" si="32"/>
        <v/>
      </c>
      <c r="U433" s="94"/>
      <c r="V433" s="92" t="str">
        <f t="shared" si="33"/>
        <v/>
      </c>
      <c r="W433" s="92" t="str">
        <f t="shared" si="34"/>
        <v/>
      </c>
      <c r="X433" s="99"/>
      <c r="Y433" s="94"/>
      <c r="Z433" s="100"/>
      <c r="AA433" s="95"/>
      <c r="AB433" s="10"/>
      <c r="AC433" s="72" t="b">
        <f t="shared" ca="1" si="31"/>
        <v>0</v>
      </c>
    </row>
    <row r="434" spans="1:29" ht="15">
      <c r="A434" s="93">
        <f t="shared" si="35"/>
        <v>2431</v>
      </c>
      <c r="B434" s="94"/>
      <c r="C434" s="153"/>
      <c r="D434" s="93" t="str">
        <f>IF(C434&lt;&gt;"",COUNTIF(Stats!AD:AD,C434),"")</f>
        <v/>
      </c>
      <c r="E434" s="165" t="str">
        <f ca="1">IF(C434&lt;&gt;"",IF(MONTH(T434)=MONTH(TODAY()),Stats!AI2432,"--"),"")</f>
        <v/>
      </c>
      <c r="F434" s="97"/>
      <c r="G434" s="160"/>
      <c r="H434" s="157"/>
      <c r="I434" s="158"/>
      <c r="J434" s="161"/>
      <c r="K434" s="160"/>
      <c r="L434" s="162"/>
      <c r="M434" s="162"/>
      <c r="N434" s="96"/>
      <c r="O434" s="96"/>
      <c r="P434" s="164"/>
      <c r="Q434" s="159"/>
      <c r="R434" s="98"/>
      <c r="S434" s="163"/>
      <c r="T434" s="92" t="str">
        <f t="shared" ca="1" si="32"/>
        <v/>
      </c>
      <c r="U434" s="94"/>
      <c r="V434" s="92" t="str">
        <f t="shared" si="33"/>
        <v/>
      </c>
      <c r="W434" s="92" t="str">
        <f t="shared" si="34"/>
        <v/>
      </c>
      <c r="X434" s="99"/>
      <c r="Y434" s="94"/>
      <c r="Z434" s="100"/>
      <c r="AA434" s="95"/>
      <c r="AB434" s="10"/>
      <c r="AC434" s="72" t="b">
        <f t="shared" ca="1" si="31"/>
        <v>0</v>
      </c>
    </row>
    <row r="435" spans="1:29" ht="15">
      <c r="A435" s="93">
        <f t="shared" si="35"/>
        <v>2432</v>
      </c>
      <c r="B435" s="94"/>
      <c r="C435" s="153"/>
      <c r="D435" s="93" t="str">
        <f>IF(C435&lt;&gt;"",COUNTIF(Stats!AD:AD,C435),"")</f>
        <v/>
      </c>
      <c r="E435" s="165" t="str">
        <f ca="1">IF(C435&lt;&gt;"",IF(MONTH(T435)=MONTH(TODAY()),Stats!AI2433,"--"),"")</f>
        <v/>
      </c>
      <c r="F435" s="97"/>
      <c r="G435" s="160"/>
      <c r="H435" s="157"/>
      <c r="I435" s="158"/>
      <c r="J435" s="161"/>
      <c r="K435" s="160"/>
      <c r="L435" s="162"/>
      <c r="M435" s="162"/>
      <c r="N435" s="96"/>
      <c r="O435" s="96"/>
      <c r="P435" s="164"/>
      <c r="Q435" s="159"/>
      <c r="R435" s="98"/>
      <c r="S435" s="163"/>
      <c r="T435" s="92" t="str">
        <f t="shared" ca="1" si="32"/>
        <v/>
      </c>
      <c r="U435" s="94"/>
      <c r="V435" s="92" t="str">
        <f t="shared" si="33"/>
        <v/>
      </c>
      <c r="W435" s="92" t="str">
        <f t="shared" si="34"/>
        <v/>
      </c>
      <c r="X435" s="99"/>
      <c r="Y435" s="94"/>
      <c r="Z435" s="100"/>
      <c r="AA435" s="95"/>
      <c r="AB435" s="10"/>
      <c r="AC435" s="72" t="b">
        <f t="shared" ca="1" si="31"/>
        <v>0</v>
      </c>
    </row>
    <row r="436" spans="1:29" ht="15">
      <c r="A436" s="93">
        <f t="shared" si="35"/>
        <v>2433</v>
      </c>
      <c r="B436" s="94"/>
      <c r="C436" s="153"/>
      <c r="D436" s="93" t="str">
        <f>IF(C436&lt;&gt;"",COUNTIF(Stats!AD:AD,C436),"")</f>
        <v/>
      </c>
      <c r="E436" s="165" t="str">
        <f ca="1">IF(C436&lt;&gt;"",IF(MONTH(T436)=MONTH(TODAY()),Stats!AI2434,"--"),"")</f>
        <v/>
      </c>
      <c r="F436" s="97"/>
      <c r="G436" s="160"/>
      <c r="H436" s="157"/>
      <c r="I436" s="158"/>
      <c r="J436" s="161"/>
      <c r="K436" s="160"/>
      <c r="L436" s="162"/>
      <c r="M436" s="162"/>
      <c r="N436" s="96"/>
      <c r="O436" s="96"/>
      <c r="P436" s="164"/>
      <c r="Q436" s="159"/>
      <c r="R436" s="98"/>
      <c r="S436" s="163"/>
      <c r="T436" s="92" t="str">
        <f t="shared" ca="1" si="32"/>
        <v/>
      </c>
      <c r="U436" s="94"/>
      <c r="V436" s="92" t="str">
        <f t="shared" si="33"/>
        <v/>
      </c>
      <c r="W436" s="92" t="str">
        <f t="shared" si="34"/>
        <v/>
      </c>
      <c r="X436" s="99"/>
      <c r="Y436" s="94"/>
      <c r="Z436" s="100"/>
      <c r="AA436" s="95"/>
      <c r="AB436" s="10"/>
      <c r="AC436" s="72" t="b">
        <f t="shared" ca="1" si="31"/>
        <v>0</v>
      </c>
    </row>
    <row r="437" spans="1:29" ht="15">
      <c r="A437" s="93">
        <f t="shared" si="35"/>
        <v>2434</v>
      </c>
      <c r="B437" s="94"/>
      <c r="C437" s="153"/>
      <c r="D437" s="93" t="str">
        <f>IF(C437&lt;&gt;"",COUNTIF(Stats!AD:AD,C437),"")</f>
        <v/>
      </c>
      <c r="E437" s="165" t="str">
        <f ca="1">IF(C437&lt;&gt;"",IF(MONTH(T437)=MONTH(TODAY()),Stats!AI2435,"--"),"")</f>
        <v/>
      </c>
      <c r="F437" s="97"/>
      <c r="G437" s="160"/>
      <c r="H437" s="157"/>
      <c r="I437" s="158"/>
      <c r="J437" s="161"/>
      <c r="K437" s="160"/>
      <c r="L437" s="162"/>
      <c r="M437" s="162"/>
      <c r="N437" s="96"/>
      <c r="O437" s="96"/>
      <c r="P437" s="164"/>
      <c r="Q437" s="159"/>
      <c r="R437" s="98"/>
      <c r="S437" s="163"/>
      <c r="T437" s="92" t="str">
        <f t="shared" ca="1" si="32"/>
        <v/>
      </c>
      <c r="U437" s="94"/>
      <c r="V437" s="92" t="str">
        <f t="shared" si="33"/>
        <v/>
      </c>
      <c r="W437" s="92" t="str">
        <f t="shared" si="34"/>
        <v/>
      </c>
      <c r="X437" s="99"/>
      <c r="Y437" s="94"/>
      <c r="Z437" s="100"/>
      <c r="AA437" s="95"/>
      <c r="AB437" s="10"/>
      <c r="AC437" s="72" t="b">
        <f t="shared" ca="1" si="31"/>
        <v>0</v>
      </c>
    </row>
    <row r="438" spans="1:29" ht="15">
      <c r="A438" s="93">
        <f t="shared" si="35"/>
        <v>2435</v>
      </c>
      <c r="B438" s="94"/>
      <c r="C438" s="153"/>
      <c r="D438" s="93" t="str">
        <f>IF(C438&lt;&gt;"",COUNTIF(Stats!AD:AD,C438),"")</f>
        <v/>
      </c>
      <c r="E438" s="165" t="str">
        <f ca="1">IF(C438&lt;&gt;"",IF(MONTH(T438)=MONTH(TODAY()),Stats!AI2436,"--"),"")</f>
        <v/>
      </c>
      <c r="F438" s="97"/>
      <c r="G438" s="160"/>
      <c r="H438" s="157"/>
      <c r="I438" s="158"/>
      <c r="J438" s="161"/>
      <c r="K438" s="160"/>
      <c r="L438" s="162"/>
      <c r="M438" s="162"/>
      <c r="N438" s="96"/>
      <c r="O438" s="96"/>
      <c r="P438" s="164"/>
      <c r="Q438" s="159"/>
      <c r="R438" s="98"/>
      <c r="S438" s="163"/>
      <c r="T438" s="92" t="str">
        <f t="shared" ca="1" si="32"/>
        <v/>
      </c>
      <c r="U438" s="94"/>
      <c r="V438" s="92" t="str">
        <f t="shared" si="33"/>
        <v/>
      </c>
      <c r="W438" s="92" t="str">
        <f t="shared" si="34"/>
        <v/>
      </c>
      <c r="X438" s="99"/>
      <c r="Y438" s="94"/>
      <c r="Z438" s="100"/>
      <c r="AA438" s="95"/>
      <c r="AB438" s="10"/>
      <c r="AC438" s="72" t="b">
        <f t="shared" ca="1" si="31"/>
        <v>0</v>
      </c>
    </row>
    <row r="439" spans="1:29" ht="16.5" customHeight="1">
      <c r="A439" s="93">
        <f t="shared" si="35"/>
        <v>2436</v>
      </c>
      <c r="B439" s="94"/>
      <c r="C439" s="153"/>
      <c r="D439" s="93" t="str">
        <f>IF(C439&lt;&gt;"",COUNTIF(Stats!AD:AD,C439),"")</f>
        <v/>
      </c>
      <c r="E439" s="165" t="str">
        <f ca="1">IF(C439&lt;&gt;"",IF(MONTH(T439)=MONTH(TODAY()),Stats!AI2437,"--"),"")</f>
        <v/>
      </c>
      <c r="F439" s="97"/>
      <c r="G439" s="160"/>
      <c r="H439" s="157"/>
      <c r="I439" s="158"/>
      <c r="J439" s="161"/>
      <c r="K439" s="160"/>
      <c r="L439" s="162"/>
      <c r="M439" s="162"/>
      <c r="N439" s="96"/>
      <c r="O439" s="96"/>
      <c r="P439" s="164"/>
      <c r="Q439" s="159"/>
      <c r="R439" s="98"/>
      <c r="S439" s="163"/>
      <c r="T439" s="92" t="str">
        <f t="shared" ca="1" si="32"/>
        <v/>
      </c>
      <c r="U439" s="94"/>
      <c r="V439" s="92" t="str">
        <f t="shared" si="33"/>
        <v/>
      </c>
      <c r="W439" s="92" t="str">
        <f t="shared" si="34"/>
        <v/>
      </c>
      <c r="X439" s="99"/>
      <c r="Y439" s="94"/>
      <c r="Z439" s="100"/>
      <c r="AA439" s="95"/>
      <c r="AB439" s="10"/>
      <c r="AC439" s="72" t="b">
        <f t="shared" ca="1" si="31"/>
        <v>0</v>
      </c>
    </row>
    <row r="440" spans="1:29" ht="15">
      <c r="A440" s="93">
        <f t="shared" si="35"/>
        <v>2437</v>
      </c>
      <c r="B440" s="94"/>
      <c r="C440" s="153"/>
      <c r="D440" s="93" t="str">
        <f>IF(C440&lt;&gt;"",COUNTIF(Stats!AD:AD,C440),"")</f>
        <v/>
      </c>
      <c r="E440" s="165" t="str">
        <f ca="1">IF(C440&lt;&gt;"",IF(MONTH(T440)=MONTH(TODAY()),Stats!AI2438,"--"),"")</f>
        <v/>
      </c>
      <c r="F440" s="97"/>
      <c r="G440" s="160"/>
      <c r="H440" s="157"/>
      <c r="I440" s="158"/>
      <c r="J440" s="161"/>
      <c r="K440" s="160"/>
      <c r="L440" s="162"/>
      <c r="M440" s="162"/>
      <c r="N440" s="96"/>
      <c r="O440" s="96"/>
      <c r="P440" s="164"/>
      <c r="Q440" s="159"/>
      <c r="R440" s="98"/>
      <c r="S440" s="163"/>
      <c r="T440" s="92" t="str">
        <f t="shared" ca="1" si="32"/>
        <v/>
      </c>
      <c r="U440" s="94"/>
      <c r="V440" s="92" t="str">
        <f t="shared" si="33"/>
        <v/>
      </c>
      <c r="W440" s="92" t="str">
        <f t="shared" si="34"/>
        <v/>
      </c>
      <c r="X440" s="99"/>
      <c r="Y440" s="94"/>
      <c r="Z440" s="100"/>
      <c r="AA440" s="95"/>
      <c r="AB440" s="10"/>
      <c r="AC440" s="72" t="b">
        <f t="shared" ca="1" si="31"/>
        <v>0</v>
      </c>
    </row>
    <row r="441" spans="1:29" ht="15">
      <c r="A441" s="93">
        <f t="shared" si="35"/>
        <v>2438</v>
      </c>
      <c r="B441" s="94"/>
      <c r="C441" s="153"/>
      <c r="D441" s="93" t="str">
        <f>IF(C441&lt;&gt;"",COUNTIF(Stats!AD:AD,C441),"")</f>
        <v/>
      </c>
      <c r="E441" s="165" t="str">
        <f ca="1">IF(C441&lt;&gt;"",IF(MONTH(T441)=MONTH(TODAY()),Stats!AI2439,"--"),"")</f>
        <v/>
      </c>
      <c r="F441" s="97"/>
      <c r="G441" s="160"/>
      <c r="H441" s="157"/>
      <c r="I441" s="158"/>
      <c r="J441" s="161"/>
      <c r="K441" s="160"/>
      <c r="L441" s="162"/>
      <c r="M441" s="162"/>
      <c r="N441" s="96"/>
      <c r="O441" s="96"/>
      <c r="P441" s="164"/>
      <c r="Q441" s="159"/>
      <c r="R441" s="98"/>
      <c r="S441" s="163"/>
      <c r="T441" s="92" t="str">
        <f t="shared" ca="1" si="32"/>
        <v/>
      </c>
      <c r="U441" s="94"/>
      <c r="V441" s="92" t="str">
        <f t="shared" si="33"/>
        <v/>
      </c>
      <c r="W441" s="92" t="str">
        <f t="shared" si="34"/>
        <v/>
      </c>
      <c r="X441" s="99"/>
      <c r="Y441" s="94"/>
      <c r="Z441" s="100"/>
      <c r="AA441" s="95"/>
      <c r="AB441" s="10"/>
      <c r="AC441" s="72" t="b">
        <f t="shared" ca="1" si="31"/>
        <v>0</v>
      </c>
    </row>
    <row r="442" spans="1:29" ht="15">
      <c r="A442" s="93">
        <f t="shared" si="35"/>
        <v>2439</v>
      </c>
      <c r="B442" s="94"/>
      <c r="C442" s="153"/>
      <c r="D442" s="93" t="str">
        <f>IF(C442&lt;&gt;"",COUNTIF(Stats!AD:AD,C442),"")</f>
        <v/>
      </c>
      <c r="E442" s="165" t="str">
        <f ca="1">IF(C442&lt;&gt;"",IF(MONTH(T442)=MONTH(TODAY()),Stats!AI2440,"--"),"")</f>
        <v/>
      </c>
      <c r="F442" s="97"/>
      <c r="G442" s="160"/>
      <c r="H442" s="157"/>
      <c r="I442" s="158"/>
      <c r="J442" s="161"/>
      <c r="K442" s="160"/>
      <c r="L442" s="162"/>
      <c r="M442" s="162"/>
      <c r="N442" s="96"/>
      <c r="O442" s="96"/>
      <c r="P442" s="164"/>
      <c r="Q442" s="159"/>
      <c r="R442" s="98"/>
      <c r="S442" s="163"/>
      <c r="T442" s="92" t="str">
        <f t="shared" ca="1" si="32"/>
        <v/>
      </c>
      <c r="U442" s="94"/>
      <c r="V442" s="92" t="str">
        <f t="shared" si="33"/>
        <v/>
      </c>
      <c r="W442" s="92" t="str">
        <f t="shared" si="34"/>
        <v/>
      </c>
      <c r="X442" s="99"/>
      <c r="Y442" s="94"/>
      <c r="Z442" s="100"/>
      <c r="AA442" s="95"/>
      <c r="AB442" s="10"/>
      <c r="AC442" s="72" t="b">
        <f t="shared" ca="1" si="31"/>
        <v>0</v>
      </c>
    </row>
    <row r="443" spans="1:29" ht="15">
      <c r="A443" s="93">
        <f t="shared" si="35"/>
        <v>2440</v>
      </c>
      <c r="B443" s="94"/>
      <c r="C443" s="153"/>
      <c r="D443" s="93" t="str">
        <f>IF(C443&lt;&gt;"",COUNTIF(Stats!AD:AD,C443),"")</f>
        <v/>
      </c>
      <c r="E443" s="165" t="str">
        <f ca="1">IF(C443&lt;&gt;"",IF(MONTH(T443)=MONTH(TODAY()),Stats!AI2441,"--"),"")</f>
        <v/>
      </c>
      <c r="F443" s="97"/>
      <c r="G443" s="160"/>
      <c r="H443" s="157"/>
      <c r="I443" s="158"/>
      <c r="J443" s="161"/>
      <c r="K443" s="160"/>
      <c r="L443" s="162"/>
      <c r="M443" s="162"/>
      <c r="N443" s="96"/>
      <c r="O443" s="96"/>
      <c r="P443" s="164"/>
      <c r="Q443" s="159"/>
      <c r="R443" s="98"/>
      <c r="S443" s="163"/>
      <c r="T443" s="92" t="str">
        <f t="shared" ca="1" si="32"/>
        <v/>
      </c>
      <c r="U443" s="94"/>
      <c r="V443" s="92" t="str">
        <f t="shared" si="33"/>
        <v/>
      </c>
      <c r="W443" s="92" t="str">
        <f t="shared" si="34"/>
        <v/>
      </c>
      <c r="X443" s="99"/>
      <c r="Y443" s="94"/>
      <c r="Z443" s="100"/>
      <c r="AA443" s="95"/>
      <c r="AB443" s="10"/>
      <c r="AC443" s="72" t="b">
        <f t="shared" ca="1" si="31"/>
        <v>0</v>
      </c>
    </row>
    <row r="444" spans="1:29" ht="15">
      <c r="A444" s="93">
        <f t="shared" si="35"/>
        <v>2441</v>
      </c>
      <c r="B444" s="94"/>
      <c r="C444" s="153"/>
      <c r="D444" s="93" t="str">
        <f>IF(C444&lt;&gt;"",COUNTIF(Stats!AD:AD,C444),"")</f>
        <v/>
      </c>
      <c r="E444" s="165" t="str">
        <f ca="1">IF(C444&lt;&gt;"",IF(MONTH(T444)=MONTH(TODAY()),Stats!AI2442,"--"),"")</f>
        <v/>
      </c>
      <c r="F444" s="97"/>
      <c r="G444" s="160"/>
      <c r="H444" s="157"/>
      <c r="I444" s="158"/>
      <c r="J444" s="161"/>
      <c r="K444" s="160"/>
      <c r="L444" s="162"/>
      <c r="M444" s="162"/>
      <c r="N444" s="96"/>
      <c r="O444" s="96"/>
      <c r="P444" s="164"/>
      <c r="Q444" s="159"/>
      <c r="R444" s="98"/>
      <c r="S444" s="163"/>
      <c r="T444" s="92" t="str">
        <f t="shared" ca="1" si="32"/>
        <v/>
      </c>
      <c r="U444" s="94"/>
      <c r="V444" s="92" t="str">
        <f t="shared" si="33"/>
        <v/>
      </c>
      <c r="W444" s="92" t="str">
        <f t="shared" si="34"/>
        <v/>
      </c>
      <c r="X444" s="99"/>
      <c r="Y444" s="94"/>
      <c r="Z444" s="100"/>
      <c r="AA444" s="95"/>
      <c r="AB444" s="10"/>
      <c r="AC444" s="72" t="b">
        <f t="shared" ca="1" si="31"/>
        <v>0</v>
      </c>
    </row>
    <row r="445" spans="1:29" ht="15">
      <c r="A445" s="93">
        <f t="shared" si="35"/>
        <v>2442</v>
      </c>
      <c r="B445" s="94"/>
      <c r="C445" s="153"/>
      <c r="D445" s="93" t="str">
        <f>IF(C445&lt;&gt;"",COUNTIF(Stats!AD:AD,C445),"")</f>
        <v/>
      </c>
      <c r="E445" s="165" t="str">
        <f ca="1">IF(C445&lt;&gt;"",IF(MONTH(T445)=MONTH(TODAY()),Stats!AI2443,"--"),"")</f>
        <v/>
      </c>
      <c r="F445" s="97"/>
      <c r="G445" s="160"/>
      <c r="H445" s="157"/>
      <c r="I445" s="158"/>
      <c r="J445" s="161"/>
      <c r="K445" s="160"/>
      <c r="L445" s="162"/>
      <c r="M445" s="162"/>
      <c r="N445" s="96"/>
      <c r="O445" s="96"/>
      <c r="P445" s="164"/>
      <c r="Q445" s="159"/>
      <c r="R445" s="98"/>
      <c r="S445" s="163"/>
      <c r="T445" s="92" t="str">
        <f t="shared" ca="1" si="32"/>
        <v/>
      </c>
      <c r="U445" s="94"/>
      <c r="V445" s="92" t="str">
        <f t="shared" si="33"/>
        <v/>
      </c>
      <c r="W445" s="92" t="str">
        <f t="shared" si="34"/>
        <v/>
      </c>
      <c r="X445" s="99"/>
      <c r="Y445" s="94"/>
      <c r="Z445" s="100"/>
      <c r="AA445" s="95"/>
      <c r="AB445" s="10"/>
      <c r="AC445" s="72" t="b">
        <f t="shared" ca="1" si="31"/>
        <v>0</v>
      </c>
    </row>
    <row r="446" spans="1:29" ht="15">
      <c r="A446" s="93">
        <f t="shared" si="35"/>
        <v>2443</v>
      </c>
      <c r="B446" s="94"/>
      <c r="C446" s="153"/>
      <c r="D446" s="93" t="str">
        <f>IF(C446&lt;&gt;"",COUNTIF(Stats!AD:AD,C446),"")</f>
        <v/>
      </c>
      <c r="E446" s="165" t="str">
        <f ca="1">IF(C446&lt;&gt;"",IF(MONTH(T446)=MONTH(TODAY()),Stats!AI2444,"--"),"")</f>
        <v/>
      </c>
      <c r="F446" s="97"/>
      <c r="G446" s="160"/>
      <c r="H446" s="157"/>
      <c r="I446" s="158"/>
      <c r="J446" s="161"/>
      <c r="K446" s="160"/>
      <c r="L446" s="162"/>
      <c r="M446" s="162"/>
      <c r="N446" s="96"/>
      <c r="O446" s="96"/>
      <c r="P446" s="164"/>
      <c r="Q446" s="159"/>
      <c r="R446" s="98"/>
      <c r="S446" s="163"/>
      <c r="T446" s="92" t="str">
        <f t="shared" ca="1" si="32"/>
        <v/>
      </c>
      <c r="U446" s="94"/>
      <c r="V446" s="92" t="str">
        <f t="shared" si="33"/>
        <v/>
      </c>
      <c r="W446" s="92" t="str">
        <f t="shared" si="34"/>
        <v/>
      </c>
      <c r="X446" s="99"/>
      <c r="Y446" s="94"/>
      <c r="Z446" s="100"/>
      <c r="AA446" s="95"/>
      <c r="AB446" s="10"/>
      <c r="AC446" s="72" t="b">
        <f t="shared" ca="1" si="31"/>
        <v>0</v>
      </c>
    </row>
    <row r="447" spans="1:29" ht="15">
      <c r="A447" s="93">
        <f t="shared" si="35"/>
        <v>2444</v>
      </c>
      <c r="B447" s="94"/>
      <c r="C447" s="153"/>
      <c r="D447" s="93" t="str">
        <f>IF(C447&lt;&gt;"",COUNTIF(Stats!AD:AD,C447),"")</f>
        <v/>
      </c>
      <c r="E447" s="165" t="str">
        <f ca="1">IF(C447&lt;&gt;"",IF(MONTH(T447)=MONTH(TODAY()),Stats!AI2445,"--"),"")</f>
        <v/>
      </c>
      <c r="F447" s="97"/>
      <c r="G447" s="160"/>
      <c r="H447" s="157"/>
      <c r="I447" s="158"/>
      <c r="J447" s="161"/>
      <c r="K447" s="160"/>
      <c r="L447" s="162"/>
      <c r="M447" s="162"/>
      <c r="N447" s="96"/>
      <c r="O447" s="96"/>
      <c r="P447" s="164"/>
      <c r="Q447" s="159"/>
      <c r="R447" s="98"/>
      <c r="S447" s="163"/>
      <c r="T447" s="92" t="str">
        <f t="shared" ca="1" si="32"/>
        <v/>
      </c>
      <c r="U447" s="94"/>
      <c r="V447" s="92" t="str">
        <f t="shared" si="33"/>
        <v/>
      </c>
      <c r="W447" s="92" t="str">
        <f t="shared" si="34"/>
        <v/>
      </c>
      <c r="X447" s="99"/>
      <c r="Y447" s="94"/>
      <c r="Z447" s="100"/>
      <c r="AA447" s="95"/>
      <c r="AB447" s="10"/>
      <c r="AC447" s="72" t="b">
        <f t="shared" ca="1" si="31"/>
        <v>0</v>
      </c>
    </row>
    <row r="448" spans="1:29" ht="15">
      <c r="A448" s="93">
        <f t="shared" si="35"/>
        <v>2445</v>
      </c>
      <c r="B448" s="94"/>
      <c r="C448" s="153"/>
      <c r="D448" s="93" t="str">
        <f>IF(C448&lt;&gt;"",COUNTIF(Stats!AD:AD,C448),"")</f>
        <v/>
      </c>
      <c r="E448" s="165" t="str">
        <f ca="1">IF(C448&lt;&gt;"",IF(MONTH(T448)=MONTH(TODAY()),Stats!AI2446,"--"),"")</f>
        <v/>
      </c>
      <c r="F448" s="97"/>
      <c r="G448" s="160"/>
      <c r="H448" s="157"/>
      <c r="I448" s="158"/>
      <c r="J448" s="161"/>
      <c r="K448" s="160"/>
      <c r="L448" s="162"/>
      <c r="M448" s="162"/>
      <c r="N448" s="96"/>
      <c r="O448" s="96"/>
      <c r="P448" s="164"/>
      <c r="Q448" s="159"/>
      <c r="R448" s="98"/>
      <c r="S448" s="163"/>
      <c r="T448" s="92" t="str">
        <f t="shared" ca="1" si="32"/>
        <v/>
      </c>
      <c r="U448" s="94"/>
      <c r="V448" s="92" t="str">
        <f t="shared" si="33"/>
        <v/>
      </c>
      <c r="W448" s="92" t="str">
        <f t="shared" si="34"/>
        <v/>
      </c>
      <c r="X448" s="99"/>
      <c r="Y448" s="94"/>
      <c r="Z448" s="100"/>
      <c r="AA448" s="95"/>
      <c r="AB448" s="10"/>
      <c r="AC448" s="72" t="b">
        <f t="shared" ca="1" si="31"/>
        <v>0</v>
      </c>
    </row>
    <row r="449" spans="1:29" ht="15">
      <c r="A449" s="93">
        <f t="shared" si="35"/>
        <v>2446</v>
      </c>
      <c r="B449" s="94"/>
      <c r="C449" s="153"/>
      <c r="D449" s="93" t="str">
        <f>IF(C449&lt;&gt;"",COUNTIF(Stats!AD:AD,C449),"")</f>
        <v/>
      </c>
      <c r="E449" s="165" t="str">
        <f ca="1">IF(C449&lt;&gt;"",IF(MONTH(T449)=MONTH(TODAY()),Stats!AI2447,"--"),"")</f>
        <v/>
      </c>
      <c r="F449" s="97"/>
      <c r="G449" s="160"/>
      <c r="H449" s="157"/>
      <c r="I449" s="158"/>
      <c r="J449" s="161"/>
      <c r="K449" s="160"/>
      <c r="L449" s="162"/>
      <c r="M449" s="162"/>
      <c r="N449" s="96"/>
      <c r="O449" s="96"/>
      <c r="P449" s="164"/>
      <c r="Q449" s="159"/>
      <c r="R449" s="98"/>
      <c r="S449" s="163"/>
      <c r="T449" s="92" t="str">
        <f t="shared" ca="1" si="32"/>
        <v/>
      </c>
      <c r="U449" s="94"/>
      <c r="V449" s="92" t="str">
        <f t="shared" si="33"/>
        <v/>
      </c>
      <c r="W449" s="92" t="str">
        <f t="shared" si="34"/>
        <v/>
      </c>
      <c r="X449" s="99"/>
      <c r="Y449" s="94"/>
      <c r="Z449" s="100"/>
      <c r="AA449" s="95"/>
      <c r="AB449" s="10"/>
      <c r="AC449" s="72" t="b">
        <f t="shared" ca="1" si="31"/>
        <v>0</v>
      </c>
    </row>
    <row r="450" spans="1:29" ht="15">
      <c r="A450" s="93">
        <f t="shared" si="35"/>
        <v>2447</v>
      </c>
      <c r="B450" s="94"/>
      <c r="C450" s="153"/>
      <c r="D450" s="93" t="str">
        <f>IF(C450&lt;&gt;"",COUNTIF(Stats!AD:AD,C450),"")</f>
        <v/>
      </c>
      <c r="E450" s="165" t="str">
        <f ca="1">IF(C450&lt;&gt;"",IF(MONTH(T450)=MONTH(TODAY()),Stats!AI2448,"--"),"")</f>
        <v/>
      </c>
      <c r="F450" s="97"/>
      <c r="G450" s="160"/>
      <c r="H450" s="157"/>
      <c r="I450" s="158"/>
      <c r="J450" s="161"/>
      <c r="K450" s="160"/>
      <c r="L450" s="162"/>
      <c r="M450" s="162"/>
      <c r="N450" s="96"/>
      <c r="O450" s="96"/>
      <c r="P450" s="164"/>
      <c r="Q450" s="159"/>
      <c r="R450" s="98"/>
      <c r="S450" s="163"/>
      <c r="T450" s="92" t="str">
        <f t="shared" ca="1" si="32"/>
        <v/>
      </c>
      <c r="U450" s="94"/>
      <c r="V450" s="92" t="str">
        <f t="shared" si="33"/>
        <v/>
      </c>
      <c r="W450" s="92" t="str">
        <f t="shared" si="34"/>
        <v/>
      </c>
      <c r="X450" s="99"/>
      <c r="Y450" s="94"/>
      <c r="Z450" s="100"/>
      <c r="AA450" s="95"/>
      <c r="AB450" s="10"/>
      <c r="AC450" s="72" t="b">
        <f t="shared" ca="1" si="31"/>
        <v>0</v>
      </c>
    </row>
    <row r="451" spans="1:29" ht="15">
      <c r="A451" s="93">
        <f t="shared" si="35"/>
        <v>2448</v>
      </c>
      <c r="B451" s="94"/>
      <c r="C451" s="153"/>
      <c r="D451" s="93" t="str">
        <f>IF(C451&lt;&gt;"",COUNTIF(Stats!AD:AD,C451),"")</f>
        <v/>
      </c>
      <c r="E451" s="165" t="str">
        <f ca="1">IF(C451&lt;&gt;"",IF(MONTH(T451)=MONTH(TODAY()),Stats!AI2449,"--"),"")</f>
        <v/>
      </c>
      <c r="F451" s="97"/>
      <c r="G451" s="160"/>
      <c r="H451" s="157"/>
      <c r="I451" s="158"/>
      <c r="J451" s="161"/>
      <c r="K451" s="160"/>
      <c r="L451" s="162"/>
      <c r="M451" s="162"/>
      <c r="N451" s="96"/>
      <c r="O451" s="96"/>
      <c r="P451" s="164"/>
      <c r="Q451" s="159"/>
      <c r="R451" s="98"/>
      <c r="S451" s="163"/>
      <c r="T451" s="92" t="str">
        <f t="shared" ca="1" si="32"/>
        <v/>
      </c>
      <c r="U451" s="94"/>
      <c r="V451" s="92" t="str">
        <f t="shared" si="33"/>
        <v/>
      </c>
      <c r="W451" s="92" t="str">
        <f t="shared" si="34"/>
        <v/>
      </c>
      <c r="X451" s="99"/>
      <c r="Y451" s="94"/>
      <c r="Z451" s="100"/>
      <c r="AA451" s="95"/>
      <c r="AB451" s="10"/>
      <c r="AC451" s="72" t="b">
        <f t="shared" ca="1" si="31"/>
        <v>0</v>
      </c>
    </row>
    <row r="452" spans="1:29" ht="15">
      <c r="A452" s="93">
        <f t="shared" si="35"/>
        <v>2449</v>
      </c>
      <c r="B452" s="94"/>
      <c r="C452" s="153"/>
      <c r="D452" s="93" t="str">
        <f>IF(C452&lt;&gt;"",COUNTIF(Stats!AD:AD,C452),"")</f>
        <v/>
      </c>
      <c r="E452" s="165" t="str">
        <f ca="1">IF(C452&lt;&gt;"",IF(MONTH(T452)=MONTH(TODAY()),Stats!AI2450,"--"),"")</f>
        <v/>
      </c>
      <c r="F452" s="97"/>
      <c r="G452" s="160"/>
      <c r="H452" s="157"/>
      <c r="I452" s="158"/>
      <c r="J452" s="161"/>
      <c r="K452" s="160"/>
      <c r="L452" s="162"/>
      <c r="M452" s="162"/>
      <c r="N452" s="96"/>
      <c r="O452" s="96"/>
      <c r="P452" s="164"/>
      <c r="Q452" s="159"/>
      <c r="R452" s="98"/>
      <c r="S452" s="163"/>
      <c r="T452" s="92" t="str">
        <f t="shared" ca="1" si="32"/>
        <v/>
      </c>
      <c r="U452" s="94"/>
      <c r="V452" s="92" t="str">
        <f t="shared" si="33"/>
        <v/>
      </c>
      <c r="W452" s="92" t="str">
        <f t="shared" si="34"/>
        <v/>
      </c>
      <c r="X452" s="99"/>
      <c r="Y452" s="94"/>
      <c r="Z452" s="100"/>
      <c r="AA452" s="95"/>
      <c r="AB452" s="10"/>
      <c r="AC452" s="72" t="b">
        <f t="shared" ref="AC452:AC503" ca="1" si="36">AND(T452&gt;=startDate,T452&lt;=endDate)</f>
        <v>0</v>
      </c>
    </row>
    <row r="453" spans="1:29" ht="15">
      <c r="A453" s="93">
        <f t="shared" si="35"/>
        <v>2450</v>
      </c>
      <c r="B453" s="94"/>
      <c r="C453" s="153"/>
      <c r="D453" s="93" t="str">
        <f>IF(C453&lt;&gt;"",COUNTIF(Stats!AD:AD,C453),"")</f>
        <v/>
      </c>
      <c r="E453" s="165" t="str">
        <f ca="1">IF(C453&lt;&gt;"",IF(MONTH(T453)=MONTH(TODAY()),Stats!AI2451,"--"),"")</f>
        <v/>
      </c>
      <c r="F453" s="97"/>
      <c r="G453" s="160"/>
      <c r="H453" s="157"/>
      <c r="I453" s="158"/>
      <c r="J453" s="161"/>
      <c r="K453" s="160"/>
      <c r="L453" s="162"/>
      <c r="M453" s="162"/>
      <c r="N453" s="96"/>
      <c r="O453" s="96"/>
      <c r="P453" s="164"/>
      <c r="Q453" s="159"/>
      <c r="R453" s="98"/>
      <c r="S453" s="163"/>
      <c r="T453" s="92" t="str">
        <f t="shared" ref="T453:T503" ca="1" si="37">IF(B453&lt;&gt;"",IF(T453="",TODAY(),T453),"")</f>
        <v/>
      </c>
      <c r="U453" s="94"/>
      <c r="V453" s="92" t="str">
        <f t="shared" ref="V453:V503" si="38">IF(U453="","", U453+21)</f>
        <v/>
      </c>
      <c r="W453" s="92" t="str">
        <f t="shared" ref="W453:W503" si="39">IF($U453="","", $V453+28)</f>
        <v/>
      </c>
      <c r="X453" s="99"/>
      <c r="Y453" s="94"/>
      <c r="Z453" s="100"/>
      <c r="AA453" s="95"/>
      <c r="AB453" s="10"/>
      <c r="AC453" s="72" t="b">
        <f t="shared" ca="1" si="36"/>
        <v>0</v>
      </c>
    </row>
    <row r="454" spans="1:29" ht="15">
      <c r="A454" s="93">
        <f t="shared" si="35"/>
        <v>2451</v>
      </c>
      <c r="B454" s="94"/>
      <c r="C454" s="153"/>
      <c r="D454" s="93" t="str">
        <f>IF(C454&lt;&gt;"",COUNTIF(Stats!AD:AD,C454),"")</f>
        <v/>
      </c>
      <c r="E454" s="165" t="str">
        <f ca="1">IF(C454&lt;&gt;"",IF(MONTH(T454)=MONTH(TODAY()),Stats!AI2452,"--"),"")</f>
        <v/>
      </c>
      <c r="F454" s="97"/>
      <c r="G454" s="160"/>
      <c r="H454" s="157"/>
      <c r="I454" s="158"/>
      <c r="J454" s="161"/>
      <c r="K454" s="160"/>
      <c r="L454" s="162"/>
      <c r="M454" s="162"/>
      <c r="N454" s="96"/>
      <c r="O454" s="96"/>
      <c r="P454" s="164"/>
      <c r="Q454" s="159"/>
      <c r="R454" s="98"/>
      <c r="S454" s="163"/>
      <c r="T454" s="92" t="str">
        <f t="shared" ca="1" si="37"/>
        <v/>
      </c>
      <c r="U454" s="94"/>
      <c r="V454" s="92" t="str">
        <f t="shared" si="38"/>
        <v/>
      </c>
      <c r="W454" s="92" t="str">
        <f t="shared" si="39"/>
        <v/>
      </c>
      <c r="X454" s="99"/>
      <c r="Y454" s="94"/>
      <c r="Z454" s="100"/>
      <c r="AA454" s="95"/>
      <c r="AB454" s="10"/>
      <c r="AC454" s="72" t="b">
        <f t="shared" ca="1" si="36"/>
        <v>0</v>
      </c>
    </row>
    <row r="455" spans="1:29" ht="15">
      <c r="A455" s="93">
        <f t="shared" si="35"/>
        <v>2452</v>
      </c>
      <c r="B455" s="94"/>
      <c r="C455" s="153"/>
      <c r="D455" s="93" t="str">
        <f>IF(C455&lt;&gt;"",COUNTIF(Stats!AD:AD,C455),"")</f>
        <v/>
      </c>
      <c r="E455" s="165" t="str">
        <f ca="1">IF(C455&lt;&gt;"",IF(MONTH(T455)=MONTH(TODAY()),Stats!AI2453,"--"),"")</f>
        <v/>
      </c>
      <c r="F455" s="97"/>
      <c r="G455" s="160"/>
      <c r="H455" s="157"/>
      <c r="I455" s="158"/>
      <c r="J455" s="161"/>
      <c r="K455" s="160"/>
      <c r="L455" s="162"/>
      <c r="M455" s="162"/>
      <c r="N455" s="96"/>
      <c r="O455" s="96"/>
      <c r="P455" s="164"/>
      <c r="Q455" s="159"/>
      <c r="R455" s="98"/>
      <c r="S455" s="163"/>
      <c r="T455" s="92" t="str">
        <f t="shared" ca="1" si="37"/>
        <v/>
      </c>
      <c r="U455" s="94"/>
      <c r="V455" s="92" t="str">
        <f t="shared" si="38"/>
        <v/>
      </c>
      <c r="W455" s="92" t="str">
        <f t="shared" si="39"/>
        <v/>
      </c>
      <c r="X455" s="99"/>
      <c r="Y455" s="94"/>
      <c r="Z455" s="100"/>
      <c r="AA455" s="95"/>
      <c r="AB455" s="10"/>
      <c r="AC455" s="72" t="b">
        <f t="shared" ca="1" si="36"/>
        <v>0</v>
      </c>
    </row>
    <row r="456" spans="1:29" ht="15">
      <c r="A456" s="93">
        <f t="shared" ref="A456:A503" si="40">(A455+1)</f>
        <v>2453</v>
      </c>
      <c r="B456" s="94"/>
      <c r="C456" s="153"/>
      <c r="D456" s="93" t="str">
        <f>IF(C456&lt;&gt;"",COUNTIF(Stats!AD:AD,C456),"")</f>
        <v/>
      </c>
      <c r="E456" s="165" t="str">
        <f ca="1">IF(C456&lt;&gt;"",IF(MONTH(T456)=MONTH(TODAY()),Stats!AI2454,"--"),"")</f>
        <v/>
      </c>
      <c r="F456" s="97"/>
      <c r="G456" s="160"/>
      <c r="H456" s="157"/>
      <c r="I456" s="158"/>
      <c r="J456" s="161"/>
      <c r="K456" s="160"/>
      <c r="L456" s="162"/>
      <c r="M456" s="162"/>
      <c r="N456" s="96"/>
      <c r="O456" s="96"/>
      <c r="P456" s="164"/>
      <c r="Q456" s="159"/>
      <c r="R456" s="98"/>
      <c r="S456" s="163"/>
      <c r="T456" s="92" t="str">
        <f t="shared" ca="1" si="37"/>
        <v/>
      </c>
      <c r="U456" s="94"/>
      <c r="V456" s="92" t="str">
        <f t="shared" si="38"/>
        <v/>
      </c>
      <c r="W456" s="92" t="str">
        <f t="shared" si="39"/>
        <v/>
      </c>
      <c r="X456" s="99"/>
      <c r="Y456" s="94"/>
      <c r="Z456" s="100"/>
      <c r="AA456" s="95"/>
      <c r="AB456" s="10"/>
      <c r="AC456" s="72" t="b">
        <f t="shared" ca="1" si="36"/>
        <v>0</v>
      </c>
    </row>
    <row r="457" spans="1:29" ht="15">
      <c r="A457" s="93">
        <f t="shared" si="40"/>
        <v>2454</v>
      </c>
      <c r="B457" s="94"/>
      <c r="C457" s="153"/>
      <c r="D457" s="93" t="str">
        <f>IF(C457&lt;&gt;"",COUNTIF(Stats!AD:AD,C457),"")</f>
        <v/>
      </c>
      <c r="E457" s="165" t="str">
        <f ca="1">IF(C457&lt;&gt;"",IF(MONTH(T457)=MONTH(TODAY()),Stats!AI2455,"--"),"")</f>
        <v/>
      </c>
      <c r="F457" s="97"/>
      <c r="G457" s="160"/>
      <c r="H457" s="157"/>
      <c r="I457" s="158"/>
      <c r="J457" s="161"/>
      <c r="K457" s="160"/>
      <c r="L457" s="162"/>
      <c r="M457" s="162"/>
      <c r="N457" s="96"/>
      <c r="O457" s="96"/>
      <c r="P457" s="164"/>
      <c r="Q457" s="159"/>
      <c r="R457" s="98"/>
      <c r="S457" s="163"/>
      <c r="T457" s="92" t="str">
        <f t="shared" ca="1" si="37"/>
        <v/>
      </c>
      <c r="U457" s="94"/>
      <c r="V457" s="92" t="str">
        <f t="shared" si="38"/>
        <v/>
      </c>
      <c r="W457" s="92" t="str">
        <f t="shared" si="39"/>
        <v/>
      </c>
      <c r="X457" s="99"/>
      <c r="Y457" s="94"/>
      <c r="Z457" s="100"/>
      <c r="AA457" s="95"/>
      <c r="AB457" s="10"/>
      <c r="AC457" s="72" t="b">
        <f t="shared" ca="1" si="36"/>
        <v>0</v>
      </c>
    </row>
    <row r="458" spans="1:29" ht="15">
      <c r="A458" s="93">
        <f t="shared" si="40"/>
        <v>2455</v>
      </c>
      <c r="B458" s="94"/>
      <c r="C458" s="153"/>
      <c r="D458" s="93" t="str">
        <f>IF(C458&lt;&gt;"",COUNTIF(Stats!AD:AD,C458),"")</f>
        <v/>
      </c>
      <c r="E458" s="165" t="str">
        <f ca="1">IF(C458&lt;&gt;"",IF(MONTH(T458)=MONTH(TODAY()),Stats!AI2456,"--"),"")</f>
        <v/>
      </c>
      <c r="F458" s="97"/>
      <c r="G458" s="160"/>
      <c r="H458" s="157"/>
      <c r="I458" s="158"/>
      <c r="J458" s="161"/>
      <c r="K458" s="160"/>
      <c r="L458" s="162"/>
      <c r="M458" s="162"/>
      <c r="N458" s="96"/>
      <c r="O458" s="96"/>
      <c r="P458" s="164"/>
      <c r="Q458" s="159"/>
      <c r="R458" s="98"/>
      <c r="S458" s="163"/>
      <c r="T458" s="92" t="str">
        <f t="shared" ca="1" si="37"/>
        <v/>
      </c>
      <c r="U458" s="94"/>
      <c r="V458" s="92" t="str">
        <f t="shared" si="38"/>
        <v/>
      </c>
      <c r="W458" s="92" t="str">
        <f t="shared" si="39"/>
        <v/>
      </c>
      <c r="X458" s="99"/>
      <c r="Y458" s="94"/>
      <c r="Z458" s="100"/>
      <c r="AA458" s="95"/>
      <c r="AB458" s="10"/>
      <c r="AC458" s="72" t="b">
        <f t="shared" ca="1" si="36"/>
        <v>0</v>
      </c>
    </row>
    <row r="459" spans="1:29" ht="15">
      <c r="A459" s="93">
        <f t="shared" si="40"/>
        <v>2456</v>
      </c>
      <c r="B459" s="94"/>
      <c r="C459" s="153"/>
      <c r="D459" s="93" t="str">
        <f>IF(C459&lt;&gt;"",COUNTIF(Stats!AD:AD,C459),"")</f>
        <v/>
      </c>
      <c r="E459" s="165" t="str">
        <f ca="1">IF(C459&lt;&gt;"",IF(MONTH(T459)=MONTH(TODAY()),Stats!AI2457,"--"),"")</f>
        <v/>
      </c>
      <c r="F459" s="97"/>
      <c r="G459" s="160"/>
      <c r="H459" s="157"/>
      <c r="I459" s="158"/>
      <c r="J459" s="161"/>
      <c r="K459" s="160"/>
      <c r="L459" s="162"/>
      <c r="M459" s="162"/>
      <c r="N459" s="96"/>
      <c r="O459" s="96"/>
      <c r="P459" s="164"/>
      <c r="Q459" s="159"/>
      <c r="R459" s="98"/>
      <c r="S459" s="163"/>
      <c r="T459" s="92" t="str">
        <f t="shared" ca="1" si="37"/>
        <v/>
      </c>
      <c r="U459" s="94"/>
      <c r="V459" s="92" t="str">
        <f t="shared" si="38"/>
        <v/>
      </c>
      <c r="W459" s="92" t="str">
        <f t="shared" si="39"/>
        <v/>
      </c>
      <c r="X459" s="99"/>
      <c r="Y459" s="94"/>
      <c r="Z459" s="100"/>
      <c r="AA459" s="95"/>
      <c r="AB459" s="10"/>
      <c r="AC459" s="72" t="b">
        <f t="shared" ca="1" si="36"/>
        <v>0</v>
      </c>
    </row>
    <row r="460" spans="1:29" ht="15">
      <c r="A460" s="93">
        <f t="shared" si="40"/>
        <v>2457</v>
      </c>
      <c r="B460" s="94"/>
      <c r="C460" s="153"/>
      <c r="D460" s="93" t="str">
        <f>IF(C460&lt;&gt;"",COUNTIF(Stats!AD:AD,C460),"")</f>
        <v/>
      </c>
      <c r="E460" s="165" t="str">
        <f ca="1">IF(C460&lt;&gt;"",IF(MONTH(T460)=MONTH(TODAY()),Stats!AI2458,"--"),"")</f>
        <v/>
      </c>
      <c r="F460" s="97"/>
      <c r="G460" s="160"/>
      <c r="H460" s="157"/>
      <c r="I460" s="158"/>
      <c r="J460" s="161"/>
      <c r="K460" s="160"/>
      <c r="L460" s="162"/>
      <c r="M460" s="162"/>
      <c r="N460" s="96"/>
      <c r="O460" s="96"/>
      <c r="P460" s="164"/>
      <c r="Q460" s="159"/>
      <c r="R460" s="98"/>
      <c r="S460" s="163"/>
      <c r="T460" s="92" t="str">
        <f t="shared" ca="1" si="37"/>
        <v/>
      </c>
      <c r="U460" s="94"/>
      <c r="V460" s="92" t="str">
        <f t="shared" si="38"/>
        <v/>
      </c>
      <c r="W460" s="92" t="str">
        <f t="shared" si="39"/>
        <v/>
      </c>
      <c r="X460" s="99"/>
      <c r="Y460" s="94"/>
      <c r="Z460" s="100"/>
      <c r="AA460" s="95"/>
      <c r="AB460" s="10"/>
      <c r="AC460" s="72" t="b">
        <f t="shared" ca="1" si="36"/>
        <v>0</v>
      </c>
    </row>
    <row r="461" spans="1:29" ht="16.5" customHeight="1">
      <c r="A461" s="93">
        <f t="shared" si="40"/>
        <v>2458</v>
      </c>
      <c r="B461" s="94"/>
      <c r="C461" s="153"/>
      <c r="D461" s="93" t="str">
        <f>IF(C461&lt;&gt;"",COUNTIF(Stats!AD:AD,C461),"")</f>
        <v/>
      </c>
      <c r="E461" s="165" t="str">
        <f ca="1">IF(C461&lt;&gt;"",IF(MONTH(T461)=MONTH(TODAY()),Stats!AI2459,"--"),"")</f>
        <v/>
      </c>
      <c r="F461" s="97"/>
      <c r="G461" s="160"/>
      <c r="H461" s="157"/>
      <c r="I461" s="158"/>
      <c r="J461" s="161"/>
      <c r="K461" s="160"/>
      <c r="L461" s="162"/>
      <c r="M461" s="162"/>
      <c r="N461" s="96"/>
      <c r="O461" s="96"/>
      <c r="P461" s="164"/>
      <c r="Q461" s="159"/>
      <c r="R461" s="98"/>
      <c r="S461" s="163"/>
      <c r="T461" s="92" t="str">
        <f t="shared" ca="1" si="37"/>
        <v/>
      </c>
      <c r="U461" s="94"/>
      <c r="V461" s="92" t="str">
        <f t="shared" si="38"/>
        <v/>
      </c>
      <c r="W461" s="92" t="str">
        <f t="shared" si="39"/>
        <v/>
      </c>
      <c r="X461" s="99"/>
      <c r="Y461" s="94"/>
      <c r="Z461" s="100"/>
      <c r="AA461" s="95"/>
      <c r="AB461" s="10"/>
      <c r="AC461" s="72" t="b">
        <f t="shared" ca="1" si="36"/>
        <v>0</v>
      </c>
    </row>
    <row r="462" spans="1:29" ht="15">
      <c r="A462" s="93">
        <f t="shared" si="40"/>
        <v>2459</v>
      </c>
      <c r="B462" s="94"/>
      <c r="C462" s="153"/>
      <c r="D462" s="93" t="str">
        <f>IF(C462&lt;&gt;"",COUNTIF(Stats!AD:AD,C462),"")</f>
        <v/>
      </c>
      <c r="E462" s="165" t="str">
        <f ca="1">IF(C462&lt;&gt;"",IF(MONTH(T462)=MONTH(TODAY()),Stats!AI2460,"--"),"")</f>
        <v/>
      </c>
      <c r="F462" s="97"/>
      <c r="G462" s="160"/>
      <c r="H462" s="157"/>
      <c r="I462" s="158"/>
      <c r="J462" s="161"/>
      <c r="K462" s="160"/>
      <c r="L462" s="162"/>
      <c r="M462" s="162"/>
      <c r="N462" s="96"/>
      <c r="O462" s="96"/>
      <c r="P462" s="164"/>
      <c r="Q462" s="159"/>
      <c r="R462" s="98"/>
      <c r="S462" s="163"/>
      <c r="T462" s="92" t="str">
        <f t="shared" ca="1" si="37"/>
        <v/>
      </c>
      <c r="U462" s="94"/>
      <c r="V462" s="92" t="str">
        <f t="shared" si="38"/>
        <v/>
      </c>
      <c r="W462" s="92" t="str">
        <f t="shared" si="39"/>
        <v/>
      </c>
      <c r="X462" s="99"/>
      <c r="Y462" s="94"/>
      <c r="Z462" s="100"/>
      <c r="AA462" s="95"/>
      <c r="AB462" s="10"/>
      <c r="AC462" s="72" t="b">
        <f t="shared" ca="1" si="36"/>
        <v>0</v>
      </c>
    </row>
    <row r="463" spans="1:29" ht="15">
      <c r="A463" s="93">
        <f t="shared" si="40"/>
        <v>2460</v>
      </c>
      <c r="B463" s="94"/>
      <c r="C463" s="153"/>
      <c r="D463" s="93" t="str">
        <f>IF(C463&lt;&gt;"",COUNTIF(Stats!AD:AD,C463),"")</f>
        <v/>
      </c>
      <c r="E463" s="165" t="str">
        <f ca="1">IF(C463&lt;&gt;"",IF(MONTH(T463)=MONTH(TODAY()),Stats!AI2461,"--"),"")</f>
        <v/>
      </c>
      <c r="F463" s="97"/>
      <c r="G463" s="160"/>
      <c r="H463" s="157"/>
      <c r="I463" s="158"/>
      <c r="J463" s="161"/>
      <c r="K463" s="160"/>
      <c r="L463" s="162"/>
      <c r="M463" s="162"/>
      <c r="N463" s="96"/>
      <c r="O463" s="96"/>
      <c r="P463" s="164"/>
      <c r="Q463" s="159"/>
      <c r="R463" s="98"/>
      <c r="S463" s="163"/>
      <c r="T463" s="92" t="str">
        <f t="shared" ca="1" si="37"/>
        <v/>
      </c>
      <c r="U463" s="94"/>
      <c r="V463" s="92" t="str">
        <f t="shared" si="38"/>
        <v/>
      </c>
      <c r="W463" s="92" t="str">
        <f t="shared" si="39"/>
        <v/>
      </c>
      <c r="X463" s="99"/>
      <c r="Y463" s="94"/>
      <c r="Z463" s="100"/>
      <c r="AA463" s="95"/>
      <c r="AB463" s="10"/>
      <c r="AC463" s="72" t="b">
        <f t="shared" ca="1" si="36"/>
        <v>0</v>
      </c>
    </row>
    <row r="464" spans="1:29" ht="15">
      <c r="A464" s="93">
        <f t="shared" si="40"/>
        <v>2461</v>
      </c>
      <c r="B464" s="94"/>
      <c r="C464" s="153"/>
      <c r="D464" s="93" t="str">
        <f>IF(C464&lt;&gt;"",COUNTIF(Stats!AD:AD,C464),"")</f>
        <v/>
      </c>
      <c r="E464" s="165" t="str">
        <f ca="1">IF(C464&lt;&gt;"",IF(MONTH(T464)=MONTH(TODAY()),Stats!AI2462,"--"),"")</f>
        <v/>
      </c>
      <c r="F464" s="97"/>
      <c r="G464" s="160"/>
      <c r="H464" s="157"/>
      <c r="I464" s="158"/>
      <c r="J464" s="161"/>
      <c r="K464" s="160"/>
      <c r="L464" s="162"/>
      <c r="M464" s="162"/>
      <c r="N464" s="96"/>
      <c r="O464" s="96"/>
      <c r="P464" s="164"/>
      <c r="Q464" s="159"/>
      <c r="R464" s="98"/>
      <c r="S464" s="163"/>
      <c r="T464" s="92" t="str">
        <f t="shared" ca="1" si="37"/>
        <v/>
      </c>
      <c r="U464" s="94"/>
      <c r="V464" s="92" t="str">
        <f t="shared" si="38"/>
        <v/>
      </c>
      <c r="W464" s="92" t="str">
        <f t="shared" si="39"/>
        <v/>
      </c>
      <c r="X464" s="99"/>
      <c r="Y464" s="94"/>
      <c r="Z464" s="100"/>
      <c r="AA464" s="95"/>
      <c r="AB464" s="10"/>
      <c r="AC464" s="72" t="b">
        <f t="shared" ca="1" si="36"/>
        <v>0</v>
      </c>
    </row>
    <row r="465" spans="1:29" ht="15">
      <c r="A465" s="93">
        <f t="shared" si="40"/>
        <v>2462</v>
      </c>
      <c r="B465" s="94"/>
      <c r="C465" s="153"/>
      <c r="D465" s="93" t="str">
        <f>IF(C465&lt;&gt;"",COUNTIF(Stats!AD:AD,C465),"")</f>
        <v/>
      </c>
      <c r="E465" s="165" t="str">
        <f ca="1">IF(C465&lt;&gt;"",IF(MONTH(T465)=MONTH(TODAY()),Stats!AI2463,"--"),"")</f>
        <v/>
      </c>
      <c r="F465" s="97"/>
      <c r="G465" s="160"/>
      <c r="H465" s="157"/>
      <c r="I465" s="158"/>
      <c r="J465" s="161"/>
      <c r="K465" s="160"/>
      <c r="L465" s="162"/>
      <c r="M465" s="162"/>
      <c r="N465" s="96"/>
      <c r="O465" s="96"/>
      <c r="P465" s="164"/>
      <c r="Q465" s="159"/>
      <c r="R465" s="98"/>
      <c r="S465" s="163"/>
      <c r="T465" s="92" t="str">
        <f t="shared" ca="1" si="37"/>
        <v/>
      </c>
      <c r="U465" s="94"/>
      <c r="V465" s="92" t="str">
        <f t="shared" si="38"/>
        <v/>
      </c>
      <c r="W465" s="92" t="str">
        <f t="shared" si="39"/>
        <v/>
      </c>
      <c r="X465" s="99"/>
      <c r="Y465" s="94"/>
      <c r="Z465" s="100"/>
      <c r="AA465" s="95"/>
      <c r="AB465" s="10"/>
      <c r="AC465" s="72" t="b">
        <f t="shared" ca="1" si="36"/>
        <v>0</v>
      </c>
    </row>
    <row r="466" spans="1:29" ht="15">
      <c r="A466" s="93">
        <f t="shared" si="40"/>
        <v>2463</v>
      </c>
      <c r="B466" s="94"/>
      <c r="C466" s="153"/>
      <c r="D466" s="93" t="str">
        <f>IF(C466&lt;&gt;"",COUNTIF(Stats!AD:AD,C466),"")</f>
        <v/>
      </c>
      <c r="E466" s="165" t="str">
        <f ca="1">IF(C466&lt;&gt;"",IF(MONTH(T466)=MONTH(TODAY()),Stats!AI2464,"--"),"")</f>
        <v/>
      </c>
      <c r="F466" s="97"/>
      <c r="G466" s="160"/>
      <c r="H466" s="157"/>
      <c r="I466" s="158"/>
      <c r="J466" s="161"/>
      <c r="K466" s="160"/>
      <c r="L466" s="162"/>
      <c r="M466" s="162"/>
      <c r="N466" s="96"/>
      <c r="O466" s="96"/>
      <c r="P466" s="164"/>
      <c r="Q466" s="159"/>
      <c r="R466" s="98"/>
      <c r="S466" s="163"/>
      <c r="T466" s="92" t="str">
        <f t="shared" ca="1" si="37"/>
        <v/>
      </c>
      <c r="U466" s="94"/>
      <c r="V466" s="92" t="str">
        <f t="shared" si="38"/>
        <v/>
      </c>
      <c r="W466" s="92" t="str">
        <f t="shared" si="39"/>
        <v/>
      </c>
      <c r="X466" s="99"/>
      <c r="Y466" s="94"/>
      <c r="Z466" s="100"/>
      <c r="AA466" s="95"/>
      <c r="AB466" s="10"/>
      <c r="AC466" s="72" t="b">
        <f t="shared" ca="1" si="36"/>
        <v>0</v>
      </c>
    </row>
    <row r="467" spans="1:29" ht="15">
      <c r="A467" s="93">
        <f t="shared" si="40"/>
        <v>2464</v>
      </c>
      <c r="B467" s="94"/>
      <c r="C467" s="153"/>
      <c r="D467" s="93" t="str">
        <f>IF(C467&lt;&gt;"",COUNTIF(Stats!AD:AD,C467),"")</f>
        <v/>
      </c>
      <c r="E467" s="165" t="str">
        <f ca="1">IF(C467&lt;&gt;"",IF(MONTH(T467)=MONTH(TODAY()),Stats!AI2465,"--"),"")</f>
        <v/>
      </c>
      <c r="F467" s="97"/>
      <c r="G467" s="160"/>
      <c r="H467" s="157"/>
      <c r="I467" s="158"/>
      <c r="J467" s="161"/>
      <c r="K467" s="160"/>
      <c r="L467" s="162"/>
      <c r="M467" s="162"/>
      <c r="N467" s="96"/>
      <c r="O467" s="96"/>
      <c r="P467" s="164"/>
      <c r="Q467" s="159"/>
      <c r="R467" s="98"/>
      <c r="S467" s="163"/>
      <c r="T467" s="92" t="str">
        <f t="shared" ca="1" si="37"/>
        <v/>
      </c>
      <c r="U467" s="94"/>
      <c r="V467" s="92" t="str">
        <f t="shared" si="38"/>
        <v/>
      </c>
      <c r="W467" s="92" t="str">
        <f t="shared" si="39"/>
        <v/>
      </c>
      <c r="X467" s="99"/>
      <c r="Y467" s="94"/>
      <c r="Z467" s="100"/>
      <c r="AA467" s="95"/>
      <c r="AB467" s="10"/>
      <c r="AC467" s="72" t="b">
        <f t="shared" ca="1" si="36"/>
        <v>0</v>
      </c>
    </row>
    <row r="468" spans="1:29" ht="15">
      <c r="A468" s="93">
        <f t="shared" si="40"/>
        <v>2465</v>
      </c>
      <c r="B468" s="94"/>
      <c r="C468" s="153"/>
      <c r="D468" s="93" t="str">
        <f>IF(C468&lt;&gt;"",COUNTIF(Stats!AD:AD,C468),"")</f>
        <v/>
      </c>
      <c r="E468" s="165" t="str">
        <f ca="1">IF(C468&lt;&gt;"",IF(MONTH(T468)=MONTH(TODAY()),Stats!AI2466,"--"),"")</f>
        <v/>
      </c>
      <c r="F468" s="97"/>
      <c r="G468" s="160"/>
      <c r="H468" s="157"/>
      <c r="I468" s="158"/>
      <c r="J468" s="161"/>
      <c r="K468" s="160"/>
      <c r="L468" s="162"/>
      <c r="M468" s="162"/>
      <c r="N468" s="96"/>
      <c r="O468" s="96"/>
      <c r="P468" s="164"/>
      <c r="Q468" s="159"/>
      <c r="R468" s="98"/>
      <c r="S468" s="163"/>
      <c r="T468" s="92" t="str">
        <f t="shared" ca="1" si="37"/>
        <v/>
      </c>
      <c r="U468" s="94"/>
      <c r="V468" s="92" t="str">
        <f t="shared" si="38"/>
        <v/>
      </c>
      <c r="W468" s="92" t="str">
        <f t="shared" si="39"/>
        <v/>
      </c>
      <c r="X468" s="99"/>
      <c r="Y468" s="94"/>
      <c r="Z468" s="100"/>
      <c r="AA468" s="95"/>
      <c r="AB468" s="10"/>
      <c r="AC468" s="72" t="b">
        <f t="shared" ca="1" si="36"/>
        <v>0</v>
      </c>
    </row>
    <row r="469" spans="1:29" ht="15">
      <c r="A469" s="93">
        <f t="shared" si="40"/>
        <v>2466</v>
      </c>
      <c r="B469" s="94"/>
      <c r="C469" s="153"/>
      <c r="D469" s="93" t="str">
        <f>IF(C469&lt;&gt;"",COUNTIF(Stats!AD:AD,C469),"")</f>
        <v/>
      </c>
      <c r="E469" s="165" t="str">
        <f ca="1">IF(C469&lt;&gt;"",IF(MONTH(T469)=MONTH(TODAY()),Stats!AI2467,"--"),"")</f>
        <v/>
      </c>
      <c r="F469" s="97"/>
      <c r="G469" s="160"/>
      <c r="H469" s="157"/>
      <c r="I469" s="158"/>
      <c r="J469" s="161"/>
      <c r="K469" s="160"/>
      <c r="L469" s="162"/>
      <c r="M469" s="162"/>
      <c r="N469" s="96"/>
      <c r="O469" s="96"/>
      <c r="P469" s="164"/>
      <c r="Q469" s="159"/>
      <c r="R469" s="98"/>
      <c r="S469" s="163"/>
      <c r="T469" s="92" t="str">
        <f t="shared" ca="1" si="37"/>
        <v/>
      </c>
      <c r="U469" s="94"/>
      <c r="V469" s="92" t="str">
        <f t="shared" si="38"/>
        <v/>
      </c>
      <c r="W469" s="92" t="str">
        <f t="shared" si="39"/>
        <v/>
      </c>
      <c r="X469" s="99"/>
      <c r="Y469" s="94"/>
      <c r="Z469" s="100"/>
      <c r="AA469" s="95"/>
      <c r="AB469" s="10"/>
      <c r="AC469" s="72" t="b">
        <f t="shared" ca="1" si="36"/>
        <v>0</v>
      </c>
    </row>
    <row r="470" spans="1:29" ht="15">
      <c r="A470" s="93">
        <f t="shared" si="40"/>
        <v>2467</v>
      </c>
      <c r="B470" s="94"/>
      <c r="C470" s="153"/>
      <c r="D470" s="93" t="str">
        <f>IF(C470&lt;&gt;"",COUNTIF(Stats!AD:AD,C470),"")</f>
        <v/>
      </c>
      <c r="E470" s="165" t="str">
        <f ca="1">IF(C470&lt;&gt;"",IF(MONTH(T470)=MONTH(TODAY()),Stats!AI2468,"--"),"")</f>
        <v/>
      </c>
      <c r="F470" s="97"/>
      <c r="G470" s="160"/>
      <c r="H470" s="157"/>
      <c r="I470" s="158"/>
      <c r="J470" s="161"/>
      <c r="K470" s="160"/>
      <c r="L470" s="162"/>
      <c r="M470" s="162"/>
      <c r="N470" s="96"/>
      <c r="O470" s="96"/>
      <c r="P470" s="164"/>
      <c r="Q470" s="159"/>
      <c r="R470" s="98"/>
      <c r="S470" s="163"/>
      <c r="T470" s="92" t="str">
        <f t="shared" ca="1" si="37"/>
        <v/>
      </c>
      <c r="U470" s="94"/>
      <c r="V470" s="92" t="str">
        <f t="shared" si="38"/>
        <v/>
      </c>
      <c r="W470" s="92" t="str">
        <f t="shared" si="39"/>
        <v/>
      </c>
      <c r="X470" s="99"/>
      <c r="Y470" s="94"/>
      <c r="Z470" s="100"/>
      <c r="AA470" s="95"/>
      <c r="AB470" s="10"/>
      <c r="AC470" s="72" t="b">
        <f t="shared" ca="1" si="36"/>
        <v>0</v>
      </c>
    </row>
    <row r="471" spans="1:29" ht="15">
      <c r="A471" s="93">
        <f t="shared" si="40"/>
        <v>2468</v>
      </c>
      <c r="B471" s="94"/>
      <c r="C471" s="153"/>
      <c r="D471" s="93" t="str">
        <f>IF(C471&lt;&gt;"",COUNTIF(Stats!AD:AD,C471),"")</f>
        <v/>
      </c>
      <c r="E471" s="165" t="str">
        <f ca="1">IF(C471&lt;&gt;"",IF(MONTH(T471)=MONTH(TODAY()),Stats!AI2469,"--"),"")</f>
        <v/>
      </c>
      <c r="F471" s="97"/>
      <c r="G471" s="160"/>
      <c r="H471" s="157"/>
      <c r="I471" s="158"/>
      <c r="J471" s="161"/>
      <c r="K471" s="160"/>
      <c r="L471" s="162"/>
      <c r="M471" s="162"/>
      <c r="N471" s="96"/>
      <c r="O471" s="96"/>
      <c r="P471" s="164"/>
      <c r="Q471" s="159"/>
      <c r="R471" s="98"/>
      <c r="S471" s="163"/>
      <c r="T471" s="92" t="str">
        <f t="shared" ca="1" si="37"/>
        <v/>
      </c>
      <c r="U471" s="94"/>
      <c r="V471" s="92" t="str">
        <f t="shared" si="38"/>
        <v/>
      </c>
      <c r="W471" s="92" t="str">
        <f t="shared" si="39"/>
        <v/>
      </c>
      <c r="X471" s="99"/>
      <c r="Y471" s="94"/>
      <c r="Z471" s="100"/>
      <c r="AA471" s="95"/>
      <c r="AB471" s="10"/>
      <c r="AC471" s="72" t="b">
        <f t="shared" ca="1" si="36"/>
        <v>0</v>
      </c>
    </row>
    <row r="472" spans="1:29" ht="16.5" customHeight="1">
      <c r="A472" s="93">
        <f t="shared" si="40"/>
        <v>2469</v>
      </c>
      <c r="B472" s="94"/>
      <c r="C472" s="153"/>
      <c r="D472" s="93" t="str">
        <f>IF(C472&lt;&gt;"",COUNTIF(Stats!AD:AD,C472),"")</f>
        <v/>
      </c>
      <c r="E472" s="165" t="str">
        <f ca="1">IF(C472&lt;&gt;"",IF(MONTH(T472)=MONTH(TODAY()),Stats!AI2470,"--"),"")</f>
        <v/>
      </c>
      <c r="F472" s="97"/>
      <c r="G472" s="160"/>
      <c r="H472" s="157"/>
      <c r="I472" s="158"/>
      <c r="J472" s="161"/>
      <c r="K472" s="160"/>
      <c r="L472" s="162"/>
      <c r="M472" s="162"/>
      <c r="N472" s="96"/>
      <c r="O472" s="96"/>
      <c r="P472" s="164"/>
      <c r="Q472" s="159"/>
      <c r="R472" s="98"/>
      <c r="S472" s="163"/>
      <c r="T472" s="92" t="str">
        <f t="shared" ca="1" si="37"/>
        <v/>
      </c>
      <c r="U472" s="94"/>
      <c r="V472" s="92" t="str">
        <f t="shared" si="38"/>
        <v/>
      </c>
      <c r="W472" s="92" t="str">
        <f t="shared" si="39"/>
        <v/>
      </c>
      <c r="X472" s="99"/>
      <c r="Y472" s="94"/>
      <c r="Z472" s="100"/>
      <c r="AA472" s="95"/>
      <c r="AB472" s="10"/>
      <c r="AC472" s="72" t="b">
        <f t="shared" ca="1" si="36"/>
        <v>0</v>
      </c>
    </row>
    <row r="473" spans="1:29" ht="15">
      <c r="A473" s="93">
        <f t="shared" si="40"/>
        <v>2470</v>
      </c>
      <c r="B473" s="94"/>
      <c r="C473" s="153"/>
      <c r="D473" s="93" t="str">
        <f>IF(C473&lt;&gt;"",COUNTIF(Stats!AD:AD,C473),"")</f>
        <v/>
      </c>
      <c r="E473" s="165" t="str">
        <f ca="1">IF(C473&lt;&gt;"",IF(MONTH(T473)=MONTH(TODAY()),Stats!AI2471,"--"),"")</f>
        <v/>
      </c>
      <c r="F473" s="97"/>
      <c r="G473" s="160"/>
      <c r="H473" s="157"/>
      <c r="I473" s="158"/>
      <c r="J473" s="161"/>
      <c r="K473" s="160"/>
      <c r="L473" s="162"/>
      <c r="M473" s="162"/>
      <c r="N473" s="96"/>
      <c r="O473" s="96"/>
      <c r="P473" s="164"/>
      <c r="Q473" s="159"/>
      <c r="R473" s="98"/>
      <c r="S473" s="163"/>
      <c r="T473" s="92" t="str">
        <f t="shared" ca="1" si="37"/>
        <v/>
      </c>
      <c r="U473" s="94"/>
      <c r="V473" s="92" t="str">
        <f t="shared" si="38"/>
        <v/>
      </c>
      <c r="W473" s="92" t="str">
        <f t="shared" si="39"/>
        <v/>
      </c>
      <c r="X473" s="99"/>
      <c r="Y473" s="94"/>
      <c r="Z473" s="100"/>
      <c r="AA473" s="95"/>
      <c r="AB473" s="10"/>
      <c r="AC473" s="72" t="b">
        <f t="shared" ca="1" si="36"/>
        <v>0</v>
      </c>
    </row>
    <row r="474" spans="1:29" ht="15">
      <c r="A474" s="93">
        <f t="shared" si="40"/>
        <v>2471</v>
      </c>
      <c r="B474" s="94"/>
      <c r="C474" s="153"/>
      <c r="D474" s="93" t="str">
        <f>IF(C474&lt;&gt;"",COUNTIF(Stats!AD:AD,C474),"")</f>
        <v/>
      </c>
      <c r="E474" s="165" t="str">
        <f ca="1">IF(C474&lt;&gt;"",IF(MONTH(T474)=MONTH(TODAY()),Stats!AI2472,"--"),"")</f>
        <v/>
      </c>
      <c r="F474" s="97"/>
      <c r="G474" s="160"/>
      <c r="H474" s="157"/>
      <c r="I474" s="158"/>
      <c r="J474" s="161"/>
      <c r="K474" s="160"/>
      <c r="L474" s="162"/>
      <c r="M474" s="162"/>
      <c r="N474" s="96"/>
      <c r="O474" s="96"/>
      <c r="P474" s="164"/>
      <c r="Q474" s="159"/>
      <c r="R474" s="98"/>
      <c r="S474" s="163"/>
      <c r="T474" s="92" t="str">
        <f t="shared" ca="1" si="37"/>
        <v/>
      </c>
      <c r="U474" s="94"/>
      <c r="V474" s="92" t="str">
        <f t="shared" si="38"/>
        <v/>
      </c>
      <c r="W474" s="92" t="str">
        <f t="shared" si="39"/>
        <v/>
      </c>
      <c r="X474" s="99"/>
      <c r="Y474" s="94"/>
      <c r="Z474" s="100"/>
      <c r="AA474" s="95"/>
      <c r="AB474" s="10"/>
      <c r="AC474" s="72" t="b">
        <f t="shared" ca="1" si="36"/>
        <v>0</v>
      </c>
    </row>
    <row r="475" spans="1:29" ht="15">
      <c r="A475" s="93">
        <f t="shared" si="40"/>
        <v>2472</v>
      </c>
      <c r="B475" s="94"/>
      <c r="C475" s="153"/>
      <c r="D475" s="93" t="str">
        <f>IF(C475&lt;&gt;"",COUNTIF(Stats!AD:AD,C475),"")</f>
        <v/>
      </c>
      <c r="E475" s="165" t="str">
        <f ca="1">IF(C475&lt;&gt;"",IF(MONTH(T475)=MONTH(TODAY()),Stats!AI2473,"--"),"")</f>
        <v/>
      </c>
      <c r="F475" s="97"/>
      <c r="G475" s="160"/>
      <c r="H475" s="157"/>
      <c r="I475" s="158"/>
      <c r="J475" s="161"/>
      <c r="K475" s="160"/>
      <c r="L475" s="162"/>
      <c r="M475" s="162"/>
      <c r="N475" s="96"/>
      <c r="O475" s="96"/>
      <c r="P475" s="164"/>
      <c r="Q475" s="159"/>
      <c r="R475" s="98"/>
      <c r="S475" s="163"/>
      <c r="T475" s="92" t="str">
        <f t="shared" ca="1" si="37"/>
        <v/>
      </c>
      <c r="U475" s="94"/>
      <c r="V475" s="92" t="str">
        <f t="shared" si="38"/>
        <v/>
      </c>
      <c r="W475" s="92" t="str">
        <f t="shared" si="39"/>
        <v/>
      </c>
      <c r="X475" s="99"/>
      <c r="Y475" s="94"/>
      <c r="Z475" s="100"/>
      <c r="AA475" s="95"/>
      <c r="AB475" s="10"/>
      <c r="AC475" s="72" t="b">
        <f t="shared" ca="1" si="36"/>
        <v>0</v>
      </c>
    </row>
    <row r="476" spans="1:29" ht="15">
      <c r="A476" s="93">
        <f t="shared" si="40"/>
        <v>2473</v>
      </c>
      <c r="B476" s="94"/>
      <c r="C476" s="153"/>
      <c r="D476" s="93" t="str">
        <f>IF(C476&lt;&gt;"",COUNTIF(Stats!AD:AD,C476),"")</f>
        <v/>
      </c>
      <c r="E476" s="165" t="str">
        <f ca="1">IF(C476&lt;&gt;"",IF(MONTH(T476)=MONTH(TODAY()),Stats!AI2474,"--"),"")</f>
        <v/>
      </c>
      <c r="F476" s="97"/>
      <c r="G476" s="160"/>
      <c r="H476" s="157"/>
      <c r="I476" s="158"/>
      <c r="J476" s="161"/>
      <c r="K476" s="160"/>
      <c r="L476" s="162"/>
      <c r="M476" s="162"/>
      <c r="N476" s="96"/>
      <c r="O476" s="96"/>
      <c r="P476" s="164"/>
      <c r="Q476" s="159"/>
      <c r="R476" s="98"/>
      <c r="S476" s="163"/>
      <c r="T476" s="92" t="str">
        <f t="shared" ca="1" si="37"/>
        <v/>
      </c>
      <c r="U476" s="94"/>
      <c r="V476" s="92" t="str">
        <f t="shared" si="38"/>
        <v/>
      </c>
      <c r="W476" s="92" t="str">
        <f t="shared" si="39"/>
        <v/>
      </c>
      <c r="X476" s="99"/>
      <c r="Y476" s="94"/>
      <c r="Z476" s="100"/>
      <c r="AA476" s="95"/>
      <c r="AB476" s="10"/>
      <c r="AC476" s="72" t="b">
        <f t="shared" ca="1" si="36"/>
        <v>0</v>
      </c>
    </row>
    <row r="477" spans="1:29" ht="15">
      <c r="A477" s="93">
        <f t="shared" si="40"/>
        <v>2474</v>
      </c>
      <c r="B477" s="94"/>
      <c r="C477" s="153"/>
      <c r="D477" s="93" t="str">
        <f>IF(C477&lt;&gt;"",COUNTIF(Stats!AD:AD,C477),"")</f>
        <v/>
      </c>
      <c r="E477" s="165" t="str">
        <f ca="1">IF(C477&lt;&gt;"",IF(MONTH(T477)=MONTH(TODAY()),Stats!AI2475,"--"),"")</f>
        <v/>
      </c>
      <c r="F477" s="97"/>
      <c r="G477" s="160"/>
      <c r="H477" s="157"/>
      <c r="I477" s="158"/>
      <c r="J477" s="161"/>
      <c r="K477" s="160"/>
      <c r="L477" s="162"/>
      <c r="M477" s="162"/>
      <c r="N477" s="96"/>
      <c r="O477" s="96"/>
      <c r="P477" s="164"/>
      <c r="Q477" s="159"/>
      <c r="R477" s="98"/>
      <c r="S477" s="163"/>
      <c r="T477" s="92" t="str">
        <f t="shared" ca="1" si="37"/>
        <v/>
      </c>
      <c r="U477" s="94"/>
      <c r="V477" s="92" t="str">
        <f t="shared" si="38"/>
        <v/>
      </c>
      <c r="W477" s="92" t="str">
        <f t="shared" si="39"/>
        <v/>
      </c>
      <c r="X477" s="99"/>
      <c r="Y477" s="94"/>
      <c r="Z477" s="100"/>
      <c r="AA477" s="95"/>
      <c r="AB477" s="10"/>
      <c r="AC477" s="72" t="b">
        <f t="shared" ca="1" si="36"/>
        <v>0</v>
      </c>
    </row>
    <row r="478" spans="1:29" ht="15">
      <c r="A478" s="93">
        <f t="shared" si="40"/>
        <v>2475</v>
      </c>
      <c r="B478" s="94"/>
      <c r="C478" s="153"/>
      <c r="D478" s="93" t="str">
        <f>IF(C478&lt;&gt;"",COUNTIF(Stats!AD:AD,C478),"")</f>
        <v/>
      </c>
      <c r="E478" s="165" t="str">
        <f ca="1">IF(C478&lt;&gt;"",IF(MONTH(T478)=MONTH(TODAY()),Stats!AI2476,"--"),"")</f>
        <v/>
      </c>
      <c r="F478" s="97"/>
      <c r="G478" s="160"/>
      <c r="H478" s="157"/>
      <c r="I478" s="158"/>
      <c r="J478" s="161"/>
      <c r="K478" s="160"/>
      <c r="L478" s="162"/>
      <c r="M478" s="162"/>
      <c r="N478" s="96"/>
      <c r="O478" s="96"/>
      <c r="P478" s="164"/>
      <c r="Q478" s="159"/>
      <c r="R478" s="98"/>
      <c r="S478" s="163"/>
      <c r="T478" s="92" t="str">
        <f t="shared" ca="1" si="37"/>
        <v/>
      </c>
      <c r="U478" s="94"/>
      <c r="V478" s="92" t="str">
        <f t="shared" si="38"/>
        <v/>
      </c>
      <c r="W478" s="92" t="str">
        <f t="shared" si="39"/>
        <v/>
      </c>
      <c r="X478" s="99"/>
      <c r="Y478" s="94"/>
      <c r="Z478" s="100"/>
      <c r="AA478" s="95"/>
      <c r="AB478" s="10"/>
      <c r="AC478" s="72" t="b">
        <f t="shared" ca="1" si="36"/>
        <v>0</v>
      </c>
    </row>
    <row r="479" spans="1:29" ht="15">
      <c r="A479" s="93">
        <f t="shared" si="40"/>
        <v>2476</v>
      </c>
      <c r="B479" s="94"/>
      <c r="C479" s="153"/>
      <c r="D479" s="93" t="str">
        <f>IF(C479&lt;&gt;"",COUNTIF(Stats!AD:AD,C479),"")</f>
        <v/>
      </c>
      <c r="E479" s="165" t="str">
        <f ca="1">IF(C479&lt;&gt;"",IF(MONTH(T479)=MONTH(TODAY()),Stats!AI2477,"--"),"")</f>
        <v/>
      </c>
      <c r="F479" s="97"/>
      <c r="G479" s="160"/>
      <c r="H479" s="157"/>
      <c r="I479" s="158"/>
      <c r="J479" s="161"/>
      <c r="K479" s="160"/>
      <c r="L479" s="162"/>
      <c r="M479" s="162"/>
      <c r="N479" s="96"/>
      <c r="O479" s="96"/>
      <c r="P479" s="164"/>
      <c r="Q479" s="159"/>
      <c r="R479" s="98"/>
      <c r="S479" s="163"/>
      <c r="T479" s="92" t="str">
        <f t="shared" ca="1" si="37"/>
        <v/>
      </c>
      <c r="U479" s="94"/>
      <c r="V479" s="92" t="str">
        <f t="shared" si="38"/>
        <v/>
      </c>
      <c r="W479" s="92" t="str">
        <f t="shared" si="39"/>
        <v/>
      </c>
      <c r="X479" s="99"/>
      <c r="Y479" s="94"/>
      <c r="Z479" s="100"/>
      <c r="AA479" s="95"/>
      <c r="AB479" s="10"/>
      <c r="AC479" s="72" t="b">
        <f t="shared" ca="1" si="36"/>
        <v>0</v>
      </c>
    </row>
    <row r="480" spans="1:29" ht="15">
      <c r="A480" s="93">
        <f t="shared" si="40"/>
        <v>2477</v>
      </c>
      <c r="B480" s="94"/>
      <c r="C480" s="153"/>
      <c r="D480" s="93" t="str">
        <f>IF(C480&lt;&gt;"",COUNTIF(Stats!AD:AD,C480),"")</f>
        <v/>
      </c>
      <c r="E480" s="165" t="str">
        <f ca="1">IF(C480&lt;&gt;"",IF(MONTH(T480)=MONTH(TODAY()),Stats!AI2478,"--"),"")</f>
        <v/>
      </c>
      <c r="F480" s="97"/>
      <c r="G480" s="160"/>
      <c r="H480" s="157"/>
      <c r="I480" s="158"/>
      <c r="J480" s="161"/>
      <c r="K480" s="160"/>
      <c r="L480" s="162"/>
      <c r="M480" s="162"/>
      <c r="N480" s="96"/>
      <c r="O480" s="96"/>
      <c r="P480" s="164"/>
      <c r="Q480" s="159"/>
      <c r="R480" s="98"/>
      <c r="S480" s="163"/>
      <c r="T480" s="92" t="str">
        <f t="shared" ca="1" si="37"/>
        <v/>
      </c>
      <c r="U480" s="94"/>
      <c r="V480" s="92" t="str">
        <f t="shared" si="38"/>
        <v/>
      </c>
      <c r="W480" s="92" t="str">
        <f t="shared" si="39"/>
        <v/>
      </c>
      <c r="X480" s="99"/>
      <c r="Y480" s="94"/>
      <c r="Z480" s="100"/>
      <c r="AA480" s="95"/>
      <c r="AB480" s="10"/>
      <c r="AC480" s="72" t="b">
        <f t="shared" ca="1" si="36"/>
        <v>0</v>
      </c>
    </row>
    <row r="481" spans="1:29" ht="15">
      <c r="A481" s="93">
        <f t="shared" si="40"/>
        <v>2478</v>
      </c>
      <c r="B481" s="94"/>
      <c r="C481" s="153"/>
      <c r="D481" s="93" t="str">
        <f>IF(C481&lt;&gt;"",COUNTIF(Stats!AD:AD,C481),"")</f>
        <v/>
      </c>
      <c r="E481" s="165" t="str">
        <f ca="1">IF(C481&lt;&gt;"",IF(MONTH(T481)=MONTH(TODAY()),Stats!AI2479,"--"),"")</f>
        <v/>
      </c>
      <c r="F481" s="97"/>
      <c r="G481" s="160"/>
      <c r="H481" s="157"/>
      <c r="I481" s="158"/>
      <c r="J481" s="161"/>
      <c r="K481" s="160"/>
      <c r="L481" s="162"/>
      <c r="M481" s="162"/>
      <c r="N481" s="96"/>
      <c r="O481" s="96"/>
      <c r="P481" s="164"/>
      <c r="Q481" s="159"/>
      <c r="R481" s="98"/>
      <c r="S481" s="163"/>
      <c r="T481" s="92" t="str">
        <f t="shared" ca="1" si="37"/>
        <v/>
      </c>
      <c r="U481" s="94"/>
      <c r="V481" s="92" t="str">
        <f t="shared" si="38"/>
        <v/>
      </c>
      <c r="W481" s="92" t="str">
        <f t="shared" si="39"/>
        <v/>
      </c>
      <c r="X481" s="99"/>
      <c r="Y481" s="94"/>
      <c r="Z481" s="100"/>
      <c r="AA481" s="95"/>
      <c r="AB481" s="10"/>
      <c r="AC481" s="72" t="b">
        <f t="shared" ca="1" si="36"/>
        <v>0</v>
      </c>
    </row>
    <row r="482" spans="1:29" ht="15">
      <c r="A482" s="93">
        <f t="shared" si="40"/>
        <v>2479</v>
      </c>
      <c r="B482" s="94"/>
      <c r="C482" s="153"/>
      <c r="D482" s="93" t="str">
        <f>IF(C482&lt;&gt;"",COUNTIF(Stats!AD:AD,C482),"")</f>
        <v/>
      </c>
      <c r="E482" s="165" t="str">
        <f ca="1">IF(C482&lt;&gt;"",IF(MONTH(T482)=MONTH(TODAY()),Stats!AI2480,"--"),"")</f>
        <v/>
      </c>
      <c r="F482" s="97"/>
      <c r="G482" s="160"/>
      <c r="H482" s="157"/>
      <c r="I482" s="158"/>
      <c r="J482" s="161"/>
      <c r="K482" s="160"/>
      <c r="L482" s="162"/>
      <c r="M482" s="162"/>
      <c r="N482" s="96"/>
      <c r="O482" s="96"/>
      <c r="P482" s="164"/>
      <c r="Q482" s="159"/>
      <c r="R482" s="98"/>
      <c r="S482" s="163"/>
      <c r="T482" s="92" t="str">
        <f t="shared" ca="1" si="37"/>
        <v/>
      </c>
      <c r="U482" s="94"/>
      <c r="V482" s="92" t="str">
        <f t="shared" si="38"/>
        <v/>
      </c>
      <c r="W482" s="92" t="str">
        <f t="shared" si="39"/>
        <v/>
      </c>
      <c r="X482" s="99"/>
      <c r="Y482" s="94"/>
      <c r="Z482" s="100"/>
      <c r="AA482" s="95"/>
      <c r="AB482" s="10"/>
      <c r="AC482" s="72" t="b">
        <f t="shared" ca="1" si="36"/>
        <v>0</v>
      </c>
    </row>
    <row r="483" spans="1:29" ht="15">
      <c r="A483" s="93">
        <f t="shared" si="40"/>
        <v>2480</v>
      </c>
      <c r="B483" s="94"/>
      <c r="C483" s="153"/>
      <c r="D483" s="93" t="str">
        <f>IF(C483&lt;&gt;"",COUNTIF(Stats!AD:AD,C483),"")</f>
        <v/>
      </c>
      <c r="E483" s="165" t="str">
        <f ca="1">IF(C483&lt;&gt;"",IF(MONTH(T483)=MONTH(TODAY()),Stats!AI2481,"--"),"")</f>
        <v/>
      </c>
      <c r="F483" s="97"/>
      <c r="G483" s="160"/>
      <c r="H483" s="157"/>
      <c r="I483" s="158"/>
      <c r="J483" s="161"/>
      <c r="K483" s="160"/>
      <c r="L483" s="162"/>
      <c r="M483" s="162"/>
      <c r="N483" s="96"/>
      <c r="O483" s="96"/>
      <c r="P483" s="164"/>
      <c r="Q483" s="159"/>
      <c r="R483" s="98"/>
      <c r="S483" s="163"/>
      <c r="T483" s="92" t="str">
        <f t="shared" ca="1" si="37"/>
        <v/>
      </c>
      <c r="U483" s="94"/>
      <c r="V483" s="92" t="str">
        <f t="shared" si="38"/>
        <v/>
      </c>
      <c r="W483" s="92" t="str">
        <f t="shared" si="39"/>
        <v/>
      </c>
      <c r="X483" s="99"/>
      <c r="Y483" s="94"/>
      <c r="Z483" s="100"/>
      <c r="AA483" s="95"/>
      <c r="AB483" s="10"/>
      <c r="AC483" s="72" t="b">
        <f t="shared" ca="1" si="36"/>
        <v>0</v>
      </c>
    </row>
    <row r="484" spans="1:29" ht="15">
      <c r="A484" s="93">
        <f t="shared" si="40"/>
        <v>2481</v>
      </c>
      <c r="B484" s="94"/>
      <c r="C484" s="153"/>
      <c r="D484" s="93" t="str">
        <f>IF(C484&lt;&gt;"",COUNTIF(Stats!AD:AD,C484),"")</f>
        <v/>
      </c>
      <c r="E484" s="165" t="str">
        <f ca="1">IF(C484&lt;&gt;"",IF(MONTH(T484)=MONTH(TODAY()),Stats!AI2482,"--"),"")</f>
        <v/>
      </c>
      <c r="F484" s="97"/>
      <c r="G484" s="160"/>
      <c r="H484" s="157"/>
      <c r="I484" s="158"/>
      <c r="J484" s="161"/>
      <c r="K484" s="160"/>
      <c r="L484" s="162"/>
      <c r="M484" s="162"/>
      <c r="N484" s="96"/>
      <c r="O484" s="96"/>
      <c r="P484" s="164"/>
      <c r="Q484" s="159"/>
      <c r="R484" s="98"/>
      <c r="S484" s="163"/>
      <c r="T484" s="92" t="str">
        <f t="shared" ca="1" si="37"/>
        <v/>
      </c>
      <c r="U484" s="94"/>
      <c r="V484" s="92" t="str">
        <f t="shared" si="38"/>
        <v/>
      </c>
      <c r="W484" s="92" t="str">
        <f t="shared" si="39"/>
        <v/>
      </c>
      <c r="X484" s="99"/>
      <c r="Y484" s="94"/>
      <c r="Z484" s="100"/>
      <c r="AA484" s="95"/>
      <c r="AB484" s="10"/>
      <c r="AC484" s="72" t="b">
        <f t="shared" ca="1" si="36"/>
        <v>0</v>
      </c>
    </row>
    <row r="485" spans="1:29" ht="15">
      <c r="A485" s="93">
        <f t="shared" si="40"/>
        <v>2482</v>
      </c>
      <c r="B485" s="94"/>
      <c r="C485" s="153"/>
      <c r="D485" s="93" t="str">
        <f>IF(C485&lt;&gt;"",COUNTIF(Stats!AD:AD,C485),"")</f>
        <v/>
      </c>
      <c r="E485" s="165" t="str">
        <f ca="1">IF(C485&lt;&gt;"",IF(MONTH(T485)=MONTH(TODAY()),Stats!AI2483,"--"),"")</f>
        <v/>
      </c>
      <c r="F485" s="97"/>
      <c r="G485" s="160"/>
      <c r="H485" s="157"/>
      <c r="I485" s="158"/>
      <c r="J485" s="161"/>
      <c r="K485" s="160"/>
      <c r="L485" s="162"/>
      <c r="M485" s="162"/>
      <c r="N485" s="96"/>
      <c r="O485" s="96"/>
      <c r="P485" s="164"/>
      <c r="Q485" s="159"/>
      <c r="R485" s="98"/>
      <c r="S485" s="163"/>
      <c r="T485" s="92" t="str">
        <f t="shared" ca="1" si="37"/>
        <v/>
      </c>
      <c r="U485" s="94"/>
      <c r="V485" s="92" t="str">
        <f t="shared" si="38"/>
        <v/>
      </c>
      <c r="W485" s="92" t="str">
        <f t="shared" si="39"/>
        <v/>
      </c>
      <c r="X485" s="99"/>
      <c r="Y485" s="94"/>
      <c r="Z485" s="100"/>
      <c r="AA485" s="95"/>
      <c r="AB485" s="10"/>
      <c r="AC485" s="72" t="b">
        <f t="shared" ca="1" si="36"/>
        <v>0</v>
      </c>
    </row>
    <row r="486" spans="1:29" ht="15">
      <c r="A486" s="93">
        <f t="shared" si="40"/>
        <v>2483</v>
      </c>
      <c r="B486" s="94"/>
      <c r="C486" s="153"/>
      <c r="D486" s="93" t="str">
        <f>IF(C486&lt;&gt;"",COUNTIF(Stats!AD:AD,C486),"")</f>
        <v/>
      </c>
      <c r="E486" s="165" t="str">
        <f ca="1">IF(C486&lt;&gt;"",IF(MONTH(T486)=MONTH(TODAY()),Stats!AI2484,"--"),"")</f>
        <v/>
      </c>
      <c r="F486" s="97"/>
      <c r="G486" s="160"/>
      <c r="H486" s="157"/>
      <c r="I486" s="158"/>
      <c r="J486" s="161"/>
      <c r="K486" s="160"/>
      <c r="L486" s="162"/>
      <c r="M486" s="162"/>
      <c r="N486" s="96"/>
      <c r="O486" s="96"/>
      <c r="P486" s="164"/>
      <c r="Q486" s="159"/>
      <c r="R486" s="98"/>
      <c r="S486" s="163"/>
      <c r="T486" s="92" t="str">
        <f t="shared" ca="1" si="37"/>
        <v/>
      </c>
      <c r="U486" s="94"/>
      <c r="V486" s="92" t="str">
        <f t="shared" si="38"/>
        <v/>
      </c>
      <c r="W486" s="92" t="str">
        <f t="shared" si="39"/>
        <v/>
      </c>
      <c r="X486" s="99"/>
      <c r="Y486" s="94"/>
      <c r="Z486" s="100"/>
      <c r="AA486" s="95"/>
      <c r="AB486" s="10"/>
      <c r="AC486" s="72" t="b">
        <f t="shared" ca="1" si="36"/>
        <v>0</v>
      </c>
    </row>
    <row r="487" spans="1:29" ht="15">
      <c r="A487" s="93">
        <f t="shared" si="40"/>
        <v>2484</v>
      </c>
      <c r="B487" s="94"/>
      <c r="C487" s="153"/>
      <c r="D487" s="93" t="str">
        <f>IF(C487&lt;&gt;"",COUNTIF(Stats!AD:AD,C487),"")</f>
        <v/>
      </c>
      <c r="E487" s="165" t="str">
        <f ca="1">IF(C487&lt;&gt;"",IF(MONTH(T487)=MONTH(TODAY()),Stats!AI2485,"--"),"")</f>
        <v/>
      </c>
      <c r="F487" s="97"/>
      <c r="G487" s="160"/>
      <c r="H487" s="157"/>
      <c r="I487" s="158"/>
      <c r="J487" s="161"/>
      <c r="K487" s="160"/>
      <c r="L487" s="162"/>
      <c r="M487" s="162"/>
      <c r="N487" s="96"/>
      <c r="O487" s="96"/>
      <c r="P487" s="164"/>
      <c r="Q487" s="159"/>
      <c r="R487" s="98"/>
      <c r="S487" s="163"/>
      <c r="T487" s="92" t="str">
        <f t="shared" ca="1" si="37"/>
        <v/>
      </c>
      <c r="U487" s="94"/>
      <c r="V487" s="92" t="str">
        <f t="shared" si="38"/>
        <v/>
      </c>
      <c r="W487" s="92" t="str">
        <f t="shared" si="39"/>
        <v/>
      </c>
      <c r="X487" s="99"/>
      <c r="Y487" s="94"/>
      <c r="Z487" s="100"/>
      <c r="AA487" s="95"/>
      <c r="AB487" s="10"/>
      <c r="AC487" s="72" t="b">
        <f t="shared" ca="1" si="36"/>
        <v>0</v>
      </c>
    </row>
    <row r="488" spans="1:29" ht="15">
      <c r="A488" s="93">
        <f t="shared" si="40"/>
        <v>2485</v>
      </c>
      <c r="B488" s="94"/>
      <c r="C488" s="153"/>
      <c r="D488" s="93" t="str">
        <f>IF(C488&lt;&gt;"",COUNTIF(Stats!AD:AD,C488),"")</f>
        <v/>
      </c>
      <c r="E488" s="165" t="str">
        <f ca="1">IF(C488&lt;&gt;"",IF(MONTH(T488)=MONTH(TODAY()),Stats!AI2486,"--"),"")</f>
        <v/>
      </c>
      <c r="F488" s="97"/>
      <c r="G488" s="160"/>
      <c r="H488" s="157"/>
      <c r="I488" s="158"/>
      <c r="J488" s="161"/>
      <c r="K488" s="160"/>
      <c r="L488" s="162"/>
      <c r="M488" s="162"/>
      <c r="N488" s="96"/>
      <c r="O488" s="96"/>
      <c r="P488" s="164"/>
      <c r="Q488" s="159"/>
      <c r="R488" s="98"/>
      <c r="S488" s="163"/>
      <c r="T488" s="92" t="str">
        <f t="shared" ca="1" si="37"/>
        <v/>
      </c>
      <c r="U488" s="94"/>
      <c r="V488" s="92" t="str">
        <f t="shared" si="38"/>
        <v/>
      </c>
      <c r="W488" s="92" t="str">
        <f t="shared" si="39"/>
        <v/>
      </c>
      <c r="X488" s="99"/>
      <c r="Y488" s="94"/>
      <c r="Z488" s="100"/>
      <c r="AA488" s="95"/>
      <c r="AB488" s="10"/>
      <c r="AC488" s="72" t="b">
        <f t="shared" ca="1" si="36"/>
        <v>0</v>
      </c>
    </row>
    <row r="489" spans="1:29" ht="15">
      <c r="A489" s="93">
        <f t="shared" si="40"/>
        <v>2486</v>
      </c>
      <c r="B489" s="94"/>
      <c r="C489" s="153"/>
      <c r="D489" s="93" t="str">
        <f>IF(C489&lt;&gt;"",COUNTIF(Stats!AD:AD,C489),"")</f>
        <v/>
      </c>
      <c r="E489" s="165" t="str">
        <f ca="1">IF(C489&lt;&gt;"",IF(MONTH(T489)=MONTH(TODAY()),Stats!AI2487,"--"),"")</f>
        <v/>
      </c>
      <c r="F489" s="97"/>
      <c r="G489" s="160"/>
      <c r="H489" s="157"/>
      <c r="I489" s="158"/>
      <c r="J489" s="161"/>
      <c r="K489" s="160"/>
      <c r="L489" s="162"/>
      <c r="M489" s="162"/>
      <c r="N489" s="96"/>
      <c r="O489" s="96"/>
      <c r="P489" s="164"/>
      <c r="Q489" s="159"/>
      <c r="R489" s="98"/>
      <c r="S489" s="163"/>
      <c r="T489" s="92" t="str">
        <f t="shared" ca="1" si="37"/>
        <v/>
      </c>
      <c r="U489" s="94"/>
      <c r="V489" s="92" t="str">
        <f t="shared" si="38"/>
        <v/>
      </c>
      <c r="W489" s="92" t="str">
        <f t="shared" si="39"/>
        <v/>
      </c>
      <c r="X489" s="99"/>
      <c r="Y489" s="94"/>
      <c r="Z489" s="100"/>
      <c r="AA489" s="95"/>
      <c r="AB489" s="10"/>
      <c r="AC489" s="72" t="b">
        <f t="shared" ca="1" si="36"/>
        <v>0</v>
      </c>
    </row>
    <row r="490" spans="1:29" ht="15">
      <c r="A490" s="93">
        <f t="shared" si="40"/>
        <v>2487</v>
      </c>
      <c r="B490" s="94"/>
      <c r="C490" s="153"/>
      <c r="D490" s="93" t="str">
        <f>IF(C490&lt;&gt;"",COUNTIF(Stats!AD:AD,C490),"")</f>
        <v/>
      </c>
      <c r="E490" s="165" t="str">
        <f ca="1">IF(C490&lt;&gt;"",IF(MONTH(T490)=MONTH(TODAY()),Stats!AI2488,"--"),"")</f>
        <v/>
      </c>
      <c r="F490" s="97"/>
      <c r="G490" s="160"/>
      <c r="H490" s="157"/>
      <c r="I490" s="158"/>
      <c r="J490" s="161"/>
      <c r="K490" s="160"/>
      <c r="L490" s="162"/>
      <c r="M490" s="162"/>
      <c r="N490" s="96"/>
      <c r="O490" s="96"/>
      <c r="P490" s="164"/>
      <c r="Q490" s="159"/>
      <c r="R490" s="98"/>
      <c r="S490" s="163"/>
      <c r="T490" s="92" t="str">
        <f t="shared" ca="1" si="37"/>
        <v/>
      </c>
      <c r="U490" s="94"/>
      <c r="V490" s="92" t="str">
        <f t="shared" si="38"/>
        <v/>
      </c>
      <c r="W490" s="92" t="str">
        <f t="shared" si="39"/>
        <v/>
      </c>
      <c r="X490" s="99"/>
      <c r="Y490" s="94"/>
      <c r="Z490" s="100"/>
      <c r="AA490" s="95"/>
      <c r="AB490" s="10"/>
      <c r="AC490" s="72" t="b">
        <f t="shared" ca="1" si="36"/>
        <v>0</v>
      </c>
    </row>
    <row r="491" spans="1:29" ht="15">
      <c r="A491" s="93">
        <f t="shared" si="40"/>
        <v>2488</v>
      </c>
      <c r="B491" s="94"/>
      <c r="C491" s="153"/>
      <c r="D491" s="93" t="str">
        <f>IF(C491&lt;&gt;"",COUNTIF(Stats!AD:AD,C491),"")</f>
        <v/>
      </c>
      <c r="E491" s="165" t="str">
        <f ca="1">IF(C491&lt;&gt;"",IF(MONTH(T491)=MONTH(TODAY()),Stats!AI2489,"--"),"")</f>
        <v/>
      </c>
      <c r="F491" s="97"/>
      <c r="G491" s="160"/>
      <c r="H491" s="157"/>
      <c r="I491" s="158"/>
      <c r="J491" s="161"/>
      <c r="K491" s="160"/>
      <c r="L491" s="162"/>
      <c r="M491" s="162"/>
      <c r="N491" s="96"/>
      <c r="O491" s="96"/>
      <c r="P491" s="164"/>
      <c r="Q491" s="159"/>
      <c r="R491" s="98"/>
      <c r="S491" s="163"/>
      <c r="T491" s="92" t="str">
        <f t="shared" ca="1" si="37"/>
        <v/>
      </c>
      <c r="U491" s="94"/>
      <c r="V491" s="92" t="str">
        <f t="shared" si="38"/>
        <v/>
      </c>
      <c r="W491" s="92" t="str">
        <f t="shared" si="39"/>
        <v/>
      </c>
      <c r="X491" s="99"/>
      <c r="Y491" s="94"/>
      <c r="Z491" s="100"/>
      <c r="AA491" s="95"/>
      <c r="AB491" s="10"/>
      <c r="AC491" s="72" t="b">
        <f t="shared" ca="1" si="36"/>
        <v>0</v>
      </c>
    </row>
    <row r="492" spans="1:29" ht="15">
      <c r="A492" s="93">
        <f t="shared" si="40"/>
        <v>2489</v>
      </c>
      <c r="B492" s="94"/>
      <c r="C492" s="153"/>
      <c r="D492" s="93" t="str">
        <f>IF(C492&lt;&gt;"",COUNTIF(Stats!AD:AD,C492),"")</f>
        <v/>
      </c>
      <c r="E492" s="165" t="str">
        <f ca="1">IF(C492&lt;&gt;"",IF(MONTH(T492)=MONTH(TODAY()),Stats!AI2490,"--"),"")</f>
        <v/>
      </c>
      <c r="F492" s="97"/>
      <c r="G492" s="160"/>
      <c r="H492" s="157"/>
      <c r="I492" s="158"/>
      <c r="J492" s="161"/>
      <c r="K492" s="160"/>
      <c r="L492" s="162"/>
      <c r="M492" s="162"/>
      <c r="N492" s="96"/>
      <c r="O492" s="96"/>
      <c r="P492" s="164"/>
      <c r="Q492" s="159"/>
      <c r="R492" s="98"/>
      <c r="S492" s="163"/>
      <c r="T492" s="92" t="str">
        <f t="shared" ca="1" si="37"/>
        <v/>
      </c>
      <c r="U492" s="94"/>
      <c r="V492" s="92" t="str">
        <f t="shared" si="38"/>
        <v/>
      </c>
      <c r="W492" s="92" t="str">
        <f t="shared" si="39"/>
        <v/>
      </c>
      <c r="X492" s="99"/>
      <c r="Y492" s="94"/>
      <c r="Z492" s="100"/>
      <c r="AA492" s="95"/>
      <c r="AB492" s="10"/>
      <c r="AC492" s="72" t="b">
        <f t="shared" ca="1" si="36"/>
        <v>0</v>
      </c>
    </row>
    <row r="493" spans="1:29" ht="15">
      <c r="A493" s="93">
        <f t="shared" si="40"/>
        <v>2490</v>
      </c>
      <c r="B493" s="94"/>
      <c r="C493" s="153"/>
      <c r="D493" s="93" t="str">
        <f>IF(C493&lt;&gt;"",COUNTIF(Stats!AD:AD,C493),"")</f>
        <v/>
      </c>
      <c r="E493" s="165" t="str">
        <f ca="1">IF(C493&lt;&gt;"",IF(MONTH(T493)=MONTH(TODAY()),Stats!AI2491,"--"),"")</f>
        <v/>
      </c>
      <c r="F493" s="97"/>
      <c r="G493" s="160"/>
      <c r="H493" s="157"/>
      <c r="I493" s="158"/>
      <c r="J493" s="161"/>
      <c r="K493" s="160"/>
      <c r="L493" s="162"/>
      <c r="M493" s="162"/>
      <c r="N493" s="96"/>
      <c r="O493" s="96"/>
      <c r="P493" s="164"/>
      <c r="Q493" s="159"/>
      <c r="R493" s="98"/>
      <c r="S493" s="163"/>
      <c r="T493" s="92" t="str">
        <f t="shared" ca="1" si="37"/>
        <v/>
      </c>
      <c r="U493" s="94"/>
      <c r="V493" s="92" t="str">
        <f t="shared" si="38"/>
        <v/>
      </c>
      <c r="W493" s="92" t="str">
        <f t="shared" si="39"/>
        <v/>
      </c>
      <c r="X493" s="99"/>
      <c r="Y493" s="94"/>
      <c r="Z493" s="100"/>
      <c r="AA493" s="95"/>
      <c r="AB493" s="10"/>
      <c r="AC493" s="72" t="b">
        <f t="shared" ca="1" si="36"/>
        <v>0</v>
      </c>
    </row>
    <row r="494" spans="1:29" ht="15">
      <c r="A494" s="93">
        <f t="shared" si="40"/>
        <v>2491</v>
      </c>
      <c r="B494" s="94"/>
      <c r="C494" s="153"/>
      <c r="D494" s="93" t="str">
        <f>IF(C494&lt;&gt;"",COUNTIF(Stats!AD:AD,C494),"")</f>
        <v/>
      </c>
      <c r="E494" s="165" t="str">
        <f ca="1">IF(C494&lt;&gt;"",IF(MONTH(T494)=MONTH(TODAY()),Stats!AI2492,"--"),"")</f>
        <v/>
      </c>
      <c r="F494" s="97"/>
      <c r="G494" s="160"/>
      <c r="H494" s="157"/>
      <c r="I494" s="158"/>
      <c r="J494" s="161"/>
      <c r="K494" s="160"/>
      <c r="L494" s="162"/>
      <c r="M494" s="162"/>
      <c r="N494" s="96"/>
      <c r="O494" s="96"/>
      <c r="P494" s="164"/>
      <c r="Q494" s="159"/>
      <c r="R494" s="98"/>
      <c r="S494" s="163"/>
      <c r="T494" s="92" t="str">
        <f t="shared" ca="1" si="37"/>
        <v/>
      </c>
      <c r="U494" s="94"/>
      <c r="V494" s="92" t="str">
        <f t="shared" si="38"/>
        <v/>
      </c>
      <c r="W494" s="92" t="str">
        <f t="shared" si="39"/>
        <v/>
      </c>
      <c r="X494" s="99"/>
      <c r="Y494" s="94"/>
      <c r="Z494" s="100"/>
      <c r="AA494" s="95"/>
      <c r="AB494" s="10"/>
      <c r="AC494" s="72" t="b">
        <f t="shared" ca="1" si="36"/>
        <v>0</v>
      </c>
    </row>
    <row r="495" spans="1:29" ht="15">
      <c r="A495" s="93">
        <f t="shared" si="40"/>
        <v>2492</v>
      </c>
      <c r="B495" s="94"/>
      <c r="C495" s="153"/>
      <c r="D495" s="93" t="str">
        <f>IF(C495&lt;&gt;"",COUNTIF(Stats!AD:AD,C495),"")</f>
        <v/>
      </c>
      <c r="E495" s="165" t="str">
        <f ca="1">IF(C495&lt;&gt;"",IF(MONTH(T495)=MONTH(TODAY()),Stats!AI2493,"--"),"")</f>
        <v/>
      </c>
      <c r="F495" s="97"/>
      <c r="G495" s="160"/>
      <c r="H495" s="157"/>
      <c r="I495" s="158"/>
      <c r="J495" s="161"/>
      <c r="K495" s="160"/>
      <c r="L495" s="162"/>
      <c r="M495" s="162"/>
      <c r="N495" s="96"/>
      <c r="O495" s="96"/>
      <c r="P495" s="164"/>
      <c r="Q495" s="159"/>
      <c r="R495" s="98"/>
      <c r="S495" s="163"/>
      <c r="T495" s="92" t="str">
        <f t="shared" ca="1" si="37"/>
        <v/>
      </c>
      <c r="U495" s="94"/>
      <c r="V495" s="92" t="str">
        <f t="shared" si="38"/>
        <v/>
      </c>
      <c r="W495" s="92" t="str">
        <f t="shared" si="39"/>
        <v/>
      </c>
      <c r="X495" s="99"/>
      <c r="Y495" s="94"/>
      <c r="Z495" s="100"/>
      <c r="AA495" s="95"/>
      <c r="AB495" s="10"/>
      <c r="AC495" s="72" t="b">
        <f t="shared" ca="1" si="36"/>
        <v>0</v>
      </c>
    </row>
    <row r="496" spans="1:29" ht="15">
      <c r="A496" s="93">
        <f t="shared" si="40"/>
        <v>2493</v>
      </c>
      <c r="B496" s="94"/>
      <c r="C496" s="153"/>
      <c r="D496" s="93" t="str">
        <f>IF(C496&lt;&gt;"",COUNTIF(Stats!AD:AD,C496),"")</f>
        <v/>
      </c>
      <c r="E496" s="165" t="str">
        <f ca="1">IF(C496&lt;&gt;"",IF(MONTH(T496)=MONTH(TODAY()),Stats!AI2494,"--"),"")</f>
        <v/>
      </c>
      <c r="F496" s="97"/>
      <c r="G496" s="160"/>
      <c r="H496" s="157"/>
      <c r="I496" s="158"/>
      <c r="J496" s="161"/>
      <c r="K496" s="160"/>
      <c r="L496" s="162"/>
      <c r="M496" s="162"/>
      <c r="N496" s="96"/>
      <c r="O496" s="96"/>
      <c r="P496" s="164"/>
      <c r="Q496" s="159"/>
      <c r="R496" s="98"/>
      <c r="S496" s="163"/>
      <c r="T496" s="92" t="str">
        <f t="shared" ca="1" si="37"/>
        <v/>
      </c>
      <c r="U496" s="94"/>
      <c r="V496" s="92" t="str">
        <f t="shared" si="38"/>
        <v/>
      </c>
      <c r="W496" s="92" t="str">
        <f t="shared" si="39"/>
        <v/>
      </c>
      <c r="X496" s="99"/>
      <c r="Y496" s="94"/>
      <c r="Z496" s="100"/>
      <c r="AA496" s="95"/>
      <c r="AB496" s="10"/>
      <c r="AC496" s="72" t="b">
        <f t="shared" ca="1" si="36"/>
        <v>0</v>
      </c>
    </row>
    <row r="497" spans="1:29" ht="15">
      <c r="A497" s="93">
        <f t="shared" si="40"/>
        <v>2494</v>
      </c>
      <c r="B497" s="94"/>
      <c r="C497" s="153"/>
      <c r="D497" s="93" t="str">
        <f>IF(C497&lt;&gt;"",COUNTIF(Stats!AD:AD,C497),"")</f>
        <v/>
      </c>
      <c r="E497" s="165" t="str">
        <f ca="1">IF(C497&lt;&gt;"",IF(MONTH(T497)=MONTH(TODAY()),Stats!AI2495,"--"),"")</f>
        <v/>
      </c>
      <c r="F497" s="97"/>
      <c r="G497" s="160"/>
      <c r="H497" s="157"/>
      <c r="I497" s="158"/>
      <c r="J497" s="161"/>
      <c r="K497" s="160"/>
      <c r="L497" s="162"/>
      <c r="M497" s="162"/>
      <c r="N497" s="96"/>
      <c r="O497" s="96"/>
      <c r="P497" s="164"/>
      <c r="Q497" s="159"/>
      <c r="R497" s="98"/>
      <c r="S497" s="163"/>
      <c r="T497" s="92" t="str">
        <f t="shared" ca="1" si="37"/>
        <v/>
      </c>
      <c r="U497" s="94"/>
      <c r="V497" s="92" t="str">
        <f t="shared" si="38"/>
        <v/>
      </c>
      <c r="W497" s="92" t="str">
        <f t="shared" si="39"/>
        <v/>
      </c>
      <c r="X497" s="99"/>
      <c r="Y497" s="94"/>
      <c r="Z497" s="100"/>
      <c r="AA497" s="95"/>
      <c r="AB497" s="10"/>
      <c r="AC497" s="72" t="b">
        <f t="shared" ca="1" si="36"/>
        <v>0</v>
      </c>
    </row>
    <row r="498" spans="1:29" ht="15">
      <c r="A498" s="93">
        <f t="shared" si="40"/>
        <v>2495</v>
      </c>
      <c r="B498" s="94"/>
      <c r="C498" s="153"/>
      <c r="D498" s="93" t="str">
        <f>IF(C498&lt;&gt;"",COUNTIF(Stats!AD:AD,C498),"")</f>
        <v/>
      </c>
      <c r="E498" s="165" t="str">
        <f ca="1">IF(C498&lt;&gt;"",IF(MONTH(T498)=MONTH(TODAY()),Stats!AI2496,"--"),"")</f>
        <v/>
      </c>
      <c r="F498" s="97"/>
      <c r="G498" s="160"/>
      <c r="H498" s="157"/>
      <c r="I498" s="158"/>
      <c r="J498" s="161"/>
      <c r="K498" s="160"/>
      <c r="L498" s="162"/>
      <c r="M498" s="162"/>
      <c r="N498" s="96"/>
      <c r="O498" s="96"/>
      <c r="P498" s="164"/>
      <c r="Q498" s="159"/>
      <c r="R498" s="98"/>
      <c r="S498" s="163"/>
      <c r="T498" s="92" t="str">
        <f t="shared" ca="1" si="37"/>
        <v/>
      </c>
      <c r="U498" s="94"/>
      <c r="V498" s="92" t="str">
        <f t="shared" si="38"/>
        <v/>
      </c>
      <c r="W498" s="92" t="str">
        <f t="shared" si="39"/>
        <v/>
      </c>
      <c r="X498" s="99"/>
      <c r="Y498" s="94"/>
      <c r="Z498" s="100"/>
      <c r="AA498" s="95"/>
      <c r="AB498" s="10"/>
      <c r="AC498" s="72" t="b">
        <f t="shared" ca="1" si="36"/>
        <v>0</v>
      </c>
    </row>
    <row r="499" spans="1:29" ht="15">
      <c r="A499" s="93">
        <f t="shared" si="40"/>
        <v>2496</v>
      </c>
      <c r="B499" s="94"/>
      <c r="C499" s="153"/>
      <c r="D499" s="93" t="str">
        <f>IF(C499&lt;&gt;"",COUNTIF(Stats!AD:AD,C499),"")</f>
        <v/>
      </c>
      <c r="E499" s="165" t="str">
        <f ca="1">IF(C499&lt;&gt;"",IF(MONTH(T499)=MONTH(TODAY()),Stats!AI2497,"--"),"")</f>
        <v/>
      </c>
      <c r="F499" s="97"/>
      <c r="G499" s="160"/>
      <c r="H499" s="157"/>
      <c r="I499" s="158"/>
      <c r="J499" s="161"/>
      <c r="K499" s="160"/>
      <c r="L499" s="162"/>
      <c r="M499" s="162"/>
      <c r="N499" s="96"/>
      <c r="O499" s="96"/>
      <c r="P499" s="164"/>
      <c r="Q499" s="159"/>
      <c r="R499" s="98"/>
      <c r="S499" s="163"/>
      <c r="T499" s="92" t="str">
        <f t="shared" ca="1" si="37"/>
        <v/>
      </c>
      <c r="U499" s="94"/>
      <c r="V499" s="92" t="str">
        <f t="shared" si="38"/>
        <v/>
      </c>
      <c r="W499" s="92" t="str">
        <f t="shared" si="39"/>
        <v/>
      </c>
      <c r="X499" s="99"/>
      <c r="Y499" s="94"/>
      <c r="Z499" s="100"/>
      <c r="AA499" s="95"/>
      <c r="AB499" s="10"/>
      <c r="AC499" s="72" t="b">
        <f t="shared" ca="1" si="36"/>
        <v>0</v>
      </c>
    </row>
    <row r="500" spans="1:29" ht="15">
      <c r="A500" s="93">
        <f t="shared" si="40"/>
        <v>2497</v>
      </c>
      <c r="B500" s="94"/>
      <c r="C500" s="153"/>
      <c r="D500" s="93" t="str">
        <f>IF(C500&lt;&gt;"",COUNTIF(Stats!AD:AD,C500),"")</f>
        <v/>
      </c>
      <c r="E500" s="165" t="str">
        <f ca="1">IF(C500&lt;&gt;"",IF(MONTH(T500)=MONTH(TODAY()),Stats!AI2498,"--"),"")</f>
        <v/>
      </c>
      <c r="F500" s="97"/>
      <c r="G500" s="160"/>
      <c r="H500" s="157"/>
      <c r="I500" s="158"/>
      <c r="J500" s="161"/>
      <c r="K500" s="160"/>
      <c r="L500" s="162"/>
      <c r="M500" s="162"/>
      <c r="N500" s="96"/>
      <c r="O500" s="96"/>
      <c r="P500" s="164"/>
      <c r="Q500" s="159"/>
      <c r="R500" s="98"/>
      <c r="S500" s="163"/>
      <c r="T500" s="92" t="str">
        <f t="shared" ca="1" si="37"/>
        <v/>
      </c>
      <c r="U500" s="94"/>
      <c r="V500" s="92" t="str">
        <f t="shared" si="38"/>
        <v/>
      </c>
      <c r="W500" s="92" t="str">
        <f t="shared" si="39"/>
        <v/>
      </c>
      <c r="X500" s="99"/>
      <c r="Y500" s="94"/>
      <c r="Z500" s="100"/>
      <c r="AA500" s="95"/>
      <c r="AB500" s="10"/>
      <c r="AC500" s="72" t="b">
        <f t="shared" ca="1" si="36"/>
        <v>0</v>
      </c>
    </row>
    <row r="501" spans="1:29" ht="15">
      <c r="A501" s="93">
        <f t="shared" si="40"/>
        <v>2498</v>
      </c>
      <c r="B501" s="94"/>
      <c r="C501" s="153"/>
      <c r="D501" s="93" t="str">
        <f>IF(C501&lt;&gt;"",COUNTIF(Stats!AD:AD,C501),"")</f>
        <v/>
      </c>
      <c r="E501" s="165" t="str">
        <f ca="1">IF(C501&lt;&gt;"",IF(MONTH(T501)=MONTH(TODAY()),Stats!AI2499,"--"),"")</f>
        <v/>
      </c>
      <c r="F501" s="97"/>
      <c r="G501" s="160"/>
      <c r="H501" s="157"/>
      <c r="I501" s="158"/>
      <c r="J501" s="161"/>
      <c r="K501" s="160"/>
      <c r="L501" s="162"/>
      <c r="M501" s="162"/>
      <c r="N501" s="96"/>
      <c r="O501" s="96"/>
      <c r="P501" s="164"/>
      <c r="Q501" s="159"/>
      <c r="R501" s="98"/>
      <c r="S501" s="163"/>
      <c r="T501" s="92" t="str">
        <f t="shared" ca="1" si="37"/>
        <v/>
      </c>
      <c r="U501" s="94"/>
      <c r="V501" s="92" t="str">
        <f t="shared" si="38"/>
        <v/>
      </c>
      <c r="W501" s="92" t="str">
        <f t="shared" si="39"/>
        <v/>
      </c>
      <c r="X501" s="99"/>
      <c r="Y501" s="94"/>
      <c r="Z501" s="100"/>
      <c r="AA501" s="95"/>
      <c r="AB501" s="10"/>
      <c r="AC501" s="72" t="b">
        <f t="shared" ca="1" si="36"/>
        <v>0</v>
      </c>
    </row>
    <row r="502" spans="1:29" ht="15">
      <c r="A502" s="93">
        <f t="shared" si="40"/>
        <v>2499</v>
      </c>
      <c r="B502" s="94"/>
      <c r="C502" s="153"/>
      <c r="D502" s="93" t="str">
        <f>IF(C502&lt;&gt;"",COUNTIF(Stats!AD:AD,C502),"")</f>
        <v/>
      </c>
      <c r="E502" s="165" t="str">
        <f ca="1">IF(C502&lt;&gt;"",IF(MONTH(T502)=MONTH(TODAY()),Stats!AI2500,"--"),"")</f>
        <v/>
      </c>
      <c r="F502" s="97"/>
      <c r="G502" s="160"/>
      <c r="H502" s="157"/>
      <c r="I502" s="158"/>
      <c r="J502" s="161"/>
      <c r="K502" s="160"/>
      <c r="L502" s="162"/>
      <c r="M502" s="162"/>
      <c r="N502" s="96"/>
      <c r="O502" s="96"/>
      <c r="P502" s="164"/>
      <c r="Q502" s="159"/>
      <c r="R502" s="98"/>
      <c r="S502" s="163"/>
      <c r="T502" s="92" t="str">
        <f t="shared" ca="1" si="37"/>
        <v/>
      </c>
      <c r="U502" s="94"/>
      <c r="V502" s="92" t="str">
        <f t="shared" si="38"/>
        <v/>
      </c>
      <c r="W502" s="92" t="str">
        <f t="shared" si="39"/>
        <v/>
      </c>
      <c r="X502" s="99"/>
      <c r="Y502" s="94"/>
      <c r="Z502" s="100"/>
      <c r="AA502" s="95"/>
      <c r="AB502" s="10"/>
      <c r="AC502" s="72" t="b">
        <f t="shared" ca="1" si="36"/>
        <v>0</v>
      </c>
    </row>
    <row r="503" spans="1:29" ht="15">
      <c r="A503" s="93">
        <f t="shared" si="40"/>
        <v>2500</v>
      </c>
      <c r="B503" s="94"/>
      <c r="C503" s="153"/>
      <c r="D503" s="93" t="str">
        <f>IF(C503&lt;&gt;"",COUNTIF(Stats!AD:AD,C503),"")</f>
        <v/>
      </c>
      <c r="E503" s="165" t="str">
        <f ca="1">IF(C503&lt;&gt;"",IF(MONTH(T503)=MONTH(TODAY()),Stats!AI2501,"--"),"")</f>
        <v/>
      </c>
      <c r="F503" s="97"/>
      <c r="G503" s="160"/>
      <c r="H503" s="157"/>
      <c r="I503" s="158"/>
      <c r="J503" s="161"/>
      <c r="K503" s="160"/>
      <c r="L503" s="162"/>
      <c r="M503" s="162"/>
      <c r="N503" s="96"/>
      <c r="O503" s="96"/>
      <c r="P503" s="164"/>
      <c r="Q503" s="159"/>
      <c r="R503" s="98"/>
      <c r="S503" s="163"/>
      <c r="T503" s="92" t="str">
        <f t="shared" ca="1" si="37"/>
        <v/>
      </c>
      <c r="U503" s="94"/>
      <c r="V503" s="92" t="str">
        <f t="shared" si="38"/>
        <v/>
      </c>
      <c r="W503" s="92" t="str">
        <f t="shared" si="39"/>
        <v/>
      </c>
      <c r="X503" s="99"/>
      <c r="Y503" s="94"/>
      <c r="Z503" s="100"/>
      <c r="AA503" s="95"/>
      <c r="AB503" s="10"/>
      <c r="AC503" s="72" t="b">
        <f t="shared" ca="1" si="36"/>
        <v>0</v>
      </c>
    </row>
    <row r="504" spans="1:29">
      <c r="S504" s="38">
        <f>SUM(COUNTIF(S3:S503,"Complete")+COUNTIF(S3:S503,"Cancelled"))</f>
        <v>0</v>
      </c>
    </row>
    <row r="508" spans="1:29">
      <c r="D508" s="4"/>
      <c r="E508" s="4"/>
    </row>
    <row r="509" spans="1:29" ht="18.75">
      <c r="D509" s="65"/>
      <c r="E509" s="65"/>
    </row>
    <row r="510" spans="1:29">
      <c r="D510" s="4"/>
      <c r="E510" s="4"/>
    </row>
    <row r="511" spans="1:29">
      <c r="D511" s="4"/>
      <c r="E511" s="4"/>
    </row>
  </sheetData>
  <sheetProtection sheet="1" objects="1" scenarios="1"/>
  <mergeCells count="9">
    <mergeCell ref="AL1:AS1"/>
    <mergeCell ref="A2:I2"/>
    <mergeCell ref="J2:R2"/>
    <mergeCell ref="S2:Y2"/>
    <mergeCell ref="Z2:AB2"/>
    <mergeCell ref="P1:R1"/>
    <mergeCell ref="L1:N1"/>
    <mergeCell ref="S1:T1"/>
    <mergeCell ref="Y1:Z1"/>
  </mergeCells>
  <conditionalFormatting sqref="AV290">
    <cfRule type="expression" dxfId="61" priority="66">
      <formula>MOD(ROW(),2)=0</formula>
    </cfRule>
  </conditionalFormatting>
  <conditionalFormatting sqref="B504:B9900">
    <cfRule type="expression" dxfId="60" priority="65">
      <formula>INDIRECT("P"&amp;(ROW()-1))&lt;&gt;INDIRECT("P"&amp;(ROW()))</formula>
    </cfRule>
  </conditionalFormatting>
  <conditionalFormatting sqref="T504">
    <cfRule type="expression" dxfId="59" priority="64">
      <formula>INDIRECT("P"&amp;(ROW()-1))&lt;&gt;INDIRECT("P"&amp;(ROW()))</formula>
    </cfRule>
  </conditionalFormatting>
  <conditionalFormatting sqref="A4:A503">
    <cfRule type="expression" dxfId="58" priority="52">
      <formula>$AC4=TRUE</formula>
    </cfRule>
    <cfRule type="expression" dxfId="57" priority="67">
      <formula>MOD(ROW(),2)=0</formula>
    </cfRule>
  </conditionalFormatting>
  <conditionalFormatting sqref="B4:C503 U4:AB503 F500:S503 G4:I4 K4:S4 G5:S499">
    <cfRule type="expression" dxfId="56" priority="14">
      <formula>$AC4=TRUE</formula>
    </cfRule>
    <cfRule type="expression" dxfId="55" priority="24">
      <formula>MOD(ROW(),2)=0</formula>
    </cfRule>
  </conditionalFormatting>
  <conditionalFormatting sqref="AA4:AA503">
    <cfRule type="expression" dxfId="54" priority="22">
      <formula>IF(AND($S4="Cancelled",$AA4=""),TRUE,FALSE)</formula>
    </cfRule>
  </conditionalFormatting>
  <conditionalFormatting sqref="B4:B503">
    <cfRule type="expression" dxfId="53" priority="21">
      <formula>INDIRECT("B"&amp;(ROW()-1))&lt;&gt;INDIRECT("B"&amp;(ROW()))</formula>
    </cfRule>
  </conditionalFormatting>
  <conditionalFormatting sqref="S4:S503">
    <cfRule type="cellIs" dxfId="52" priority="15" operator="equal">
      <formula>"Cancelled"</formula>
    </cfRule>
    <cfRule type="cellIs" dxfId="51" priority="16" operator="equal">
      <formula>"Pending"</formula>
    </cfRule>
    <cfRule type="cellIs" dxfId="50" priority="17" operator="equal">
      <formula>"Account"</formula>
    </cfRule>
    <cfRule type="cellIs" dxfId="49" priority="18" operator="equal">
      <formula>"Wait"</formula>
    </cfRule>
    <cfRule type="cellIs" dxfId="48" priority="19" operator="equal">
      <formula>"Lost"</formula>
    </cfRule>
    <cfRule type="cellIs" dxfId="47" priority="20" operator="equal">
      <formula>"Complete"</formula>
    </cfRule>
    <cfRule type="cellIs" dxfId="46" priority="23" operator="equal">
      <formula>"Ordered"</formula>
    </cfRule>
  </conditionalFormatting>
  <conditionalFormatting sqref="W4:W503">
    <cfRule type="expression" dxfId="45" priority="13">
      <formula>IF(AND($S4="Ordered",$W4&lt;TODAY()),TRUE,FALSE)</formula>
    </cfRule>
  </conditionalFormatting>
  <conditionalFormatting sqref="T4:T503">
    <cfRule type="expression" dxfId="44" priority="10">
      <formula>$AC4=TRUE</formula>
    </cfRule>
    <cfRule type="expression" dxfId="43" priority="12">
      <formula>MOD(ROW(),2)=0</formula>
    </cfRule>
  </conditionalFormatting>
  <conditionalFormatting sqref="T4:T503">
    <cfRule type="expression" dxfId="42" priority="11">
      <formula>INDIRECT("T"&amp;(ROW()-1))&lt;&gt;INDIRECT("T"&amp;(ROW()))</formula>
    </cfRule>
  </conditionalFormatting>
  <conditionalFormatting sqref="D4:E503">
    <cfRule type="expression" dxfId="41" priority="6">
      <formula>$AC4=TRUE</formula>
    </cfRule>
    <cfRule type="expression" dxfId="40" priority="9">
      <formula>MOD(ROW(),2)=0</formula>
    </cfRule>
  </conditionalFormatting>
  <conditionalFormatting sqref="E4:E503">
    <cfRule type="expression" dxfId="39" priority="8">
      <formula>AND(C4&lt;&gt;"",MONTH(B4)=MONTH(TODAY()),E4&gt;4)</formula>
    </cfRule>
  </conditionalFormatting>
  <conditionalFormatting sqref="J4">
    <cfRule type="expression" dxfId="38" priority="4">
      <formula>$AC4=TRUE</formula>
    </cfRule>
    <cfRule type="expression" dxfId="37" priority="5">
      <formula>MOD(ROW(),2)=0</formula>
    </cfRule>
  </conditionalFormatting>
  <conditionalFormatting sqref="J4:J503">
    <cfRule type="expression" dxfId="36" priority="3">
      <formula>IF(COUNTIF(NYTBS,J4),TRUE,FALSE)</formula>
    </cfRule>
  </conditionalFormatting>
  <conditionalFormatting sqref="F4:F499">
    <cfRule type="expression" dxfId="35" priority="1">
      <formula>$AC4=TRUE</formula>
    </cfRule>
    <cfRule type="expression" dxfId="34" priority="2">
      <formula>MOD(ROW(),2)=0</formula>
    </cfRule>
  </conditionalFormatting>
  <dataValidations count="7">
    <dataValidation type="list" allowBlank="1" showInputMessage="1" showErrorMessage="1" sqref="AA4:AA503">
      <formula1>$AG$3:$AG$9</formula1>
    </dataValidation>
    <dataValidation type="list" allowBlank="1" showInputMessage="1" showErrorMessage="1" sqref="X4:X503">
      <formula1>$AI$3:$AI$5</formula1>
    </dataValidation>
    <dataValidation type="list" allowBlank="1" showInputMessage="1" showErrorMessage="1" sqref="M4:M503">
      <formula1>$AE$3:$AE$5</formula1>
    </dataValidation>
    <dataValidation type="list" allowBlank="1" showInputMessage="1" showErrorMessage="1" sqref="L4:L503">
      <formula1>$AD$3:$AD$6</formula1>
    </dataValidation>
    <dataValidation type="list" allowBlank="1" showInputMessage="1" showErrorMessage="1" sqref="P4:P503">
      <formula1>$AF$3:$AF$9</formula1>
    </dataValidation>
    <dataValidation type="list" allowBlank="1" showInputMessage="1" showErrorMessage="1" sqref="Z4:Z503">
      <formula1>$AH$3:$AH$7</formula1>
    </dataValidation>
    <dataValidation type="list" allowBlank="1" showInputMessage="1" showErrorMessage="1" sqref="S4:S503">
      <formula1>$AJ$3:$AJ$10</formula1>
    </dataValidation>
  </dataValidations>
  <pageMargins left="0.25" right="0.25" top="0.75" bottom="0.75" header="0.3" footer="0.3"/>
  <pageSetup orientation="landscape" horizontalDpi="4294967295" verticalDpi="4294967295"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 id="{29480FA8-7204-45D3-BCC8-80A3EDD7E30A}">
            <xm:f>Stats!AE2=TRUE</xm:f>
            <x14:dxf>
              <font>
                <color auto="1"/>
              </font>
              <fill>
                <patternFill>
                  <bgColor rgb="FFFFC000"/>
                </patternFill>
              </fill>
            </x14:dxf>
          </x14:cfRule>
          <xm:sqref>D4:D503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autoPageBreaks="0"/>
  </sheetPr>
  <dimension ref="A1:AV511"/>
  <sheetViews>
    <sheetView zoomScale="70" zoomScaleNormal="70" workbookViewId="0">
      <pane ySplit="3" topLeftCell="A4" activePane="bottomLeft" state="frozen"/>
      <selection activeCell="F1" sqref="F1"/>
      <selection pane="bottomLeft" activeCell="B4" sqref="B4"/>
    </sheetView>
  </sheetViews>
  <sheetFormatPr defaultColWidth="9.140625" defaultRowHeight="14.25"/>
  <cols>
    <col min="1" max="1" width="9.7109375" style="1" customWidth="1"/>
    <col min="2" max="2" width="13" style="2" customWidth="1"/>
    <col min="3" max="3" width="20.7109375" style="1" customWidth="1"/>
    <col min="4" max="4" width="6.85546875" style="1" customWidth="1"/>
    <col min="5" max="5" width="8.7109375" style="1" customWidth="1"/>
    <col min="6" max="6" width="17.140625" style="2" customWidth="1"/>
    <col min="7" max="7" width="35.42578125" style="3" customWidth="1"/>
    <col min="8" max="8" width="14.140625" style="8" customWidth="1"/>
    <col min="9" max="9" width="29.85546875" style="3" customWidth="1"/>
    <col min="10" max="10" width="44.7109375" style="1" customWidth="1"/>
    <col min="11" max="11" width="21.7109375" style="12" customWidth="1"/>
    <col min="12" max="12" width="8.42578125" style="2" customWidth="1"/>
    <col min="13" max="13" width="10.140625" style="2" customWidth="1"/>
    <col min="14" max="14" width="15.7109375" style="201" customWidth="1"/>
    <col min="15" max="15" width="15" style="202" customWidth="1"/>
    <col min="16" max="16" width="12.85546875" style="2" customWidth="1"/>
    <col min="17" max="17" width="11.42578125" style="2" customWidth="1"/>
    <col min="18" max="18" width="8.85546875" style="2" customWidth="1"/>
    <col min="19" max="19" width="10.7109375" style="1" customWidth="1"/>
    <col min="20" max="20" width="12.42578125" style="2" customWidth="1"/>
    <col min="21" max="23" width="13" style="2" customWidth="1"/>
    <col min="24" max="24" width="11.42578125" style="2" customWidth="1"/>
    <col min="25" max="25" width="13" style="1" customWidth="1"/>
    <col min="26" max="26" width="18.85546875" style="1" customWidth="1"/>
    <col min="27" max="27" width="12.7109375" style="1" customWidth="1"/>
    <col min="28" max="28" width="46.28515625" style="1" customWidth="1"/>
    <col min="29" max="30" width="9.42578125" style="1" hidden="1" customWidth="1"/>
    <col min="31" max="32" width="9" style="1" hidden="1" customWidth="1"/>
    <col min="33" max="33" width="10.7109375" style="1" hidden="1" customWidth="1"/>
    <col min="34" max="34" width="14.42578125" style="1" hidden="1" customWidth="1"/>
    <col min="35" max="35" width="20" style="1" hidden="1" customWidth="1"/>
    <col min="36" max="36" width="3" style="1" hidden="1" customWidth="1"/>
    <col min="37" max="37" width="3" style="1" customWidth="1"/>
    <col min="38" max="45" width="5.140625" style="1" customWidth="1"/>
    <col min="46" max="46" width="1.42578125" style="1" customWidth="1"/>
    <col min="47" max="16384" width="9.140625" style="1"/>
  </cols>
  <sheetData>
    <row r="1" spans="1:45" ht="58.5" customHeight="1" thickBot="1">
      <c r="A1" s="192" t="s">
        <v>458</v>
      </c>
      <c r="B1" s="192"/>
      <c r="C1" s="192"/>
      <c r="D1" s="192"/>
      <c r="E1" s="192"/>
      <c r="F1" s="192"/>
      <c r="G1" s="193"/>
      <c r="H1" s="193" t="s">
        <v>44</v>
      </c>
      <c r="I1" s="34">
        <f>AS3</f>
        <v>7</v>
      </c>
      <c r="J1" s="193" t="s">
        <v>45</v>
      </c>
      <c r="K1" s="34">
        <f>(AS3-AL3-AN3)</f>
        <v>4</v>
      </c>
      <c r="L1" s="235" t="s">
        <v>47</v>
      </c>
      <c r="M1" s="235"/>
      <c r="N1" s="235"/>
      <c r="O1" s="34">
        <f>AL3+AN3</f>
        <v>3</v>
      </c>
      <c r="P1" s="235" t="s">
        <v>459</v>
      </c>
      <c r="Q1" s="235"/>
      <c r="R1" s="235"/>
      <c r="S1" s="236">
        <f>startingBudget</f>
        <v>30000</v>
      </c>
      <c r="T1" s="236"/>
      <c r="U1" s="34"/>
      <c r="V1" s="34"/>
      <c r="W1" s="194"/>
      <c r="X1" s="193" t="s">
        <v>7</v>
      </c>
      <c r="Y1" s="236">
        <f>startingBudget-SUM('pg1'!R4:R504)-SUM('pg2'!R4:R504)-SUM('pg3'!R4:R504)-SUM('pg4'!R4:R504)-SUM('pg5'!R4:R504)-SUM('pg6'!R4:R504)</f>
        <v>29851.360000000001</v>
      </c>
      <c r="Z1" s="236"/>
      <c r="AA1" s="195" t="s">
        <v>50</v>
      </c>
      <c r="AB1" s="37">
        <f>startingBudget-Y1</f>
        <v>148.63999999999942</v>
      </c>
      <c r="AL1" s="228" t="s">
        <v>27</v>
      </c>
      <c r="AM1" s="228"/>
      <c r="AN1" s="228"/>
      <c r="AO1" s="228"/>
      <c r="AP1" s="228"/>
      <c r="AQ1" s="228"/>
      <c r="AR1" s="228"/>
      <c r="AS1" s="228"/>
    </row>
    <row r="2" spans="1:45" ht="47.25" customHeight="1" thickBot="1">
      <c r="A2" s="223" t="s">
        <v>34</v>
      </c>
      <c r="B2" s="223"/>
      <c r="C2" s="223"/>
      <c r="D2" s="223"/>
      <c r="E2" s="223"/>
      <c r="F2" s="223"/>
      <c r="G2" s="223"/>
      <c r="H2" s="223"/>
      <c r="I2" s="224"/>
      <c r="J2" s="229" t="s">
        <v>35</v>
      </c>
      <c r="K2" s="230"/>
      <c r="L2" s="230"/>
      <c r="M2" s="230"/>
      <c r="N2" s="230"/>
      <c r="O2" s="230"/>
      <c r="P2" s="230"/>
      <c r="Q2" s="230"/>
      <c r="R2" s="231"/>
      <c r="S2" s="225" t="s">
        <v>27</v>
      </c>
      <c r="T2" s="226"/>
      <c r="U2" s="226"/>
      <c r="V2" s="226"/>
      <c r="W2" s="226"/>
      <c r="X2" s="226"/>
      <c r="Y2" s="227"/>
      <c r="Z2" s="232" t="s">
        <v>36</v>
      </c>
      <c r="AA2" s="233"/>
      <c r="AB2" s="234"/>
      <c r="AL2" s="14" t="s">
        <v>37</v>
      </c>
      <c r="AM2" s="15" t="s">
        <v>33</v>
      </c>
      <c r="AN2" s="16" t="s">
        <v>30</v>
      </c>
      <c r="AO2" s="17" t="s">
        <v>29</v>
      </c>
      <c r="AP2" s="78" t="s">
        <v>218</v>
      </c>
      <c r="AQ2" s="18" t="s">
        <v>21</v>
      </c>
      <c r="AR2" s="19" t="s">
        <v>31</v>
      </c>
      <c r="AS2" s="20" t="s">
        <v>48</v>
      </c>
    </row>
    <row r="3" spans="1:45" ht="21" customHeight="1" thickBot="1">
      <c r="A3" s="6" t="s">
        <v>234</v>
      </c>
      <c r="B3" s="23" t="s">
        <v>23</v>
      </c>
      <c r="C3" s="21" t="s">
        <v>0</v>
      </c>
      <c r="D3" s="21" t="s">
        <v>232</v>
      </c>
      <c r="E3" s="90" t="s">
        <v>235</v>
      </c>
      <c r="F3" s="23" t="s">
        <v>6</v>
      </c>
      <c r="G3" s="22" t="s">
        <v>32</v>
      </c>
      <c r="H3" s="7" t="s">
        <v>42</v>
      </c>
      <c r="I3" s="7" t="s">
        <v>41</v>
      </c>
      <c r="J3" s="24" t="s">
        <v>1</v>
      </c>
      <c r="K3" s="25" t="s">
        <v>2</v>
      </c>
      <c r="L3" s="39" t="s">
        <v>4</v>
      </c>
      <c r="M3" s="191" t="s">
        <v>51</v>
      </c>
      <c r="N3" s="26" t="s">
        <v>53</v>
      </c>
      <c r="O3" s="24" t="s">
        <v>26</v>
      </c>
      <c r="P3" s="27" t="s">
        <v>3</v>
      </c>
      <c r="Q3" s="24" t="s">
        <v>5</v>
      </c>
      <c r="R3" s="28" t="s">
        <v>25</v>
      </c>
      <c r="S3" s="29" t="s">
        <v>27</v>
      </c>
      <c r="T3" s="29" t="s">
        <v>159</v>
      </c>
      <c r="U3" s="30" t="s">
        <v>24</v>
      </c>
      <c r="V3" s="30" t="s">
        <v>22</v>
      </c>
      <c r="W3" s="30" t="s">
        <v>274</v>
      </c>
      <c r="X3" s="30" t="s">
        <v>8</v>
      </c>
      <c r="Y3" s="30" t="s">
        <v>9</v>
      </c>
      <c r="Z3" s="31" t="s">
        <v>10</v>
      </c>
      <c r="AA3" s="31" t="s">
        <v>160</v>
      </c>
      <c r="AB3" s="32" t="s">
        <v>28</v>
      </c>
      <c r="AD3" s="4"/>
      <c r="AE3" s="4"/>
      <c r="AF3" s="4"/>
      <c r="AG3" s="4"/>
      <c r="AH3" s="4"/>
      <c r="AI3" s="4"/>
      <c r="AJ3" s="4"/>
      <c r="AK3" s="4"/>
      <c r="AL3" s="13">
        <f>COUNTIF('pg1'!S4:S504,"Complete")+COUNTIF('pg2'!S4:S504,"Complete")+COUNTIF('pg3'!S4:S504,"Complete")+COUNTIF('pg4'!S4:S504,"Complete")+COUNTIF('pg5'!S4:S504,"Complete")+COUNTIF('pg6'!S4:S504,"Complete")</f>
        <v>1</v>
      </c>
      <c r="AM3" s="9">
        <f>COUNTIF('pg1'!S4:S504,"Ordered")+COUNTIF('pg2'!S4:S504,"Ordered")+COUNTIF('pg3'!S4:S504,"Ordered")+COUNTIF('pg4'!S4:S504,"Ordered")+COUNTIF('pg5'!S4:S504,"Ordered")+COUNTIF('pg6'!S4:S504,"Ordered")</f>
        <v>2</v>
      </c>
      <c r="AN3" s="9">
        <f>COUNTIF('pg1'!S4:S504,"Cancelled")+COUNTIF('pg2'!S4:S504,"Cancelled")+COUNTIF('pg3'!S4:S504,"Cancelled")+COUNTIF('pg4'!S4:S504,"Cancelled")+COUNTIF('pg5'!S4:S504,"Cancelled")+COUNTIF('pg6'!S4:S504,"Cancelled")</f>
        <v>2</v>
      </c>
      <c r="AO3" s="9">
        <f>COUNTIF('pg1'!S4:S504,"Wait")+COUNTIF('pg2'!S4:S504,"Wait")+COUNTIF('pg3'!S4:S504,"Wait")+COUNTIF('pg4'!S4:S504,"Wait")+COUNTIF('pg5'!S4:S504,"Wait")+COUNTIF('pg6'!S4:S504,"Wait")</f>
        <v>1</v>
      </c>
      <c r="AP3" s="9">
        <f>COUNTIF('pg1'!S4:S504,"Lost")+COUNTIF('pg2'!S4:S504,"Lost")+COUNTIF('pg3'!S4:S504,"Lost")+COUNTIF('pg4'!S4:S504,"Lost")+COUNTIF('pg5'!S4:S504,"Lost")+COUNTIF('pg6'!S4:S504,"Lost")</f>
        <v>1</v>
      </c>
      <c r="AQ3" s="9">
        <f>COUNTIF('pg1'!S4:S504,"Pending")+COUNTIF('pg2'!S4:S504,"Pending")+COUNTIF('pg3'!S4:S504,"Pending")+COUNTIF('pg4'!S4:S504,"Pending")+COUNTIF('pg5'!S4:S504,"Pending")+COUNTIF('pg6'!S4:S504,"Pending")</f>
        <v>0</v>
      </c>
      <c r="AR3" s="9">
        <f>COUNTIF('pg1'!S4:S504,"Account")+COUNTIF('pg2'!S4:S504,"Account")+COUNTIF('pg3'!S4:S504,"Account")+COUNTIF('pg4'!S4:S504,"Account")+COUNTIF('pg5'!S4:S504,"Account")+COUNTIF('pg6'!S4:S504,"Account")</f>
        <v>0</v>
      </c>
      <c r="AS3" s="9">
        <f>SUM(AL3:AR3)</f>
        <v>7</v>
      </c>
    </row>
    <row r="4" spans="1:45" ht="15">
      <c r="A4" s="93">
        <f>'pg5'!A503+1</f>
        <v>2501</v>
      </c>
      <c r="B4" s="94"/>
      <c r="C4" s="153"/>
      <c r="D4" s="93" t="str">
        <f>IF(C4&lt;&gt;"",COUNTIF(Stats!AD:AD,C4),"")</f>
        <v/>
      </c>
      <c r="E4" s="165" t="str">
        <f ca="1">IF(C4&lt;&gt;"",IF(MONTH(T4)=MONTH(TODAY()),Stats!AI2502,"--"),"")</f>
        <v/>
      </c>
      <c r="F4" s="97"/>
      <c r="G4" s="160"/>
      <c r="H4" s="157"/>
      <c r="I4" s="158"/>
      <c r="J4" s="167"/>
      <c r="K4" s="160"/>
      <c r="L4" s="162"/>
      <c r="M4" s="162"/>
      <c r="N4" s="96"/>
      <c r="O4" s="96"/>
      <c r="P4" s="164"/>
      <c r="Q4" s="159"/>
      <c r="R4" s="98"/>
      <c r="S4" s="163"/>
      <c r="T4" s="92" t="str">
        <f ca="1">IF(B4&lt;&gt;"",IF(T4="",TODAY(),T4),"")</f>
        <v/>
      </c>
      <c r="U4" s="94"/>
      <c r="V4" s="92" t="str">
        <f t="shared" ref="V4" si="0">IF(U4="","", U4+21)</f>
        <v/>
      </c>
      <c r="W4" s="92" t="str">
        <f>IF($U4="","", $V4+28)</f>
        <v/>
      </c>
      <c r="X4" s="99"/>
      <c r="Y4" s="94"/>
      <c r="Z4" s="100"/>
      <c r="AA4" s="95"/>
      <c r="AB4" s="10"/>
      <c r="AC4" s="72" t="b">
        <f t="shared" ref="AC4:AC67" ca="1" si="1">AND(T4&gt;=startDate,T4&lt;=endDate)</f>
        <v>0</v>
      </c>
      <c r="AD4" s="5" t="s">
        <v>49</v>
      </c>
      <c r="AE4" s="5" t="s">
        <v>52</v>
      </c>
      <c r="AF4" s="5" t="s">
        <v>13</v>
      </c>
      <c r="AG4" s="5" t="s">
        <v>163</v>
      </c>
      <c r="AH4" s="5" t="s">
        <v>39</v>
      </c>
      <c r="AI4" s="4" t="s">
        <v>20</v>
      </c>
      <c r="AJ4" s="4" t="s">
        <v>33</v>
      </c>
      <c r="AK4" s="4"/>
      <c r="AL4" s="4"/>
    </row>
    <row r="5" spans="1:45" ht="15">
      <c r="A5" s="93">
        <f>(A4+1)</f>
        <v>2502</v>
      </c>
      <c r="B5" s="94"/>
      <c r="C5" s="153"/>
      <c r="D5" s="93" t="str">
        <f>IF(C5&lt;&gt;"",COUNTIF(Stats!AD:AD,C5),"")</f>
        <v/>
      </c>
      <c r="E5" s="165" t="str">
        <f ca="1">IF(C5&lt;&gt;"",IF(MONTH(T5)=MONTH(TODAY()),Stats!AI2503,"--"),"")</f>
        <v/>
      </c>
      <c r="F5" s="97"/>
      <c r="G5" s="160"/>
      <c r="H5" s="157"/>
      <c r="I5" s="158"/>
      <c r="J5" s="161"/>
      <c r="K5" s="160"/>
      <c r="L5" s="162"/>
      <c r="M5" s="162"/>
      <c r="N5" s="96"/>
      <c r="O5" s="96"/>
      <c r="P5" s="164"/>
      <c r="Q5" s="159"/>
      <c r="R5" s="98"/>
      <c r="S5" s="163"/>
      <c r="T5" s="92" t="str">
        <f t="shared" ref="T5:T68" ca="1" si="2">IF(B5&lt;&gt;"",IF(T5="",TODAY(),T5),"")</f>
        <v/>
      </c>
      <c r="U5" s="94"/>
      <c r="V5" s="92" t="str">
        <f t="shared" ref="V5:V68" si="3">IF(U5="","", U5+21)</f>
        <v/>
      </c>
      <c r="W5" s="92" t="str">
        <f t="shared" ref="W5:W68" si="4">IF($U5="","", $V5+28)</f>
        <v/>
      </c>
      <c r="X5" s="99"/>
      <c r="Y5" s="94"/>
      <c r="Z5" s="100"/>
      <c r="AA5" s="95"/>
      <c r="AB5" s="10"/>
      <c r="AC5" s="72" t="b">
        <f t="shared" ca="1" si="1"/>
        <v>0</v>
      </c>
      <c r="AD5" s="5" t="s">
        <v>11</v>
      </c>
      <c r="AE5" s="5" t="s">
        <v>20</v>
      </c>
      <c r="AF5" s="5" t="s">
        <v>16</v>
      </c>
      <c r="AG5" s="5" t="s">
        <v>161</v>
      </c>
      <c r="AH5" s="5" t="s">
        <v>19</v>
      </c>
      <c r="AI5" s="4" t="s">
        <v>40</v>
      </c>
      <c r="AJ5" s="4" t="s">
        <v>29</v>
      </c>
      <c r="AK5" s="4"/>
      <c r="AL5" s="4"/>
    </row>
    <row r="6" spans="1:45" ht="15">
      <c r="A6" s="93">
        <f>(A5+1)</f>
        <v>2503</v>
      </c>
      <c r="B6" s="94"/>
      <c r="C6" s="153"/>
      <c r="D6" s="93" t="str">
        <f>IF(C6&lt;&gt;"",COUNTIF(Stats!AD:AD,C6),"")</f>
        <v/>
      </c>
      <c r="E6" s="165" t="str">
        <f ca="1">IF(C6&lt;&gt;"",IF(MONTH(T6)=MONTH(TODAY()),Stats!AI2504,"--"),"")</f>
        <v/>
      </c>
      <c r="F6" s="97"/>
      <c r="G6" s="160"/>
      <c r="H6" s="157"/>
      <c r="I6" s="158"/>
      <c r="J6" s="161"/>
      <c r="K6" s="160"/>
      <c r="L6" s="162"/>
      <c r="M6" s="162"/>
      <c r="N6" s="96"/>
      <c r="O6" s="96"/>
      <c r="P6" s="164"/>
      <c r="Q6" s="159"/>
      <c r="R6" s="98"/>
      <c r="S6" s="163"/>
      <c r="T6" s="92" t="str">
        <f t="shared" ca="1" si="2"/>
        <v/>
      </c>
      <c r="U6" s="94"/>
      <c r="V6" s="92" t="str">
        <f t="shared" si="3"/>
        <v/>
      </c>
      <c r="W6" s="92" t="str">
        <f t="shared" si="4"/>
        <v/>
      </c>
      <c r="X6" s="99"/>
      <c r="Y6" s="94"/>
      <c r="Z6" s="100"/>
      <c r="AA6" s="95"/>
      <c r="AB6" s="10"/>
      <c r="AC6" s="72" t="b">
        <f t="shared" ca="1" si="1"/>
        <v>0</v>
      </c>
      <c r="AD6" s="5" t="s">
        <v>12</v>
      </c>
      <c r="AE6" s="5"/>
      <c r="AF6" s="5" t="s">
        <v>14</v>
      </c>
      <c r="AG6" s="5" t="s">
        <v>51</v>
      </c>
      <c r="AH6" s="5" t="s">
        <v>268</v>
      </c>
      <c r="AI6" s="4"/>
      <c r="AJ6" s="4" t="s">
        <v>21</v>
      </c>
      <c r="AK6" s="4"/>
      <c r="AL6" s="4"/>
    </row>
    <row r="7" spans="1:45" ht="15">
      <c r="A7" s="93">
        <f>(A6+1)</f>
        <v>2504</v>
      </c>
      <c r="B7" s="94"/>
      <c r="C7" s="153"/>
      <c r="D7" s="93" t="str">
        <f>IF(C7&lt;&gt;"",COUNTIF(Stats!AD:AD,C7),"")</f>
        <v/>
      </c>
      <c r="E7" s="165" t="str">
        <f ca="1">IF(C7&lt;&gt;"",IF(MONTH(T7)=MONTH(TODAY()),Stats!AI2505,"--"),"")</f>
        <v/>
      </c>
      <c r="F7" s="97"/>
      <c r="G7" s="160"/>
      <c r="H7" s="157"/>
      <c r="I7" s="158"/>
      <c r="J7" s="161"/>
      <c r="K7" s="160"/>
      <c r="L7" s="162"/>
      <c r="M7" s="162"/>
      <c r="N7" s="96"/>
      <c r="O7" s="96"/>
      <c r="P7" s="164"/>
      <c r="Q7" s="159"/>
      <c r="R7" s="98"/>
      <c r="S7" s="163"/>
      <c r="T7" s="92" t="str">
        <f t="shared" ca="1" si="2"/>
        <v/>
      </c>
      <c r="U7" s="94"/>
      <c r="V7" s="92" t="str">
        <f t="shared" si="3"/>
        <v/>
      </c>
      <c r="W7" s="92" t="str">
        <f t="shared" si="4"/>
        <v/>
      </c>
      <c r="X7" s="99"/>
      <c r="Y7" s="94"/>
      <c r="Z7" s="100"/>
      <c r="AA7" s="95"/>
      <c r="AB7" s="10"/>
      <c r="AC7" s="72" t="b">
        <f t="shared" ca="1" si="1"/>
        <v>0</v>
      </c>
      <c r="AD7" s="5"/>
      <c r="AE7" s="5"/>
      <c r="AF7" s="5" t="s">
        <v>17</v>
      </c>
      <c r="AG7" s="5" t="s">
        <v>25</v>
      </c>
      <c r="AH7" s="5" t="s">
        <v>38</v>
      </c>
      <c r="AI7" s="4"/>
      <c r="AJ7" s="4" t="s">
        <v>31</v>
      </c>
      <c r="AK7" s="4"/>
      <c r="AL7" s="4"/>
    </row>
    <row r="8" spans="1:45" ht="15">
      <c r="A8" s="93">
        <f t="shared" ref="A8:A71" si="5">(A7+1)</f>
        <v>2505</v>
      </c>
      <c r="B8" s="94"/>
      <c r="C8" s="153"/>
      <c r="D8" s="93" t="str">
        <f>IF(C8&lt;&gt;"",COUNTIF(Stats!AD:AD,C8),"")</f>
        <v/>
      </c>
      <c r="E8" s="165" t="str">
        <f ca="1">IF(C8&lt;&gt;"",IF(MONTH(T8)=MONTH(TODAY()),Stats!AI2506,"--"),"")</f>
        <v/>
      </c>
      <c r="F8" s="97"/>
      <c r="G8" s="160"/>
      <c r="H8" s="157"/>
      <c r="I8" s="158"/>
      <c r="J8" s="161"/>
      <c r="K8" s="160"/>
      <c r="L8" s="162"/>
      <c r="M8" s="162"/>
      <c r="N8" s="96"/>
      <c r="O8" s="96"/>
      <c r="P8" s="164"/>
      <c r="Q8" s="159"/>
      <c r="R8" s="98"/>
      <c r="S8" s="163"/>
      <c r="T8" s="92" t="str">
        <f t="shared" ca="1" si="2"/>
        <v/>
      </c>
      <c r="U8" s="94"/>
      <c r="V8" s="92" t="str">
        <f t="shared" si="3"/>
        <v/>
      </c>
      <c r="W8" s="92" t="str">
        <f t="shared" si="4"/>
        <v/>
      </c>
      <c r="X8" s="99"/>
      <c r="Y8" s="94"/>
      <c r="Z8" s="100"/>
      <c r="AA8" s="95"/>
      <c r="AB8" s="10"/>
      <c r="AC8" s="72" t="b">
        <f t="shared" ca="1" si="1"/>
        <v>0</v>
      </c>
      <c r="AD8" s="5"/>
      <c r="AE8" s="5"/>
      <c r="AF8" s="5" t="s">
        <v>15</v>
      </c>
      <c r="AG8" s="5" t="s">
        <v>217</v>
      </c>
      <c r="AH8" s="5"/>
      <c r="AI8" s="4"/>
      <c r="AJ8" s="4" t="s">
        <v>30</v>
      </c>
      <c r="AK8" s="4"/>
      <c r="AL8" s="4"/>
    </row>
    <row r="9" spans="1:45" ht="15">
      <c r="A9" s="93">
        <f t="shared" si="5"/>
        <v>2506</v>
      </c>
      <c r="B9" s="94"/>
      <c r="C9" s="153"/>
      <c r="D9" s="93" t="str">
        <f>IF(C9&lt;&gt;"",COUNTIF(Stats!AD:AD,C9),"")</f>
        <v/>
      </c>
      <c r="E9" s="165" t="str">
        <f ca="1">IF(C9&lt;&gt;"",IF(MONTH(T9)=MONTH(TODAY()),Stats!AI2507,"--"),"")</f>
        <v/>
      </c>
      <c r="F9" s="97"/>
      <c r="G9" s="160"/>
      <c r="H9" s="157"/>
      <c r="I9" s="158"/>
      <c r="J9" s="161"/>
      <c r="K9" s="160"/>
      <c r="L9" s="162"/>
      <c r="M9" s="162"/>
      <c r="N9" s="96"/>
      <c r="O9" s="96"/>
      <c r="P9" s="164"/>
      <c r="Q9" s="159"/>
      <c r="R9" s="98"/>
      <c r="S9" s="163"/>
      <c r="T9" s="92" t="str">
        <f t="shared" ca="1" si="2"/>
        <v/>
      </c>
      <c r="U9" s="94"/>
      <c r="V9" s="92" t="str">
        <f t="shared" si="3"/>
        <v/>
      </c>
      <c r="W9" s="92" t="str">
        <f t="shared" si="4"/>
        <v/>
      </c>
      <c r="X9" s="99"/>
      <c r="Y9" s="94"/>
      <c r="Z9" s="100"/>
      <c r="AA9" s="95"/>
      <c r="AB9" s="10"/>
      <c r="AC9" s="72" t="b">
        <f t="shared" ca="1" si="1"/>
        <v>0</v>
      </c>
      <c r="AD9" s="5"/>
      <c r="AE9" s="5"/>
      <c r="AF9" s="5" t="s">
        <v>18</v>
      </c>
      <c r="AG9" s="5" t="s">
        <v>162</v>
      </c>
      <c r="AH9" s="5"/>
      <c r="AI9" s="4"/>
      <c r="AJ9" s="4" t="s">
        <v>218</v>
      </c>
      <c r="AK9" s="4"/>
      <c r="AL9" s="4"/>
    </row>
    <row r="10" spans="1:45" ht="15">
      <c r="A10" s="93">
        <f t="shared" si="5"/>
        <v>2507</v>
      </c>
      <c r="B10" s="94"/>
      <c r="C10" s="153"/>
      <c r="D10" s="93" t="str">
        <f>IF(C10&lt;&gt;"",COUNTIF(Stats!AD:AD,C10),"")</f>
        <v/>
      </c>
      <c r="E10" s="165" t="str">
        <f ca="1">IF(C10&lt;&gt;"",IF(MONTH(T10)=MONTH(TODAY()),Stats!AI2508,"--"),"")</f>
        <v/>
      </c>
      <c r="F10" s="97"/>
      <c r="G10" s="160"/>
      <c r="H10" s="157"/>
      <c r="I10" s="158"/>
      <c r="J10" s="161"/>
      <c r="K10" s="160"/>
      <c r="L10" s="162"/>
      <c r="M10" s="162"/>
      <c r="N10" s="96"/>
      <c r="O10" s="96"/>
      <c r="P10" s="164"/>
      <c r="Q10" s="159"/>
      <c r="R10" s="98"/>
      <c r="S10" s="163"/>
      <c r="T10" s="92" t="str">
        <f t="shared" ca="1" si="2"/>
        <v/>
      </c>
      <c r="U10" s="94"/>
      <c r="V10" s="92" t="str">
        <f t="shared" si="3"/>
        <v/>
      </c>
      <c r="W10" s="92" t="str">
        <f t="shared" si="4"/>
        <v/>
      </c>
      <c r="X10" s="99"/>
      <c r="Y10" s="94"/>
      <c r="Z10" s="100"/>
      <c r="AA10" s="95"/>
      <c r="AB10" s="10"/>
      <c r="AC10" s="72" t="b">
        <f t="shared" ca="1" si="1"/>
        <v>0</v>
      </c>
      <c r="AD10" s="5"/>
      <c r="AE10" s="5"/>
      <c r="AF10" s="5"/>
      <c r="AG10" s="5"/>
      <c r="AH10" s="5"/>
      <c r="AI10" s="4"/>
      <c r="AJ10" s="4" t="s">
        <v>37</v>
      </c>
      <c r="AK10" s="4"/>
      <c r="AL10" s="4"/>
    </row>
    <row r="11" spans="1:45" ht="15">
      <c r="A11" s="93">
        <f t="shared" si="5"/>
        <v>2508</v>
      </c>
      <c r="B11" s="94"/>
      <c r="C11" s="153"/>
      <c r="D11" s="93" t="str">
        <f>IF(C11&lt;&gt;"",COUNTIF(Stats!AD:AD,C11),"")</f>
        <v/>
      </c>
      <c r="E11" s="165" t="str">
        <f ca="1">IF(C11&lt;&gt;"",IF(MONTH(T11)=MONTH(TODAY()),Stats!AI2509,"--"),"")</f>
        <v/>
      </c>
      <c r="F11" s="97"/>
      <c r="G11" s="160"/>
      <c r="H11" s="157"/>
      <c r="I11" s="158"/>
      <c r="J11" s="161"/>
      <c r="K11" s="160"/>
      <c r="L11" s="162"/>
      <c r="M11" s="162"/>
      <c r="N11" s="96"/>
      <c r="O11" s="96"/>
      <c r="P11" s="164"/>
      <c r="Q11" s="159"/>
      <c r="R11" s="98"/>
      <c r="S11" s="163"/>
      <c r="T11" s="92" t="str">
        <f t="shared" ca="1" si="2"/>
        <v/>
      </c>
      <c r="U11" s="94"/>
      <c r="V11" s="92" t="str">
        <f t="shared" si="3"/>
        <v/>
      </c>
      <c r="W11" s="92" t="str">
        <f t="shared" si="4"/>
        <v/>
      </c>
      <c r="X11" s="99"/>
      <c r="Y11" s="94"/>
      <c r="Z11" s="100"/>
      <c r="AA11" s="95"/>
      <c r="AB11" s="10"/>
      <c r="AC11" s="72" t="b">
        <f t="shared" ca="1" si="1"/>
        <v>0</v>
      </c>
      <c r="AD11" s="5"/>
      <c r="AE11" s="5"/>
      <c r="AF11" s="5"/>
      <c r="AG11" s="5"/>
      <c r="AH11" s="5"/>
      <c r="AI11" s="4"/>
      <c r="AJ11" s="4"/>
      <c r="AK11" s="4"/>
      <c r="AL11" s="4"/>
    </row>
    <row r="12" spans="1:45" ht="15">
      <c r="A12" s="93">
        <f t="shared" si="5"/>
        <v>2509</v>
      </c>
      <c r="B12" s="94"/>
      <c r="C12" s="153"/>
      <c r="D12" s="93" t="str">
        <f>IF(C12&lt;&gt;"",COUNTIF(Stats!AD:AD,C12),"")</f>
        <v/>
      </c>
      <c r="E12" s="165" t="str">
        <f ca="1">IF(C12&lt;&gt;"",IF(MONTH(T12)=MONTH(TODAY()),Stats!AI2510,"--"),"")</f>
        <v/>
      </c>
      <c r="F12" s="97"/>
      <c r="G12" s="160"/>
      <c r="H12" s="157"/>
      <c r="I12" s="158"/>
      <c r="J12" s="161"/>
      <c r="K12" s="160"/>
      <c r="L12" s="162"/>
      <c r="M12" s="162"/>
      <c r="N12" s="96"/>
      <c r="O12" s="96"/>
      <c r="P12" s="164"/>
      <c r="Q12" s="159"/>
      <c r="R12" s="98"/>
      <c r="S12" s="163"/>
      <c r="T12" s="92" t="str">
        <f t="shared" ca="1" si="2"/>
        <v/>
      </c>
      <c r="U12" s="94"/>
      <c r="V12" s="92" t="str">
        <f t="shared" si="3"/>
        <v/>
      </c>
      <c r="W12" s="92" t="str">
        <f t="shared" si="4"/>
        <v/>
      </c>
      <c r="X12" s="99"/>
      <c r="Y12" s="94"/>
      <c r="Z12" s="100"/>
      <c r="AA12" s="95"/>
      <c r="AB12" s="10"/>
      <c r="AC12" s="72" t="b">
        <f t="shared" ca="1" si="1"/>
        <v>0</v>
      </c>
      <c r="AD12" s="4"/>
      <c r="AE12" s="4"/>
      <c r="AF12" s="4"/>
      <c r="AG12" s="4"/>
      <c r="AH12" s="5"/>
      <c r="AI12" s="4"/>
      <c r="AJ12" s="4"/>
      <c r="AK12" s="4"/>
      <c r="AL12" s="4"/>
    </row>
    <row r="13" spans="1:45" ht="15">
      <c r="A13" s="93">
        <f t="shared" si="5"/>
        <v>2510</v>
      </c>
      <c r="B13" s="94"/>
      <c r="C13" s="153"/>
      <c r="D13" s="93" t="str">
        <f>IF(C13&lt;&gt;"",COUNTIF(Stats!AD:AD,C13),"")</f>
        <v/>
      </c>
      <c r="E13" s="165" t="str">
        <f ca="1">IF(C13&lt;&gt;"",IF(MONTH(T13)=MONTH(TODAY()),Stats!AI2511,"--"),"")</f>
        <v/>
      </c>
      <c r="F13" s="97"/>
      <c r="G13" s="160"/>
      <c r="H13" s="157"/>
      <c r="I13" s="158"/>
      <c r="J13" s="167"/>
      <c r="K13" s="160"/>
      <c r="L13" s="162"/>
      <c r="M13" s="162"/>
      <c r="N13" s="96"/>
      <c r="O13" s="96"/>
      <c r="P13" s="164"/>
      <c r="Q13" s="159"/>
      <c r="R13" s="98"/>
      <c r="S13" s="163"/>
      <c r="T13" s="92" t="str">
        <f t="shared" ca="1" si="2"/>
        <v/>
      </c>
      <c r="U13" s="94"/>
      <c r="V13" s="92" t="str">
        <f t="shared" si="3"/>
        <v/>
      </c>
      <c r="W13" s="92" t="str">
        <f t="shared" si="4"/>
        <v/>
      </c>
      <c r="X13" s="99"/>
      <c r="Y13" s="94"/>
      <c r="Z13" s="100"/>
      <c r="AA13" s="95"/>
      <c r="AB13" s="10"/>
      <c r="AC13" s="72" t="b">
        <f t="shared" ca="1" si="1"/>
        <v>0</v>
      </c>
      <c r="AD13" s="4"/>
      <c r="AE13" s="4"/>
      <c r="AF13" s="4"/>
      <c r="AG13" s="4"/>
      <c r="AH13" s="4"/>
      <c r="AI13" s="4"/>
      <c r="AJ13" s="4"/>
      <c r="AK13" s="4"/>
      <c r="AL13" s="4"/>
    </row>
    <row r="14" spans="1:45" ht="15">
      <c r="A14" s="93">
        <f t="shared" si="5"/>
        <v>2511</v>
      </c>
      <c r="B14" s="94"/>
      <c r="C14" s="153"/>
      <c r="D14" s="93" t="str">
        <f>IF(C14&lt;&gt;"",COUNTIF(Stats!AD:AD,C14),"")</f>
        <v/>
      </c>
      <c r="E14" s="165" t="str">
        <f ca="1">IF(C14&lt;&gt;"",IF(MONTH(T14)=MONTH(TODAY()),Stats!AI2512,"--"),"")</f>
        <v/>
      </c>
      <c r="F14" s="97"/>
      <c r="G14" s="160"/>
      <c r="H14" s="157"/>
      <c r="I14" s="158"/>
      <c r="J14" s="161"/>
      <c r="K14" s="160"/>
      <c r="L14" s="162"/>
      <c r="M14" s="162"/>
      <c r="N14" s="96"/>
      <c r="O14" s="96"/>
      <c r="P14" s="164"/>
      <c r="Q14" s="159"/>
      <c r="R14" s="98"/>
      <c r="S14" s="163"/>
      <c r="T14" s="92" t="str">
        <f t="shared" ca="1" si="2"/>
        <v/>
      </c>
      <c r="U14" s="94"/>
      <c r="V14" s="92" t="str">
        <f t="shared" si="3"/>
        <v/>
      </c>
      <c r="W14" s="92" t="str">
        <f t="shared" si="4"/>
        <v/>
      </c>
      <c r="X14" s="99"/>
      <c r="Y14" s="94"/>
      <c r="Z14" s="100"/>
      <c r="AA14" s="95"/>
      <c r="AB14" s="10"/>
      <c r="AC14" s="72" t="b">
        <f t="shared" ca="1" si="1"/>
        <v>0</v>
      </c>
      <c r="AD14" s="4"/>
      <c r="AE14" s="4"/>
      <c r="AF14" s="4"/>
      <c r="AG14" s="4"/>
      <c r="AH14" s="4"/>
      <c r="AI14" s="4"/>
      <c r="AJ14" s="4"/>
      <c r="AK14" s="4"/>
      <c r="AL14" s="4"/>
    </row>
    <row r="15" spans="1:45" ht="15">
      <c r="A15" s="93">
        <f t="shared" si="5"/>
        <v>2512</v>
      </c>
      <c r="B15" s="94"/>
      <c r="C15" s="153"/>
      <c r="D15" s="93" t="str">
        <f>IF(C15&lt;&gt;"",COUNTIF(Stats!AD:AD,C15),"")</f>
        <v/>
      </c>
      <c r="E15" s="165" t="str">
        <f ca="1">IF(C15&lt;&gt;"",IF(MONTH(T15)=MONTH(TODAY()),Stats!AI2513,"--"),"")</f>
        <v/>
      </c>
      <c r="F15" s="97"/>
      <c r="G15" s="160"/>
      <c r="H15" s="157"/>
      <c r="I15" s="158"/>
      <c r="J15" s="161"/>
      <c r="K15" s="160"/>
      <c r="L15" s="162"/>
      <c r="M15" s="162"/>
      <c r="N15" s="96"/>
      <c r="O15" s="96"/>
      <c r="P15" s="164"/>
      <c r="Q15" s="159"/>
      <c r="R15" s="98"/>
      <c r="S15" s="163"/>
      <c r="T15" s="92" t="str">
        <f t="shared" ca="1" si="2"/>
        <v/>
      </c>
      <c r="U15" s="94"/>
      <c r="V15" s="92" t="str">
        <f t="shared" si="3"/>
        <v/>
      </c>
      <c r="W15" s="92" t="str">
        <f t="shared" si="4"/>
        <v/>
      </c>
      <c r="X15" s="99"/>
      <c r="Y15" s="94"/>
      <c r="Z15" s="100"/>
      <c r="AA15" s="95"/>
      <c r="AB15" s="10"/>
      <c r="AC15" s="72" t="b">
        <f t="shared" ca="1" si="1"/>
        <v>0</v>
      </c>
      <c r="AD15" s="4"/>
      <c r="AE15" s="4"/>
      <c r="AF15" s="4"/>
      <c r="AG15" s="4"/>
      <c r="AH15" s="4"/>
      <c r="AI15" s="4"/>
      <c r="AJ15" s="4"/>
      <c r="AK15" s="4"/>
      <c r="AL15" s="4"/>
    </row>
    <row r="16" spans="1:45" ht="15">
      <c r="A16" s="93">
        <f t="shared" si="5"/>
        <v>2513</v>
      </c>
      <c r="B16" s="94"/>
      <c r="C16" s="153"/>
      <c r="D16" s="93" t="str">
        <f>IF(C16&lt;&gt;"",COUNTIF(Stats!AD:AD,C16),"")</f>
        <v/>
      </c>
      <c r="E16" s="165" t="str">
        <f ca="1">IF(C16&lt;&gt;"",IF(MONTH(T16)=MONTH(TODAY()),Stats!AI2514,"--"),"")</f>
        <v/>
      </c>
      <c r="F16" s="97"/>
      <c r="G16" s="160"/>
      <c r="H16" s="157"/>
      <c r="I16" s="158"/>
      <c r="J16" s="161"/>
      <c r="K16" s="160"/>
      <c r="L16" s="162"/>
      <c r="M16" s="162"/>
      <c r="N16" s="96"/>
      <c r="O16" s="96"/>
      <c r="P16" s="164"/>
      <c r="Q16" s="159"/>
      <c r="R16" s="98"/>
      <c r="S16" s="163"/>
      <c r="T16" s="92" t="str">
        <f t="shared" ca="1" si="2"/>
        <v/>
      </c>
      <c r="U16" s="94"/>
      <c r="V16" s="92" t="str">
        <f t="shared" si="3"/>
        <v/>
      </c>
      <c r="W16" s="92" t="str">
        <f t="shared" si="4"/>
        <v/>
      </c>
      <c r="X16" s="99"/>
      <c r="Y16" s="94"/>
      <c r="Z16" s="100"/>
      <c r="AA16" s="95"/>
      <c r="AB16" s="10"/>
      <c r="AC16" s="72" t="b">
        <f t="shared" ca="1" si="1"/>
        <v>0</v>
      </c>
      <c r="AD16" s="4"/>
      <c r="AE16" s="4"/>
      <c r="AF16" s="4"/>
      <c r="AG16" s="4"/>
      <c r="AH16" s="4"/>
      <c r="AI16" s="4"/>
      <c r="AJ16" s="4"/>
      <c r="AK16" s="4"/>
      <c r="AL16" s="4"/>
    </row>
    <row r="17" spans="1:34" ht="15">
      <c r="A17" s="93">
        <f t="shared" si="5"/>
        <v>2514</v>
      </c>
      <c r="B17" s="94"/>
      <c r="C17" s="153"/>
      <c r="D17" s="93" t="str">
        <f>IF(C17&lt;&gt;"",COUNTIF(Stats!AD:AD,C17),"")</f>
        <v/>
      </c>
      <c r="E17" s="165" t="str">
        <f ca="1">IF(C17&lt;&gt;"",IF(MONTH(T17)=MONTH(TODAY()),Stats!AI2515,"--"),"")</f>
        <v/>
      </c>
      <c r="F17" s="97"/>
      <c r="G17" s="160"/>
      <c r="H17" s="157"/>
      <c r="I17" s="158"/>
      <c r="J17" s="161"/>
      <c r="K17" s="160"/>
      <c r="L17" s="162"/>
      <c r="M17" s="162"/>
      <c r="N17" s="96"/>
      <c r="O17" s="96"/>
      <c r="P17" s="164"/>
      <c r="Q17" s="159"/>
      <c r="R17" s="98"/>
      <c r="S17" s="163"/>
      <c r="T17" s="92" t="str">
        <f t="shared" ca="1" si="2"/>
        <v/>
      </c>
      <c r="U17" s="94"/>
      <c r="V17" s="92" t="str">
        <f t="shared" si="3"/>
        <v/>
      </c>
      <c r="W17" s="92" t="str">
        <f t="shared" si="4"/>
        <v/>
      </c>
      <c r="X17" s="99"/>
      <c r="Y17" s="94"/>
      <c r="Z17" s="100"/>
      <c r="AA17" s="95"/>
      <c r="AB17" s="10"/>
      <c r="AC17" s="72" t="b">
        <f t="shared" ca="1" si="1"/>
        <v>0</v>
      </c>
      <c r="AH17" s="4"/>
    </row>
    <row r="18" spans="1:34" ht="15">
      <c r="A18" s="93">
        <f t="shared" si="5"/>
        <v>2515</v>
      </c>
      <c r="B18" s="94"/>
      <c r="C18" s="153"/>
      <c r="D18" s="93" t="str">
        <f>IF(C18&lt;&gt;"",COUNTIF(Stats!AD:AD,C18),"")</f>
        <v/>
      </c>
      <c r="E18" s="165" t="str">
        <f ca="1">IF(C18&lt;&gt;"",IF(MONTH(T18)=MONTH(TODAY()),Stats!AI2516,"--"),"")</f>
        <v/>
      </c>
      <c r="F18" s="97"/>
      <c r="G18" s="160"/>
      <c r="H18" s="157"/>
      <c r="I18" s="158"/>
      <c r="J18" s="161"/>
      <c r="K18" s="160"/>
      <c r="L18" s="162"/>
      <c r="M18" s="162"/>
      <c r="N18" s="96"/>
      <c r="O18" s="96"/>
      <c r="P18" s="164"/>
      <c r="Q18" s="159"/>
      <c r="R18" s="98"/>
      <c r="S18" s="163"/>
      <c r="T18" s="92" t="str">
        <f t="shared" ca="1" si="2"/>
        <v/>
      </c>
      <c r="U18" s="94"/>
      <c r="V18" s="92" t="str">
        <f t="shared" si="3"/>
        <v/>
      </c>
      <c r="W18" s="92" t="str">
        <f t="shared" si="4"/>
        <v/>
      </c>
      <c r="X18" s="99"/>
      <c r="Y18" s="94"/>
      <c r="Z18" s="100"/>
      <c r="AA18" s="95"/>
      <c r="AB18" s="10"/>
      <c r="AC18" s="72" t="b">
        <f t="shared" ca="1" si="1"/>
        <v>0</v>
      </c>
    </row>
    <row r="19" spans="1:34" ht="15">
      <c r="A19" s="93">
        <f t="shared" si="5"/>
        <v>2516</v>
      </c>
      <c r="B19" s="94"/>
      <c r="C19" s="153"/>
      <c r="D19" s="93" t="str">
        <f>IF(C19&lt;&gt;"",COUNTIF(Stats!AD:AD,C19),"")</f>
        <v/>
      </c>
      <c r="E19" s="165" t="str">
        <f ca="1">IF(C19&lt;&gt;"",IF(MONTH(T19)=MONTH(TODAY()),Stats!AI2517,"--"),"")</f>
        <v/>
      </c>
      <c r="F19" s="97"/>
      <c r="G19" s="160"/>
      <c r="H19" s="157"/>
      <c r="I19" s="158"/>
      <c r="J19" s="161"/>
      <c r="K19" s="160"/>
      <c r="L19" s="162"/>
      <c r="M19" s="162"/>
      <c r="N19" s="96"/>
      <c r="O19" s="96"/>
      <c r="P19" s="164"/>
      <c r="Q19" s="159"/>
      <c r="R19" s="98"/>
      <c r="S19" s="163"/>
      <c r="T19" s="92" t="str">
        <f t="shared" ca="1" si="2"/>
        <v/>
      </c>
      <c r="U19" s="94"/>
      <c r="V19" s="92" t="str">
        <f t="shared" si="3"/>
        <v/>
      </c>
      <c r="W19" s="92" t="str">
        <f t="shared" si="4"/>
        <v/>
      </c>
      <c r="X19" s="99"/>
      <c r="Y19" s="94"/>
      <c r="Z19" s="100"/>
      <c r="AA19" s="95"/>
      <c r="AB19" s="10"/>
      <c r="AC19" s="72" t="b">
        <f t="shared" ca="1" si="1"/>
        <v>0</v>
      </c>
    </row>
    <row r="20" spans="1:34" ht="15">
      <c r="A20" s="93">
        <f t="shared" si="5"/>
        <v>2517</v>
      </c>
      <c r="B20" s="94"/>
      <c r="C20" s="153"/>
      <c r="D20" s="93" t="str">
        <f>IF(C20&lt;&gt;"",COUNTIF(Stats!AD:AD,C20),"")</f>
        <v/>
      </c>
      <c r="E20" s="165" t="str">
        <f ca="1">IF(C20&lt;&gt;"",IF(MONTH(T20)=MONTH(TODAY()),Stats!AI2518,"--"),"")</f>
        <v/>
      </c>
      <c r="F20" s="97"/>
      <c r="G20" s="160"/>
      <c r="H20" s="157"/>
      <c r="I20" s="158"/>
      <c r="J20" s="161"/>
      <c r="K20" s="160"/>
      <c r="L20" s="162"/>
      <c r="M20" s="162"/>
      <c r="N20" s="96"/>
      <c r="O20" s="96"/>
      <c r="P20" s="164"/>
      <c r="Q20" s="159"/>
      <c r="R20" s="98"/>
      <c r="S20" s="163"/>
      <c r="T20" s="92" t="str">
        <f t="shared" ca="1" si="2"/>
        <v/>
      </c>
      <c r="U20" s="94"/>
      <c r="V20" s="92" t="str">
        <f t="shared" si="3"/>
        <v/>
      </c>
      <c r="W20" s="92" t="str">
        <f t="shared" si="4"/>
        <v/>
      </c>
      <c r="X20" s="99"/>
      <c r="Y20" s="94"/>
      <c r="Z20" s="100"/>
      <c r="AA20" s="95"/>
      <c r="AB20" s="10"/>
      <c r="AC20" s="72" t="b">
        <f t="shared" ca="1" si="1"/>
        <v>0</v>
      </c>
    </row>
    <row r="21" spans="1:34" ht="15">
      <c r="A21" s="93">
        <f t="shared" si="5"/>
        <v>2518</v>
      </c>
      <c r="B21" s="94"/>
      <c r="C21" s="153"/>
      <c r="D21" s="93" t="str">
        <f>IF(C21&lt;&gt;"",COUNTIF(Stats!AD:AD,C21),"")</f>
        <v/>
      </c>
      <c r="E21" s="165" t="str">
        <f ca="1">IF(C21&lt;&gt;"",IF(MONTH(T21)=MONTH(TODAY()),Stats!AI2519,"--"),"")</f>
        <v/>
      </c>
      <c r="F21" s="97"/>
      <c r="G21" s="160"/>
      <c r="H21" s="157"/>
      <c r="I21" s="158"/>
      <c r="J21" s="161"/>
      <c r="K21" s="160"/>
      <c r="L21" s="162"/>
      <c r="M21" s="162"/>
      <c r="N21" s="96"/>
      <c r="O21" s="96"/>
      <c r="P21" s="164"/>
      <c r="Q21" s="159"/>
      <c r="R21" s="98"/>
      <c r="S21" s="163"/>
      <c r="T21" s="92" t="str">
        <f t="shared" ca="1" si="2"/>
        <v/>
      </c>
      <c r="U21" s="94"/>
      <c r="V21" s="92" t="str">
        <f t="shared" si="3"/>
        <v/>
      </c>
      <c r="W21" s="92" t="str">
        <f t="shared" si="4"/>
        <v/>
      </c>
      <c r="X21" s="99"/>
      <c r="Y21" s="94"/>
      <c r="Z21" s="100"/>
      <c r="AA21" s="95"/>
      <c r="AB21" s="10"/>
      <c r="AC21" s="72" t="b">
        <f t="shared" ca="1" si="1"/>
        <v>0</v>
      </c>
    </row>
    <row r="22" spans="1:34" ht="15">
      <c r="A22" s="93">
        <f t="shared" si="5"/>
        <v>2519</v>
      </c>
      <c r="B22" s="94"/>
      <c r="C22" s="153"/>
      <c r="D22" s="93" t="str">
        <f>IF(C22&lt;&gt;"",COUNTIF(Stats!AD:AD,C22),"")</f>
        <v/>
      </c>
      <c r="E22" s="165" t="str">
        <f ca="1">IF(C22&lt;&gt;"",IF(MONTH(T22)=MONTH(TODAY()),Stats!AI2520,"--"),"")</f>
        <v/>
      </c>
      <c r="F22" s="97"/>
      <c r="G22" s="160"/>
      <c r="H22" s="157"/>
      <c r="I22" s="158"/>
      <c r="J22" s="167"/>
      <c r="K22" s="160"/>
      <c r="L22" s="162"/>
      <c r="M22" s="162"/>
      <c r="N22" s="96"/>
      <c r="O22" s="96"/>
      <c r="P22" s="164"/>
      <c r="Q22" s="159"/>
      <c r="R22" s="98"/>
      <c r="S22" s="163"/>
      <c r="T22" s="92" t="str">
        <f t="shared" ca="1" si="2"/>
        <v/>
      </c>
      <c r="U22" s="94"/>
      <c r="V22" s="92" t="str">
        <f t="shared" si="3"/>
        <v/>
      </c>
      <c r="W22" s="92" t="str">
        <f t="shared" si="4"/>
        <v/>
      </c>
      <c r="X22" s="99"/>
      <c r="Y22" s="94"/>
      <c r="Z22" s="100"/>
      <c r="AA22" s="95"/>
      <c r="AB22" s="10"/>
      <c r="AC22" s="72" t="b">
        <f t="shared" ca="1" si="1"/>
        <v>0</v>
      </c>
    </row>
    <row r="23" spans="1:34" ht="15">
      <c r="A23" s="93">
        <f t="shared" si="5"/>
        <v>2520</v>
      </c>
      <c r="B23" s="94"/>
      <c r="C23" s="153"/>
      <c r="D23" s="93" t="str">
        <f>IF(C23&lt;&gt;"",COUNTIF(Stats!AD:AD,C23),"")</f>
        <v/>
      </c>
      <c r="E23" s="165" t="str">
        <f ca="1">IF(C23&lt;&gt;"",IF(MONTH(T23)=MONTH(TODAY()),Stats!AI2521,"--"),"")</f>
        <v/>
      </c>
      <c r="F23" s="97"/>
      <c r="G23" s="160"/>
      <c r="H23" s="157"/>
      <c r="I23" s="158"/>
      <c r="J23" s="161"/>
      <c r="K23" s="160"/>
      <c r="L23" s="162"/>
      <c r="M23" s="162"/>
      <c r="N23" s="96"/>
      <c r="O23" s="96"/>
      <c r="P23" s="164"/>
      <c r="Q23" s="159"/>
      <c r="R23" s="98"/>
      <c r="S23" s="163"/>
      <c r="T23" s="92" t="str">
        <f t="shared" ca="1" si="2"/>
        <v/>
      </c>
      <c r="U23" s="94"/>
      <c r="V23" s="92" t="str">
        <f t="shared" si="3"/>
        <v/>
      </c>
      <c r="W23" s="92" t="str">
        <f t="shared" si="4"/>
        <v/>
      </c>
      <c r="X23" s="99"/>
      <c r="Y23" s="94"/>
      <c r="Z23" s="100"/>
      <c r="AA23" s="95"/>
      <c r="AB23" s="10"/>
      <c r="AC23" s="72" t="b">
        <f t="shared" ca="1" si="1"/>
        <v>0</v>
      </c>
    </row>
    <row r="24" spans="1:34" ht="15">
      <c r="A24" s="93">
        <f t="shared" si="5"/>
        <v>2521</v>
      </c>
      <c r="B24" s="94"/>
      <c r="C24" s="153"/>
      <c r="D24" s="93" t="str">
        <f>IF(C24&lt;&gt;"",COUNTIF(Stats!AD:AD,C24),"")</f>
        <v/>
      </c>
      <c r="E24" s="165" t="str">
        <f ca="1">IF(C24&lt;&gt;"",IF(MONTH(T24)=MONTH(TODAY()),Stats!AI2522,"--"),"")</f>
        <v/>
      </c>
      <c r="F24" s="97"/>
      <c r="G24" s="160"/>
      <c r="H24" s="157"/>
      <c r="I24" s="158"/>
      <c r="J24" s="161"/>
      <c r="K24" s="160"/>
      <c r="L24" s="162"/>
      <c r="M24" s="162"/>
      <c r="N24" s="96"/>
      <c r="O24" s="96"/>
      <c r="P24" s="164"/>
      <c r="Q24" s="159"/>
      <c r="R24" s="98"/>
      <c r="S24" s="163"/>
      <c r="T24" s="92" t="str">
        <f t="shared" ca="1" si="2"/>
        <v/>
      </c>
      <c r="U24" s="94"/>
      <c r="V24" s="92" t="str">
        <f t="shared" si="3"/>
        <v/>
      </c>
      <c r="W24" s="92" t="str">
        <f t="shared" si="4"/>
        <v/>
      </c>
      <c r="X24" s="99"/>
      <c r="Y24" s="94"/>
      <c r="Z24" s="100"/>
      <c r="AA24" s="95"/>
      <c r="AB24" s="10"/>
      <c r="AC24" s="72" t="b">
        <f t="shared" ca="1" si="1"/>
        <v>0</v>
      </c>
    </row>
    <row r="25" spans="1:34" ht="15">
      <c r="A25" s="93">
        <f t="shared" si="5"/>
        <v>2522</v>
      </c>
      <c r="B25" s="94"/>
      <c r="C25" s="153"/>
      <c r="D25" s="93" t="str">
        <f>IF(C25&lt;&gt;"",COUNTIF(Stats!AD:AD,C25),"")</f>
        <v/>
      </c>
      <c r="E25" s="165" t="str">
        <f ca="1">IF(C25&lt;&gt;"",IF(MONTH(T25)=MONTH(TODAY()),Stats!AI2523,"--"),"")</f>
        <v/>
      </c>
      <c r="F25" s="97"/>
      <c r="G25" s="160"/>
      <c r="H25" s="157"/>
      <c r="I25" s="158"/>
      <c r="J25" s="161"/>
      <c r="K25" s="160"/>
      <c r="L25" s="162"/>
      <c r="M25" s="162"/>
      <c r="N25" s="96"/>
      <c r="O25" s="96"/>
      <c r="P25" s="164"/>
      <c r="Q25" s="159"/>
      <c r="R25" s="98"/>
      <c r="S25" s="163"/>
      <c r="T25" s="92" t="str">
        <f t="shared" ca="1" si="2"/>
        <v/>
      </c>
      <c r="U25" s="94"/>
      <c r="V25" s="92" t="str">
        <f t="shared" si="3"/>
        <v/>
      </c>
      <c r="W25" s="92" t="str">
        <f t="shared" si="4"/>
        <v/>
      </c>
      <c r="X25" s="99"/>
      <c r="Y25" s="94"/>
      <c r="Z25" s="100"/>
      <c r="AA25" s="95"/>
      <c r="AB25" s="10"/>
      <c r="AC25" s="72" t="b">
        <f t="shared" ca="1" si="1"/>
        <v>0</v>
      </c>
    </row>
    <row r="26" spans="1:34" ht="15">
      <c r="A26" s="93">
        <f t="shared" si="5"/>
        <v>2523</v>
      </c>
      <c r="B26" s="94"/>
      <c r="C26" s="153"/>
      <c r="D26" s="93" t="str">
        <f>IF(C26&lt;&gt;"",COUNTIF(Stats!AD:AD,C26),"")</f>
        <v/>
      </c>
      <c r="E26" s="165" t="str">
        <f ca="1">IF(C26&lt;&gt;"",IF(MONTH(T26)=MONTH(TODAY()),Stats!AI2524,"--"),"")</f>
        <v/>
      </c>
      <c r="F26" s="97"/>
      <c r="G26" s="160"/>
      <c r="H26" s="157"/>
      <c r="I26" s="158"/>
      <c r="J26" s="161"/>
      <c r="K26" s="160"/>
      <c r="L26" s="162"/>
      <c r="M26" s="162"/>
      <c r="N26" s="96"/>
      <c r="O26" s="96"/>
      <c r="P26" s="164"/>
      <c r="Q26" s="159"/>
      <c r="R26" s="98"/>
      <c r="S26" s="163"/>
      <c r="T26" s="92" t="str">
        <f t="shared" ca="1" si="2"/>
        <v/>
      </c>
      <c r="U26" s="94"/>
      <c r="V26" s="92" t="str">
        <f t="shared" si="3"/>
        <v/>
      </c>
      <c r="W26" s="92" t="str">
        <f t="shared" si="4"/>
        <v/>
      </c>
      <c r="X26" s="99"/>
      <c r="Y26" s="94"/>
      <c r="Z26" s="100"/>
      <c r="AA26" s="95"/>
      <c r="AB26" s="10"/>
      <c r="AC26" s="72" t="b">
        <f t="shared" ca="1" si="1"/>
        <v>0</v>
      </c>
    </row>
    <row r="27" spans="1:34" ht="15">
      <c r="A27" s="93">
        <f t="shared" si="5"/>
        <v>2524</v>
      </c>
      <c r="B27" s="94"/>
      <c r="C27" s="153"/>
      <c r="D27" s="93" t="str">
        <f>IF(C27&lt;&gt;"",COUNTIF(Stats!AD:AD,C27),"")</f>
        <v/>
      </c>
      <c r="E27" s="165" t="str">
        <f ca="1">IF(C27&lt;&gt;"",IF(MONTH(T27)=MONTH(TODAY()),Stats!AI2525,"--"),"")</f>
        <v/>
      </c>
      <c r="F27" s="97"/>
      <c r="G27" s="160"/>
      <c r="H27" s="157"/>
      <c r="I27" s="158"/>
      <c r="J27" s="161"/>
      <c r="K27" s="160"/>
      <c r="L27" s="162"/>
      <c r="M27" s="162"/>
      <c r="N27" s="96"/>
      <c r="O27" s="96"/>
      <c r="P27" s="164"/>
      <c r="Q27" s="159"/>
      <c r="R27" s="98"/>
      <c r="S27" s="163"/>
      <c r="T27" s="92" t="str">
        <f t="shared" ca="1" si="2"/>
        <v/>
      </c>
      <c r="U27" s="94"/>
      <c r="V27" s="92" t="str">
        <f t="shared" si="3"/>
        <v/>
      </c>
      <c r="W27" s="92" t="str">
        <f t="shared" si="4"/>
        <v/>
      </c>
      <c r="X27" s="99"/>
      <c r="Y27" s="94"/>
      <c r="Z27" s="100"/>
      <c r="AA27" s="95"/>
      <c r="AB27" s="10"/>
      <c r="AC27" s="72" t="b">
        <f t="shared" ca="1" si="1"/>
        <v>0</v>
      </c>
    </row>
    <row r="28" spans="1:34" ht="15">
      <c r="A28" s="93">
        <f t="shared" si="5"/>
        <v>2525</v>
      </c>
      <c r="B28" s="94"/>
      <c r="C28" s="153"/>
      <c r="D28" s="93" t="str">
        <f>IF(C28&lt;&gt;"",COUNTIF(Stats!AD:AD,C28),"")</f>
        <v/>
      </c>
      <c r="E28" s="165" t="str">
        <f ca="1">IF(C28&lt;&gt;"",IF(MONTH(T28)=MONTH(TODAY()),Stats!AI2526,"--"),"")</f>
        <v/>
      </c>
      <c r="F28" s="97"/>
      <c r="G28" s="160"/>
      <c r="H28" s="157"/>
      <c r="I28" s="158"/>
      <c r="J28" s="161"/>
      <c r="K28" s="160"/>
      <c r="L28" s="162"/>
      <c r="M28" s="162"/>
      <c r="N28" s="96"/>
      <c r="O28" s="96"/>
      <c r="P28" s="164"/>
      <c r="Q28" s="159"/>
      <c r="R28" s="98"/>
      <c r="S28" s="163"/>
      <c r="T28" s="92" t="str">
        <f t="shared" ca="1" si="2"/>
        <v/>
      </c>
      <c r="U28" s="94"/>
      <c r="V28" s="92" t="str">
        <f t="shared" si="3"/>
        <v/>
      </c>
      <c r="W28" s="92" t="str">
        <f t="shared" si="4"/>
        <v/>
      </c>
      <c r="X28" s="99"/>
      <c r="Y28" s="94"/>
      <c r="Z28" s="100"/>
      <c r="AA28" s="95"/>
      <c r="AB28" s="10"/>
      <c r="AC28" s="72" t="b">
        <f t="shared" ca="1" si="1"/>
        <v>0</v>
      </c>
    </row>
    <row r="29" spans="1:34" ht="15">
      <c r="A29" s="93">
        <f t="shared" si="5"/>
        <v>2526</v>
      </c>
      <c r="B29" s="94"/>
      <c r="C29" s="153"/>
      <c r="D29" s="93" t="str">
        <f>IF(C29&lt;&gt;"",COUNTIF(Stats!AD:AD,C29),"")</f>
        <v/>
      </c>
      <c r="E29" s="165" t="str">
        <f ca="1">IF(C29&lt;&gt;"",IF(MONTH(T29)=MONTH(TODAY()),Stats!AI2527,"--"),"")</f>
        <v/>
      </c>
      <c r="F29" s="97"/>
      <c r="G29" s="160"/>
      <c r="H29" s="157"/>
      <c r="I29" s="158"/>
      <c r="J29" s="161"/>
      <c r="K29" s="160"/>
      <c r="L29" s="162"/>
      <c r="M29" s="162"/>
      <c r="N29" s="96"/>
      <c r="O29" s="96"/>
      <c r="P29" s="164"/>
      <c r="Q29" s="159"/>
      <c r="R29" s="98"/>
      <c r="S29" s="163"/>
      <c r="T29" s="92" t="str">
        <f t="shared" ca="1" si="2"/>
        <v/>
      </c>
      <c r="U29" s="94"/>
      <c r="V29" s="92" t="str">
        <f t="shared" si="3"/>
        <v/>
      </c>
      <c r="W29" s="92" t="str">
        <f t="shared" si="4"/>
        <v/>
      </c>
      <c r="X29" s="99"/>
      <c r="Y29" s="94"/>
      <c r="Z29" s="100"/>
      <c r="AA29" s="95"/>
      <c r="AB29" s="10"/>
      <c r="AC29" s="72" t="b">
        <f t="shared" ca="1" si="1"/>
        <v>0</v>
      </c>
    </row>
    <row r="30" spans="1:34" ht="15">
      <c r="A30" s="93">
        <f t="shared" si="5"/>
        <v>2527</v>
      </c>
      <c r="B30" s="94"/>
      <c r="C30" s="153"/>
      <c r="D30" s="93" t="str">
        <f>IF(C30&lt;&gt;"",COUNTIF(Stats!AD:AD,C30),"")</f>
        <v/>
      </c>
      <c r="E30" s="165" t="str">
        <f ca="1">IF(C30&lt;&gt;"",IF(MONTH(T30)=MONTH(TODAY()),Stats!AI2528,"--"),"")</f>
        <v/>
      </c>
      <c r="F30" s="97"/>
      <c r="G30" s="160"/>
      <c r="H30" s="157"/>
      <c r="I30" s="158"/>
      <c r="J30" s="161"/>
      <c r="K30" s="160"/>
      <c r="L30" s="162"/>
      <c r="M30" s="162"/>
      <c r="N30" s="96"/>
      <c r="O30" s="96"/>
      <c r="P30" s="164"/>
      <c r="Q30" s="159"/>
      <c r="R30" s="98"/>
      <c r="S30" s="163"/>
      <c r="T30" s="92" t="str">
        <f t="shared" ca="1" si="2"/>
        <v/>
      </c>
      <c r="U30" s="94"/>
      <c r="V30" s="92" t="str">
        <f t="shared" si="3"/>
        <v/>
      </c>
      <c r="W30" s="92" t="str">
        <f t="shared" si="4"/>
        <v/>
      </c>
      <c r="X30" s="99"/>
      <c r="Y30" s="94"/>
      <c r="Z30" s="100"/>
      <c r="AA30" s="95"/>
      <c r="AB30" s="10"/>
      <c r="AC30" s="72" t="b">
        <f t="shared" ca="1" si="1"/>
        <v>0</v>
      </c>
    </row>
    <row r="31" spans="1:34" ht="15">
      <c r="A31" s="93">
        <f t="shared" si="5"/>
        <v>2528</v>
      </c>
      <c r="B31" s="94"/>
      <c r="C31" s="153"/>
      <c r="D31" s="93" t="str">
        <f>IF(C31&lt;&gt;"",COUNTIF(Stats!AD:AD,C31),"")</f>
        <v/>
      </c>
      <c r="E31" s="165" t="str">
        <f ca="1">IF(C31&lt;&gt;"",IF(MONTH(T31)=MONTH(TODAY()),Stats!AI2529,"--"),"")</f>
        <v/>
      </c>
      <c r="F31" s="97"/>
      <c r="G31" s="160"/>
      <c r="H31" s="157"/>
      <c r="I31" s="158"/>
      <c r="J31" s="161"/>
      <c r="K31" s="160"/>
      <c r="L31" s="162"/>
      <c r="M31" s="162"/>
      <c r="N31" s="96"/>
      <c r="O31" s="96"/>
      <c r="P31" s="164"/>
      <c r="Q31" s="159"/>
      <c r="R31" s="98"/>
      <c r="S31" s="163"/>
      <c r="T31" s="92" t="str">
        <f t="shared" ca="1" si="2"/>
        <v/>
      </c>
      <c r="U31" s="94"/>
      <c r="V31" s="92" t="str">
        <f t="shared" si="3"/>
        <v/>
      </c>
      <c r="W31" s="92" t="str">
        <f t="shared" si="4"/>
        <v/>
      </c>
      <c r="X31" s="99"/>
      <c r="Y31" s="94"/>
      <c r="Z31" s="100"/>
      <c r="AA31" s="95"/>
      <c r="AB31" s="10"/>
      <c r="AC31" s="72" t="b">
        <f t="shared" ca="1" si="1"/>
        <v>0</v>
      </c>
    </row>
    <row r="32" spans="1:34" ht="15">
      <c r="A32" s="93">
        <f t="shared" si="5"/>
        <v>2529</v>
      </c>
      <c r="B32" s="94"/>
      <c r="C32" s="153"/>
      <c r="D32" s="93" t="str">
        <f>IF(C32&lt;&gt;"",COUNTIF(Stats!AD:AD,C32),"")</f>
        <v/>
      </c>
      <c r="E32" s="165" t="str">
        <f ca="1">IF(C32&lt;&gt;"",IF(MONTH(T32)=MONTH(TODAY()),Stats!AI2530,"--"),"")</f>
        <v/>
      </c>
      <c r="F32" s="97"/>
      <c r="G32" s="160"/>
      <c r="H32" s="157"/>
      <c r="I32" s="158"/>
      <c r="J32" s="161"/>
      <c r="K32" s="160"/>
      <c r="L32" s="162"/>
      <c r="M32" s="162"/>
      <c r="N32" s="96"/>
      <c r="O32" s="96"/>
      <c r="P32" s="164"/>
      <c r="Q32" s="159"/>
      <c r="R32" s="98"/>
      <c r="S32" s="163"/>
      <c r="T32" s="92" t="str">
        <f t="shared" ca="1" si="2"/>
        <v/>
      </c>
      <c r="U32" s="94"/>
      <c r="V32" s="92" t="str">
        <f t="shared" si="3"/>
        <v/>
      </c>
      <c r="W32" s="92" t="str">
        <f t="shared" si="4"/>
        <v/>
      </c>
      <c r="X32" s="99"/>
      <c r="Y32" s="94"/>
      <c r="Z32" s="100"/>
      <c r="AA32" s="95"/>
      <c r="AB32" s="10"/>
      <c r="AC32" s="72" t="b">
        <f t="shared" ca="1" si="1"/>
        <v>0</v>
      </c>
    </row>
    <row r="33" spans="1:29" ht="15">
      <c r="A33" s="93">
        <f t="shared" si="5"/>
        <v>2530</v>
      </c>
      <c r="B33" s="94"/>
      <c r="C33" s="153"/>
      <c r="D33" s="93" t="str">
        <f>IF(C33&lt;&gt;"",COUNTIF(Stats!AD:AD,C33),"")</f>
        <v/>
      </c>
      <c r="E33" s="165" t="str">
        <f ca="1">IF(C33&lt;&gt;"",IF(MONTH(T33)=MONTH(TODAY()),Stats!AI2531,"--"),"")</f>
        <v/>
      </c>
      <c r="F33" s="97"/>
      <c r="G33" s="160"/>
      <c r="H33" s="157"/>
      <c r="I33" s="158"/>
      <c r="J33" s="161"/>
      <c r="K33" s="160"/>
      <c r="L33" s="162"/>
      <c r="M33" s="162"/>
      <c r="N33" s="96"/>
      <c r="O33" s="96"/>
      <c r="P33" s="164"/>
      <c r="Q33" s="159"/>
      <c r="R33" s="98"/>
      <c r="S33" s="163"/>
      <c r="T33" s="92" t="str">
        <f t="shared" ca="1" si="2"/>
        <v/>
      </c>
      <c r="U33" s="94"/>
      <c r="V33" s="92" t="str">
        <f t="shared" si="3"/>
        <v/>
      </c>
      <c r="W33" s="92" t="str">
        <f t="shared" si="4"/>
        <v/>
      </c>
      <c r="X33" s="99"/>
      <c r="Y33" s="94"/>
      <c r="Z33" s="100"/>
      <c r="AA33" s="95"/>
      <c r="AB33" s="10"/>
      <c r="AC33" s="72" t="b">
        <f t="shared" ca="1" si="1"/>
        <v>0</v>
      </c>
    </row>
    <row r="34" spans="1:29" ht="15">
      <c r="A34" s="93">
        <f t="shared" si="5"/>
        <v>2531</v>
      </c>
      <c r="B34" s="94"/>
      <c r="C34" s="153"/>
      <c r="D34" s="93" t="str">
        <f>IF(C34&lt;&gt;"",COUNTIF(Stats!AD:AD,C34),"")</f>
        <v/>
      </c>
      <c r="E34" s="165" t="str">
        <f ca="1">IF(C34&lt;&gt;"",IF(MONTH(T34)=MONTH(TODAY()),Stats!AI2532,"--"),"")</f>
        <v/>
      </c>
      <c r="F34" s="97"/>
      <c r="G34" s="160"/>
      <c r="H34" s="157"/>
      <c r="I34" s="158"/>
      <c r="J34" s="161"/>
      <c r="K34" s="160"/>
      <c r="L34" s="162"/>
      <c r="M34" s="162"/>
      <c r="N34" s="96"/>
      <c r="O34" s="96"/>
      <c r="P34" s="164"/>
      <c r="Q34" s="159"/>
      <c r="R34" s="98"/>
      <c r="S34" s="163"/>
      <c r="T34" s="92" t="str">
        <f t="shared" ca="1" si="2"/>
        <v/>
      </c>
      <c r="U34" s="94"/>
      <c r="V34" s="92" t="str">
        <f t="shared" si="3"/>
        <v/>
      </c>
      <c r="W34" s="92" t="str">
        <f t="shared" si="4"/>
        <v/>
      </c>
      <c r="X34" s="99"/>
      <c r="Y34" s="94"/>
      <c r="Z34" s="100"/>
      <c r="AA34" s="95"/>
      <c r="AB34" s="10"/>
      <c r="AC34" s="72" t="b">
        <f t="shared" ca="1" si="1"/>
        <v>0</v>
      </c>
    </row>
    <row r="35" spans="1:29" ht="15">
      <c r="A35" s="93">
        <f t="shared" si="5"/>
        <v>2532</v>
      </c>
      <c r="B35" s="94"/>
      <c r="C35" s="153"/>
      <c r="D35" s="93" t="str">
        <f>IF(C35&lt;&gt;"",COUNTIF(Stats!AD:AD,C35),"")</f>
        <v/>
      </c>
      <c r="E35" s="165" t="str">
        <f ca="1">IF(C35&lt;&gt;"",IF(MONTH(T35)=MONTH(TODAY()),Stats!AI2533,"--"),"")</f>
        <v/>
      </c>
      <c r="F35" s="97"/>
      <c r="G35" s="160"/>
      <c r="H35" s="157"/>
      <c r="I35" s="158"/>
      <c r="J35" s="161"/>
      <c r="K35" s="160"/>
      <c r="L35" s="162"/>
      <c r="M35" s="162"/>
      <c r="N35" s="96"/>
      <c r="O35" s="96"/>
      <c r="P35" s="164"/>
      <c r="Q35" s="159"/>
      <c r="R35" s="98"/>
      <c r="S35" s="163"/>
      <c r="T35" s="92" t="str">
        <f t="shared" ca="1" si="2"/>
        <v/>
      </c>
      <c r="U35" s="94"/>
      <c r="V35" s="92" t="str">
        <f t="shared" si="3"/>
        <v/>
      </c>
      <c r="W35" s="92" t="str">
        <f t="shared" si="4"/>
        <v/>
      </c>
      <c r="X35" s="99"/>
      <c r="Y35" s="94"/>
      <c r="Z35" s="100"/>
      <c r="AA35" s="95"/>
      <c r="AB35" s="10"/>
      <c r="AC35" s="72" t="b">
        <f t="shared" ca="1" si="1"/>
        <v>0</v>
      </c>
    </row>
    <row r="36" spans="1:29" ht="15">
      <c r="A36" s="93">
        <f t="shared" si="5"/>
        <v>2533</v>
      </c>
      <c r="B36" s="94"/>
      <c r="C36" s="153"/>
      <c r="D36" s="93" t="str">
        <f>IF(C36&lt;&gt;"",COUNTIF(Stats!AD:AD,C36),"")</f>
        <v/>
      </c>
      <c r="E36" s="165" t="str">
        <f ca="1">IF(C36&lt;&gt;"",IF(MONTH(T36)=MONTH(TODAY()),Stats!AI2534,"--"),"")</f>
        <v/>
      </c>
      <c r="F36" s="97"/>
      <c r="G36" s="160"/>
      <c r="H36" s="157"/>
      <c r="I36" s="158"/>
      <c r="J36" s="161"/>
      <c r="K36" s="160"/>
      <c r="L36" s="162"/>
      <c r="M36" s="162"/>
      <c r="N36" s="96"/>
      <c r="O36" s="96"/>
      <c r="P36" s="164"/>
      <c r="Q36" s="159"/>
      <c r="R36" s="98"/>
      <c r="S36" s="163"/>
      <c r="T36" s="92" t="str">
        <f t="shared" ca="1" si="2"/>
        <v/>
      </c>
      <c r="U36" s="94"/>
      <c r="V36" s="92" t="str">
        <f t="shared" si="3"/>
        <v/>
      </c>
      <c r="W36" s="92" t="str">
        <f t="shared" si="4"/>
        <v/>
      </c>
      <c r="X36" s="99"/>
      <c r="Y36" s="94"/>
      <c r="Z36" s="100"/>
      <c r="AA36" s="95"/>
      <c r="AB36" s="10"/>
      <c r="AC36" s="72" t="b">
        <f t="shared" ca="1" si="1"/>
        <v>0</v>
      </c>
    </row>
    <row r="37" spans="1:29" ht="15">
      <c r="A37" s="93">
        <f t="shared" si="5"/>
        <v>2534</v>
      </c>
      <c r="B37" s="94"/>
      <c r="C37" s="153"/>
      <c r="D37" s="93" t="str">
        <f>IF(C37&lt;&gt;"",COUNTIF(Stats!AD:AD,C37),"")</f>
        <v/>
      </c>
      <c r="E37" s="165" t="str">
        <f ca="1">IF(C37&lt;&gt;"",IF(MONTH(T37)=MONTH(TODAY()),Stats!AI2535,"--"),"")</f>
        <v/>
      </c>
      <c r="F37" s="97"/>
      <c r="G37" s="160"/>
      <c r="H37" s="157"/>
      <c r="I37" s="158"/>
      <c r="J37" s="161"/>
      <c r="K37" s="160"/>
      <c r="L37" s="162"/>
      <c r="M37" s="162"/>
      <c r="N37" s="96"/>
      <c r="O37" s="96"/>
      <c r="P37" s="164"/>
      <c r="Q37" s="159"/>
      <c r="R37" s="98"/>
      <c r="S37" s="163"/>
      <c r="T37" s="92" t="str">
        <f t="shared" ca="1" si="2"/>
        <v/>
      </c>
      <c r="U37" s="94"/>
      <c r="V37" s="92" t="str">
        <f t="shared" si="3"/>
        <v/>
      </c>
      <c r="W37" s="92" t="str">
        <f t="shared" si="4"/>
        <v/>
      </c>
      <c r="X37" s="99"/>
      <c r="Y37" s="94"/>
      <c r="Z37" s="100"/>
      <c r="AA37" s="95"/>
      <c r="AB37" s="10"/>
      <c r="AC37" s="72" t="b">
        <f t="shared" ca="1" si="1"/>
        <v>0</v>
      </c>
    </row>
    <row r="38" spans="1:29" ht="15">
      <c r="A38" s="93">
        <f t="shared" si="5"/>
        <v>2535</v>
      </c>
      <c r="B38" s="94"/>
      <c r="C38" s="153"/>
      <c r="D38" s="93" t="str">
        <f>IF(C38&lt;&gt;"",COUNTIF(Stats!AD:AD,C38),"")</f>
        <v/>
      </c>
      <c r="E38" s="165" t="str">
        <f ca="1">IF(C38&lt;&gt;"",IF(MONTH(T38)=MONTH(TODAY()),Stats!AI2536,"--"),"")</f>
        <v/>
      </c>
      <c r="F38" s="97"/>
      <c r="G38" s="160"/>
      <c r="H38" s="157"/>
      <c r="I38" s="158"/>
      <c r="J38" s="161"/>
      <c r="K38" s="160"/>
      <c r="L38" s="162"/>
      <c r="M38" s="162"/>
      <c r="N38" s="96"/>
      <c r="O38" s="96"/>
      <c r="P38" s="164"/>
      <c r="Q38" s="159"/>
      <c r="R38" s="98"/>
      <c r="S38" s="163"/>
      <c r="T38" s="92" t="str">
        <f t="shared" ca="1" si="2"/>
        <v/>
      </c>
      <c r="U38" s="94"/>
      <c r="V38" s="92" t="str">
        <f t="shared" si="3"/>
        <v/>
      </c>
      <c r="W38" s="92" t="str">
        <f t="shared" si="4"/>
        <v/>
      </c>
      <c r="X38" s="99"/>
      <c r="Y38" s="94"/>
      <c r="Z38" s="100"/>
      <c r="AA38" s="95"/>
      <c r="AB38" s="10"/>
      <c r="AC38" s="72" t="b">
        <f t="shared" ca="1" si="1"/>
        <v>0</v>
      </c>
    </row>
    <row r="39" spans="1:29" ht="15">
      <c r="A39" s="93">
        <f t="shared" si="5"/>
        <v>2536</v>
      </c>
      <c r="B39" s="94"/>
      <c r="C39" s="153"/>
      <c r="D39" s="93" t="str">
        <f>IF(C39&lt;&gt;"",COUNTIF(Stats!AD:AD,C39),"")</f>
        <v/>
      </c>
      <c r="E39" s="165" t="str">
        <f ca="1">IF(C39&lt;&gt;"",IF(MONTH(T39)=MONTH(TODAY()),Stats!AI2537,"--"),"")</f>
        <v/>
      </c>
      <c r="F39" s="97"/>
      <c r="G39" s="160"/>
      <c r="H39" s="157"/>
      <c r="I39" s="158"/>
      <c r="J39" s="161"/>
      <c r="K39" s="160"/>
      <c r="L39" s="162"/>
      <c r="M39" s="162"/>
      <c r="N39" s="96"/>
      <c r="O39" s="96"/>
      <c r="P39" s="164"/>
      <c r="Q39" s="159"/>
      <c r="R39" s="98"/>
      <c r="S39" s="163"/>
      <c r="T39" s="92" t="str">
        <f t="shared" ca="1" si="2"/>
        <v/>
      </c>
      <c r="U39" s="94"/>
      <c r="V39" s="92" t="str">
        <f t="shared" si="3"/>
        <v/>
      </c>
      <c r="W39" s="92" t="str">
        <f t="shared" si="4"/>
        <v/>
      </c>
      <c r="X39" s="99"/>
      <c r="Y39" s="94"/>
      <c r="Z39" s="100"/>
      <c r="AA39" s="95"/>
      <c r="AB39" s="10"/>
      <c r="AC39" s="72" t="b">
        <f t="shared" ca="1" si="1"/>
        <v>0</v>
      </c>
    </row>
    <row r="40" spans="1:29" ht="15">
      <c r="A40" s="93">
        <f t="shared" si="5"/>
        <v>2537</v>
      </c>
      <c r="B40" s="94"/>
      <c r="C40" s="153"/>
      <c r="D40" s="93" t="str">
        <f>IF(C40&lt;&gt;"",COUNTIF(Stats!AD:AD,C40),"")</f>
        <v/>
      </c>
      <c r="E40" s="165" t="str">
        <f ca="1">IF(C40&lt;&gt;"",IF(MONTH(T40)=MONTH(TODAY()),Stats!AI2538,"--"),"")</f>
        <v/>
      </c>
      <c r="F40" s="97"/>
      <c r="G40" s="160"/>
      <c r="H40" s="157"/>
      <c r="I40" s="158"/>
      <c r="J40" s="161"/>
      <c r="K40" s="160"/>
      <c r="L40" s="162"/>
      <c r="M40" s="162"/>
      <c r="N40" s="96"/>
      <c r="O40" s="96"/>
      <c r="P40" s="164"/>
      <c r="Q40" s="159"/>
      <c r="R40" s="98"/>
      <c r="S40" s="163"/>
      <c r="T40" s="92" t="str">
        <f t="shared" ca="1" si="2"/>
        <v/>
      </c>
      <c r="U40" s="94"/>
      <c r="V40" s="92" t="str">
        <f t="shared" si="3"/>
        <v/>
      </c>
      <c r="W40" s="92" t="str">
        <f t="shared" si="4"/>
        <v/>
      </c>
      <c r="X40" s="99"/>
      <c r="Y40" s="94"/>
      <c r="Z40" s="100"/>
      <c r="AA40" s="95"/>
      <c r="AB40" s="10"/>
      <c r="AC40" s="72" t="b">
        <f t="shared" ca="1" si="1"/>
        <v>0</v>
      </c>
    </row>
    <row r="41" spans="1:29" ht="15">
      <c r="A41" s="93">
        <f t="shared" si="5"/>
        <v>2538</v>
      </c>
      <c r="B41" s="94"/>
      <c r="C41" s="153"/>
      <c r="D41" s="93" t="str">
        <f>IF(C41&lt;&gt;"",COUNTIF(Stats!AD:AD,C41),"")</f>
        <v/>
      </c>
      <c r="E41" s="165" t="str">
        <f ca="1">IF(C41&lt;&gt;"",IF(MONTH(T41)=MONTH(TODAY()),Stats!AI2539,"--"),"")</f>
        <v/>
      </c>
      <c r="F41" s="97"/>
      <c r="G41" s="160"/>
      <c r="H41" s="157"/>
      <c r="I41" s="158"/>
      <c r="J41" s="161"/>
      <c r="K41" s="160"/>
      <c r="L41" s="162"/>
      <c r="M41" s="162"/>
      <c r="N41" s="96"/>
      <c r="O41" s="96"/>
      <c r="P41" s="164"/>
      <c r="Q41" s="159"/>
      <c r="R41" s="98"/>
      <c r="S41" s="163"/>
      <c r="T41" s="92" t="str">
        <f t="shared" ca="1" si="2"/>
        <v/>
      </c>
      <c r="U41" s="94"/>
      <c r="V41" s="92" t="str">
        <f t="shared" si="3"/>
        <v/>
      </c>
      <c r="W41" s="92" t="str">
        <f t="shared" si="4"/>
        <v/>
      </c>
      <c r="X41" s="99"/>
      <c r="Y41" s="94"/>
      <c r="Z41" s="100"/>
      <c r="AA41" s="95"/>
      <c r="AB41" s="10"/>
      <c r="AC41" s="72" t="b">
        <f t="shared" ca="1" si="1"/>
        <v>0</v>
      </c>
    </row>
    <row r="42" spans="1:29" ht="15">
      <c r="A42" s="93">
        <f t="shared" si="5"/>
        <v>2539</v>
      </c>
      <c r="B42" s="94"/>
      <c r="C42" s="153"/>
      <c r="D42" s="93" t="str">
        <f>IF(C42&lt;&gt;"",COUNTIF(Stats!AD:AD,C42),"")</f>
        <v/>
      </c>
      <c r="E42" s="165" t="str">
        <f ca="1">IF(C42&lt;&gt;"",IF(MONTH(T42)=MONTH(TODAY()),Stats!AI2540,"--"),"")</f>
        <v/>
      </c>
      <c r="F42" s="97"/>
      <c r="G42" s="160"/>
      <c r="H42" s="157"/>
      <c r="I42" s="158"/>
      <c r="J42" s="161"/>
      <c r="K42" s="160"/>
      <c r="L42" s="162"/>
      <c r="M42" s="162"/>
      <c r="N42" s="96"/>
      <c r="O42" s="96"/>
      <c r="P42" s="164"/>
      <c r="Q42" s="159"/>
      <c r="R42" s="98"/>
      <c r="S42" s="163"/>
      <c r="T42" s="92" t="str">
        <f t="shared" ca="1" si="2"/>
        <v/>
      </c>
      <c r="U42" s="94"/>
      <c r="V42" s="92" t="str">
        <f t="shared" si="3"/>
        <v/>
      </c>
      <c r="W42" s="92" t="str">
        <f t="shared" si="4"/>
        <v/>
      </c>
      <c r="X42" s="99"/>
      <c r="Y42" s="94"/>
      <c r="Z42" s="100"/>
      <c r="AA42" s="95"/>
      <c r="AB42" s="10"/>
      <c r="AC42" s="72" t="b">
        <f t="shared" ca="1" si="1"/>
        <v>0</v>
      </c>
    </row>
    <row r="43" spans="1:29" ht="15">
      <c r="A43" s="93">
        <f t="shared" si="5"/>
        <v>2540</v>
      </c>
      <c r="B43" s="94"/>
      <c r="C43" s="153"/>
      <c r="D43" s="93" t="str">
        <f>IF(C43&lt;&gt;"",COUNTIF(Stats!AD:AD,C43),"")</f>
        <v/>
      </c>
      <c r="E43" s="165" t="str">
        <f ca="1">IF(C43&lt;&gt;"",IF(MONTH(T43)=MONTH(TODAY()),Stats!AI2541,"--"),"")</f>
        <v/>
      </c>
      <c r="F43" s="97"/>
      <c r="G43" s="160"/>
      <c r="H43" s="157"/>
      <c r="I43" s="158"/>
      <c r="J43" s="161"/>
      <c r="K43" s="160"/>
      <c r="L43" s="162"/>
      <c r="M43" s="162"/>
      <c r="N43" s="96"/>
      <c r="O43" s="96"/>
      <c r="P43" s="164"/>
      <c r="Q43" s="159"/>
      <c r="R43" s="98"/>
      <c r="S43" s="163"/>
      <c r="T43" s="92" t="str">
        <f t="shared" ca="1" si="2"/>
        <v/>
      </c>
      <c r="U43" s="94"/>
      <c r="V43" s="92" t="str">
        <f t="shared" si="3"/>
        <v/>
      </c>
      <c r="W43" s="92" t="str">
        <f t="shared" si="4"/>
        <v/>
      </c>
      <c r="X43" s="99"/>
      <c r="Y43" s="94"/>
      <c r="Z43" s="100"/>
      <c r="AA43" s="95"/>
      <c r="AB43" s="10"/>
      <c r="AC43" s="72" t="b">
        <f t="shared" ca="1" si="1"/>
        <v>0</v>
      </c>
    </row>
    <row r="44" spans="1:29" ht="15">
      <c r="A44" s="93">
        <f t="shared" si="5"/>
        <v>2541</v>
      </c>
      <c r="B44" s="94"/>
      <c r="C44" s="153"/>
      <c r="D44" s="93" t="str">
        <f>IF(C44&lt;&gt;"",COUNTIF(Stats!AD:AD,C44),"")</f>
        <v/>
      </c>
      <c r="E44" s="165" t="str">
        <f ca="1">IF(C44&lt;&gt;"",IF(MONTH(T44)=MONTH(TODAY()),Stats!AI2542,"--"),"")</f>
        <v/>
      </c>
      <c r="F44" s="97"/>
      <c r="G44" s="160"/>
      <c r="H44" s="157"/>
      <c r="I44" s="158"/>
      <c r="J44" s="161"/>
      <c r="K44" s="160"/>
      <c r="L44" s="162"/>
      <c r="M44" s="162"/>
      <c r="N44" s="96"/>
      <c r="O44" s="96"/>
      <c r="P44" s="164"/>
      <c r="Q44" s="159"/>
      <c r="R44" s="98"/>
      <c r="S44" s="163"/>
      <c r="T44" s="92" t="str">
        <f t="shared" ca="1" si="2"/>
        <v/>
      </c>
      <c r="U44" s="94"/>
      <c r="V44" s="92" t="str">
        <f t="shared" si="3"/>
        <v/>
      </c>
      <c r="W44" s="92" t="str">
        <f t="shared" si="4"/>
        <v/>
      </c>
      <c r="X44" s="99"/>
      <c r="Y44" s="94"/>
      <c r="Z44" s="100"/>
      <c r="AA44" s="95"/>
      <c r="AB44" s="10"/>
      <c r="AC44" s="72" t="b">
        <f t="shared" ca="1" si="1"/>
        <v>0</v>
      </c>
    </row>
    <row r="45" spans="1:29" ht="15">
      <c r="A45" s="93">
        <f t="shared" si="5"/>
        <v>2542</v>
      </c>
      <c r="B45" s="94"/>
      <c r="C45" s="153"/>
      <c r="D45" s="93" t="str">
        <f>IF(C45&lt;&gt;"",COUNTIF(Stats!AD:AD,C45),"")</f>
        <v/>
      </c>
      <c r="E45" s="165" t="str">
        <f ca="1">IF(C45&lt;&gt;"",IF(MONTH(T45)=MONTH(TODAY()),Stats!AI2543,"--"),"")</f>
        <v/>
      </c>
      <c r="F45" s="97"/>
      <c r="G45" s="160"/>
      <c r="H45" s="157"/>
      <c r="I45" s="158"/>
      <c r="J45" s="161"/>
      <c r="K45" s="160"/>
      <c r="L45" s="162"/>
      <c r="M45" s="162"/>
      <c r="N45" s="96"/>
      <c r="O45" s="96"/>
      <c r="P45" s="164"/>
      <c r="Q45" s="159"/>
      <c r="R45" s="98"/>
      <c r="S45" s="163"/>
      <c r="T45" s="92" t="str">
        <f t="shared" ca="1" si="2"/>
        <v/>
      </c>
      <c r="U45" s="94"/>
      <c r="V45" s="92" t="str">
        <f t="shared" si="3"/>
        <v/>
      </c>
      <c r="W45" s="92" t="str">
        <f t="shared" si="4"/>
        <v/>
      </c>
      <c r="X45" s="99"/>
      <c r="Y45" s="94"/>
      <c r="Z45" s="100"/>
      <c r="AA45" s="95"/>
      <c r="AB45" s="10"/>
      <c r="AC45" s="72" t="b">
        <f t="shared" ca="1" si="1"/>
        <v>0</v>
      </c>
    </row>
    <row r="46" spans="1:29" ht="15">
      <c r="A46" s="93">
        <f t="shared" si="5"/>
        <v>2543</v>
      </c>
      <c r="B46" s="94"/>
      <c r="C46" s="153"/>
      <c r="D46" s="93" t="str">
        <f>IF(C46&lt;&gt;"",COUNTIF(Stats!AD:AD,C46),"")</f>
        <v/>
      </c>
      <c r="E46" s="165" t="str">
        <f ca="1">IF(C46&lt;&gt;"",IF(MONTH(T46)=MONTH(TODAY()),Stats!AI2544,"--"),"")</f>
        <v/>
      </c>
      <c r="F46" s="97"/>
      <c r="G46" s="160"/>
      <c r="H46" s="157"/>
      <c r="I46" s="158"/>
      <c r="J46" s="161"/>
      <c r="K46" s="160"/>
      <c r="L46" s="162"/>
      <c r="M46" s="162"/>
      <c r="N46" s="96"/>
      <c r="O46" s="96"/>
      <c r="P46" s="164"/>
      <c r="Q46" s="159"/>
      <c r="R46" s="98"/>
      <c r="S46" s="163"/>
      <c r="T46" s="92" t="str">
        <f t="shared" ca="1" si="2"/>
        <v/>
      </c>
      <c r="U46" s="94"/>
      <c r="V46" s="92" t="str">
        <f t="shared" si="3"/>
        <v/>
      </c>
      <c r="W46" s="92" t="str">
        <f t="shared" si="4"/>
        <v/>
      </c>
      <c r="X46" s="99"/>
      <c r="Y46" s="94"/>
      <c r="Z46" s="100"/>
      <c r="AA46" s="95"/>
      <c r="AB46" s="10"/>
      <c r="AC46" s="72" t="b">
        <f t="shared" ca="1" si="1"/>
        <v>0</v>
      </c>
    </row>
    <row r="47" spans="1:29" ht="15">
      <c r="A47" s="93">
        <f t="shared" si="5"/>
        <v>2544</v>
      </c>
      <c r="B47" s="94"/>
      <c r="C47" s="153"/>
      <c r="D47" s="93" t="str">
        <f>IF(C47&lt;&gt;"",COUNTIF(Stats!AD:AD,C47),"")</f>
        <v/>
      </c>
      <c r="E47" s="165" t="str">
        <f ca="1">IF(C47&lt;&gt;"",IF(MONTH(T47)=MONTH(TODAY()),Stats!AI2545,"--"),"")</f>
        <v/>
      </c>
      <c r="F47" s="97"/>
      <c r="G47" s="160"/>
      <c r="H47" s="157"/>
      <c r="I47" s="158"/>
      <c r="J47" s="161"/>
      <c r="K47" s="160"/>
      <c r="L47" s="162"/>
      <c r="M47" s="162"/>
      <c r="N47" s="96"/>
      <c r="O47" s="96"/>
      <c r="P47" s="164"/>
      <c r="Q47" s="159"/>
      <c r="R47" s="98"/>
      <c r="S47" s="163"/>
      <c r="T47" s="92" t="str">
        <f t="shared" ca="1" si="2"/>
        <v/>
      </c>
      <c r="U47" s="94"/>
      <c r="V47" s="92" t="str">
        <f t="shared" si="3"/>
        <v/>
      </c>
      <c r="W47" s="92" t="str">
        <f t="shared" si="4"/>
        <v/>
      </c>
      <c r="X47" s="99"/>
      <c r="Y47" s="94"/>
      <c r="Z47" s="100"/>
      <c r="AA47" s="95"/>
      <c r="AB47" s="10"/>
      <c r="AC47" s="72" t="b">
        <f t="shared" ca="1" si="1"/>
        <v>0</v>
      </c>
    </row>
    <row r="48" spans="1:29" ht="15">
      <c r="A48" s="93">
        <f t="shared" si="5"/>
        <v>2545</v>
      </c>
      <c r="B48" s="94"/>
      <c r="C48" s="153"/>
      <c r="D48" s="93" t="str">
        <f>IF(C48&lt;&gt;"",COUNTIF(Stats!AD:AD,C48),"")</f>
        <v/>
      </c>
      <c r="E48" s="165" t="str">
        <f ca="1">IF(C48&lt;&gt;"",IF(MONTH(T48)=MONTH(TODAY()),Stats!AI2546,"--"),"")</f>
        <v/>
      </c>
      <c r="F48" s="97"/>
      <c r="G48" s="160"/>
      <c r="H48" s="157"/>
      <c r="I48" s="158"/>
      <c r="J48" s="161"/>
      <c r="K48" s="160"/>
      <c r="L48" s="162"/>
      <c r="M48" s="162"/>
      <c r="N48" s="96"/>
      <c r="O48" s="96"/>
      <c r="P48" s="164"/>
      <c r="Q48" s="159"/>
      <c r="R48" s="98"/>
      <c r="S48" s="163"/>
      <c r="T48" s="92" t="str">
        <f t="shared" ca="1" si="2"/>
        <v/>
      </c>
      <c r="U48" s="94"/>
      <c r="V48" s="92" t="str">
        <f t="shared" si="3"/>
        <v/>
      </c>
      <c r="W48" s="92" t="str">
        <f t="shared" si="4"/>
        <v/>
      </c>
      <c r="X48" s="99"/>
      <c r="Y48" s="94"/>
      <c r="Z48" s="100"/>
      <c r="AA48" s="95"/>
      <c r="AB48" s="10"/>
      <c r="AC48" s="72" t="b">
        <f t="shared" ca="1" si="1"/>
        <v>0</v>
      </c>
    </row>
    <row r="49" spans="1:45" ht="15">
      <c r="A49" s="93">
        <f t="shared" si="5"/>
        <v>2546</v>
      </c>
      <c r="B49" s="94"/>
      <c r="C49" s="153"/>
      <c r="D49" s="93" t="str">
        <f>IF(C49&lt;&gt;"",COUNTIF(Stats!AD:AD,C49),"")</f>
        <v/>
      </c>
      <c r="E49" s="165" t="str">
        <f ca="1">IF(C49&lt;&gt;"",IF(MONTH(T49)=MONTH(TODAY()),Stats!AI2547,"--"),"")</f>
        <v/>
      </c>
      <c r="F49" s="97"/>
      <c r="G49" s="160"/>
      <c r="H49" s="157"/>
      <c r="I49" s="158"/>
      <c r="J49" s="161"/>
      <c r="K49" s="160"/>
      <c r="L49" s="162"/>
      <c r="M49" s="162"/>
      <c r="N49" s="96"/>
      <c r="O49" s="96"/>
      <c r="P49" s="164"/>
      <c r="Q49" s="159"/>
      <c r="R49" s="98"/>
      <c r="S49" s="163"/>
      <c r="T49" s="92" t="str">
        <f t="shared" ca="1" si="2"/>
        <v/>
      </c>
      <c r="U49" s="94"/>
      <c r="V49" s="92" t="str">
        <f t="shared" si="3"/>
        <v/>
      </c>
      <c r="W49" s="92" t="str">
        <f t="shared" si="4"/>
        <v/>
      </c>
      <c r="X49" s="99"/>
      <c r="Y49" s="94"/>
      <c r="Z49" s="100"/>
      <c r="AA49" s="95"/>
      <c r="AB49" s="10"/>
      <c r="AC49" s="72" t="b">
        <f t="shared" ca="1" si="1"/>
        <v>0</v>
      </c>
    </row>
    <row r="50" spans="1:45" ht="15">
      <c r="A50" s="93">
        <f t="shared" si="5"/>
        <v>2547</v>
      </c>
      <c r="B50" s="94"/>
      <c r="C50" s="153"/>
      <c r="D50" s="93" t="str">
        <f>IF(C50&lt;&gt;"",COUNTIF(Stats!AD:AD,C50),"")</f>
        <v/>
      </c>
      <c r="E50" s="165" t="str">
        <f ca="1">IF(C50&lt;&gt;"",IF(MONTH(T50)=MONTH(TODAY()),Stats!AI2548,"--"),"")</f>
        <v/>
      </c>
      <c r="F50" s="97"/>
      <c r="G50" s="160"/>
      <c r="H50" s="157"/>
      <c r="I50" s="158"/>
      <c r="J50" s="161"/>
      <c r="K50" s="160"/>
      <c r="L50" s="162"/>
      <c r="M50" s="162"/>
      <c r="N50" s="96"/>
      <c r="O50" s="96"/>
      <c r="P50" s="164"/>
      <c r="Q50" s="159"/>
      <c r="R50" s="98"/>
      <c r="S50" s="163"/>
      <c r="T50" s="92" t="str">
        <f t="shared" ca="1" si="2"/>
        <v/>
      </c>
      <c r="U50" s="94"/>
      <c r="V50" s="92" t="str">
        <f t="shared" si="3"/>
        <v/>
      </c>
      <c r="W50" s="92" t="str">
        <f t="shared" si="4"/>
        <v/>
      </c>
      <c r="X50" s="99"/>
      <c r="Y50" s="94"/>
      <c r="Z50" s="100"/>
      <c r="AA50" s="95"/>
      <c r="AB50" s="10"/>
      <c r="AC50" s="72" t="b">
        <f t="shared" ca="1" si="1"/>
        <v>0</v>
      </c>
    </row>
    <row r="51" spans="1:45" ht="15">
      <c r="A51" s="93">
        <f t="shared" si="5"/>
        <v>2548</v>
      </c>
      <c r="B51" s="94"/>
      <c r="C51" s="153"/>
      <c r="D51" s="93" t="str">
        <f>IF(C51&lt;&gt;"",COUNTIF(Stats!AD:AD,C51),"")</f>
        <v/>
      </c>
      <c r="E51" s="165" t="str">
        <f ca="1">IF(C51&lt;&gt;"",IF(MONTH(T51)=MONTH(TODAY()),Stats!AI2549,"--"),"")</f>
        <v/>
      </c>
      <c r="F51" s="97"/>
      <c r="G51" s="160"/>
      <c r="H51" s="157"/>
      <c r="I51" s="158"/>
      <c r="J51" s="161"/>
      <c r="K51" s="160"/>
      <c r="L51" s="162"/>
      <c r="M51" s="162"/>
      <c r="N51" s="96"/>
      <c r="O51" s="96"/>
      <c r="P51" s="164"/>
      <c r="Q51" s="159"/>
      <c r="R51" s="98"/>
      <c r="S51" s="163"/>
      <c r="T51" s="92" t="str">
        <f t="shared" ca="1" si="2"/>
        <v/>
      </c>
      <c r="U51" s="94"/>
      <c r="V51" s="92" t="str">
        <f t="shared" si="3"/>
        <v/>
      </c>
      <c r="W51" s="92" t="str">
        <f t="shared" si="4"/>
        <v/>
      </c>
      <c r="X51" s="99"/>
      <c r="Y51" s="94"/>
      <c r="Z51" s="100"/>
      <c r="AA51" s="95"/>
      <c r="AB51" s="10"/>
      <c r="AC51" s="72" t="b">
        <f t="shared" ca="1" si="1"/>
        <v>0</v>
      </c>
    </row>
    <row r="52" spans="1:45" ht="15">
      <c r="A52" s="93">
        <f t="shared" si="5"/>
        <v>2549</v>
      </c>
      <c r="B52" s="94"/>
      <c r="C52" s="153"/>
      <c r="D52" s="93" t="str">
        <f>IF(C52&lt;&gt;"",COUNTIF(Stats!AD:AD,C52),"")</f>
        <v/>
      </c>
      <c r="E52" s="165" t="str">
        <f ca="1">IF(C52&lt;&gt;"",IF(MONTH(T52)=MONTH(TODAY()),Stats!AI2550,"--"),"")</f>
        <v/>
      </c>
      <c r="F52" s="97"/>
      <c r="G52" s="160"/>
      <c r="H52" s="157"/>
      <c r="I52" s="158"/>
      <c r="J52" s="161"/>
      <c r="K52" s="160"/>
      <c r="L52" s="162"/>
      <c r="M52" s="162"/>
      <c r="N52" s="96"/>
      <c r="O52" s="96"/>
      <c r="P52" s="164"/>
      <c r="Q52" s="159"/>
      <c r="R52" s="98"/>
      <c r="S52" s="163"/>
      <c r="T52" s="92" t="str">
        <f t="shared" ca="1" si="2"/>
        <v/>
      </c>
      <c r="U52" s="94"/>
      <c r="V52" s="92" t="str">
        <f t="shared" si="3"/>
        <v/>
      </c>
      <c r="W52" s="92" t="str">
        <f t="shared" si="4"/>
        <v/>
      </c>
      <c r="X52" s="99"/>
      <c r="Y52" s="94"/>
      <c r="Z52" s="100"/>
      <c r="AA52" s="95"/>
      <c r="AB52" s="10"/>
      <c r="AC52" s="72" t="b">
        <f t="shared" ca="1" si="1"/>
        <v>0</v>
      </c>
    </row>
    <row r="53" spans="1:45" ht="15">
      <c r="A53" s="93">
        <f t="shared" si="5"/>
        <v>2550</v>
      </c>
      <c r="B53" s="94"/>
      <c r="C53" s="153"/>
      <c r="D53" s="93" t="str">
        <f>IF(C53&lt;&gt;"",COUNTIF(Stats!AD:AD,C53),"")</f>
        <v/>
      </c>
      <c r="E53" s="165" t="str">
        <f ca="1">IF(C53&lt;&gt;"",IF(MONTH(T53)=MONTH(TODAY()),Stats!AI2551,"--"),"")</f>
        <v/>
      </c>
      <c r="F53" s="97"/>
      <c r="G53" s="160"/>
      <c r="H53" s="157"/>
      <c r="I53" s="158"/>
      <c r="J53" s="161"/>
      <c r="K53" s="160"/>
      <c r="L53" s="162"/>
      <c r="M53" s="162"/>
      <c r="N53" s="96"/>
      <c r="O53" s="96"/>
      <c r="P53" s="164"/>
      <c r="Q53" s="159"/>
      <c r="R53" s="98"/>
      <c r="S53" s="163"/>
      <c r="T53" s="92" t="str">
        <f t="shared" ca="1" si="2"/>
        <v/>
      </c>
      <c r="U53" s="94"/>
      <c r="V53" s="92" t="str">
        <f t="shared" si="3"/>
        <v/>
      </c>
      <c r="W53" s="92" t="str">
        <f t="shared" si="4"/>
        <v/>
      </c>
      <c r="X53" s="99"/>
      <c r="Y53" s="94"/>
      <c r="Z53" s="100"/>
      <c r="AA53" s="95"/>
      <c r="AB53" s="10"/>
      <c r="AC53" s="72" t="b">
        <f t="shared" ca="1" si="1"/>
        <v>0</v>
      </c>
    </row>
    <row r="54" spans="1:45" ht="15">
      <c r="A54" s="93">
        <f t="shared" si="5"/>
        <v>2551</v>
      </c>
      <c r="B54" s="94"/>
      <c r="C54" s="153"/>
      <c r="D54" s="93" t="str">
        <f>IF(C54&lt;&gt;"",COUNTIF(Stats!AD:AD,C54),"")</f>
        <v/>
      </c>
      <c r="E54" s="165" t="str">
        <f ca="1">IF(C54&lt;&gt;"",IF(MONTH(T54)=MONTH(TODAY()),Stats!AI2552,"--"),"")</f>
        <v/>
      </c>
      <c r="F54" s="97"/>
      <c r="G54" s="160"/>
      <c r="H54" s="157"/>
      <c r="I54" s="158"/>
      <c r="J54" s="161"/>
      <c r="K54" s="160"/>
      <c r="L54" s="162"/>
      <c r="M54" s="162"/>
      <c r="N54" s="96"/>
      <c r="O54" s="96"/>
      <c r="P54" s="164"/>
      <c r="Q54" s="159"/>
      <c r="R54" s="98"/>
      <c r="S54" s="163"/>
      <c r="T54" s="92" t="str">
        <f t="shared" ca="1" si="2"/>
        <v/>
      </c>
      <c r="U54" s="94"/>
      <c r="V54" s="92" t="str">
        <f t="shared" si="3"/>
        <v/>
      </c>
      <c r="W54" s="92" t="str">
        <f t="shared" si="4"/>
        <v/>
      </c>
      <c r="X54" s="99"/>
      <c r="Y54" s="94"/>
      <c r="Z54" s="100"/>
      <c r="AA54" s="95"/>
      <c r="AB54" s="10"/>
      <c r="AC54" s="72" t="b">
        <f t="shared" ca="1" si="1"/>
        <v>0</v>
      </c>
    </row>
    <row r="55" spans="1:45" ht="15">
      <c r="A55" s="93">
        <f t="shared" si="5"/>
        <v>2552</v>
      </c>
      <c r="B55" s="94"/>
      <c r="C55" s="153"/>
      <c r="D55" s="93" t="str">
        <f>IF(C55&lt;&gt;"",COUNTIF(Stats!AD:AD,C55),"")</f>
        <v/>
      </c>
      <c r="E55" s="165" t="str">
        <f ca="1">IF(C55&lt;&gt;"",IF(MONTH(T55)=MONTH(TODAY()),Stats!AI2553,"--"),"")</f>
        <v/>
      </c>
      <c r="F55" s="97"/>
      <c r="G55" s="160"/>
      <c r="H55" s="157"/>
      <c r="I55" s="158"/>
      <c r="J55" s="161"/>
      <c r="K55" s="160"/>
      <c r="L55" s="162"/>
      <c r="M55" s="162"/>
      <c r="N55" s="96"/>
      <c r="O55" s="96"/>
      <c r="P55" s="164"/>
      <c r="Q55" s="159"/>
      <c r="R55" s="98"/>
      <c r="S55" s="163"/>
      <c r="T55" s="92" t="str">
        <f t="shared" ca="1" si="2"/>
        <v/>
      </c>
      <c r="U55" s="94"/>
      <c r="V55" s="92" t="str">
        <f t="shared" si="3"/>
        <v/>
      </c>
      <c r="W55" s="92" t="str">
        <f t="shared" si="4"/>
        <v/>
      </c>
      <c r="X55" s="99"/>
      <c r="Y55" s="94"/>
      <c r="Z55" s="100"/>
      <c r="AA55" s="95"/>
      <c r="AB55" s="10"/>
      <c r="AC55" s="72" t="b">
        <f t="shared" ca="1" si="1"/>
        <v>0</v>
      </c>
    </row>
    <row r="56" spans="1:45" ht="15">
      <c r="A56" s="93">
        <f t="shared" si="5"/>
        <v>2553</v>
      </c>
      <c r="B56" s="94"/>
      <c r="C56" s="153"/>
      <c r="D56" s="93" t="str">
        <f>IF(C56&lt;&gt;"",COUNTIF(Stats!AD:AD,C56),"")</f>
        <v/>
      </c>
      <c r="E56" s="165" t="str">
        <f ca="1">IF(C56&lt;&gt;"",IF(MONTH(T56)=MONTH(TODAY()),Stats!AI2554,"--"),"")</f>
        <v/>
      </c>
      <c r="F56" s="97"/>
      <c r="G56" s="160"/>
      <c r="H56" s="157"/>
      <c r="I56" s="158"/>
      <c r="J56" s="161"/>
      <c r="K56" s="160"/>
      <c r="L56" s="162"/>
      <c r="M56" s="162"/>
      <c r="N56" s="96"/>
      <c r="O56" s="96"/>
      <c r="P56" s="164"/>
      <c r="Q56" s="159"/>
      <c r="R56" s="98"/>
      <c r="S56" s="163"/>
      <c r="T56" s="92" t="str">
        <f t="shared" ca="1" si="2"/>
        <v/>
      </c>
      <c r="U56" s="94"/>
      <c r="V56" s="92" t="str">
        <f t="shared" si="3"/>
        <v/>
      </c>
      <c r="W56" s="92" t="str">
        <f t="shared" si="4"/>
        <v/>
      </c>
      <c r="X56" s="99"/>
      <c r="Y56" s="94"/>
      <c r="Z56" s="100"/>
      <c r="AA56" s="95"/>
      <c r="AB56" s="10"/>
      <c r="AC56" s="72" t="b">
        <f t="shared" ca="1" si="1"/>
        <v>0</v>
      </c>
    </row>
    <row r="57" spans="1:45" s="35" customFormat="1" ht="15">
      <c r="A57" s="93">
        <f t="shared" si="5"/>
        <v>2554</v>
      </c>
      <c r="B57" s="94"/>
      <c r="C57" s="153"/>
      <c r="D57" s="93" t="str">
        <f>IF(C57&lt;&gt;"",COUNTIF(Stats!AD:AD,C57),"")</f>
        <v/>
      </c>
      <c r="E57" s="165" t="str">
        <f ca="1">IF(C57&lt;&gt;"",IF(MONTH(T57)=MONTH(TODAY()),Stats!AI2555,"--"),"")</f>
        <v/>
      </c>
      <c r="F57" s="97"/>
      <c r="G57" s="160"/>
      <c r="H57" s="157"/>
      <c r="I57" s="158"/>
      <c r="J57" s="161"/>
      <c r="K57" s="160"/>
      <c r="L57" s="162"/>
      <c r="M57" s="162"/>
      <c r="N57" s="96"/>
      <c r="O57" s="96"/>
      <c r="P57" s="164"/>
      <c r="Q57" s="159"/>
      <c r="R57" s="98"/>
      <c r="S57" s="163"/>
      <c r="T57" s="92" t="str">
        <f t="shared" ca="1" si="2"/>
        <v/>
      </c>
      <c r="U57" s="94"/>
      <c r="V57" s="92" t="str">
        <f t="shared" si="3"/>
        <v/>
      </c>
      <c r="W57" s="92" t="str">
        <f t="shared" si="4"/>
        <v/>
      </c>
      <c r="X57" s="99"/>
      <c r="Y57" s="94"/>
      <c r="Z57" s="100"/>
      <c r="AA57" s="95"/>
      <c r="AB57" s="10"/>
      <c r="AC57" s="72" t="b">
        <f t="shared" ca="1" si="1"/>
        <v>0</v>
      </c>
      <c r="AE57" s="1"/>
      <c r="AH57" s="1"/>
      <c r="AL57" s="1"/>
      <c r="AM57" s="1"/>
      <c r="AN57" s="1"/>
      <c r="AO57" s="1"/>
      <c r="AP57" s="1"/>
      <c r="AQ57" s="1"/>
      <c r="AR57" s="1"/>
      <c r="AS57" s="1"/>
    </row>
    <row r="58" spans="1:45" ht="15">
      <c r="A58" s="93">
        <f t="shared" si="5"/>
        <v>2555</v>
      </c>
      <c r="B58" s="94"/>
      <c r="C58" s="153"/>
      <c r="D58" s="93" t="str">
        <f>IF(C58&lt;&gt;"",COUNTIF(Stats!AD:AD,C58),"")</f>
        <v/>
      </c>
      <c r="E58" s="165" t="str">
        <f ca="1">IF(C58&lt;&gt;"",IF(MONTH(T58)=MONTH(TODAY()),Stats!AI2556,"--"),"")</f>
        <v/>
      </c>
      <c r="F58" s="97"/>
      <c r="G58" s="160"/>
      <c r="H58" s="157"/>
      <c r="I58" s="158"/>
      <c r="J58" s="161"/>
      <c r="K58" s="160"/>
      <c r="L58" s="162"/>
      <c r="M58" s="162"/>
      <c r="N58" s="96"/>
      <c r="O58" s="96"/>
      <c r="P58" s="164"/>
      <c r="Q58" s="159"/>
      <c r="R58" s="98"/>
      <c r="S58" s="163"/>
      <c r="T58" s="92" t="str">
        <f t="shared" ca="1" si="2"/>
        <v/>
      </c>
      <c r="U58" s="94"/>
      <c r="V58" s="92" t="str">
        <f t="shared" si="3"/>
        <v/>
      </c>
      <c r="W58" s="92" t="str">
        <f t="shared" si="4"/>
        <v/>
      </c>
      <c r="X58" s="99"/>
      <c r="Y58" s="94"/>
      <c r="Z58" s="100"/>
      <c r="AA58" s="95"/>
      <c r="AB58" s="10"/>
      <c r="AC58" s="72" t="b">
        <f t="shared" ca="1" si="1"/>
        <v>0</v>
      </c>
      <c r="AH58" s="35"/>
    </row>
    <row r="59" spans="1:45" ht="15">
      <c r="A59" s="93">
        <f t="shared" si="5"/>
        <v>2556</v>
      </c>
      <c r="B59" s="94"/>
      <c r="C59" s="153"/>
      <c r="D59" s="93" t="str">
        <f>IF(C59&lt;&gt;"",COUNTIF(Stats!AD:AD,C59),"")</f>
        <v/>
      </c>
      <c r="E59" s="165" t="str">
        <f ca="1">IF(C59&lt;&gt;"",IF(MONTH(T59)=MONTH(TODAY()),Stats!AI2557,"--"),"")</f>
        <v/>
      </c>
      <c r="F59" s="97"/>
      <c r="G59" s="160"/>
      <c r="H59" s="157"/>
      <c r="I59" s="158"/>
      <c r="J59" s="161"/>
      <c r="K59" s="160"/>
      <c r="L59" s="162"/>
      <c r="M59" s="162"/>
      <c r="N59" s="96"/>
      <c r="O59" s="96"/>
      <c r="P59" s="164"/>
      <c r="Q59" s="159"/>
      <c r="R59" s="98"/>
      <c r="S59" s="163"/>
      <c r="T59" s="92" t="str">
        <f t="shared" ca="1" si="2"/>
        <v/>
      </c>
      <c r="U59" s="94"/>
      <c r="V59" s="92" t="str">
        <f t="shared" si="3"/>
        <v/>
      </c>
      <c r="W59" s="92" t="str">
        <f t="shared" si="4"/>
        <v/>
      </c>
      <c r="X59" s="99"/>
      <c r="Y59" s="94"/>
      <c r="Z59" s="100"/>
      <c r="AA59" s="95"/>
      <c r="AB59" s="10"/>
      <c r="AC59" s="72" t="b">
        <f t="shared" ca="1" si="1"/>
        <v>0</v>
      </c>
    </row>
    <row r="60" spans="1:45" ht="15">
      <c r="A60" s="93">
        <f t="shared" si="5"/>
        <v>2557</v>
      </c>
      <c r="B60" s="94"/>
      <c r="C60" s="153"/>
      <c r="D60" s="93" t="str">
        <f>IF(C60&lt;&gt;"",COUNTIF(Stats!AD:AD,C60),"")</f>
        <v/>
      </c>
      <c r="E60" s="165" t="str">
        <f ca="1">IF(C60&lt;&gt;"",IF(MONTH(T60)=MONTH(TODAY()),Stats!AI2558,"--"),"")</f>
        <v/>
      </c>
      <c r="F60" s="97"/>
      <c r="G60" s="160"/>
      <c r="H60" s="157"/>
      <c r="I60" s="158"/>
      <c r="J60" s="161"/>
      <c r="K60" s="160"/>
      <c r="L60" s="162"/>
      <c r="M60" s="162"/>
      <c r="N60" s="96"/>
      <c r="O60" s="96"/>
      <c r="P60" s="164"/>
      <c r="Q60" s="159"/>
      <c r="R60" s="98"/>
      <c r="S60" s="163"/>
      <c r="T60" s="92" t="str">
        <f t="shared" ca="1" si="2"/>
        <v/>
      </c>
      <c r="U60" s="94"/>
      <c r="V60" s="92" t="str">
        <f t="shared" si="3"/>
        <v/>
      </c>
      <c r="W60" s="92" t="str">
        <f t="shared" si="4"/>
        <v/>
      </c>
      <c r="X60" s="99"/>
      <c r="Y60" s="94"/>
      <c r="Z60" s="100"/>
      <c r="AA60" s="95"/>
      <c r="AB60" s="10"/>
      <c r="AC60" s="72" t="b">
        <f t="shared" ca="1" si="1"/>
        <v>0</v>
      </c>
    </row>
    <row r="61" spans="1:45" ht="15">
      <c r="A61" s="93">
        <f t="shared" si="5"/>
        <v>2558</v>
      </c>
      <c r="B61" s="94"/>
      <c r="C61" s="153"/>
      <c r="D61" s="93" t="str">
        <f>IF(C61&lt;&gt;"",COUNTIF(Stats!AD:AD,C61),"")</f>
        <v/>
      </c>
      <c r="E61" s="165" t="str">
        <f ca="1">IF(C61&lt;&gt;"",IF(MONTH(T61)=MONTH(TODAY()),Stats!AI2559,"--"),"")</f>
        <v/>
      </c>
      <c r="F61" s="97"/>
      <c r="G61" s="160"/>
      <c r="H61" s="157"/>
      <c r="I61" s="158"/>
      <c r="J61" s="161"/>
      <c r="K61" s="160"/>
      <c r="L61" s="162"/>
      <c r="M61" s="162"/>
      <c r="N61" s="96"/>
      <c r="O61" s="96"/>
      <c r="P61" s="164"/>
      <c r="Q61" s="159"/>
      <c r="R61" s="98"/>
      <c r="S61" s="163"/>
      <c r="T61" s="92" t="str">
        <f t="shared" ca="1" si="2"/>
        <v/>
      </c>
      <c r="U61" s="94"/>
      <c r="V61" s="92" t="str">
        <f t="shared" si="3"/>
        <v/>
      </c>
      <c r="W61" s="92" t="str">
        <f t="shared" si="4"/>
        <v/>
      </c>
      <c r="X61" s="99"/>
      <c r="Y61" s="94"/>
      <c r="Z61" s="100"/>
      <c r="AA61" s="95"/>
      <c r="AB61" s="10"/>
      <c r="AC61" s="72" t="b">
        <f t="shared" ca="1" si="1"/>
        <v>0</v>
      </c>
    </row>
    <row r="62" spans="1:45" ht="15">
      <c r="A62" s="93">
        <f t="shared" si="5"/>
        <v>2559</v>
      </c>
      <c r="B62" s="94"/>
      <c r="C62" s="153"/>
      <c r="D62" s="93" t="str">
        <f>IF(C62&lt;&gt;"",COUNTIF(Stats!AD:AD,C62),"")</f>
        <v/>
      </c>
      <c r="E62" s="165" t="str">
        <f ca="1">IF(C62&lt;&gt;"",IF(MONTH(T62)=MONTH(TODAY()),Stats!AI2560,"--"),"")</f>
        <v/>
      </c>
      <c r="F62" s="97"/>
      <c r="G62" s="160"/>
      <c r="H62" s="157"/>
      <c r="I62" s="158"/>
      <c r="J62" s="161"/>
      <c r="K62" s="160"/>
      <c r="L62" s="162"/>
      <c r="M62" s="162"/>
      <c r="N62" s="96"/>
      <c r="O62" s="96"/>
      <c r="P62" s="164"/>
      <c r="Q62" s="159"/>
      <c r="R62" s="98"/>
      <c r="S62" s="163"/>
      <c r="T62" s="92" t="str">
        <f t="shared" ca="1" si="2"/>
        <v/>
      </c>
      <c r="U62" s="94"/>
      <c r="V62" s="92" t="str">
        <f t="shared" si="3"/>
        <v/>
      </c>
      <c r="W62" s="92" t="str">
        <f t="shared" si="4"/>
        <v/>
      </c>
      <c r="X62" s="99"/>
      <c r="Y62" s="94"/>
      <c r="Z62" s="100"/>
      <c r="AA62" s="95"/>
      <c r="AB62" s="10"/>
      <c r="AC62" s="72" t="b">
        <f t="shared" ca="1" si="1"/>
        <v>0</v>
      </c>
    </row>
    <row r="63" spans="1:45" ht="15">
      <c r="A63" s="93">
        <f t="shared" si="5"/>
        <v>2560</v>
      </c>
      <c r="B63" s="94"/>
      <c r="C63" s="153"/>
      <c r="D63" s="93" t="str">
        <f>IF(C63&lt;&gt;"",COUNTIF(Stats!AD:AD,C63),"")</f>
        <v/>
      </c>
      <c r="E63" s="165" t="str">
        <f ca="1">IF(C63&lt;&gt;"",IF(MONTH(T63)=MONTH(TODAY()),Stats!AI2561,"--"),"")</f>
        <v/>
      </c>
      <c r="F63" s="97"/>
      <c r="G63" s="160"/>
      <c r="H63" s="157"/>
      <c r="I63" s="158"/>
      <c r="J63" s="161"/>
      <c r="K63" s="160"/>
      <c r="L63" s="162"/>
      <c r="M63" s="162"/>
      <c r="N63" s="96"/>
      <c r="O63" s="96"/>
      <c r="P63" s="164"/>
      <c r="Q63" s="159"/>
      <c r="R63" s="98"/>
      <c r="S63" s="163"/>
      <c r="T63" s="92" t="str">
        <f t="shared" ca="1" si="2"/>
        <v/>
      </c>
      <c r="U63" s="94"/>
      <c r="V63" s="92" t="str">
        <f t="shared" si="3"/>
        <v/>
      </c>
      <c r="W63" s="92" t="str">
        <f t="shared" si="4"/>
        <v/>
      </c>
      <c r="X63" s="99"/>
      <c r="Y63" s="94"/>
      <c r="Z63" s="100"/>
      <c r="AA63" s="95"/>
      <c r="AB63" s="10"/>
      <c r="AC63" s="72" t="b">
        <f t="shared" ca="1" si="1"/>
        <v>0</v>
      </c>
    </row>
    <row r="64" spans="1:45" ht="15">
      <c r="A64" s="93">
        <f t="shared" si="5"/>
        <v>2561</v>
      </c>
      <c r="B64" s="94"/>
      <c r="C64" s="153"/>
      <c r="D64" s="93" t="str">
        <f>IF(C64&lt;&gt;"",COUNTIF(Stats!AD:AD,C64),"")</f>
        <v/>
      </c>
      <c r="E64" s="165" t="str">
        <f ca="1">IF(C64&lt;&gt;"",IF(MONTH(T64)=MONTH(TODAY()),Stats!AI2562,"--"),"")</f>
        <v/>
      </c>
      <c r="F64" s="97"/>
      <c r="G64" s="160"/>
      <c r="H64" s="157"/>
      <c r="I64" s="158"/>
      <c r="J64" s="161"/>
      <c r="K64" s="160"/>
      <c r="L64" s="162"/>
      <c r="M64" s="162"/>
      <c r="N64" s="96"/>
      <c r="O64" s="96"/>
      <c r="P64" s="164"/>
      <c r="Q64" s="159"/>
      <c r="R64" s="98"/>
      <c r="S64" s="163"/>
      <c r="T64" s="92" t="str">
        <f t="shared" ca="1" si="2"/>
        <v/>
      </c>
      <c r="U64" s="94"/>
      <c r="V64" s="92" t="str">
        <f t="shared" si="3"/>
        <v/>
      </c>
      <c r="W64" s="92" t="str">
        <f t="shared" si="4"/>
        <v/>
      </c>
      <c r="X64" s="99"/>
      <c r="Y64" s="94"/>
      <c r="Z64" s="100"/>
      <c r="AA64" s="95"/>
      <c r="AB64" s="10"/>
      <c r="AC64" s="72" t="b">
        <f t="shared" ca="1" si="1"/>
        <v>0</v>
      </c>
    </row>
    <row r="65" spans="1:29" ht="15">
      <c r="A65" s="93">
        <f t="shared" si="5"/>
        <v>2562</v>
      </c>
      <c r="B65" s="94"/>
      <c r="C65" s="153"/>
      <c r="D65" s="93" t="str">
        <f>IF(C65&lt;&gt;"",COUNTIF(Stats!AD:AD,C65),"")</f>
        <v/>
      </c>
      <c r="E65" s="165" t="str">
        <f ca="1">IF(C65&lt;&gt;"",IF(MONTH(T65)=MONTH(TODAY()),Stats!AI2563,"--"),"")</f>
        <v/>
      </c>
      <c r="F65" s="97"/>
      <c r="G65" s="160"/>
      <c r="H65" s="157"/>
      <c r="I65" s="158"/>
      <c r="J65" s="161"/>
      <c r="K65" s="160"/>
      <c r="L65" s="162"/>
      <c r="M65" s="162"/>
      <c r="N65" s="96"/>
      <c r="O65" s="96"/>
      <c r="P65" s="164"/>
      <c r="Q65" s="159"/>
      <c r="R65" s="98"/>
      <c r="S65" s="163"/>
      <c r="T65" s="92" t="str">
        <f t="shared" ca="1" si="2"/>
        <v/>
      </c>
      <c r="U65" s="94"/>
      <c r="V65" s="92" t="str">
        <f t="shared" si="3"/>
        <v/>
      </c>
      <c r="W65" s="92" t="str">
        <f t="shared" si="4"/>
        <v/>
      </c>
      <c r="X65" s="99"/>
      <c r="Y65" s="94"/>
      <c r="Z65" s="100"/>
      <c r="AA65" s="95"/>
      <c r="AB65" s="10"/>
      <c r="AC65" s="72" t="b">
        <f t="shared" ca="1" si="1"/>
        <v>0</v>
      </c>
    </row>
    <row r="66" spans="1:29" ht="15">
      <c r="A66" s="93">
        <f t="shared" si="5"/>
        <v>2563</v>
      </c>
      <c r="B66" s="94"/>
      <c r="C66" s="153"/>
      <c r="D66" s="93" t="str">
        <f>IF(C66&lt;&gt;"",COUNTIF(Stats!AD:AD,C66),"")</f>
        <v/>
      </c>
      <c r="E66" s="165" t="str">
        <f ca="1">IF(C66&lt;&gt;"",IF(MONTH(T66)=MONTH(TODAY()),Stats!AI2564,"--"),"")</f>
        <v/>
      </c>
      <c r="F66" s="97"/>
      <c r="G66" s="160"/>
      <c r="H66" s="157"/>
      <c r="I66" s="158"/>
      <c r="J66" s="161"/>
      <c r="K66" s="160"/>
      <c r="L66" s="162"/>
      <c r="M66" s="162"/>
      <c r="N66" s="96"/>
      <c r="O66" s="96"/>
      <c r="P66" s="164"/>
      <c r="Q66" s="159"/>
      <c r="R66" s="98"/>
      <c r="S66" s="163"/>
      <c r="T66" s="92" t="str">
        <f t="shared" ca="1" si="2"/>
        <v/>
      </c>
      <c r="U66" s="94"/>
      <c r="V66" s="92" t="str">
        <f t="shared" si="3"/>
        <v/>
      </c>
      <c r="W66" s="92" t="str">
        <f t="shared" si="4"/>
        <v/>
      </c>
      <c r="X66" s="99"/>
      <c r="Y66" s="94"/>
      <c r="Z66" s="100"/>
      <c r="AA66" s="95"/>
      <c r="AB66" s="10"/>
      <c r="AC66" s="72" t="b">
        <f t="shared" ca="1" si="1"/>
        <v>0</v>
      </c>
    </row>
    <row r="67" spans="1:29" ht="15">
      <c r="A67" s="93">
        <f t="shared" si="5"/>
        <v>2564</v>
      </c>
      <c r="B67" s="94"/>
      <c r="C67" s="153"/>
      <c r="D67" s="93" t="str">
        <f>IF(C67&lt;&gt;"",COUNTIF(Stats!AD:AD,C67),"")</f>
        <v/>
      </c>
      <c r="E67" s="165" t="str">
        <f ca="1">IF(C67&lt;&gt;"",IF(MONTH(T67)=MONTH(TODAY()),Stats!AI2565,"--"),"")</f>
        <v/>
      </c>
      <c r="F67" s="97"/>
      <c r="G67" s="160"/>
      <c r="H67" s="157"/>
      <c r="I67" s="158"/>
      <c r="J67" s="161"/>
      <c r="K67" s="160"/>
      <c r="L67" s="162"/>
      <c r="M67" s="162"/>
      <c r="N67" s="96"/>
      <c r="O67" s="96"/>
      <c r="P67" s="164"/>
      <c r="Q67" s="159"/>
      <c r="R67" s="98"/>
      <c r="S67" s="163"/>
      <c r="T67" s="92" t="str">
        <f t="shared" ca="1" si="2"/>
        <v/>
      </c>
      <c r="U67" s="94"/>
      <c r="V67" s="92" t="str">
        <f t="shared" si="3"/>
        <v/>
      </c>
      <c r="W67" s="92" t="str">
        <f t="shared" si="4"/>
        <v/>
      </c>
      <c r="X67" s="99"/>
      <c r="Y67" s="94"/>
      <c r="Z67" s="100"/>
      <c r="AA67" s="95"/>
      <c r="AB67" s="10"/>
      <c r="AC67" s="72" t="b">
        <f t="shared" ca="1" si="1"/>
        <v>0</v>
      </c>
    </row>
    <row r="68" spans="1:29" ht="15">
      <c r="A68" s="93">
        <f t="shared" si="5"/>
        <v>2565</v>
      </c>
      <c r="B68" s="94"/>
      <c r="C68" s="153"/>
      <c r="D68" s="93" t="str">
        <f>IF(C68&lt;&gt;"",COUNTIF(Stats!AD:AD,C68),"")</f>
        <v/>
      </c>
      <c r="E68" s="165" t="str">
        <f ca="1">IF(C68&lt;&gt;"",IF(MONTH(T68)=MONTH(TODAY()),Stats!AI2566,"--"),"")</f>
        <v/>
      </c>
      <c r="F68" s="97"/>
      <c r="G68" s="160"/>
      <c r="H68" s="157"/>
      <c r="I68" s="158"/>
      <c r="J68" s="161"/>
      <c r="K68" s="160"/>
      <c r="L68" s="162"/>
      <c r="M68" s="162"/>
      <c r="N68" s="96"/>
      <c r="O68" s="96"/>
      <c r="P68" s="164"/>
      <c r="Q68" s="159"/>
      <c r="R68" s="98"/>
      <c r="S68" s="163"/>
      <c r="T68" s="92" t="str">
        <f t="shared" ca="1" si="2"/>
        <v/>
      </c>
      <c r="U68" s="94"/>
      <c r="V68" s="92" t="str">
        <f t="shared" si="3"/>
        <v/>
      </c>
      <c r="W68" s="92" t="str">
        <f t="shared" si="4"/>
        <v/>
      </c>
      <c r="X68" s="99"/>
      <c r="Y68" s="94"/>
      <c r="Z68" s="100"/>
      <c r="AA68" s="95"/>
      <c r="AB68" s="10"/>
      <c r="AC68" s="72" t="b">
        <f t="shared" ref="AC68:AC131" ca="1" si="6">AND(T68&gt;=startDate,T68&lt;=endDate)</f>
        <v>0</v>
      </c>
    </row>
    <row r="69" spans="1:29" ht="15">
      <c r="A69" s="93">
        <f t="shared" si="5"/>
        <v>2566</v>
      </c>
      <c r="B69" s="94"/>
      <c r="C69" s="153"/>
      <c r="D69" s="93" t="str">
        <f>IF(C69&lt;&gt;"",COUNTIF(Stats!AD:AD,C69),"")</f>
        <v/>
      </c>
      <c r="E69" s="165" t="str">
        <f ca="1">IF(C69&lt;&gt;"",IF(MONTH(T69)=MONTH(TODAY()),Stats!AI2567,"--"),"")</f>
        <v/>
      </c>
      <c r="F69" s="97"/>
      <c r="G69" s="160"/>
      <c r="H69" s="157"/>
      <c r="I69" s="158"/>
      <c r="J69" s="161"/>
      <c r="K69" s="160"/>
      <c r="L69" s="162"/>
      <c r="M69" s="162"/>
      <c r="N69" s="96"/>
      <c r="O69" s="96"/>
      <c r="P69" s="164"/>
      <c r="Q69" s="159"/>
      <c r="R69" s="98"/>
      <c r="S69" s="163"/>
      <c r="T69" s="92" t="str">
        <f t="shared" ref="T69:T132" ca="1" si="7">IF(B69&lt;&gt;"",IF(T69="",TODAY(),T69),"")</f>
        <v/>
      </c>
      <c r="U69" s="94"/>
      <c r="V69" s="92" t="str">
        <f t="shared" ref="V69:V132" si="8">IF(U69="","", U69+21)</f>
        <v/>
      </c>
      <c r="W69" s="92" t="str">
        <f t="shared" ref="W69:W132" si="9">IF($U69="","", $V69+28)</f>
        <v/>
      </c>
      <c r="X69" s="99"/>
      <c r="Y69" s="94"/>
      <c r="Z69" s="100"/>
      <c r="AA69" s="95"/>
      <c r="AB69" s="10"/>
      <c r="AC69" s="72" t="b">
        <f t="shared" ca="1" si="6"/>
        <v>0</v>
      </c>
    </row>
    <row r="70" spans="1:29" ht="15">
      <c r="A70" s="93">
        <f t="shared" si="5"/>
        <v>2567</v>
      </c>
      <c r="B70" s="94"/>
      <c r="C70" s="153"/>
      <c r="D70" s="93" t="str">
        <f>IF(C70&lt;&gt;"",COUNTIF(Stats!AD:AD,C70),"")</f>
        <v/>
      </c>
      <c r="E70" s="165" t="str">
        <f ca="1">IF(C70&lt;&gt;"",IF(MONTH(T70)=MONTH(TODAY()),Stats!AI2568,"--"),"")</f>
        <v/>
      </c>
      <c r="F70" s="97"/>
      <c r="G70" s="160"/>
      <c r="H70" s="157"/>
      <c r="I70" s="158"/>
      <c r="J70" s="161"/>
      <c r="K70" s="160"/>
      <c r="L70" s="162"/>
      <c r="M70" s="162"/>
      <c r="N70" s="96"/>
      <c r="O70" s="96"/>
      <c r="P70" s="164"/>
      <c r="Q70" s="159"/>
      <c r="R70" s="98"/>
      <c r="S70" s="163"/>
      <c r="T70" s="92" t="str">
        <f t="shared" ca="1" si="7"/>
        <v/>
      </c>
      <c r="U70" s="94"/>
      <c r="V70" s="92" t="str">
        <f t="shared" si="8"/>
        <v/>
      </c>
      <c r="W70" s="92" t="str">
        <f t="shared" si="9"/>
        <v/>
      </c>
      <c r="X70" s="99"/>
      <c r="Y70" s="94"/>
      <c r="Z70" s="100"/>
      <c r="AA70" s="95"/>
      <c r="AB70" s="10"/>
      <c r="AC70" s="72" t="b">
        <f t="shared" ca="1" si="6"/>
        <v>0</v>
      </c>
    </row>
    <row r="71" spans="1:29" ht="15">
      <c r="A71" s="93">
        <f t="shared" si="5"/>
        <v>2568</v>
      </c>
      <c r="B71" s="94"/>
      <c r="C71" s="153"/>
      <c r="D71" s="93" t="str">
        <f>IF(C71&lt;&gt;"",COUNTIF(Stats!AD:AD,C71),"")</f>
        <v/>
      </c>
      <c r="E71" s="165" t="str">
        <f ca="1">IF(C71&lt;&gt;"",IF(MONTH(T71)=MONTH(TODAY()),Stats!AI2569,"--"),"")</f>
        <v/>
      </c>
      <c r="F71" s="97"/>
      <c r="G71" s="160"/>
      <c r="H71" s="157"/>
      <c r="I71" s="158"/>
      <c r="J71" s="161"/>
      <c r="K71" s="160"/>
      <c r="L71" s="162"/>
      <c r="M71" s="162"/>
      <c r="N71" s="96"/>
      <c r="O71" s="96"/>
      <c r="P71" s="164"/>
      <c r="Q71" s="159"/>
      <c r="R71" s="98"/>
      <c r="S71" s="163"/>
      <c r="T71" s="92" t="str">
        <f t="shared" ca="1" si="7"/>
        <v/>
      </c>
      <c r="U71" s="94"/>
      <c r="V71" s="92" t="str">
        <f t="shared" si="8"/>
        <v/>
      </c>
      <c r="W71" s="92" t="str">
        <f t="shared" si="9"/>
        <v/>
      </c>
      <c r="X71" s="99"/>
      <c r="Y71" s="94"/>
      <c r="Z71" s="100"/>
      <c r="AA71" s="95"/>
      <c r="AB71" s="10"/>
      <c r="AC71" s="72" t="b">
        <f t="shared" ca="1" si="6"/>
        <v>0</v>
      </c>
    </row>
    <row r="72" spans="1:29" ht="15">
      <c r="A72" s="93">
        <f t="shared" ref="A72:A135" si="10">(A71+1)</f>
        <v>2569</v>
      </c>
      <c r="B72" s="94"/>
      <c r="C72" s="153"/>
      <c r="D72" s="93" t="str">
        <f>IF(C72&lt;&gt;"",COUNTIF(Stats!AD:AD,C72),"")</f>
        <v/>
      </c>
      <c r="E72" s="165" t="str">
        <f ca="1">IF(C72&lt;&gt;"",IF(MONTH(T72)=MONTH(TODAY()),Stats!AI2570,"--"),"")</f>
        <v/>
      </c>
      <c r="F72" s="97"/>
      <c r="G72" s="160"/>
      <c r="H72" s="157"/>
      <c r="I72" s="158"/>
      <c r="J72" s="161"/>
      <c r="K72" s="160"/>
      <c r="L72" s="162"/>
      <c r="M72" s="162"/>
      <c r="N72" s="96"/>
      <c r="O72" s="96"/>
      <c r="P72" s="164"/>
      <c r="Q72" s="159"/>
      <c r="R72" s="98"/>
      <c r="S72" s="163"/>
      <c r="T72" s="92" t="str">
        <f t="shared" ca="1" si="7"/>
        <v/>
      </c>
      <c r="U72" s="94"/>
      <c r="V72" s="92" t="str">
        <f t="shared" si="8"/>
        <v/>
      </c>
      <c r="W72" s="92" t="str">
        <f t="shared" si="9"/>
        <v/>
      </c>
      <c r="X72" s="99"/>
      <c r="Y72" s="94"/>
      <c r="Z72" s="100"/>
      <c r="AA72" s="95"/>
      <c r="AB72" s="10"/>
      <c r="AC72" s="72" t="b">
        <f t="shared" ca="1" si="6"/>
        <v>0</v>
      </c>
    </row>
    <row r="73" spans="1:29" ht="15">
      <c r="A73" s="93">
        <f t="shared" si="10"/>
        <v>2570</v>
      </c>
      <c r="B73" s="94"/>
      <c r="C73" s="153"/>
      <c r="D73" s="93" t="str">
        <f>IF(C73&lt;&gt;"",COUNTIF(Stats!AD:AD,C73),"")</f>
        <v/>
      </c>
      <c r="E73" s="165" t="str">
        <f ca="1">IF(C73&lt;&gt;"",IF(MONTH(T73)=MONTH(TODAY()),Stats!AI2571,"--"),"")</f>
        <v/>
      </c>
      <c r="F73" s="97"/>
      <c r="G73" s="160"/>
      <c r="H73" s="157"/>
      <c r="I73" s="158"/>
      <c r="J73" s="161"/>
      <c r="K73" s="160"/>
      <c r="L73" s="162"/>
      <c r="M73" s="162"/>
      <c r="N73" s="96"/>
      <c r="O73" s="96"/>
      <c r="P73" s="164"/>
      <c r="Q73" s="159"/>
      <c r="R73" s="98"/>
      <c r="S73" s="163"/>
      <c r="T73" s="92" t="str">
        <f t="shared" ca="1" si="7"/>
        <v/>
      </c>
      <c r="U73" s="94"/>
      <c r="V73" s="92" t="str">
        <f t="shared" si="8"/>
        <v/>
      </c>
      <c r="W73" s="92" t="str">
        <f t="shared" si="9"/>
        <v/>
      </c>
      <c r="X73" s="99"/>
      <c r="Y73" s="94"/>
      <c r="Z73" s="100"/>
      <c r="AA73" s="95"/>
      <c r="AB73" s="10"/>
      <c r="AC73" s="72" t="b">
        <f t="shared" ca="1" si="6"/>
        <v>0</v>
      </c>
    </row>
    <row r="74" spans="1:29" ht="15">
      <c r="A74" s="93">
        <f t="shared" si="10"/>
        <v>2571</v>
      </c>
      <c r="B74" s="94"/>
      <c r="C74" s="153"/>
      <c r="D74" s="93" t="str">
        <f>IF(C74&lt;&gt;"",COUNTIF(Stats!AD:AD,C74),"")</f>
        <v/>
      </c>
      <c r="E74" s="165" t="str">
        <f ca="1">IF(C74&lt;&gt;"",IF(MONTH(T74)=MONTH(TODAY()),Stats!AI2572,"--"),"")</f>
        <v/>
      </c>
      <c r="F74" s="97"/>
      <c r="G74" s="160"/>
      <c r="H74" s="157"/>
      <c r="I74" s="158"/>
      <c r="J74" s="161"/>
      <c r="K74" s="160"/>
      <c r="L74" s="162"/>
      <c r="M74" s="162"/>
      <c r="N74" s="96"/>
      <c r="O74" s="96"/>
      <c r="P74" s="164"/>
      <c r="Q74" s="159"/>
      <c r="R74" s="98"/>
      <c r="S74" s="163"/>
      <c r="T74" s="92" t="str">
        <f t="shared" ca="1" si="7"/>
        <v/>
      </c>
      <c r="U74" s="94"/>
      <c r="V74" s="92" t="str">
        <f t="shared" si="8"/>
        <v/>
      </c>
      <c r="W74" s="92" t="str">
        <f t="shared" si="9"/>
        <v/>
      </c>
      <c r="X74" s="99"/>
      <c r="Y74" s="94"/>
      <c r="Z74" s="100"/>
      <c r="AA74" s="95"/>
      <c r="AB74" s="10"/>
      <c r="AC74" s="72" t="b">
        <f t="shared" ca="1" si="6"/>
        <v>0</v>
      </c>
    </row>
    <row r="75" spans="1:29" ht="15">
      <c r="A75" s="93">
        <f t="shared" si="10"/>
        <v>2572</v>
      </c>
      <c r="B75" s="94"/>
      <c r="C75" s="153"/>
      <c r="D75" s="93" t="str">
        <f>IF(C75&lt;&gt;"",COUNTIF(Stats!AD:AD,C75),"")</f>
        <v/>
      </c>
      <c r="E75" s="165" t="str">
        <f ca="1">IF(C75&lt;&gt;"",IF(MONTH(T75)=MONTH(TODAY()),Stats!AI2573,"--"),"")</f>
        <v/>
      </c>
      <c r="F75" s="97"/>
      <c r="G75" s="160"/>
      <c r="H75" s="157"/>
      <c r="I75" s="158"/>
      <c r="J75" s="161"/>
      <c r="K75" s="160"/>
      <c r="L75" s="162"/>
      <c r="M75" s="162"/>
      <c r="N75" s="96"/>
      <c r="O75" s="96"/>
      <c r="P75" s="164"/>
      <c r="Q75" s="159"/>
      <c r="R75" s="98"/>
      <c r="S75" s="163"/>
      <c r="T75" s="92" t="str">
        <f t="shared" ca="1" si="7"/>
        <v/>
      </c>
      <c r="U75" s="94"/>
      <c r="V75" s="92" t="str">
        <f t="shared" si="8"/>
        <v/>
      </c>
      <c r="W75" s="92" t="str">
        <f t="shared" si="9"/>
        <v/>
      </c>
      <c r="X75" s="99"/>
      <c r="Y75" s="94"/>
      <c r="Z75" s="100"/>
      <c r="AA75" s="95"/>
      <c r="AB75" s="10"/>
      <c r="AC75" s="72" t="b">
        <f t="shared" ca="1" si="6"/>
        <v>0</v>
      </c>
    </row>
    <row r="76" spans="1:29" ht="15">
      <c r="A76" s="93">
        <f t="shared" si="10"/>
        <v>2573</v>
      </c>
      <c r="B76" s="94"/>
      <c r="C76" s="153"/>
      <c r="D76" s="93" t="str">
        <f>IF(C76&lt;&gt;"",COUNTIF(Stats!AD:AD,C76),"")</f>
        <v/>
      </c>
      <c r="E76" s="165" t="str">
        <f ca="1">IF(C76&lt;&gt;"",IF(MONTH(T76)=MONTH(TODAY()),Stats!AI2574,"--"),"")</f>
        <v/>
      </c>
      <c r="F76" s="97"/>
      <c r="G76" s="160"/>
      <c r="H76" s="157"/>
      <c r="I76" s="158"/>
      <c r="J76" s="161"/>
      <c r="K76" s="160"/>
      <c r="L76" s="162"/>
      <c r="M76" s="162"/>
      <c r="N76" s="96"/>
      <c r="O76" s="96"/>
      <c r="P76" s="164"/>
      <c r="Q76" s="159"/>
      <c r="R76" s="98"/>
      <c r="S76" s="163"/>
      <c r="T76" s="92" t="str">
        <f t="shared" ca="1" si="7"/>
        <v/>
      </c>
      <c r="U76" s="94"/>
      <c r="V76" s="92" t="str">
        <f t="shared" si="8"/>
        <v/>
      </c>
      <c r="W76" s="92" t="str">
        <f t="shared" si="9"/>
        <v/>
      </c>
      <c r="X76" s="99"/>
      <c r="Y76" s="94"/>
      <c r="Z76" s="100"/>
      <c r="AA76" s="95"/>
      <c r="AB76" s="10"/>
      <c r="AC76" s="72" t="b">
        <f t="shared" ca="1" si="6"/>
        <v>0</v>
      </c>
    </row>
    <row r="77" spans="1:29" ht="15">
      <c r="A77" s="93">
        <f t="shared" si="10"/>
        <v>2574</v>
      </c>
      <c r="B77" s="94"/>
      <c r="C77" s="153"/>
      <c r="D77" s="93" t="str">
        <f>IF(C77&lt;&gt;"",COUNTIF(Stats!AD:AD,C77),"")</f>
        <v/>
      </c>
      <c r="E77" s="165" t="str">
        <f ca="1">IF(C77&lt;&gt;"",IF(MONTH(T77)=MONTH(TODAY()),Stats!AI2575,"--"),"")</f>
        <v/>
      </c>
      <c r="F77" s="97"/>
      <c r="G77" s="160"/>
      <c r="H77" s="157"/>
      <c r="I77" s="158"/>
      <c r="J77" s="161"/>
      <c r="K77" s="160"/>
      <c r="L77" s="162"/>
      <c r="M77" s="162"/>
      <c r="N77" s="96"/>
      <c r="O77" s="96"/>
      <c r="P77" s="164"/>
      <c r="Q77" s="159"/>
      <c r="R77" s="98"/>
      <c r="S77" s="163"/>
      <c r="T77" s="92" t="str">
        <f t="shared" ca="1" si="7"/>
        <v/>
      </c>
      <c r="U77" s="94"/>
      <c r="V77" s="92" t="str">
        <f t="shared" si="8"/>
        <v/>
      </c>
      <c r="W77" s="92" t="str">
        <f t="shared" si="9"/>
        <v/>
      </c>
      <c r="X77" s="99"/>
      <c r="Y77" s="94"/>
      <c r="Z77" s="100"/>
      <c r="AA77" s="95"/>
      <c r="AB77" s="10"/>
      <c r="AC77" s="72" t="b">
        <f t="shared" ca="1" si="6"/>
        <v>0</v>
      </c>
    </row>
    <row r="78" spans="1:29" ht="15">
      <c r="A78" s="93">
        <f t="shared" si="10"/>
        <v>2575</v>
      </c>
      <c r="B78" s="94"/>
      <c r="C78" s="153"/>
      <c r="D78" s="93" t="str">
        <f>IF(C78&lt;&gt;"",COUNTIF(Stats!AD:AD,C78),"")</f>
        <v/>
      </c>
      <c r="E78" s="165" t="str">
        <f ca="1">IF(C78&lt;&gt;"",IF(MONTH(T78)=MONTH(TODAY()),Stats!AI2576,"--"),"")</f>
        <v/>
      </c>
      <c r="F78" s="97"/>
      <c r="G78" s="160"/>
      <c r="H78" s="157"/>
      <c r="I78" s="158"/>
      <c r="J78" s="161"/>
      <c r="K78" s="160"/>
      <c r="L78" s="162"/>
      <c r="M78" s="162"/>
      <c r="N78" s="96"/>
      <c r="O78" s="96"/>
      <c r="P78" s="164"/>
      <c r="Q78" s="159"/>
      <c r="R78" s="98"/>
      <c r="S78" s="163"/>
      <c r="T78" s="92" t="str">
        <f t="shared" ca="1" si="7"/>
        <v/>
      </c>
      <c r="U78" s="94"/>
      <c r="V78" s="92" t="str">
        <f t="shared" si="8"/>
        <v/>
      </c>
      <c r="W78" s="92" t="str">
        <f t="shared" si="9"/>
        <v/>
      </c>
      <c r="X78" s="99"/>
      <c r="Y78" s="94"/>
      <c r="Z78" s="100"/>
      <c r="AA78" s="95"/>
      <c r="AB78" s="10"/>
      <c r="AC78" s="72" t="b">
        <f t="shared" ca="1" si="6"/>
        <v>0</v>
      </c>
    </row>
    <row r="79" spans="1:29" ht="15">
      <c r="A79" s="93">
        <f t="shared" si="10"/>
        <v>2576</v>
      </c>
      <c r="B79" s="94"/>
      <c r="C79" s="153"/>
      <c r="D79" s="93" t="str">
        <f>IF(C79&lt;&gt;"",COUNTIF(Stats!AD:AD,C79),"")</f>
        <v/>
      </c>
      <c r="E79" s="165" t="str">
        <f ca="1">IF(C79&lt;&gt;"",IF(MONTH(T79)=MONTH(TODAY()),Stats!AI2577,"--"),"")</f>
        <v/>
      </c>
      <c r="F79" s="97"/>
      <c r="G79" s="160"/>
      <c r="H79" s="157"/>
      <c r="I79" s="158"/>
      <c r="J79" s="161"/>
      <c r="K79" s="160"/>
      <c r="L79" s="162"/>
      <c r="M79" s="162"/>
      <c r="N79" s="96"/>
      <c r="O79" s="96"/>
      <c r="P79" s="164"/>
      <c r="Q79" s="159"/>
      <c r="R79" s="98"/>
      <c r="S79" s="163"/>
      <c r="T79" s="92" t="str">
        <f t="shared" ca="1" si="7"/>
        <v/>
      </c>
      <c r="U79" s="94"/>
      <c r="V79" s="92" t="str">
        <f t="shared" si="8"/>
        <v/>
      </c>
      <c r="W79" s="92" t="str">
        <f t="shared" si="9"/>
        <v/>
      </c>
      <c r="X79" s="99"/>
      <c r="Y79" s="94"/>
      <c r="Z79" s="100"/>
      <c r="AA79" s="95"/>
      <c r="AB79" s="10"/>
      <c r="AC79" s="72" t="b">
        <f t="shared" ca="1" si="6"/>
        <v>0</v>
      </c>
    </row>
    <row r="80" spans="1:29" ht="15">
      <c r="A80" s="93">
        <f t="shared" si="10"/>
        <v>2577</v>
      </c>
      <c r="B80" s="94"/>
      <c r="C80" s="153"/>
      <c r="D80" s="93" t="str">
        <f>IF(C80&lt;&gt;"",COUNTIF(Stats!AD:AD,C80),"")</f>
        <v/>
      </c>
      <c r="E80" s="165" t="str">
        <f ca="1">IF(C80&lt;&gt;"",IF(MONTH(T80)=MONTH(TODAY()),Stats!AI2578,"--"),"")</f>
        <v/>
      </c>
      <c r="F80" s="97"/>
      <c r="G80" s="160"/>
      <c r="H80" s="157"/>
      <c r="I80" s="158"/>
      <c r="J80" s="161"/>
      <c r="K80" s="160"/>
      <c r="L80" s="162"/>
      <c r="M80" s="162"/>
      <c r="N80" s="96"/>
      <c r="O80" s="96"/>
      <c r="P80" s="164"/>
      <c r="Q80" s="159"/>
      <c r="R80" s="98"/>
      <c r="S80" s="163"/>
      <c r="T80" s="92" t="str">
        <f t="shared" ca="1" si="7"/>
        <v/>
      </c>
      <c r="U80" s="94"/>
      <c r="V80" s="92" t="str">
        <f t="shared" si="8"/>
        <v/>
      </c>
      <c r="W80" s="92" t="str">
        <f t="shared" si="9"/>
        <v/>
      </c>
      <c r="X80" s="99"/>
      <c r="Y80" s="94"/>
      <c r="Z80" s="100"/>
      <c r="AA80" s="95"/>
      <c r="AB80" s="10"/>
      <c r="AC80" s="72" t="b">
        <f t="shared" ca="1" si="6"/>
        <v>0</v>
      </c>
    </row>
    <row r="81" spans="1:29" ht="15">
      <c r="A81" s="93">
        <f t="shared" si="10"/>
        <v>2578</v>
      </c>
      <c r="B81" s="94"/>
      <c r="C81" s="153"/>
      <c r="D81" s="93" t="str">
        <f>IF(C81&lt;&gt;"",COUNTIF(Stats!AD:AD,C81),"")</f>
        <v/>
      </c>
      <c r="E81" s="165" t="str">
        <f ca="1">IF(C81&lt;&gt;"",IF(MONTH(T81)=MONTH(TODAY()),Stats!AI2579,"--"),"")</f>
        <v/>
      </c>
      <c r="F81" s="97"/>
      <c r="G81" s="160"/>
      <c r="H81" s="157"/>
      <c r="I81" s="158"/>
      <c r="J81" s="161"/>
      <c r="K81" s="160"/>
      <c r="L81" s="162"/>
      <c r="M81" s="162"/>
      <c r="N81" s="96"/>
      <c r="O81" s="96"/>
      <c r="P81" s="164"/>
      <c r="Q81" s="159"/>
      <c r="R81" s="98"/>
      <c r="S81" s="163"/>
      <c r="T81" s="92" t="str">
        <f t="shared" ca="1" si="7"/>
        <v/>
      </c>
      <c r="U81" s="94"/>
      <c r="V81" s="92" t="str">
        <f t="shared" si="8"/>
        <v/>
      </c>
      <c r="W81" s="92" t="str">
        <f t="shared" si="9"/>
        <v/>
      </c>
      <c r="X81" s="99"/>
      <c r="Y81" s="94"/>
      <c r="Z81" s="100"/>
      <c r="AA81" s="95"/>
      <c r="AB81" s="10"/>
      <c r="AC81" s="72" t="b">
        <f t="shared" ca="1" si="6"/>
        <v>0</v>
      </c>
    </row>
    <row r="82" spans="1:29" ht="15">
      <c r="A82" s="93">
        <f t="shared" si="10"/>
        <v>2579</v>
      </c>
      <c r="B82" s="94"/>
      <c r="C82" s="153"/>
      <c r="D82" s="93" t="str">
        <f>IF(C82&lt;&gt;"",COUNTIF(Stats!AD:AD,C82),"")</f>
        <v/>
      </c>
      <c r="E82" s="165" t="str">
        <f ca="1">IF(C82&lt;&gt;"",IF(MONTH(T82)=MONTH(TODAY()),Stats!AI2580,"--"),"")</f>
        <v/>
      </c>
      <c r="F82" s="97"/>
      <c r="G82" s="160"/>
      <c r="H82" s="157"/>
      <c r="I82" s="158"/>
      <c r="J82" s="161"/>
      <c r="K82" s="160"/>
      <c r="L82" s="162"/>
      <c r="M82" s="162"/>
      <c r="N82" s="96"/>
      <c r="O82" s="96"/>
      <c r="P82" s="164"/>
      <c r="Q82" s="159"/>
      <c r="R82" s="98"/>
      <c r="S82" s="163"/>
      <c r="T82" s="92" t="str">
        <f t="shared" ca="1" si="7"/>
        <v/>
      </c>
      <c r="U82" s="94"/>
      <c r="V82" s="92" t="str">
        <f t="shared" si="8"/>
        <v/>
      </c>
      <c r="W82" s="92" t="str">
        <f t="shared" si="9"/>
        <v/>
      </c>
      <c r="X82" s="99"/>
      <c r="Y82" s="94"/>
      <c r="Z82" s="100"/>
      <c r="AA82" s="95"/>
      <c r="AB82" s="10"/>
      <c r="AC82" s="72" t="b">
        <f t="shared" ca="1" si="6"/>
        <v>0</v>
      </c>
    </row>
    <row r="83" spans="1:29" ht="15">
      <c r="A83" s="93">
        <f t="shared" si="10"/>
        <v>2580</v>
      </c>
      <c r="B83" s="94"/>
      <c r="C83" s="153"/>
      <c r="D83" s="93" t="str">
        <f>IF(C83&lt;&gt;"",COUNTIF(Stats!AD:AD,C83),"")</f>
        <v/>
      </c>
      <c r="E83" s="165" t="str">
        <f ca="1">IF(C83&lt;&gt;"",IF(MONTH(T83)=MONTH(TODAY()),Stats!AI2581,"--"),"")</f>
        <v/>
      </c>
      <c r="F83" s="97"/>
      <c r="G83" s="160"/>
      <c r="H83" s="157"/>
      <c r="I83" s="158"/>
      <c r="J83" s="161"/>
      <c r="K83" s="160"/>
      <c r="L83" s="162"/>
      <c r="M83" s="162"/>
      <c r="N83" s="96"/>
      <c r="O83" s="96"/>
      <c r="P83" s="164"/>
      <c r="Q83" s="159"/>
      <c r="R83" s="98"/>
      <c r="S83" s="163"/>
      <c r="T83" s="92" t="str">
        <f t="shared" ca="1" si="7"/>
        <v/>
      </c>
      <c r="U83" s="94"/>
      <c r="V83" s="92" t="str">
        <f t="shared" si="8"/>
        <v/>
      </c>
      <c r="W83" s="92" t="str">
        <f t="shared" si="9"/>
        <v/>
      </c>
      <c r="X83" s="99"/>
      <c r="Y83" s="94"/>
      <c r="Z83" s="100"/>
      <c r="AA83" s="95"/>
      <c r="AB83" s="10"/>
      <c r="AC83" s="72" t="b">
        <f t="shared" ca="1" si="6"/>
        <v>0</v>
      </c>
    </row>
    <row r="84" spans="1:29" ht="15">
      <c r="A84" s="93">
        <f t="shared" si="10"/>
        <v>2581</v>
      </c>
      <c r="B84" s="94"/>
      <c r="C84" s="153"/>
      <c r="D84" s="93" t="str">
        <f>IF(C84&lt;&gt;"",COUNTIF(Stats!AD:AD,C84),"")</f>
        <v/>
      </c>
      <c r="E84" s="165" t="str">
        <f ca="1">IF(C84&lt;&gt;"",IF(MONTH(T84)=MONTH(TODAY()),Stats!AI2582,"--"),"")</f>
        <v/>
      </c>
      <c r="F84" s="97"/>
      <c r="G84" s="160"/>
      <c r="H84" s="157"/>
      <c r="I84" s="158"/>
      <c r="J84" s="161"/>
      <c r="K84" s="160"/>
      <c r="L84" s="162"/>
      <c r="M84" s="162"/>
      <c r="N84" s="96"/>
      <c r="O84" s="96"/>
      <c r="P84" s="164"/>
      <c r="Q84" s="159"/>
      <c r="R84" s="98"/>
      <c r="S84" s="163"/>
      <c r="T84" s="92" t="str">
        <f t="shared" ca="1" si="7"/>
        <v/>
      </c>
      <c r="U84" s="94"/>
      <c r="V84" s="92" t="str">
        <f t="shared" si="8"/>
        <v/>
      </c>
      <c r="W84" s="92" t="str">
        <f t="shared" si="9"/>
        <v/>
      </c>
      <c r="X84" s="99"/>
      <c r="Y84" s="94"/>
      <c r="Z84" s="100"/>
      <c r="AA84" s="95"/>
      <c r="AB84" s="10"/>
      <c r="AC84" s="72" t="b">
        <f t="shared" ca="1" si="6"/>
        <v>0</v>
      </c>
    </row>
    <row r="85" spans="1:29" ht="15">
      <c r="A85" s="93">
        <f t="shared" si="10"/>
        <v>2582</v>
      </c>
      <c r="B85" s="94"/>
      <c r="C85" s="153"/>
      <c r="D85" s="93" t="str">
        <f>IF(C85&lt;&gt;"",COUNTIF(Stats!AD:AD,C85),"")</f>
        <v/>
      </c>
      <c r="E85" s="165" t="str">
        <f ca="1">IF(C85&lt;&gt;"",IF(MONTH(T85)=MONTH(TODAY()),Stats!AI2583,"--"),"")</f>
        <v/>
      </c>
      <c r="F85" s="97"/>
      <c r="G85" s="160"/>
      <c r="H85" s="157"/>
      <c r="I85" s="158"/>
      <c r="J85" s="161"/>
      <c r="K85" s="160"/>
      <c r="L85" s="162"/>
      <c r="M85" s="162"/>
      <c r="N85" s="96"/>
      <c r="O85" s="96"/>
      <c r="P85" s="164"/>
      <c r="Q85" s="159"/>
      <c r="R85" s="98"/>
      <c r="S85" s="163"/>
      <c r="T85" s="92" t="str">
        <f t="shared" ca="1" si="7"/>
        <v/>
      </c>
      <c r="U85" s="94"/>
      <c r="V85" s="92" t="str">
        <f t="shared" si="8"/>
        <v/>
      </c>
      <c r="W85" s="92" t="str">
        <f t="shared" si="9"/>
        <v/>
      </c>
      <c r="X85" s="99"/>
      <c r="Y85" s="94"/>
      <c r="Z85" s="100"/>
      <c r="AA85" s="95"/>
      <c r="AB85" s="10"/>
      <c r="AC85" s="72" t="b">
        <f t="shared" ca="1" si="6"/>
        <v>0</v>
      </c>
    </row>
    <row r="86" spans="1:29" ht="15">
      <c r="A86" s="93">
        <f t="shared" si="10"/>
        <v>2583</v>
      </c>
      <c r="B86" s="94"/>
      <c r="C86" s="153"/>
      <c r="D86" s="93" t="str">
        <f>IF(C86&lt;&gt;"",COUNTIF(Stats!AD:AD,C86),"")</f>
        <v/>
      </c>
      <c r="E86" s="165" t="str">
        <f ca="1">IF(C86&lt;&gt;"",IF(MONTH(T86)=MONTH(TODAY()),Stats!AI2584,"--"),"")</f>
        <v/>
      </c>
      <c r="F86" s="97"/>
      <c r="G86" s="160"/>
      <c r="H86" s="157"/>
      <c r="I86" s="158"/>
      <c r="J86" s="161"/>
      <c r="K86" s="160"/>
      <c r="L86" s="162"/>
      <c r="M86" s="162"/>
      <c r="N86" s="96"/>
      <c r="O86" s="96"/>
      <c r="P86" s="164"/>
      <c r="Q86" s="159"/>
      <c r="R86" s="98"/>
      <c r="S86" s="163"/>
      <c r="T86" s="92" t="str">
        <f t="shared" ca="1" si="7"/>
        <v/>
      </c>
      <c r="U86" s="94"/>
      <c r="V86" s="92" t="str">
        <f t="shared" si="8"/>
        <v/>
      </c>
      <c r="W86" s="92" t="str">
        <f t="shared" si="9"/>
        <v/>
      </c>
      <c r="X86" s="99"/>
      <c r="Y86" s="94"/>
      <c r="Z86" s="100"/>
      <c r="AA86" s="95"/>
      <c r="AB86" s="10"/>
      <c r="AC86" s="72" t="b">
        <f t="shared" ca="1" si="6"/>
        <v>0</v>
      </c>
    </row>
    <row r="87" spans="1:29" ht="15">
      <c r="A87" s="93">
        <f t="shared" si="10"/>
        <v>2584</v>
      </c>
      <c r="B87" s="94"/>
      <c r="C87" s="153"/>
      <c r="D87" s="93" t="str">
        <f>IF(C87&lt;&gt;"",COUNTIF(Stats!AD:AD,C87),"")</f>
        <v/>
      </c>
      <c r="E87" s="165" t="str">
        <f ca="1">IF(C87&lt;&gt;"",IF(MONTH(T87)=MONTH(TODAY()),Stats!AI2585,"--"),"")</f>
        <v/>
      </c>
      <c r="F87" s="97"/>
      <c r="G87" s="160"/>
      <c r="H87" s="157"/>
      <c r="I87" s="158"/>
      <c r="J87" s="161"/>
      <c r="K87" s="160"/>
      <c r="L87" s="162"/>
      <c r="M87" s="162"/>
      <c r="N87" s="96"/>
      <c r="O87" s="96"/>
      <c r="P87" s="164"/>
      <c r="Q87" s="159"/>
      <c r="R87" s="98"/>
      <c r="S87" s="163"/>
      <c r="T87" s="92" t="str">
        <f t="shared" ca="1" si="7"/>
        <v/>
      </c>
      <c r="U87" s="94"/>
      <c r="V87" s="92" t="str">
        <f t="shared" si="8"/>
        <v/>
      </c>
      <c r="W87" s="92" t="str">
        <f t="shared" si="9"/>
        <v/>
      </c>
      <c r="X87" s="99"/>
      <c r="Y87" s="94"/>
      <c r="Z87" s="100"/>
      <c r="AA87" s="95"/>
      <c r="AB87" s="10"/>
      <c r="AC87" s="72" t="b">
        <f t="shared" ca="1" si="6"/>
        <v>0</v>
      </c>
    </row>
    <row r="88" spans="1:29" ht="15">
      <c r="A88" s="93">
        <f t="shared" si="10"/>
        <v>2585</v>
      </c>
      <c r="B88" s="94"/>
      <c r="C88" s="153"/>
      <c r="D88" s="93" t="str">
        <f>IF(C88&lt;&gt;"",COUNTIF(Stats!AD:AD,C88),"")</f>
        <v/>
      </c>
      <c r="E88" s="165" t="str">
        <f ca="1">IF(C88&lt;&gt;"",IF(MONTH(T88)=MONTH(TODAY()),Stats!AI2586,"--"),"")</f>
        <v/>
      </c>
      <c r="F88" s="97"/>
      <c r="G88" s="160"/>
      <c r="H88" s="157"/>
      <c r="I88" s="158"/>
      <c r="J88" s="161"/>
      <c r="K88" s="160"/>
      <c r="L88" s="162"/>
      <c r="M88" s="162"/>
      <c r="N88" s="96"/>
      <c r="O88" s="96"/>
      <c r="P88" s="164"/>
      <c r="Q88" s="159"/>
      <c r="R88" s="98"/>
      <c r="S88" s="163"/>
      <c r="T88" s="92" t="str">
        <f t="shared" ca="1" si="7"/>
        <v/>
      </c>
      <c r="U88" s="94"/>
      <c r="V88" s="92" t="str">
        <f t="shared" si="8"/>
        <v/>
      </c>
      <c r="W88" s="92" t="str">
        <f t="shared" si="9"/>
        <v/>
      </c>
      <c r="X88" s="99"/>
      <c r="Y88" s="94"/>
      <c r="Z88" s="100"/>
      <c r="AA88" s="95"/>
      <c r="AB88" s="10"/>
      <c r="AC88" s="72" t="b">
        <f t="shared" ca="1" si="6"/>
        <v>0</v>
      </c>
    </row>
    <row r="89" spans="1:29" ht="15">
      <c r="A89" s="93">
        <f t="shared" si="10"/>
        <v>2586</v>
      </c>
      <c r="B89" s="94"/>
      <c r="C89" s="153"/>
      <c r="D89" s="93" t="str">
        <f>IF(C89&lt;&gt;"",COUNTIF(Stats!AD:AD,C89),"")</f>
        <v/>
      </c>
      <c r="E89" s="165" t="str">
        <f ca="1">IF(C89&lt;&gt;"",IF(MONTH(T89)=MONTH(TODAY()),Stats!AI2587,"--"),"")</f>
        <v/>
      </c>
      <c r="F89" s="97"/>
      <c r="G89" s="160"/>
      <c r="H89" s="157"/>
      <c r="I89" s="158"/>
      <c r="J89" s="161"/>
      <c r="K89" s="160"/>
      <c r="L89" s="162"/>
      <c r="M89" s="162"/>
      <c r="N89" s="96"/>
      <c r="O89" s="96"/>
      <c r="P89" s="164"/>
      <c r="Q89" s="159"/>
      <c r="R89" s="98"/>
      <c r="S89" s="163"/>
      <c r="T89" s="92" t="str">
        <f t="shared" ca="1" si="7"/>
        <v/>
      </c>
      <c r="U89" s="94"/>
      <c r="V89" s="92" t="str">
        <f t="shared" si="8"/>
        <v/>
      </c>
      <c r="W89" s="92" t="str">
        <f t="shared" si="9"/>
        <v/>
      </c>
      <c r="X89" s="99"/>
      <c r="Y89" s="94"/>
      <c r="Z89" s="100"/>
      <c r="AA89" s="95"/>
      <c r="AB89" s="10"/>
      <c r="AC89" s="72" t="b">
        <f t="shared" ca="1" si="6"/>
        <v>0</v>
      </c>
    </row>
    <row r="90" spans="1:29" ht="15">
      <c r="A90" s="93">
        <f t="shared" si="10"/>
        <v>2587</v>
      </c>
      <c r="B90" s="94"/>
      <c r="C90" s="153"/>
      <c r="D90" s="93" t="str">
        <f>IF(C90&lt;&gt;"",COUNTIF(Stats!AD:AD,C90),"")</f>
        <v/>
      </c>
      <c r="E90" s="165" t="str">
        <f ca="1">IF(C90&lt;&gt;"",IF(MONTH(T90)=MONTH(TODAY()),Stats!AI2588,"--"),"")</f>
        <v/>
      </c>
      <c r="F90" s="97"/>
      <c r="G90" s="160"/>
      <c r="H90" s="157"/>
      <c r="I90" s="158"/>
      <c r="J90" s="161"/>
      <c r="K90" s="160"/>
      <c r="L90" s="162"/>
      <c r="M90" s="162"/>
      <c r="N90" s="96"/>
      <c r="O90" s="96"/>
      <c r="P90" s="164"/>
      <c r="Q90" s="159"/>
      <c r="R90" s="98"/>
      <c r="S90" s="163"/>
      <c r="T90" s="92" t="str">
        <f t="shared" ca="1" si="7"/>
        <v/>
      </c>
      <c r="U90" s="94"/>
      <c r="V90" s="92" t="str">
        <f t="shared" si="8"/>
        <v/>
      </c>
      <c r="W90" s="92" t="str">
        <f t="shared" si="9"/>
        <v/>
      </c>
      <c r="X90" s="99"/>
      <c r="Y90" s="94"/>
      <c r="Z90" s="100"/>
      <c r="AA90" s="95"/>
      <c r="AB90" s="10"/>
      <c r="AC90" s="72" t="b">
        <f t="shared" ca="1" si="6"/>
        <v>0</v>
      </c>
    </row>
    <row r="91" spans="1:29" ht="15">
      <c r="A91" s="93">
        <f t="shared" si="10"/>
        <v>2588</v>
      </c>
      <c r="B91" s="94"/>
      <c r="C91" s="153"/>
      <c r="D91" s="93" t="str">
        <f>IF(C91&lt;&gt;"",COUNTIF(Stats!AD:AD,C91),"")</f>
        <v/>
      </c>
      <c r="E91" s="165" t="str">
        <f ca="1">IF(C91&lt;&gt;"",IF(MONTH(T91)=MONTH(TODAY()),Stats!AI2589,"--"),"")</f>
        <v/>
      </c>
      <c r="F91" s="97"/>
      <c r="G91" s="160"/>
      <c r="H91" s="157"/>
      <c r="I91" s="158"/>
      <c r="J91" s="161"/>
      <c r="K91" s="160"/>
      <c r="L91" s="162"/>
      <c r="M91" s="162"/>
      <c r="N91" s="96"/>
      <c r="O91" s="96"/>
      <c r="P91" s="164"/>
      <c r="Q91" s="159"/>
      <c r="R91" s="98"/>
      <c r="S91" s="163"/>
      <c r="T91" s="92" t="str">
        <f t="shared" ca="1" si="7"/>
        <v/>
      </c>
      <c r="U91" s="94"/>
      <c r="V91" s="92" t="str">
        <f t="shared" si="8"/>
        <v/>
      </c>
      <c r="W91" s="92" t="str">
        <f t="shared" si="9"/>
        <v/>
      </c>
      <c r="X91" s="99"/>
      <c r="Y91" s="94"/>
      <c r="Z91" s="100"/>
      <c r="AA91" s="95"/>
      <c r="AB91" s="10"/>
      <c r="AC91" s="72" t="b">
        <f t="shared" ca="1" si="6"/>
        <v>0</v>
      </c>
    </row>
    <row r="92" spans="1:29" ht="15">
      <c r="A92" s="93">
        <f t="shared" si="10"/>
        <v>2589</v>
      </c>
      <c r="B92" s="94"/>
      <c r="C92" s="153"/>
      <c r="D92" s="93" t="str">
        <f>IF(C92&lt;&gt;"",COUNTIF(Stats!AD:AD,C92),"")</f>
        <v/>
      </c>
      <c r="E92" s="165" t="str">
        <f ca="1">IF(C92&lt;&gt;"",IF(MONTH(T92)=MONTH(TODAY()),Stats!AI2590,"--"),"")</f>
        <v/>
      </c>
      <c r="F92" s="97"/>
      <c r="G92" s="160"/>
      <c r="H92" s="157"/>
      <c r="I92" s="158"/>
      <c r="J92" s="161"/>
      <c r="K92" s="160"/>
      <c r="L92" s="162"/>
      <c r="M92" s="162"/>
      <c r="N92" s="96"/>
      <c r="O92" s="96"/>
      <c r="P92" s="164"/>
      <c r="Q92" s="159"/>
      <c r="R92" s="98"/>
      <c r="S92" s="163"/>
      <c r="T92" s="92" t="str">
        <f t="shared" ca="1" si="7"/>
        <v/>
      </c>
      <c r="U92" s="94"/>
      <c r="V92" s="92" t="str">
        <f t="shared" si="8"/>
        <v/>
      </c>
      <c r="W92" s="92" t="str">
        <f t="shared" si="9"/>
        <v/>
      </c>
      <c r="X92" s="99"/>
      <c r="Y92" s="94"/>
      <c r="Z92" s="100"/>
      <c r="AA92" s="95"/>
      <c r="AB92" s="10"/>
      <c r="AC92" s="72" t="b">
        <f t="shared" ca="1" si="6"/>
        <v>0</v>
      </c>
    </row>
    <row r="93" spans="1:29" ht="15">
      <c r="A93" s="93">
        <f t="shared" si="10"/>
        <v>2590</v>
      </c>
      <c r="B93" s="94"/>
      <c r="C93" s="153"/>
      <c r="D93" s="93" t="str">
        <f>IF(C93&lt;&gt;"",COUNTIF(Stats!AD:AD,C93),"")</f>
        <v/>
      </c>
      <c r="E93" s="165" t="str">
        <f ca="1">IF(C93&lt;&gt;"",IF(MONTH(T93)=MONTH(TODAY()),Stats!AI2591,"--"),"")</f>
        <v/>
      </c>
      <c r="F93" s="97"/>
      <c r="G93" s="160"/>
      <c r="H93" s="157"/>
      <c r="I93" s="158"/>
      <c r="J93" s="161"/>
      <c r="K93" s="160"/>
      <c r="L93" s="162"/>
      <c r="M93" s="162"/>
      <c r="N93" s="96"/>
      <c r="O93" s="96"/>
      <c r="P93" s="164"/>
      <c r="Q93" s="159"/>
      <c r="R93" s="98"/>
      <c r="S93" s="163"/>
      <c r="T93" s="92" t="str">
        <f t="shared" ca="1" si="7"/>
        <v/>
      </c>
      <c r="U93" s="94"/>
      <c r="V93" s="92" t="str">
        <f t="shared" si="8"/>
        <v/>
      </c>
      <c r="W93" s="92" t="str">
        <f t="shared" si="9"/>
        <v/>
      </c>
      <c r="X93" s="99"/>
      <c r="Y93" s="94"/>
      <c r="Z93" s="100"/>
      <c r="AA93" s="95"/>
      <c r="AB93" s="10"/>
      <c r="AC93" s="72" t="b">
        <f t="shared" ca="1" si="6"/>
        <v>0</v>
      </c>
    </row>
    <row r="94" spans="1:29" ht="15">
      <c r="A94" s="93">
        <f t="shared" si="10"/>
        <v>2591</v>
      </c>
      <c r="B94" s="94"/>
      <c r="C94" s="153"/>
      <c r="D94" s="93" t="str">
        <f>IF(C94&lt;&gt;"",COUNTIF(Stats!AD:AD,C94),"")</f>
        <v/>
      </c>
      <c r="E94" s="165" t="str">
        <f ca="1">IF(C94&lt;&gt;"",IF(MONTH(T94)=MONTH(TODAY()),Stats!AI2592,"--"),"")</f>
        <v/>
      </c>
      <c r="F94" s="97"/>
      <c r="G94" s="160"/>
      <c r="H94" s="157"/>
      <c r="I94" s="158"/>
      <c r="J94" s="161"/>
      <c r="K94" s="160"/>
      <c r="L94" s="162"/>
      <c r="M94" s="162"/>
      <c r="N94" s="96"/>
      <c r="O94" s="96"/>
      <c r="P94" s="164"/>
      <c r="Q94" s="159"/>
      <c r="R94" s="98"/>
      <c r="S94" s="163"/>
      <c r="T94" s="92" t="str">
        <f t="shared" ca="1" si="7"/>
        <v/>
      </c>
      <c r="U94" s="94"/>
      <c r="V94" s="92" t="str">
        <f t="shared" si="8"/>
        <v/>
      </c>
      <c r="W94" s="92" t="str">
        <f t="shared" si="9"/>
        <v/>
      </c>
      <c r="X94" s="99"/>
      <c r="Y94" s="94"/>
      <c r="Z94" s="100"/>
      <c r="AA94" s="95"/>
      <c r="AB94" s="10"/>
      <c r="AC94" s="72" t="b">
        <f t="shared" ca="1" si="6"/>
        <v>0</v>
      </c>
    </row>
    <row r="95" spans="1:29" ht="15">
      <c r="A95" s="93">
        <f t="shared" si="10"/>
        <v>2592</v>
      </c>
      <c r="B95" s="94"/>
      <c r="C95" s="153"/>
      <c r="D95" s="93" t="str">
        <f>IF(C95&lt;&gt;"",COUNTIF(Stats!AD:AD,C95),"")</f>
        <v/>
      </c>
      <c r="E95" s="165" t="str">
        <f ca="1">IF(C95&lt;&gt;"",IF(MONTH(T95)=MONTH(TODAY()),Stats!AI2593,"--"),"")</f>
        <v/>
      </c>
      <c r="F95" s="97"/>
      <c r="G95" s="160"/>
      <c r="H95" s="157"/>
      <c r="I95" s="158"/>
      <c r="J95" s="161"/>
      <c r="K95" s="160"/>
      <c r="L95" s="162"/>
      <c r="M95" s="162"/>
      <c r="N95" s="96"/>
      <c r="O95" s="96"/>
      <c r="P95" s="164"/>
      <c r="Q95" s="159"/>
      <c r="R95" s="98"/>
      <c r="S95" s="163"/>
      <c r="T95" s="92" t="str">
        <f t="shared" ca="1" si="7"/>
        <v/>
      </c>
      <c r="U95" s="94"/>
      <c r="V95" s="92" t="str">
        <f t="shared" si="8"/>
        <v/>
      </c>
      <c r="W95" s="92" t="str">
        <f t="shared" si="9"/>
        <v/>
      </c>
      <c r="X95" s="99"/>
      <c r="Y95" s="94"/>
      <c r="Z95" s="100"/>
      <c r="AA95" s="95"/>
      <c r="AB95" s="10"/>
      <c r="AC95" s="72" t="b">
        <f t="shared" ca="1" si="6"/>
        <v>0</v>
      </c>
    </row>
    <row r="96" spans="1:29" ht="15">
      <c r="A96" s="93">
        <f t="shared" si="10"/>
        <v>2593</v>
      </c>
      <c r="B96" s="94"/>
      <c r="C96" s="153"/>
      <c r="D96" s="93" t="str">
        <f>IF(C96&lt;&gt;"",COUNTIF(Stats!AD:AD,C96),"")</f>
        <v/>
      </c>
      <c r="E96" s="165" t="str">
        <f ca="1">IF(C96&lt;&gt;"",IF(MONTH(T96)=MONTH(TODAY()),Stats!AI2594,"--"),"")</f>
        <v/>
      </c>
      <c r="F96" s="97"/>
      <c r="G96" s="160"/>
      <c r="H96" s="157"/>
      <c r="I96" s="158"/>
      <c r="J96" s="161"/>
      <c r="K96" s="160"/>
      <c r="L96" s="162"/>
      <c r="M96" s="162"/>
      <c r="N96" s="96"/>
      <c r="O96" s="96"/>
      <c r="P96" s="164"/>
      <c r="Q96" s="159"/>
      <c r="R96" s="98"/>
      <c r="S96" s="163"/>
      <c r="T96" s="92" t="str">
        <f t="shared" ca="1" si="7"/>
        <v/>
      </c>
      <c r="U96" s="94"/>
      <c r="V96" s="92" t="str">
        <f t="shared" si="8"/>
        <v/>
      </c>
      <c r="W96" s="92" t="str">
        <f t="shared" si="9"/>
        <v/>
      </c>
      <c r="X96" s="99"/>
      <c r="Y96" s="94"/>
      <c r="Z96" s="100"/>
      <c r="AA96" s="95"/>
      <c r="AB96" s="10"/>
      <c r="AC96" s="72" t="b">
        <f t="shared" ca="1" si="6"/>
        <v>0</v>
      </c>
    </row>
    <row r="97" spans="1:34" ht="15">
      <c r="A97" s="93">
        <f t="shared" si="10"/>
        <v>2594</v>
      </c>
      <c r="B97" s="94"/>
      <c r="C97" s="153"/>
      <c r="D97" s="93" t="str">
        <f>IF(C97&lt;&gt;"",COUNTIF(Stats!AD:AD,C97),"")</f>
        <v/>
      </c>
      <c r="E97" s="165" t="str">
        <f ca="1">IF(C97&lt;&gt;"",IF(MONTH(T97)=MONTH(TODAY()),Stats!AI2595,"--"),"")</f>
        <v/>
      </c>
      <c r="F97" s="97"/>
      <c r="G97" s="160"/>
      <c r="H97" s="157"/>
      <c r="I97" s="158"/>
      <c r="J97" s="161"/>
      <c r="K97" s="160"/>
      <c r="L97" s="162"/>
      <c r="M97" s="162"/>
      <c r="N97" s="96"/>
      <c r="O97" s="96"/>
      <c r="P97" s="164"/>
      <c r="Q97" s="159"/>
      <c r="R97" s="98"/>
      <c r="S97" s="163"/>
      <c r="T97" s="92" t="str">
        <f t="shared" ca="1" si="7"/>
        <v/>
      </c>
      <c r="U97" s="94"/>
      <c r="V97" s="92" t="str">
        <f t="shared" si="8"/>
        <v/>
      </c>
      <c r="W97" s="92" t="str">
        <f t="shared" si="9"/>
        <v/>
      </c>
      <c r="X97" s="99"/>
      <c r="Y97" s="94"/>
      <c r="Z97" s="100"/>
      <c r="AA97" s="95"/>
      <c r="AB97" s="10"/>
      <c r="AC97" s="72" t="b">
        <f t="shared" ca="1" si="6"/>
        <v>0</v>
      </c>
    </row>
    <row r="98" spans="1:34" s="33" customFormat="1" ht="15">
      <c r="A98" s="93">
        <f t="shared" si="10"/>
        <v>2595</v>
      </c>
      <c r="B98" s="94"/>
      <c r="C98" s="153"/>
      <c r="D98" s="93" t="str">
        <f>IF(C98&lt;&gt;"",COUNTIF(Stats!AD:AD,C98),"")</f>
        <v/>
      </c>
      <c r="E98" s="165" t="str">
        <f ca="1">IF(C98&lt;&gt;"",IF(MONTH(T98)=MONTH(TODAY()),Stats!AI2596,"--"),"")</f>
        <v/>
      </c>
      <c r="F98" s="97"/>
      <c r="G98" s="160"/>
      <c r="H98" s="157"/>
      <c r="I98" s="158"/>
      <c r="J98" s="161"/>
      <c r="K98" s="160"/>
      <c r="L98" s="162"/>
      <c r="M98" s="162"/>
      <c r="N98" s="96"/>
      <c r="O98" s="96"/>
      <c r="P98" s="164"/>
      <c r="Q98" s="159"/>
      <c r="R98" s="98"/>
      <c r="S98" s="163"/>
      <c r="T98" s="92" t="str">
        <f t="shared" ca="1" si="7"/>
        <v/>
      </c>
      <c r="U98" s="94"/>
      <c r="V98" s="92" t="str">
        <f t="shared" si="8"/>
        <v/>
      </c>
      <c r="W98" s="92" t="str">
        <f t="shared" si="9"/>
        <v/>
      </c>
      <c r="X98" s="99"/>
      <c r="Y98" s="94"/>
      <c r="Z98" s="100"/>
      <c r="AA98" s="95"/>
      <c r="AB98" s="10"/>
      <c r="AC98" s="72" t="b">
        <f t="shared" ca="1" si="6"/>
        <v>0</v>
      </c>
      <c r="AH98" s="1"/>
    </row>
    <row r="99" spans="1:34" ht="15">
      <c r="A99" s="93">
        <f t="shared" si="10"/>
        <v>2596</v>
      </c>
      <c r="B99" s="94"/>
      <c r="C99" s="153"/>
      <c r="D99" s="93" t="str">
        <f>IF(C99&lt;&gt;"",COUNTIF(Stats!AD:AD,C99),"")</f>
        <v/>
      </c>
      <c r="E99" s="165" t="str">
        <f ca="1">IF(C99&lt;&gt;"",IF(MONTH(T99)=MONTH(TODAY()),Stats!AI2597,"--"),"")</f>
        <v/>
      </c>
      <c r="F99" s="97"/>
      <c r="G99" s="160"/>
      <c r="H99" s="157"/>
      <c r="I99" s="158"/>
      <c r="J99" s="161"/>
      <c r="K99" s="160"/>
      <c r="L99" s="162"/>
      <c r="M99" s="162"/>
      <c r="N99" s="96"/>
      <c r="O99" s="96"/>
      <c r="P99" s="164"/>
      <c r="Q99" s="159"/>
      <c r="R99" s="98"/>
      <c r="S99" s="163"/>
      <c r="T99" s="92" t="str">
        <f t="shared" ca="1" si="7"/>
        <v/>
      </c>
      <c r="U99" s="94"/>
      <c r="V99" s="92" t="str">
        <f t="shared" si="8"/>
        <v/>
      </c>
      <c r="W99" s="92" t="str">
        <f t="shared" si="9"/>
        <v/>
      </c>
      <c r="X99" s="99"/>
      <c r="Y99" s="94"/>
      <c r="Z99" s="100"/>
      <c r="AA99" s="95"/>
      <c r="AB99" s="10"/>
      <c r="AC99" s="72" t="b">
        <f t="shared" ca="1" si="6"/>
        <v>0</v>
      </c>
      <c r="AH99" s="33"/>
    </row>
    <row r="100" spans="1:34" ht="15">
      <c r="A100" s="93">
        <f t="shared" si="10"/>
        <v>2597</v>
      </c>
      <c r="B100" s="94"/>
      <c r="C100" s="153"/>
      <c r="D100" s="93" t="str">
        <f>IF(C100&lt;&gt;"",COUNTIF(Stats!AD:AD,C100),"")</f>
        <v/>
      </c>
      <c r="E100" s="165" t="str">
        <f ca="1">IF(C100&lt;&gt;"",IF(MONTH(T100)=MONTH(TODAY()),Stats!AI2598,"--"),"")</f>
        <v/>
      </c>
      <c r="F100" s="97"/>
      <c r="G100" s="160"/>
      <c r="H100" s="157"/>
      <c r="I100" s="158"/>
      <c r="J100" s="161"/>
      <c r="K100" s="160"/>
      <c r="L100" s="162"/>
      <c r="M100" s="162"/>
      <c r="N100" s="96"/>
      <c r="O100" s="96"/>
      <c r="P100" s="164"/>
      <c r="Q100" s="159"/>
      <c r="R100" s="98"/>
      <c r="S100" s="163"/>
      <c r="T100" s="92" t="str">
        <f t="shared" ca="1" si="7"/>
        <v/>
      </c>
      <c r="U100" s="94"/>
      <c r="V100" s="92" t="str">
        <f t="shared" si="8"/>
        <v/>
      </c>
      <c r="W100" s="92" t="str">
        <f t="shared" si="9"/>
        <v/>
      </c>
      <c r="X100" s="99"/>
      <c r="Y100" s="94"/>
      <c r="Z100" s="100"/>
      <c r="AA100" s="95"/>
      <c r="AB100" s="10"/>
      <c r="AC100" s="72" t="b">
        <f t="shared" ca="1" si="6"/>
        <v>0</v>
      </c>
    </row>
    <row r="101" spans="1:34" ht="15">
      <c r="A101" s="93">
        <f t="shared" si="10"/>
        <v>2598</v>
      </c>
      <c r="B101" s="94"/>
      <c r="C101" s="153"/>
      <c r="D101" s="93" t="str">
        <f>IF(C101&lt;&gt;"",COUNTIF(Stats!AD:AD,C101),"")</f>
        <v/>
      </c>
      <c r="E101" s="165" t="str">
        <f ca="1">IF(C101&lt;&gt;"",IF(MONTH(T101)=MONTH(TODAY()),Stats!AI2599,"--"),"")</f>
        <v/>
      </c>
      <c r="F101" s="97"/>
      <c r="G101" s="160"/>
      <c r="H101" s="157"/>
      <c r="I101" s="158"/>
      <c r="J101" s="161"/>
      <c r="K101" s="160"/>
      <c r="L101" s="162"/>
      <c r="M101" s="162"/>
      <c r="N101" s="96"/>
      <c r="O101" s="96"/>
      <c r="P101" s="164"/>
      <c r="Q101" s="159"/>
      <c r="R101" s="98"/>
      <c r="S101" s="163"/>
      <c r="T101" s="92" t="str">
        <f t="shared" ca="1" si="7"/>
        <v/>
      </c>
      <c r="U101" s="94"/>
      <c r="V101" s="92" t="str">
        <f t="shared" si="8"/>
        <v/>
      </c>
      <c r="W101" s="92" t="str">
        <f t="shared" si="9"/>
        <v/>
      </c>
      <c r="X101" s="99"/>
      <c r="Y101" s="94"/>
      <c r="Z101" s="100"/>
      <c r="AA101" s="95"/>
      <c r="AB101" s="10"/>
      <c r="AC101" s="72" t="b">
        <f t="shared" ca="1" si="6"/>
        <v>0</v>
      </c>
    </row>
    <row r="102" spans="1:34" ht="15">
      <c r="A102" s="93">
        <f t="shared" si="10"/>
        <v>2599</v>
      </c>
      <c r="B102" s="94"/>
      <c r="C102" s="153"/>
      <c r="D102" s="93" t="str">
        <f>IF(C102&lt;&gt;"",COUNTIF(Stats!AD:AD,C102),"")</f>
        <v/>
      </c>
      <c r="E102" s="165" t="str">
        <f ca="1">IF(C102&lt;&gt;"",IF(MONTH(T102)=MONTH(TODAY()),Stats!AI2600,"--"),"")</f>
        <v/>
      </c>
      <c r="F102" s="97"/>
      <c r="G102" s="160"/>
      <c r="H102" s="157"/>
      <c r="I102" s="158"/>
      <c r="J102" s="161"/>
      <c r="K102" s="160"/>
      <c r="L102" s="162"/>
      <c r="M102" s="162"/>
      <c r="N102" s="96"/>
      <c r="O102" s="96"/>
      <c r="P102" s="164"/>
      <c r="Q102" s="159"/>
      <c r="R102" s="98"/>
      <c r="S102" s="163"/>
      <c r="T102" s="92" t="str">
        <f t="shared" ca="1" si="7"/>
        <v/>
      </c>
      <c r="U102" s="94"/>
      <c r="V102" s="92" t="str">
        <f t="shared" si="8"/>
        <v/>
      </c>
      <c r="W102" s="92" t="str">
        <f t="shared" si="9"/>
        <v/>
      </c>
      <c r="X102" s="99"/>
      <c r="Y102" s="94"/>
      <c r="Z102" s="100"/>
      <c r="AA102" s="95"/>
      <c r="AB102" s="10"/>
      <c r="AC102" s="72" t="b">
        <f t="shared" ca="1" si="6"/>
        <v>0</v>
      </c>
    </row>
    <row r="103" spans="1:34" ht="15">
      <c r="A103" s="93">
        <f t="shared" si="10"/>
        <v>2600</v>
      </c>
      <c r="B103" s="94"/>
      <c r="C103" s="153"/>
      <c r="D103" s="93" t="str">
        <f>IF(C103&lt;&gt;"",COUNTIF(Stats!AD:AD,C103),"")</f>
        <v/>
      </c>
      <c r="E103" s="165" t="str">
        <f ca="1">IF(C103&lt;&gt;"",IF(MONTH(T103)=MONTH(TODAY()),Stats!AI2601,"--"),"")</f>
        <v/>
      </c>
      <c r="F103" s="97"/>
      <c r="G103" s="160"/>
      <c r="H103" s="157"/>
      <c r="I103" s="158"/>
      <c r="J103" s="161"/>
      <c r="K103" s="160"/>
      <c r="L103" s="162"/>
      <c r="M103" s="162"/>
      <c r="N103" s="96"/>
      <c r="O103" s="96"/>
      <c r="P103" s="164"/>
      <c r="Q103" s="159"/>
      <c r="R103" s="98"/>
      <c r="S103" s="163"/>
      <c r="T103" s="92" t="str">
        <f t="shared" ca="1" si="7"/>
        <v/>
      </c>
      <c r="U103" s="94"/>
      <c r="V103" s="92" t="str">
        <f t="shared" si="8"/>
        <v/>
      </c>
      <c r="W103" s="92" t="str">
        <f t="shared" si="9"/>
        <v/>
      </c>
      <c r="X103" s="99"/>
      <c r="Y103" s="94"/>
      <c r="Z103" s="100"/>
      <c r="AA103" s="95"/>
      <c r="AB103" s="10"/>
      <c r="AC103" s="72" t="b">
        <f t="shared" ca="1" si="6"/>
        <v>0</v>
      </c>
    </row>
    <row r="104" spans="1:34" ht="15">
      <c r="A104" s="93">
        <f t="shared" si="10"/>
        <v>2601</v>
      </c>
      <c r="B104" s="94"/>
      <c r="C104" s="153"/>
      <c r="D104" s="93" t="str">
        <f>IF(C104&lt;&gt;"",COUNTIF(Stats!AD:AD,C104),"")</f>
        <v/>
      </c>
      <c r="E104" s="165" t="str">
        <f ca="1">IF(C104&lt;&gt;"",IF(MONTH(T104)=MONTH(TODAY()),Stats!AI2602,"--"),"")</f>
        <v/>
      </c>
      <c r="F104" s="97"/>
      <c r="G104" s="160"/>
      <c r="H104" s="157"/>
      <c r="I104" s="158"/>
      <c r="J104" s="161"/>
      <c r="K104" s="160"/>
      <c r="L104" s="162"/>
      <c r="M104" s="162"/>
      <c r="N104" s="96"/>
      <c r="O104" s="96"/>
      <c r="P104" s="164"/>
      <c r="Q104" s="159"/>
      <c r="R104" s="98"/>
      <c r="S104" s="163"/>
      <c r="T104" s="92" t="str">
        <f t="shared" ca="1" si="7"/>
        <v/>
      </c>
      <c r="U104" s="94"/>
      <c r="V104" s="92" t="str">
        <f t="shared" si="8"/>
        <v/>
      </c>
      <c r="W104" s="92" t="str">
        <f t="shared" si="9"/>
        <v/>
      </c>
      <c r="X104" s="99"/>
      <c r="Y104" s="94"/>
      <c r="Z104" s="100"/>
      <c r="AA104" s="95"/>
      <c r="AB104" s="10"/>
      <c r="AC104" s="72" t="b">
        <f t="shared" ca="1" si="6"/>
        <v>0</v>
      </c>
    </row>
    <row r="105" spans="1:34" ht="15">
      <c r="A105" s="93">
        <f t="shared" si="10"/>
        <v>2602</v>
      </c>
      <c r="B105" s="94"/>
      <c r="C105" s="153"/>
      <c r="D105" s="93" t="str">
        <f>IF(C105&lt;&gt;"",COUNTIF(Stats!AD:AD,C105),"")</f>
        <v/>
      </c>
      <c r="E105" s="165" t="str">
        <f ca="1">IF(C105&lt;&gt;"",IF(MONTH(T105)=MONTH(TODAY()),Stats!AI2603,"--"),"")</f>
        <v/>
      </c>
      <c r="F105" s="97"/>
      <c r="G105" s="160"/>
      <c r="H105" s="157"/>
      <c r="I105" s="158"/>
      <c r="J105" s="161"/>
      <c r="K105" s="160"/>
      <c r="L105" s="162"/>
      <c r="M105" s="162"/>
      <c r="N105" s="96"/>
      <c r="O105" s="96"/>
      <c r="P105" s="164"/>
      <c r="Q105" s="159"/>
      <c r="R105" s="98"/>
      <c r="S105" s="163"/>
      <c r="T105" s="92" t="str">
        <f t="shared" ca="1" si="7"/>
        <v/>
      </c>
      <c r="U105" s="94"/>
      <c r="V105" s="92" t="str">
        <f t="shared" si="8"/>
        <v/>
      </c>
      <c r="W105" s="92" t="str">
        <f t="shared" si="9"/>
        <v/>
      </c>
      <c r="X105" s="99"/>
      <c r="Y105" s="94"/>
      <c r="Z105" s="100"/>
      <c r="AA105" s="95"/>
      <c r="AB105" s="10"/>
      <c r="AC105" s="72" t="b">
        <f t="shared" ca="1" si="6"/>
        <v>0</v>
      </c>
    </row>
    <row r="106" spans="1:34" ht="15">
      <c r="A106" s="93">
        <f t="shared" si="10"/>
        <v>2603</v>
      </c>
      <c r="B106" s="94"/>
      <c r="C106" s="153"/>
      <c r="D106" s="93" t="str">
        <f>IF(C106&lt;&gt;"",COUNTIF(Stats!AD:AD,C106),"")</f>
        <v/>
      </c>
      <c r="E106" s="165" t="str">
        <f ca="1">IF(C106&lt;&gt;"",IF(MONTH(T106)=MONTH(TODAY()),Stats!AI2604,"--"),"")</f>
        <v/>
      </c>
      <c r="F106" s="97"/>
      <c r="G106" s="160"/>
      <c r="H106" s="157"/>
      <c r="I106" s="158"/>
      <c r="J106" s="161"/>
      <c r="K106" s="160"/>
      <c r="L106" s="162"/>
      <c r="M106" s="162"/>
      <c r="N106" s="96"/>
      <c r="O106" s="96"/>
      <c r="P106" s="164"/>
      <c r="Q106" s="159"/>
      <c r="R106" s="98"/>
      <c r="S106" s="163"/>
      <c r="T106" s="92" t="str">
        <f t="shared" ca="1" si="7"/>
        <v/>
      </c>
      <c r="U106" s="94"/>
      <c r="V106" s="92" t="str">
        <f t="shared" si="8"/>
        <v/>
      </c>
      <c r="W106" s="92" t="str">
        <f t="shared" si="9"/>
        <v/>
      </c>
      <c r="X106" s="99"/>
      <c r="Y106" s="94"/>
      <c r="Z106" s="100"/>
      <c r="AA106" s="95"/>
      <c r="AB106" s="10"/>
      <c r="AC106" s="72" t="b">
        <f t="shared" ca="1" si="6"/>
        <v>0</v>
      </c>
    </row>
    <row r="107" spans="1:34" ht="15">
      <c r="A107" s="93">
        <f t="shared" si="10"/>
        <v>2604</v>
      </c>
      <c r="B107" s="94"/>
      <c r="C107" s="153"/>
      <c r="D107" s="93" t="str">
        <f>IF(C107&lt;&gt;"",COUNTIF(Stats!AD:AD,C107),"")</f>
        <v/>
      </c>
      <c r="E107" s="165" t="str">
        <f ca="1">IF(C107&lt;&gt;"",IF(MONTH(T107)=MONTH(TODAY()),Stats!AI2605,"--"),"")</f>
        <v/>
      </c>
      <c r="F107" s="97"/>
      <c r="G107" s="160"/>
      <c r="H107" s="157"/>
      <c r="I107" s="158"/>
      <c r="J107" s="161"/>
      <c r="K107" s="160"/>
      <c r="L107" s="162"/>
      <c r="M107" s="162"/>
      <c r="N107" s="96"/>
      <c r="O107" s="96"/>
      <c r="P107" s="164"/>
      <c r="Q107" s="159"/>
      <c r="R107" s="98"/>
      <c r="S107" s="163"/>
      <c r="T107" s="92" t="str">
        <f t="shared" ca="1" si="7"/>
        <v/>
      </c>
      <c r="U107" s="94"/>
      <c r="V107" s="92" t="str">
        <f t="shared" si="8"/>
        <v/>
      </c>
      <c r="W107" s="92" t="str">
        <f t="shared" si="9"/>
        <v/>
      </c>
      <c r="X107" s="99"/>
      <c r="Y107" s="94"/>
      <c r="Z107" s="100"/>
      <c r="AA107" s="95"/>
      <c r="AB107" s="10"/>
      <c r="AC107" s="72" t="b">
        <f t="shared" ca="1" si="6"/>
        <v>0</v>
      </c>
    </row>
    <row r="108" spans="1:34" ht="15">
      <c r="A108" s="93">
        <f t="shared" si="10"/>
        <v>2605</v>
      </c>
      <c r="B108" s="94"/>
      <c r="C108" s="153"/>
      <c r="D108" s="93" t="str">
        <f>IF(C108&lt;&gt;"",COUNTIF(Stats!AD:AD,C108),"")</f>
        <v/>
      </c>
      <c r="E108" s="165" t="str">
        <f ca="1">IF(C108&lt;&gt;"",IF(MONTH(T108)=MONTH(TODAY()),Stats!AI2606,"--"),"")</f>
        <v/>
      </c>
      <c r="F108" s="97"/>
      <c r="G108" s="160"/>
      <c r="H108" s="157"/>
      <c r="I108" s="158"/>
      <c r="J108" s="161"/>
      <c r="K108" s="160"/>
      <c r="L108" s="162"/>
      <c r="M108" s="162"/>
      <c r="N108" s="96"/>
      <c r="O108" s="96"/>
      <c r="P108" s="164"/>
      <c r="Q108" s="159"/>
      <c r="R108" s="98"/>
      <c r="S108" s="163"/>
      <c r="T108" s="92" t="str">
        <f t="shared" ca="1" si="7"/>
        <v/>
      </c>
      <c r="U108" s="94"/>
      <c r="V108" s="92" t="str">
        <f t="shared" si="8"/>
        <v/>
      </c>
      <c r="W108" s="92" t="str">
        <f t="shared" si="9"/>
        <v/>
      </c>
      <c r="X108" s="99"/>
      <c r="Y108" s="94"/>
      <c r="Z108" s="100"/>
      <c r="AA108" s="95"/>
      <c r="AB108" s="10"/>
      <c r="AC108" s="72" t="b">
        <f t="shared" ca="1" si="6"/>
        <v>0</v>
      </c>
    </row>
    <row r="109" spans="1:34" ht="15">
      <c r="A109" s="93">
        <f t="shared" si="10"/>
        <v>2606</v>
      </c>
      <c r="B109" s="94"/>
      <c r="C109" s="153"/>
      <c r="D109" s="93" t="str">
        <f>IF(C109&lt;&gt;"",COUNTIF(Stats!AD:AD,C109),"")</f>
        <v/>
      </c>
      <c r="E109" s="165" t="str">
        <f ca="1">IF(C109&lt;&gt;"",IF(MONTH(T109)=MONTH(TODAY()),Stats!AI2607,"--"),"")</f>
        <v/>
      </c>
      <c r="F109" s="97"/>
      <c r="G109" s="160"/>
      <c r="H109" s="157"/>
      <c r="I109" s="158"/>
      <c r="J109" s="161"/>
      <c r="K109" s="160"/>
      <c r="L109" s="162"/>
      <c r="M109" s="162"/>
      <c r="N109" s="96"/>
      <c r="O109" s="96"/>
      <c r="P109" s="164"/>
      <c r="Q109" s="159"/>
      <c r="R109" s="98"/>
      <c r="S109" s="163"/>
      <c r="T109" s="92" t="str">
        <f t="shared" ca="1" si="7"/>
        <v/>
      </c>
      <c r="U109" s="94"/>
      <c r="V109" s="92" t="str">
        <f t="shared" si="8"/>
        <v/>
      </c>
      <c r="W109" s="92" t="str">
        <f t="shared" si="9"/>
        <v/>
      </c>
      <c r="X109" s="99"/>
      <c r="Y109" s="94"/>
      <c r="Z109" s="100"/>
      <c r="AA109" s="95"/>
      <c r="AB109" s="10"/>
      <c r="AC109" s="72" t="b">
        <f t="shared" ca="1" si="6"/>
        <v>0</v>
      </c>
    </row>
    <row r="110" spans="1:34" ht="15">
      <c r="A110" s="93">
        <f t="shared" si="10"/>
        <v>2607</v>
      </c>
      <c r="B110" s="94"/>
      <c r="C110" s="153"/>
      <c r="D110" s="93" t="str">
        <f>IF(C110&lt;&gt;"",COUNTIF(Stats!AD:AD,C110),"")</f>
        <v/>
      </c>
      <c r="E110" s="165" t="str">
        <f ca="1">IF(C110&lt;&gt;"",IF(MONTH(T110)=MONTH(TODAY()),Stats!AI2608,"--"),"")</f>
        <v/>
      </c>
      <c r="F110" s="97"/>
      <c r="G110" s="160"/>
      <c r="H110" s="157"/>
      <c r="I110" s="158"/>
      <c r="J110" s="161"/>
      <c r="K110" s="160"/>
      <c r="L110" s="162"/>
      <c r="M110" s="162"/>
      <c r="N110" s="96"/>
      <c r="O110" s="96"/>
      <c r="P110" s="164"/>
      <c r="Q110" s="159"/>
      <c r="R110" s="98"/>
      <c r="S110" s="163"/>
      <c r="T110" s="92" t="str">
        <f t="shared" ca="1" si="7"/>
        <v/>
      </c>
      <c r="U110" s="94"/>
      <c r="V110" s="92" t="str">
        <f t="shared" si="8"/>
        <v/>
      </c>
      <c r="W110" s="92" t="str">
        <f t="shared" si="9"/>
        <v/>
      </c>
      <c r="X110" s="99"/>
      <c r="Y110" s="94"/>
      <c r="Z110" s="100"/>
      <c r="AA110" s="95"/>
      <c r="AB110" s="10"/>
      <c r="AC110" s="72" t="b">
        <f t="shared" ca="1" si="6"/>
        <v>0</v>
      </c>
    </row>
    <row r="111" spans="1:34" ht="15">
      <c r="A111" s="93">
        <f t="shared" si="10"/>
        <v>2608</v>
      </c>
      <c r="B111" s="94"/>
      <c r="C111" s="153"/>
      <c r="D111" s="93" t="str">
        <f>IF(C111&lt;&gt;"",COUNTIF(Stats!AD:AD,C111),"")</f>
        <v/>
      </c>
      <c r="E111" s="165" t="str">
        <f ca="1">IF(C111&lt;&gt;"",IF(MONTH(T111)=MONTH(TODAY()),Stats!AI2609,"--"),"")</f>
        <v/>
      </c>
      <c r="F111" s="97"/>
      <c r="G111" s="160"/>
      <c r="H111" s="157"/>
      <c r="I111" s="158"/>
      <c r="J111" s="161"/>
      <c r="K111" s="160"/>
      <c r="L111" s="162"/>
      <c r="M111" s="162"/>
      <c r="N111" s="96"/>
      <c r="O111" s="96"/>
      <c r="P111" s="164"/>
      <c r="Q111" s="159"/>
      <c r="R111" s="98"/>
      <c r="S111" s="163"/>
      <c r="T111" s="92" t="str">
        <f t="shared" ca="1" si="7"/>
        <v/>
      </c>
      <c r="U111" s="94"/>
      <c r="V111" s="92" t="str">
        <f t="shared" si="8"/>
        <v/>
      </c>
      <c r="W111" s="92" t="str">
        <f t="shared" si="9"/>
        <v/>
      </c>
      <c r="X111" s="99"/>
      <c r="Y111" s="94"/>
      <c r="Z111" s="100"/>
      <c r="AA111" s="95"/>
      <c r="AB111" s="10"/>
      <c r="AC111" s="72" t="b">
        <f t="shared" ca="1" si="6"/>
        <v>0</v>
      </c>
    </row>
    <row r="112" spans="1:34" ht="15">
      <c r="A112" s="93">
        <f t="shared" si="10"/>
        <v>2609</v>
      </c>
      <c r="B112" s="94"/>
      <c r="C112" s="153"/>
      <c r="D112" s="93" t="str">
        <f>IF(C112&lt;&gt;"",COUNTIF(Stats!AD:AD,C112),"")</f>
        <v/>
      </c>
      <c r="E112" s="165" t="str">
        <f ca="1">IF(C112&lt;&gt;"",IF(MONTH(T112)=MONTH(TODAY()),Stats!AI2610,"--"),"")</f>
        <v/>
      </c>
      <c r="F112" s="97"/>
      <c r="G112" s="160"/>
      <c r="H112" s="157"/>
      <c r="I112" s="158"/>
      <c r="J112" s="161"/>
      <c r="K112" s="160"/>
      <c r="L112" s="162"/>
      <c r="M112" s="162"/>
      <c r="N112" s="96"/>
      <c r="O112" s="96"/>
      <c r="P112" s="164"/>
      <c r="Q112" s="159"/>
      <c r="R112" s="98"/>
      <c r="S112" s="163"/>
      <c r="T112" s="92" t="str">
        <f t="shared" ca="1" si="7"/>
        <v/>
      </c>
      <c r="U112" s="94"/>
      <c r="V112" s="92" t="str">
        <f t="shared" si="8"/>
        <v/>
      </c>
      <c r="W112" s="92" t="str">
        <f t="shared" si="9"/>
        <v/>
      </c>
      <c r="X112" s="99"/>
      <c r="Y112" s="94"/>
      <c r="Z112" s="100"/>
      <c r="AA112" s="95"/>
      <c r="AB112" s="10"/>
      <c r="AC112" s="72" t="b">
        <f t="shared" ca="1" si="6"/>
        <v>0</v>
      </c>
    </row>
    <row r="113" spans="1:29" ht="15">
      <c r="A113" s="93">
        <f t="shared" si="10"/>
        <v>2610</v>
      </c>
      <c r="B113" s="94"/>
      <c r="C113" s="153"/>
      <c r="D113" s="93" t="str">
        <f>IF(C113&lt;&gt;"",COUNTIF(Stats!AD:AD,C113),"")</f>
        <v/>
      </c>
      <c r="E113" s="165" t="str">
        <f ca="1">IF(C113&lt;&gt;"",IF(MONTH(T113)=MONTH(TODAY()),Stats!AI2611,"--"),"")</f>
        <v/>
      </c>
      <c r="F113" s="97"/>
      <c r="G113" s="160"/>
      <c r="H113" s="157"/>
      <c r="I113" s="158"/>
      <c r="J113" s="161"/>
      <c r="K113" s="160"/>
      <c r="L113" s="162"/>
      <c r="M113" s="162"/>
      <c r="N113" s="96"/>
      <c r="O113" s="96"/>
      <c r="P113" s="164"/>
      <c r="Q113" s="159"/>
      <c r="R113" s="98"/>
      <c r="S113" s="163"/>
      <c r="T113" s="92" t="str">
        <f t="shared" ca="1" si="7"/>
        <v/>
      </c>
      <c r="U113" s="94"/>
      <c r="V113" s="92" t="str">
        <f t="shared" si="8"/>
        <v/>
      </c>
      <c r="W113" s="92" t="str">
        <f t="shared" si="9"/>
        <v/>
      </c>
      <c r="X113" s="99"/>
      <c r="Y113" s="94"/>
      <c r="Z113" s="100"/>
      <c r="AA113" s="95"/>
      <c r="AB113" s="10"/>
      <c r="AC113" s="72" t="b">
        <f t="shared" ca="1" si="6"/>
        <v>0</v>
      </c>
    </row>
    <row r="114" spans="1:29" ht="15">
      <c r="A114" s="93">
        <f t="shared" si="10"/>
        <v>2611</v>
      </c>
      <c r="B114" s="94"/>
      <c r="C114" s="153"/>
      <c r="D114" s="93" t="str">
        <f>IF(C114&lt;&gt;"",COUNTIF(Stats!AD:AD,C114),"")</f>
        <v/>
      </c>
      <c r="E114" s="165" t="str">
        <f ca="1">IF(C114&lt;&gt;"",IF(MONTH(T114)=MONTH(TODAY()),Stats!AI2612,"--"),"")</f>
        <v/>
      </c>
      <c r="F114" s="97"/>
      <c r="G114" s="160"/>
      <c r="H114" s="157"/>
      <c r="I114" s="158"/>
      <c r="J114" s="161"/>
      <c r="K114" s="160"/>
      <c r="L114" s="162"/>
      <c r="M114" s="162"/>
      <c r="N114" s="96"/>
      <c r="O114" s="96"/>
      <c r="P114" s="164"/>
      <c r="Q114" s="159"/>
      <c r="R114" s="98"/>
      <c r="S114" s="163"/>
      <c r="T114" s="92" t="str">
        <f t="shared" ca="1" si="7"/>
        <v/>
      </c>
      <c r="U114" s="94"/>
      <c r="V114" s="92" t="str">
        <f t="shared" si="8"/>
        <v/>
      </c>
      <c r="W114" s="92" t="str">
        <f t="shared" si="9"/>
        <v/>
      </c>
      <c r="X114" s="99"/>
      <c r="Y114" s="94"/>
      <c r="Z114" s="100"/>
      <c r="AA114" s="95"/>
      <c r="AB114" s="10"/>
      <c r="AC114" s="72" t="b">
        <f t="shared" ca="1" si="6"/>
        <v>0</v>
      </c>
    </row>
    <row r="115" spans="1:29" ht="15">
      <c r="A115" s="93">
        <f t="shared" si="10"/>
        <v>2612</v>
      </c>
      <c r="B115" s="94"/>
      <c r="C115" s="153"/>
      <c r="D115" s="93" t="str">
        <f>IF(C115&lt;&gt;"",COUNTIF(Stats!AD:AD,C115),"")</f>
        <v/>
      </c>
      <c r="E115" s="165" t="str">
        <f ca="1">IF(C115&lt;&gt;"",IF(MONTH(T115)=MONTH(TODAY()),Stats!AI2613,"--"),"")</f>
        <v/>
      </c>
      <c r="F115" s="97"/>
      <c r="G115" s="160"/>
      <c r="H115" s="157"/>
      <c r="I115" s="158"/>
      <c r="J115" s="161"/>
      <c r="K115" s="160"/>
      <c r="L115" s="162"/>
      <c r="M115" s="162"/>
      <c r="N115" s="96"/>
      <c r="O115" s="96"/>
      <c r="P115" s="164"/>
      <c r="Q115" s="159"/>
      <c r="R115" s="98"/>
      <c r="S115" s="163"/>
      <c r="T115" s="92" t="str">
        <f t="shared" ca="1" si="7"/>
        <v/>
      </c>
      <c r="U115" s="94"/>
      <c r="V115" s="92" t="str">
        <f t="shared" si="8"/>
        <v/>
      </c>
      <c r="W115" s="92" t="str">
        <f t="shared" si="9"/>
        <v/>
      </c>
      <c r="X115" s="99"/>
      <c r="Y115" s="94"/>
      <c r="Z115" s="100"/>
      <c r="AA115" s="95"/>
      <c r="AB115" s="10"/>
      <c r="AC115" s="72" t="b">
        <f t="shared" ca="1" si="6"/>
        <v>0</v>
      </c>
    </row>
    <row r="116" spans="1:29" ht="15">
      <c r="A116" s="93">
        <f t="shared" si="10"/>
        <v>2613</v>
      </c>
      <c r="B116" s="94"/>
      <c r="C116" s="153"/>
      <c r="D116" s="93" t="str">
        <f>IF(C116&lt;&gt;"",COUNTIF(Stats!AD:AD,C116),"")</f>
        <v/>
      </c>
      <c r="E116" s="165" t="str">
        <f ca="1">IF(C116&lt;&gt;"",IF(MONTH(T116)=MONTH(TODAY()),Stats!AI2614,"--"),"")</f>
        <v/>
      </c>
      <c r="F116" s="97"/>
      <c r="G116" s="160"/>
      <c r="H116" s="157"/>
      <c r="I116" s="158"/>
      <c r="J116" s="161"/>
      <c r="K116" s="160"/>
      <c r="L116" s="162"/>
      <c r="M116" s="162"/>
      <c r="N116" s="96"/>
      <c r="O116" s="96"/>
      <c r="P116" s="164"/>
      <c r="Q116" s="159"/>
      <c r="R116" s="98"/>
      <c r="S116" s="163"/>
      <c r="T116" s="92" t="str">
        <f t="shared" ca="1" si="7"/>
        <v/>
      </c>
      <c r="U116" s="94"/>
      <c r="V116" s="92" t="str">
        <f t="shared" si="8"/>
        <v/>
      </c>
      <c r="W116" s="92" t="str">
        <f t="shared" si="9"/>
        <v/>
      </c>
      <c r="X116" s="99"/>
      <c r="Y116" s="94"/>
      <c r="Z116" s="100"/>
      <c r="AA116" s="95"/>
      <c r="AB116" s="10"/>
      <c r="AC116" s="72" t="b">
        <f t="shared" ca="1" si="6"/>
        <v>0</v>
      </c>
    </row>
    <row r="117" spans="1:29" ht="15">
      <c r="A117" s="93">
        <f t="shared" si="10"/>
        <v>2614</v>
      </c>
      <c r="B117" s="94"/>
      <c r="C117" s="153"/>
      <c r="D117" s="93" t="str">
        <f>IF(C117&lt;&gt;"",COUNTIF(Stats!AD:AD,C117),"")</f>
        <v/>
      </c>
      <c r="E117" s="165" t="str">
        <f ca="1">IF(C117&lt;&gt;"",IF(MONTH(T117)=MONTH(TODAY()),Stats!AI2615,"--"),"")</f>
        <v/>
      </c>
      <c r="F117" s="97"/>
      <c r="G117" s="160"/>
      <c r="H117" s="157"/>
      <c r="I117" s="158"/>
      <c r="J117" s="161"/>
      <c r="K117" s="160"/>
      <c r="L117" s="162"/>
      <c r="M117" s="162"/>
      <c r="N117" s="96"/>
      <c r="O117" s="96"/>
      <c r="P117" s="164"/>
      <c r="Q117" s="159"/>
      <c r="R117" s="98"/>
      <c r="S117" s="163"/>
      <c r="T117" s="92" t="str">
        <f t="shared" ca="1" si="7"/>
        <v/>
      </c>
      <c r="U117" s="94"/>
      <c r="V117" s="92" t="str">
        <f t="shared" si="8"/>
        <v/>
      </c>
      <c r="W117" s="92" t="str">
        <f t="shared" si="9"/>
        <v/>
      </c>
      <c r="X117" s="99"/>
      <c r="Y117" s="94"/>
      <c r="Z117" s="100"/>
      <c r="AA117" s="95"/>
      <c r="AB117" s="10"/>
      <c r="AC117" s="72" t="b">
        <f t="shared" ca="1" si="6"/>
        <v>0</v>
      </c>
    </row>
    <row r="118" spans="1:29" ht="15">
      <c r="A118" s="93">
        <f t="shared" si="10"/>
        <v>2615</v>
      </c>
      <c r="B118" s="94"/>
      <c r="C118" s="153"/>
      <c r="D118" s="93" t="str">
        <f>IF(C118&lt;&gt;"",COUNTIF(Stats!AD:AD,C118),"")</f>
        <v/>
      </c>
      <c r="E118" s="165" t="str">
        <f ca="1">IF(C118&lt;&gt;"",IF(MONTH(T118)=MONTH(TODAY()),Stats!AI2616,"--"),"")</f>
        <v/>
      </c>
      <c r="F118" s="97"/>
      <c r="G118" s="160"/>
      <c r="H118" s="157"/>
      <c r="I118" s="158"/>
      <c r="J118" s="161"/>
      <c r="K118" s="160"/>
      <c r="L118" s="162"/>
      <c r="M118" s="162"/>
      <c r="N118" s="96"/>
      <c r="O118" s="96"/>
      <c r="P118" s="164"/>
      <c r="Q118" s="159"/>
      <c r="R118" s="98"/>
      <c r="S118" s="163"/>
      <c r="T118" s="92" t="str">
        <f t="shared" ca="1" si="7"/>
        <v/>
      </c>
      <c r="U118" s="94"/>
      <c r="V118" s="92" t="str">
        <f t="shared" si="8"/>
        <v/>
      </c>
      <c r="W118" s="92" t="str">
        <f t="shared" si="9"/>
        <v/>
      </c>
      <c r="X118" s="99"/>
      <c r="Y118" s="94"/>
      <c r="Z118" s="100"/>
      <c r="AA118" s="95"/>
      <c r="AB118" s="10"/>
      <c r="AC118" s="72" t="b">
        <f t="shared" ca="1" si="6"/>
        <v>0</v>
      </c>
    </row>
    <row r="119" spans="1:29" ht="15">
      <c r="A119" s="93">
        <f t="shared" si="10"/>
        <v>2616</v>
      </c>
      <c r="B119" s="94"/>
      <c r="C119" s="153"/>
      <c r="D119" s="93" t="str">
        <f>IF(C119&lt;&gt;"",COUNTIF(Stats!AD:AD,C119),"")</f>
        <v/>
      </c>
      <c r="E119" s="165" t="str">
        <f ca="1">IF(C119&lt;&gt;"",IF(MONTH(T119)=MONTH(TODAY()),Stats!AI2617,"--"),"")</f>
        <v/>
      </c>
      <c r="F119" s="97"/>
      <c r="G119" s="160"/>
      <c r="H119" s="157"/>
      <c r="I119" s="158"/>
      <c r="J119" s="161"/>
      <c r="K119" s="160"/>
      <c r="L119" s="162"/>
      <c r="M119" s="162"/>
      <c r="N119" s="96"/>
      <c r="O119" s="96"/>
      <c r="P119" s="164"/>
      <c r="Q119" s="159"/>
      <c r="R119" s="98"/>
      <c r="S119" s="163"/>
      <c r="T119" s="92" t="str">
        <f t="shared" ca="1" si="7"/>
        <v/>
      </c>
      <c r="U119" s="94"/>
      <c r="V119" s="92" t="str">
        <f t="shared" si="8"/>
        <v/>
      </c>
      <c r="W119" s="92" t="str">
        <f t="shared" si="9"/>
        <v/>
      </c>
      <c r="X119" s="99"/>
      <c r="Y119" s="94"/>
      <c r="Z119" s="100"/>
      <c r="AA119" s="95"/>
      <c r="AB119" s="10"/>
      <c r="AC119" s="72" t="b">
        <f t="shared" ca="1" si="6"/>
        <v>0</v>
      </c>
    </row>
    <row r="120" spans="1:29" ht="15">
      <c r="A120" s="93">
        <f t="shared" si="10"/>
        <v>2617</v>
      </c>
      <c r="B120" s="94"/>
      <c r="C120" s="153"/>
      <c r="D120" s="93" t="str">
        <f>IF(C120&lt;&gt;"",COUNTIF(Stats!AD:AD,C120),"")</f>
        <v/>
      </c>
      <c r="E120" s="165" t="str">
        <f ca="1">IF(C120&lt;&gt;"",IF(MONTH(T120)=MONTH(TODAY()),Stats!AI2618,"--"),"")</f>
        <v/>
      </c>
      <c r="F120" s="97"/>
      <c r="G120" s="160"/>
      <c r="H120" s="157"/>
      <c r="I120" s="158"/>
      <c r="J120" s="161"/>
      <c r="K120" s="160"/>
      <c r="L120" s="162"/>
      <c r="M120" s="162"/>
      <c r="N120" s="96"/>
      <c r="O120" s="96"/>
      <c r="P120" s="164"/>
      <c r="Q120" s="159"/>
      <c r="R120" s="98"/>
      <c r="S120" s="163"/>
      <c r="T120" s="92" t="str">
        <f t="shared" ca="1" si="7"/>
        <v/>
      </c>
      <c r="U120" s="94"/>
      <c r="V120" s="92" t="str">
        <f t="shared" si="8"/>
        <v/>
      </c>
      <c r="W120" s="92" t="str">
        <f t="shared" si="9"/>
        <v/>
      </c>
      <c r="X120" s="99"/>
      <c r="Y120" s="94"/>
      <c r="Z120" s="100"/>
      <c r="AA120" s="95"/>
      <c r="AB120" s="10"/>
      <c r="AC120" s="72" t="b">
        <f t="shared" ca="1" si="6"/>
        <v>0</v>
      </c>
    </row>
    <row r="121" spans="1:29" ht="15">
      <c r="A121" s="93">
        <f t="shared" si="10"/>
        <v>2618</v>
      </c>
      <c r="B121" s="94"/>
      <c r="C121" s="153"/>
      <c r="D121" s="93" t="str">
        <f>IF(C121&lt;&gt;"",COUNTIF(Stats!AD:AD,C121),"")</f>
        <v/>
      </c>
      <c r="E121" s="165" t="str">
        <f ca="1">IF(C121&lt;&gt;"",IF(MONTH(T121)=MONTH(TODAY()),Stats!AI2619,"--"),"")</f>
        <v/>
      </c>
      <c r="F121" s="97"/>
      <c r="G121" s="160"/>
      <c r="H121" s="157"/>
      <c r="I121" s="158"/>
      <c r="J121" s="161"/>
      <c r="K121" s="160"/>
      <c r="L121" s="162"/>
      <c r="M121" s="162"/>
      <c r="N121" s="96"/>
      <c r="O121" s="96"/>
      <c r="P121" s="164"/>
      <c r="Q121" s="159"/>
      <c r="R121" s="98"/>
      <c r="S121" s="163"/>
      <c r="T121" s="92" t="str">
        <f t="shared" ca="1" si="7"/>
        <v/>
      </c>
      <c r="U121" s="94"/>
      <c r="V121" s="92" t="str">
        <f t="shared" si="8"/>
        <v/>
      </c>
      <c r="W121" s="92" t="str">
        <f t="shared" si="9"/>
        <v/>
      </c>
      <c r="X121" s="99"/>
      <c r="Y121" s="94"/>
      <c r="Z121" s="100"/>
      <c r="AA121" s="95"/>
      <c r="AB121" s="10"/>
      <c r="AC121" s="72" t="b">
        <f t="shared" ca="1" si="6"/>
        <v>0</v>
      </c>
    </row>
    <row r="122" spans="1:29" ht="15">
      <c r="A122" s="93">
        <f t="shared" si="10"/>
        <v>2619</v>
      </c>
      <c r="B122" s="94"/>
      <c r="C122" s="153"/>
      <c r="D122" s="93" t="str">
        <f>IF(C122&lt;&gt;"",COUNTIF(Stats!AD:AD,C122),"")</f>
        <v/>
      </c>
      <c r="E122" s="165" t="str">
        <f ca="1">IF(C122&lt;&gt;"",IF(MONTH(T122)=MONTH(TODAY()),Stats!AI2620,"--"),"")</f>
        <v/>
      </c>
      <c r="F122" s="97"/>
      <c r="G122" s="160"/>
      <c r="H122" s="157"/>
      <c r="I122" s="158"/>
      <c r="J122" s="161"/>
      <c r="K122" s="160"/>
      <c r="L122" s="162"/>
      <c r="M122" s="162"/>
      <c r="N122" s="96"/>
      <c r="O122" s="96"/>
      <c r="P122" s="164"/>
      <c r="Q122" s="159"/>
      <c r="R122" s="98"/>
      <c r="S122" s="163"/>
      <c r="T122" s="92" t="str">
        <f t="shared" ca="1" si="7"/>
        <v/>
      </c>
      <c r="U122" s="94"/>
      <c r="V122" s="92" t="str">
        <f t="shared" si="8"/>
        <v/>
      </c>
      <c r="W122" s="92" t="str">
        <f t="shared" si="9"/>
        <v/>
      </c>
      <c r="X122" s="99"/>
      <c r="Y122" s="94"/>
      <c r="Z122" s="100"/>
      <c r="AA122" s="95"/>
      <c r="AB122" s="10"/>
      <c r="AC122" s="72" t="b">
        <f t="shared" ca="1" si="6"/>
        <v>0</v>
      </c>
    </row>
    <row r="123" spans="1:29" ht="15">
      <c r="A123" s="93">
        <f t="shared" si="10"/>
        <v>2620</v>
      </c>
      <c r="B123" s="94"/>
      <c r="C123" s="153"/>
      <c r="D123" s="93" t="str">
        <f>IF(C123&lt;&gt;"",COUNTIF(Stats!AD:AD,C123),"")</f>
        <v/>
      </c>
      <c r="E123" s="165" t="str">
        <f ca="1">IF(C123&lt;&gt;"",IF(MONTH(T123)=MONTH(TODAY()),Stats!AI2621,"--"),"")</f>
        <v/>
      </c>
      <c r="F123" s="97"/>
      <c r="G123" s="160"/>
      <c r="H123" s="157"/>
      <c r="I123" s="158"/>
      <c r="J123" s="161"/>
      <c r="K123" s="160"/>
      <c r="L123" s="162"/>
      <c r="M123" s="162"/>
      <c r="N123" s="96"/>
      <c r="O123" s="96"/>
      <c r="P123" s="164"/>
      <c r="Q123" s="159"/>
      <c r="R123" s="98"/>
      <c r="S123" s="163"/>
      <c r="T123" s="92" t="str">
        <f t="shared" ca="1" si="7"/>
        <v/>
      </c>
      <c r="U123" s="94"/>
      <c r="V123" s="92" t="str">
        <f t="shared" si="8"/>
        <v/>
      </c>
      <c r="W123" s="92" t="str">
        <f t="shared" si="9"/>
        <v/>
      </c>
      <c r="X123" s="99"/>
      <c r="Y123" s="94"/>
      <c r="Z123" s="100"/>
      <c r="AA123" s="95"/>
      <c r="AB123" s="10"/>
      <c r="AC123" s="72" t="b">
        <f t="shared" ca="1" si="6"/>
        <v>0</v>
      </c>
    </row>
    <row r="124" spans="1:29" ht="15">
      <c r="A124" s="93">
        <f t="shared" si="10"/>
        <v>2621</v>
      </c>
      <c r="B124" s="94"/>
      <c r="C124" s="153"/>
      <c r="D124" s="93" t="str">
        <f>IF(C124&lt;&gt;"",COUNTIF(Stats!AD:AD,C124),"")</f>
        <v/>
      </c>
      <c r="E124" s="165" t="str">
        <f ca="1">IF(C124&lt;&gt;"",IF(MONTH(T124)=MONTH(TODAY()),Stats!AI2622,"--"),"")</f>
        <v/>
      </c>
      <c r="F124" s="97"/>
      <c r="G124" s="160"/>
      <c r="H124" s="157"/>
      <c r="I124" s="158"/>
      <c r="J124" s="161"/>
      <c r="K124" s="160"/>
      <c r="L124" s="162"/>
      <c r="M124" s="162"/>
      <c r="N124" s="96"/>
      <c r="O124" s="96"/>
      <c r="P124" s="164"/>
      <c r="Q124" s="159"/>
      <c r="R124" s="98"/>
      <c r="S124" s="163"/>
      <c r="T124" s="92" t="str">
        <f t="shared" ca="1" si="7"/>
        <v/>
      </c>
      <c r="U124" s="94"/>
      <c r="V124" s="92" t="str">
        <f t="shared" si="8"/>
        <v/>
      </c>
      <c r="W124" s="92" t="str">
        <f t="shared" si="9"/>
        <v/>
      </c>
      <c r="X124" s="99"/>
      <c r="Y124" s="94"/>
      <c r="Z124" s="100"/>
      <c r="AA124" s="95"/>
      <c r="AB124" s="10"/>
      <c r="AC124" s="72" t="b">
        <f t="shared" ca="1" si="6"/>
        <v>0</v>
      </c>
    </row>
    <row r="125" spans="1:29" ht="15">
      <c r="A125" s="93">
        <f t="shared" si="10"/>
        <v>2622</v>
      </c>
      <c r="B125" s="94"/>
      <c r="C125" s="153"/>
      <c r="D125" s="93" t="str">
        <f>IF(C125&lt;&gt;"",COUNTIF(Stats!AD:AD,C125),"")</f>
        <v/>
      </c>
      <c r="E125" s="165" t="str">
        <f ca="1">IF(C125&lt;&gt;"",IF(MONTH(T125)=MONTH(TODAY()),Stats!AI2623,"--"),"")</f>
        <v/>
      </c>
      <c r="F125" s="97"/>
      <c r="G125" s="160"/>
      <c r="H125" s="157"/>
      <c r="I125" s="158"/>
      <c r="J125" s="161"/>
      <c r="K125" s="160"/>
      <c r="L125" s="162"/>
      <c r="M125" s="162"/>
      <c r="N125" s="96"/>
      <c r="O125" s="96"/>
      <c r="P125" s="164"/>
      <c r="Q125" s="159"/>
      <c r="R125" s="98"/>
      <c r="S125" s="163"/>
      <c r="T125" s="92" t="str">
        <f t="shared" ca="1" si="7"/>
        <v/>
      </c>
      <c r="U125" s="94"/>
      <c r="V125" s="92" t="str">
        <f t="shared" si="8"/>
        <v/>
      </c>
      <c r="W125" s="92" t="str">
        <f t="shared" si="9"/>
        <v/>
      </c>
      <c r="X125" s="99"/>
      <c r="Y125" s="94"/>
      <c r="Z125" s="100"/>
      <c r="AA125" s="95"/>
      <c r="AB125" s="10"/>
      <c r="AC125" s="72" t="b">
        <f t="shared" ca="1" si="6"/>
        <v>0</v>
      </c>
    </row>
    <row r="126" spans="1:29" ht="15">
      <c r="A126" s="93">
        <f t="shared" si="10"/>
        <v>2623</v>
      </c>
      <c r="B126" s="94"/>
      <c r="C126" s="153"/>
      <c r="D126" s="93" t="str">
        <f>IF(C126&lt;&gt;"",COUNTIF(Stats!AD:AD,C126),"")</f>
        <v/>
      </c>
      <c r="E126" s="165" t="str">
        <f ca="1">IF(C126&lt;&gt;"",IF(MONTH(T126)=MONTH(TODAY()),Stats!AI2624,"--"),"")</f>
        <v/>
      </c>
      <c r="F126" s="97"/>
      <c r="G126" s="160"/>
      <c r="H126" s="157"/>
      <c r="I126" s="158"/>
      <c r="J126" s="161"/>
      <c r="K126" s="160"/>
      <c r="L126" s="162"/>
      <c r="M126" s="162"/>
      <c r="N126" s="96"/>
      <c r="O126" s="96"/>
      <c r="P126" s="164"/>
      <c r="Q126" s="159"/>
      <c r="R126" s="98"/>
      <c r="S126" s="163"/>
      <c r="T126" s="92" t="str">
        <f t="shared" ca="1" si="7"/>
        <v/>
      </c>
      <c r="U126" s="94"/>
      <c r="V126" s="92" t="str">
        <f t="shared" si="8"/>
        <v/>
      </c>
      <c r="W126" s="92" t="str">
        <f t="shared" si="9"/>
        <v/>
      </c>
      <c r="X126" s="99"/>
      <c r="Y126" s="94"/>
      <c r="Z126" s="100"/>
      <c r="AA126" s="95"/>
      <c r="AB126" s="10"/>
      <c r="AC126" s="72" t="b">
        <f t="shared" ca="1" si="6"/>
        <v>0</v>
      </c>
    </row>
    <row r="127" spans="1:29" ht="15">
      <c r="A127" s="93">
        <f t="shared" si="10"/>
        <v>2624</v>
      </c>
      <c r="B127" s="94"/>
      <c r="C127" s="153"/>
      <c r="D127" s="93" t="str">
        <f>IF(C127&lt;&gt;"",COUNTIF(Stats!AD:AD,C127),"")</f>
        <v/>
      </c>
      <c r="E127" s="165" t="str">
        <f ca="1">IF(C127&lt;&gt;"",IF(MONTH(T127)=MONTH(TODAY()),Stats!AI2625,"--"),"")</f>
        <v/>
      </c>
      <c r="F127" s="97"/>
      <c r="G127" s="160"/>
      <c r="H127" s="157"/>
      <c r="I127" s="158"/>
      <c r="J127" s="161"/>
      <c r="K127" s="160"/>
      <c r="L127" s="162"/>
      <c r="M127" s="162"/>
      <c r="N127" s="96"/>
      <c r="O127" s="96"/>
      <c r="P127" s="164"/>
      <c r="Q127" s="159"/>
      <c r="R127" s="98"/>
      <c r="S127" s="163"/>
      <c r="T127" s="92" t="str">
        <f t="shared" ca="1" si="7"/>
        <v/>
      </c>
      <c r="U127" s="94"/>
      <c r="V127" s="92" t="str">
        <f t="shared" si="8"/>
        <v/>
      </c>
      <c r="W127" s="92" t="str">
        <f t="shared" si="9"/>
        <v/>
      </c>
      <c r="X127" s="99"/>
      <c r="Y127" s="94"/>
      <c r="Z127" s="100"/>
      <c r="AA127" s="95"/>
      <c r="AB127" s="10"/>
      <c r="AC127" s="72" t="b">
        <f t="shared" ca="1" si="6"/>
        <v>0</v>
      </c>
    </row>
    <row r="128" spans="1:29" ht="15">
      <c r="A128" s="93">
        <f t="shared" si="10"/>
        <v>2625</v>
      </c>
      <c r="B128" s="94"/>
      <c r="C128" s="153"/>
      <c r="D128" s="93" t="str">
        <f>IF(C128&lt;&gt;"",COUNTIF(Stats!AD:AD,C128),"")</f>
        <v/>
      </c>
      <c r="E128" s="165" t="str">
        <f ca="1">IF(C128&lt;&gt;"",IF(MONTH(T128)=MONTH(TODAY()),Stats!AI2626,"--"),"")</f>
        <v/>
      </c>
      <c r="F128" s="97"/>
      <c r="G128" s="160"/>
      <c r="H128" s="157"/>
      <c r="I128" s="158"/>
      <c r="J128" s="161"/>
      <c r="K128" s="160"/>
      <c r="L128" s="162"/>
      <c r="M128" s="162"/>
      <c r="N128" s="96"/>
      <c r="O128" s="96"/>
      <c r="P128" s="164"/>
      <c r="Q128" s="159"/>
      <c r="R128" s="98"/>
      <c r="S128" s="163"/>
      <c r="T128" s="92" t="str">
        <f t="shared" ca="1" si="7"/>
        <v/>
      </c>
      <c r="U128" s="94"/>
      <c r="V128" s="92" t="str">
        <f t="shared" si="8"/>
        <v/>
      </c>
      <c r="W128" s="92" t="str">
        <f t="shared" si="9"/>
        <v/>
      </c>
      <c r="X128" s="99"/>
      <c r="Y128" s="94"/>
      <c r="Z128" s="100"/>
      <c r="AA128" s="95"/>
      <c r="AB128" s="10"/>
      <c r="AC128" s="72" t="b">
        <f t="shared" ca="1" si="6"/>
        <v>0</v>
      </c>
    </row>
    <row r="129" spans="1:29" ht="15">
      <c r="A129" s="93">
        <f t="shared" si="10"/>
        <v>2626</v>
      </c>
      <c r="B129" s="94"/>
      <c r="C129" s="153"/>
      <c r="D129" s="93" t="str">
        <f>IF(C129&lt;&gt;"",COUNTIF(Stats!AD:AD,C129),"")</f>
        <v/>
      </c>
      <c r="E129" s="165" t="str">
        <f ca="1">IF(C129&lt;&gt;"",IF(MONTH(T129)=MONTH(TODAY()),Stats!AI2627,"--"),"")</f>
        <v/>
      </c>
      <c r="F129" s="97"/>
      <c r="G129" s="160"/>
      <c r="H129" s="157"/>
      <c r="I129" s="158"/>
      <c r="J129" s="161"/>
      <c r="K129" s="160"/>
      <c r="L129" s="162"/>
      <c r="M129" s="162"/>
      <c r="N129" s="96"/>
      <c r="O129" s="96"/>
      <c r="P129" s="164"/>
      <c r="Q129" s="159"/>
      <c r="R129" s="98"/>
      <c r="S129" s="163"/>
      <c r="T129" s="92" t="str">
        <f t="shared" ca="1" si="7"/>
        <v/>
      </c>
      <c r="U129" s="94"/>
      <c r="V129" s="92" t="str">
        <f t="shared" si="8"/>
        <v/>
      </c>
      <c r="W129" s="92" t="str">
        <f t="shared" si="9"/>
        <v/>
      </c>
      <c r="X129" s="99"/>
      <c r="Y129" s="94"/>
      <c r="Z129" s="100"/>
      <c r="AA129" s="95"/>
      <c r="AB129" s="10"/>
      <c r="AC129" s="72" t="b">
        <f t="shared" ca="1" si="6"/>
        <v>0</v>
      </c>
    </row>
    <row r="130" spans="1:29" ht="15">
      <c r="A130" s="93">
        <f t="shared" si="10"/>
        <v>2627</v>
      </c>
      <c r="B130" s="94"/>
      <c r="C130" s="153"/>
      <c r="D130" s="93" t="str">
        <f>IF(C130&lt;&gt;"",COUNTIF(Stats!AD:AD,C130),"")</f>
        <v/>
      </c>
      <c r="E130" s="165" t="str">
        <f ca="1">IF(C130&lt;&gt;"",IF(MONTH(T130)=MONTH(TODAY()),Stats!AI2628,"--"),"")</f>
        <v/>
      </c>
      <c r="F130" s="97"/>
      <c r="G130" s="160"/>
      <c r="H130" s="157"/>
      <c r="I130" s="158"/>
      <c r="J130" s="161"/>
      <c r="K130" s="160"/>
      <c r="L130" s="162"/>
      <c r="M130" s="162"/>
      <c r="N130" s="96"/>
      <c r="O130" s="96"/>
      <c r="P130" s="164"/>
      <c r="Q130" s="159"/>
      <c r="R130" s="98"/>
      <c r="S130" s="163"/>
      <c r="T130" s="92" t="str">
        <f t="shared" ca="1" si="7"/>
        <v/>
      </c>
      <c r="U130" s="94"/>
      <c r="V130" s="92" t="str">
        <f t="shared" si="8"/>
        <v/>
      </c>
      <c r="W130" s="92" t="str">
        <f t="shared" si="9"/>
        <v/>
      </c>
      <c r="X130" s="99"/>
      <c r="Y130" s="94"/>
      <c r="Z130" s="100"/>
      <c r="AA130" s="95"/>
      <c r="AB130" s="10"/>
      <c r="AC130" s="72" t="b">
        <f t="shared" ca="1" si="6"/>
        <v>0</v>
      </c>
    </row>
    <row r="131" spans="1:29" ht="15">
      <c r="A131" s="93">
        <f t="shared" si="10"/>
        <v>2628</v>
      </c>
      <c r="B131" s="94"/>
      <c r="C131" s="153"/>
      <c r="D131" s="93" t="str">
        <f>IF(C131&lt;&gt;"",COUNTIF(Stats!AD:AD,C131),"")</f>
        <v/>
      </c>
      <c r="E131" s="165" t="str">
        <f ca="1">IF(C131&lt;&gt;"",IF(MONTH(T131)=MONTH(TODAY()),Stats!AI2629,"--"),"")</f>
        <v/>
      </c>
      <c r="F131" s="97"/>
      <c r="G131" s="160"/>
      <c r="H131" s="157"/>
      <c r="I131" s="158"/>
      <c r="J131" s="161"/>
      <c r="K131" s="160"/>
      <c r="L131" s="162"/>
      <c r="M131" s="162"/>
      <c r="N131" s="96"/>
      <c r="O131" s="96"/>
      <c r="P131" s="164"/>
      <c r="Q131" s="159"/>
      <c r="R131" s="98"/>
      <c r="S131" s="163"/>
      <c r="T131" s="92" t="str">
        <f t="shared" ca="1" si="7"/>
        <v/>
      </c>
      <c r="U131" s="94"/>
      <c r="V131" s="92" t="str">
        <f t="shared" si="8"/>
        <v/>
      </c>
      <c r="W131" s="92" t="str">
        <f t="shared" si="9"/>
        <v/>
      </c>
      <c r="X131" s="99"/>
      <c r="Y131" s="94"/>
      <c r="Z131" s="100"/>
      <c r="AA131" s="95"/>
      <c r="AB131" s="10"/>
      <c r="AC131" s="72" t="b">
        <f t="shared" ca="1" si="6"/>
        <v>0</v>
      </c>
    </row>
    <row r="132" spans="1:29" ht="15">
      <c r="A132" s="93">
        <f t="shared" si="10"/>
        <v>2629</v>
      </c>
      <c r="B132" s="94"/>
      <c r="C132" s="153"/>
      <c r="D132" s="93" t="str">
        <f>IF(C132&lt;&gt;"",COUNTIF(Stats!AD:AD,C132),"")</f>
        <v/>
      </c>
      <c r="E132" s="165" t="str">
        <f ca="1">IF(C132&lt;&gt;"",IF(MONTH(T132)=MONTH(TODAY()),Stats!AI2630,"--"),"")</f>
        <v/>
      </c>
      <c r="F132" s="97"/>
      <c r="G132" s="160"/>
      <c r="H132" s="157"/>
      <c r="I132" s="158"/>
      <c r="J132" s="161"/>
      <c r="K132" s="160"/>
      <c r="L132" s="162"/>
      <c r="M132" s="162"/>
      <c r="N132" s="96"/>
      <c r="O132" s="96"/>
      <c r="P132" s="164"/>
      <c r="Q132" s="159"/>
      <c r="R132" s="98"/>
      <c r="S132" s="163"/>
      <c r="T132" s="92" t="str">
        <f t="shared" ca="1" si="7"/>
        <v/>
      </c>
      <c r="U132" s="94"/>
      <c r="V132" s="92" t="str">
        <f t="shared" si="8"/>
        <v/>
      </c>
      <c r="W132" s="92" t="str">
        <f t="shared" si="9"/>
        <v/>
      </c>
      <c r="X132" s="99"/>
      <c r="Y132" s="94"/>
      <c r="Z132" s="100"/>
      <c r="AA132" s="95"/>
      <c r="AB132" s="10"/>
      <c r="AC132" s="72" t="b">
        <f t="shared" ref="AC132:AC195" ca="1" si="11">AND(T132&gt;=startDate,T132&lt;=endDate)</f>
        <v>0</v>
      </c>
    </row>
    <row r="133" spans="1:29" ht="15">
      <c r="A133" s="93">
        <f t="shared" si="10"/>
        <v>2630</v>
      </c>
      <c r="B133" s="94"/>
      <c r="C133" s="153"/>
      <c r="D133" s="93" t="str">
        <f>IF(C133&lt;&gt;"",COUNTIF(Stats!AD:AD,C133),"")</f>
        <v/>
      </c>
      <c r="E133" s="165" t="str">
        <f ca="1">IF(C133&lt;&gt;"",IF(MONTH(T133)=MONTH(TODAY()),Stats!AI2631,"--"),"")</f>
        <v/>
      </c>
      <c r="F133" s="97"/>
      <c r="G133" s="160"/>
      <c r="H133" s="157"/>
      <c r="I133" s="158"/>
      <c r="J133" s="161"/>
      <c r="K133" s="160"/>
      <c r="L133" s="162"/>
      <c r="M133" s="162"/>
      <c r="N133" s="96"/>
      <c r="O133" s="96"/>
      <c r="P133" s="164"/>
      <c r="Q133" s="159"/>
      <c r="R133" s="98"/>
      <c r="S133" s="163"/>
      <c r="T133" s="92" t="str">
        <f t="shared" ref="T133:T196" ca="1" si="12">IF(B133&lt;&gt;"",IF(T133="",TODAY(),T133),"")</f>
        <v/>
      </c>
      <c r="U133" s="94"/>
      <c r="V133" s="92" t="str">
        <f t="shared" ref="V133:V196" si="13">IF(U133="","", U133+21)</f>
        <v/>
      </c>
      <c r="W133" s="92" t="str">
        <f t="shared" ref="W133:W196" si="14">IF($U133="","", $V133+28)</f>
        <v/>
      </c>
      <c r="X133" s="99"/>
      <c r="Y133" s="94"/>
      <c r="Z133" s="100"/>
      <c r="AA133" s="95"/>
      <c r="AB133" s="10"/>
      <c r="AC133" s="72" t="b">
        <f t="shared" ca="1" si="11"/>
        <v>0</v>
      </c>
    </row>
    <row r="134" spans="1:29" ht="15">
      <c r="A134" s="93">
        <f t="shared" si="10"/>
        <v>2631</v>
      </c>
      <c r="B134" s="94"/>
      <c r="C134" s="153"/>
      <c r="D134" s="93" t="str">
        <f>IF(C134&lt;&gt;"",COUNTIF(Stats!AD:AD,C134),"")</f>
        <v/>
      </c>
      <c r="E134" s="165" t="str">
        <f ca="1">IF(C134&lt;&gt;"",IF(MONTH(T134)=MONTH(TODAY()),Stats!AI2632,"--"),"")</f>
        <v/>
      </c>
      <c r="F134" s="97"/>
      <c r="G134" s="160"/>
      <c r="H134" s="157"/>
      <c r="I134" s="158"/>
      <c r="J134" s="161"/>
      <c r="K134" s="160"/>
      <c r="L134" s="162"/>
      <c r="M134" s="162"/>
      <c r="N134" s="96"/>
      <c r="O134" s="96"/>
      <c r="P134" s="164"/>
      <c r="Q134" s="159"/>
      <c r="R134" s="98"/>
      <c r="S134" s="163"/>
      <c r="T134" s="92" t="str">
        <f t="shared" ca="1" si="12"/>
        <v/>
      </c>
      <c r="U134" s="94"/>
      <c r="V134" s="92" t="str">
        <f t="shared" si="13"/>
        <v/>
      </c>
      <c r="W134" s="92" t="str">
        <f t="shared" si="14"/>
        <v/>
      </c>
      <c r="X134" s="99"/>
      <c r="Y134" s="94"/>
      <c r="Z134" s="100"/>
      <c r="AA134" s="95"/>
      <c r="AB134" s="10"/>
      <c r="AC134" s="72" t="b">
        <f t="shared" ca="1" si="11"/>
        <v>0</v>
      </c>
    </row>
    <row r="135" spans="1:29" ht="15">
      <c r="A135" s="93">
        <f t="shared" si="10"/>
        <v>2632</v>
      </c>
      <c r="B135" s="94"/>
      <c r="C135" s="153"/>
      <c r="D135" s="93" t="str">
        <f>IF(C135&lt;&gt;"",COUNTIF(Stats!AD:AD,C135),"")</f>
        <v/>
      </c>
      <c r="E135" s="165" t="str">
        <f ca="1">IF(C135&lt;&gt;"",IF(MONTH(T135)=MONTH(TODAY()),Stats!AI2633,"--"),"")</f>
        <v/>
      </c>
      <c r="F135" s="97"/>
      <c r="G135" s="160"/>
      <c r="H135" s="157"/>
      <c r="I135" s="158"/>
      <c r="J135" s="161"/>
      <c r="K135" s="160"/>
      <c r="L135" s="162"/>
      <c r="M135" s="162"/>
      <c r="N135" s="96"/>
      <c r="O135" s="96"/>
      <c r="P135" s="164"/>
      <c r="Q135" s="159"/>
      <c r="R135" s="98"/>
      <c r="S135" s="163"/>
      <c r="T135" s="92" t="str">
        <f t="shared" ca="1" si="12"/>
        <v/>
      </c>
      <c r="U135" s="94"/>
      <c r="V135" s="92" t="str">
        <f t="shared" si="13"/>
        <v/>
      </c>
      <c r="W135" s="92" t="str">
        <f t="shared" si="14"/>
        <v/>
      </c>
      <c r="X135" s="99"/>
      <c r="Y135" s="94"/>
      <c r="Z135" s="100"/>
      <c r="AA135" s="95"/>
      <c r="AB135" s="10"/>
      <c r="AC135" s="72" t="b">
        <f t="shared" ca="1" si="11"/>
        <v>0</v>
      </c>
    </row>
    <row r="136" spans="1:29" ht="15">
      <c r="A136" s="93">
        <f t="shared" ref="A136:A199" si="15">(A135+1)</f>
        <v>2633</v>
      </c>
      <c r="B136" s="94"/>
      <c r="C136" s="153"/>
      <c r="D136" s="93" t="str">
        <f>IF(C136&lt;&gt;"",COUNTIF(Stats!AD:AD,C136),"")</f>
        <v/>
      </c>
      <c r="E136" s="165" t="str">
        <f ca="1">IF(C136&lt;&gt;"",IF(MONTH(T136)=MONTH(TODAY()),Stats!AI2634,"--"),"")</f>
        <v/>
      </c>
      <c r="F136" s="97"/>
      <c r="G136" s="160"/>
      <c r="H136" s="157"/>
      <c r="I136" s="158"/>
      <c r="J136" s="161"/>
      <c r="K136" s="160"/>
      <c r="L136" s="162"/>
      <c r="M136" s="162"/>
      <c r="N136" s="96"/>
      <c r="O136" s="96"/>
      <c r="P136" s="164"/>
      <c r="Q136" s="159"/>
      <c r="R136" s="98"/>
      <c r="S136" s="163"/>
      <c r="T136" s="92" t="str">
        <f t="shared" ca="1" si="12"/>
        <v/>
      </c>
      <c r="U136" s="94"/>
      <c r="V136" s="92" t="str">
        <f t="shared" si="13"/>
        <v/>
      </c>
      <c r="W136" s="92" t="str">
        <f t="shared" si="14"/>
        <v/>
      </c>
      <c r="X136" s="99"/>
      <c r="Y136" s="94"/>
      <c r="Z136" s="100"/>
      <c r="AA136" s="95"/>
      <c r="AB136" s="10"/>
      <c r="AC136" s="72" t="b">
        <f t="shared" ca="1" si="11"/>
        <v>0</v>
      </c>
    </row>
    <row r="137" spans="1:29" ht="15">
      <c r="A137" s="93">
        <f t="shared" si="15"/>
        <v>2634</v>
      </c>
      <c r="B137" s="94"/>
      <c r="C137" s="153"/>
      <c r="D137" s="93" t="str">
        <f>IF(C137&lt;&gt;"",COUNTIF(Stats!AD:AD,C137),"")</f>
        <v/>
      </c>
      <c r="E137" s="165" t="str">
        <f ca="1">IF(C137&lt;&gt;"",IF(MONTH(T137)=MONTH(TODAY()),Stats!AI2635,"--"),"")</f>
        <v/>
      </c>
      <c r="F137" s="97"/>
      <c r="G137" s="160"/>
      <c r="H137" s="157"/>
      <c r="I137" s="158"/>
      <c r="J137" s="161"/>
      <c r="K137" s="160"/>
      <c r="L137" s="162"/>
      <c r="M137" s="162"/>
      <c r="N137" s="96"/>
      <c r="O137" s="96"/>
      <c r="P137" s="164"/>
      <c r="Q137" s="159"/>
      <c r="R137" s="98"/>
      <c r="S137" s="163"/>
      <c r="T137" s="92" t="str">
        <f t="shared" ca="1" si="12"/>
        <v/>
      </c>
      <c r="U137" s="94"/>
      <c r="V137" s="92" t="str">
        <f t="shared" si="13"/>
        <v/>
      </c>
      <c r="W137" s="92" t="str">
        <f t="shared" si="14"/>
        <v/>
      </c>
      <c r="X137" s="99"/>
      <c r="Y137" s="94"/>
      <c r="Z137" s="100"/>
      <c r="AA137" s="95"/>
      <c r="AB137" s="10"/>
      <c r="AC137" s="72" t="b">
        <f t="shared" ca="1" si="11"/>
        <v>0</v>
      </c>
    </row>
    <row r="138" spans="1:29" ht="15">
      <c r="A138" s="93">
        <f t="shared" si="15"/>
        <v>2635</v>
      </c>
      <c r="B138" s="94"/>
      <c r="C138" s="153"/>
      <c r="D138" s="93" t="str">
        <f>IF(C138&lt;&gt;"",COUNTIF(Stats!AD:AD,C138),"")</f>
        <v/>
      </c>
      <c r="E138" s="165" t="str">
        <f ca="1">IF(C138&lt;&gt;"",IF(MONTH(T138)=MONTH(TODAY()),Stats!AI2636,"--"),"")</f>
        <v/>
      </c>
      <c r="F138" s="97"/>
      <c r="G138" s="160"/>
      <c r="H138" s="157"/>
      <c r="I138" s="158"/>
      <c r="J138" s="161"/>
      <c r="K138" s="160"/>
      <c r="L138" s="162"/>
      <c r="M138" s="162"/>
      <c r="N138" s="96"/>
      <c r="O138" s="96"/>
      <c r="P138" s="164"/>
      <c r="Q138" s="159"/>
      <c r="R138" s="98"/>
      <c r="S138" s="163"/>
      <c r="T138" s="92" t="str">
        <f t="shared" ca="1" si="12"/>
        <v/>
      </c>
      <c r="U138" s="94"/>
      <c r="V138" s="92" t="str">
        <f t="shared" si="13"/>
        <v/>
      </c>
      <c r="W138" s="92" t="str">
        <f t="shared" si="14"/>
        <v/>
      </c>
      <c r="X138" s="99"/>
      <c r="Y138" s="94"/>
      <c r="Z138" s="100"/>
      <c r="AA138" s="95"/>
      <c r="AB138" s="10"/>
      <c r="AC138" s="72" t="b">
        <f t="shared" ca="1" si="11"/>
        <v>0</v>
      </c>
    </row>
    <row r="139" spans="1:29" ht="15">
      <c r="A139" s="93">
        <f t="shared" si="15"/>
        <v>2636</v>
      </c>
      <c r="B139" s="94"/>
      <c r="C139" s="153"/>
      <c r="D139" s="93" t="str">
        <f>IF(C139&lt;&gt;"",COUNTIF(Stats!AD:AD,C139),"")</f>
        <v/>
      </c>
      <c r="E139" s="165" t="str">
        <f ca="1">IF(C139&lt;&gt;"",IF(MONTH(T139)=MONTH(TODAY()),Stats!AI2637,"--"),"")</f>
        <v/>
      </c>
      <c r="F139" s="97"/>
      <c r="G139" s="160"/>
      <c r="H139" s="157"/>
      <c r="I139" s="158"/>
      <c r="J139" s="161"/>
      <c r="K139" s="160"/>
      <c r="L139" s="162"/>
      <c r="M139" s="162"/>
      <c r="N139" s="96"/>
      <c r="O139" s="96"/>
      <c r="P139" s="164"/>
      <c r="Q139" s="159"/>
      <c r="R139" s="98"/>
      <c r="S139" s="163"/>
      <c r="T139" s="92" t="str">
        <f t="shared" ca="1" si="12"/>
        <v/>
      </c>
      <c r="U139" s="94"/>
      <c r="V139" s="92" t="str">
        <f t="shared" si="13"/>
        <v/>
      </c>
      <c r="W139" s="92" t="str">
        <f t="shared" si="14"/>
        <v/>
      </c>
      <c r="X139" s="99"/>
      <c r="Y139" s="94"/>
      <c r="Z139" s="100"/>
      <c r="AA139" s="95"/>
      <c r="AB139" s="10"/>
      <c r="AC139" s="72" t="b">
        <f t="shared" ca="1" si="11"/>
        <v>0</v>
      </c>
    </row>
    <row r="140" spans="1:29" ht="15">
      <c r="A140" s="93">
        <f t="shared" si="15"/>
        <v>2637</v>
      </c>
      <c r="B140" s="94"/>
      <c r="C140" s="153"/>
      <c r="D140" s="93" t="str">
        <f>IF(C140&lt;&gt;"",COUNTIF(Stats!AD:AD,C140),"")</f>
        <v/>
      </c>
      <c r="E140" s="165" t="str">
        <f ca="1">IF(C140&lt;&gt;"",IF(MONTH(T140)=MONTH(TODAY()),Stats!AI2638,"--"),"")</f>
        <v/>
      </c>
      <c r="F140" s="97"/>
      <c r="G140" s="160"/>
      <c r="H140" s="157"/>
      <c r="I140" s="158"/>
      <c r="J140" s="161"/>
      <c r="K140" s="160"/>
      <c r="L140" s="162"/>
      <c r="M140" s="162"/>
      <c r="N140" s="96"/>
      <c r="O140" s="96"/>
      <c r="P140" s="164"/>
      <c r="Q140" s="159"/>
      <c r="R140" s="98"/>
      <c r="S140" s="163"/>
      <c r="T140" s="92" t="str">
        <f t="shared" ca="1" si="12"/>
        <v/>
      </c>
      <c r="U140" s="94"/>
      <c r="V140" s="92" t="str">
        <f t="shared" si="13"/>
        <v/>
      </c>
      <c r="W140" s="92" t="str">
        <f t="shared" si="14"/>
        <v/>
      </c>
      <c r="X140" s="99"/>
      <c r="Y140" s="94"/>
      <c r="Z140" s="100"/>
      <c r="AA140" s="95"/>
      <c r="AB140" s="10"/>
      <c r="AC140" s="72" t="b">
        <f t="shared" ca="1" si="11"/>
        <v>0</v>
      </c>
    </row>
    <row r="141" spans="1:29" ht="15">
      <c r="A141" s="93">
        <f t="shared" si="15"/>
        <v>2638</v>
      </c>
      <c r="B141" s="94"/>
      <c r="C141" s="153"/>
      <c r="D141" s="93" t="str">
        <f>IF(C141&lt;&gt;"",COUNTIF(Stats!AD:AD,C141),"")</f>
        <v/>
      </c>
      <c r="E141" s="165" t="str">
        <f ca="1">IF(C141&lt;&gt;"",IF(MONTH(T141)=MONTH(TODAY()),Stats!AI2639,"--"),"")</f>
        <v/>
      </c>
      <c r="F141" s="97"/>
      <c r="G141" s="160"/>
      <c r="H141" s="157"/>
      <c r="I141" s="158"/>
      <c r="J141" s="161"/>
      <c r="K141" s="160"/>
      <c r="L141" s="162"/>
      <c r="M141" s="162"/>
      <c r="N141" s="96"/>
      <c r="O141" s="96"/>
      <c r="P141" s="164"/>
      <c r="Q141" s="159"/>
      <c r="R141" s="98"/>
      <c r="S141" s="163"/>
      <c r="T141" s="92" t="str">
        <f t="shared" ca="1" si="12"/>
        <v/>
      </c>
      <c r="U141" s="94"/>
      <c r="V141" s="92" t="str">
        <f t="shared" si="13"/>
        <v/>
      </c>
      <c r="W141" s="92" t="str">
        <f t="shared" si="14"/>
        <v/>
      </c>
      <c r="X141" s="99"/>
      <c r="Y141" s="94"/>
      <c r="Z141" s="100"/>
      <c r="AA141" s="95"/>
      <c r="AB141" s="10"/>
      <c r="AC141" s="72" t="b">
        <f t="shared" ca="1" si="11"/>
        <v>0</v>
      </c>
    </row>
    <row r="142" spans="1:29" ht="15">
      <c r="A142" s="93">
        <f t="shared" si="15"/>
        <v>2639</v>
      </c>
      <c r="B142" s="94"/>
      <c r="C142" s="153"/>
      <c r="D142" s="93" t="str">
        <f>IF(C142&lt;&gt;"",COUNTIF(Stats!AD:AD,C142),"")</f>
        <v/>
      </c>
      <c r="E142" s="165" t="str">
        <f ca="1">IF(C142&lt;&gt;"",IF(MONTH(T142)=MONTH(TODAY()),Stats!AI2640,"--"),"")</f>
        <v/>
      </c>
      <c r="F142" s="97"/>
      <c r="G142" s="160"/>
      <c r="H142" s="157"/>
      <c r="I142" s="158"/>
      <c r="J142" s="161"/>
      <c r="K142" s="160"/>
      <c r="L142" s="162"/>
      <c r="M142" s="162"/>
      <c r="N142" s="96"/>
      <c r="O142" s="96"/>
      <c r="P142" s="164"/>
      <c r="Q142" s="159"/>
      <c r="R142" s="98"/>
      <c r="S142" s="163"/>
      <c r="T142" s="92" t="str">
        <f t="shared" ca="1" si="12"/>
        <v/>
      </c>
      <c r="U142" s="94"/>
      <c r="V142" s="92" t="str">
        <f t="shared" si="13"/>
        <v/>
      </c>
      <c r="W142" s="92" t="str">
        <f t="shared" si="14"/>
        <v/>
      </c>
      <c r="X142" s="99"/>
      <c r="Y142" s="94"/>
      <c r="Z142" s="100"/>
      <c r="AA142" s="95"/>
      <c r="AB142" s="10"/>
      <c r="AC142" s="72" t="b">
        <f t="shared" ca="1" si="11"/>
        <v>0</v>
      </c>
    </row>
    <row r="143" spans="1:29" ht="15">
      <c r="A143" s="93">
        <f t="shared" si="15"/>
        <v>2640</v>
      </c>
      <c r="B143" s="94"/>
      <c r="C143" s="153"/>
      <c r="D143" s="93" t="str">
        <f>IF(C143&lt;&gt;"",COUNTIF(Stats!AD:AD,C143),"")</f>
        <v/>
      </c>
      <c r="E143" s="165" t="str">
        <f ca="1">IF(C143&lt;&gt;"",IF(MONTH(T143)=MONTH(TODAY()),Stats!AI2641,"--"),"")</f>
        <v/>
      </c>
      <c r="F143" s="97"/>
      <c r="G143" s="160"/>
      <c r="H143" s="157"/>
      <c r="I143" s="158"/>
      <c r="J143" s="161"/>
      <c r="K143" s="160"/>
      <c r="L143" s="162"/>
      <c r="M143" s="162"/>
      <c r="N143" s="96"/>
      <c r="O143" s="96"/>
      <c r="P143" s="164"/>
      <c r="Q143" s="159"/>
      <c r="R143" s="98"/>
      <c r="S143" s="163"/>
      <c r="T143" s="92" t="str">
        <f t="shared" ca="1" si="12"/>
        <v/>
      </c>
      <c r="U143" s="94"/>
      <c r="V143" s="92" t="str">
        <f t="shared" si="13"/>
        <v/>
      </c>
      <c r="W143" s="92" t="str">
        <f t="shared" si="14"/>
        <v/>
      </c>
      <c r="X143" s="99"/>
      <c r="Y143" s="94"/>
      <c r="Z143" s="100"/>
      <c r="AA143" s="95"/>
      <c r="AB143" s="10"/>
      <c r="AC143" s="72" t="b">
        <f t="shared" ca="1" si="11"/>
        <v>0</v>
      </c>
    </row>
    <row r="144" spans="1:29" ht="15">
      <c r="A144" s="93">
        <f t="shared" si="15"/>
        <v>2641</v>
      </c>
      <c r="B144" s="94"/>
      <c r="C144" s="153"/>
      <c r="D144" s="93" t="str">
        <f>IF(C144&lt;&gt;"",COUNTIF(Stats!AD:AD,C144),"")</f>
        <v/>
      </c>
      <c r="E144" s="165" t="str">
        <f ca="1">IF(C144&lt;&gt;"",IF(MONTH(T144)=MONTH(TODAY()),Stats!AI2642,"--"),"")</f>
        <v/>
      </c>
      <c r="F144" s="97"/>
      <c r="G144" s="160"/>
      <c r="H144" s="157"/>
      <c r="I144" s="158"/>
      <c r="J144" s="161"/>
      <c r="K144" s="160"/>
      <c r="L144" s="162"/>
      <c r="M144" s="162"/>
      <c r="N144" s="96"/>
      <c r="O144" s="96"/>
      <c r="P144" s="164"/>
      <c r="Q144" s="159"/>
      <c r="R144" s="98"/>
      <c r="S144" s="163"/>
      <c r="T144" s="92" t="str">
        <f t="shared" ca="1" si="12"/>
        <v/>
      </c>
      <c r="U144" s="94"/>
      <c r="V144" s="92" t="str">
        <f t="shared" si="13"/>
        <v/>
      </c>
      <c r="W144" s="92" t="str">
        <f t="shared" si="14"/>
        <v/>
      </c>
      <c r="X144" s="99"/>
      <c r="Y144" s="94"/>
      <c r="Z144" s="100"/>
      <c r="AA144" s="95"/>
      <c r="AB144" s="10"/>
      <c r="AC144" s="72" t="b">
        <f t="shared" ca="1" si="11"/>
        <v>0</v>
      </c>
    </row>
    <row r="145" spans="1:29" ht="15">
      <c r="A145" s="93">
        <f t="shared" si="15"/>
        <v>2642</v>
      </c>
      <c r="B145" s="94"/>
      <c r="C145" s="153"/>
      <c r="D145" s="93" t="str">
        <f>IF(C145&lt;&gt;"",COUNTIF(Stats!AD:AD,C145),"")</f>
        <v/>
      </c>
      <c r="E145" s="165" t="str">
        <f ca="1">IF(C145&lt;&gt;"",IF(MONTH(T145)=MONTH(TODAY()),Stats!AI2643,"--"),"")</f>
        <v/>
      </c>
      <c r="F145" s="97"/>
      <c r="G145" s="160"/>
      <c r="H145" s="157"/>
      <c r="I145" s="158"/>
      <c r="J145" s="161"/>
      <c r="K145" s="160"/>
      <c r="L145" s="162"/>
      <c r="M145" s="162"/>
      <c r="N145" s="96"/>
      <c r="O145" s="96"/>
      <c r="P145" s="164"/>
      <c r="Q145" s="159"/>
      <c r="R145" s="98"/>
      <c r="S145" s="163"/>
      <c r="T145" s="92" t="str">
        <f t="shared" ca="1" si="12"/>
        <v/>
      </c>
      <c r="U145" s="94"/>
      <c r="V145" s="92" t="str">
        <f t="shared" si="13"/>
        <v/>
      </c>
      <c r="W145" s="92" t="str">
        <f t="shared" si="14"/>
        <v/>
      </c>
      <c r="X145" s="99"/>
      <c r="Y145" s="94"/>
      <c r="Z145" s="100"/>
      <c r="AA145" s="95"/>
      <c r="AB145" s="10"/>
      <c r="AC145" s="72" t="b">
        <f t="shared" ca="1" si="11"/>
        <v>0</v>
      </c>
    </row>
    <row r="146" spans="1:29" ht="15">
      <c r="A146" s="93">
        <f t="shared" si="15"/>
        <v>2643</v>
      </c>
      <c r="B146" s="94"/>
      <c r="C146" s="153"/>
      <c r="D146" s="93" t="str">
        <f>IF(C146&lt;&gt;"",COUNTIF(Stats!AD:AD,C146),"")</f>
        <v/>
      </c>
      <c r="E146" s="165" t="str">
        <f ca="1">IF(C146&lt;&gt;"",IF(MONTH(T146)=MONTH(TODAY()),Stats!AI2644,"--"),"")</f>
        <v/>
      </c>
      <c r="F146" s="97"/>
      <c r="G146" s="160"/>
      <c r="H146" s="157"/>
      <c r="I146" s="158"/>
      <c r="J146" s="161"/>
      <c r="K146" s="160"/>
      <c r="L146" s="162"/>
      <c r="M146" s="162"/>
      <c r="N146" s="96"/>
      <c r="O146" s="96"/>
      <c r="P146" s="164"/>
      <c r="Q146" s="159"/>
      <c r="R146" s="98"/>
      <c r="S146" s="163"/>
      <c r="T146" s="92" t="str">
        <f t="shared" ca="1" si="12"/>
        <v/>
      </c>
      <c r="U146" s="94"/>
      <c r="V146" s="92" t="str">
        <f t="shared" si="13"/>
        <v/>
      </c>
      <c r="W146" s="92" t="str">
        <f t="shared" si="14"/>
        <v/>
      </c>
      <c r="X146" s="99"/>
      <c r="Y146" s="94"/>
      <c r="Z146" s="100"/>
      <c r="AA146" s="95"/>
      <c r="AB146" s="10"/>
      <c r="AC146" s="72" t="b">
        <f t="shared" ca="1" si="11"/>
        <v>0</v>
      </c>
    </row>
    <row r="147" spans="1:29" ht="15">
      <c r="A147" s="93">
        <f t="shared" si="15"/>
        <v>2644</v>
      </c>
      <c r="B147" s="94"/>
      <c r="C147" s="153"/>
      <c r="D147" s="93" t="str">
        <f>IF(C147&lt;&gt;"",COUNTIF(Stats!AD:AD,C147),"")</f>
        <v/>
      </c>
      <c r="E147" s="165" t="str">
        <f ca="1">IF(C147&lt;&gt;"",IF(MONTH(T147)=MONTH(TODAY()),Stats!AI2645,"--"),"")</f>
        <v/>
      </c>
      <c r="F147" s="97"/>
      <c r="G147" s="160"/>
      <c r="H147" s="157"/>
      <c r="I147" s="158"/>
      <c r="J147" s="161"/>
      <c r="K147" s="160"/>
      <c r="L147" s="162"/>
      <c r="M147" s="162"/>
      <c r="N147" s="96"/>
      <c r="O147" s="96"/>
      <c r="P147" s="164"/>
      <c r="Q147" s="159"/>
      <c r="R147" s="98"/>
      <c r="S147" s="163"/>
      <c r="T147" s="92" t="str">
        <f t="shared" ca="1" si="12"/>
        <v/>
      </c>
      <c r="U147" s="94"/>
      <c r="V147" s="92" t="str">
        <f t="shared" si="13"/>
        <v/>
      </c>
      <c r="W147" s="92" t="str">
        <f t="shared" si="14"/>
        <v/>
      </c>
      <c r="X147" s="99"/>
      <c r="Y147" s="94"/>
      <c r="Z147" s="100"/>
      <c r="AA147" s="95"/>
      <c r="AB147" s="10"/>
      <c r="AC147" s="72" t="b">
        <f t="shared" ca="1" si="11"/>
        <v>0</v>
      </c>
    </row>
    <row r="148" spans="1:29" ht="15">
      <c r="A148" s="93">
        <f t="shared" si="15"/>
        <v>2645</v>
      </c>
      <c r="B148" s="94"/>
      <c r="C148" s="153"/>
      <c r="D148" s="93" t="str">
        <f>IF(C148&lt;&gt;"",COUNTIF(Stats!AD:AD,C148),"")</f>
        <v/>
      </c>
      <c r="E148" s="165" t="str">
        <f ca="1">IF(C148&lt;&gt;"",IF(MONTH(T148)=MONTH(TODAY()),Stats!AI2646,"--"),"")</f>
        <v/>
      </c>
      <c r="F148" s="97"/>
      <c r="G148" s="160"/>
      <c r="H148" s="157"/>
      <c r="I148" s="158"/>
      <c r="J148" s="161"/>
      <c r="K148" s="160"/>
      <c r="L148" s="162"/>
      <c r="M148" s="162"/>
      <c r="N148" s="96"/>
      <c r="O148" s="96"/>
      <c r="P148" s="164"/>
      <c r="Q148" s="159"/>
      <c r="R148" s="98"/>
      <c r="S148" s="163"/>
      <c r="T148" s="92" t="str">
        <f t="shared" ca="1" si="12"/>
        <v/>
      </c>
      <c r="U148" s="94"/>
      <c r="V148" s="92" t="str">
        <f t="shared" si="13"/>
        <v/>
      </c>
      <c r="W148" s="92" t="str">
        <f t="shared" si="14"/>
        <v/>
      </c>
      <c r="X148" s="99"/>
      <c r="Y148" s="94"/>
      <c r="Z148" s="100"/>
      <c r="AA148" s="95"/>
      <c r="AB148" s="10"/>
      <c r="AC148" s="72" t="b">
        <f t="shared" ca="1" si="11"/>
        <v>0</v>
      </c>
    </row>
    <row r="149" spans="1:29" ht="15">
      <c r="A149" s="93">
        <f t="shared" si="15"/>
        <v>2646</v>
      </c>
      <c r="B149" s="94"/>
      <c r="C149" s="153"/>
      <c r="D149" s="93" t="str">
        <f>IF(C149&lt;&gt;"",COUNTIF(Stats!AD:AD,C149),"")</f>
        <v/>
      </c>
      <c r="E149" s="165" t="str">
        <f ca="1">IF(C149&lt;&gt;"",IF(MONTH(T149)=MONTH(TODAY()),Stats!AI2647,"--"),"")</f>
        <v/>
      </c>
      <c r="F149" s="97"/>
      <c r="G149" s="160"/>
      <c r="H149" s="157"/>
      <c r="I149" s="158"/>
      <c r="J149" s="161"/>
      <c r="K149" s="160"/>
      <c r="L149" s="162"/>
      <c r="M149" s="162"/>
      <c r="N149" s="96"/>
      <c r="O149" s="96"/>
      <c r="P149" s="164"/>
      <c r="Q149" s="159"/>
      <c r="R149" s="98"/>
      <c r="S149" s="163"/>
      <c r="T149" s="92" t="str">
        <f t="shared" ca="1" si="12"/>
        <v/>
      </c>
      <c r="U149" s="94"/>
      <c r="V149" s="92" t="str">
        <f t="shared" si="13"/>
        <v/>
      </c>
      <c r="W149" s="92" t="str">
        <f t="shared" si="14"/>
        <v/>
      </c>
      <c r="X149" s="99"/>
      <c r="Y149" s="94"/>
      <c r="Z149" s="100"/>
      <c r="AA149" s="95"/>
      <c r="AB149" s="10"/>
      <c r="AC149" s="72" t="b">
        <f t="shared" ca="1" si="11"/>
        <v>0</v>
      </c>
    </row>
    <row r="150" spans="1:29" ht="15">
      <c r="A150" s="93">
        <f t="shared" si="15"/>
        <v>2647</v>
      </c>
      <c r="B150" s="94"/>
      <c r="C150" s="153"/>
      <c r="D150" s="93" t="str">
        <f>IF(C150&lt;&gt;"",COUNTIF(Stats!AD:AD,C150),"")</f>
        <v/>
      </c>
      <c r="E150" s="165" t="str">
        <f ca="1">IF(C150&lt;&gt;"",IF(MONTH(T150)=MONTH(TODAY()),Stats!AI2648,"--"),"")</f>
        <v/>
      </c>
      <c r="F150" s="97"/>
      <c r="G150" s="160"/>
      <c r="H150" s="157"/>
      <c r="I150" s="158"/>
      <c r="J150" s="161"/>
      <c r="K150" s="160"/>
      <c r="L150" s="162"/>
      <c r="M150" s="162"/>
      <c r="N150" s="96"/>
      <c r="O150" s="96"/>
      <c r="P150" s="164"/>
      <c r="Q150" s="159"/>
      <c r="R150" s="98"/>
      <c r="S150" s="163"/>
      <c r="T150" s="92" t="str">
        <f t="shared" ca="1" si="12"/>
        <v/>
      </c>
      <c r="U150" s="94"/>
      <c r="V150" s="92" t="str">
        <f t="shared" si="13"/>
        <v/>
      </c>
      <c r="W150" s="92" t="str">
        <f t="shared" si="14"/>
        <v/>
      </c>
      <c r="X150" s="99"/>
      <c r="Y150" s="94"/>
      <c r="Z150" s="100"/>
      <c r="AA150" s="95"/>
      <c r="AB150" s="10"/>
      <c r="AC150" s="72" t="b">
        <f t="shared" ca="1" si="11"/>
        <v>0</v>
      </c>
    </row>
    <row r="151" spans="1:29" ht="15">
      <c r="A151" s="93">
        <f t="shared" si="15"/>
        <v>2648</v>
      </c>
      <c r="B151" s="94"/>
      <c r="C151" s="153"/>
      <c r="D151" s="93" t="str">
        <f>IF(C151&lt;&gt;"",COUNTIF(Stats!AD:AD,C151),"")</f>
        <v/>
      </c>
      <c r="E151" s="165" t="str">
        <f ca="1">IF(C151&lt;&gt;"",IF(MONTH(T151)=MONTH(TODAY()),Stats!AI2649,"--"),"")</f>
        <v/>
      </c>
      <c r="F151" s="97"/>
      <c r="G151" s="160"/>
      <c r="H151" s="157"/>
      <c r="I151" s="158"/>
      <c r="J151" s="161"/>
      <c r="K151" s="160"/>
      <c r="L151" s="162"/>
      <c r="M151" s="162"/>
      <c r="N151" s="96"/>
      <c r="O151" s="96"/>
      <c r="P151" s="164"/>
      <c r="Q151" s="159"/>
      <c r="R151" s="98"/>
      <c r="S151" s="163"/>
      <c r="T151" s="92" t="str">
        <f t="shared" ca="1" si="12"/>
        <v/>
      </c>
      <c r="U151" s="94"/>
      <c r="V151" s="92" t="str">
        <f t="shared" si="13"/>
        <v/>
      </c>
      <c r="W151" s="92" t="str">
        <f t="shared" si="14"/>
        <v/>
      </c>
      <c r="X151" s="99"/>
      <c r="Y151" s="94"/>
      <c r="Z151" s="100"/>
      <c r="AA151" s="95"/>
      <c r="AB151" s="10"/>
      <c r="AC151" s="72" t="b">
        <f t="shared" ca="1" si="11"/>
        <v>0</v>
      </c>
    </row>
    <row r="152" spans="1:29" ht="15">
      <c r="A152" s="93">
        <f t="shared" si="15"/>
        <v>2649</v>
      </c>
      <c r="B152" s="94"/>
      <c r="C152" s="153"/>
      <c r="D152" s="93" t="str">
        <f>IF(C152&lt;&gt;"",COUNTIF(Stats!AD:AD,C152),"")</f>
        <v/>
      </c>
      <c r="E152" s="165" t="str">
        <f ca="1">IF(C152&lt;&gt;"",IF(MONTH(T152)=MONTH(TODAY()),Stats!AI2650,"--"),"")</f>
        <v/>
      </c>
      <c r="F152" s="97"/>
      <c r="G152" s="160"/>
      <c r="H152" s="157"/>
      <c r="I152" s="158"/>
      <c r="J152" s="161"/>
      <c r="K152" s="160"/>
      <c r="L152" s="162"/>
      <c r="M152" s="162"/>
      <c r="N152" s="96"/>
      <c r="O152" s="96"/>
      <c r="P152" s="164"/>
      <c r="Q152" s="159"/>
      <c r="R152" s="98"/>
      <c r="S152" s="163"/>
      <c r="T152" s="92" t="str">
        <f t="shared" ca="1" si="12"/>
        <v/>
      </c>
      <c r="U152" s="94"/>
      <c r="V152" s="92" t="str">
        <f t="shared" si="13"/>
        <v/>
      </c>
      <c r="W152" s="92" t="str">
        <f t="shared" si="14"/>
        <v/>
      </c>
      <c r="X152" s="99"/>
      <c r="Y152" s="94"/>
      <c r="Z152" s="100"/>
      <c r="AA152" s="95"/>
      <c r="AB152" s="10"/>
      <c r="AC152" s="72" t="b">
        <f t="shared" ca="1" si="11"/>
        <v>0</v>
      </c>
    </row>
    <row r="153" spans="1:29" ht="15">
      <c r="A153" s="93">
        <f t="shared" si="15"/>
        <v>2650</v>
      </c>
      <c r="B153" s="94"/>
      <c r="C153" s="153"/>
      <c r="D153" s="93" t="str">
        <f>IF(C153&lt;&gt;"",COUNTIF(Stats!AD:AD,C153),"")</f>
        <v/>
      </c>
      <c r="E153" s="165" t="str">
        <f ca="1">IF(C153&lt;&gt;"",IF(MONTH(T153)=MONTH(TODAY()),Stats!AI2651,"--"),"")</f>
        <v/>
      </c>
      <c r="F153" s="97"/>
      <c r="G153" s="160"/>
      <c r="H153" s="157"/>
      <c r="I153" s="158"/>
      <c r="J153" s="161"/>
      <c r="K153" s="160"/>
      <c r="L153" s="162"/>
      <c r="M153" s="162"/>
      <c r="N153" s="96"/>
      <c r="O153" s="96"/>
      <c r="P153" s="164"/>
      <c r="Q153" s="159"/>
      <c r="R153" s="98"/>
      <c r="S153" s="163"/>
      <c r="T153" s="92" t="str">
        <f t="shared" ca="1" si="12"/>
        <v/>
      </c>
      <c r="U153" s="94"/>
      <c r="V153" s="92" t="str">
        <f t="shared" si="13"/>
        <v/>
      </c>
      <c r="W153" s="92" t="str">
        <f t="shared" si="14"/>
        <v/>
      </c>
      <c r="X153" s="99"/>
      <c r="Y153" s="94"/>
      <c r="Z153" s="100"/>
      <c r="AA153" s="95"/>
      <c r="AB153" s="10"/>
      <c r="AC153" s="72" t="b">
        <f t="shared" ca="1" si="11"/>
        <v>0</v>
      </c>
    </row>
    <row r="154" spans="1:29" ht="15">
      <c r="A154" s="93">
        <f t="shared" si="15"/>
        <v>2651</v>
      </c>
      <c r="B154" s="94"/>
      <c r="C154" s="153"/>
      <c r="D154" s="93" t="str">
        <f>IF(C154&lt;&gt;"",COUNTIF(Stats!AD:AD,C154),"")</f>
        <v/>
      </c>
      <c r="E154" s="165" t="str">
        <f ca="1">IF(C154&lt;&gt;"",IF(MONTH(T154)=MONTH(TODAY()),Stats!AI2652,"--"),"")</f>
        <v/>
      </c>
      <c r="F154" s="97"/>
      <c r="G154" s="160"/>
      <c r="H154" s="157"/>
      <c r="I154" s="158"/>
      <c r="J154" s="161"/>
      <c r="K154" s="160"/>
      <c r="L154" s="162"/>
      <c r="M154" s="162"/>
      <c r="N154" s="96"/>
      <c r="O154" s="96"/>
      <c r="P154" s="164"/>
      <c r="Q154" s="159"/>
      <c r="R154" s="98"/>
      <c r="S154" s="163"/>
      <c r="T154" s="92" t="str">
        <f t="shared" ca="1" si="12"/>
        <v/>
      </c>
      <c r="U154" s="94"/>
      <c r="V154" s="92" t="str">
        <f t="shared" si="13"/>
        <v/>
      </c>
      <c r="W154" s="92" t="str">
        <f t="shared" si="14"/>
        <v/>
      </c>
      <c r="X154" s="99"/>
      <c r="Y154" s="94"/>
      <c r="Z154" s="100"/>
      <c r="AA154" s="95"/>
      <c r="AB154" s="10"/>
      <c r="AC154" s="72" t="b">
        <f t="shared" ca="1" si="11"/>
        <v>0</v>
      </c>
    </row>
    <row r="155" spans="1:29" ht="15">
      <c r="A155" s="93">
        <f t="shared" si="15"/>
        <v>2652</v>
      </c>
      <c r="B155" s="94"/>
      <c r="C155" s="153"/>
      <c r="D155" s="93" t="str">
        <f>IF(C155&lt;&gt;"",COUNTIF(Stats!AD:AD,C155),"")</f>
        <v/>
      </c>
      <c r="E155" s="165" t="str">
        <f ca="1">IF(C155&lt;&gt;"",IF(MONTH(T155)=MONTH(TODAY()),Stats!AI2653,"--"),"")</f>
        <v/>
      </c>
      <c r="F155" s="97"/>
      <c r="G155" s="160"/>
      <c r="H155" s="157"/>
      <c r="I155" s="158"/>
      <c r="J155" s="161"/>
      <c r="K155" s="160"/>
      <c r="L155" s="162"/>
      <c r="M155" s="162"/>
      <c r="N155" s="96"/>
      <c r="O155" s="96"/>
      <c r="P155" s="164"/>
      <c r="Q155" s="159"/>
      <c r="R155" s="98"/>
      <c r="S155" s="163"/>
      <c r="T155" s="92" t="str">
        <f t="shared" ca="1" si="12"/>
        <v/>
      </c>
      <c r="U155" s="94"/>
      <c r="V155" s="92" t="str">
        <f t="shared" si="13"/>
        <v/>
      </c>
      <c r="W155" s="92" t="str">
        <f t="shared" si="14"/>
        <v/>
      </c>
      <c r="X155" s="99"/>
      <c r="Y155" s="94"/>
      <c r="Z155" s="100"/>
      <c r="AA155" s="95"/>
      <c r="AB155" s="10"/>
      <c r="AC155" s="72" t="b">
        <f t="shared" ca="1" si="11"/>
        <v>0</v>
      </c>
    </row>
    <row r="156" spans="1:29" ht="15">
      <c r="A156" s="93">
        <f t="shared" si="15"/>
        <v>2653</v>
      </c>
      <c r="B156" s="94"/>
      <c r="C156" s="153"/>
      <c r="D156" s="93" t="str">
        <f>IF(C156&lt;&gt;"",COUNTIF(Stats!AD:AD,C156),"")</f>
        <v/>
      </c>
      <c r="E156" s="165" t="str">
        <f ca="1">IF(C156&lt;&gt;"",IF(MONTH(T156)=MONTH(TODAY()),Stats!AI2654,"--"),"")</f>
        <v/>
      </c>
      <c r="F156" s="97"/>
      <c r="G156" s="160"/>
      <c r="H156" s="157"/>
      <c r="I156" s="158"/>
      <c r="J156" s="161"/>
      <c r="K156" s="160"/>
      <c r="L156" s="162"/>
      <c r="M156" s="162"/>
      <c r="N156" s="96"/>
      <c r="O156" s="96"/>
      <c r="P156" s="164"/>
      <c r="Q156" s="159"/>
      <c r="R156" s="98"/>
      <c r="S156" s="163"/>
      <c r="T156" s="92" t="str">
        <f t="shared" ca="1" si="12"/>
        <v/>
      </c>
      <c r="U156" s="94"/>
      <c r="V156" s="92" t="str">
        <f t="shared" si="13"/>
        <v/>
      </c>
      <c r="W156" s="92" t="str">
        <f t="shared" si="14"/>
        <v/>
      </c>
      <c r="X156" s="99"/>
      <c r="Y156" s="94"/>
      <c r="Z156" s="100"/>
      <c r="AA156" s="95"/>
      <c r="AB156" s="10"/>
      <c r="AC156" s="72" t="b">
        <f t="shared" ca="1" si="11"/>
        <v>0</v>
      </c>
    </row>
    <row r="157" spans="1:29" ht="15">
      <c r="A157" s="93">
        <f t="shared" si="15"/>
        <v>2654</v>
      </c>
      <c r="B157" s="94"/>
      <c r="C157" s="153"/>
      <c r="D157" s="93" t="str">
        <f>IF(C157&lt;&gt;"",COUNTIF(Stats!AD:AD,C157),"")</f>
        <v/>
      </c>
      <c r="E157" s="165" t="str">
        <f ca="1">IF(C157&lt;&gt;"",IF(MONTH(T157)=MONTH(TODAY()),Stats!AI2655,"--"),"")</f>
        <v/>
      </c>
      <c r="F157" s="97"/>
      <c r="G157" s="160"/>
      <c r="H157" s="157"/>
      <c r="I157" s="158"/>
      <c r="J157" s="161"/>
      <c r="K157" s="160"/>
      <c r="L157" s="162"/>
      <c r="M157" s="162"/>
      <c r="N157" s="96"/>
      <c r="O157" s="96"/>
      <c r="P157" s="164"/>
      <c r="Q157" s="159"/>
      <c r="R157" s="98"/>
      <c r="S157" s="163"/>
      <c r="T157" s="92" t="str">
        <f t="shared" ca="1" si="12"/>
        <v/>
      </c>
      <c r="U157" s="94"/>
      <c r="V157" s="92" t="str">
        <f t="shared" si="13"/>
        <v/>
      </c>
      <c r="W157" s="92" t="str">
        <f t="shared" si="14"/>
        <v/>
      </c>
      <c r="X157" s="99"/>
      <c r="Y157" s="94"/>
      <c r="Z157" s="100"/>
      <c r="AA157" s="95"/>
      <c r="AB157" s="10"/>
      <c r="AC157" s="72" t="b">
        <f t="shared" ca="1" si="11"/>
        <v>0</v>
      </c>
    </row>
    <row r="158" spans="1:29" ht="15">
      <c r="A158" s="93">
        <f t="shared" si="15"/>
        <v>2655</v>
      </c>
      <c r="B158" s="94"/>
      <c r="C158" s="153"/>
      <c r="D158" s="93" t="str">
        <f>IF(C158&lt;&gt;"",COUNTIF(Stats!AD:AD,C158),"")</f>
        <v/>
      </c>
      <c r="E158" s="165" t="str">
        <f ca="1">IF(C158&lt;&gt;"",IF(MONTH(T158)=MONTH(TODAY()),Stats!AI2656,"--"),"")</f>
        <v/>
      </c>
      <c r="F158" s="97"/>
      <c r="G158" s="160"/>
      <c r="H158" s="157"/>
      <c r="I158" s="158"/>
      <c r="J158" s="161"/>
      <c r="K158" s="160"/>
      <c r="L158" s="162"/>
      <c r="M158" s="162"/>
      <c r="N158" s="96"/>
      <c r="O158" s="96"/>
      <c r="P158" s="164"/>
      <c r="Q158" s="159"/>
      <c r="R158" s="98"/>
      <c r="S158" s="163"/>
      <c r="T158" s="92" t="str">
        <f t="shared" ca="1" si="12"/>
        <v/>
      </c>
      <c r="U158" s="94"/>
      <c r="V158" s="92" t="str">
        <f t="shared" si="13"/>
        <v/>
      </c>
      <c r="W158" s="92" t="str">
        <f t="shared" si="14"/>
        <v/>
      </c>
      <c r="X158" s="99"/>
      <c r="Y158" s="94"/>
      <c r="Z158" s="100"/>
      <c r="AA158" s="95"/>
      <c r="AB158" s="10"/>
      <c r="AC158" s="72" t="b">
        <f t="shared" ca="1" si="11"/>
        <v>0</v>
      </c>
    </row>
    <row r="159" spans="1:29" ht="15">
      <c r="A159" s="93">
        <f t="shared" si="15"/>
        <v>2656</v>
      </c>
      <c r="B159" s="94"/>
      <c r="C159" s="153"/>
      <c r="D159" s="93" t="str">
        <f>IF(C159&lt;&gt;"",COUNTIF(Stats!AD:AD,C159),"")</f>
        <v/>
      </c>
      <c r="E159" s="165" t="str">
        <f ca="1">IF(C159&lt;&gt;"",IF(MONTH(T159)=MONTH(TODAY()),Stats!AI2657,"--"),"")</f>
        <v/>
      </c>
      <c r="F159" s="97"/>
      <c r="G159" s="160"/>
      <c r="H159" s="157"/>
      <c r="I159" s="158"/>
      <c r="J159" s="161"/>
      <c r="K159" s="160"/>
      <c r="L159" s="162"/>
      <c r="M159" s="162"/>
      <c r="N159" s="96"/>
      <c r="O159" s="96"/>
      <c r="P159" s="164"/>
      <c r="Q159" s="159"/>
      <c r="R159" s="98"/>
      <c r="S159" s="163"/>
      <c r="T159" s="92" t="str">
        <f t="shared" ca="1" si="12"/>
        <v/>
      </c>
      <c r="U159" s="94"/>
      <c r="V159" s="92" t="str">
        <f t="shared" si="13"/>
        <v/>
      </c>
      <c r="W159" s="92" t="str">
        <f t="shared" si="14"/>
        <v/>
      </c>
      <c r="X159" s="99"/>
      <c r="Y159" s="94"/>
      <c r="Z159" s="100"/>
      <c r="AA159" s="95"/>
      <c r="AB159" s="10"/>
      <c r="AC159" s="72" t="b">
        <f t="shared" ca="1" si="11"/>
        <v>0</v>
      </c>
    </row>
    <row r="160" spans="1:29" ht="15">
      <c r="A160" s="93">
        <f t="shared" si="15"/>
        <v>2657</v>
      </c>
      <c r="B160" s="94"/>
      <c r="C160" s="153"/>
      <c r="D160" s="93" t="str">
        <f>IF(C160&lt;&gt;"",COUNTIF(Stats!AD:AD,C160),"")</f>
        <v/>
      </c>
      <c r="E160" s="165" t="str">
        <f ca="1">IF(C160&lt;&gt;"",IF(MONTH(T160)=MONTH(TODAY()),Stats!AI2658,"--"),"")</f>
        <v/>
      </c>
      <c r="F160" s="97"/>
      <c r="G160" s="160"/>
      <c r="H160" s="157"/>
      <c r="I160" s="158"/>
      <c r="J160" s="161"/>
      <c r="K160" s="160"/>
      <c r="L160" s="162"/>
      <c r="M160" s="162"/>
      <c r="N160" s="96"/>
      <c r="O160" s="96"/>
      <c r="P160" s="164"/>
      <c r="Q160" s="159"/>
      <c r="R160" s="98"/>
      <c r="S160" s="163"/>
      <c r="T160" s="92" t="str">
        <f t="shared" ca="1" si="12"/>
        <v/>
      </c>
      <c r="U160" s="94"/>
      <c r="V160" s="92" t="str">
        <f t="shared" si="13"/>
        <v/>
      </c>
      <c r="W160" s="92" t="str">
        <f t="shared" si="14"/>
        <v/>
      </c>
      <c r="X160" s="99"/>
      <c r="Y160" s="94"/>
      <c r="Z160" s="100"/>
      <c r="AA160" s="95"/>
      <c r="AB160" s="10"/>
      <c r="AC160" s="72" t="b">
        <f t="shared" ca="1" si="11"/>
        <v>0</v>
      </c>
    </row>
    <row r="161" spans="1:29" ht="15">
      <c r="A161" s="93">
        <f t="shared" si="15"/>
        <v>2658</v>
      </c>
      <c r="B161" s="94"/>
      <c r="C161" s="153"/>
      <c r="D161" s="93" t="str">
        <f>IF(C161&lt;&gt;"",COUNTIF(Stats!AD:AD,C161),"")</f>
        <v/>
      </c>
      <c r="E161" s="165" t="str">
        <f ca="1">IF(C161&lt;&gt;"",IF(MONTH(T161)=MONTH(TODAY()),Stats!AI2659,"--"),"")</f>
        <v/>
      </c>
      <c r="F161" s="97"/>
      <c r="G161" s="160"/>
      <c r="H161" s="157"/>
      <c r="I161" s="158"/>
      <c r="J161" s="161"/>
      <c r="K161" s="160"/>
      <c r="L161" s="162"/>
      <c r="M161" s="162"/>
      <c r="N161" s="96"/>
      <c r="O161" s="96"/>
      <c r="P161" s="164"/>
      <c r="Q161" s="159"/>
      <c r="R161" s="98"/>
      <c r="S161" s="163"/>
      <c r="T161" s="92" t="str">
        <f t="shared" ca="1" si="12"/>
        <v/>
      </c>
      <c r="U161" s="94"/>
      <c r="V161" s="92" t="str">
        <f t="shared" si="13"/>
        <v/>
      </c>
      <c r="W161" s="92" t="str">
        <f t="shared" si="14"/>
        <v/>
      </c>
      <c r="X161" s="99"/>
      <c r="Y161" s="94"/>
      <c r="Z161" s="100"/>
      <c r="AA161" s="95"/>
      <c r="AB161" s="10"/>
      <c r="AC161" s="72" t="b">
        <f t="shared" ca="1" si="11"/>
        <v>0</v>
      </c>
    </row>
    <row r="162" spans="1:29" ht="15">
      <c r="A162" s="93">
        <f t="shared" si="15"/>
        <v>2659</v>
      </c>
      <c r="B162" s="94"/>
      <c r="C162" s="153"/>
      <c r="D162" s="93" t="str">
        <f>IF(C162&lt;&gt;"",COUNTIF(Stats!AD:AD,C162),"")</f>
        <v/>
      </c>
      <c r="E162" s="165" t="str">
        <f ca="1">IF(C162&lt;&gt;"",IF(MONTH(T162)=MONTH(TODAY()),Stats!AI2660,"--"),"")</f>
        <v/>
      </c>
      <c r="F162" s="97"/>
      <c r="G162" s="160"/>
      <c r="H162" s="157"/>
      <c r="I162" s="158"/>
      <c r="J162" s="161"/>
      <c r="K162" s="160"/>
      <c r="L162" s="162"/>
      <c r="M162" s="162"/>
      <c r="N162" s="96"/>
      <c r="O162" s="96"/>
      <c r="P162" s="164"/>
      <c r="Q162" s="159"/>
      <c r="R162" s="98"/>
      <c r="S162" s="163"/>
      <c r="T162" s="92" t="str">
        <f t="shared" ca="1" si="12"/>
        <v/>
      </c>
      <c r="U162" s="94"/>
      <c r="V162" s="92" t="str">
        <f t="shared" si="13"/>
        <v/>
      </c>
      <c r="W162" s="92" t="str">
        <f t="shared" si="14"/>
        <v/>
      </c>
      <c r="X162" s="99"/>
      <c r="Y162" s="94"/>
      <c r="Z162" s="100"/>
      <c r="AA162" s="95"/>
      <c r="AB162" s="10"/>
      <c r="AC162" s="72" t="b">
        <f t="shared" ca="1" si="11"/>
        <v>0</v>
      </c>
    </row>
    <row r="163" spans="1:29" ht="15">
      <c r="A163" s="93">
        <f t="shared" si="15"/>
        <v>2660</v>
      </c>
      <c r="B163" s="94"/>
      <c r="C163" s="153"/>
      <c r="D163" s="93" t="str">
        <f>IF(C163&lt;&gt;"",COUNTIF(Stats!AD:AD,C163),"")</f>
        <v/>
      </c>
      <c r="E163" s="165" t="str">
        <f ca="1">IF(C163&lt;&gt;"",IF(MONTH(T163)=MONTH(TODAY()),Stats!AI2661,"--"),"")</f>
        <v/>
      </c>
      <c r="F163" s="97"/>
      <c r="G163" s="160"/>
      <c r="H163" s="157"/>
      <c r="I163" s="158"/>
      <c r="J163" s="161"/>
      <c r="K163" s="160"/>
      <c r="L163" s="162"/>
      <c r="M163" s="162"/>
      <c r="N163" s="96"/>
      <c r="O163" s="96"/>
      <c r="P163" s="164"/>
      <c r="Q163" s="159"/>
      <c r="R163" s="98"/>
      <c r="S163" s="163"/>
      <c r="T163" s="92" t="str">
        <f t="shared" ca="1" si="12"/>
        <v/>
      </c>
      <c r="U163" s="94"/>
      <c r="V163" s="92" t="str">
        <f t="shared" si="13"/>
        <v/>
      </c>
      <c r="W163" s="92" t="str">
        <f t="shared" si="14"/>
        <v/>
      </c>
      <c r="X163" s="99"/>
      <c r="Y163" s="94"/>
      <c r="Z163" s="100"/>
      <c r="AA163" s="95"/>
      <c r="AB163" s="10"/>
      <c r="AC163" s="72" t="b">
        <f t="shared" ca="1" si="11"/>
        <v>0</v>
      </c>
    </row>
    <row r="164" spans="1:29" ht="15">
      <c r="A164" s="93">
        <f t="shared" si="15"/>
        <v>2661</v>
      </c>
      <c r="B164" s="94"/>
      <c r="C164" s="153"/>
      <c r="D164" s="93" t="str">
        <f>IF(C164&lt;&gt;"",COUNTIF(Stats!AD:AD,C164),"")</f>
        <v/>
      </c>
      <c r="E164" s="165" t="str">
        <f ca="1">IF(C164&lt;&gt;"",IF(MONTH(T164)=MONTH(TODAY()),Stats!AI2662,"--"),"")</f>
        <v/>
      </c>
      <c r="F164" s="97"/>
      <c r="G164" s="160"/>
      <c r="H164" s="157"/>
      <c r="I164" s="158"/>
      <c r="J164" s="161"/>
      <c r="K164" s="160"/>
      <c r="L164" s="162"/>
      <c r="M164" s="162"/>
      <c r="N164" s="96"/>
      <c r="O164" s="96"/>
      <c r="P164" s="164"/>
      <c r="Q164" s="159"/>
      <c r="R164" s="98"/>
      <c r="S164" s="163"/>
      <c r="T164" s="92" t="str">
        <f t="shared" ca="1" si="12"/>
        <v/>
      </c>
      <c r="U164" s="94"/>
      <c r="V164" s="92" t="str">
        <f t="shared" si="13"/>
        <v/>
      </c>
      <c r="W164" s="92" t="str">
        <f t="shared" si="14"/>
        <v/>
      </c>
      <c r="X164" s="99"/>
      <c r="Y164" s="94"/>
      <c r="Z164" s="100"/>
      <c r="AA164" s="95"/>
      <c r="AB164" s="10"/>
      <c r="AC164" s="72" t="b">
        <f t="shared" ca="1" si="11"/>
        <v>0</v>
      </c>
    </row>
    <row r="165" spans="1:29" ht="15">
      <c r="A165" s="93">
        <f t="shared" si="15"/>
        <v>2662</v>
      </c>
      <c r="B165" s="94"/>
      <c r="C165" s="153"/>
      <c r="D165" s="93" t="str">
        <f>IF(C165&lt;&gt;"",COUNTIF(Stats!AD:AD,C165),"")</f>
        <v/>
      </c>
      <c r="E165" s="165" t="str">
        <f ca="1">IF(C165&lt;&gt;"",IF(MONTH(T165)=MONTH(TODAY()),Stats!AI2663,"--"),"")</f>
        <v/>
      </c>
      <c r="F165" s="97"/>
      <c r="G165" s="160"/>
      <c r="H165" s="157"/>
      <c r="I165" s="158"/>
      <c r="J165" s="161"/>
      <c r="K165" s="160"/>
      <c r="L165" s="162"/>
      <c r="M165" s="162"/>
      <c r="N165" s="96"/>
      <c r="O165" s="96"/>
      <c r="P165" s="164"/>
      <c r="Q165" s="159"/>
      <c r="R165" s="98"/>
      <c r="S165" s="163"/>
      <c r="T165" s="92" t="str">
        <f t="shared" ca="1" si="12"/>
        <v/>
      </c>
      <c r="U165" s="94"/>
      <c r="V165" s="92" t="str">
        <f t="shared" si="13"/>
        <v/>
      </c>
      <c r="W165" s="92" t="str">
        <f t="shared" si="14"/>
        <v/>
      </c>
      <c r="X165" s="99"/>
      <c r="Y165" s="94"/>
      <c r="Z165" s="100"/>
      <c r="AA165" s="95"/>
      <c r="AB165" s="10"/>
      <c r="AC165" s="72" t="b">
        <f t="shared" ca="1" si="11"/>
        <v>0</v>
      </c>
    </row>
    <row r="166" spans="1:29" ht="15">
      <c r="A166" s="93">
        <f t="shared" si="15"/>
        <v>2663</v>
      </c>
      <c r="B166" s="94"/>
      <c r="C166" s="153"/>
      <c r="D166" s="93" t="str">
        <f>IF(C166&lt;&gt;"",COUNTIF(Stats!AD:AD,C166),"")</f>
        <v/>
      </c>
      <c r="E166" s="165" t="str">
        <f ca="1">IF(C166&lt;&gt;"",IF(MONTH(T166)=MONTH(TODAY()),Stats!AI2664,"--"),"")</f>
        <v/>
      </c>
      <c r="F166" s="97"/>
      <c r="G166" s="160"/>
      <c r="H166" s="157"/>
      <c r="I166" s="158"/>
      <c r="J166" s="161"/>
      <c r="K166" s="160"/>
      <c r="L166" s="162"/>
      <c r="M166" s="162"/>
      <c r="N166" s="96"/>
      <c r="O166" s="96"/>
      <c r="P166" s="164"/>
      <c r="Q166" s="159"/>
      <c r="R166" s="98"/>
      <c r="S166" s="163"/>
      <c r="T166" s="92" t="str">
        <f t="shared" ca="1" si="12"/>
        <v/>
      </c>
      <c r="U166" s="94"/>
      <c r="V166" s="92" t="str">
        <f t="shared" si="13"/>
        <v/>
      </c>
      <c r="W166" s="92" t="str">
        <f t="shared" si="14"/>
        <v/>
      </c>
      <c r="X166" s="99"/>
      <c r="Y166" s="94"/>
      <c r="Z166" s="100"/>
      <c r="AA166" s="95"/>
      <c r="AB166" s="10"/>
      <c r="AC166" s="72" t="b">
        <f t="shared" ca="1" si="11"/>
        <v>0</v>
      </c>
    </row>
    <row r="167" spans="1:29" ht="15">
      <c r="A167" s="93">
        <f t="shared" si="15"/>
        <v>2664</v>
      </c>
      <c r="B167" s="94"/>
      <c r="C167" s="153"/>
      <c r="D167" s="93" t="str">
        <f>IF(C167&lt;&gt;"",COUNTIF(Stats!AD:AD,C167),"")</f>
        <v/>
      </c>
      <c r="E167" s="165" t="str">
        <f ca="1">IF(C167&lt;&gt;"",IF(MONTH(T167)=MONTH(TODAY()),Stats!AI2665,"--"),"")</f>
        <v/>
      </c>
      <c r="F167" s="97"/>
      <c r="G167" s="160"/>
      <c r="H167" s="157"/>
      <c r="I167" s="158"/>
      <c r="J167" s="161"/>
      <c r="K167" s="160"/>
      <c r="L167" s="162"/>
      <c r="M167" s="162"/>
      <c r="N167" s="96"/>
      <c r="O167" s="96"/>
      <c r="P167" s="164"/>
      <c r="Q167" s="159"/>
      <c r="R167" s="98"/>
      <c r="S167" s="163"/>
      <c r="T167" s="92" t="str">
        <f t="shared" ca="1" si="12"/>
        <v/>
      </c>
      <c r="U167" s="94"/>
      <c r="V167" s="92" t="str">
        <f t="shared" si="13"/>
        <v/>
      </c>
      <c r="W167" s="92" t="str">
        <f t="shared" si="14"/>
        <v/>
      </c>
      <c r="X167" s="99"/>
      <c r="Y167" s="94"/>
      <c r="Z167" s="100"/>
      <c r="AA167" s="95"/>
      <c r="AB167" s="10"/>
      <c r="AC167" s="72" t="b">
        <f t="shared" ca="1" si="11"/>
        <v>0</v>
      </c>
    </row>
    <row r="168" spans="1:29" ht="15">
      <c r="A168" s="93">
        <f t="shared" si="15"/>
        <v>2665</v>
      </c>
      <c r="B168" s="94"/>
      <c r="C168" s="153"/>
      <c r="D168" s="93" t="str">
        <f>IF(C168&lt;&gt;"",COUNTIF(Stats!AD:AD,C168),"")</f>
        <v/>
      </c>
      <c r="E168" s="165" t="str">
        <f ca="1">IF(C168&lt;&gt;"",IF(MONTH(T168)=MONTH(TODAY()),Stats!AI2666,"--"),"")</f>
        <v/>
      </c>
      <c r="F168" s="97"/>
      <c r="G168" s="160"/>
      <c r="H168" s="157"/>
      <c r="I168" s="158"/>
      <c r="J168" s="161"/>
      <c r="K168" s="160"/>
      <c r="L168" s="162"/>
      <c r="M168" s="162"/>
      <c r="N168" s="96"/>
      <c r="O168" s="96"/>
      <c r="P168" s="164"/>
      <c r="Q168" s="159"/>
      <c r="R168" s="98"/>
      <c r="S168" s="163"/>
      <c r="T168" s="92" t="str">
        <f t="shared" ca="1" si="12"/>
        <v/>
      </c>
      <c r="U168" s="94"/>
      <c r="V168" s="92" t="str">
        <f t="shared" si="13"/>
        <v/>
      </c>
      <c r="W168" s="92" t="str">
        <f t="shared" si="14"/>
        <v/>
      </c>
      <c r="X168" s="99"/>
      <c r="Y168" s="94"/>
      <c r="Z168" s="100"/>
      <c r="AA168" s="95"/>
      <c r="AB168" s="10"/>
      <c r="AC168" s="72" t="b">
        <f t="shared" ca="1" si="11"/>
        <v>0</v>
      </c>
    </row>
    <row r="169" spans="1:29" ht="15">
      <c r="A169" s="93">
        <f t="shared" si="15"/>
        <v>2666</v>
      </c>
      <c r="B169" s="94"/>
      <c r="C169" s="153"/>
      <c r="D169" s="93" t="str">
        <f>IF(C169&lt;&gt;"",COUNTIF(Stats!AD:AD,C169),"")</f>
        <v/>
      </c>
      <c r="E169" s="165" t="str">
        <f ca="1">IF(C169&lt;&gt;"",IF(MONTH(T169)=MONTH(TODAY()),Stats!AI2667,"--"),"")</f>
        <v/>
      </c>
      <c r="F169" s="97"/>
      <c r="G169" s="160"/>
      <c r="H169" s="157"/>
      <c r="I169" s="158"/>
      <c r="J169" s="161"/>
      <c r="K169" s="160"/>
      <c r="L169" s="162"/>
      <c r="M169" s="162"/>
      <c r="N169" s="96"/>
      <c r="O169" s="96"/>
      <c r="P169" s="164"/>
      <c r="Q169" s="159"/>
      <c r="R169" s="98"/>
      <c r="S169" s="163"/>
      <c r="T169" s="92" t="str">
        <f t="shared" ca="1" si="12"/>
        <v/>
      </c>
      <c r="U169" s="94"/>
      <c r="V169" s="92" t="str">
        <f t="shared" si="13"/>
        <v/>
      </c>
      <c r="W169" s="92" t="str">
        <f t="shared" si="14"/>
        <v/>
      </c>
      <c r="X169" s="99"/>
      <c r="Y169" s="94"/>
      <c r="Z169" s="100"/>
      <c r="AA169" s="95"/>
      <c r="AB169" s="10"/>
      <c r="AC169" s="72" t="b">
        <f t="shared" ca="1" si="11"/>
        <v>0</v>
      </c>
    </row>
    <row r="170" spans="1:29" ht="15">
      <c r="A170" s="93">
        <f t="shared" si="15"/>
        <v>2667</v>
      </c>
      <c r="B170" s="94"/>
      <c r="C170" s="153"/>
      <c r="D170" s="93" t="str">
        <f>IF(C170&lt;&gt;"",COUNTIF(Stats!AD:AD,C170),"")</f>
        <v/>
      </c>
      <c r="E170" s="165" t="str">
        <f ca="1">IF(C170&lt;&gt;"",IF(MONTH(T170)=MONTH(TODAY()),Stats!AI2668,"--"),"")</f>
        <v/>
      </c>
      <c r="F170" s="97"/>
      <c r="G170" s="160"/>
      <c r="H170" s="157"/>
      <c r="I170" s="158"/>
      <c r="J170" s="161"/>
      <c r="K170" s="160"/>
      <c r="L170" s="162"/>
      <c r="M170" s="162"/>
      <c r="N170" s="96"/>
      <c r="O170" s="96"/>
      <c r="P170" s="164"/>
      <c r="Q170" s="159"/>
      <c r="R170" s="98"/>
      <c r="S170" s="163"/>
      <c r="T170" s="92" t="str">
        <f t="shared" ca="1" si="12"/>
        <v/>
      </c>
      <c r="U170" s="94"/>
      <c r="V170" s="92" t="str">
        <f t="shared" si="13"/>
        <v/>
      </c>
      <c r="W170" s="92" t="str">
        <f t="shared" si="14"/>
        <v/>
      </c>
      <c r="X170" s="99"/>
      <c r="Y170" s="94"/>
      <c r="Z170" s="100"/>
      <c r="AA170" s="95"/>
      <c r="AB170" s="10"/>
      <c r="AC170" s="72" t="b">
        <f t="shared" ca="1" si="11"/>
        <v>0</v>
      </c>
    </row>
    <row r="171" spans="1:29" ht="15">
      <c r="A171" s="93">
        <f t="shared" si="15"/>
        <v>2668</v>
      </c>
      <c r="B171" s="94"/>
      <c r="C171" s="153"/>
      <c r="D171" s="93" t="str">
        <f>IF(C171&lt;&gt;"",COUNTIF(Stats!AD:AD,C171),"")</f>
        <v/>
      </c>
      <c r="E171" s="165" t="str">
        <f ca="1">IF(C171&lt;&gt;"",IF(MONTH(T171)=MONTH(TODAY()),Stats!AI2669,"--"),"")</f>
        <v/>
      </c>
      <c r="F171" s="97"/>
      <c r="G171" s="160"/>
      <c r="H171" s="157"/>
      <c r="I171" s="158"/>
      <c r="J171" s="161"/>
      <c r="K171" s="160"/>
      <c r="L171" s="162"/>
      <c r="M171" s="162"/>
      <c r="N171" s="96"/>
      <c r="O171" s="96"/>
      <c r="P171" s="164"/>
      <c r="Q171" s="159"/>
      <c r="R171" s="98"/>
      <c r="S171" s="163"/>
      <c r="T171" s="92" t="str">
        <f t="shared" ca="1" si="12"/>
        <v/>
      </c>
      <c r="U171" s="94"/>
      <c r="V171" s="92" t="str">
        <f t="shared" si="13"/>
        <v/>
      </c>
      <c r="W171" s="92" t="str">
        <f t="shared" si="14"/>
        <v/>
      </c>
      <c r="X171" s="99"/>
      <c r="Y171" s="94"/>
      <c r="Z171" s="100"/>
      <c r="AA171" s="95"/>
      <c r="AB171" s="10"/>
      <c r="AC171" s="72" t="b">
        <f t="shared" ca="1" si="11"/>
        <v>0</v>
      </c>
    </row>
    <row r="172" spans="1:29" ht="15">
      <c r="A172" s="93">
        <f t="shared" si="15"/>
        <v>2669</v>
      </c>
      <c r="B172" s="94"/>
      <c r="C172" s="153"/>
      <c r="D172" s="93" t="str">
        <f>IF(C172&lt;&gt;"",COUNTIF(Stats!AD:AD,C172),"")</f>
        <v/>
      </c>
      <c r="E172" s="165" t="str">
        <f ca="1">IF(C172&lt;&gt;"",IF(MONTH(T172)=MONTH(TODAY()),Stats!AI2670,"--"),"")</f>
        <v/>
      </c>
      <c r="F172" s="97"/>
      <c r="G172" s="160"/>
      <c r="H172" s="157"/>
      <c r="I172" s="158"/>
      <c r="J172" s="161"/>
      <c r="K172" s="160"/>
      <c r="L172" s="162"/>
      <c r="M172" s="162"/>
      <c r="N172" s="96"/>
      <c r="O172" s="96"/>
      <c r="P172" s="164"/>
      <c r="Q172" s="159"/>
      <c r="R172" s="98"/>
      <c r="S172" s="163"/>
      <c r="T172" s="92" t="str">
        <f t="shared" ca="1" si="12"/>
        <v/>
      </c>
      <c r="U172" s="94"/>
      <c r="V172" s="92" t="str">
        <f t="shared" si="13"/>
        <v/>
      </c>
      <c r="W172" s="92" t="str">
        <f t="shared" si="14"/>
        <v/>
      </c>
      <c r="X172" s="99"/>
      <c r="Y172" s="94"/>
      <c r="Z172" s="100"/>
      <c r="AA172" s="95"/>
      <c r="AB172" s="10"/>
      <c r="AC172" s="72" t="b">
        <f t="shared" ca="1" si="11"/>
        <v>0</v>
      </c>
    </row>
    <row r="173" spans="1:29" ht="15">
      <c r="A173" s="93">
        <f t="shared" si="15"/>
        <v>2670</v>
      </c>
      <c r="B173" s="94"/>
      <c r="C173" s="153"/>
      <c r="D173" s="93" t="str">
        <f>IF(C173&lt;&gt;"",COUNTIF(Stats!AD:AD,C173),"")</f>
        <v/>
      </c>
      <c r="E173" s="165" t="str">
        <f ca="1">IF(C173&lt;&gt;"",IF(MONTH(T173)=MONTH(TODAY()),Stats!AI2671,"--"),"")</f>
        <v/>
      </c>
      <c r="F173" s="97"/>
      <c r="G173" s="160"/>
      <c r="H173" s="157"/>
      <c r="I173" s="158"/>
      <c r="J173" s="161"/>
      <c r="K173" s="160"/>
      <c r="L173" s="162"/>
      <c r="M173" s="162"/>
      <c r="N173" s="96"/>
      <c r="O173" s="96"/>
      <c r="P173" s="164"/>
      <c r="Q173" s="159"/>
      <c r="R173" s="98"/>
      <c r="S173" s="163"/>
      <c r="T173" s="92" t="str">
        <f t="shared" ca="1" si="12"/>
        <v/>
      </c>
      <c r="U173" s="94"/>
      <c r="V173" s="92" t="str">
        <f t="shared" si="13"/>
        <v/>
      </c>
      <c r="W173" s="92" t="str">
        <f t="shared" si="14"/>
        <v/>
      </c>
      <c r="X173" s="99"/>
      <c r="Y173" s="94"/>
      <c r="Z173" s="100"/>
      <c r="AA173" s="95"/>
      <c r="AB173" s="10"/>
      <c r="AC173" s="72" t="b">
        <f t="shared" ca="1" si="11"/>
        <v>0</v>
      </c>
    </row>
    <row r="174" spans="1:29" ht="15">
      <c r="A174" s="93">
        <f t="shared" si="15"/>
        <v>2671</v>
      </c>
      <c r="B174" s="94"/>
      <c r="C174" s="153"/>
      <c r="D174" s="93" t="str">
        <f>IF(C174&lt;&gt;"",COUNTIF(Stats!AD:AD,C174),"")</f>
        <v/>
      </c>
      <c r="E174" s="165" t="str">
        <f ca="1">IF(C174&lt;&gt;"",IF(MONTH(T174)=MONTH(TODAY()),Stats!AI2672,"--"),"")</f>
        <v/>
      </c>
      <c r="F174" s="97"/>
      <c r="G174" s="160"/>
      <c r="H174" s="157"/>
      <c r="I174" s="158"/>
      <c r="J174" s="161"/>
      <c r="K174" s="160"/>
      <c r="L174" s="162"/>
      <c r="M174" s="162"/>
      <c r="N174" s="96"/>
      <c r="O174" s="96"/>
      <c r="P174" s="164"/>
      <c r="Q174" s="159"/>
      <c r="R174" s="98"/>
      <c r="S174" s="163"/>
      <c r="T174" s="92" t="str">
        <f t="shared" ca="1" si="12"/>
        <v/>
      </c>
      <c r="U174" s="94"/>
      <c r="V174" s="92" t="str">
        <f t="shared" si="13"/>
        <v/>
      </c>
      <c r="W174" s="92" t="str">
        <f t="shared" si="14"/>
        <v/>
      </c>
      <c r="X174" s="99"/>
      <c r="Y174" s="94"/>
      <c r="Z174" s="100"/>
      <c r="AA174" s="95"/>
      <c r="AB174" s="10"/>
      <c r="AC174" s="72" t="b">
        <f t="shared" ca="1" si="11"/>
        <v>0</v>
      </c>
    </row>
    <row r="175" spans="1:29" ht="15">
      <c r="A175" s="93">
        <f t="shared" si="15"/>
        <v>2672</v>
      </c>
      <c r="B175" s="94"/>
      <c r="C175" s="153"/>
      <c r="D175" s="93" t="str">
        <f>IF(C175&lt;&gt;"",COUNTIF(Stats!AD:AD,C175),"")</f>
        <v/>
      </c>
      <c r="E175" s="165" t="str">
        <f ca="1">IF(C175&lt;&gt;"",IF(MONTH(T175)=MONTH(TODAY()),Stats!AI2673,"--"),"")</f>
        <v/>
      </c>
      <c r="F175" s="97"/>
      <c r="G175" s="160"/>
      <c r="H175" s="157"/>
      <c r="I175" s="158"/>
      <c r="J175" s="161"/>
      <c r="K175" s="160"/>
      <c r="L175" s="162"/>
      <c r="M175" s="162"/>
      <c r="N175" s="96"/>
      <c r="O175" s="96"/>
      <c r="P175" s="164"/>
      <c r="Q175" s="159"/>
      <c r="R175" s="98"/>
      <c r="S175" s="163"/>
      <c r="T175" s="92" t="str">
        <f t="shared" ca="1" si="12"/>
        <v/>
      </c>
      <c r="U175" s="94"/>
      <c r="V175" s="92" t="str">
        <f t="shared" si="13"/>
        <v/>
      </c>
      <c r="W175" s="92" t="str">
        <f t="shared" si="14"/>
        <v/>
      </c>
      <c r="X175" s="99"/>
      <c r="Y175" s="94"/>
      <c r="Z175" s="100"/>
      <c r="AA175" s="95"/>
      <c r="AB175" s="10"/>
      <c r="AC175" s="72" t="b">
        <f t="shared" ca="1" si="11"/>
        <v>0</v>
      </c>
    </row>
    <row r="176" spans="1:29" ht="15">
      <c r="A176" s="93">
        <f t="shared" si="15"/>
        <v>2673</v>
      </c>
      <c r="B176" s="94"/>
      <c r="C176" s="153"/>
      <c r="D176" s="93" t="str">
        <f>IF(C176&lt;&gt;"",COUNTIF(Stats!AD:AD,C176),"")</f>
        <v/>
      </c>
      <c r="E176" s="165" t="str">
        <f ca="1">IF(C176&lt;&gt;"",IF(MONTH(T176)=MONTH(TODAY()),Stats!AI2674,"--"),"")</f>
        <v/>
      </c>
      <c r="F176" s="97"/>
      <c r="G176" s="160"/>
      <c r="H176" s="157"/>
      <c r="I176" s="158"/>
      <c r="J176" s="161"/>
      <c r="K176" s="160"/>
      <c r="L176" s="162"/>
      <c r="M176" s="162"/>
      <c r="N176" s="96"/>
      <c r="O176" s="96"/>
      <c r="P176" s="164"/>
      <c r="Q176" s="159"/>
      <c r="R176" s="98"/>
      <c r="S176" s="163"/>
      <c r="T176" s="92" t="str">
        <f t="shared" ca="1" si="12"/>
        <v/>
      </c>
      <c r="U176" s="94"/>
      <c r="V176" s="92" t="str">
        <f t="shared" si="13"/>
        <v/>
      </c>
      <c r="W176" s="92" t="str">
        <f t="shared" si="14"/>
        <v/>
      </c>
      <c r="X176" s="99"/>
      <c r="Y176" s="94"/>
      <c r="Z176" s="100"/>
      <c r="AA176" s="95"/>
      <c r="AB176" s="10"/>
      <c r="AC176" s="72" t="b">
        <f t="shared" ca="1" si="11"/>
        <v>0</v>
      </c>
    </row>
    <row r="177" spans="1:34" ht="15">
      <c r="A177" s="93">
        <f t="shared" si="15"/>
        <v>2674</v>
      </c>
      <c r="B177" s="94"/>
      <c r="C177" s="153"/>
      <c r="D177" s="93" t="str">
        <f>IF(C177&lt;&gt;"",COUNTIF(Stats!AD:AD,C177),"")</f>
        <v/>
      </c>
      <c r="E177" s="165" t="str">
        <f ca="1">IF(C177&lt;&gt;"",IF(MONTH(T177)=MONTH(TODAY()),Stats!AI2675,"--"),"")</f>
        <v/>
      </c>
      <c r="F177" s="97"/>
      <c r="G177" s="160"/>
      <c r="H177" s="157"/>
      <c r="I177" s="158"/>
      <c r="J177" s="161"/>
      <c r="K177" s="160"/>
      <c r="L177" s="162"/>
      <c r="M177" s="162"/>
      <c r="N177" s="96"/>
      <c r="O177" s="96"/>
      <c r="P177" s="164"/>
      <c r="Q177" s="159"/>
      <c r="R177" s="98"/>
      <c r="S177" s="163"/>
      <c r="T177" s="92" t="str">
        <f t="shared" ca="1" si="12"/>
        <v/>
      </c>
      <c r="U177" s="94"/>
      <c r="V177" s="92" t="str">
        <f t="shared" si="13"/>
        <v/>
      </c>
      <c r="W177" s="92" t="str">
        <f t="shared" si="14"/>
        <v/>
      </c>
      <c r="X177" s="99"/>
      <c r="Y177" s="94"/>
      <c r="Z177" s="100"/>
      <c r="AA177" s="95"/>
      <c r="AB177" s="10"/>
      <c r="AC177" s="72" t="b">
        <f t="shared" ca="1" si="11"/>
        <v>0</v>
      </c>
    </row>
    <row r="178" spans="1:34" ht="15">
      <c r="A178" s="93">
        <f t="shared" si="15"/>
        <v>2675</v>
      </c>
      <c r="B178" s="94"/>
      <c r="C178" s="153"/>
      <c r="D178" s="93" t="str">
        <f>IF(C178&lt;&gt;"",COUNTIF(Stats!AD:AD,C178),"")</f>
        <v/>
      </c>
      <c r="E178" s="165" t="str">
        <f ca="1">IF(C178&lt;&gt;"",IF(MONTH(T178)=MONTH(TODAY()),Stats!AI2676,"--"),"")</f>
        <v/>
      </c>
      <c r="F178" s="97"/>
      <c r="G178" s="160"/>
      <c r="H178" s="157"/>
      <c r="I178" s="158"/>
      <c r="J178" s="161"/>
      <c r="K178" s="160"/>
      <c r="L178" s="162"/>
      <c r="M178" s="162"/>
      <c r="N178" s="96"/>
      <c r="O178" s="96"/>
      <c r="P178" s="164"/>
      <c r="Q178" s="159"/>
      <c r="R178" s="98"/>
      <c r="S178" s="163"/>
      <c r="T178" s="92" t="str">
        <f t="shared" ca="1" si="12"/>
        <v/>
      </c>
      <c r="U178" s="94"/>
      <c r="V178" s="92" t="str">
        <f t="shared" si="13"/>
        <v/>
      </c>
      <c r="W178" s="92" t="str">
        <f t="shared" si="14"/>
        <v/>
      </c>
      <c r="X178" s="99"/>
      <c r="Y178" s="94"/>
      <c r="Z178" s="100"/>
      <c r="AA178" s="95"/>
      <c r="AB178" s="10"/>
      <c r="AC178" s="72" t="b">
        <f t="shared" ca="1" si="11"/>
        <v>0</v>
      </c>
    </row>
    <row r="179" spans="1:34" ht="15">
      <c r="A179" s="93">
        <f t="shared" si="15"/>
        <v>2676</v>
      </c>
      <c r="B179" s="94"/>
      <c r="C179" s="153"/>
      <c r="D179" s="93" t="str">
        <f>IF(C179&lt;&gt;"",COUNTIF(Stats!AD:AD,C179),"")</f>
        <v/>
      </c>
      <c r="E179" s="165" t="str">
        <f ca="1">IF(C179&lt;&gt;"",IF(MONTH(T179)=MONTH(TODAY()),Stats!AI2677,"--"),"")</f>
        <v/>
      </c>
      <c r="F179" s="97"/>
      <c r="G179" s="160"/>
      <c r="H179" s="157"/>
      <c r="I179" s="158"/>
      <c r="J179" s="161"/>
      <c r="K179" s="160"/>
      <c r="L179" s="162"/>
      <c r="M179" s="162"/>
      <c r="N179" s="96"/>
      <c r="O179" s="96"/>
      <c r="P179" s="164"/>
      <c r="Q179" s="159"/>
      <c r="R179" s="98"/>
      <c r="S179" s="163"/>
      <c r="T179" s="92" t="str">
        <f t="shared" ca="1" si="12"/>
        <v/>
      </c>
      <c r="U179" s="94"/>
      <c r="V179" s="92" t="str">
        <f t="shared" si="13"/>
        <v/>
      </c>
      <c r="W179" s="92" t="str">
        <f t="shared" si="14"/>
        <v/>
      </c>
      <c r="X179" s="99"/>
      <c r="Y179" s="94"/>
      <c r="Z179" s="100"/>
      <c r="AA179" s="95"/>
      <c r="AB179" s="10"/>
      <c r="AC179" s="72" t="b">
        <f t="shared" ca="1" si="11"/>
        <v>0</v>
      </c>
    </row>
    <row r="180" spans="1:34" ht="15">
      <c r="A180" s="93">
        <f t="shared" si="15"/>
        <v>2677</v>
      </c>
      <c r="B180" s="94"/>
      <c r="C180" s="153"/>
      <c r="D180" s="93" t="str">
        <f>IF(C180&lt;&gt;"",COUNTIF(Stats!AD:AD,C180),"")</f>
        <v/>
      </c>
      <c r="E180" s="165" t="str">
        <f ca="1">IF(C180&lt;&gt;"",IF(MONTH(T180)=MONTH(TODAY()),Stats!AI2678,"--"),"")</f>
        <v/>
      </c>
      <c r="F180" s="97"/>
      <c r="G180" s="160"/>
      <c r="H180" s="157"/>
      <c r="I180" s="158"/>
      <c r="J180" s="161"/>
      <c r="K180" s="160"/>
      <c r="L180" s="162"/>
      <c r="M180" s="162"/>
      <c r="N180" s="96"/>
      <c r="O180" s="96"/>
      <c r="P180" s="164"/>
      <c r="Q180" s="159"/>
      <c r="R180" s="98"/>
      <c r="S180" s="163"/>
      <c r="T180" s="92" t="str">
        <f t="shared" ca="1" si="12"/>
        <v/>
      </c>
      <c r="U180" s="94"/>
      <c r="V180" s="92" t="str">
        <f t="shared" si="13"/>
        <v/>
      </c>
      <c r="W180" s="92" t="str">
        <f t="shared" si="14"/>
        <v/>
      </c>
      <c r="X180" s="99"/>
      <c r="Y180" s="94"/>
      <c r="Z180" s="100"/>
      <c r="AA180" s="95"/>
      <c r="AB180" s="10"/>
      <c r="AC180" s="72" t="b">
        <f t="shared" ca="1" si="11"/>
        <v>0</v>
      </c>
    </row>
    <row r="181" spans="1:34" ht="15">
      <c r="A181" s="93">
        <f t="shared" si="15"/>
        <v>2678</v>
      </c>
      <c r="B181" s="94"/>
      <c r="C181" s="153"/>
      <c r="D181" s="93" t="str">
        <f>IF(C181&lt;&gt;"",COUNTIF(Stats!AD:AD,C181),"")</f>
        <v/>
      </c>
      <c r="E181" s="165" t="str">
        <f ca="1">IF(C181&lt;&gt;"",IF(MONTH(T181)=MONTH(TODAY()),Stats!AI2679,"--"),"")</f>
        <v/>
      </c>
      <c r="F181" s="97"/>
      <c r="G181" s="160"/>
      <c r="H181" s="157"/>
      <c r="I181" s="158"/>
      <c r="J181" s="161"/>
      <c r="K181" s="160"/>
      <c r="L181" s="162"/>
      <c r="M181" s="162"/>
      <c r="N181" s="96"/>
      <c r="O181" s="96"/>
      <c r="P181" s="164"/>
      <c r="Q181" s="159"/>
      <c r="R181" s="98"/>
      <c r="S181" s="163"/>
      <c r="T181" s="92" t="str">
        <f t="shared" ca="1" si="12"/>
        <v/>
      </c>
      <c r="U181" s="94"/>
      <c r="V181" s="92" t="str">
        <f t="shared" si="13"/>
        <v/>
      </c>
      <c r="W181" s="92" t="str">
        <f t="shared" si="14"/>
        <v/>
      </c>
      <c r="X181" s="99"/>
      <c r="Y181" s="94"/>
      <c r="Z181" s="100"/>
      <c r="AA181" s="95"/>
      <c r="AB181" s="10"/>
      <c r="AC181" s="72" t="b">
        <f t="shared" ca="1" si="11"/>
        <v>0</v>
      </c>
    </row>
    <row r="182" spans="1:34" ht="15">
      <c r="A182" s="93">
        <f t="shared" si="15"/>
        <v>2679</v>
      </c>
      <c r="B182" s="94"/>
      <c r="C182" s="153"/>
      <c r="D182" s="93" t="str">
        <f>IF(C182&lt;&gt;"",COUNTIF(Stats!AD:AD,C182),"")</f>
        <v/>
      </c>
      <c r="E182" s="165" t="str">
        <f ca="1">IF(C182&lt;&gt;"",IF(MONTH(T182)=MONTH(TODAY()),Stats!AI2680,"--"),"")</f>
        <v/>
      </c>
      <c r="F182" s="97"/>
      <c r="G182" s="160"/>
      <c r="H182" s="157"/>
      <c r="I182" s="158"/>
      <c r="J182" s="161"/>
      <c r="K182" s="160"/>
      <c r="L182" s="162"/>
      <c r="M182" s="162"/>
      <c r="N182" s="96"/>
      <c r="O182" s="96"/>
      <c r="P182" s="164"/>
      <c r="Q182" s="159"/>
      <c r="R182" s="98"/>
      <c r="S182" s="163"/>
      <c r="T182" s="92" t="str">
        <f t="shared" ca="1" si="12"/>
        <v/>
      </c>
      <c r="U182" s="94"/>
      <c r="V182" s="92" t="str">
        <f t="shared" si="13"/>
        <v/>
      </c>
      <c r="W182" s="92" t="str">
        <f t="shared" si="14"/>
        <v/>
      </c>
      <c r="X182" s="99"/>
      <c r="Y182" s="94"/>
      <c r="Z182" s="100"/>
      <c r="AA182" s="95"/>
      <c r="AB182" s="10"/>
      <c r="AC182" s="72" t="b">
        <f t="shared" ca="1" si="11"/>
        <v>0</v>
      </c>
    </row>
    <row r="183" spans="1:34" ht="15">
      <c r="A183" s="93">
        <f t="shared" si="15"/>
        <v>2680</v>
      </c>
      <c r="B183" s="94"/>
      <c r="C183" s="153"/>
      <c r="D183" s="93" t="str">
        <f>IF(C183&lt;&gt;"",COUNTIF(Stats!AD:AD,C183),"")</f>
        <v/>
      </c>
      <c r="E183" s="165" t="str">
        <f ca="1">IF(C183&lt;&gt;"",IF(MONTH(T183)=MONTH(TODAY()),Stats!AI2681,"--"),"")</f>
        <v/>
      </c>
      <c r="F183" s="97"/>
      <c r="G183" s="160"/>
      <c r="H183" s="157"/>
      <c r="I183" s="158"/>
      <c r="J183" s="161"/>
      <c r="K183" s="160"/>
      <c r="L183" s="162"/>
      <c r="M183" s="162"/>
      <c r="N183" s="96"/>
      <c r="O183" s="96"/>
      <c r="P183" s="164"/>
      <c r="Q183" s="159"/>
      <c r="R183" s="98"/>
      <c r="S183" s="163"/>
      <c r="T183" s="92" t="str">
        <f t="shared" ca="1" si="12"/>
        <v/>
      </c>
      <c r="U183" s="94"/>
      <c r="V183" s="92" t="str">
        <f t="shared" si="13"/>
        <v/>
      </c>
      <c r="W183" s="92" t="str">
        <f t="shared" si="14"/>
        <v/>
      </c>
      <c r="X183" s="99"/>
      <c r="Y183" s="94"/>
      <c r="Z183" s="100"/>
      <c r="AA183" s="95"/>
      <c r="AB183" s="10"/>
      <c r="AC183" s="72" t="b">
        <f t="shared" ca="1" si="11"/>
        <v>0</v>
      </c>
    </row>
    <row r="184" spans="1:34" s="33" customFormat="1" ht="15">
      <c r="A184" s="93">
        <f t="shared" si="15"/>
        <v>2681</v>
      </c>
      <c r="B184" s="94"/>
      <c r="C184" s="153"/>
      <c r="D184" s="93" t="str">
        <f>IF(C184&lt;&gt;"",COUNTIF(Stats!AD:AD,C184),"")</f>
        <v/>
      </c>
      <c r="E184" s="165" t="str">
        <f ca="1">IF(C184&lt;&gt;"",IF(MONTH(T184)=MONTH(TODAY()),Stats!AI2682,"--"),"")</f>
        <v/>
      </c>
      <c r="F184" s="97"/>
      <c r="G184" s="160"/>
      <c r="H184" s="157"/>
      <c r="I184" s="158"/>
      <c r="J184" s="161"/>
      <c r="K184" s="160"/>
      <c r="L184" s="162"/>
      <c r="M184" s="162"/>
      <c r="N184" s="96"/>
      <c r="O184" s="96"/>
      <c r="P184" s="164"/>
      <c r="Q184" s="159"/>
      <c r="R184" s="98"/>
      <c r="S184" s="163"/>
      <c r="T184" s="92" t="str">
        <f t="shared" ca="1" si="12"/>
        <v/>
      </c>
      <c r="U184" s="94"/>
      <c r="V184" s="92" t="str">
        <f t="shared" si="13"/>
        <v/>
      </c>
      <c r="W184" s="92" t="str">
        <f t="shared" si="14"/>
        <v/>
      </c>
      <c r="X184" s="99"/>
      <c r="Y184" s="94"/>
      <c r="Z184" s="100"/>
      <c r="AA184" s="95"/>
      <c r="AB184" s="10"/>
      <c r="AC184" s="72" t="b">
        <f t="shared" ca="1" si="11"/>
        <v>0</v>
      </c>
      <c r="AH184" s="1"/>
    </row>
    <row r="185" spans="1:34" ht="15">
      <c r="A185" s="93">
        <f t="shared" si="15"/>
        <v>2682</v>
      </c>
      <c r="B185" s="94"/>
      <c r="C185" s="153"/>
      <c r="D185" s="93" t="str">
        <f>IF(C185&lt;&gt;"",COUNTIF(Stats!AD:AD,C185),"")</f>
        <v/>
      </c>
      <c r="E185" s="165" t="str">
        <f ca="1">IF(C185&lt;&gt;"",IF(MONTH(T185)=MONTH(TODAY()),Stats!AI2683,"--"),"")</f>
        <v/>
      </c>
      <c r="F185" s="97"/>
      <c r="G185" s="160"/>
      <c r="H185" s="157"/>
      <c r="I185" s="158"/>
      <c r="J185" s="161"/>
      <c r="K185" s="160"/>
      <c r="L185" s="162"/>
      <c r="M185" s="162"/>
      <c r="N185" s="96"/>
      <c r="O185" s="96"/>
      <c r="P185" s="164"/>
      <c r="Q185" s="159"/>
      <c r="R185" s="98"/>
      <c r="S185" s="163"/>
      <c r="T185" s="92" t="str">
        <f t="shared" ca="1" si="12"/>
        <v/>
      </c>
      <c r="U185" s="94"/>
      <c r="V185" s="92" t="str">
        <f t="shared" si="13"/>
        <v/>
      </c>
      <c r="W185" s="92" t="str">
        <f t="shared" si="14"/>
        <v/>
      </c>
      <c r="X185" s="99"/>
      <c r="Y185" s="94"/>
      <c r="Z185" s="100"/>
      <c r="AA185" s="95"/>
      <c r="AB185" s="10"/>
      <c r="AC185" s="72" t="b">
        <f t="shared" ca="1" si="11"/>
        <v>0</v>
      </c>
      <c r="AH185" s="33"/>
    </row>
    <row r="186" spans="1:34" ht="15">
      <c r="A186" s="93">
        <f t="shared" si="15"/>
        <v>2683</v>
      </c>
      <c r="B186" s="94"/>
      <c r="C186" s="153"/>
      <c r="D186" s="93" t="str">
        <f>IF(C186&lt;&gt;"",COUNTIF(Stats!AD:AD,C186),"")</f>
        <v/>
      </c>
      <c r="E186" s="165" t="str">
        <f ca="1">IF(C186&lt;&gt;"",IF(MONTH(T186)=MONTH(TODAY()),Stats!AI2684,"--"),"")</f>
        <v/>
      </c>
      <c r="F186" s="97"/>
      <c r="G186" s="160"/>
      <c r="H186" s="157"/>
      <c r="I186" s="158"/>
      <c r="J186" s="161"/>
      <c r="K186" s="160"/>
      <c r="L186" s="162"/>
      <c r="M186" s="162"/>
      <c r="N186" s="96"/>
      <c r="O186" s="96"/>
      <c r="P186" s="164"/>
      <c r="Q186" s="159"/>
      <c r="R186" s="98"/>
      <c r="S186" s="163"/>
      <c r="T186" s="92" t="str">
        <f t="shared" ca="1" si="12"/>
        <v/>
      </c>
      <c r="U186" s="94"/>
      <c r="V186" s="92" t="str">
        <f t="shared" si="13"/>
        <v/>
      </c>
      <c r="W186" s="92" t="str">
        <f t="shared" si="14"/>
        <v/>
      </c>
      <c r="X186" s="99"/>
      <c r="Y186" s="94"/>
      <c r="Z186" s="100"/>
      <c r="AA186" s="95"/>
      <c r="AB186" s="10"/>
      <c r="AC186" s="72" t="b">
        <f t="shared" ca="1" si="11"/>
        <v>0</v>
      </c>
    </row>
    <row r="187" spans="1:34" ht="15">
      <c r="A187" s="93">
        <f t="shared" si="15"/>
        <v>2684</v>
      </c>
      <c r="B187" s="94"/>
      <c r="C187" s="153"/>
      <c r="D187" s="93" t="str">
        <f>IF(C187&lt;&gt;"",COUNTIF(Stats!AD:AD,C187),"")</f>
        <v/>
      </c>
      <c r="E187" s="165" t="str">
        <f ca="1">IF(C187&lt;&gt;"",IF(MONTH(T187)=MONTH(TODAY()),Stats!AI2685,"--"),"")</f>
        <v/>
      </c>
      <c r="F187" s="97"/>
      <c r="G187" s="160"/>
      <c r="H187" s="157"/>
      <c r="I187" s="158"/>
      <c r="J187" s="161"/>
      <c r="K187" s="160"/>
      <c r="L187" s="162"/>
      <c r="M187" s="162"/>
      <c r="N187" s="96"/>
      <c r="O187" s="96"/>
      <c r="P187" s="164"/>
      <c r="Q187" s="159"/>
      <c r="R187" s="98"/>
      <c r="S187" s="163"/>
      <c r="T187" s="92" t="str">
        <f t="shared" ca="1" si="12"/>
        <v/>
      </c>
      <c r="U187" s="94"/>
      <c r="V187" s="92" t="str">
        <f t="shared" si="13"/>
        <v/>
      </c>
      <c r="W187" s="92" t="str">
        <f t="shared" si="14"/>
        <v/>
      </c>
      <c r="X187" s="99"/>
      <c r="Y187" s="94"/>
      <c r="Z187" s="100"/>
      <c r="AA187" s="95"/>
      <c r="AB187" s="10"/>
      <c r="AC187" s="72" t="b">
        <f t="shared" ca="1" si="11"/>
        <v>0</v>
      </c>
    </row>
    <row r="188" spans="1:34" ht="15">
      <c r="A188" s="93">
        <f t="shared" si="15"/>
        <v>2685</v>
      </c>
      <c r="B188" s="94"/>
      <c r="C188" s="153"/>
      <c r="D188" s="93" t="str">
        <f>IF(C188&lt;&gt;"",COUNTIF(Stats!AD:AD,C188),"")</f>
        <v/>
      </c>
      <c r="E188" s="165" t="str">
        <f ca="1">IF(C188&lt;&gt;"",IF(MONTH(T188)=MONTH(TODAY()),Stats!AI2686,"--"),"")</f>
        <v/>
      </c>
      <c r="F188" s="97"/>
      <c r="G188" s="160"/>
      <c r="H188" s="157"/>
      <c r="I188" s="158"/>
      <c r="J188" s="161"/>
      <c r="K188" s="160"/>
      <c r="L188" s="162"/>
      <c r="M188" s="162"/>
      <c r="N188" s="96"/>
      <c r="O188" s="96"/>
      <c r="P188" s="164"/>
      <c r="Q188" s="159"/>
      <c r="R188" s="98"/>
      <c r="S188" s="163"/>
      <c r="T188" s="92" t="str">
        <f t="shared" ca="1" si="12"/>
        <v/>
      </c>
      <c r="U188" s="94"/>
      <c r="V188" s="92" t="str">
        <f t="shared" si="13"/>
        <v/>
      </c>
      <c r="W188" s="92" t="str">
        <f t="shared" si="14"/>
        <v/>
      </c>
      <c r="X188" s="99"/>
      <c r="Y188" s="94"/>
      <c r="Z188" s="100"/>
      <c r="AA188" s="95"/>
      <c r="AB188" s="10"/>
      <c r="AC188" s="72" t="b">
        <f t="shared" ca="1" si="11"/>
        <v>0</v>
      </c>
    </row>
    <row r="189" spans="1:34" ht="15">
      <c r="A189" s="93">
        <f t="shared" si="15"/>
        <v>2686</v>
      </c>
      <c r="B189" s="94"/>
      <c r="C189" s="153"/>
      <c r="D189" s="93" t="str">
        <f>IF(C189&lt;&gt;"",COUNTIF(Stats!AD:AD,C189),"")</f>
        <v/>
      </c>
      <c r="E189" s="165" t="str">
        <f ca="1">IF(C189&lt;&gt;"",IF(MONTH(T189)=MONTH(TODAY()),Stats!AI2687,"--"),"")</f>
        <v/>
      </c>
      <c r="F189" s="97"/>
      <c r="G189" s="160"/>
      <c r="H189" s="157"/>
      <c r="I189" s="158"/>
      <c r="J189" s="161"/>
      <c r="K189" s="160"/>
      <c r="L189" s="162"/>
      <c r="M189" s="162"/>
      <c r="N189" s="96"/>
      <c r="O189" s="96"/>
      <c r="P189" s="164"/>
      <c r="Q189" s="159"/>
      <c r="R189" s="98"/>
      <c r="S189" s="163"/>
      <c r="T189" s="92" t="str">
        <f t="shared" ca="1" si="12"/>
        <v/>
      </c>
      <c r="U189" s="94"/>
      <c r="V189" s="92" t="str">
        <f t="shared" si="13"/>
        <v/>
      </c>
      <c r="W189" s="92" t="str">
        <f t="shared" si="14"/>
        <v/>
      </c>
      <c r="X189" s="99"/>
      <c r="Y189" s="94"/>
      <c r="Z189" s="100"/>
      <c r="AA189" s="95"/>
      <c r="AB189" s="10"/>
      <c r="AC189" s="72" t="b">
        <f t="shared" ca="1" si="11"/>
        <v>0</v>
      </c>
    </row>
    <row r="190" spans="1:34" ht="15">
      <c r="A190" s="93">
        <f t="shared" si="15"/>
        <v>2687</v>
      </c>
      <c r="B190" s="94"/>
      <c r="C190" s="153"/>
      <c r="D190" s="93" t="str">
        <f>IF(C190&lt;&gt;"",COUNTIF(Stats!AD:AD,C190),"")</f>
        <v/>
      </c>
      <c r="E190" s="165" t="str">
        <f ca="1">IF(C190&lt;&gt;"",IF(MONTH(T190)=MONTH(TODAY()),Stats!AI2688,"--"),"")</f>
        <v/>
      </c>
      <c r="F190" s="97"/>
      <c r="G190" s="160"/>
      <c r="H190" s="157"/>
      <c r="I190" s="158"/>
      <c r="J190" s="161"/>
      <c r="K190" s="160"/>
      <c r="L190" s="162"/>
      <c r="M190" s="162"/>
      <c r="N190" s="96"/>
      <c r="O190" s="96"/>
      <c r="P190" s="164"/>
      <c r="Q190" s="159"/>
      <c r="R190" s="98"/>
      <c r="S190" s="163"/>
      <c r="T190" s="92" t="str">
        <f t="shared" ca="1" si="12"/>
        <v/>
      </c>
      <c r="U190" s="94"/>
      <c r="V190" s="92" t="str">
        <f t="shared" si="13"/>
        <v/>
      </c>
      <c r="W190" s="92" t="str">
        <f t="shared" si="14"/>
        <v/>
      </c>
      <c r="X190" s="99"/>
      <c r="Y190" s="94"/>
      <c r="Z190" s="100"/>
      <c r="AA190" s="95"/>
      <c r="AB190" s="10"/>
      <c r="AC190" s="72" t="b">
        <f t="shared" ca="1" si="11"/>
        <v>0</v>
      </c>
    </row>
    <row r="191" spans="1:34" ht="15">
      <c r="A191" s="93">
        <f t="shared" si="15"/>
        <v>2688</v>
      </c>
      <c r="B191" s="94"/>
      <c r="C191" s="153"/>
      <c r="D191" s="93" t="str">
        <f>IF(C191&lt;&gt;"",COUNTIF(Stats!AD:AD,C191),"")</f>
        <v/>
      </c>
      <c r="E191" s="165" t="str">
        <f ca="1">IF(C191&lt;&gt;"",IF(MONTH(T191)=MONTH(TODAY()),Stats!AI2689,"--"),"")</f>
        <v/>
      </c>
      <c r="F191" s="97"/>
      <c r="G191" s="160"/>
      <c r="H191" s="157"/>
      <c r="I191" s="158"/>
      <c r="J191" s="161"/>
      <c r="K191" s="160"/>
      <c r="L191" s="162"/>
      <c r="M191" s="162"/>
      <c r="N191" s="96"/>
      <c r="O191" s="96"/>
      <c r="P191" s="164"/>
      <c r="Q191" s="159"/>
      <c r="R191" s="98"/>
      <c r="S191" s="163"/>
      <c r="T191" s="92" t="str">
        <f t="shared" ca="1" si="12"/>
        <v/>
      </c>
      <c r="U191" s="94"/>
      <c r="V191" s="92" t="str">
        <f t="shared" si="13"/>
        <v/>
      </c>
      <c r="W191" s="92" t="str">
        <f t="shared" si="14"/>
        <v/>
      </c>
      <c r="X191" s="99"/>
      <c r="Y191" s="94"/>
      <c r="Z191" s="100"/>
      <c r="AA191" s="95"/>
      <c r="AB191" s="10"/>
      <c r="AC191" s="72" t="b">
        <f t="shared" ca="1" si="11"/>
        <v>0</v>
      </c>
    </row>
    <row r="192" spans="1:34" ht="15">
      <c r="A192" s="93">
        <f t="shared" si="15"/>
        <v>2689</v>
      </c>
      <c r="B192" s="94"/>
      <c r="C192" s="153"/>
      <c r="D192" s="93" t="str">
        <f>IF(C192&lt;&gt;"",COUNTIF(Stats!AD:AD,C192),"")</f>
        <v/>
      </c>
      <c r="E192" s="165" t="str">
        <f ca="1">IF(C192&lt;&gt;"",IF(MONTH(T192)=MONTH(TODAY()),Stats!AI2690,"--"),"")</f>
        <v/>
      </c>
      <c r="F192" s="97"/>
      <c r="G192" s="160"/>
      <c r="H192" s="157"/>
      <c r="I192" s="158"/>
      <c r="J192" s="161"/>
      <c r="K192" s="160"/>
      <c r="L192" s="162"/>
      <c r="M192" s="162"/>
      <c r="N192" s="96"/>
      <c r="O192" s="96"/>
      <c r="P192" s="164"/>
      <c r="Q192" s="159"/>
      <c r="R192" s="98"/>
      <c r="S192" s="163"/>
      <c r="T192" s="92" t="str">
        <f t="shared" ca="1" si="12"/>
        <v/>
      </c>
      <c r="U192" s="94"/>
      <c r="V192" s="92" t="str">
        <f t="shared" si="13"/>
        <v/>
      </c>
      <c r="W192" s="92" t="str">
        <f t="shared" si="14"/>
        <v/>
      </c>
      <c r="X192" s="99"/>
      <c r="Y192" s="94"/>
      <c r="Z192" s="100"/>
      <c r="AA192" s="95"/>
      <c r="AB192" s="10"/>
      <c r="AC192" s="72" t="b">
        <f t="shared" ca="1" si="11"/>
        <v>0</v>
      </c>
    </row>
    <row r="193" spans="1:29" ht="15">
      <c r="A193" s="93">
        <f t="shared" si="15"/>
        <v>2690</v>
      </c>
      <c r="B193" s="94"/>
      <c r="C193" s="153"/>
      <c r="D193" s="93" t="str">
        <f>IF(C193&lt;&gt;"",COUNTIF(Stats!AD:AD,C193),"")</f>
        <v/>
      </c>
      <c r="E193" s="165" t="str">
        <f ca="1">IF(C193&lt;&gt;"",IF(MONTH(T193)=MONTH(TODAY()),Stats!AI2691,"--"),"")</f>
        <v/>
      </c>
      <c r="F193" s="97"/>
      <c r="G193" s="160"/>
      <c r="H193" s="157"/>
      <c r="I193" s="158"/>
      <c r="J193" s="161"/>
      <c r="K193" s="160"/>
      <c r="L193" s="162"/>
      <c r="M193" s="162"/>
      <c r="N193" s="96"/>
      <c r="O193" s="96"/>
      <c r="P193" s="164"/>
      <c r="Q193" s="159"/>
      <c r="R193" s="98"/>
      <c r="S193" s="163"/>
      <c r="T193" s="92" t="str">
        <f t="shared" ca="1" si="12"/>
        <v/>
      </c>
      <c r="U193" s="94"/>
      <c r="V193" s="92" t="str">
        <f t="shared" si="13"/>
        <v/>
      </c>
      <c r="W193" s="92" t="str">
        <f t="shared" si="14"/>
        <v/>
      </c>
      <c r="X193" s="99"/>
      <c r="Y193" s="94"/>
      <c r="Z193" s="100"/>
      <c r="AA193" s="95"/>
      <c r="AB193" s="10"/>
      <c r="AC193" s="72" t="b">
        <f t="shared" ca="1" si="11"/>
        <v>0</v>
      </c>
    </row>
    <row r="194" spans="1:29" ht="15">
      <c r="A194" s="93">
        <f t="shared" si="15"/>
        <v>2691</v>
      </c>
      <c r="B194" s="94"/>
      <c r="C194" s="153"/>
      <c r="D194" s="93" t="str">
        <f>IF(C194&lt;&gt;"",COUNTIF(Stats!AD:AD,C194),"")</f>
        <v/>
      </c>
      <c r="E194" s="165" t="str">
        <f ca="1">IF(C194&lt;&gt;"",IF(MONTH(T194)=MONTH(TODAY()),Stats!AI2692,"--"),"")</f>
        <v/>
      </c>
      <c r="F194" s="97"/>
      <c r="G194" s="160"/>
      <c r="H194" s="157"/>
      <c r="I194" s="158"/>
      <c r="J194" s="161"/>
      <c r="K194" s="160"/>
      <c r="L194" s="162"/>
      <c r="M194" s="162"/>
      <c r="N194" s="96"/>
      <c r="O194" s="96"/>
      <c r="P194" s="164"/>
      <c r="Q194" s="159"/>
      <c r="R194" s="98"/>
      <c r="S194" s="163"/>
      <c r="T194" s="92" t="str">
        <f t="shared" ca="1" si="12"/>
        <v/>
      </c>
      <c r="U194" s="94"/>
      <c r="V194" s="92" t="str">
        <f t="shared" si="13"/>
        <v/>
      </c>
      <c r="W194" s="92" t="str">
        <f t="shared" si="14"/>
        <v/>
      </c>
      <c r="X194" s="99"/>
      <c r="Y194" s="94"/>
      <c r="Z194" s="100"/>
      <c r="AA194" s="95"/>
      <c r="AB194" s="10"/>
      <c r="AC194" s="72" t="b">
        <f t="shared" ca="1" si="11"/>
        <v>0</v>
      </c>
    </row>
    <row r="195" spans="1:29" ht="15">
      <c r="A195" s="93">
        <f t="shared" si="15"/>
        <v>2692</v>
      </c>
      <c r="B195" s="94"/>
      <c r="C195" s="153"/>
      <c r="D195" s="93" t="str">
        <f>IF(C195&lt;&gt;"",COUNTIF(Stats!AD:AD,C195),"")</f>
        <v/>
      </c>
      <c r="E195" s="165" t="str">
        <f ca="1">IF(C195&lt;&gt;"",IF(MONTH(T195)=MONTH(TODAY()),Stats!AI2693,"--"),"")</f>
        <v/>
      </c>
      <c r="F195" s="97"/>
      <c r="G195" s="160"/>
      <c r="H195" s="157"/>
      <c r="I195" s="158"/>
      <c r="J195" s="161"/>
      <c r="K195" s="160"/>
      <c r="L195" s="162"/>
      <c r="M195" s="162"/>
      <c r="N195" s="96"/>
      <c r="O195" s="96"/>
      <c r="P195" s="164"/>
      <c r="Q195" s="159"/>
      <c r="R195" s="98"/>
      <c r="S195" s="163"/>
      <c r="T195" s="92" t="str">
        <f t="shared" ca="1" si="12"/>
        <v/>
      </c>
      <c r="U195" s="94"/>
      <c r="V195" s="92" t="str">
        <f t="shared" si="13"/>
        <v/>
      </c>
      <c r="W195" s="92" t="str">
        <f t="shared" si="14"/>
        <v/>
      </c>
      <c r="X195" s="99"/>
      <c r="Y195" s="94"/>
      <c r="Z195" s="100"/>
      <c r="AA195" s="95"/>
      <c r="AB195" s="10"/>
      <c r="AC195" s="72" t="b">
        <f t="shared" ca="1" si="11"/>
        <v>0</v>
      </c>
    </row>
    <row r="196" spans="1:29" ht="15">
      <c r="A196" s="93">
        <f t="shared" si="15"/>
        <v>2693</v>
      </c>
      <c r="B196" s="94"/>
      <c r="C196" s="153"/>
      <c r="D196" s="93" t="str">
        <f>IF(C196&lt;&gt;"",COUNTIF(Stats!AD:AD,C196),"")</f>
        <v/>
      </c>
      <c r="E196" s="165" t="str">
        <f ca="1">IF(C196&lt;&gt;"",IF(MONTH(T196)=MONTH(TODAY()),Stats!AI2694,"--"),"")</f>
        <v/>
      </c>
      <c r="F196" s="97"/>
      <c r="G196" s="160"/>
      <c r="H196" s="157"/>
      <c r="I196" s="158"/>
      <c r="J196" s="161"/>
      <c r="K196" s="160"/>
      <c r="L196" s="162"/>
      <c r="M196" s="162"/>
      <c r="N196" s="96"/>
      <c r="O196" s="96"/>
      <c r="P196" s="164"/>
      <c r="Q196" s="159"/>
      <c r="R196" s="98"/>
      <c r="S196" s="163"/>
      <c r="T196" s="92" t="str">
        <f t="shared" ca="1" si="12"/>
        <v/>
      </c>
      <c r="U196" s="94"/>
      <c r="V196" s="92" t="str">
        <f t="shared" si="13"/>
        <v/>
      </c>
      <c r="W196" s="92" t="str">
        <f t="shared" si="14"/>
        <v/>
      </c>
      <c r="X196" s="99"/>
      <c r="Y196" s="94"/>
      <c r="Z196" s="100"/>
      <c r="AA196" s="95"/>
      <c r="AB196" s="10"/>
      <c r="AC196" s="72" t="b">
        <f t="shared" ref="AC196:AC259" ca="1" si="16">AND(T196&gt;=startDate,T196&lt;=endDate)</f>
        <v>0</v>
      </c>
    </row>
    <row r="197" spans="1:29" ht="15">
      <c r="A197" s="93">
        <f t="shared" si="15"/>
        <v>2694</v>
      </c>
      <c r="B197" s="94"/>
      <c r="C197" s="153"/>
      <c r="D197" s="93" t="str">
        <f>IF(C197&lt;&gt;"",COUNTIF(Stats!AD:AD,C197),"")</f>
        <v/>
      </c>
      <c r="E197" s="165" t="str">
        <f ca="1">IF(C197&lt;&gt;"",IF(MONTH(T197)=MONTH(TODAY()),Stats!AI2695,"--"),"")</f>
        <v/>
      </c>
      <c r="F197" s="97"/>
      <c r="G197" s="160"/>
      <c r="H197" s="157"/>
      <c r="I197" s="158"/>
      <c r="J197" s="161"/>
      <c r="K197" s="160"/>
      <c r="L197" s="162"/>
      <c r="M197" s="162"/>
      <c r="N197" s="96"/>
      <c r="O197" s="96"/>
      <c r="P197" s="164"/>
      <c r="Q197" s="159"/>
      <c r="R197" s="98"/>
      <c r="S197" s="163"/>
      <c r="T197" s="92" t="str">
        <f t="shared" ref="T197:T260" ca="1" si="17">IF(B197&lt;&gt;"",IF(T197="",TODAY(),T197),"")</f>
        <v/>
      </c>
      <c r="U197" s="94"/>
      <c r="V197" s="92" t="str">
        <f t="shared" ref="V197:V260" si="18">IF(U197="","", U197+21)</f>
        <v/>
      </c>
      <c r="W197" s="92" t="str">
        <f t="shared" ref="W197:W260" si="19">IF($U197="","", $V197+28)</f>
        <v/>
      </c>
      <c r="X197" s="99"/>
      <c r="Y197" s="94"/>
      <c r="Z197" s="100"/>
      <c r="AA197" s="95"/>
      <c r="AB197" s="10"/>
      <c r="AC197" s="72" t="b">
        <f t="shared" ca="1" si="16"/>
        <v>0</v>
      </c>
    </row>
    <row r="198" spans="1:29" ht="15">
      <c r="A198" s="93">
        <f t="shared" si="15"/>
        <v>2695</v>
      </c>
      <c r="B198" s="94"/>
      <c r="C198" s="153"/>
      <c r="D198" s="93" t="str">
        <f>IF(C198&lt;&gt;"",COUNTIF(Stats!AD:AD,C198),"")</f>
        <v/>
      </c>
      <c r="E198" s="165" t="str">
        <f ca="1">IF(C198&lt;&gt;"",IF(MONTH(T198)=MONTH(TODAY()),Stats!AI2696,"--"),"")</f>
        <v/>
      </c>
      <c r="F198" s="97"/>
      <c r="G198" s="160"/>
      <c r="H198" s="157"/>
      <c r="I198" s="158"/>
      <c r="J198" s="161"/>
      <c r="K198" s="160"/>
      <c r="L198" s="162"/>
      <c r="M198" s="162"/>
      <c r="N198" s="96"/>
      <c r="O198" s="96"/>
      <c r="P198" s="164"/>
      <c r="Q198" s="159"/>
      <c r="R198" s="98"/>
      <c r="S198" s="163"/>
      <c r="T198" s="92" t="str">
        <f t="shared" ca="1" si="17"/>
        <v/>
      </c>
      <c r="U198" s="94"/>
      <c r="V198" s="92" t="str">
        <f t="shared" si="18"/>
        <v/>
      </c>
      <c r="W198" s="92" t="str">
        <f t="shared" si="19"/>
        <v/>
      </c>
      <c r="X198" s="99"/>
      <c r="Y198" s="94"/>
      <c r="Z198" s="100"/>
      <c r="AA198" s="95"/>
      <c r="AB198" s="10"/>
      <c r="AC198" s="72" t="b">
        <f t="shared" ca="1" si="16"/>
        <v>0</v>
      </c>
    </row>
    <row r="199" spans="1:29" ht="15">
      <c r="A199" s="93">
        <f t="shared" si="15"/>
        <v>2696</v>
      </c>
      <c r="B199" s="94"/>
      <c r="C199" s="153"/>
      <c r="D199" s="93" t="str">
        <f>IF(C199&lt;&gt;"",COUNTIF(Stats!AD:AD,C199),"")</f>
        <v/>
      </c>
      <c r="E199" s="165" t="str">
        <f ca="1">IF(C199&lt;&gt;"",IF(MONTH(T199)=MONTH(TODAY()),Stats!AI2697,"--"),"")</f>
        <v/>
      </c>
      <c r="F199" s="97"/>
      <c r="G199" s="160"/>
      <c r="H199" s="157"/>
      <c r="I199" s="158"/>
      <c r="J199" s="161"/>
      <c r="K199" s="160"/>
      <c r="L199" s="162"/>
      <c r="M199" s="162"/>
      <c r="N199" s="96"/>
      <c r="O199" s="96"/>
      <c r="P199" s="164"/>
      <c r="Q199" s="159"/>
      <c r="R199" s="98"/>
      <c r="S199" s="163"/>
      <c r="T199" s="92" t="str">
        <f t="shared" ca="1" si="17"/>
        <v/>
      </c>
      <c r="U199" s="94"/>
      <c r="V199" s="92" t="str">
        <f t="shared" si="18"/>
        <v/>
      </c>
      <c r="W199" s="92" t="str">
        <f t="shared" si="19"/>
        <v/>
      </c>
      <c r="X199" s="99"/>
      <c r="Y199" s="94"/>
      <c r="Z199" s="100"/>
      <c r="AA199" s="95"/>
      <c r="AB199" s="10"/>
      <c r="AC199" s="72" t="b">
        <f t="shared" ca="1" si="16"/>
        <v>0</v>
      </c>
    </row>
    <row r="200" spans="1:29" ht="15">
      <c r="A200" s="93">
        <f t="shared" ref="A200:A263" si="20">(A199+1)</f>
        <v>2697</v>
      </c>
      <c r="B200" s="94"/>
      <c r="C200" s="153"/>
      <c r="D200" s="93" t="str">
        <f>IF(C200&lt;&gt;"",COUNTIF(Stats!AD:AD,C200),"")</f>
        <v/>
      </c>
      <c r="E200" s="165" t="str">
        <f ca="1">IF(C200&lt;&gt;"",IF(MONTH(T200)=MONTH(TODAY()),Stats!AI2698,"--"),"")</f>
        <v/>
      </c>
      <c r="F200" s="97"/>
      <c r="G200" s="160"/>
      <c r="H200" s="157"/>
      <c r="I200" s="158"/>
      <c r="J200" s="161"/>
      <c r="K200" s="160"/>
      <c r="L200" s="162"/>
      <c r="M200" s="162"/>
      <c r="N200" s="96"/>
      <c r="O200" s="96"/>
      <c r="P200" s="164"/>
      <c r="Q200" s="159"/>
      <c r="R200" s="98"/>
      <c r="S200" s="163"/>
      <c r="T200" s="92" t="str">
        <f t="shared" ca="1" si="17"/>
        <v/>
      </c>
      <c r="U200" s="94"/>
      <c r="V200" s="92" t="str">
        <f t="shared" si="18"/>
        <v/>
      </c>
      <c r="W200" s="92" t="str">
        <f t="shared" si="19"/>
        <v/>
      </c>
      <c r="X200" s="99"/>
      <c r="Y200" s="94"/>
      <c r="Z200" s="100"/>
      <c r="AA200" s="95"/>
      <c r="AB200" s="10"/>
      <c r="AC200" s="72" t="b">
        <f t="shared" ca="1" si="16"/>
        <v>0</v>
      </c>
    </row>
    <row r="201" spans="1:29" ht="15">
      <c r="A201" s="93">
        <f t="shared" si="20"/>
        <v>2698</v>
      </c>
      <c r="B201" s="94"/>
      <c r="C201" s="153"/>
      <c r="D201" s="93" t="str">
        <f>IF(C201&lt;&gt;"",COUNTIF(Stats!AD:AD,C201),"")</f>
        <v/>
      </c>
      <c r="E201" s="165" t="str">
        <f ca="1">IF(C201&lt;&gt;"",IF(MONTH(T201)=MONTH(TODAY()),Stats!AI2699,"--"),"")</f>
        <v/>
      </c>
      <c r="F201" s="97"/>
      <c r="G201" s="160"/>
      <c r="H201" s="157"/>
      <c r="I201" s="158"/>
      <c r="J201" s="161"/>
      <c r="K201" s="160"/>
      <c r="L201" s="162"/>
      <c r="M201" s="162"/>
      <c r="N201" s="96"/>
      <c r="O201" s="96"/>
      <c r="P201" s="164"/>
      <c r="Q201" s="159"/>
      <c r="R201" s="98"/>
      <c r="S201" s="163"/>
      <c r="T201" s="92" t="str">
        <f t="shared" ca="1" si="17"/>
        <v/>
      </c>
      <c r="U201" s="94"/>
      <c r="V201" s="92" t="str">
        <f t="shared" si="18"/>
        <v/>
      </c>
      <c r="W201" s="92" t="str">
        <f t="shared" si="19"/>
        <v/>
      </c>
      <c r="X201" s="99"/>
      <c r="Y201" s="94"/>
      <c r="Z201" s="100"/>
      <c r="AA201" s="95"/>
      <c r="AB201" s="10"/>
      <c r="AC201" s="72" t="b">
        <f t="shared" ca="1" si="16"/>
        <v>0</v>
      </c>
    </row>
    <row r="202" spans="1:29" ht="15">
      <c r="A202" s="93">
        <f t="shared" si="20"/>
        <v>2699</v>
      </c>
      <c r="B202" s="94"/>
      <c r="C202" s="153"/>
      <c r="D202" s="93" t="str">
        <f>IF(C202&lt;&gt;"",COUNTIF(Stats!AD:AD,C202),"")</f>
        <v/>
      </c>
      <c r="E202" s="165" t="str">
        <f ca="1">IF(C202&lt;&gt;"",IF(MONTH(T202)=MONTH(TODAY()),Stats!AI2700,"--"),"")</f>
        <v/>
      </c>
      <c r="F202" s="97"/>
      <c r="G202" s="160"/>
      <c r="H202" s="157"/>
      <c r="I202" s="158"/>
      <c r="J202" s="161"/>
      <c r="K202" s="160"/>
      <c r="L202" s="162"/>
      <c r="M202" s="162"/>
      <c r="N202" s="96"/>
      <c r="O202" s="96"/>
      <c r="P202" s="164"/>
      <c r="Q202" s="159"/>
      <c r="R202" s="98"/>
      <c r="S202" s="163"/>
      <c r="T202" s="92" t="str">
        <f t="shared" ca="1" si="17"/>
        <v/>
      </c>
      <c r="U202" s="94"/>
      <c r="V202" s="92" t="str">
        <f t="shared" si="18"/>
        <v/>
      </c>
      <c r="W202" s="92" t="str">
        <f t="shared" si="19"/>
        <v/>
      </c>
      <c r="X202" s="99"/>
      <c r="Y202" s="94"/>
      <c r="Z202" s="100"/>
      <c r="AA202" s="95"/>
      <c r="AB202" s="10"/>
      <c r="AC202" s="72" t="b">
        <f t="shared" ca="1" si="16"/>
        <v>0</v>
      </c>
    </row>
    <row r="203" spans="1:29" ht="15">
      <c r="A203" s="93">
        <f t="shared" si="20"/>
        <v>2700</v>
      </c>
      <c r="B203" s="94"/>
      <c r="C203" s="153"/>
      <c r="D203" s="93" t="str">
        <f>IF(C203&lt;&gt;"",COUNTIF(Stats!AD:AD,C203),"")</f>
        <v/>
      </c>
      <c r="E203" s="165" t="str">
        <f ca="1">IF(C203&lt;&gt;"",IF(MONTH(T203)=MONTH(TODAY()),Stats!AI2701,"--"),"")</f>
        <v/>
      </c>
      <c r="F203" s="97"/>
      <c r="G203" s="160"/>
      <c r="H203" s="157"/>
      <c r="I203" s="158"/>
      <c r="J203" s="161"/>
      <c r="K203" s="160"/>
      <c r="L203" s="162"/>
      <c r="M203" s="162"/>
      <c r="N203" s="96"/>
      <c r="O203" s="96"/>
      <c r="P203" s="164"/>
      <c r="Q203" s="159"/>
      <c r="R203" s="98"/>
      <c r="S203" s="163"/>
      <c r="T203" s="92" t="str">
        <f t="shared" ca="1" si="17"/>
        <v/>
      </c>
      <c r="U203" s="94"/>
      <c r="V203" s="92" t="str">
        <f t="shared" si="18"/>
        <v/>
      </c>
      <c r="W203" s="92" t="str">
        <f t="shared" si="19"/>
        <v/>
      </c>
      <c r="X203" s="99"/>
      <c r="Y203" s="94"/>
      <c r="Z203" s="100"/>
      <c r="AA203" s="95"/>
      <c r="AB203" s="10"/>
      <c r="AC203" s="72" t="b">
        <f t="shared" ca="1" si="16"/>
        <v>0</v>
      </c>
    </row>
    <row r="204" spans="1:29" ht="15">
      <c r="A204" s="93">
        <f t="shared" si="20"/>
        <v>2701</v>
      </c>
      <c r="B204" s="94"/>
      <c r="C204" s="153"/>
      <c r="D204" s="93" t="str">
        <f>IF(C204&lt;&gt;"",COUNTIF(Stats!AD:AD,C204),"")</f>
        <v/>
      </c>
      <c r="E204" s="165" t="str">
        <f ca="1">IF(C204&lt;&gt;"",IF(MONTH(T204)=MONTH(TODAY()),Stats!AI2702,"--"),"")</f>
        <v/>
      </c>
      <c r="F204" s="97"/>
      <c r="G204" s="160"/>
      <c r="H204" s="157"/>
      <c r="I204" s="158"/>
      <c r="J204" s="161"/>
      <c r="K204" s="160"/>
      <c r="L204" s="162"/>
      <c r="M204" s="162"/>
      <c r="N204" s="96"/>
      <c r="O204" s="96"/>
      <c r="P204" s="164"/>
      <c r="Q204" s="159"/>
      <c r="R204" s="98"/>
      <c r="S204" s="163"/>
      <c r="T204" s="92" t="str">
        <f t="shared" ca="1" si="17"/>
        <v/>
      </c>
      <c r="U204" s="94"/>
      <c r="V204" s="92" t="str">
        <f t="shared" si="18"/>
        <v/>
      </c>
      <c r="W204" s="92" t="str">
        <f t="shared" si="19"/>
        <v/>
      </c>
      <c r="X204" s="99"/>
      <c r="Y204" s="94"/>
      <c r="Z204" s="100"/>
      <c r="AA204" s="95"/>
      <c r="AB204" s="10"/>
      <c r="AC204" s="72" t="b">
        <f t="shared" ca="1" si="16"/>
        <v>0</v>
      </c>
    </row>
    <row r="205" spans="1:29" ht="15">
      <c r="A205" s="93">
        <f t="shared" si="20"/>
        <v>2702</v>
      </c>
      <c r="B205" s="94"/>
      <c r="C205" s="153"/>
      <c r="D205" s="93" t="str">
        <f>IF(C205&lt;&gt;"",COUNTIF(Stats!AD:AD,C205),"")</f>
        <v/>
      </c>
      <c r="E205" s="165" t="str">
        <f ca="1">IF(C205&lt;&gt;"",IF(MONTH(T205)=MONTH(TODAY()),Stats!AI2703,"--"),"")</f>
        <v/>
      </c>
      <c r="F205" s="97"/>
      <c r="G205" s="160"/>
      <c r="H205" s="157"/>
      <c r="I205" s="158"/>
      <c r="J205" s="161"/>
      <c r="K205" s="160"/>
      <c r="L205" s="162"/>
      <c r="M205" s="162"/>
      <c r="N205" s="96"/>
      <c r="O205" s="96"/>
      <c r="P205" s="164"/>
      <c r="Q205" s="159"/>
      <c r="R205" s="98"/>
      <c r="S205" s="163"/>
      <c r="T205" s="92" t="str">
        <f t="shared" ca="1" si="17"/>
        <v/>
      </c>
      <c r="U205" s="94"/>
      <c r="V205" s="92" t="str">
        <f t="shared" si="18"/>
        <v/>
      </c>
      <c r="W205" s="92" t="str">
        <f t="shared" si="19"/>
        <v/>
      </c>
      <c r="X205" s="99"/>
      <c r="Y205" s="94"/>
      <c r="Z205" s="100"/>
      <c r="AA205" s="95"/>
      <c r="AB205" s="10"/>
      <c r="AC205" s="72" t="b">
        <f t="shared" ca="1" si="16"/>
        <v>0</v>
      </c>
    </row>
    <row r="206" spans="1:29" ht="15">
      <c r="A206" s="93">
        <f t="shared" si="20"/>
        <v>2703</v>
      </c>
      <c r="B206" s="94"/>
      <c r="C206" s="153"/>
      <c r="D206" s="93" t="str">
        <f>IF(C206&lt;&gt;"",COUNTIF(Stats!AD:AD,C206),"")</f>
        <v/>
      </c>
      <c r="E206" s="165" t="str">
        <f ca="1">IF(C206&lt;&gt;"",IF(MONTH(T206)=MONTH(TODAY()),Stats!AI2704,"--"),"")</f>
        <v/>
      </c>
      <c r="F206" s="97"/>
      <c r="G206" s="160"/>
      <c r="H206" s="157"/>
      <c r="I206" s="158"/>
      <c r="J206" s="161"/>
      <c r="K206" s="160"/>
      <c r="L206" s="162"/>
      <c r="M206" s="162"/>
      <c r="N206" s="96"/>
      <c r="O206" s="96"/>
      <c r="P206" s="164"/>
      <c r="Q206" s="159"/>
      <c r="R206" s="98"/>
      <c r="S206" s="163"/>
      <c r="T206" s="92" t="str">
        <f t="shared" ca="1" si="17"/>
        <v/>
      </c>
      <c r="U206" s="94"/>
      <c r="V206" s="92" t="str">
        <f t="shared" si="18"/>
        <v/>
      </c>
      <c r="W206" s="92" t="str">
        <f t="shared" si="19"/>
        <v/>
      </c>
      <c r="X206" s="99"/>
      <c r="Y206" s="94"/>
      <c r="Z206" s="100"/>
      <c r="AA206" s="95"/>
      <c r="AB206" s="10"/>
      <c r="AC206" s="72" t="b">
        <f t="shared" ca="1" si="16"/>
        <v>0</v>
      </c>
    </row>
    <row r="207" spans="1:29" ht="15">
      <c r="A207" s="93">
        <f t="shared" si="20"/>
        <v>2704</v>
      </c>
      <c r="B207" s="94"/>
      <c r="C207" s="153"/>
      <c r="D207" s="93" t="str">
        <f>IF(C207&lt;&gt;"",COUNTIF(Stats!AD:AD,C207),"")</f>
        <v/>
      </c>
      <c r="E207" s="165" t="str">
        <f ca="1">IF(C207&lt;&gt;"",IF(MONTH(T207)=MONTH(TODAY()),Stats!AI2705,"--"),"")</f>
        <v/>
      </c>
      <c r="F207" s="97"/>
      <c r="G207" s="160"/>
      <c r="H207" s="157"/>
      <c r="I207" s="158"/>
      <c r="J207" s="161"/>
      <c r="K207" s="160"/>
      <c r="L207" s="162"/>
      <c r="M207" s="162"/>
      <c r="N207" s="96"/>
      <c r="O207" s="96"/>
      <c r="P207" s="164"/>
      <c r="Q207" s="159"/>
      <c r="R207" s="98"/>
      <c r="S207" s="163"/>
      <c r="T207" s="92" t="str">
        <f t="shared" ca="1" si="17"/>
        <v/>
      </c>
      <c r="U207" s="94"/>
      <c r="V207" s="92" t="str">
        <f t="shared" si="18"/>
        <v/>
      </c>
      <c r="W207" s="92" t="str">
        <f t="shared" si="19"/>
        <v/>
      </c>
      <c r="X207" s="99"/>
      <c r="Y207" s="94"/>
      <c r="Z207" s="100"/>
      <c r="AA207" s="95"/>
      <c r="AB207" s="10"/>
      <c r="AC207" s="72" t="b">
        <f t="shared" ca="1" si="16"/>
        <v>0</v>
      </c>
    </row>
    <row r="208" spans="1:29" ht="15">
      <c r="A208" s="93">
        <f t="shared" si="20"/>
        <v>2705</v>
      </c>
      <c r="B208" s="94"/>
      <c r="C208" s="153"/>
      <c r="D208" s="93" t="str">
        <f>IF(C208&lt;&gt;"",COUNTIF(Stats!AD:AD,C208),"")</f>
        <v/>
      </c>
      <c r="E208" s="165" t="str">
        <f ca="1">IF(C208&lt;&gt;"",IF(MONTH(T208)=MONTH(TODAY()),Stats!AI2706,"--"),"")</f>
        <v/>
      </c>
      <c r="F208" s="97"/>
      <c r="G208" s="160"/>
      <c r="H208" s="157"/>
      <c r="I208" s="158"/>
      <c r="J208" s="161"/>
      <c r="K208" s="160"/>
      <c r="L208" s="162"/>
      <c r="M208" s="162"/>
      <c r="N208" s="96"/>
      <c r="O208" s="96"/>
      <c r="P208" s="164"/>
      <c r="Q208" s="159"/>
      <c r="R208" s="98"/>
      <c r="S208" s="163"/>
      <c r="T208" s="92" t="str">
        <f t="shared" ca="1" si="17"/>
        <v/>
      </c>
      <c r="U208" s="94"/>
      <c r="V208" s="92" t="str">
        <f t="shared" si="18"/>
        <v/>
      </c>
      <c r="W208" s="92" t="str">
        <f t="shared" si="19"/>
        <v/>
      </c>
      <c r="X208" s="99"/>
      <c r="Y208" s="94"/>
      <c r="Z208" s="100"/>
      <c r="AA208" s="95"/>
      <c r="AB208" s="10"/>
      <c r="AC208" s="72" t="b">
        <f t="shared" ca="1" si="16"/>
        <v>0</v>
      </c>
    </row>
    <row r="209" spans="1:29" ht="15">
      <c r="A209" s="93">
        <f t="shared" si="20"/>
        <v>2706</v>
      </c>
      <c r="B209" s="94"/>
      <c r="C209" s="153"/>
      <c r="D209" s="93" t="str">
        <f>IF(C209&lt;&gt;"",COUNTIF(Stats!AD:AD,C209),"")</f>
        <v/>
      </c>
      <c r="E209" s="165" t="str">
        <f ca="1">IF(C209&lt;&gt;"",IF(MONTH(T209)=MONTH(TODAY()),Stats!AI2707,"--"),"")</f>
        <v/>
      </c>
      <c r="F209" s="97"/>
      <c r="G209" s="160"/>
      <c r="H209" s="157"/>
      <c r="I209" s="158"/>
      <c r="J209" s="161"/>
      <c r="K209" s="160"/>
      <c r="L209" s="162"/>
      <c r="M209" s="162"/>
      <c r="N209" s="96"/>
      <c r="O209" s="96"/>
      <c r="P209" s="164"/>
      <c r="Q209" s="159"/>
      <c r="R209" s="98"/>
      <c r="S209" s="163"/>
      <c r="T209" s="92" t="str">
        <f t="shared" ca="1" si="17"/>
        <v/>
      </c>
      <c r="U209" s="94"/>
      <c r="V209" s="92" t="str">
        <f t="shared" si="18"/>
        <v/>
      </c>
      <c r="W209" s="92" t="str">
        <f t="shared" si="19"/>
        <v/>
      </c>
      <c r="X209" s="99"/>
      <c r="Y209" s="94"/>
      <c r="Z209" s="100"/>
      <c r="AA209" s="95"/>
      <c r="AB209" s="10"/>
      <c r="AC209" s="72" t="b">
        <f t="shared" ca="1" si="16"/>
        <v>0</v>
      </c>
    </row>
    <row r="210" spans="1:29" ht="15">
      <c r="A210" s="93">
        <f t="shared" si="20"/>
        <v>2707</v>
      </c>
      <c r="B210" s="94"/>
      <c r="C210" s="153"/>
      <c r="D210" s="93" t="str">
        <f>IF(C210&lt;&gt;"",COUNTIF(Stats!AD:AD,C210),"")</f>
        <v/>
      </c>
      <c r="E210" s="165" t="str">
        <f ca="1">IF(C210&lt;&gt;"",IF(MONTH(T210)=MONTH(TODAY()),Stats!AI2708,"--"),"")</f>
        <v/>
      </c>
      <c r="F210" s="97"/>
      <c r="G210" s="160"/>
      <c r="H210" s="157"/>
      <c r="I210" s="158"/>
      <c r="J210" s="161"/>
      <c r="K210" s="160"/>
      <c r="L210" s="162"/>
      <c r="M210" s="162"/>
      <c r="N210" s="96"/>
      <c r="O210" s="96"/>
      <c r="P210" s="164"/>
      <c r="Q210" s="159"/>
      <c r="R210" s="98"/>
      <c r="S210" s="163"/>
      <c r="T210" s="92" t="str">
        <f t="shared" ca="1" si="17"/>
        <v/>
      </c>
      <c r="U210" s="94"/>
      <c r="V210" s="92" t="str">
        <f t="shared" si="18"/>
        <v/>
      </c>
      <c r="W210" s="92" t="str">
        <f t="shared" si="19"/>
        <v/>
      </c>
      <c r="X210" s="99"/>
      <c r="Y210" s="94"/>
      <c r="Z210" s="100"/>
      <c r="AA210" s="95"/>
      <c r="AB210" s="10"/>
      <c r="AC210" s="72" t="b">
        <f t="shared" ca="1" si="16"/>
        <v>0</v>
      </c>
    </row>
    <row r="211" spans="1:29" ht="15">
      <c r="A211" s="93">
        <f t="shared" si="20"/>
        <v>2708</v>
      </c>
      <c r="B211" s="94"/>
      <c r="C211" s="153"/>
      <c r="D211" s="93" t="str">
        <f>IF(C211&lt;&gt;"",COUNTIF(Stats!AD:AD,C211),"")</f>
        <v/>
      </c>
      <c r="E211" s="165" t="str">
        <f ca="1">IF(C211&lt;&gt;"",IF(MONTH(T211)=MONTH(TODAY()),Stats!AI2709,"--"),"")</f>
        <v/>
      </c>
      <c r="F211" s="97"/>
      <c r="G211" s="160"/>
      <c r="H211" s="157"/>
      <c r="I211" s="158"/>
      <c r="J211" s="161"/>
      <c r="K211" s="160"/>
      <c r="L211" s="162"/>
      <c r="M211" s="162"/>
      <c r="N211" s="96"/>
      <c r="O211" s="96"/>
      <c r="P211" s="164"/>
      <c r="Q211" s="159"/>
      <c r="R211" s="98"/>
      <c r="S211" s="163"/>
      <c r="T211" s="92" t="str">
        <f t="shared" ca="1" si="17"/>
        <v/>
      </c>
      <c r="U211" s="94"/>
      <c r="V211" s="92" t="str">
        <f t="shared" si="18"/>
        <v/>
      </c>
      <c r="W211" s="92" t="str">
        <f t="shared" si="19"/>
        <v/>
      </c>
      <c r="X211" s="99"/>
      <c r="Y211" s="94"/>
      <c r="Z211" s="100"/>
      <c r="AA211" s="95"/>
      <c r="AB211" s="10"/>
      <c r="AC211" s="72" t="b">
        <f t="shared" ca="1" si="16"/>
        <v>0</v>
      </c>
    </row>
    <row r="212" spans="1:29" ht="15">
      <c r="A212" s="93">
        <f t="shared" si="20"/>
        <v>2709</v>
      </c>
      <c r="B212" s="94"/>
      <c r="C212" s="153"/>
      <c r="D212" s="93" t="str">
        <f>IF(C212&lt;&gt;"",COUNTIF(Stats!AD:AD,C212),"")</f>
        <v/>
      </c>
      <c r="E212" s="165" t="str">
        <f ca="1">IF(C212&lt;&gt;"",IF(MONTH(T212)=MONTH(TODAY()),Stats!AI2710,"--"),"")</f>
        <v/>
      </c>
      <c r="F212" s="97"/>
      <c r="G212" s="160"/>
      <c r="H212" s="157"/>
      <c r="I212" s="158"/>
      <c r="J212" s="161"/>
      <c r="K212" s="160"/>
      <c r="L212" s="162"/>
      <c r="M212" s="162"/>
      <c r="N212" s="96"/>
      <c r="O212" s="96"/>
      <c r="P212" s="164"/>
      <c r="Q212" s="159"/>
      <c r="R212" s="98"/>
      <c r="S212" s="163"/>
      <c r="T212" s="92" t="str">
        <f t="shared" ca="1" si="17"/>
        <v/>
      </c>
      <c r="U212" s="94"/>
      <c r="V212" s="92" t="str">
        <f t="shared" si="18"/>
        <v/>
      </c>
      <c r="W212" s="92" t="str">
        <f t="shared" si="19"/>
        <v/>
      </c>
      <c r="X212" s="99"/>
      <c r="Y212" s="94"/>
      <c r="Z212" s="100"/>
      <c r="AA212" s="95"/>
      <c r="AB212" s="10"/>
      <c r="AC212" s="72" t="b">
        <f t="shared" ca="1" si="16"/>
        <v>0</v>
      </c>
    </row>
    <row r="213" spans="1:29" ht="15">
      <c r="A213" s="93">
        <f t="shared" si="20"/>
        <v>2710</v>
      </c>
      <c r="B213" s="94"/>
      <c r="C213" s="153"/>
      <c r="D213" s="93" t="str">
        <f>IF(C213&lt;&gt;"",COUNTIF(Stats!AD:AD,C213),"")</f>
        <v/>
      </c>
      <c r="E213" s="165" t="str">
        <f ca="1">IF(C213&lt;&gt;"",IF(MONTH(T213)=MONTH(TODAY()),Stats!AI2711,"--"),"")</f>
        <v/>
      </c>
      <c r="F213" s="97"/>
      <c r="G213" s="160"/>
      <c r="H213" s="157"/>
      <c r="I213" s="158"/>
      <c r="J213" s="161"/>
      <c r="K213" s="160"/>
      <c r="L213" s="162"/>
      <c r="M213" s="162"/>
      <c r="N213" s="96"/>
      <c r="O213" s="96"/>
      <c r="P213" s="164"/>
      <c r="Q213" s="159"/>
      <c r="R213" s="98"/>
      <c r="S213" s="163"/>
      <c r="T213" s="92" t="str">
        <f t="shared" ca="1" si="17"/>
        <v/>
      </c>
      <c r="U213" s="94"/>
      <c r="V213" s="92" t="str">
        <f t="shared" si="18"/>
        <v/>
      </c>
      <c r="W213" s="92" t="str">
        <f t="shared" si="19"/>
        <v/>
      </c>
      <c r="X213" s="99"/>
      <c r="Y213" s="94"/>
      <c r="Z213" s="100"/>
      <c r="AA213" s="95"/>
      <c r="AB213" s="10"/>
      <c r="AC213" s="72" t="b">
        <f t="shared" ca="1" si="16"/>
        <v>0</v>
      </c>
    </row>
    <row r="214" spans="1:29" ht="15">
      <c r="A214" s="93">
        <f t="shared" si="20"/>
        <v>2711</v>
      </c>
      <c r="B214" s="94"/>
      <c r="C214" s="153"/>
      <c r="D214" s="93" t="str">
        <f>IF(C214&lt;&gt;"",COUNTIF(Stats!AD:AD,C214),"")</f>
        <v/>
      </c>
      <c r="E214" s="165" t="str">
        <f ca="1">IF(C214&lt;&gt;"",IF(MONTH(T214)=MONTH(TODAY()),Stats!AI2712,"--"),"")</f>
        <v/>
      </c>
      <c r="F214" s="97"/>
      <c r="G214" s="160"/>
      <c r="H214" s="157"/>
      <c r="I214" s="158"/>
      <c r="J214" s="161"/>
      <c r="K214" s="160"/>
      <c r="L214" s="162"/>
      <c r="M214" s="162"/>
      <c r="N214" s="96"/>
      <c r="O214" s="96"/>
      <c r="P214" s="164"/>
      <c r="Q214" s="159"/>
      <c r="R214" s="98"/>
      <c r="S214" s="163"/>
      <c r="T214" s="92" t="str">
        <f t="shared" ca="1" si="17"/>
        <v/>
      </c>
      <c r="U214" s="94"/>
      <c r="V214" s="92" t="str">
        <f t="shared" si="18"/>
        <v/>
      </c>
      <c r="W214" s="92" t="str">
        <f t="shared" si="19"/>
        <v/>
      </c>
      <c r="X214" s="99"/>
      <c r="Y214" s="94"/>
      <c r="Z214" s="100"/>
      <c r="AA214" s="95"/>
      <c r="AB214" s="10"/>
      <c r="AC214" s="72" t="b">
        <f t="shared" ca="1" si="16"/>
        <v>0</v>
      </c>
    </row>
    <row r="215" spans="1:29" ht="15">
      <c r="A215" s="93">
        <f t="shared" si="20"/>
        <v>2712</v>
      </c>
      <c r="B215" s="94"/>
      <c r="C215" s="153"/>
      <c r="D215" s="93" t="str">
        <f>IF(C215&lt;&gt;"",COUNTIF(Stats!AD:AD,C215),"")</f>
        <v/>
      </c>
      <c r="E215" s="165" t="str">
        <f ca="1">IF(C215&lt;&gt;"",IF(MONTH(T215)=MONTH(TODAY()),Stats!AI2713,"--"),"")</f>
        <v/>
      </c>
      <c r="F215" s="97"/>
      <c r="G215" s="160"/>
      <c r="H215" s="157"/>
      <c r="I215" s="158"/>
      <c r="J215" s="161"/>
      <c r="K215" s="160"/>
      <c r="L215" s="162"/>
      <c r="M215" s="162"/>
      <c r="N215" s="96"/>
      <c r="O215" s="96"/>
      <c r="P215" s="164"/>
      <c r="Q215" s="159"/>
      <c r="R215" s="98"/>
      <c r="S215" s="163"/>
      <c r="T215" s="92" t="str">
        <f t="shared" ca="1" si="17"/>
        <v/>
      </c>
      <c r="U215" s="94"/>
      <c r="V215" s="92" t="str">
        <f t="shared" si="18"/>
        <v/>
      </c>
      <c r="W215" s="92" t="str">
        <f t="shared" si="19"/>
        <v/>
      </c>
      <c r="X215" s="99"/>
      <c r="Y215" s="94"/>
      <c r="Z215" s="100"/>
      <c r="AA215" s="95"/>
      <c r="AB215" s="10"/>
      <c r="AC215" s="72" t="b">
        <f t="shared" ca="1" si="16"/>
        <v>0</v>
      </c>
    </row>
    <row r="216" spans="1:29" ht="15">
      <c r="A216" s="93">
        <f t="shared" si="20"/>
        <v>2713</v>
      </c>
      <c r="B216" s="94"/>
      <c r="C216" s="153"/>
      <c r="D216" s="93" t="str">
        <f>IF(C216&lt;&gt;"",COUNTIF(Stats!AD:AD,C216),"")</f>
        <v/>
      </c>
      <c r="E216" s="165" t="str">
        <f ca="1">IF(C216&lt;&gt;"",IF(MONTH(T216)=MONTH(TODAY()),Stats!AI2714,"--"),"")</f>
        <v/>
      </c>
      <c r="F216" s="97"/>
      <c r="G216" s="160"/>
      <c r="H216" s="157"/>
      <c r="I216" s="158"/>
      <c r="J216" s="161"/>
      <c r="K216" s="160"/>
      <c r="L216" s="162"/>
      <c r="M216" s="162"/>
      <c r="N216" s="96"/>
      <c r="O216" s="96"/>
      <c r="P216" s="164"/>
      <c r="Q216" s="159"/>
      <c r="R216" s="98"/>
      <c r="S216" s="163"/>
      <c r="T216" s="92" t="str">
        <f t="shared" ca="1" si="17"/>
        <v/>
      </c>
      <c r="U216" s="94"/>
      <c r="V216" s="92" t="str">
        <f t="shared" si="18"/>
        <v/>
      </c>
      <c r="W216" s="92" t="str">
        <f t="shared" si="19"/>
        <v/>
      </c>
      <c r="X216" s="99"/>
      <c r="Y216" s="94"/>
      <c r="Z216" s="100"/>
      <c r="AA216" s="95"/>
      <c r="AB216" s="10"/>
      <c r="AC216" s="72" t="b">
        <f t="shared" ca="1" si="16"/>
        <v>0</v>
      </c>
    </row>
    <row r="217" spans="1:29" ht="15">
      <c r="A217" s="93">
        <f t="shared" si="20"/>
        <v>2714</v>
      </c>
      <c r="B217" s="94"/>
      <c r="C217" s="153"/>
      <c r="D217" s="93" t="str">
        <f>IF(C217&lt;&gt;"",COUNTIF(Stats!AD:AD,C217),"")</f>
        <v/>
      </c>
      <c r="E217" s="165" t="str">
        <f ca="1">IF(C217&lt;&gt;"",IF(MONTH(T217)=MONTH(TODAY()),Stats!AI2715,"--"),"")</f>
        <v/>
      </c>
      <c r="F217" s="97"/>
      <c r="G217" s="160"/>
      <c r="H217" s="157"/>
      <c r="I217" s="158"/>
      <c r="J217" s="161"/>
      <c r="K217" s="160"/>
      <c r="L217" s="162"/>
      <c r="M217" s="162"/>
      <c r="N217" s="96"/>
      <c r="O217" s="96"/>
      <c r="P217" s="164"/>
      <c r="Q217" s="159"/>
      <c r="R217" s="98"/>
      <c r="S217" s="163"/>
      <c r="T217" s="92" t="str">
        <f t="shared" ca="1" si="17"/>
        <v/>
      </c>
      <c r="U217" s="94"/>
      <c r="V217" s="92" t="str">
        <f t="shared" si="18"/>
        <v/>
      </c>
      <c r="W217" s="92" t="str">
        <f t="shared" si="19"/>
        <v/>
      </c>
      <c r="X217" s="99"/>
      <c r="Y217" s="94"/>
      <c r="Z217" s="100"/>
      <c r="AA217" s="95"/>
      <c r="AB217" s="10"/>
      <c r="AC217" s="72" t="b">
        <f t="shared" ca="1" si="16"/>
        <v>0</v>
      </c>
    </row>
    <row r="218" spans="1:29" ht="15">
      <c r="A218" s="93">
        <f t="shared" si="20"/>
        <v>2715</v>
      </c>
      <c r="B218" s="94"/>
      <c r="C218" s="153"/>
      <c r="D218" s="93" t="str">
        <f>IF(C218&lt;&gt;"",COUNTIF(Stats!AD:AD,C218),"")</f>
        <v/>
      </c>
      <c r="E218" s="165" t="str">
        <f ca="1">IF(C218&lt;&gt;"",IF(MONTH(T218)=MONTH(TODAY()),Stats!AI2716,"--"),"")</f>
        <v/>
      </c>
      <c r="F218" s="97"/>
      <c r="G218" s="160"/>
      <c r="H218" s="157"/>
      <c r="I218" s="158"/>
      <c r="J218" s="161"/>
      <c r="K218" s="160"/>
      <c r="L218" s="162"/>
      <c r="M218" s="162"/>
      <c r="N218" s="96"/>
      <c r="O218" s="96"/>
      <c r="P218" s="164"/>
      <c r="Q218" s="159"/>
      <c r="R218" s="98"/>
      <c r="S218" s="163"/>
      <c r="T218" s="92" t="str">
        <f t="shared" ca="1" si="17"/>
        <v/>
      </c>
      <c r="U218" s="94"/>
      <c r="V218" s="92" t="str">
        <f t="shared" si="18"/>
        <v/>
      </c>
      <c r="W218" s="92" t="str">
        <f t="shared" si="19"/>
        <v/>
      </c>
      <c r="X218" s="99"/>
      <c r="Y218" s="94"/>
      <c r="Z218" s="100"/>
      <c r="AA218" s="95"/>
      <c r="AB218" s="10"/>
      <c r="AC218" s="72" t="b">
        <f t="shared" ca="1" si="16"/>
        <v>0</v>
      </c>
    </row>
    <row r="219" spans="1:29" ht="15">
      <c r="A219" s="93">
        <f t="shared" si="20"/>
        <v>2716</v>
      </c>
      <c r="B219" s="94"/>
      <c r="C219" s="153"/>
      <c r="D219" s="93" t="str">
        <f>IF(C219&lt;&gt;"",COUNTIF(Stats!AD:AD,C219),"")</f>
        <v/>
      </c>
      <c r="E219" s="165" t="str">
        <f ca="1">IF(C219&lt;&gt;"",IF(MONTH(T219)=MONTH(TODAY()),Stats!AI2717,"--"),"")</f>
        <v/>
      </c>
      <c r="F219" s="97"/>
      <c r="G219" s="160"/>
      <c r="H219" s="157"/>
      <c r="I219" s="158"/>
      <c r="J219" s="161"/>
      <c r="K219" s="160"/>
      <c r="L219" s="162"/>
      <c r="M219" s="162"/>
      <c r="N219" s="96"/>
      <c r="O219" s="96"/>
      <c r="P219" s="164"/>
      <c r="Q219" s="159"/>
      <c r="R219" s="98"/>
      <c r="S219" s="163"/>
      <c r="T219" s="92" t="str">
        <f t="shared" ca="1" si="17"/>
        <v/>
      </c>
      <c r="U219" s="94"/>
      <c r="V219" s="92" t="str">
        <f t="shared" si="18"/>
        <v/>
      </c>
      <c r="W219" s="92" t="str">
        <f t="shared" si="19"/>
        <v/>
      </c>
      <c r="X219" s="99"/>
      <c r="Y219" s="94"/>
      <c r="Z219" s="100"/>
      <c r="AA219" s="95"/>
      <c r="AB219" s="10"/>
      <c r="AC219" s="72" t="b">
        <f t="shared" ca="1" si="16"/>
        <v>0</v>
      </c>
    </row>
    <row r="220" spans="1:29" ht="15">
      <c r="A220" s="93">
        <f t="shared" si="20"/>
        <v>2717</v>
      </c>
      <c r="B220" s="94"/>
      <c r="C220" s="153"/>
      <c r="D220" s="93" t="str">
        <f>IF(C220&lt;&gt;"",COUNTIF(Stats!AD:AD,C220),"")</f>
        <v/>
      </c>
      <c r="E220" s="165" t="str">
        <f ca="1">IF(C220&lt;&gt;"",IF(MONTH(T220)=MONTH(TODAY()),Stats!AI2718,"--"),"")</f>
        <v/>
      </c>
      <c r="F220" s="97"/>
      <c r="G220" s="160"/>
      <c r="H220" s="157"/>
      <c r="I220" s="158"/>
      <c r="J220" s="161"/>
      <c r="K220" s="160"/>
      <c r="L220" s="162"/>
      <c r="M220" s="162"/>
      <c r="N220" s="96"/>
      <c r="O220" s="96"/>
      <c r="P220" s="164"/>
      <c r="Q220" s="159"/>
      <c r="R220" s="98"/>
      <c r="S220" s="163"/>
      <c r="T220" s="92" t="str">
        <f t="shared" ca="1" si="17"/>
        <v/>
      </c>
      <c r="U220" s="94"/>
      <c r="V220" s="92" t="str">
        <f t="shared" si="18"/>
        <v/>
      </c>
      <c r="W220" s="92" t="str">
        <f t="shared" si="19"/>
        <v/>
      </c>
      <c r="X220" s="99"/>
      <c r="Y220" s="94"/>
      <c r="Z220" s="100"/>
      <c r="AA220" s="95"/>
      <c r="AB220" s="10"/>
      <c r="AC220" s="72" t="b">
        <f t="shared" ca="1" si="16"/>
        <v>0</v>
      </c>
    </row>
    <row r="221" spans="1:29" ht="15">
      <c r="A221" s="93">
        <f t="shared" si="20"/>
        <v>2718</v>
      </c>
      <c r="B221" s="94"/>
      <c r="C221" s="153"/>
      <c r="D221" s="93" t="str">
        <f>IF(C221&lt;&gt;"",COUNTIF(Stats!AD:AD,C221),"")</f>
        <v/>
      </c>
      <c r="E221" s="165" t="str">
        <f ca="1">IF(C221&lt;&gt;"",IF(MONTH(T221)=MONTH(TODAY()),Stats!AI2719,"--"),"")</f>
        <v/>
      </c>
      <c r="F221" s="97"/>
      <c r="G221" s="160"/>
      <c r="H221" s="157"/>
      <c r="I221" s="158"/>
      <c r="J221" s="161"/>
      <c r="K221" s="160"/>
      <c r="L221" s="162"/>
      <c r="M221" s="162"/>
      <c r="N221" s="96"/>
      <c r="O221" s="96"/>
      <c r="P221" s="164"/>
      <c r="Q221" s="159"/>
      <c r="R221" s="98"/>
      <c r="S221" s="163"/>
      <c r="T221" s="92" t="str">
        <f t="shared" ca="1" si="17"/>
        <v/>
      </c>
      <c r="U221" s="94"/>
      <c r="V221" s="92" t="str">
        <f t="shared" si="18"/>
        <v/>
      </c>
      <c r="W221" s="92" t="str">
        <f t="shared" si="19"/>
        <v/>
      </c>
      <c r="X221" s="99"/>
      <c r="Y221" s="94"/>
      <c r="Z221" s="100"/>
      <c r="AA221" s="95"/>
      <c r="AB221" s="10"/>
      <c r="AC221" s="72" t="b">
        <f t="shared" ca="1" si="16"/>
        <v>0</v>
      </c>
    </row>
    <row r="222" spans="1:29" ht="15">
      <c r="A222" s="93">
        <f t="shared" si="20"/>
        <v>2719</v>
      </c>
      <c r="B222" s="94"/>
      <c r="C222" s="153"/>
      <c r="D222" s="93" t="str">
        <f>IF(C222&lt;&gt;"",COUNTIF(Stats!AD:AD,C222),"")</f>
        <v/>
      </c>
      <c r="E222" s="165" t="str">
        <f ca="1">IF(C222&lt;&gt;"",IF(MONTH(T222)=MONTH(TODAY()),Stats!AI2720,"--"),"")</f>
        <v/>
      </c>
      <c r="F222" s="97"/>
      <c r="G222" s="160"/>
      <c r="H222" s="157"/>
      <c r="I222" s="158"/>
      <c r="J222" s="161"/>
      <c r="K222" s="160"/>
      <c r="L222" s="162"/>
      <c r="M222" s="162"/>
      <c r="N222" s="96"/>
      <c r="O222" s="96"/>
      <c r="P222" s="164"/>
      <c r="Q222" s="159"/>
      <c r="R222" s="98"/>
      <c r="S222" s="163"/>
      <c r="T222" s="92" t="str">
        <f t="shared" ca="1" si="17"/>
        <v/>
      </c>
      <c r="U222" s="94"/>
      <c r="V222" s="92" t="str">
        <f t="shared" si="18"/>
        <v/>
      </c>
      <c r="W222" s="92" t="str">
        <f t="shared" si="19"/>
        <v/>
      </c>
      <c r="X222" s="99"/>
      <c r="Y222" s="94"/>
      <c r="Z222" s="100"/>
      <c r="AA222" s="95"/>
      <c r="AB222" s="10"/>
      <c r="AC222" s="72" t="b">
        <f t="shared" ca="1" si="16"/>
        <v>0</v>
      </c>
    </row>
    <row r="223" spans="1:29" ht="15">
      <c r="A223" s="93">
        <f t="shared" si="20"/>
        <v>2720</v>
      </c>
      <c r="B223" s="94"/>
      <c r="C223" s="153"/>
      <c r="D223" s="93" t="str">
        <f>IF(C223&lt;&gt;"",COUNTIF(Stats!AD:AD,C223),"")</f>
        <v/>
      </c>
      <c r="E223" s="165" t="str">
        <f ca="1">IF(C223&lt;&gt;"",IF(MONTH(T223)=MONTH(TODAY()),Stats!AI2721,"--"),"")</f>
        <v/>
      </c>
      <c r="F223" s="97"/>
      <c r="G223" s="160"/>
      <c r="H223" s="157"/>
      <c r="I223" s="158"/>
      <c r="J223" s="161"/>
      <c r="K223" s="160"/>
      <c r="L223" s="162"/>
      <c r="M223" s="162"/>
      <c r="N223" s="96"/>
      <c r="O223" s="96"/>
      <c r="P223" s="164"/>
      <c r="Q223" s="159"/>
      <c r="R223" s="98"/>
      <c r="S223" s="163"/>
      <c r="T223" s="92" t="str">
        <f t="shared" ca="1" si="17"/>
        <v/>
      </c>
      <c r="U223" s="94"/>
      <c r="V223" s="92" t="str">
        <f t="shared" si="18"/>
        <v/>
      </c>
      <c r="W223" s="92" t="str">
        <f t="shared" si="19"/>
        <v/>
      </c>
      <c r="X223" s="99"/>
      <c r="Y223" s="94"/>
      <c r="Z223" s="100"/>
      <c r="AA223" s="95"/>
      <c r="AB223" s="10"/>
      <c r="AC223" s="72" t="b">
        <f t="shared" ca="1" si="16"/>
        <v>0</v>
      </c>
    </row>
    <row r="224" spans="1:29" ht="15">
      <c r="A224" s="93">
        <f t="shared" si="20"/>
        <v>2721</v>
      </c>
      <c r="B224" s="94"/>
      <c r="C224" s="153"/>
      <c r="D224" s="93" t="str">
        <f>IF(C224&lt;&gt;"",COUNTIF(Stats!AD:AD,C224),"")</f>
        <v/>
      </c>
      <c r="E224" s="165" t="str">
        <f ca="1">IF(C224&lt;&gt;"",IF(MONTH(T224)=MONTH(TODAY()),Stats!AI2722,"--"),"")</f>
        <v/>
      </c>
      <c r="F224" s="97"/>
      <c r="G224" s="160"/>
      <c r="H224" s="157"/>
      <c r="I224" s="158"/>
      <c r="J224" s="161"/>
      <c r="K224" s="160"/>
      <c r="L224" s="162"/>
      <c r="M224" s="162"/>
      <c r="N224" s="96"/>
      <c r="O224" s="96"/>
      <c r="P224" s="164"/>
      <c r="Q224" s="159"/>
      <c r="R224" s="98"/>
      <c r="S224" s="163"/>
      <c r="T224" s="92" t="str">
        <f t="shared" ca="1" si="17"/>
        <v/>
      </c>
      <c r="U224" s="94"/>
      <c r="V224" s="92" t="str">
        <f t="shared" si="18"/>
        <v/>
      </c>
      <c r="W224" s="92" t="str">
        <f t="shared" si="19"/>
        <v/>
      </c>
      <c r="X224" s="99"/>
      <c r="Y224" s="94"/>
      <c r="Z224" s="100"/>
      <c r="AA224" s="95"/>
      <c r="AB224" s="10"/>
      <c r="AC224" s="72" t="b">
        <f t="shared" ca="1" si="16"/>
        <v>0</v>
      </c>
    </row>
    <row r="225" spans="1:29" ht="15">
      <c r="A225" s="93">
        <f t="shared" si="20"/>
        <v>2722</v>
      </c>
      <c r="B225" s="94"/>
      <c r="C225" s="153"/>
      <c r="D225" s="93" t="str">
        <f>IF(C225&lt;&gt;"",COUNTIF(Stats!AD:AD,C225),"")</f>
        <v/>
      </c>
      <c r="E225" s="165" t="str">
        <f ca="1">IF(C225&lt;&gt;"",IF(MONTH(T225)=MONTH(TODAY()),Stats!AI2723,"--"),"")</f>
        <v/>
      </c>
      <c r="F225" s="97"/>
      <c r="G225" s="160"/>
      <c r="H225" s="157"/>
      <c r="I225" s="158"/>
      <c r="J225" s="161"/>
      <c r="K225" s="160"/>
      <c r="L225" s="162"/>
      <c r="M225" s="162"/>
      <c r="N225" s="96"/>
      <c r="O225" s="96"/>
      <c r="P225" s="164"/>
      <c r="Q225" s="159"/>
      <c r="R225" s="98"/>
      <c r="S225" s="163"/>
      <c r="T225" s="92" t="str">
        <f t="shared" ca="1" si="17"/>
        <v/>
      </c>
      <c r="U225" s="94"/>
      <c r="V225" s="92" t="str">
        <f t="shared" si="18"/>
        <v/>
      </c>
      <c r="W225" s="92" t="str">
        <f t="shared" si="19"/>
        <v/>
      </c>
      <c r="X225" s="99"/>
      <c r="Y225" s="94"/>
      <c r="Z225" s="100"/>
      <c r="AA225" s="95"/>
      <c r="AB225" s="10"/>
      <c r="AC225" s="72" t="b">
        <f t="shared" ca="1" si="16"/>
        <v>0</v>
      </c>
    </row>
    <row r="226" spans="1:29" ht="15">
      <c r="A226" s="93">
        <f t="shared" si="20"/>
        <v>2723</v>
      </c>
      <c r="B226" s="94"/>
      <c r="C226" s="153"/>
      <c r="D226" s="93" t="str">
        <f>IF(C226&lt;&gt;"",COUNTIF(Stats!AD:AD,C226),"")</f>
        <v/>
      </c>
      <c r="E226" s="165" t="str">
        <f ca="1">IF(C226&lt;&gt;"",IF(MONTH(T226)=MONTH(TODAY()),Stats!AI2724,"--"),"")</f>
        <v/>
      </c>
      <c r="F226" s="97"/>
      <c r="G226" s="160"/>
      <c r="H226" s="157"/>
      <c r="I226" s="158"/>
      <c r="J226" s="161"/>
      <c r="K226" s="160"/>
      <c r="L226" s="162"/>
      <c r="M226" s="162"/>
      <c r="N226" s="96"/>
      <c r="O226" s="96"/>
      <c r="P226" s="164"/>
      <c r="Q226" s="159"/>
      <c r="R226" s="98"/>
      <c r="S226" s="163"/>
      <c r="T226" s="92" t="str">
        <f t="shared" ca="1" si="17"/>
        <v/>
      </c>
      <c r="U226" s="94"/>
      <c r="V226" s="92" t="str">
        <f t="shared" si="18"/>
        <v/>
      </c>
      <c r="W226" s="92" t="str">
        <f t="shared" si="19"/>
        <v/>
      </c>
      <c r="X226" s="99"/>
      <c r="Y226" s="94"/>
      <c r="Z226" s="100"/>
      <c r="AA226" s="95"/>
      <c r="AB226" s="10"/>
      <c r="AC226" s="72" t="b">
        <f t="shared" ca="1" si="16"/>
        <v>0</v>
      </c>
    </row>
    <row r="227" spans="1:29" ht="15">
      <c r="A227" s="93">
        <f t="shared" si="20"/>
        <v>2724</v>
      </c>
      <c r="B227" s="94"/>
      <c r="C227" s="153"/>
      <c r="D227" s="93" t="str">
        <f>IF(C227&lt;&gt;"",COUNTIF(Stats!AD:AD,C227),"")</f>
        <v/>
      </c>
      <c r="E227" s="165" t="str">
        <f ca="1">IF(C227&lt;&gt;"",IF(MONTH(T227)=MONTH(TODAY()),Stats!AI2725,"--"),"")</f>
        <v/>
      </c>
      <c r="F227" s="97"/>
      <c r="G227" s="160"/>
      <c r="H227" s="157"/>
      <c r="I227" s="158"/>
      <c r="J227" s="161"/>
      <c r="K227" s="160"/>
      <c r="L227" s="162"/>
      <c r="M227" s="162"/>
      <c r="N227" s="96"/>
      <c r="O227" s="96"/>
      <c r="P227" s="164"/>
      <c r="Q227" s="159"/>
      <c r="R227" s="98"/>
      <c r="S227" s="163"/>
      <c r="T227" s="92" t="str">
        <f t="shared" ca="1" si="17"/>
        <v/>
      </c>
      <c r="U227" s="94"/>
      <c r="V227" s="92" t="str">
        <f t="shared" si="18"/>
        <v/>
      </c>
      <c r="W227" s="92" t="str">
        <f t="shared" si="19"/>
        <v/>
      </c>
      <c r="X227" s="99"/>
      <c r="Y227" s="94"/>
      <c r="Z227" s="100"/>
      <c r="AA227" s="95"/>
      <c r="AB227" s="10"/>
      <c r="AC227" s="72" t="b">
        <f t="shared" ca="1" si="16"/>
        <v>0</v>
      </c>
    </row>
    <row r="228" spans="1:29" ht="15">
      <c r="A228" s="93">
        <f t="shared" si="20"/>
        <v>2725</v>
      </c>
      <c r="B228" s="94"/>
      <c r="C228" s="153"/>
      <c r="D228" s="93" t="str">
        <f>IF(C228&lt;&gt;"",COUNTIF(Stats!AD:AD,C228),"")</f>
        <v/>
      </c>
      <c r="E228" s="165" t="str">
        <f ca="1">IF(C228&lt;&gt;"",IF(MONTH(T228)=MONTH(TODAY()),Stats!AI2726,"--"),"")</f>
        <v/>
      </c>
      <c r="F228" s="97"/>
      <c r="G228" s="160"/>
      <c r="H228" s="157"/>
      <c r="I228" s="158"/>
      <c r="J228" s="161"/>
      <c r="K228" s="160"/>
      <c r="L228" s="162"/>
      <c r="M228" s="162"/>
      <c r="N228" s="96"/>
      <c r="O228" s="96"/>
      <c r="P228" s="164"/>
      <c r="Q228" s="159"/>
      <c r="R228" s="98"/>
      <c r="S228" s="163"/>
      <c r="T228" s="92" t="str">
        <f t="shared" ca="1" si="17"/>
        <v/>
      </c>
      <c r="U228" s="94"/>
      <c r="V228" s="92" t="str">
        <f t="shared" si="18"/>
        <v/>
      </c>
      <c r="W228" s="92" t="str">
        <f t="shared" si="19"/>
        <v/>
      </c>
      <c r="X228" s="99"/>
      <c r="Y228" s="94"/>
      <c r="Z228" s="100"/>
      <c r="AA228" s="95"/>
      <c r="AB228" s="10"/>
      <c r="AC228" s="72" t="b">
        <f t="shared" ca="1" si="16"/>
        <v>0</v>
      </c>
    </row>
    <row r="229" spans="1:29" ht="15">
      <c r="A229" s="93">
        <f t="shared" si="20"/>
        <v>2726</v>
      </c>
      <c r="B229" s="94"/>
      <c r="C229" s="153"/>
      <c r="D229" s="93" t="str">
        <f>IF(C229&lt;&gt;"",COUNTIF(Stats!AD:AD,C229),"")</f>
        <v/>
      </c>
      <c r="E229" s="165" t="str">
        <f ca="1">IF(C229&lt;&gt;"",IF(MONTH(T229)=MONTH(TODAY()),Stats!AI2727,"--"),"")</f>
        <v/>
      </c>
      <c r="F229" s="97"/>
      <c r="G229" s="160"/>
      <c r="H229" s="157"/>
      <c r="I229" s="158"/>
      <c r="J229" s="161"/>
      <c r="K229" s="160"/>
      <c r="L229" s="162"/>
      <c r="M229" s="162"/>
      <c r="N229" s="96"/>
      <c r="O229" s="96"/>
      <c r="P229" s="164"/>
      <c r="Q229" s="159"/>
      <c r="R229" s="98"/>
      <c r="S229" s="163"/>
      <c r="T229" s="92" t="str">
        <f t="shared" ca="1" si="17"/>
        <v/>
      </c>
      <c r="U229" s="94"/>
      <c r="V229" s="92" t="str">
        <f t="shared" si="18"/>
        <v/>
      </c>
      <c r="W229" s="92" t="str">
        <f t="shared" si="19"/>
        <v/>
      </c>
      <c r="X229" s="99"/>
      <c r="Y229" s="94"/>
      <c r="Z229" s="100"/>
      <c r="AA229" s="95"/>
      <c r="AB229" s="10"/>
      <c r="AC229" s="72" t="b">
        <f t="shared" ca="1" si="16"/>
        <v>0</v>
      </c>
    </row>
    <row r="230" spans="1:29" ht="15">
      <c r="A230" s="93">
        <f t="shared" si="20"/>
        <v>2727</v>
      </c>
      <c r="B230" s="94"/>
      <c r="C230" s="153"/>
      <c r="D230" s="93" t="str">
        <f>IF(C230&lt;&gt;"",COUNTIF(Stats!AD:AD,C230),"")</f>
        <v/>
      </c>
      <c r="E230" s="165" t="str">
        <f ca="1">IF(C230&lt;&gt;"",IF(MONTH(T230)=MONTH(TODAY()),Stats!AI2728,"--"),"")</f>
        <v/>
      </c>
      <c r="F230" s="97"/>
      <c r="G230" s="160"/>
      <c r="H230" s="157"/>
      <c r="I230" s="158"/>
      <c r="J230" s="161"/>
      <c r="K230" s="160"/>
      <c r="L230" s="162"/>
      <c r="M230" s="162"/>
      <c r="N230" s="96"/>
      <c r="O230" s="96"/>
      <c r="P230" s="164"/>
      <c r="Q230" s="159"/>
      <c r="R230" s="98"/>
      <c r="S230" s="163"/>
      <c r="T230" s="92" t="str">
        <f t="shared" ca="1" si="17"/>
        <v/>
      </c>
      <c r="U230" s="94"/>
      <c r="V230" s="92" t="str">
        <f t="shared" si="18"/>
        <v/>
      </c>
      <c r="W230" s="92" t="str">
        <f t="shared" si="19"/>
        <v/>
      </c>
      <c r="X230" s="99"/>
      <c r="Y230" s="94"/>
      <c r="Z230" s="100"/>
      <c r="AA230" s="95"/>
      <c r="AB230" s="10"/>
      <c r="AC230" s="72" t="b">
        <f t="shared" ca="1" si="16"/>
        <v>0</v>
      </c>
    </row>
    <row r="231" spans="1:29" ht="15">
      <c r="A231" s="93">
        <f t="shared" si="20"/>
        <v>2728</v>
      </c>
      <c r="B231" s="94"/>
      <c r="C231" s="153"/>
      <c r="D231" s="93" t="str">
        <f>IF(C231&lt;&gt;"",COUNTIF(Stats!AD:AD,C231),"")</f>
        <v/>
      </c>
      <c r="E231" s="165" t="str">
        <f ca="1">IF(C231&lt;&gt;"",IF(MONTH(T231)=MONTH(TODAY()),Stats!AI2729,"--"),"")</f>
        <v/>
      </c>
      <c r="F231" s="97"/>
      <c r="G231" s="160"/>
      <c r="H231" s="157"/>
      <c r="I231" s="158"/>
      <c r="J231" s="161"/>
      <c r="K231" s="160"/>
      <c r="L231" s="162"/>
      <c r="M231" s="162"/>
      <c r="N231" s="96"/>
      <c r="O231" s="96"/>
      <c r="P231" s="164"/>
      <c r="Q231" s="159"/>
      <c r="R231" s="98"/>
      <c r="S231" s="163"/>
      <c r="T231" s="92" t="str">
        <f t="shared" ca="1" si="17"/>
        <v/>
      </c>
      <c r="U231" s="94"/>
      <c r="V231" s="92" t="str">
        <f t="shared" si="18"/>
        <v/>
      </c>
      <c r="W231" s="92" t="str">
        <f t="shared" si="19"/>
        <v/>
      </c>
      <c r="X231" s="99"/>
      <c r="Y231" s="94"/>
      <c r="Z231" s="100"/>
      <c r="AA231" s="95"/>
      <c r="AB231" s="10"/>
      <c r="AC231" s="72" t="b">
        <f t="shared" ca="1" si="16"/>
        <v>0</v>
      </c>
    </row>
    <row r="232" spans="1:29" ht="15">
      <c r="A232" s="93">
        <f t="shared" si="20"/>
        <v>2729</v>
      </c>
      <c r="B232" s="94"/>
      <c r="C232" s="153"/>
      <c r="D232" s="93" t="str">
        <f>IF(C232&lt;&gt;"",COUNTIF(Stats!AD:AD,C232),"")</f>
        <v/>
      </c>
      <c r="E232" s="165" t="str">
        <f ca="1">IF(C232&lt;&gt;"",IF(MONTH(T232)=MONTH(TODAY()),Stats!AI2730,"--"),"")</f>
        <v/>
      </c>
      <c r="F232" s="97"/>
      <c r="G232" s="160"/>
      <c r="H232" s="157"/>
      <c r="I232" s="158"/>
      <c r="J232" s="161"/>
      <c r="K232" s="160"/>
      <c r="L232" s="162"/>
      <c r="M232" s="162"/>
      <c r="N232" s="96"/>
      <c r="O232" s="96"/>
      <c r="P232" s="164"/>
      <c r="Q232" s="159"/>
      <c r="R232" s="98"/>
      <c r="S232" s="163"/>
      <c r="T232" s="92" t="str">
        <f t="shared" ca="1" si="17"/>
        <v/>
      </c>
      <c r="U232" s="94"/>
      <c r="V232" s="92" t="str">
        <f t="shared" si="18"/>
        <v/>
      </c>
      <c r="W232" s="92" t="str">
        <f t="shared" si="19"/>
        <v/>
      </c>
      <c r="X232" s="99"/>
      <c r="Y232" s="94"/>
      <c r="Z232" s="100"/>
      <c r="AA232" s="95"/>
      <c r="AB232" s="10"/>
      <c r="AC232" s="72" t="b">
        <f t="shared" ca="1" si="16"/>
        <v>0</v>
      </c>
    </row>
    <row r="233" spans="1:29" ht="15">
      <c r="A233" s="93">
        <f t="shared" si="20"/>
        <v>2730</v>
      </c>
      <c r="B233" s="94"/>
      <c r="C233" s="153"/>
      <c r="D233" s="93" t="str">
        <f>IF(C233&lt;&gt;"",COUNTIF(Stats!AD:AD,C233),"")</f>
        <v/>
      </c>
      <c r="E233" s="165" t="str">
        <f ca="1">IF(C233&lt;&gt;"",IF(MONTH(T233)=MONTH(TODAY()),Stats!AI2731,"--"),"")</f>
        <v/>
      </c>
      <c r="F233" s="97"/>
      <c r="G233" s="160"/>
      <c r="H233" s="157"/>
      <c r="I233" s="158"/>
      <c r="J233" s="161"/>
      <c r="K233" s="160"/>
      <c r="L233" s="162"/>
      <c r="M233" s="162"/>
      <c r="N233" s="96"/>
      <c r="O233" s="96"/>
      <c r="P233" s="164"/>
      <c r="Q233" s="159"/>
      <c r="R233" s="98"/>
      <c r="S233" s="163"/>
      <c r="T233" s="92" t="str">
        <f t="shared" ca="1" si="17"/>
        <v/>
      </c>
      <c r="U233" s="94"/>
      <c r="V233" s="92" t="str">
        <f t="shared" si="18"/>
        <v/>
      </c>
      <c r="W233" s="92" t="str">
        <f t="shared" si="19"/>
        <v/>
      </c>
      <c r="X233" s="99"/>
      <c r="Y233" s="94"/>
      <c r="Z233" s="100"/>
      <c r="AA233" s="95"/>
      <c r="AB233" s="10"/>
      <c r="AC233" s="72" t="b">
        <f t="shared" ca="1" si="16"/>
        <v>0</v>
      </c>
    </row>
    <row r="234" spans="1:29" ht="15">
      <c r="A234" s="93">
        <f t="shared" si="20"/>
        <v>2731</v>
      </c>
      <c r="B234" s="94"/>
      <c r="C234" s="153"/>
      <c r="D234" s="93" t="str">
        <f>IF(C234&lt;&gt;"",COUNTIF(Stats!AD:AD,C234),"")</f>
        <v/>
      </c>
      <c r="E234" s="165" t="str">
        <f ca="1">IF(C234&lt;&gt;"",IF(MONTH(T234)=MONTH(TODAY()),Stats!AI2732,"--"),"")</f>
        <v/>
      </c>
      <c r="F234" s="97"/>
      <c r="G234" s="160"/>
      <c r="H234" s="157"/>
      <c r="I234" s="158"/>
      <c r="J234" s="161"/>
      <c r="K234" s="160"/>
      <c r="L234" s="162"/>
      <c r="M234" s="162"/>
      <c r="N234" s="96"/>
      <c r="O234" s="96"/>
      <c r="P234" s="164"/>
      <c r="Q234" s="159"/>
      <c r="R234" s="98"/>
      <c r="S234" s="163"/>
      <c r="T234" s="92" t="str">
        <f t="shared" ca="1" si="17"/>
        <v/>
      </c>
      <c r="U234" s="94"/>
      <c r="V234" s="92" t="str">
        <f t="shared" si="18"/>
        <v/>
      </c>
      <c r="W234" s="92" t="str">
        <f t="shared" si="19"/>
        <v/>
      </c>
      <c r="X234" s="99"/>
      <c r="Y234" s="94"/>
      <c r="Z234" s="100"/>
      <c r="AA234" s="95"/>
      <c r="AB234" s="10"/>
      <c r="AC234" s="72" t="b">
        <f t="shared" ca="1" si="16"/>
        <v>0</v>
      </c>
    </row>
    <row r="235" spans="1:29" ht="15">
      <c r="A235" s="93">
        <f t="shared" si="20"/>
        <v>2732</v>
      </c>
      <c r="B235" s="94"/>
      <c r="C235" s="153"/>
      <c r="D235" s="93" t="str">
        <f>IF(C235&lt;&gt;"",COUNTIF(Stats!AD:AD,C235),"")</f>
        <v/>
      </c>
      <c r="E235" s="165" t="str">
        <f ca="1">IF(C235&lt;&gt;"",IF(MONTH(T235)=MONTH(TODAY()),Stats!AI2733,"--"),"")</f>
        <v/>
      </c>
      <c r="F235" s="97"/>
      <c r="G235" s="160"/>
      <c r="H235" s="157"/>
      <c r="I235" s="158"/>
      <c r="J235" s="161"/>
      <c r="K235" s="160"/>
      <c r="L235" s="162"/>
      <c r="M235" s="162"/>
      <c r="N235" s="96"/>
      <c r="O235" s="96"/>
      <c r="P235" s="164"/>
      <c r="Q235" s="159"/>
      <c r="R235" s="98"/>
      <c r="S235" s="163"/>
      <c r="T235" s="92" t="str">
        <f t="shared" ca="1" si="17"/>
        <v/>
      </c>
      <c r="U235" s="94"/>
      <c r="V235" s="92" t="str">
        <f t="shared" si="18"/>
        <v/>
      </c>
      <c r="W235" s="92" t="str">
        <f t="shared" si="19"/>
        <v/>
      </c>
      <c r="X235" s="99"/>
      <c r="Y235" s="94"/>
      <c r="Z235" s="100"/>
      <c r="AA235" s="95"/>
      <c r="AB235" s="10"/>
      <c r="AC235" s="72" t="b">
        <f t="shared" ca="1" si="16"/>
        <v>0</v>
      </c>
    </row>
    <row r="236" spans="1:29" ht="15">
      <c r="A236" s="93">
        <f t="shared" si="20"/>
        <v>2733</v>
      </c>
      <c r="B236" s="94"/>
      <c r="C236" s="153"/>
      <c r="D236" s="93" t="str">
        <f>IF(C236&lt;&gt;"",COUNTIF(Stats!AD:AD,C236),"")</f>
        <v/>
      </c>
      <c r="E236" s="165" t="str">
        <f ca="1">IF(C236&lt;&gt;"",IF(MONTH(T236)=MONTH(TODAY()),Stats!AI2734,"--"),"")</f>
        <v/>
      </c>
      <c r="F236" s="97"/>
      <c r="G236" s="160"/>
      <c r="H236" s="157"/>
      <c r="I236" s="158"/>
      <c r="J236" s="161"/>
      <c r="K236" s="160"/>
      <c r="L236" s="162"/>
      <c r="M236" s="162"/>
      <c r="N236" s="96"/>
      <c r="O236" s="96"/>
      <c r="P236" s="164"/>
      <c r="Q236" s="159"/>
      <c r="R236" s="98"/>
      <c r="S236" s="163"/>
      <c r="T236" s="92" t="str">
        <f t="shared" ca="1" si="17"/>
        <v/>
      </c>
      <c r="U236" s="94"/>
      <c r="V236" s="92" t="str">
        <f t="shared" si="18"/>
        <v/>
      </c>
      <c r="W236" s="92" t="str">
        <f t="shared" si="19"/>
        <v/>
      </c>
      <c r="X236" s="99"/>
      <c r="Y236" s="94"/>
      <c r="Z236" s="100"/>
      <c r="AA236" s="95"/>
      <c r="AB236" s="10"/>
      <c r="AC236" s="72" t="b">
        <f t="shared" ca="1" si="16"/>
        <v>0</v>
      </c>
    </row>
    <row r="237" spans="1:29" ht="15">
      <c r="A237" s="93">
        <f t="shared" si="20"/>
        <v>2734</v>
      </c>
      <c r="B237" s="94"/>
      <c r="C237" s="153"/>
      <c r="D237" s="93" t="str">
        <f>IF(C237&lt;&gt;"",COUNTIF(Stats!AD:AD,C237),"")</f>
        <v/>
      </c>
      <c r="E237" s="165" t="str">
        <f ca="1">IF(C237&lt;&gt;"",IF(MONTH(T237)=MONTH(TODAY()),Stats!AI2735,"--"),"")</f>
        <v/>
      </c>
      <c r="F237" s="97"/>
      <c r="G237" s="160"/>
      <c r="H237" s="157"/>
      <c r="I237" s="158"/>
      <c r="J237" s="161"/>
      <c r="K237" s="160"/>
      <c r="L237" s="162"/>
      <c r="M237" s="162"/>
      <c r="N237" s="96"/>
      <c r="O237" s="96"/>
      <c r="P237" s="164"/>
      <c r="Q237" s="159"/>
      <c r="R237" s="98"/>
      <c r="S237" s="163"/>
      <c r="T237" s="92" t="str">
        <f t="shared" ca="1" si="17"/>
        <v/>
      </c>
      <c r="U237" s="94"/>
      <c r="V237" s="92" t="str">
        <f t="shared" si="18"/>
        <v/>
      </c>
      <c r="W237" s="92" t="str">
        <f t="shared" si="19"/>
        <v/>
      </c>
      <c r="X237" s="99"/>
      <c r="Y237" s="94"/>
      <c r="Z237" s="100"/>
      <c r="AA237" s="95"/>
      <c r="AB237" s="10"/>
      <c r="AC237" s="72" t="b">
        <f t="shared" ca="1" si="16"/>
        <v>0</v>
      </c>
    </row>
    <row r="238" spans="1:29" ht="15">
      <c r="A238" s="93">
        <f t="shared" si="20"/>
        <v>2735</v>
      </c>
      <c r="B238" s="94"/>
      <c r="C238" s="153"/>
      <c r="D238" s="93" t="str">
        <f>IF(C238&lt;&gt;"",COUNTIF(Stats!AD:AD,C238),"")</f>
        <v/>
      </c>
      <c r="E238" s="165" t="str">
        <f ca="1">IF(C238&lt;&gt;"",IF(MONTH(T238)=MONTH(TODAY()),Stats!AI2736,"--"),"")</f>
        <v/>
      </c>
      <c r="F238" s="97"/>
      <c r="G238" s="160"/>
      <c r="H238" s="157"/>
      <c r="I238" s="158"/>
      <c r="J238" s="161"/>
      <c r="K238" s="160"/>
      <c r="L238" s="162"/>
      <c r="M238" s="162"/>
      <c r="N238" s="96"/>
      <c r="O238" s="96"/>
      <c r="P238" s="164"/>
      <c r="Q238" s="159"/>
      <c r="R238" s="98"/>
      <c r="S238" s="163"/>
      <c r="T238" s="92" t="str">
        <f t="shared" ca="1" si="17"/>
        <v/>
      </c>
      <c r="U238" s="94"/>
      <c r="V238" s="92" t="str">
        <f t="shared" si="18"/>
        <v/>
      </c>
      <c r="W238" s="92" t="str">
        <f t="shared" si="19"/>
        <v/>
      </c>
      <c r="X238" s="99"/>
      <c r="Y238" s="94"/>
      <c r="Z238" s="100"/>
      <c r="AA238" s="95"/>
      <c r="AB238" s="10"/>
      <c r="AC238" s="72" t="b">
        <f t="shared" ca="1" si="16"/>
        <v>0</v>
      </c>
    </row>
    <row r="239" spans="1:29" ht="15">
      <c r="A239" s="93">
        <f t="shared" si="20"/>
        <v>2736</v>
      </c>
      <c r="B239" s="94"/>
      <c r="C239" s="153"/>
      <c r="D239" s="93" t="str">
        <f>IF(C239&lt;&gt;"",COUNTIF(Stats!AD:AD,C239),"")</f>
        <v/>
      </c>
      <c r="E239" s="165" t="str">
        <f ca="1">IF(C239&lt;&gt;"",IF(MONTH(T239)=MONTH(TODAY()),Stats!AI2737,"--"),"")</f>
        <v/>
      </c>
      <c r="F239" s="97"/>
      <c r="G239" s="160"/>
      <c r="H239" s="157"/>
      <c r="I239" s="158"/>
      <c r="J239" s="161"/>
      <c r="K239" s="160"/>
      <c r="L239" s="162"/>
      <c r="M239" s="162"/>
      <c r="N239" s="96"/>
      <c r="O239" s="96"/>
      <c r="P239" s="164"/>
      <c r="Q239" s="159"/>
      <c r="R239" s="98"/>
      <c r="S239" s="163"/>
      <c r="T239" s="92" t="str">
        <f t="shared" ca="1" si="17"/>
        <v/>
      </c>
      <c r="U239" s="94"/>
      <c r="V239" s="92" t="str">
        <f t="shared" si="18"/>
        <v/>
      </c>
      <c r="W239" s="92" t="str">
        <f t="shared" si="19"/>
        <v/>
      </c>
      <c r="X239" s="99"/>
      <c r="Y239" s="94"/>
      <c r="Z239" s="100"/>
      <c r="AA239" s="95"/>
      <c r="AB239" s="10"/>
      <c r="AC239" s="72" t="b">
        <f t="shared" ca="1" si="16"/>
        <v>0</v>
      </c>
    </row>
    <row r="240" spans="1:29" ht="15">
      <c r="A240" s="93">
        <f t="shared" si="20"/>
        <v>2737</v>
      </c>
      <c r="B240" s="94"/>
      <c r="C240" s="153"/>
      <c r="D240" s="93" t="str">
        <f>IF(C240&lt;&gt;"",COUNTIF(Stats!AD:AD,C240),"")</f>
        <v/>
      </c>
      <c r="E240" s="165" t="str">
        <f ca="1">IF(C240&lt;&gt;"",IF(MONTH(T240)=MONTH(TODAY()),Stats!AI2738,"--"),"")</f>
        <v/>
      </c>
      <c r="F240" s="97"/>
      <c r="G240" s="160"/>
      <c r="H240" s="157"/>
      <c r="I240" s="158"/>
      <c r="J240" s="161"/>
      <c r="K240" s="160"/>
      <c r="L240" s="162"/>
      <c r="M240" s="162"/>
      <c r="N240" s="96"/>
      <c r="O240" s="96"/>
      <c r="P240" s="164"/>
      <c r="Q240" s="159"/>
      <c r="R240" s="98"/>
      <c r="S240" s="163"/>
      <c r="T240" s="92" t="str">
        <f t="shared" ca="1" si="17"/>
        <v/>
      </c>
      <c r="U240" s="94"/>
      <c r="V240" s="92" t="str">
        <f t="shared" si="18"/>
        <v/>
      </c>
      <c r="W240" s="92" t="str">
        <f t="shared" si="19"/>
        <v/>
      </c>
      <c r="X240" s="99"/>
      <c r="Y240" s="94"/>
      <c r="Z240" s="100"/>
      <c r="AA240" s="95"/>
      <c r="AB240" s="10"/>
      <c r="AC240" s="72" t="b">
        <f t="shared" ca="1" si="16"/>
        <v>0</v>
      </c>
    </row>
    <row r="241" spans="1:29" ht="15">
      <c r="A241" s="93">
        <f t="shared" si="20"/>
        <v>2738</v>
      </c>
      <c r="B241" s="94"/>
      <c r="C241" s="153"/>
      <c r="D241" s="93" t="str">
        <f>IF(C241&lt;&gt;"",COUNTIF(Stats!AD:AD,C241),"")</f>
        <v/>
      </c>
      <c r="E241" s="165" t="str">
        <f ca="1">IF(C241&lt;&gt;"",IF(MONTH(T241)=MONTH(TODAY()),Stats!AI2739,"--"),"")</f>
        <v/>
      </c>
      <c r="F241" s="97"/>
      <c r="G241" s="160"/>
      <c r="H241" s="157"/>
      <c r="I241" s="158"/>
      <c r="J241" s="161"/>
      <c r="K241" s="160"/>
      <c r="L241" s="162"/>
      <c r="M241" s="162"/>
      <c r="N241" s="96"/>
      <c r="O241" s="96"/>
      <c r="P241" s="164"/>
      <c r="Q241" s="159"/>
      <c r="R241" s="98"/>
      <c r="S241" s="163"/>
      <c r="T241" s="92" t="str">
        <f t="shared" ca="1" si="17"/>
        <v/>
      </c>
      <c r="U241" s="94"/>
      <c r="V241" s="92" t="str">
        <f t="shared" si="18"/>
        <v/>
      </c>
      <c r="W241" s="92" t="str">
        <f t="shared" si="19"/>
        <v/>
      </c>
      <c r="X241" s="99"/>
      <c r="Y241" s="94"/>
      <c r="Z241" s="100"/>
      <c r="AA241" s="95"/>
      <c r="AB241" s="10"/>
      <c r="AC241" s="72" t="b">
        <f t="shared" ca="1" si="16"/>
        <v>0</v>
      </c>
    </row>
    <row r="242" spans="1:29" ht="15">
      <c r="A242" s="93">
        <f t="shared" si="20"/>
        <v>2739</v>
      </c>
      <c r="B242" s="94"/>
      <c r="C242" s="153"/>
      <c r="D242" s="93" t="str">
        <f>IF(C242&lt;&gt;"",COUNTIF(Stats!AD:AD,C242),"")</f>
        <v/>
      </c>
      <c r="E242" s="165" t="str">
        <f ca="1">IF(C242&lt;&gt;"",IF(MONTH(T242)=MONTH(TODAY()),Stats!AI2740,"--"),"")</f>
        <v/>
      </c>
      <c r="F242" s="97"/>
      <c r="G242" s="160"/>
      <c r="H242" s="157"/>
      <c r="I242" s="158"/>
      <c r="J242" s="161"/>
      <c r="K242" s="160"/>
      <c r="L242" s="162"/>
      <c r="M242" s="162"/>
      <c r="N242" s="96"/>
      <c r="O242" s="96"/>
      <c r="P242" s="164"/>
      <c r="Q242" s="159"/>
      <c r="R242" s="98"/>
      <c r="S242" s="163"/>
      <c r="T242" s="92" t="str">
        <f t="shared" ca="1" si="17"/>
        <v/>
      </c>
      <c r="U242" s="94"/>
      <c r="V242" s="92" t="str">
        <f t="shared" si="18"/>
        <v/>
      </c>
      <c r="W242" s="92" t="str">
        <f t="shared" si="19"/>
        <v/>
      </c>
      <c r="X242" s="99"/>
      <c r="Y242" s="94"/>
      <c r="Z242" s="100"/>
      <c r="AA242" s="95"/>
      <c r="AB242" s="10"/>
      <c r="AC242" s="72" t="b">
        <f t="shared" ca="1" si="16"/>
        <v>0</v>
      </c>
    </row>
    <row r="243" spans="1:29" ht="15">
      <c r="A243" s="93">
        <f t="shared" si="20"/>
        <v>2740</v>
      </c>
      <c r="B243" s="94"/>
      <c r="C243" s="153"/>
      <c r="D243" s="93" t="str">
        <f>IF(C243&lt;&gt;"",COUNTIF(Stats!AD:AD,C243),"")</f>
        <v/>
      </c>
      <c r="E243" s="165" t="str">
        <f ca="1">IF(C243&lt;&gt;"",IF(MONTH(T243)=MONTH(TODAY()),Stats!AI2741,"--"),"")</f>
        <v/>
      </c>
      <c r="F243" s="97"/>
      <c r="G243" s="160"/>
      <c r="H243" s="157"/>
      <c r="I243" s="158"/>
      <c r="J243" s="161"/>
      <c r="K243" s="160"/>
      <c r="L243" s="162"/>
      <c r="M243" s="162"/>
      <c r="N243" s="96"/>
      <c r="O243" s="96"/>
      <c r="P243" s="164"/>
      <c r="Q243" s="159"/>
      <c r="R243" s="98"/>
      <c r="S243" s="163"/>
      <c r="T243" s="92" t="str">
        <f t="shared" ca="1" si="17"/>
        <v/>
      </c>
      <c r="U243" s="94"/>
      <c r="V243" s="92" t="str">
        <f t="shared" si="18"/>
        <v/>
      </c>
      <c r="W243" s="92" t="str">
        <f t="shared" si="19"/>
        <v/>
      </c>
      <c r="X243" s="99"/>
      <c r="Y243" s="94"/>
      <c r="Z243" s="100"/>
      <c r="AA243" s="95"/>
      <c r="AB243" s="10"/>
      <c r="AC243" s="72" t="b">
        <f t="shared" ca="1" si="16"/>
        <v>0</v>
      </c>
    </row>
    <row r="244" spans="1:29" ht="15">
      <c r="A244" s="93">
        <f t="shared" si="20"/>
        <v>2741</v>
      </c>
      <c r="B244" s="94"/>
      <c r="C244" s="153"/>
      <c r="D244" s="93" t="str">
        <f>IF(C244&lt;&gt;"",COUNTIF(Stats!AD:AD,C244),"")</f>
        <v/>
      </c>
      <c r="E244" s="165" t="str">
        <f ca="1">IF(C244&lt;&gt;"",IF(MONTH(T244)=MONTH(TODAY()),Stats!AI2742,"--"),"")</f>
        <v/>
      </c>
      <c r="F244" s="97"/>
      <c r="G244" s="160"/>
      <c r="H244" s="157"/>
      <c r="I244" s="158"/>
      <c r="J244" s="161"/>
      <c r="K244" s="160"/>
      <c r="L244" s="162"/>
      <c r="M244" s="162"/>
      <c r="N244" s="96"/>
      <c r="O244" s="96"/>
      <c r="P244" s="164"/>
      <c r="Q244" s="159"/>
      <c r="R244" s="98"/>
      <c r="S244" s="163"/>
      <c r="T244" s="92" t="str">
        <f t="shared" ca="1" si="17"/>
        <v/>
      </c>
      <c r="U244" s="94"/>
      <c r="V244" s="92" t="str">
        <f t="shared" si="18"/>
        <v/>
      </c>
      <c r="W244" s="92" t="str">
        <f t="shared" si="19"/>
        <v/>
      </c>
      <c r="X244" s="99"/>
      <c r="Y244" s="94"/>
      <c r="Z244" s="100"/>
      <c r="AA244" s="95"/>
      <c r="AB244" s="10"/>
      <c r="AC244" s="72" t="b">
        <f t="shared" ca="1" si="16"/>
        <v>0</v>
      </c>
    </row>
    <row r="245" spans="1:29" ht="15">
      <c r="A245" s="93">
        <f t="shared" si="20"/>
        <v>2742</v>
      </c>
      <c r="B245" s="94"/>
      <c r="C245" s="153"/>
      <c r="D245" s="93" t="str">
        <f>IF(C245&lt;&gt;"",COUNTIF(Stats!AD:AD,C245),"")</f>
        <v/>
      </c>
      <c r="E245" s="165" t="str">
        <f ca="1">IF(C245&lt;&gt;"",IF(MONTH(T245)=MONTH(TODAY()),Stats!AI2743,"--"),"")</f>
        <v/>
      </c>
      <c r="F245" s="97"/>
      <c r="G245" s="160"/>
      <c r="H245" s="157"/>
      <c r="I245" s="158"/>
      <c r="J245" s="161"/>
      <c r="K245" s="160"/>
      <c r="L245" s="162"/>
      <c r="M245" s="162"/>
      <c r="N245" s="96"/>
      <c r="O245" s="96"/>
      <c r="P245" s="164"/>
      <c r="Q245" s="159"/>
      <c r="R245" s="98"/>
      <c r="S245" s="163"/>
      <c r="T245" s="92" t="str">
        <f t="shared" ca="1" si="17"/>
        <v/>
      </c>
      <c r="U245" s="94"/>
      <c r="V245" s="92" t="str">
        <f t="shared" si="18"/>
        <v/>
      </c>
      <c r="W245" s="92" t="str">
        <f t="shared" si="19"/>
        <v/>
      </c>
      <c r="X245" s="99"/>
      <c r="Y245" s="94"/>
      <c r="Z245" s="100"/>
      <c r="AA245" s="95"/>
      <c r="AB245" s="10"/>
      <c r="AC245" s="72" t="b">
        <f t="shared" ca="1" si="16"/>
        <v>0</v>
      </c>
    </row>
    <row r="246" spans="1:29" ht="15">
      <c r="A246" s="93">
        <f t="shared" si="20"/>
        <v>2743</v>
      </c>
      <c r="B246" s="94"/>
      <c r="C246" s="153"/>
      <c r="D246" s="93" t="str">
        <f>IF(C246&lt;&gt;"",COUNTIF(Stats!AD:AD,C246),"")</f>
        <v/>
      </c>
      <c r="E246" s="165" t="str">
        <f ca="1">IF(C246&lt;&gt;"",IF(MONTH(T246)=MONTH(TODAY()),Stats!AI2744,"--"),"")</f>
        <v/>
      </c>
      <c r="F246" s="97"/>
      <c r="G246" s="160"/>
      <c r="H246" s="157"/>
      <c r="I246" s="158"/>
      <c r="J246" s="161"/>
      <c r="K246" s="160"/>
      <c r="L246" s="162"/>
      <c r="M246" s="162"/>
      <c r="N246" s="96"/>
      <c r="O246" s="96"/>
      <c r="P246" s="164"/>
      <c r="Q246" s="159"/>
      <c r="R246" s="98"/>
      <c r="S246" s="163"/>
      <c r="T246" s="92" t="str">
        <f t="shared" ca="1" si="17"/>
        <v/>
      </c>
      <c r="U246" s="94"/>
      <c r="V246" s="92" t="str">
        <f t="shared" si="18"/>
        <v/>
      </c>
      <c r="W246" s="92" t="str">
        <f t="shared" si="19"/>
        <v/>
      </c>
      <c r="X246" s="99"/>
      <c r="Y246" s="94"/>
      <c r="Z246" s="100"/>
      <c r="AA246" s="95"/>
      <c r="AB246" s="10"/>
      <c r="AC246" s="72" t="b">
        <f t="shared" ca="1" si="16"/>
        <v>0</v>
      </c>
    </row>
    <row r="247" spans="1:29" ht="15">
      <c r="A247" s="93">
        <f t="shared" si="20"/>
        <v>2744</v>
      </c>
      <c r="B247" s="94"/>
      <c r="C247" s="153"/>
      <c r="D247" s="93" t="str">
        <f>IF(C247&lt;&gt;"",COUNTIF(Stats!AD:AD,C247),"")</f>
        <v/>
      </c>
      <c r="E247" s="165" t="str">
        <f ca="1">IF(C247&lt;&gt;"",IF(MONTH(T247)=MONTH(TODAY()),Stats!AI2745,"--"),"")</f>
        <v/>
      </c>
      <c r="F247" s="97"/>
      <c r="G247" s="160"/>
      <c r="H247" s="157"/>
      <c r="I247" s="158"/>
      <c r="J247" s="161"/>
      <c r="K247" s="160"/>
      <c r="L247" s="162"/>
      <c r="M247" s="162"/>
      <c r="N247" s="96"/>
      <c r="O247" s="96"/>
      <c r="P247" s="164"/>
      <c r="Q247" s="159"/>
      <c r="R247" s="98"/>
      <c r="S247" s="163"/>
      <c r="T247" s="92" t="str">
        <f t="shared" ca="1" si="17"/>
        <v/>
      </c>
      <c r="U247" s="94"/>
      <c r="V247" s="92" t="str">
        <f t="shared" si="18"/>
        <v/>
      </c>
      <c r="W247" s="92" t="str">
        <f t="shared" si="19"/>
        <v/>
      </c>
      <c r="X247" s="99"/>
      <c r="Y247" s="94"/>
      <c r="Z247" s="100"/>
      <c r="AA247" s="95"/>
      <c r="AB247" s="10"/>
      <c r="AC247" s="72" t="b">
        <f t="shared" ca="1" si="16"/>
        <v>0</v>
      </c>
    </row>
    <row r="248" spans="1:29" ht="15">
      <c r="A248" s="93">
        <f t="shared" si="20"/>
        <v>2745</v>
      </c>
      <c r="B248" s="94"/>
      <c r="C248" s="153"/>
      <c r="D248" s="93" t="str">
        <f>IF(C248&lt;&gt;"",COUNTIF(Stats!AD:AD,C248),"")</f>
        <v/>
      </c>
      <c r="E248" s="165" t="str">
        <f ca="1">IF(C248&lt;&gt;"",IF(MONTH(T248)=MONTH(TODAY()),Stats!AI2746,"--"),"")</f>
        <v/>
      </c>
      <c r="F248" s="97"/>
      <c r="G248" s="160"/>
      <c r="H248" s="157"/>
      <c r="I248" s="158"/>
      <c r="J248" s="161"/>
      <c r="K248" s="160"/>
      <c r="L248" s="162"/>
      <c r="M248" s="162"/>
      <c r="N248" s="96"/>
      <c r="O248" s="96"/>
      <c r="P248" s="164"/>
      <c r="Q248" s="159"/>
      <c r="R248" s="98"/>
      <c r="S248" s="163"/>
      <c r="T248" s="92" t="str">
        <f t="shared" ca="1" si="17"/>
        <v/>
      </c>
      <c r="U248" s="94"/>
      <c r="V248" s="92" t="str">
        <f t="shared" si="18"/>
        <v/>
      </c>
      <c r="W248" s="92" t="str">
        <f t="shared" si="19"/>
        <v/>
      </c>
      <c r="X248" s="99"/>
      <c r="Y248" s="94"/>
      <c r="Z248" s="100"/>
      <c r="AA248" s="95"/>
      <c r="AB248" s="10"/>
      <c r="AC248" s="72" t="b">
        <f t="shared" ca="1" si="16"/>
        <v>0</v>
      </c>
    </row>
    <row r="249" spans="1:29" ht="15">
      <c r="A249" s="93">
        <f t="shared" si="20"/>
        <v>2746</v>
      </c>
      <c r="B249" s="94"/>
      <c r="C249" s="153"/>
      <c r="D249" s="93" t="str">
        <f>IF(C249&lt;&gt;"",COUNTIF(Stats!AD:AD,C249),"")</f>
        <v/>
      </c>
      <c r="E249" s="165" t="str">
        <f ca="1">IF(C249&lt;&gt;"",IF(MONTH(T249)=MONTH(TODAY()),Stats!AI2747,"--"),"")</f>
        <v/>
      </c>
      <c r="F249" s="97"/>
      <c r="G249" s="160"/>
      <c r="H249" s="157"/>
      <c r="I249" s="158"/>
      <c r="J249" s="161"/>
      <c r="K249" s="160"/>
      <c r="L249" s="162"/>
      <c r="M249" s="162"/>
      <c r="N249" s="96"/>
      <c r="O249" s="96"/>
      <c r="P249" s="164"/>
      <c r="Q249" s="159"/>
      <c r="R249" s="98"/>
      <c r="S249" s="163"/>
      <c r="T249" s="92" t="str">
        <f t="shared" ca="1" si="17"/>
        <v/>
      </c>
      <c r="U249" s="94"/>
      <c r="V249" s="92" t="str">
        <f t="shared" si="18"/>
        <v/>
      </c>
      <c r="W249" s="92" t="str">
        <f t="shared" si="19"/>
        <v/>
      </c>
      <c r="X249" s="99"/>
      <c r="Y249" s="94"/>
      <c r="Z249" s="100"/>
      <c r="AA249" s="95"/>
      <c r="AB249" s="10"/>
      <c r="AC249" s="72" t="b">
        <f t="shared" ca="1" si="16"/>
        <v>0</v>
      </c>
    </row>
    <row r="250" spans="1:29" ht="15">
      <c r="A250" s="93">
        <f t="shared" si="20"/>
        <v>2747</v>
      </c>
      <c r="B250" s="94"/>
      <c r="C250" s="153"/>
      <c r="D250" s="93" t="str">
        <f>IF(C250&lt;&gt;"",COUNTIF(Stats!AD:AD,C250),"")</f>
        <v/>
      </c>
      <c r="E250" s="165" t="str">
        <f ca="1">IF(C250&lt;&gt;"",IF(MONTH(T250)=MONTH(TODAY()),Stats!AI2748,"--"),"")</f>
        <v/>
      </c>
      <c r="F250" s="97"/>
      <c r="G250" s="160"/>
      <c r="H250" s="157"/>
      <c r="I250" s="158"/>
      <c r="J250" s="161"/>
      <c r="K250" s="160"/>
      <c r="L250" s="162"/>
      <c r="M250" s="162"/>
      <c r="N250" s="96"/>
      <c r="O250" s="96"/>
      <c r="P250" s="164"/>
      <c r="Q250" s="159"/>
      <c r="R250" s="98"/>
      <c r="S250" s="163"/>
      <c r="T250" s="92" t="str">
        <f t="shared" ca="1" si="17"/>
        <v/>
      </c>
      <c r="U250" s="94"/>
      <c r="V250" s="92" t="str">
        <f t="shared" si="18"/>
        <v/>
      </c>
      <c r="W250" s="92" t="str">
        <f t="shared" si="19"/>
        <v/>
      </c>
      <c r="X250" s="99"/>
      <c r="Y250" s="94"/>
      <c r="Z250" s="100"/>
      <c r="AA250" s="95"/>
      <c r="AB250" s="10"/>
      <c r="AC250" s="72" t="b">
        <f t="shared" ca="1" si="16"/>
        <v>0</v>
      </c>
    </row>
    <row r="251" spans="1:29" ht="15">
      <c r="A251" s="93">
        <f t="shared" si="20"/>
        <v>2748</v>
      </c>
      <c r="B251" s="94"/>
      <c r="C251" s="153"/>
      <c r="D251" s="93" t="str">
        <f>IF(C251&lt;&gt;"",COUNTIF(Stats!AD:AD,C251),"")</f>
        <v/>
      </c>
      <c r="E251" s="165" t="str">
        <f ca="1">IF(C251&lt;&gt;"",IF(MONTH(T251)=MONTH(TODAY()),Stats!AI2749,"--"),"")</f>
        <v/>
      </c>
      <c r="F251" s="97"/>
      <c r="G251" s="160"/>
      <c r="H251" s="157"/>
      <c r="I251" s="158"/>
      <c r="J251" s="161"/>
      <c r="K251" s="160"/>
      <c r="L251" s="162"/>
      <c r="M251" s="162"/>
      <c r="N251" s="96"/>
      <c r="O251" s="96"/>
      <c r="P251" s="164"/>
      <c r="Q251" s="159"/>
      <c r="R251" s="98"/>
      <c r="S251" s="163"/>
      <c r="T251" s="92" t="str">
        <f t="shared" ca="1" si="17"/>
        <v/>
      </c>
      <c r="U251" s="94"/>
      <c r="V251" s="92" t="str">
        <f t="shared" si="18"/>
        <v/>
      </c>
      <c r="W251" s="92" t="str">
        <f t="shared" si="19"/>
        <v/>
      </c>
      <c r="X251" s="99"/>
      <c r="Y251" s="94"/>
      <c r="Z251" s="100"/>
      <c r="AA251" s="95"/>
      <c r="AB251" s="10"/>
      <c r="AC251" s="72" t="b">
        <f t="shared" ca="1" si="16"/>
        <v>0</v>
      </c>
    </row>
    <row r="252" spans="1:29" ht="15">
      <c r="A252" s="93">
        <f t="shared" si="20"/>
        <v>2749</v>
      </c>
      <c r="B252" s="94"/>
      <c r="C252" s="153"/>
      <c r="D252" s="93" t="str">
        <f>IF(C252&lt;&gt;"",COUNTIF(Stats!AD:AD,C252),"")</f>
        <v/>
      </c>
      <c r="E252" s="165" t="str">
        <f ca="1">IF(C252&lt;&gt;"",IF(MONTH(T252)=MONTH(TODAY()),Stats!AI2750,"--"),"")</f>
        <v/>
      </c>
      <c r="F252" s="97"/>
      <c r="G252" s="160"/>
      <c r="H252" s="157"/>
      <c r="I252" s="158"/>
      <c r="J252" s="161"/>
      <c r="K252" s="160"/>
      <c r="L252" s="162"/>
      <c r="M252" s="162"/>
      <c r="N252" s="96"/>
      <c r="O252" s="96"/>
      <c r="P252" s="164"/>
      <c r="Q252" s="159"/>
      <c r="R252" s="98"/>
      <c r="S252" s="163"/>
      <c r="T252" s="92" t="str">
        <f t="shared" ca="1" si="17"/>
        <v/>
      </c>
      <c r="U252" s="94"/>
      <c r="V252" s="92" t="str">
        <f t="shared" si="18"/>
        <v/>
      </c>
      <c r="W252" s="92" t="str">
        <f t="shared" si="19"/>
        <v/>
      </c>
      <c r="X252" s="99"/>
      <c r="Y252" s="94"/>
      <c r="Z252" s="100"/>
      <c r="AA252" s="95"/>
      <c r="AB252" s="10"/>
      <c r="AC252" s="72" t="b">
        <f t="shared" ca="1" si="16"/>
        <v>0</v>
      </c>
    </row>
    <row r="253" spans="1:29" ht="15">
      <c r="A253" s="93">
        <f t="shared" si="20"/>
        <v>2750</v>
      </c>
      <c r="B253" s="94"/>
      <c r="C253" s="153"/>
      <c r="D253" s="93" t="str">
        <f>IF(C253&lt;&gt;"",COUNTIF(Stats!AD:AD,C253),"")</f>
        <v/>
      </c>
      <c r="E253" s="165" t="str">
        <f ca="1">IF(C253&lt;&gt;"",IF(MONTH(T253)=MONTH(TODAY()),Stats!AI2751,"--"),"")</f>
        <v/>
      </c>
      <c r="F253" s="97"/>
      <c r="G253" s="160"/>
      <c r="H253" s="157"/>
      <c r="I253" s="158"/>
      <c r="J253" s="161"/>
      <c r="K253" s="160"/>
      <c r="L253" s="162"/>
      <c r="M253" s="162"/>
      <c r="N253" s="96"/>
      <c r="O253" s="96"/>
      <c r="P253" s="164"/>
      <c r="Q253" s="159"/>
      <c r="R253" s="98"/>
      <c r="S253" s="163"/>
      <c r="T253" s="92" t="str">
        <f t="shared" ca="1" si="17"/>
        <v/>
      </c>
      <c r="U253" s="94"/>
      <c r="V253" s="92" t="str">
        <f t="shared" si="18"/>
        <v/>
      </c>
      <c r="W253" s="92" t="str">
        <f t="shared" si="19"/>
        <v/>
      </c>
      <c r="X253" s="99"/>
      <c r="Y253" s="94"/>
      <c r="Z253" s="100"/>
      <c r="AA253" s="95"/>
      <c r="AB253" s="10"/>
      <c r="AC253" s="72" t="b">
        <f t="shared" ca="1" si="16"/>
        <v>0</v>
      </c>
    </row>
    <row r="254" spans="1:29" ht="15">
      <c r="A254" s="93">
        <f t="shared" si="20"/>
        <v>2751</v>
      </c>
      <c r="B254" s="94"/>
      <c r="C254" s="153"/>
      <c r="D254" s="93" t="str">
        <f>IF(C254&lt;&gt;"",COUNTIF(Stats!AD:AD,C254),"")</f>
        <v/>
      </c>
      <c r="E254" s="165" t="str">
        <f ca="1">IF(C254&lt;&gt;"",IF(MONTH(T254)=MONTH(TODAY()),Stats!AI2752,"--"),"")</f>
        <v/>
      </c>
      <c r="F254" s="97"/>
      <c r="G254" s="160"/>
      <c r="H254" s="157"/>
      <c r="I254" s="158"/>
      <c r="J254" s="161"/>
      <c r="K254" s="160"/>
      <c r="L254" s="162"/>
      <c r="M254" s="162"/>
      <c r="N254" s="96"/>
      <c r="O254" s="96"/>
      <c r="P254" s="164"/>
      <c r="Q254" s="159"/>
      <c r="R254" s="98"/>
      <c r="S254" s="163"/>
      <c r="T254" s="92" t="str">
        <f t="shared" ca="1" si="17"/>
        <v/>
      </c>
      <c r="U254" s="94"/>
      <c r="V254" s="92" t="str">
        <f t="shared" si="18"/>
        <v/>
      </c>
      <c r="W254" s="92" t="str">
        <f t="shared" si="19"/>
        <v/>
      </c>
      <c r="X254" s="99"/>
      <c r="Y254" s="94"/>
      <c r="Z254" s="100"/>
      <c r="AA254" s="95"/>
      <c r="AB254" s="10"/>
      <c r="AC254" s="72" t="b">
        <f t="shared" ca="1" si="16"/>
        <v>0</v>
      </c>
    </row>
    <row r="255" spans="1:29" ht="15">
      <c r="A255" s="93">
        <f t="shared" si="20"/>
        <v>2752</v>
      </c>
      <c r="B255" s="94"/>
      <c r="C255" s="153"/>
      <c r="D255" s="93" t="str">
        <f>IF(C255&lt;&gt;"",COUNTIF(Stats!AD:AD,C255),"")</f>
        <v/>
      </c>
      <c r="E255" s="165" t="str">
        <f ca="1">IF(C255&lt;&gt;"",IF(MONTH(T255)=MONTH(TODAY()),Stats!AI2753,"--"),"")</f>
        <v/>
      </c>
      <c r="F255" s="97"/>
      <c r="G255" s="160"/>
      <c r="H255" s="157"/>
      <c r="I255" s="158"/>
      <c r="J255" s="161"/>
      <c r="K255" s="160"/>
      <c r="L255" s="162"/>
      <c r="M255" s="162"/>
      <c r="N255" s="96"/>
      <c r="O255" s="96"/>
      <c r="P255" s="164"/>
      <c r="Q255" s="159"/>
      <c r="R255" s="98"/>
      <c r="S255" s="163"/>
      <c r="T255" s="92" t="str">
        <f t="shared" ca="1" si="17"/>
        <v/>
      </c>
      <c r="U255" s="94"/>
      <c r="V255" s="92" t="str">
        <f t="shared" si="18"/>
        <v/>
      </c>
      <c r="W255" s="92" t="str">
        <f t="shared" si="19"/>
        <v/>
      </c>
      <c r="X255" s="99"/>
      <c r="Y255" s="94"/>
      <c r="Z255" s="100"/>
      <c r="AA255" s="95"/>
      <c r="AB255" s="10"/>
      <c r="AC255" s="72" t="b">
        <f t="shared" ca="1" si="16"/>
        <v>0</v>
      </c>
    </row>
    <row r="256" spans="1:29" ht="15">
      <c r="A256" s="93">
        <f t="shared" si="20"/>
        <v>2753</v>
      </c>
      <c r="B256" s="94"/>
      <c r="C256" s="153"/>
      <c r="D256" s="93" t="str">
        <f>IF(C256&lt;&gt;"",COUNTIF(Stats!AD:AD,C256),"")</f>
        <v/>
      </c>
      <c r="E256" s="165" t="str">
        <f ca="1">IF(C256&lt;&gt;"",IF(MONTH(T256)=MONTH(TODAY()),Stats!AI2754,"--"),"")</f>
        <v/>
      </c>
      <c r="F256" s="97"/>
      <c r="G256" s="160"/>
      <c r="H256" s="157"/>
      <c r="I256" s="158"/>
      <c r="J256" s="161"/>
      <c r="K256" s="160"/>
      <c r="L256" s="162"/>
      <c r="M256" s="162"/>
      <c r="N256" s="96"/>
      <c r="O256" s="96"/>
      <c r="P256" s="164"/>
      <c r="Q256" s="159"/>
      <c r="R256" s="98"/>
      <c r="S256" s="163"/>
      <c r="T256" s="92" t="str">
        <f t="shared" ca="1" si="17"/>
        <v/>
      </c>
      <c r="U256" s="94"/>
      <c r="V256" s="92" t="str">
        <f t="shared" si="18"/>
        <v/>
      </c>
      <c r="W256" s="92" t="str">
        <f t="shared" si="19"/>
        <v/>
      </c>
      <c r="X256" s="99"/>
      <c r="Y256" s="94"/>
      <c r="Z256" s="100"/>
      <c r="AA256" s="95"/>
      <c r="AB256" s="10"/>
      <c r="AC256" s="72" t="b">
        <f t="shared" ca="1" si="16"/>
        <v>0</v>
      </c>
    </row>
    <row r="257" spans="1:29" ht="15">
      <c r="A257" s="93">
        <f t="shared" si="20"/>
        <v>2754</v>
      </c>
      <c r="B257" s="94"/>
      <c r="C257" s="153"/>
      <c r="D257" s="93" t="str">
        <f>IF(C257&lt;&gt;"",COUNTIF(Stats!AD:AD,C257),"")</f>
        <v/>
      </c>
      <c r="E257" s="165" t="str">
        <f ca="1">IF(C257&lt;&gt;"",IF(MONTH(T257)=MONTH(TODAY()),Stats!AI2755,"--"),"")</f>
        <v/>
      </c>
      <c r="F257" s="97"/>
      <c r="G257" s="160"/>
      <c r="H257" s="157"/>
      <c r="I257" s="158"/>
      <c r="J257" s="161"/>
      <c r="K257" s="160"/>
      <c r="L257" s="162"/>
      <c r="M257" s="162"/>
      <c r="N257" s="96"/>
      <c r="O257" s="96"/>
      <c r="P257" s="164"/>
      <c r="Q257" s="159"/>
      <c r="R257" s="98"/>
      <c r="S257" s="163"/>
      <c r="T257" s="92" t="str">
        <f t="shared" ca="1" si="17"/>
        <v/>
      </c>
      <c r="U257" s="94"/>
      <c r="V257" s="92" t="str">
        <f t="shared" si="18"/>
        <v/>
      </c>
      <c r="W257" s="92" t="str">
        <f t="shared" si="19"/>
        <v/>
      </c>
      <c r="X257" s="99"/>
      <c r="Y257" s="94"/>
      <c r="Z257" s="100"/>
      <c r="AA257" s="95"/>
      <c r="AB257" s="10"/>
      <c r="AC257" s="72" t="b">
        <f t="shared" ca="1" si="16"/>
        <v>0</v>
      </c>
    </row>
    <row r="258" spans="1:29" ht="15">
      <c r="A258" s="93">
        <f t="shared" si="20"/>
        <v>2755</v>
      </c>
      <c r="B258" s="94"/>
      <c r="C258" s="153"/>
      <c r="D258" s="93" t="str">
        <f>IF(C258&lt;&gt;"",COUNTIF(Stats!AD:AD,C258),"")</f>
        <v/>
      </c>
      <c r="E258" s="165" t="str">
        <f ca="1">IF(C258&lt;&gt;"",IF(MONTH(T258)=MONTH(TODAY()),Stats!AI2756,"--"),"")</f>
        <v/>
      </c>
      <c r="F258" s="97"/>
      <c r="G258" s="160"/>
      <c r="H258" s="157"/>
      <c r="I258" s="158"/>
      <c r="J258" s="161"/>
      <c r="K258" s="160"/>
      <c r="L258" s="162"/>
      <c r="M258" s="162"/>
      <c r="N258" s="96"/>
      <c r="O258" s="96"/>
      <c r="P258" s="164"/>
      <c r="Q258" s="159"/>
      <c r="R258" s="98"/>
      <c r="S258" s="163"/>
      <c r="T258" s="92" t="str">
        <f t="shared" ca="1" si="17"/>
        <v/>
      </c>
      <c r="U258" s="94"/>
      <c r="V258" s="92" t="str">
        <f t="shared" si="18"/>
        <v/>
      </c>
      <c r="W258" s="92" t="str">
        <f t="shared" si="19"/>
        <v/>
      </c>
      <c r="X258" s="99"/>
      <c r="Y258" s="94"/>
      <c r="Z258" s="100"/>
      <c r="AA258" s="95"/>
      <c r="AB258" s="10"/>
      <c r="AC258" s="72" t="b">
        <f t="shared" ca="1" si="16"/>
        <v>0</v>
      </c>
    </row>
    <row r="259" spans="1:29" ht="15">
      <c r="A259" s="93">
        <f t="shared" si="20"/>
        <v>2756</v>
      </c>
      <c r="B259" s="94"/>
      <c r="C259" s="153"/>
      <c r="D259" s="93" t="str">
        <f>IF(C259&lt;&gt;"",COUNTIF(Stats!AD:AD,C259),"")</f>
        <v/>
      </c>
      <c r="E259" s="165" t="str">
        <f ca="1">IF(C259&lt;&gt;"",IF(MONTH(T259)=MONTH(TODAY()),Stats!AI2757,"--"),"")</f>
        <v/>
      </c>
      <c r="F259" s="97"/>
      <c r="G259" s="160"/>
      <c r="H259" s="157"/>
      <c r="I259" s="158"/>
      <c r="J259" s="161"/>
      <c r="K259" s="160"/>
      <c r="L259" s="162"/>
      <c r="M259" s="162"/>
      <c r="N259" s="96"/>
      <c r="O259" s="96"/>
      <c r="P259" s="164"/>
      <c r="Q259" s="159"/>
      <c r="R259" s="98"/>
      <c r="S259" s="163"/>
      <c r="T259" s="92" t="str">
        <f t="shared" ca="1" si="17"/>
        <v/>
      </c>
      <c r="U259" s="94"/>
      <c r="V259" s="92" t="str">
        <f t="shared" si="18"/>
        <v/>
      </c>
      <c r="W259" s="92" t="str">
        <f t="shared" si="19"/>
        <v/>
      </c>
      <c r="X259" s="99"/>
      <c r="Y259" s="94"/>
      <c r="Z259" s="100"/>
      <c r="AA259" s="95"/>
      <c r="AB259" s="10"/>
      <c r="AC259" s="72" t="b">
        <f t="shared" ca="1" si="16"/>
        <v>0</v>
      </c>
    </row>
    <row r="260" spans="1:29" ht="15">
      <c r="A260" s="93">
        <f t="shared" si="20"/>
        <v>2757</v>
      </c>
      <c r="B260" s="94"/>
      <c r="C260" s="153"/>
      <c r="D260" s="93" t="str">
        <f>IF(C260&lt;&gt;"",COUNTIF(Stats!AD:AD,C260),"")</f>
        <v/>
      </c>
      <c r="E260" s="165" t="str">
        <f ca="1">IF(C260&lt;&gt;"",IF(MONTH(T260)=MONTH(TODAY()),Stats!AI2758,"--"),"")</f>
        <v/>
      </c>
      <c r="F260" s="97"/>
      <c r="G260" s="160"/>
      <c r="H260" s="157"/>
      <c r="I260" s="158"/>
      <c r="J260" s="161"/>
      <c r="K260" s="160"/>
      <c r="L260" s="162"/>
      <c r="M260" s="162"/>
      <c r="N260" s="96"/>
      <c r="O260" s="96"/>
      <c r="P260" s="164"/>
      <c r="Q260" s="159"/>
      <c r="R260" s="98"/>
      <c r="S260" s="163"/>
      <c r="T260" s="92" t="str">
        <f t="shared" ca="1" si="17"/>
        <v/>
      </c>
      <c r="U260" s="94"/>
      <c r="V260" s="92" t="str">
        <f t="shared" si="18"/>
        <v/>
      </c>
      <c r="W260" s="92" t="str">
        <f t="shared" si="19"/>
        <v/>
      </c>
      <c r="X260" s="99"/>
      <c r="Y260" s="94"/>
      <c r="Z260" s="100"/>
      <c r="AA260" s="95"/>
      <c r="AB260" s="10"/>
      <c r="AC260" s="72" t="b">
        <f t="shared" ref="AC260:AC323" ca="1" si="21">AND(T260&gt;=startDate,T260&lt;=endDate)</f>
        <v>0</v>
      </c>
    </row>
    <row r="261" spans="1:29" ht="15">
      <c r="A261" s="93">
        <f t="shared" si="20"/>
        <v>2758</v>
      </c>
      <c r="B261" s="94"/>
      <c r="C261" s="153"/>
      <c r="D261" s="93" t="str">
        <f>IF(C261&lt;&gt;"",COUNTIF(Stats!AD:AD,C261),"")</f>
        <v/>
      </c>
      <c r="E261" s="165" t="str">
        <f ca="1">IF(C261&lt;&gt;"",IF(MONTH(T261)=MONTH(TODAY()),Stats!AI2759,"--"),"")</f>
        <v/>
      </c>
      <c r="F261" s="97"/>
      <c r="G261" s="160"/>
      <c r="H261" s="157"/>
      <c r="I261" s="158"/>
      <c r="J261" s="161"/>
      <c r="K261" s="160"/>
      <c r="L261" s="162"/>
      <c r="M261" s="162"/>
      <c r="N261" s="96"/>
      <c r="O261" s="96"/>
      <c r="P261" s="164"/>
      <c r="Q261" s="159"/>
      <c r="R261" s="98"/>
      <c r="S261" s="163"/>
      <c r="T261" s="92" t="str">
        <f t="shared" ref="T261:T324" ca="1" si="22">IF(B261&lt;&gt;"",IF(T261="",TODAY(),T261),"")</f>
        <v/>
      </c>
      <c r="U261" s="94"/>
      <c r="V261" s="92" t="str">
        <f t="shared" ref="V261:V324" si="23">IF(U261="","", U261+21)</f>
        <v/>
      </c>
      <c r="W261" s="92" t="str">
        <f t="shared" ref="W261:W324" si="24">IF($U261="","", $V261+28)</f>
        <v/>
      </c>
      <c r="X261" s="99"/>
      <c r="Y261" s="94"/>
      <c r="Z261" s="100"/>
      <c r="AA261" s="95"/>
      <c r="AB261" s="10"/>
      <c r="AC261" s="72" t="b">
        <f t="shared" ca="1" si="21"/>
        <v>0</v>
      </c>
    </row>
    <row r="262" spans="1:29" ht="15">
      <c r="A262" s="93">
        <f t="shared" si="20"/>
        <v>2759</v>
      </c>
      <c r="B262" s="94"/>
      <c r="C262" s="153"/>
      <c r="D262" s="93" t="str">
        <f>IF(C262&lt;&gt;"",COUNTIF(Stats!AD:AD,C262),"")</f>
        <v/>
      </c>
      <c r="E262" s="165" t="str">
        <f ca="1">IF(C262&lt;&gt;"",IF(MONTH(T262)=MONTH(TODAY()),Stats!AI2760,"--"),"")</f>
        <v/>
      </c>
      <c r="F262" s="97"/>
      <c r="G262" s="160"/>
      <c r="H262" s="157"/>
      <c r="I262" s="158"/>
      <c r="J262" s="161"/>
      <c r="K262" s="160"/>
      <c r="L262" s="162"/>
      <c r="M262" s="162"/>
      <c r="N262" s="96"/>
      <c r="O262" s="96"/>
      <c r="P262" s="164"/>
      <c r="Q262" s="159"/>
      <c r="R262" s="98"/>
      <c r="S262" s="163"/>
      <c r="T262" s="92" t="str">
        <f t="shared" ca="1" si="22"/>
        <v/>
      </c>
      <c r="U262" s="94"/>
      <c r="V262" s="92" t="str">
        <f t="shared" si="23"/>
        <v/>
      </c>
      <c r="W262" s="92" t="str">
        <f t="shared" si="24"/>
        <v/>
      </c>
      <c r="X262" s="99"/>
      <c r="Y262" s="94"/>
      <c r="Z262" s="100"/>
      <c r="AA262" s="95"/>
      <c r="AB262" s="10"/>
      <c r="AC262" s="72" t="b">
        <f t="shared" ca="1" si="21"/>
        <v>0</v>
      </c>
    </row>
    <row r="263" spans="1:29" ht="15">
      <c r="A263" s="93">
        <f t="shared" si="20"/>
        <v>2760</v>
      </c>
      <c r="B263" s="94"/>
      <c r="C263" s="153"/>
      <c r="D263" s="93" t="str">
        <f>IF(C263&lt;&gt;"",COUNTIF(Stats!AD:AD,C263),"")</f>
        <v/>
      </c>
      <c r="E263" s="165" t="str">
        <f ca="1">IF(C263&lt;&gt;"",IF(MONTH(T263)=MONTH(TODAY()),Stats!AI2761,"--"),"")</f>
        <v/>
      </c>
      <c r="F263" s="97"/>
      <c r="G263" s="160"/>
      <c r="H263" s="157"/>
      <c r="I263" s="158"/>
      <c r="J263" s="161"/>
      <c r="K263" s="160"/>
      <c r="L263" s="162"/>
      <c r="M263" s="162"/>
      <c r="N263" s="96"/>
      <c r="O263" s="96"/>
      <c r="P263" s="164"/>
      <c r="Q263" s="159"/>
      <c r="R263" s="98"/>
      <c r="S263" s="163"/>
      <c r="T263" s="92" t="str">
        <f t="shared" ca="1" si="22"/>
        <v/>
      </c>
      <c r="U263" s="94"/>
      <c r="V263" s="92" t="str">
        <f t="shared" si="23"/>
        <v/>
      </c>
      <c r="W263" s="92" t="str">
        <f t="shared" si="24"/>
        <v/>
      </c>
      <c r="X263" s="99"/>
      <c r="Y263" s="94"/>
      <c r="Z263" s="100"/>
      <c r="AA263" s="95"/>
      <c r="AB263" s="10"/>
      <c r="AC263" s="72" t="b">
        <f t="shared" ca="1" si="21"/>
        <v>0</v>
      </c>
    </row>
    <row r="264" spans="1:29" ht="15">
      <c r="A264" s="93">
        <f t="shared" ref="A264:A327" si="25">(A263+1)</f>
        <v>2761</v>
      </c>
      <c r="B264" s="94"/>
      <c r="C264" s="153"/>
      <c r="D264" s="93" t="str">
        <f>IF(C264&lt;&gt;"",COUNTIF(Stats!AD:AD,C264),"")</f>
        <v/>
      </c>
      <c r="E264" s="165" t="str">
        <f ca="1">IF(C264&lt;&gt;"",IF(MONTH(T264)=MONTH(TODAY()),Stats!AI2762,"--"),"")</f>
        <v/>
      </c>
      <c r="F264" s="97"/>
      <c r="G264" s="160"/>
      <c r="H264" s="157"/>
      <c r="I264" s="158"/>
      <c r="J264" s="161"/>
      <c r="K264" s="160"/>
      <c r="L264" s="162"/>
      <c r="M264" s="162"/>
      <c r="N264" s="96"/>
      <c r="O264" s="96"/>
      <c r="P264" s="164"/>
      <c r="Q264" s="159"/>
      <c r="R264" s="98"/>
      <c r="S264" s="163"/>
      <c r="T264" s="92" t="str">
        <f t="shared" ca="1" si="22"/>
        <v/>
      </c>
      <c r="U264" s="94"/>
      <c r="V264" s="92" t="str">
        <f t="shared" si="23"/>
        <v/>
      </c>
      <c r="W264" s="92" t="str">
        <f t="shared" si="24"/>
        <v/>
      </c>
      <c r="X264" s="99"/>
      <c r="Y264" s="94"/>
      <c r="Z264" s="100"/>
      <c r="AA264" s="95"/>
      <c r="AB264" s="10"/>
      <c r="AC264" s="72" t="b">
        <f t="shared" ca="1" si="21"/>
        <v>0</v>
      </c>
    </row>
    <row r="265" spans="1:29" ht="16.5" customHeight="1">
      <c r="A265" s="93">
        <f t="shared" si="25"/>
        <v>2762</v>
      </c>
      <c r="B265" s="94"/>
      <c r="C265" s="153"/>
      <c r="D265" s="93" t="str">
        <f>IF(C265&lt;&gt;"",COUNTIF(Stats!AD:AD,C265),"")</f>
        <v/>
      </c>
      <c r="E265" s="165" t="str">
        <f ca="1">IF(C265&lt;&gt;"",IF(MONTH(T265)=MONTH(TODAY()),Stats!AI2763,"--"),"")</f>
        <v/>
      </c>
      <c r="F265" s="97"/>
      <c r="G265" s="160"/>
      <c r="H265" s="157"/>
      <c r="I265" s="158"/>
      <c r="J265" s="161"/>
      <c r="K265" s="160"/>
      <c r="L265" s="162"/>
      <c r="M265" s="162"/>
      <c r="N265" s="96"/>
      <c r="O265" s="96"/>
      <c r="P265" s="164"/>
      <c r="Q265" s="159"/>
      <c r="R265" s="98"/>
      <c r="S265" s="163"/>
      <c r="T265" s="92" t="str">
        <f t="shared" ca="1" si="22"/>
        <v/>
      </c>
      <c r="U265" s="94"/>
      <c r="V265" s="92" t="str">
        <f t="shared" si="23"/>
        <v/>
      </c>
      <c r="W265" s="92" t="str">
        <f t="shared" si="24"/>
        <v/>
      </c>
      <c r="X265" s="99"/>
      <c r="Y265" s="94"/>
      <c r="Z265" s="100"/>
      <c r="AA265" s="95"/>
      <c r="AB265" s="10"/>
      <c r="AC265" s="72" t="b">
        <f t="shared" ca="1" si="21"/>
        <v>0</v>
      </c>
    </row>
    <row r="266" spans="1:29" ht="15">
      <c r="A266" s="93">
        <f t="shared" si="25"/>
        <v>2763</v>
      </c>
      <c r="B266" s="94"/>
      <c r="C266" s="153"/>
      <c r="D266" s="93" t="str">
        <f>IF(C266&lt;&gt;"",COUNTIF(Stats!AD:AD,C266),"")</f>
        <v/>
      </c>
      <c r="E266" s="165" t="str">
        <f ca="1">IF(C266&lt;&gt;"",IF(MONTH(T266)=MONTH(TODAY()),Stats!AI2764,"--"),"")</f>
        <v/>
      </c>
      <c r="F266" s="97"/>
      <c r="G266" s="160"/>
      <c r="H266" s="157"/>
      <c r="I266" s="158"/>
      <c r="J266" s="161"/>
      <c r="K266" s="160"/>
      <c r="L266" s="162"/>
      <c r="M266" s="162"/>
      <c r="N266" s="96"/>
      <c r="O266" s="96"/>
      <c r="P266" s="164"/>
      <c r="Q266" s="159"/>
      <c r="R266" s="98"/>
      <c r="S266" s="163"/>
      <c r="T266" s="92" t="str">
        <f t="shared" ca="1" si="22"/>
        <v/>
      </c>
      <c r="U266" s="94"/>
      <c r="V266" s="92" t="str">
        <f t="shared" si="23"/>
        <v/>
      </c>
      <c r="W266" s="92" t="str">
        <f t="shared" si="24"/>
        <v/>
      </c>
      <c r="X266" s="99"/>
      <c r="Y266" s="94"/>
      <c r="Z266" s="100"/>
      <c r="AA266" s="95"/>
      <c r="AB266" s="10"/>
      <c r="AC266" s="72" t="b">
        <f t="shared" ca="1" si="21"/>
        <v>0</v>
      </c>
    </row>
    <row r="267" spans="1:29" ht="15">
      <c r="A267" s="93">
        <f t="shared" si="25"/>
        <v>2764</v>
      </c>
      <c r="B267" s="94"/>
      <c r="C267" s="153"/>
      <c r="D267" s="93" t="str">
        <f>IF(C267&lt;&gt;"",COUNTIF(Stats!AD:AD,C267),"")</f>
        <v/>
      </c>
      <c r="E267" s="165" t="str">
        <f ca="1">IF(C267&lt;&gt;"",IF(MONTH(T267)=MONTH(TODAY()),Stats!AI2765,"--"),"")</f>
        <v/>
      </c>
      <c r="F267" s="97"/>
      <c r="G267" s="160"/>
      <c r="H267" s="157"/>
      <c r="I267" s="158"/>
      <c r="J267" s="161"/>
      <c r="K267" s="160"/>
      <c r="L267" s="162"/>
      <c r="M267" s="162"/>
      <c r="N267" s="96"/>
      <c r="O267" s="96"/>
      <c r="P267" s="164"/>
      <c r="Q267" s="159"/>
      <c r="R267" s="98"/>
      <c r="S267" s="163"/>
      <c r="T267" s="92" t="str">
        <f t="shared" ca="1" si="22"/>
        <v/>
      </c>
      <c r="U267" s="94"/>
      <c r="V267" s="92" t="str">
        <f t="shared" si="23"/>
        <v/>
      </c>
      <c r="W267" s="92" t="str">
        <f t="shared" si="24"/>
        <v/>
      </c>
      <c r="X267" s="99"/>
      <c r="Y267" s="94"/>
      <c r="Z267" s="100"/>
      <c r="AA267" s="95"/>
      <c r="AB267" s="10"/>
      <c r="AC267" s="72" t="b">
        <f t="shared" ca="1" si="21"/>
        <v>0</v>
      </c>
    </row>
    <row r="268" spans="1:29" ht="15">
      <c r="A268" s="93">
        <f t="shared" si="25"/>
        <v>2765</v>
      </c>
      <c r="B268" s="94"/>
      <c r="C268" s="153"/>
      <c r="D268" s="93" t="str">
        <f>IF(C268&lt;&gt;"",COUNTIF(Stats!AD:AD,C268),"")</f>
        <v/>
      </c>
      <c r="E268" s="165" t="str">
        <f ca="1">IF(C268&lt;&gt;"",IF(MONTH(T268)=MONTH(TODAY()),Stats!AI2766,"--"),"")</f>
        <v/>
      </c>
      <c r="F268" s="97"/>
      <c r="G268" s="160"/>
      <c r="H268" s="157"/>
      <c r="I268" s="158"/>
      <c r="J268" s="161"/>
      <c r="K268" s="160"/>
      <c r="L268" s="162"/>
      <c r="M268" s="162"/>
      <c r="N268" s="96"/>
      <c r="O268" s="96"/>
      <c r="P268" s="164"/>
      <c r="Q268" s="159"/>
      <c r="R268" s="98"/>
      <c r="S268" s="163"/>
      <c r="T268" s="92" t="str">
        <f t="shared" ca="1" si="22"/>
        <v/>
      </c>
      <c r="U268" s="94"/>
      <c r="V268" s="92" t="str">
        <f t="shared" si="23"/>
        <v/>
      </c>
      <c r="W268" s="92" t="str">
        <f t="shared" si="24"/>
        <v/>
      </c>
      <c r="X268" s="99"/>
      <c r="Y268" s="94"/>
      <c r="Z268" s="100"/>
      <c r="AA268" s="95"/>
      <c r="AB268" s="10"/>
      <c r="AC268" s="72" t="b">
        <f t="shared" ca="1" si="21"/>
        <v>0</v>
      </c>
    </row>
    <row r="269" spans="1:29" ht="15">
      <c r="A269" s="93">
        <f t="shared" si="25"/>
        <v>2766</v>
      </c>
      <c r="B269" s="94"/>
      <c r="C269" s="153"/>
      <c r="D269" s="93" t="str">
        <f>IF(C269&lt;&gt;"",COUNTIF(Stats!AD:AD,C269),"")</f>
        <v/>
      </c>
      <c r="E269" s="165" t="str">
        <f ca="1">IF(C269&lt;&gt;"",IF(MONTH(T269)=MONTH(TODAY()),Stats!AI2767,"--"),"")</f>
        <v/>
      </c>
      <c r="F269" s="97"/>
      <c r="G269" s="160"/>
      <c r="H269" s="157"/>
      <c r="I269" s="158"/>
      <c r="J269" s="161"/>
      <c r="K269" s="160"/>
      <c r="L269" s="162"/>
      <c r="M269" s="162"/>
      <c r="N269" s="96"/>
      <c r="O269" s="96"/>
      <c r="P269" s="164"/>
      <c r="Q269" s="159"/>
      <c r="R269" s="98"/>
      <c r="S269" s="163"/>
      <c r="T269" s="92" t="str">
        <f t="shared" ca="1" si="22"/>
        <v/>
      </c>
      <c r="U269" s="94"/>
      <c r="V269" s="92" t="str">
        <f t="shared" si="23"/>
        <v/>
      </c>
      <c r="W269" s="92" t="str">
        <f t="shared" si="24"/>
        <v/>
      </c>
      <c r="X269" s="99"/>
      <c r="Y269" s="94"/>
      <c r="Z269" s="100"/>
      <c r="AA269" s="95"/>
      <c r="AB269" s="10"/>
      <c r="AC269" s="72" t="b">
        <f t="shared" ca="1" si="21"/>
        <v>0</v>
      </c>
    </row>
    <row r="270" spans="1:29" ht="15">
      <c r="A270" s="93">
        <f t="shared" si="25"/>
        <v>2767</v>
      </c>
      <c r="B270" s="94"/>
      <c r="C270" s="153"/>
      <c r="D270" s="93" t="str">
        <f>IF(C270&lt;&gt;"",COUNTIF(Stats!AD:AD,C270),"")</f>
        <v/>
      </c>
      <c r="E270" s="165" t="str">
        <f ca="1">IF(C270&lt;&gt;"",IF(MONTH(T270)=MONTH(TODAY()),Stats!AI2768,"--"),"")</f>
        <v/>
      </c>
      <c r="F270" s="97"/>
      <c r="G270" s="160"/>
      <c r="H270" s="157"/>
      <c r="I270" s="158"/>
      <c r="J270" s="161"/>
      <c r="K270" s="160"/>
      <c r="L270" s="162"/>
      <c r="M270" s="162"/>
      <c r="N270" s="96"/>
      <c r="O270" s="96"/>
      <c r="P270" s="164"/>
      <c r="Q270" s="159"/>
      <c r="R270" s="98"/>
      <c r="S270" s="163"/>
      <c r="T270" s="92" t="str">
        <f t="shared" ca="1" si="22"/>
        <v/>
      </c>
      <c r="U270" s="94"/>
      <c r="V270" s="92" t="str">
        <f t="shared" si="23"/>
        <v/>
      </c>
      <c r="W270" s="92" t="str">
        <f t="shared" si="24"/>
        <v/>
      </c>
      <c r="X270" s="99"/>
      <c r="Y270" s="94"/>
      <c r="Z270" s="100"/>
      <c r="AA270" s="95"/>
      <c r="AB270" s="10"/>
      <c r="AC270" s="72" t="b">
        <f t="shared" ca="1" si="21"/>
        <v>0</v>
      </c>
    </row>
    <row r="271" spans="1:29" ht="15">
      <c r="A271" s="93">
        <f t="shared" si="25"/>
        <v>2768</v>
      </c>
      <c r="B271" s="94"/>
      <c r="C271" s="153"/>
      <c r="D271" s="93" t="str">
        <f>IF(C271&lt;&gt;"",COUNTIF(Stats!AD:AD,C271),"")</f>
        <v/>
      </c>
      <c r="E271" s="165" t="str">
        <f ca="1">IF(C271&lt;&gt;"",IF(MONTH(T271)=MONTH(TODAY()),Stats!AI2769,"--"),"")</f>
        <v/>
      </c>
      <c r="F271" s="97"/>
      <c r="G271" s="160"/>
      <c r="H271" s="157"/>
      <c r="I271" s="158"/>
      <c r="J271" s="161"/>
      <c r="K271" s="160"/>
      <c r="L271" s="162"/>
      <c r="M271" s="162"/>
      <c r="N271" s="96"/>
      <c r="O271" s="96"/>
      <c r="P271" s="164"/>
      <c r="Q271" s="159"/>
      <c r="R271" s="98"/>
      <c r="S271" s="163"/>
      <c r="T271" s="92" t="str">
        <f t="shared" ca="1" si="22"/>
        <v/>
      </c>
      <c r="U271" s="94"/>
      <c r="V271" s="92" t="str">
        <f t="shared" si="23"/>
        <v/>
      </c>
      <c r="W271" s="92" t="str">
        <f t="shared" si="24"/>
        <v/>
      </c>
      <c r="X271" s="99"/>
      <c r="Y271" s="94"/>
      <c r="Z271" s="100"/>
      <c r="AA271" s="95"/>
      <c r="AB271" s="10"/>
      <c r="AC271" s="72" t="b">
        <f t="shared" ca="1" si="21"/>
        <v>0</v>
      </c>
    </row>
    <row r="272" spans="1:29" ht="15">
      <c r="A272" s="93">
        <f t="shared" si="25"/>
        <v>2769</v>
      </c>
      <c r="B272" s="94"/>
      <c r="C272" s="153"/>
      <c r="D272" s="93" t="str">
        <f>IF(C272&lt;&gt;"",COUNTIF(Stats!AD:AD,C272),"")</f>
        <v/>
      </c>
      <c r="E272" s="165" t="str">
        <f ca="1">IF(C272&lt;&gt;"",IF(MONTH(T272)=MONTH(TODAY()),Stats!AI2770,"--"),"")</f>
        <v/>
      </c>
      <c r="F272" s="97"/>
      <c r="G272" s="160"/>
      <c r="H272" s="157"/>
      <c r="I272" s="158"/>
      <c r="J272" s="161"/>
      <c r="K272" s="160"/>
      <c r="L272" s="162"/>
      <c r="M272" s="162"/>
      <c r="N272" s="96"/>
      <c r="O272" s="96"/>
      <c r="P272" s="164"/>
      <c r="Q272" s="159"/>
      <c r="R272" s="98"/>
      <c r="S272" s="163"/>
      <c r="T272" s="92" t="str">
        <f t="shared" ca="1" si="22"/>
        <v/>
      </c>
      <c r="U272" s="94"/>
      <c r="V272" s="92" t="str">
        <f t="shared" si="23"/>
        <v/>
      </c>
      <c r="W272" s="92" t="str">
        <f t="shared" si="24"/>
        <v/>
      </c>
      <c r="X272" s="99"/>
      <c r="Y272" s="94"/>
      <c r="Z272" s="100"/>
      <c r="AA272" s="95"/>
      <c r="AB272" s="10"/>
      <c r="AC272" s="72" t="b">
        <f t="shared" ca="1" si="21"/>
        <v>0</v>
      </c>
    </row>
    <row r="273" spans="1:34" ht="15">
      <c r="A273" s="93">
        <f t="shared" si="25"/>
        <v>2770</v>
      </c>
      <c r="B273" s="94"/>
      <c r="C273" s="153"/>
      <c r="D273" s="93" t="str">
        <f>IF(C273&lt;&gt;"",COUNTIF(Stats!AD:AD,C273),"")</f>
        <v/>
      </c>
      <c r="E273" s="165" t="str">
        <f ca="1">IF(C273&lt;&gt;"",IF(MONTH(T273)=MONTH(TODAY()),Stats!AI2771,"--"),"")</f>
        <v/>
      </c>
      <c r="F273" s="97"/>
      <c r="G273" s="160"/>
      <c r="H273" s="157"/>
      <c r="I273" s="158"/>
      <c r="J273" s="161"/>
      <c r="K273" s="160"/>
      <c r="L273" s="162"/>
      <c r="M273" s="162"/>
      <c r="N273" s="96"/>
      <c r="O273" s="96"/>
      <c r="P273" s="164"/>
      <c r="Q273" s="159"/>
      <c r="R273" s="98"/>
      <c r="S273" s="163"/>
      <c r="T273" s="92" t="str">
        <f t="shared" ca="1" si="22"/>
        <v/>
      </c>
      <c r="U273" s="94"/>
      <c r="V273" s="92" t="str">
        <f t="shared" si="23"/>
        <v/>
      </c>
      <c r="W273" s="92" t="str">
        <f t="shared" si="24"/>
        <v/>
      </c>
      <c r="X273" s="99"/>
      <c r="Y273" s="94"/>
      <c r="Z273" s="100"/>
      <c r="AA273" s="95"/>
      <c r="AB273" s="10"/>
      <c r="AC273" s="72" t="b">
        <f t="shared" ca="1" si="21"/>
        <v>0</v>
      </c>
    </row>
    <row r="274" spans="1:34" ht="15">
      <c r="A274" s="93">
        <f t="shared" si="25"/>
        <v>2771</v>
      </c>
      <c r="B274" s="94"/>
      <c r="C274" s="153"/>
      <c r="D274" s="93" t="str">
        <f>IF(C274&lt;&gt;"",COUNTIF(Stats!AD:AD,C274),"")</f>
        <v/>
      </c>
      <c r="E274" s="165" t="str">
        <f ca="1">IF(C274&lt;&gt;"",IF(MONTH(T274)=MONTH(TODAY()),Stats!AI2772,"--"),"")</f>
        <v/>
      </c>
      <c r="F274" s="97"/>
      <c r="G274" s="160"/>
      <c r="H274" s="157"/>
      <c r="I274" s="158"/>
      <c r="J274" s="161"/>
      <c r="K274" s="160"/>
      <c r="L274" s="162"/>
      <c r="M274" s="162"/>
      <c r="N274" s="96"/>
      <c r="O274" s="96"/>
      <c r="P274" s="164"/>
      <c r="Q274" s="159"/>
      <c r="R274" s="98"/>
      <c r="S274" s="163"/>
      <c r="T274" s="92" t="str">
        <f t="shared" ca="1" si="22"/>
        <v/>
      </c>
      <c r="U274" s="94"/>
      <c r="V274" s="92" t="str">
        <f t="shared" si="23"/>
        <v/>
      </c>
      <c r="W274" s="92" t="str">
        <f t="shared" si="24"/>
        <v/>
      </c>
      <c r="X274" s="99"/>
      <c r="Y274" s="94"/>
      <c r="Z274" s="100"/>
      <c r="AA274" s="95"/>
      <c r="AB274" s="10"/>
      <c r="AC274" s="72" t="b">
        <f t="shared" ca="1" si="21"/>
        <v>0</v>
      </c>
    </row>
    <row r="275" spans="1:34" ht="15">
      <c r="A275" s="93">
        <f t="shared" si="25"/>
        <v>2772</v>
      </c>
      <c r="B275" s="94"/>
      <c r="C275" s="153"/>
      <c r="D275" s="93" t="str">
        <f>IF(C275&lt;&gt;"",COUNTIF(Stats!AD:AD,C275),"")</f>
        <v/>
      </c>
      <c r="E275" s="165" t="str">
        <f ca="1">IF(C275&lt;&gt;"",IF(MONTH(T275)=MONTH(TODAY()),Stats!AI2773,"--"),"")</f>
        <v/>
      </c>
      <c r="F275" s="97"/>
      <c r="G275" s="160"/>
      <c r="H275" s="157"/>
      <c r="I275" s="158"/>
      <c r="J275" s="161"/>
      <c r="K275" s="160"/>
      <c r="L275" s="162"/>
      <c r="M275" s="162"/>
      <c r="N275" s="96"/>
      <c r="O275" s="96"/>
      <c r="P275" s="164"/>
      <c r="Q275" s="159"/>
      <c r="R275" s="98"/>
      <c r="S275" s="163"/>
      <c r="T275" s="92" t="str">
        <f t="shared" ca="1" si="22"/>
        <v/>
      </c>
      <c r="U275" s="94"/>
      <c r="V275" s="92" t="str">
        <f t="shared" si="23"/>
        <v/>
      </c>
      <c r="W275" s="92" t="str">
        <f t="shared" si="24"/>
        <v/>
      </c>
      <c r="X275" s="99"/>
      <c r="Y275" s="94"/>
      <c r="Z275" s="100"/>
      <c r="AA275" s="95"/>
      <c r="AB275" s="10"/>
      <c r="AC275" s="72" t="b">
        <f t="shared" ca="1" si="21"/>
        <v>0</v>
      </c>
    </row>
    <row r="276" spans="1:34" ht="15">
      <c r="A276" s="93">
        <f t="shared" si="25"/>
        <v>2773</v>
      </c>
      <c r="B276" s="94"/>
      <c r="C276" s="153"/>
      <c r="D276" s="93" t="str">
        <f>IF(C276&lt;&gt;"",COUNTIF(Stats!AD:AD,C276),"")</f>
        <v/>
      </c>
      <c r="E276" s="165" t="str">
        <f ca="1">IF(C276&lt;&gt;"",IF(MONTH(T276)=MONTH(TODAY()),Stats!AI2774,"--"),"")</f>
        <v/>
      </c>
      <c r="F276" s="97"/>
      <c r="G276" s="160"/>
      <c r="H276" s="157"/>
      <c r="I276" s="158"/>
      <c r="J276" s="161"/>
      <c r="K276" s="160"/>
      <c r="L276" s="162"/>
      <c r="M276" s="162"/>
      <c r="N276" s="96"/>
      <c r="O276" s="96"/>
      <c r="P276" s="164"/>
      <c r="Q276" s="159"/>
      <c r="R276" s="98"/>
      <c r="S276" s="163"/>
      <c r="T276" s="92" t="str">
        <f t="shared" ca="1" si="22"/>
        <v/>
      </c>
      <c r="U276" s="94"/>
      <c r="V276" s="92" t="str">
        <f t="shared" si="23"/>
        <v/>
      </c>
      <c r="W276" s="92" t="str">
        <f t="shared" si="24"/>
        <v/>
      </c>
      <c r="X276" s="99"/>
      <c r="Y276" s="94"/>
      <c r="Z276" s="100"/>
      <c r="AA276" s="95"/>
      <c r="AB276" s="10"/>
      <c r="AC276" s="72" t="b">
        <f t="shared" ca="1" si="21"/>
        <v>0</v>
      </c>
    </row>
    <row r="277" spans="1:34" ht="15">
      <c r="A277" s="93">
        <f t="shared" si="25"/>
        <v>2774</v>
      </c>
      <c r="B277" s="94"/>
      <c r="C277" s="153"/>
      <c r="D277" s="93" t="str">
        <f>IF(C277&lt;&gt;"",COUNTIF(Stats!AD:AD,C277),"")</f>
        <v/>
      </c>
      <c r="E277" s="165" t="str">
        <f ca="1">IF(C277&lt;&gt;"",IF(MONTH(T277)=MONTH(TODAY()),Stats!AI2775,"--"),"")</f>
        <v/>
      </c>
      <c r="F277" s="97"/>
      <c r="G277" s="160"/>
      <c r="H277" s="157"/>
      <c r="I277" s="158"/>
      <c r="J277" s="161"/>
      <c r="K277" s="160"/>
      <c r="L277" s="162"/>
      <c r="M277" s="162"/>
      <c r="N277" s="96"/>
      <c r="O277" s="96"/>
      <c r="P277" s="164"/>
      <c r="Q277" s="159"/>
      <c r="R277" s="98"/>
      <c r="S277" s="163"/>
      <c r="T277" s="92" t="str">
        <f t="shared" ca="1" si="22"/>
        <v/>
      </c>
      <c r="U277" s="94"/>
      <c r="V277" s="92" t="str">
        <f t="shared" si="23"/>
        <v/>
      </c>
      <c r="W277" s="92" t="str">
        <f t="shared" si="24"/>
        <v/>
      </c>
      <c r="X277" s="99"/>
      <c r="Y277" s="94"/>
      <c r="Z277" s="100"/>
      <c r="AA277" s="95"/>
      <c r="AB277" s="10"/>
      <c r="AC277" s="72" t="b">
        <f t="shared" ca="1" si="21"/>
        <v>0</v>
      </c>
    </row>
    <row r="278" spans="1:34" ht="15">
      <c r="A278" s="93">
        <f t="shared" si="25"/>
        <v>2775</v>
      </c>
      <c r="B278" s="94"/>
      <c r="C278" s="153"/>
      <c r="D278" s="93" t="str">
        <f>IF(C278&lt;&gt;"",COUNTIF(Stats!AD:AD,C278),"")</f>
        <v/>
      </c>
      <c r="E278" s="165" t="str">
        <f ca="1">IF(C278&lt;&gt;"",IF(MONTH(T278)=MONTH(TODAY()),Stats!AI2776,"--"),"")</f>
        <v/>
      </c>
      <c r="F278" s="97"/>
      <c r="G278" s="160"/>
      <c r="H278" s="157"/>
      <c r="I278" s="158"/>
      <c r="J278" s="161"/>
      <c r="K278" s="160"/>
      <c r="L278" s="162"/>
      <c r="M278" s="162"/>
      <c r="N278" s="96"/>
      <c r="O278" s="96"/>
      <c r="P278" s="164"/>
      <c r="Q278" s="159"/>
      <c r="R278" s="98"/>
      <c r="S278" s="163"/>
      <c r="T278" s="92" t="str">
        <f t="shared" ca="1" si="22"/>
        <v/>
      </c>
      <c r="U278" s="94"/>
      <c r="V278" s="92" t="str">
        <f t="shared" si="23"/>
        <v/>
      </c>
      <c r="W278" s="92" t="str">
        <f t="shared" si="24"/>
        <v/>
      </c>
      <c r="X278" s="99"/>
      <c r="Y278" s="94"/>
      <c r="Z278" s="100"/>
      <c r="AA278" s="95"/>
      <c r="AB278" s="10"/>
      <c r="AC278" s="72" t="b">
        <f t="shared" ca="1" si="21"/>
        <v>0</v>
      </c>
    </row>
    <row r="279" spans="1:34" ht="15">
      <c r="A279" s="93">
        <f t="shared" si="25"/>
        <v>2776</v>
      </c>
      <c r="B279" s="94"/>
      <c r="C279" s="153"/>
      <c r="D279" s="93" t="str">
        <f>IF(C279&lt;&gt;"",COUNTIF(Stats!AD:AD,C279),"")</f>
        <v/>
      </c>
      <c r="E279" s="165" t="str">
        <f ca="1">IF(C279&lt;&gt;"",IF(MONTH(T279)=MONTH(TODAY()),Stats!AI2777,"--"),"")</f>
        <v/>
      </c>
      <c r="F279" s="97"/>
      <c r="G279" s="160"/>
      <c r="H279" s="157"/>
      <c r="I279" s="158"/>
      <c r="J279" s="161"/>
      <c r="K279" s="160"/>
      <c r="L279" s="162"/>
      <c r="M279" s="162"/>
      <c r="N279" s="96"/>
      <c r="O279" s="96"/>
      <c r="P279" s="164"/>
      <c r="Q279" s="159"/>
      <c r="R279" s="98"/>
      <c r="S279" s="163"/>
      <c r="T279" s="92" t="str">
        <f t="shared" ca="1" si="22"/>
        <v/>
      </c>
      <c r="U279" s="94"/>
      <c r="V279" s="92" t="str">
        <f t="shared" si="23"/>
        <v/>
      </c>
      <c r="W279" s="92" t="str">
        <f t="shared" si="24"/>
        <v/>
      </c>
      <c r="X279" s="99"/>
      <c r="Y279" s="94"/>
      <c r="Z279" s="100"/>
      <c r="AA279" s="95"/>
      <c r="AB279" s="10"/>
      <c r="AC279" s="72" t="b">
        <f t="shared" ca="1" si="21"/>
        <v>0</v>
      </c>
    </row>
    <row r="280" spans="1:34" ht="15">
      <c r="A280" s="93">
        <f t="shared" si="25"/>
        <v>2777</v>
      </c>
      <c r="B280" s="94"/>
      <c r="C280" s="153"/>
      <c r="D280" s="93" t="str">
        <f>IF(C280&lt;&gt;"",COUNTIF(Stats!AD:AD,C280),"")</f>
        <v/>
      </c>
      <c r="E280" s="165" t="str">
        <f ca="1">IF(C280&lt;&gt;"",IF(MONTH(T280)=MONTH(TODAY()),Stats!AI2778,"--"),"")</f>
        <v/>
      </c>
      <c r="F280" s="97"/>
      <c r="G280" s="160"/>
      <c r="H280" s="157"/>
      <c r="I280" s="158"/>
      <c r="J280" s="161"/>
      <c r="K280" s="160"/>
      <c r="L280" s="162"/>
      <c r="M280" s="162"/>
      <c r="N280" s="96"/>
      <c r="O280" s="96"/>
      <c r="P280" s="164"/>
      <c r="Q280" s="159"/>
      <c r="R280" s="98"/>
      <c r="S280" s="163"/>
      <c r="T280" s="92" t="str">
        <f t="shared" ca="1" si="22"/>
        <v/>
      </c>
      <c r="U280" s="94"/>
      <c r="V280" s="92" t="str">
        <f t="shared" si="23"/>
        <v/>
      </c>
      <c r="W280" s="92" t="str">
        <f t="shared" si="24"/>
        <v/>
      </c>
      <c r="X280" s="99"/>
      <c r="Y280" s="94"/>
      <c r="Z280" s="100"/>
      <c r="AA280" s="95"/>
      <c r="AB280" s="10"/>
      <c r="AC280" s="72" t="b">
        <f t="shared" ca="1" si="21"/>
        <v>0</v>
      </c>
    </row>
    <row r="281" spans="1:34" ht="15">
      <c r="A281" s="93">
        <f t="shared" si="25"/>
        <v>2778</v>
      </c>
      <c r="B281" s="94"/>
      <c r="C281" s="153"/>
      <c r="D281" s="93" t="str">
        <f>IF(C281&lt;&gt;"",COUNTIF(Stats!AD:AD,C281),"")</f>
        <v/>
      </c>
      <c r="E281" s="165" t="str">
        <f ca="1">IF(C281&lt;&gt;"",IF(MONTH(T281)=MONTH(TODAY()),Stats!AI2779,"--"),"")</f>
        <v/>
      </c>
      <c r="F281" s="97"/>
      <c r="G281" s="160"/>
      <c r="H281" s="157"/>
      <c r="I281" s="158"/>
      <c r="J281" s="161"/>
      <c r="K281" s="160"/>
      <c r="L281" s="162"/>
      <c r="M281" s="162"/>
      <c r="N281" s="96"/>
      <c r="O281" s="96"/>
      <c r="P281" s="164"/>
      <c r="Q281" s="159"/>
      <c r="R281" s="98"/>
      <c r="S281" s="163"/>
      <c r="T281" s="92" t="str">
        <f t="shared" ca="1" si="22"/>
        <v/>
      </c>
      <c r="U281" s="94"/>
      <c r="V281" s="92" t="str">
        <f t="shared" si="23"/>
        <v/>
      </c>
      <c r="W281" s="92" t="str">
        <f t="shared" si="24"/>
        <v/>
      </c>
      <c r="X281" s="99"/>
      <c r="Y281" s="94"/>
      <c r="Z281" s="100"/>
      <c r="AA281" s="95"/>
      <c r="AB281" s="10"/>
      <c r="AC281" s="72" t="b">
        <f t="shared" ca="1" si="21"/>
        <v>0</v>
      </c>
    </row>
    <row r="282" spans="1:34" ht="15">
      <c r="A282" s="93">
        <f t="shared" si="25"/>
        <v>2779</v>
      </c>
      <c r="B282" s="94"/>
      <c r="C282" s="153"/>
      <c r="D282" s="93" t="str">
        <f>IF(C282&lt;&gt;"",COUNTIF(Stats!AD:AD,C282),"")</f>
        <v/>
      </c>
      <c r="E282" s="165" t="str">
        <f ca="1">IF(C282&lt;&gt;"",IF(MONTH(T282)=MONTH(TODAY()),Stats!AI2780,"--"),"")</f>
        <v/>
      </c>
      <c r="F282" s="97"/>
      <c r="G282" s="160"/>
      <c r="H282" s="157"/>
      <c r="I282" s="158"/>
      <c r="J282" s="161"/>
      <c r="K282" s="160"/>
      <c r="L282" s="162"/>
      <c r="M282" s="162"/>
      <c r="N282" s="96"/>
      <c r="O282" s="96"/>
      <c r="P282" s="164"/>
      <c r="Q282" s="159"/>
      <c r="R282" s="98"/>
      <c r="S282" s="163"/>
      <c r="T282" s="92" t="str">
        <f t="shared" ca="1" si="22"/>
        <v/>
      </c>
      <c r="U282" s="94"/>
      <c r="V282" s="92" t="str">
        <f t="shared" si="23"/>
        <v/>
      </c>
      <c r="W282" s="92" t="str">
        <f t="shared" si="24"/>
        <v/>
      </c>
      <c r="X282" s="99"/>
      <c r="Y282" s="94"/>
      <c r="Z282" s="100"/>
      <c r="AA282" s="95"/>
      <c r="AB282" s="10"/>
      <c r="AC282" s="72" t="b">
        <f t="shared" ca="1" si="21"/>
        <v>0</v>
      </c>
    </row>
    <row r="283" spans="1:34" s="33" customFormat="1" ht="15">
      <c r="A283" s="93">
        <f t="shared" si="25"/>
        <v>2780</v>
      </c>
      <c r="B283" s="94"/>
      <c r="C283" s="153"/>
      <c r="D283" s="93" t="str">
        <f>IF(C283&lt;&gt;"",COUNTIF(Stats!AD:AD,C283),"")</f>
        <v/>
      </c>
      <c r="E283" s="165" t="str">
        <f ca="1">IF(C283&lt;&gt;"",IF(MONTH(T283)=MONTH(TODAY()),Stats!AI2781,"--"),"")</f>
        <v/>
      </c>
      <c r="F283" s="97"/>
      <c r="G283" s="160"/>
      <c r="H283" s="157"/>
      <c r="I283" s="158"/>
      <c r="J283" s="161"/>
      <c r="K283" s="160"/>
      <c r="L283" s="162"/>
      <c r="M283" s="162"/>
      <c r="N283" s="96"/>
      <c r="O283" s="96"/>
      <c r="P283" s="164"/>
      <c r="Q283" s="159"/>
      <c r="R283" s="98"/>
      <c r="S283" s="163"/>
      <c r="T283" s="92" t="str">
        <f t="shared" ca="1" si="22"/>
        <v/>
      </c>
      <c r="U283" s="94"/>
      <c r="V283" s="92" t="str">
        <f t="shared" si="23"/>
        <v/>
      </c>
      <c r="W283" s="92" t="str">
        <f t="shared" si="24"/>
        <v/>
      </c>
      <c r="X283" s="99"/>
      <c r="Y283" s="94"/>
      <c r="Z283" s="100"/>
      <c r="AA283" s="95"/>
      <c r="AB283" s="10"/>
      <c r="AC283" s="72" t="b">
        <f t="shared" ca="1" si="21"/>
        <v>0</v>
      </c>
      <c r="AH283" s="1"/>
    </row>
    <row r="284" spans="1:34" ht="15">
      <c r="A284" s="93">
        <f t="shared" si="25"/>
        <v>2781</v>
      </c>
      <c r="B284" s="94"/>
      <c r="C284" s="153"/>
      <c r="D284" s="93" t="str">
        <f>IF(C284&lt;&gt;"",COUNTIF(Stats!AD:AD,C284),"")</f>
        <v/>
      </c>
      <c r="E284" s="165" t="str">
        <f ca="1">IF(C284&lt;&gt;"",IF(MONTH(T284)=MONTH(TODAY()),Stats!AI2782,"--"),"")</f>
        <v/>
      </c>
      <c r="F284" s="97"/>
      <c r="G284" s="160"/>
      <c r="H284" s="157"/>
      <c r="I284" s="158"/>
      <c r="J284" s="161"/>
      <c r="K284" s="160"/>
      <c r="L284" s="162"/>
      <c r="M284" s="162"/>
      <c r="N284" s="96"/>
      <c r="O284" s="96"/>
      <c r="P284" s="164"/>
      <c r="Q284" s="159"/>
      <c r="R284" s="98"/>
      <c r="S284" s="163"/>
      <c r="T284" s="92" t="str">
        <f t="shared" ca="1" si="22"/>
        <v/>
      </c>
      <c r="U284" s="94"/>
      <c r="V284" s="92" t="str">
        <f t="shared" si="23"/>
        <v/>
      </c>
      <c r="W284" s="92" t="str">
        <f t="shared" si="24"/>
        <v/>
      </c>
      <c r="X284" s="99"/>
      <c r="Y284" s="94"/>
      <c r="Z284" s="100"/>
      <c r="AA284" s="95"/>
      <c r="AB284" s="10"/>
      <c r="AC284" s="72" t="b">
        <f t="shared" ca="1" si="21"/>
        <v>0</v>
      </c>
      <c r="AH284" s="33"/>
    </row>
    <row r="285" spans="1:34" ht="15">
      <c r="A285" s="93">
        <f t="shared" si="25"/>
        <v>2782</v>
      </c>
      <c r="B285" s="94"/>
      <c r="C285" s="153"/>
      <c r="D285" s="93" t="str">
        <f>IF(C285&lt;&gt;"",COUNTIF(Stats!AD:AD,C285),"")</f>
        <v/>
      </c>
      <c r="E285" s="165" t="str">
        <f ca="1">IF(C285&lt;&gt;"",IF(MONTH(T285)=MONTH(TODAY()),Stats!AI2783,"--"),"")</f>
        <v/>
      </c>
      <c r="F285" s="97"/>
      <c r="G285" s="160"/>
      <c r="H285" s="157"/>
      <c r="I285" s="158"/>
      <c r="J285" s="161"/>
      <c r="K285" s="160"/>
      <c r="L285" s="162"/>
      <c r="M285" s="162"/>
      <c r="N285" s="96"/>
      <c r="O285" s="96"/>
      <c r="P285" s="164"/>
      <c r="Q285" s="159"/>
      <c r="R285" s="98"/>
      <c r="S285" s="163"/>
      <c r="T285" s="92" t="str">
        <f t="shared" ca="1" si="22"/>
        <v/>
      </c>
      <c r="U285" s="94"/>
      <c r="V285" s="92" t="str">
        <f t="shared" si="23"/>
        <v/>
      </c>
      <c r="W285" s="92" t="str">
        <f t="shared" si="24"/>
        <v/>
      </c>
      <c r="X285" s="99"/>
      <c r="Y285" s="94"/>
      <c r="Z285" s="100"/>
      <c r="AA285" s="95"/>
      <c r="AB285" s="10"/>
      <c r="AC285" s="72" t="b">
        <f t="shared" ca="1" si="21"/>
        <v>0</v>
      </c>
    </row>
    <row r="286" spans="1:34" ht="15">
      <c r="A286" s="93">
        <f t="shared" si="25"/>
        <v>2783</v>
      </c>
      <c r="B286" s="94"/>
      <c r="C286" s="153"/>
      <c r="D286" s="93" t="str">
        <f>IF(C286&lt;&gt;"",COUNTIF(Stats!AD:AD,C286),"")</f>
        <v/>
      </c>
      <c r="E286" s="165" t="str">
        <f ca="1">IF(C286&lt;&gt;"",IF(MONTH(T286)=MONTH(TODAY()),Stats!AI2784,"--"),"")</f>
        <v/>
      </c>
      <c r="F286" s="97"/>
      <c r="G286" s="160"/>
      <c r="H286" s="157"/>
      <c r="I286" s="158"/>
      <c r="J286" s="161"/>
      <c r="K286" s="160"/>
      <c r="L286" s="162"/>
      <c r="M286" s="162"/>
      <c r="N286" s="96"/>
      <c r="O286" s="96"/>
      <c r="P286" s="164"/>
      <c r="Q286" s="159"/>
      <c r="R286" s="98"/>
      <c r="S286" s="163"/>
      <c r="T286" s="92" t="str">
        <f t="shared" ca="1" si="22"/>
        <v/>
      </c>
      <c r="U286" s="94"/>
      <c r="V286" s="92" t="str">
        <f t="shared" si="23"/>
        <v/>
      </c>
      <c r="W286" s="92" t="str">
        <f t="shared" si="24"/>
        <v/>
      </c>
      <c r="X286" s="99"/>
      <c r="Y286" s="94"/>
      <c r="Z286" s="100"/>
      <c r="AA286" s="95"/>
      <c r="AB286" s="10"/>
      <c r="AC286" s="72" t="b">
        <f t="shared" ca="1" si="21"/>
        <v>0</v>
      </c>
    </row>
    <row r="287" spans="1:34" ht="15">
      <c r="A287" s="93">
        <f t="shared" si="25"/>
        <v>2784</v>
      </c>
      <c r="B287" s="94"/>
      <c r="C287" s="153"/>
      <c r="D287" s="93" t="str">
        <f>IF(C287&lt;&gt;"",COUNTIF(Stats!AD:AD,C287),"")</f>
        <v/>
      </c>
      <c r="E287" s="165" t="str">
        <f ca="1">IF(C287&lt;&gt;"",IF(MONTH(T287)=MONTH(TODAY()),Stats!AI2785,"--"),"")</f>
        <v/>
      </c>
      <c r="F287" s="97"/>
      <c r="G287" s="160"/>
      <c r="H287" s="157"/>
      <c r="I287" s="158"/>
      <c r="J287" s="161"/>
      <c r="K287" s="160"/>
      <c r="L287" s="162"/>
      <c r="M287" s="162"/>
      <c r="N287" s="96"/>
      <c r="O287" s="96"/>
      <c r="P287" s="164"/>
      <c r="Q287" s="159"/>
      <c r="R287" s="98"/>
      <c r="S287" s="163"/>
      <c r="T287" s="92" t="str">
        <f t="shared" ca="1" si="22"/>
        <v/>
      </c>
      <c r="U287" s="94"/>
      <c r="V287" s="92" t="str">
        <f t="shared" si="23"/>
        <v/>
      </c>
      <c r="W287" s="92" t="str">
        <f t="shared" si="24"/>
        <v/>
      </c>
      <c r="X287" s="99"/>
      <c r="Y287" s="94"/>
      <c r="Z287" s="100"/>
      <c r="AA287" s="95"/>
      <c r="AB287" s="10"/>
      <c r="AC287" s="72" t="b">
        <f t="shared" ca="1" si="21"/>
        <v>0</v>
      </c>
    </row>
    <row r="288" spans="1:34" ht="15">
      <c r="A288" s="93">
        <f t="shared" si="25"/>
        <v>2785</v>
      </c>
      <c r="B288" s="94"/>
      <c r="C288" s="153"/>
      <c r="D288" s="93" t="str">
        <f>IF(C288&lt;&gt;"",COUNTIF(Stats!AD:AD,C288),"")</f>
        <v/>
      </c>
      <c r="E288" s="165" t="str">
        <f ca="1">IF(C288&lt;&gt;"",IF(MONTH(T288)=MONTH(TODAY()),Stats!AI2786,"--"),"")</f>
        <v/>
      </c>
      <c r="F288" s="97"/>
      <c r="G288" s="160"/>
      <c r="H288" s="157"/>
      <c r="I288" s="158"/>
      <c r="J288" s="161"/>
      <c r="K288" s="160"/>
      <c r="L288" s="162"/>
      <c r="M288" s="162"/>
      <c r="N288" s="96"/>
      <c r="O288" s="96"/>
      <c r="P288" s="164"/>
      <c r="Q288" s="159"/>
      <c r="R288" s="98"/>
      <c r="S288" s="163"/>
      <c r="T288" s="92" t="str">
        <f t="shared" ca="1" si="22"/>
        <v/>
      </c>
      <c r="U288" s="94"/>
      <c r="V288" s="92" t="str">
        <f t="shared" si="23"/>
        <v/>
      </c>
      <c r="W288" s="92" t="str">
        <f t="shared" si="24"/>
        <v/>
      </c>
      <c r="X288" s="99"/>
      <c r="Y288" s="94"/>
      <c r="Z288" s="100"/>
      <c r="AA288" s="95"/>
      <c r="AB288" s="10"/>
      <c r="AC288" s="72" t="b">
        <f t="shared" ca="1" si="21"/>
        <v>0</v>
      </c>
    </row>
    <row r="289" spans="1:48" ht="15">
      <c r="A289" s="93">
        <f t="shared" si="25"/>
        <v>2786</v>
      </c>
      <c r="B289" s="94"/>
      <c r="C289" s="153"/>
      <c r="D289" s="93" t="str">
        <f>IF(C289&lt;&gt;"",COUNTIF(Stats!AD:AD,C289),"")</f>
        <v/>
      </c>
      <c r="E289" s="165" t="str">
        <f ca="1">IF(C289&lt;&gt;"",IF(MONTH(T289)=MONTH(TODAY()),Stats!AI2787,"--"),"")</f>
        <v/>
      </c>
      <c r="F289" s="97"/>
      <c r="G289" s="160"/>
      <c r="H289" s="157"/>
      <c r="I289" s="158"/>
      <c r="J289" s="161"/>
      <c r="K289" s="160"/>
      <c r="L289" s="162"/>
      <c r="M289" s="162"/>
      <c r="N289" s="96"/>
      <c r="O289" s="96"/>
      <c r="P289" s="164"/>
      <c r="Q289" s="159"/>
      <c r="R289" s="98"/>
      <c r="S289" s="163"/>
      <c r="T289" s="92" t="str">
        <f t="shared" ca="1" si="22"/>
        <v/>
      </c>
      <c r="U289" s="94"/>
      <c r="V289" s="92" t="str">
        <f t="shared" si="23"/>
        <v/>
      </c>
      <c r="W289" s="92" t="str">
        <f t="shared" si="24"/>
        <v/>
      </c>
      <c r="X289" s="99"/>
      <c r="Y289" s="94"/>
      <c r="Z289" s="100"/>
      <c r="AA289" s="95"/>
      <c r="AB289" s="10"/>
      <c r="AC289" s="72" t="b">
        <f t="shared" ca="1" si="21"/>
        <v>0</v>
      </c>
    </row>
    <row r="290" spans="1:48" ht="15">
      <c r="A290" s="93">
        <f t="shared" si="25"/>
        <v>2787</v>
      </c>
      <c r="B290" s="94"/>
      <c r="C290" s="153"/>
      <c r="D290" s="93" t="str">
        <f>IF(C290&lt;&gt;"",COUNTIF(Stats!AD:AD,C290),"")</f>
        <v/>
      </c>
      <c r="E290" s="165" t="str">
        <f ca="1">IF(C290&lt;&gt;"",IF(MONTH(T290)=MONTH(TODAY()),Stats!AI2788,"--"),"")</f>
        <v/>
      </c>
      <c r="F290" s="97"/>
      <c r="G290" s="160"/>
      <c r="H290" s="157"/>
      <c r="I290" s="158"/>
      <c r="J290" s="161"/>
      <c r="K290" s="160"/>
      <c r="L290" s="162"/>
      <c r="M290" s="162"/>
      <c r="N290" s="96"/>
      <c r="O290" s="96"/>
      <c r="P290" s="164"/>
      <c r="Q290" s="159"/>
      <c r="R290" s="98"/>
      <c r="S290" s="163"/>
      <c r="T290" s="92" t="str">
        <f t="shared" ca="1" si="22"/>
        <v/>
      </c>
      <c r="U290" s="94"/>
      <c r="V290" s="92" t="str">
        <f t="shared" si="23"/>
        <v/>
      </c>
      <c r="W290" s="92" t="str">
        <f t="shared" si="24"/>
        <v/>
      </c>
      <c r="X290" s="99"/>
      <c r="Y290" s="94"/>
      <c r="Z290" s="100"/>
      <c r="AA290" s="95"/>
      <c r="AB290" s="10"/>
      <c r="AC290" s="72" t="b">
        <f t="shared" ca="1" si="21"/>
        <v>0</v>
      </c>
      <c r="AV290" s="11"/>
    </row>
    <row r="291" spans="1:48" ht="15">
      <c r="A291" s="93">
        <f t="shared" si="25"/>
        <v>2788</v>
      </c>
      <c r="B291" s="94"/>
      <c r="C291" s="153"/>
      <c r="D291" s="93" t="str">
        <f>IF(C291&lt;&gt;"",COUNTIF(Stats!AD:AD,C291),"")</f>
        <v/>
      </c>
      <c r="E291" s="165" t="str">
        <f ca="1">IF(C291&lt;&gt;"",IF(MONTH(T291)=MONTH(TODAY()),Stats!AI2789,"--"),"")</f>
        <v/>
      </c>
      <c r="F291" s="97"/>
      <c r="G291" s="160"/>
      <c r="H291" s="157"/>
      <c r="I291" s="158"/>
      <c r="J291" s="161"/>
      <c r="K291" s="160"/>
      <c r="L291" s="162"/>
      <c r="M291" s="162"/>
      <c r="N291" s="96"/>
      <c r="O291" s="96"/>
      <c r="P291" s="164"/>
      <c r="Q291" s="159"/>
      <c r="R291" s="98"/>
      <c r="S291" s="163"/>
      <c r="T291" s="92" t="str">
        <f t="shared" ca="1" si="22"/>
        <v/>
      </c>
      <c r="U291" s="94"/>
      <c r="V291" s="92" t="str">
        <f t="shared" si="23"/>
        <v/>
      </c>
      <c r="W291" s="92" t="str">
        <f t="shared" si="24"/>
        <v/>
      </c>
      <c r="X291" s="99"/>
      <c r="Y291" s="94"/>
      <c r="Z291" s="100"/>
      <c r="AA291" s="95"/>
      <c r="AB291" s="10"/>
      <c r="AC291" s="72" t="b">
        <f t="shared" ca="1" si="21"/>
        <v>0</v>
      </c>
    </row>
    <row r="292" spans="1:48" ht="15">
      <c r="A292" s="93">
        <f t="shared" si="25"/>
        <v>2789</v>
      </c>
      <c r="B292" s="94"/>
      <c r="C292" s="153"/>
      <c r="D292" s="93" t="str">
        <f>IF(C292&lt;&gt;"",COUNTIF(Stats!AD:AD,C292),"")</f>
        <v/>
      </c>
      <c r="E292" s="165" t="str">
        <f ca="1">IF(C292&lt;&gt;"",IF(MONTH(T292)=MONTH(TODAY()),Stats!AI2790,"--"),"")</f>
        <v/>
      </c>
      <c r="F292" s="97"/>
      <c r="G292" s="160"/>
      <c r="H292" s="157"/>
      <c r="I292" s="158"/>
      <c r="J292" s="161"/>
      <c r="K292" s="160"/>
      <c r="L292" s="162"/>
      <c r="M292" s="162"/>
      <c r="N292" s="96"/>
      <c r="O292" s="96"/>
      <c r="P292" s="164"/>
      <c r="Q292" s="159"/>
      <c r="R292" s="98"/>
      <c r="S292" s="163"/>
      <c r="T292" s="92" t="str">
        <f t="shared" ca="1" si="22"/>
        <v/>
      </c>
      <c r="U292" s="94"/>
      <c r="V292" s="92" t="str">
        <f t="shared" si="23"/>
        <v/>
      </c>
      <c r="W292" s="92" t="str">
        <f t="shared" si="24"/>
        <v/>
      </c>
      <c r="X292" s="99"/>
      <c r="Y292" s="94"/>
      <c r="Z292" s="100"/>
      <c r="AA292" s="95"/>
      <c r="AB292" s="10"/>
      <c r="AC292" s="72" t="b">
        <f t="shared" ca="1" si="21"/>
        <v>0</v>
      </c>
    </row>
    <row r="293" spans="1:48" ht="15">
      <c r="A293" s="93">
        <f t="shared" si="25"/>
        <v>2790</v>
      </c>
      <c r="B293" s="94"/>
      <c r="C293" s="153"/>
      <c r="D293" s="93" t="str">
        <f>IF(C293&lt;&gt;"",COUNTIF(Stats!AD:AD,C293),"")</f>
        <v/>
      </c>
      <c r="E293" s="165" t="str">
        <f ca="1">IF(C293&lt;&gt;"",IF(MONTH(T293)=MONTH(TODAY()),Stats!AI2791,"--"),"")</f>
        <v/>
      </c>
      <c r="F293" s="97"/>
      <c r="G293" s="160"/>
      <c r="H293" s="157"/>
      <c r="I293" s="158"/>
      <c r="J293" s="161"/>
      <c r="K293" s="160"/>
      <c r="L293" s="162"/>
      <c r="M293" s="162"/>
      <c r="N293" s="96"/>
      <c r="O293" s="96"/>
      <c r="P293" s="164"/>
      <c r="Q293" s="159"/>
      <c r="R293" s="98"/>
      <c r="S293" s="163"/>
      <c r="T293" s="92" t="str">
        <f t="shared" ca="1" si="22"/>
        <v/>
      </c>
      <c r="U293" s="94"/>
      <c r="V293" s="92" t="str">
        <f t="shared" si="23"/>
        <v/>
      </c>
      <c r="W293" s="92" t="str">
        <f t="shared" si="24"/>
        <v/>
      </c>
      <c r="X293" s="99"/>
      <c r="Y293" s="94"/>
      <c r="Z293" s="100"/>
      <c r="AA293" s="95"/>
      <c r="AB293" s="10"/>
      <c r="AC293" s="72" t="b">
        <f t="shared" ca="1" si="21"/>
        <v>0</v>
      </c>
    </row>
    <row r="294" spans="1:48" ht="15">
      <c r="A294" s="93">
        <f t="shared" si="25"/>
        <v>2791</v>
      </c>
      <c r="B294" s="94"/>
      <c r="C294" s="153"/>
      <c r="D294" s="93" t="str">
        <f>IF(C294&lt;&gt;"",COUNTIF(Stats!AD:AD,C294),"")</f>
        <v/>
      </c>
      <c r="E294" s="165" t="str">
        <f ca="1">IF(C294&lt;&gt;"",IF(MONTH(T294)=MONTH(TODAY()),Stats!AI2792,"--"),"")</f>
        <v/>
      </c>
      <c r="F294" s="97"/>
      <c r="G294" s="160"/>
      <c r="H294" s="157"/>
      <c r="I294" s="158"/>
      <c r="J294" s="161"/>
      <c r="K294" s="160"/>
      <c r="L294" s="162"/>
      <c r="M294" s="162"/>
      <c r="N294" s="96"/>
      <c r="O294" s="96"/>
      <c r="P294" s="164"/>
      <c r="Q294" s="159"/>
      <c r="R294" s="98"/>
      <c r="S294" s="163"/>
      <c r="T294" s="92" t="str">
        <f t="shared" ca="1" si="22"/>
        <v/>
      </c>
      <c r="U294" s="94"/>
      <c r="V294" s="92" t="str">
        <f t="shared" si="23"/>
        <v/>
      </c>
      <c r="W294" s="92" t="str">
        <f t="shared" si="24"/>
        <v/>
      </c>
      <c r="X294" s="99"/>
      <c r="Y294" s="94"/>
      <c r="Z294" s="100"/>
      <c r="AA294" s="95"/>
      <c r="AB294" s="10"/>
      <c r="AC294" s="72" t="b">
        <f t="shared" ca="1" si="21"/>
        <v>0</v>
      </c>
    </row>
    <row r="295" spans="1:48" ht="15">
      <c r="A295" s="93">
        <f t="shared" si="25"/>
        <v>2792</v>
      </c>
      <c r="B295" s="94"/>
      <c r="C295" s="153"/>
      <c r="D295" s="93" t="str">
        <f>IF(C295&lt;&gt;"",COUNTIF(Stats!AD:AD,C295),"")</f>
        <v/>
      </c>
      <c r="E295" s="165" t="str">
        <f ca="1">IF(C295&lt;&gt;"",IF(MONTH(T295)=MONTH(TODAY()),Stats!AI2793,"--"),"")</f>
        <v/>
      </c>
      <c r="F295" s="97"/>
      <c r="G295" s="160"/>
      <c r="H295" s="157"/>
      <c r="I295" s="158"/>
      <c r="J295" s="161"/>
      <c r="K295" s="160"/>
      <c r="L295" s="162"/>
      <c r="M295" s="162"/>
      <c r="N295" s="96"/>
      <c r="O295" s="96"/>
      <c r="P295" s="164"/>
      <c r="Q295" s="159"/>
      <c r="R295" s="98"/>
      <c r="S295" s="163"/>
      <c r="T295" s="92" t="str">
        <f t="shared" ca="1" si="22"/>
        <v/>
      </c>
      <c r="U295" s="94"/>
      <c r="V295" s="92" t="str">
        <f t="shared" si="23"/>
        <v/>
      </c>
      <c r="W295" s="92" t="str">
        <f t="shared" si="24"/>
        <v/>
      </c>
      <c r="X295" s="99"/>
      <c r="Y295" s="94"/>
      <c r="Z295" s="100"/>
      <c r="AA295" s="95"/>
      <c r="AB295" s="10"/>
      <c r="AC295" s="72" t="b">
        <f t="shared" ca="1" si="21"/>
        <v>0</v>
      </c>
    </row>
    <row r="296" spans="1:48" ht="15">
      <c r="A296" s="93">
        <f t="shared" si="25"/>
        <v>2793</v>
      </c>
      <c r="B296" s="94"/>
      <c r="C296" s="153"/>
      <c r="D296" s="93" t="str">
        <f>IF(C296&lt;&gt;"",COUNTIF(Stats!AD:AD,C296),"")</f>
        <v/>
      </c>
      <c r="E296" s="165" t="str">
        <f ca="1">IF(C296&lt;&gt;"",IF(MONTH(T296)=MONTH(TODAY()),Stats!AI2794,"--"),"")</f>
        <v/>
      </c>
      <c r="F296" s="97"/>
      <c r="G296" s="160"/>
      <c r="H296" s="157"/>
      <c r="I296" s="158"/>
      <c r="J296" s="161"/>
      <c r="K296" s="160"/>
      <c r="L296" s="162"/>
      <c r="M296" s="162"/>
      <c r="N296" s="96"/>
      <c r="O296" s="96"/>
      <c r="P296" s="164"/>
      <c r="Q296" s="159"/>
      <c r="R296" s="98"/>
      <c r="S296" s="163"/>
      <c r="T296" s="92" t="str">
        <f t="shared" ca="1" si="22"/>
        <v/>
      </c>
      <c r="U296" s="94"/>
      <c r="V296" s="92" t="str">
        <f t="shared" si="23"/>
        <v/>
      </c>
      <c r="W296" s="92" t="str">
        <f t="shared" si="24"/>
        <v/>
      </c>
      <c r="X296" s="99"/>
      <c r="Y296" s="94"/>
      <c r="Z296" s="100"/>
      <c r="AA296" s="95"/>
      <c r="AB296" s="10"/>
      <c r="AC296" s="72" t="b">
        <f t="shared" ca="1" si="21"/>
        <v>0</v>
      </c>
    </row>
    <row r="297" spans="1:48" ht="15">
      <c r="A297" s="93">
        <f t="shared" si="25"/>
        <v>2794</v>
      </c>
      <c r="B297" s="94"/>
      <c r="C297" s="153"/>
      <c r="D297" s="93" t="str">
        <f>IF(C297&lt;&gt;"",COUNTIF(Stats!AD:AD,C297),"")</f>
        <v/>
      </c>
      <c r="E297" s="165" t="str">
        <f ca="1">IF(C297&lt;&gt;"",IF(MONTH(T297)=MONTH(TODAY()),Stats!AI2795,"--"),"")</f>
        <v/>
      </c>
      <c r="F297" s="97"/>
      <c r="G297" s="160"/>
      <c r="H297" s="157"/>
      <c r="I297" s="158"/>
      <c r="J297" s="161"/>
      <c r="K297" s="160"/>
      <c r="L297" s="162"/>
      <c r="M297" s="162"/>
      <c r="N297" s="96"/>
      <c r="O297" s="96"/>
      <c r="P297" s="164"/>
      <c r="Q297" s="159"/>
      <c r="R297" s="98"/>
      <c r="S297" s="163"/>
      <c r="T297" s="92" t="str">
        <f t="shared" ca="1" si="22"/>
        <v/>
      </c>
      <c r="U297" s="94"/>
      <c r="V297" s="92" t="str">
        <f t="shared" si="23"/>
        <v/>
      </c>
      <c r="W297" s="92" t="str">
        <f t="shared" si="24"/>
        <v/>
      </c>
      <c r="X297" s="99"/>
      <c r="Y297" s="94"/>
      <c r="Z297" s="100"/>
      <c r="AA297" s="95"/>
      <c r="AB297" s="10"/>
      <c r="AC297" s="72" t="b">
        <f t="shared" ca="1" si="21"/>
        <v>0</v>
      </c>
    </row>
    <row r="298" spans="1:48" ht="15">
      <c r="A298" s="93">
        <f t="shared" si="25"/>
        <v>2795</v>
      </c>
      <c r="B298" s="94"/>
      <c r="C298" s="153"/>
      <c r="D298" s="93" t="str">
        <f>IF(C298&lt;&gt;"",COUNTIF(Stats!AD:AD,C298),"")</f>
        <v/>
      </c>
      <c r="E298" s="165" t="str">
        <f ca="1">IF(C298&lt;&gt;"",IF(MONTH(T298)=MONTH(TODAY()),Stats!AI2796,"--"),"")</f>
        <v/>
      </c>
      <c r="F298" s="97"/>
      <c r="G298" s="160"/>
      <c r="H298" s="157"/>
      <c r="I298" s="158"/>
      <c r="J298" s="161"/>
      <c r="K298" s="160"/>
      <c r="L298" s="162"/>
      <c r="M298" s="162"/>
      <c r="N298" s="96"/>
      <c r="O298" s="96"/>
      <c r="P298" s="164"/>
      <c r="Q298" s="159"/>
      <c r="R298" s="98"/>
      <c r="S298" s="163"/>
      <c r="T298" s="92" t="str">
        <f t="shared" ca="1" si="22"/>
        <v/>
      </c>
      <c r="U298" s="94"/>
      <c r="V298" s="92" t="str">
        <f t="shared" si="23"/>
        <v/>
      </c>
      <c r="W298" s="92" t="str">
        <f t="shared" si="24"/>
        <v/>
      </c>
      <c r="X298" s="99"/>
      <c r="Y298" s="94"/>
      <c r="Z298" s="100"/>
      <c r="AA298" s="95"/>
      <c r="AB298" s="10"/>
      <c r="AC298" s="72" t="b">
        <f t="shared" ca="1" si="21"/>
        <v>0</v>
      </c>
    </row>
    <row r="299" spans="1:48" ht="15">
      <c r="A299" s="93">
        <f t="shared" si="25"/>
        <v>2796</v>
      </c>
      <c r="B299" s="94"/>
      <c r="C299" s="153"/>
      <c r="D299" s="93" t="str">
        <f>IF(C299&lt;&gt;"",COUNTIF(Stats!AD:AD,C299),"")</f>
        <v/>
      </c>
      <c r="E299" s="165" t="str">
        <f ca="1">IF(C299&lt;&gt;"",IF(MONTH(T299)=MONTH(TODAY()),Stats!AI2797,"--"),"")</f>
        <v/>
      </c>
      <c r="F299" s="97"/>
      <c r="G299" s="160"/>
      <c r="H299" s="157"/>
      <c r="I299" s="158"/>
      <c r="J299" s="161"/>
      <c r="K299" s="160"/>
      <c r="L299" s="162"/>
      <c r="M299" s="162"/>
      <c r="N299" s="96"/>
      <c r="O299" s="96"/>
      <c r="P299" s="164"/>
      <c r="Q299" s="159"/>
      <c r="R299" s="98"/>
      <c r="S299" s="163"/>
      <c r="T299" s="92" t="str">
        <f t="shared" ca="1" si="22"/>
        <v/>
      </c>
      <c r="U299" s="94"/>
      <c r="V299" s="92" t="str">
        <f t="shared" si="23"/>
        <v/>
      </c>
      <c r="W299" s="92" t="str">
        <f t="shared" si="24"/>
        <v/>
      </c>
      <c r="X299" s="99"/>
      <c r="Y299" s="94"/>
      <c r="Z299" s="100"/>
      <c r="AA299" s="95"/>
      <c r="AB299" s="10"/>
      <c r="AC299" s="72" t="b">
        <f t="shared" ca="1" si="21"/>
        <v>0</v>
      </c>
    </row>
    <row r="300" spans="1:48" ht="15">
      <c r="A300" s="93">
        <f t="shared" si="25"/>
        <v>2797</v>
      </c>
      <c r="B300" s="94"/>
      <c r="C300" s="153"/>
      <c r="D300" s="93" t="str">
        <f>IF(C300&lt;&gt;"",COUNTIF(Stats!AD:AD,C300),"")</f>
        <v/>
      </c>
      <c r="E300" s="165" t="str">
        <f ca="1">IF(C300&lt;&gt;"",IF(MONTH(T300)=MONTH(TODAY()),Stats!AI2798,"--"),"")</f>
        <v/>
      </c>
      <c r="F300" s="97"/>
      <c r="G300" s="160"/>
      <c r="H300" s="157"/>
      <c r="I300" s="158"/>
      <c r="J300" s="161"/>
      <c r="K300" s="160"/>
      <c r="L300" s="162"/>
      <c r="M300" s="162"/>
      <c r="N300" s="96"/>
      <c r="O300" s="96"/>
      <c r="P300" s="164"/>
      <c r="Q300" s="159"/>
      <c r="R300" s="98"/>
      <c r="S300" s="163"/>
      <c r="T300" s="92" t="str">
        <f t="shared" ca="1" si="22"/>
        <v/>
      </c>
      <c r="U300" s="94"/>
      <c r="V300" s="92" t="str">
        <f t="shared" si="23"/>
        <v/>
      </c>
      <c r="W300" s="92" t="str">
        <f t="shared" si="24"/>
        <v/>
      </c>
      <c r="X300" s="99"/>
      <c r="Y300" s="94"/>
      <c r="Z300" s="100"/>
      <c r="AA300" s="95"/>
      <c r="AB300" s="10"/>
      <c r="AC300" s="72" t="b">
        <f t="shared" ca="1" si="21"/>
        <v>0</v>
      </c>
    </row>
    <row r="301" spans="1:48" ht="15">
      <c r="A301" s="93">
        <f t="shared" si="25"/>
        <v>2798</v>
      </c>
      <c r="B301" s="94"/>
      <c r="C301" s="153"/>
      <c r="D301" s="93" t="str">
        <f>IF(C301&lt;&gt;"",COUNTIF(Stats!AD:AD,C301),"")</f>
        <v/>
      </c>
      <c r="E301" s="165" t="str">
        <f ca="1">IF(C301&lt;&gt;"",IF(MONTH(T301)=MONTH(TODAY()),Stats!AI2799,"--"),"")</f>
        <v/>
      </c>
      <c r="F301" s="97"/>
      <c r="G301" s="160"/>
      <c r="H301" s="157"/>
      <c r="I301" s="158"/>
      <c r="J301" s="161"/>
      <c r="K301" s="160"/>
      <c r="L301" s="162"/>
      <c r="M301" s="162"/>
      <c r="N301" s="96"/>
      <c r="O301" s="96"/>
      <c r="P301" s="164"/>
      <c r="Q301" s="159"/>
      <c r="R301" s="98"/>
      <c r="S301" s="163"/>
      <c r="T301" s="92" t="str">
        <f t="shared" ca="1" si="22"/>
        <v/>
      </c>
      <c r="U301" s="94"/>
      <c r="V301" s="92" t="str">
        <f t="shared" si="23"/>
        <v/>
      </c>
      <c r="W301" s="92" t="str">
        <f t="shared" si="24"/>
        <v/>
      </c>
      <c r="X301" s="99"/>
      <c r="Y301" s="94"/>
      <c r="Z301" s="100"/>
      <c r="AA301" s="95"/>
      <c r="AB301" s="10"/>
      <c r="AC301" s="72" t="b">
        <f t="shared" ca="1" si="21"/>
        <v>0</v>
      </c>
    </row>
    <row r="302" spans="1:48" ht="15">
      <c r="A302" s="93">
        <f t="shared" si="25"/>
        <v>2799</v>
      </c>
      <c r="B302" s="94"/>
      <c r="C302" s="153"/>
      <c r="D302" s="93" t="str">
        <f>IF(C302&lt;&gt;"",COUNTIF(Stats!AD:AD,C302),"")</f>
        <v/>
      </c>
      <c r="E302" s="165" t="str">
        <f ca="1">IF(C302&lt;&gt;"",IF(MONTH(T302)=MONTH(TODAY()),Stats!AI2800,"--"),"")</f>
        <v/>
      </c>
      <c r="F302" s="97"/>
      <c r="G302" s="160"/>
      <c r="H302" s="157"/>
      <c r="I302" s="158"/>
      <c r="J302" s="161"/>
      <c r="K302" s="160"/>
      <c r="L302" s="162"/>
      <c r="M302" s="162"/>
      <c r="N302" s="96"/>
      <c r="O302" s="96"/>
      <c r="P302" s="164"/>
      <c r="Q302" s="159"/>
      <c r="R302" s="98"/>
      <c r="S302" s="163"/>
      <c r="T302" s="92" t="str">
        <f t="shared" ca="1" si="22"/>
        <v/>
      </c>
      <c r="U302" s="94"/>
      <c r="V302" s="92" t="str">
        <f t="shared" si="23"/>
        <v/>
      </c>
      <c r="W302" s="92" t="str">
        <f t="shared" si="24"/>
        <v/>
      </c>
      <c r="X302" s="99"/>
      <c r="Y302" s="94"/>
      <c r="Z302" s="100"/>
      <c r="AA302" s="95"/>
      <c r="AB302" s="10"/>
      <c r="AC302" s="72" t="b">
        <f t="shared" ca="1" si="21"/>
        <v>0</v>
      </c>
    </row>
    <row r="303" spans="1:48" ht="15">
      <c r="A303" s="93">
        <f t="shared" si="25"/>
        <v>2800</v>
      </c>
      <c r="B303" s="94"/>
      <c r="C303" s="153"/>
      <c r="D303" s="93" t="str">
        <f>IF(C303&lt;&gt;"",COUNTIF(Stats!AD:AD,C303),"")</f>
        <v/>
      </c>
      <c r="E303" s="165" t="str">
        <f ca="1">IF(C303&lt;&gt;"",IF(MONTH(T303)=MONTH(TODAY()),Stats!AI2801,"--"),"")</f>
        <v/>
      </c>
      <c r="F303" s="97"/>
      <c r="G303" s="160"/>
      <c r="H303" s="157"/>
      <c r="I303" s="158"/>
      <c r="J303" s="161"/>
      <c r="K303" s="160"/>
      <c r="L303" s="162"/>
      <c r="M303" s="162"/>
      <c r="N303" s="96"/>
      <c r="O303" s="96"/>
      <c r="P303" s="164"/>
      <c r="Q303" s="159"/>
      <c r="R303" s="98"/>
      <c r="S303" s="163"/>
      <c r="T303" s="92" t="str">
        <f t="shared" ca="1" si="22"/>
        <v/>
      </c>
      <c r="U303" s="94"/>
      <c r="V303" s="92" t="str">
        <f t="shared" si="23"/>
        <v/>
      </c>
      <c r="W303" s="92" t="str">
        <f t="shared" si="24"/>
        <v/>
      </c>
      <c r="X303" s="99"/>
      <c r="Y303" s="94"/>
      <c r="Z303" s="100"/>
      <c r="AA303" s="95"/>
      <c r="AB303" s="10"/>
      <c r="AC303" s="72" t="b">
        <f t="shared" ca="1" si="21"/>
        <v>0</v>
      </c>
    </row>
    <row r="304" spans="1:48" ht="15">
      <c r="A304" s="93">
        <f t="shared" si="25"/>
        <v>2801</v>
      </c>
      <c r="B304" s="94"/>
      <c r="C304" s="153"/>
      <c r="D304" s="93" t="str">
        <f>IF(C304&lt;&gt;"",COUNTIF(Stats!AD:AD,C304),"")</f>
        <v/>
      </c>
      <c r="E304" s="165" t="str">
        <f ca="1">IF(C304&lt;&gt;"",IF(MONTH(T304)=MONTH(TODAY()),Stats!AI2802,"--"),"")</f>
        <v/>
      </c>
      <c r="F304" s="97"/>
      <c r="G304" s="160"/>
      <c r="H304" s="157"/>
      <c r="I304" s="158"/>
      <c r="J304" s="161"/>
      <c r="K304" s="160"/>
      <c r="L304" s="162"/>
      <c r="M304" s="162"/>
      <c r="N304" s="96"/>
      <c r="O304" s="96"/>
      <c r="P304" s="164"/>
      <c r="Q304" s="159"/>
      <c r="R304" s="98"/>
      <c r="S304" s="163"/>
      <c r="T304" s="92" t="str">
        <f t="shared" ca="1" si="22"/>
        <v/>
      </c>
      <c r="U304" s="94"/>
      <c r="V304" s="92" t="str">
        <f t="shared" si="23"/>
        <v/>
      </c>
      <c r="W304" s="92" t="str">
        <f t="shared" si="24"/>
        <v/>
      </c>
      <c r="X304" s="99"/>
      <c r="Y304" s="94"/>
      <c r="Z304" s="100"/>
      <c r="AA304" s="95"/>
      <c r="AB304" s="10"/>
      <c r="AC304" s="72" t="b">
        <f t="shared" ca="1" si="21"/>
        <v>0</v>
      </c>
    </row>
    <row r="305" spans="1:29" ht="15">
      <c r="A305" s="93">
        <f t="shared" si="25"/>
        <v>2802</v>
      </c>
      <c r="B305" s="94"/>
      <c r="C305" s="153"/>
      <c r="D305" s="93" t="str">
        <f>IF(C305&lt;&gt;"",COUNTIF(Stats!AD:AD,C305),"")</f>
        <v/>
      </c>
      <c r="E305" s="165" t="str">
        <f ca="1">IF(C305&lt;&gt;"",IF(MONTH(T305)=MONTH(TODAY()),Stats!AI2803,"--"),"")</f>
        <v/>
      </c>
      <c r="F305" s="97"/>
      <c r="G305" s="160"/>
      <c r="H305" s="157"/>
      <c r="I305" s="158"/>
      <c r="J305" s="161"/>
      <c r="K305" s="160"/>
      <c r="L305" s="162"/>
      <c r="M305" s="162"/>
      <c r="N305" s="96"/>
      <c r="O305" s="96"/>
      <c r="P305" s="164"/>
      <c r="Q305" s="159"/>
      <c r="R305" s="98"/>
      <c r="S305" s="163"/>
      <c r="T305" s="92" t="str">
        <f t="shared" ca="1" si="22"/>
        <v/>
      </c>
      <c r="U305" s="94"/>
      <c r="V305" s="92" t="str">
        <f t="shared" si="23"/>
        <v/>
      </c>
      <c r="W305" s="92" t="str">
        <f t="shared" si="24"/>
        <v/>
      </c>
      <c r="X305" s="99"/>
      <c r="Y305" s="94"/>
      <c r="Z305" s="100"/>
      <c r="AA305" s="95"/>
      <c r="AB305" s="10"/>
      <c r="AC305" s="72" t="b">
        <f t="shared" ca="1" si="21"/>
        <v>0</v>
      </c>
    </row>
    <row r="306" spans="1:29" ht="15">
      <c r="A306" s="93">
        <f t="shared" si="25"/>
        <v>2803</v>
      </c>
      <c r="B306" s="94"/>
      <c r="C306" s="153"/>
      <c r="D306" s="93" t="str">
        <f>IF(C306&lt;&gt;"",COUNTIF(Stats!AD:AD,C306),"")</f>
        <v/>
      </c>
      <c r="E306" s="165" t="str">
        <f ca="1">IF(C306&lt;&gt;"",IF(MONTH(T306)=MONTH(TODAY()),Stats!AI2804,"--"),"")</f>
        <v/>
      </c>
      <c r="F306" s="97"/>
      <c r="G306" s="160"/>
      <c r="H306" s="157"/>
      <c r="I306" s="158"/>
      <c r="J306" s="161"/>
      <c r="K306" s="160"/>
      <c r="L306" s="162"/>
      <c r="M306" s="162"/>
      <c r="N306" s="96"/>
      <c r="O306" s="96"/>
      <c r="P306" s="164"/>
      <c r="Q306" s="159"/>
      <c r="R306" s="98"/>
      <c r="S306" s="163"/>
      <c r="T306" s="92" t="str">
        <f t="shared" ca="1" si="22"/>
        <v/>
      </c>
      <c r="U306" s="94"/>
      <c r="V306" s="92" t="str">
        <f t="shared" si="23"/>
        <v/>
      </c>
      <c r="W306" s="92" t="str">
        <f t="shared" si="24"/>
        <v/>
      </c>
      <c r="X306" s="99"/>
      <c r="Y306" s="94"/>
      <c r="Z306" s="100"/>
      <c r="AA306" s="95"/>
      <c r="AB306" s="10"/>
      <c r="AC306" s="72" t="b">
        <f t="shared" ca="1" si="21"/>
        <v>0</v>
      </c>
    </row>
    <row r="307" spans="1:29" ht="15">
      <c r="A307" s="93">
        <f t="shared" si="25"/>
        <v>2804</v>
      </c>
      <c r="B307" s="94"/>
      <c r="C307" s="153"/>
      <c r="D307" s="93" t="str">
        <f>IF(C307&lt;&gt;"",COUNTIF(Stats!AD:AD,C307),"")</f>
        <v/>
      </c>
      <c r="E307" s="165" t="str">
        <f ca="1">IF(C307&lt;&gt;"",IF(MONTH(T307)=MONTH(TODAY()),Stats!AI2805,"--"),"")</f>
        <v/>
      </c>
      <c r="F307" s="97"/>
      <c r="G307" s="160"/>
      <c r="H307" s="157"/>
      <c r="I307" s="158"/>
      <c r="J307" s="161"/>
      <c r="K307" s="160"/>
      <c r="L307" s="162"/>
      <c r="M307" s="162"/>
      <c r="N307" s="96"/>
      <c r="O307" s="96"/>
      <c r="P307" s="164"/>
      <c r="Q307" s="159"/>
      <c r="R307" s="98"/>
      <c r="S307" s="163"/>
      <c r="T307" s="92" t="str">
        <f t="shared" ca="1" si="22"/>
        <v/>
      </c>
      <c r="U307" s="94"/>
      <c r="V307" s="92" t="str">
        <f t="shared" si="23"/>
        <v/>
      </c>
      <c r="W307" s="92" t="str">
        <f t="shared" si="24"/>
        <v/>
      </c>
      <c r="X307" s="99"/>
      <c r="Y307" s="94"/>
      <c r="Z307" s="100"/>
      <c r="AA307" s="95"/>
      <c r="AB307" s="10"/>
      <c r="AC307" s="72" t="b">
        <f t="shared" ca="1" si="21"/>
        <v>0</v>
      </c>
    </row>
    <row r="308" spans="1:29" ht="15">
      <c r="A308" s="93">
        <f t="shared" si="25"/>
        <v>2805</v>
      </c>
      <c r="B308" s="94"/>
      <c r="C308" s="153"/>
      <c r="D308" s="93" t="str">
        <f>IF(C308&lt;&gt;"",COUNTIF(Stats!AD:AD,C308),"")</f>
        <v/>
      </c>
      <c r="E308" s="165" t="str">
        <f ca="1">IF(C308&lt;&gt;"",IF(MONTH(T308)=MONTH(TODAY()),Stats!AI2806,"--"),"")</f>
        <v/>
      </c>
      <c r="F308" s="97"/>
      <c r="G308" s="160"/>
      <c r="H308" s="157"/>
      <c r="I308" s="158"/>
      <c r="J308" s="161"/>
      <c r="K308" s="160"/>
      <c r="L308" s="162"/>
      <c r="M308" s="162"/>
      <c r="N308" s="96"/>
      <c r="O308" s="96"/>
      <c r="P308" s="164"/>
      <c r="Q308" s="159"/>
      <c r="R308" s="98"/>
      <c r="S308" s="163"/>
      <c r="T308" s="92" t="str">
        <f t="shared" ca="1" si="22"/>
        <v/>
      </c>
      <c r="U308" s="94"/>
      <c r="V308" s="92" t="str">
        <f t="shared" si="23"/>
        <v/>
      </c>
      <c r="W308" s="92" t="str">
        <f t="shared" si="24"/>
        <v/>
      </c>
      <c r="X308" s="99"/>
      <c r="Y308" s="94"/>
      <c r="Z308" s="100"/>
      <c r="AA308" s="95"/>
      <c r="AB308" s="10"/>
      <c r="AC308" s="72" t="b">
        <f t="shared" ca="1" si="21"/>
        <v>0</v>
      </c>
    </row>
    <row r="309" spans="1:29" ht="15">
      <c r="A309" s="93">
        <f t="shared" si="25"/>
        <v>2806</v>
      </c>
      <c r="B309" s="94"/>
      <c r="C309" s="153"/>
      <c r="D309" s="93" t="str">
        <f>IF(C309&lt;&gt;"",COUNTIF(Stats!AD:AD,C309),"")</f>
        <v/>
      </c>
      <c r="E309" s="165" t="str">
        <f ca="1">IF(C309&lt;&gt;"",IF(MONTH(T309)=MONTH(TODAY()),Stats!AI2807,"--"),"")</f>
        <v/>
      </c>
      <c r="F309" s="97"/>
      <c r="G309" s="160"/>
      <c r="H309" s="157"/>
      <c r="I309" s="158"/>
      <c r="J309" s="161"/>
      <c r="K309" s="160"/>
      <c r="L309" s="162"/>
      <c r="M309" s="162"/>
      <c r="N309" s="96"/>
      <c r="O309" s="96"/>
      <c r="P309" s="164"/>
      <c r="Q309" s="159"/>
      <c r="R309" s="98"/>
      <c r="S309" s="163"/>
      <c r="T309" s="92" t="str">
        <f t="shared" ca="1" si="22"/>
        <v/>
      </c>
      <c r="U309" s="94"/>
      <c r="V309" s="92" t="str">
        <f t="shared" si="23"/>
        <v/>
      </c>
      <c r="W309" s="92" t="str">
        <f t="shared" si="24"/>
        <v/>
      </c>
      <c r="X309" s="99"/>
      <c r="Y309" s="94"/>
      <c r="Z309" s="100"/>
      <c r="AA309" s="95"/>
      <c r="AB309" s="10"/>
      <c r="AC309" s="72" t="b">
        <f t="shared" ca="1" si="21"/>
        <v>0</v>
      </c>
    </row>
    <row r="310" spans="1:29" ht="15">
      <c r="A310" s="93">
        <f t="shared" si="25"/>
        <v>2807</v>
      </c>
      <c r="B310" s="94"/>
      <c r="C310" s="153"/>
      <c r="D310" s="93" t="str">
        <f>IF(C310&lt;&gt;"",COUNTIF(Stats!AD:AD,C310),"")</f>
        <v/>
      </c>
      <c r="E310" s="165" t="str">
        <f ca="1">IF(C310&lt;&gt;"",IF(MONTH(T310)=MONTH(TODAY()),Stats!AI2808,"--"),"")</f>
        <v/>
      </c>
      <c r="F310" s="97"/>
      <c r="G310" s="160"/>
      <c r="H310" s="157"/>
      <c r="I310" s="158"/>
      <c r="J310" s="161"/>
      <c r="K310" s="160"/>
      <c r="L310" s="162"/>
      <c r="M310" s="162"/>
      <c r="N310" s="96"/>
      <c r="O310" s="96"/>
      <c r="P310" s="164"/>
      <c r="Q310" s="159"/>
      <c r="R310" s="98"/>
      <c r="S310" s="163"/>
      <c r="T310" s="92" t="str">
        <f t="shared" ca="1" si="22"/>
        <v/>
      </c>
      <c r="U310" s="94"/>
      <c r="V310" s="92" t="str">
        <f t="shared" si="23"/>
        <v/>
      </c>
      <c r="W310" s="92" t="str">
        <f t="shared" si="24"/>
        <v/>
      </c>
      <c r="X310" s="99"/>
      <c r="Y310" s="94"/>
      <c r="Z310" s="100"/>
      <c r="AA310" s="95"/>
      <c r="AB310" s="10"/>
      <c r="AC310" s="72" t="b">
        <f t="shared" ca="1" si="21"/>
        <v>0</v>
      </c>
    </row>
    <row r="311" spans="1:29" ht="15">
      <c r="A311" s="93">
        <f t="shared" si="25"/>
        <v>2808</v>
      </c>
      <c r="B311" s="94"/>
      <c r="C311" s="153"/>
      <c r="D311" s="93" t="str">
        <f>IF(C311&lt;&gt;"",COUNTIF(Stats!AD:AD,C311),"")</f>
        <v/>
      </c>
      <c r="E311" s="165" t="str">
        <f ca="1">IF(C311&lt;&gt;"",IF(MONTH(T311)=MONTH(TODAY()),Stats!AI2809,"--"),"")</f>
        <v/>
      </c>
      <c r="F311" s="97"/>
      <c r="G311" s="160"/>
      <c r="H311" s="157"/>
      <c r="I311" s="158"/>
      <c r="J311" s="161"/>
      <c r="K311" s="160"/>
      <c r="L311" s="162"/>
      <c r="M311" s="162"/>
      <c r="N311" s="96"/>
      <c r="O311" s="96"/>
      <c r="P311" s="164"/>
      <c r="Q311" s="159"/>
      <c r="R311" s="98"/>
      <c r="S311" s="163"/>
      <c r="T311" s="92" t="str">
        <f t="shared" ca="1" si="22"/>
        <v/>
      </c>
      <c r="U311" s="94"/>
      <c r="V311" s="92" t="str">
        <f t="shared" si="23"/>
        <v/>
      </c>
      <c r="W311" s="92" t="str">
        <f t="shared" si="24"/>
        <v/>
      </c>
      <c r="X311" s="99"/>
      <c r="Y311" s="94"/>
      <c r="Z311" s="100"/>
      <c r="AA311" s="95"/>
      <c r="AB311" s="10"/>
      <c r="AC311" s="72" t="b">
        <f t="shared" ca="1" si="21"/>
        <v>0</v>
      </c>
    </row>
    <row r="312" spans="1:29" ht="15">
      <c r="A312" s="93">
        <f t="shared" si="25"/>
        <v>2809</v>
      </c>
      <c r="B312" s="94"/>
      <c r="C312" s="153"/>
      <c r="D312" s="93" t="str">
        <f>IF(C312&lt;&gt;"",COUNTIF(Stats!AD:AD,C312),"")</f>
        <v/>
      </c>
      <c r="E312" s="165" t="str">
        <f ca="1">IF(C312&lt;&gt;"",IF(MONTH(T312)=MONTH(TODAY()),Stats!AI2810,"--"),"")</f>
        <v/>
      </c>
      <c r="F312" s="97"/>
      <c r="G312" s="160"/>
      <c r="H312" s="157"/>
      <c r="I312" s="158"/>
      <c r="J312" s="161"/>
      <c r="K312" s="160"/>
      <c r="L312" s="162"/>
      <c r="M312" s="162"/>
      <c r="N312" s="96"/>
      <c r="O312" s="96"/>
      <c r="P312" s="164"/>
      <c r="Q312" s="159"/>
      <c r="R312" s="98"/>
      <c r="S312" s="163"/>
      <c r="T312" s="92" t="str">
        <f t="shared" ca="1" si="22"/>
        <v/>
      </c>
      <c r="U312" s="94"/>
      <c r="V312" s="92" t="str">
        <f t="shared" si="23"/>
        <v/>
      </c>
      <c r="W312" s="92" t="str">
        <f t="shared" si="24"/>
        <v/>
      </c>
      <c r="X312" s="99"/>
      <c r="Y312" s="94"/>
      <c r="Z312" s="100"/>
      <c r="AA312" s="95"/>
      <c r="AB312" s="10"/>
      <c r="AC312" s="72" t="b">
        <f t="shared" ca="1" si="21"/>
        <v>0</v>
      </c>
    </row>
    <row r="313" spans="1:29" ht="15">
      <c r="A313" s="93">
        <f t="shared" si="25"/>
        <v>2810</v>
      </c>
      <c r="B313" s="94"/>
      <c r="C313" s="153"/>
      <c r="D313" s="93" t="str">
        <f>IF(C313&lt;&gt;"",COUNTIF(Stats!AD:AD,C313),"")</f>
        <v/>
      </c>
      <c r="E313" s="165" t="str">
        <f ca="1">IF(C313&lt;&gt;"",IF(MONTH(T313)=MONTH(TODAY()),Stats!AI2811,"--"),"")</f>
        <v/>
      </c>
      <c r="F313" s="97"/>
      <c r="G313" s="160"/>
      <c r="H313" s="157"/>
      <c r="I313" s="158"/>
      <c r="J313" s="161"/>
      <c r="K313" s="160"/>
      <c r="L313" s="162"/>
      <c r="M313" s="162"/>
      <c r="N313" s="96"/>
      <c r="O313" s="96"/>
      <c r="P313" s="164"/>
      <c r="Q313" s="159"/>
      <c r="R313" s="98"/>
      <c r="S313" s="163"/>
      <c r="T313" s="92" t="str">
        <f t="shared" ca="1" si="22"/>
        <v/>
      </c>
      <c r="U313" s="94"/>
      <c r="V313" s="92" t="str">
        <f t="shared" si="23"/>
        <v/>
      </c>
      <c r="W313" s="92" t="str">
        <f t="shared" si="24"/>
        <v/>
      </c>
      <c r="X313" s="99"/>
      <c r="Y313" s="94"/>
      <c r="Z313" s="100"/>
      <c r="AA313" s="95"/>
      <c r="AB313" s="10"/>
      <c r="AC313" s="72" t="b">
        <f t="shared" ca="1" si="21"/>
        <v>0</v>
      </c>
    </row>
    <row r="314" spans="1:29" ht="15">
      <c r="A314" s="93">
        <f t="shared" si="25"/>
        <v>2811</v>
      </c>
      <c r="B314" s="94"/>
      <c r="C314" s="153"/>
      <c r="D314" s="93" t="str">
        <f>IF(C314&lt;&gt;"",COUNTIF(Stats!AD:AD,C314),"")</f>
        <v/>
      </c>
      <c r="E314" s="165" t="str">
        <f ca="1">IF(C314&lt;&gt;"",IF(MONTH(T314)=MONTH(TODAY()),Stats!AI2812,"--"),"")</f>
        <v/>
      </c>
      <c r="F314" s="97"/>
      <c r="G314" s="160"/>
      <c r="H314" s="157"/>
      <c r="I314" s="158"/>
      <c r="J314" s="161"/>
      <c r="K314" s="160"/>
      <c r="L314" s="162"/>
      <c r="M314" s="162"/>
      <c r="N314" s="96"/>
      <c r="O314" s="96"/>
      <c r="P314" s="164"/>
      <c r="Q314" s="159"/>
      <c r="R314" s="98"/>
      <c r="S314" s="163"/>
      <c r="T314" s="92" t="str">
        <f t="shared" ca="1" si="22"/>
        <v/>
      </c>
      <c r="U314" s="94"/>
      <c r="V314" s="92" t="str">
        <f t="shared" si="23"/>
        <v/>
      </c>
      <c r="W314" s="92" t="str">
        <f t="shared" si="24"/>
        <v/>
      </c>
      <c r="X314" s="99"/>
      <c r="Y314" s="94"/>
      <c r="Z314" s="100"/>
      <c r="AA314" s="95"/>
      <c r="AB314" s="10"/>
      <c r="AC314" s="72" t="b">
        <f t="shared" ca="1" si="21"/>
        <v>0</v>
      </c>
    </row>
    <row r="315" spans="1:29" ht="15">
      <c r="A315" s="93">
        <f t="shared" si="25"/>
        <v>2812</v>
      </c>
      <c r="B315" s="94"/>
      <c r="C315" s="153"/>
      <c r="D315" s="93" t="str">
        <f>IF(C315&lt;&gt;"",COUNTIF(Stats!AD:AD,C315),"")</f>
        <v/>
      </c>
      <c r="E315" s="165" t="str">
        <f ca="1">IF(C315&lt;&gt;"",IF(MONTH(T315)=MONTH(TODAY()),Stats!AI2813,"--"),"")</f>
        <v/>
      </c>
      <c r="F315" s="97"/>
      <c r="G315" s="160"/>
      <c r="H315" s="157"/>
      <c r="I315" s="158"/>
      <c r="J315" s="161"/>
      <c r="K315" s="160"/>
      <c r="L315" s="162"/>
      <c r="M315" s="162"/>
      <c r="N315" s="96"/>
      <c r="O315" s="96"/>
      <c r="P315" s="164"/>
      <c r="Q315" s="159"/>
      <c r="R315" s="98"/>
      <c r="S315" s="163"/>
      <c r="T315" s="92" t="str">
        <f t="shared" ca="1" si="22"/>
        <v/>
      </c>
      <c r="U315" s="94"/>
      <c r="V315" s="92" t="str">
        <f t="shared" si="23"/>
        <v/>
      </c>
      <c r="W315" s="92" t="str">
        <f t="shared" si="24"/>
        <v/>
      </c>
      <c r="X315" s="99"/>
      <c r="Y315" s="94"/>
      <c r="Z315" s="100"/>
      <c r="AA315" s="95"/>
      <c r="AB315" s="10"/>
      <c r="AC315" s="72" t="b">
        <f t="shared" ca="1" si="21"/>
        <v>0</v>
      </c>
    </row>
    <row r="316" spans="1:29" ht="15">
      <c r="A316" s="93">
        <f t="shared" si="25"/>
        <v>2813</v>
      </c>
      <c r="B316" s="94"/>
      <c r="C316" s="153"/>
      <c r="D316" s="93" t="str">
        <f>IF(C316&lt;&gt;"",COUNTIF(Stats!AD:AD,C316),"")</f>
        <v/>
      </c>
      <c r="E316" s="165" t="str">
        <f ca="1">IF(C316&lt;&gt;"",IF(MONTH(T316)=MONTH(TODAY()),Stats!AI2814,"--"),"")</f>
        <v/>
      </c>
      <c r="F316" s="97"/>
      <c r="G316" s="160"/>
      <c r="H316" s="157"/>
      <c r="I316" s="158"/>
      <c r="J316" s="161"/>
      <c r="K316" s="160"/>
      <c r="L316" s="162"/>
      <c r="M316" s="162"/>
      <c r="N316" s="96"/>
      <c r="O316" s="96"/>
      <c r="P316" s="164"/>
      <c r="Q316" s="159"/>
      <c r="R316" s="98"/>
      <c r="S316" s="163"/>
      <c r="T316" s="92" t="str">
        <f t="shared" ca="1" si="22"/>
        <v/>
      </c>
      <c r="U316" s="94"/>
      <c r="V316" s="92" t="str">
        <f t="shared" si="23"/>
        <v/>
      </c>
      <c r="W316" s="92" t="str">
        <f t="shared" si="24"/>
        <v/>
      </c>
      <c r="X316" s="99"/>
      <c r="Y316" s="94"/>
      <c r="Z316" s="100"/>
      <c r="AA316" s="95"/>
      <c r="AB316" s="10"/>
      <c r="AC316" s="72" t="b">
        <f t="shared" ca="1" si="21"/>
        <v>0</v>
      </c>
    </row>
    <row r="317" spans="1:29" ht="15">
      <c r="A317" s="93">
        <f t="shared" si="25"/>
        <v>2814</v>
      </c>
      <c r="B317" s="94"/>
      <c r="C317" s="153"/>
      <c r="D317" s="93" t="str">
        <f>IF(C317&lt;&gt;"",COUNTIF(Stats!AD:AD,C317),"")</f>
        <v/>
      </c>
      <c r="E317" s="165" t="str">
        <f ca="1">IF(C317&lt;&gt;"",IF(MONTH(T317)=MONTH(TODAY()),Stats!AI2815,"--"),"")</f>
        <v/>
      </c>
      <c r="F317" s="97"/>
      <c r="G317" s="160"/>
      <c r="H317" s="157"/>
      <c r="I317" s="158"/>
      <c r="J317" s="161"/>
      <c r="K317" s="160"/>
      <c r="L317" s="162"/>
      <c r="M317" s="162"/>
      <c r="N317" s="96"/>
      <c r="O317" s="96"/>
      <c r="P317" s="164"/>
      <c r="Q317" s="159"/>
      <c r="R317" s="98"/>
      <c r="S317" s="163"/>
      <c r="T317" s="92" t="str">
        <f t="shared" ca="1" si="22"/>
        <v/>
      </c>
      <c r="U317" s="94"/>
      <c r="V317" s="92" t="str">
        <f t="shared" si="23"/>
        <v/>
      </c>
      <c r="W317" s="92" t="str">
        <f t="shared" si="24"/>
        <v/>
      </c>
      <c r="X317" s="99"/>
      <c r="Y317" s="94"/>
      <c r="Z317" s="100"/>
      <c r="AA317" s="95"/>
      <c r="AB317" s="10"/>
      <c r="AC317" s="72" t="b">
        <f t="shared" ca="1" si="21"/>
        <v>0</v>
      </c>
    </row>
    <row r="318" spans="1:29" ht="15">
      <c r="A318" s="93">
        <f t="shared" si="25"/>
        <v>2815</v>
      </c>
      <c r="B318" s="94"/>
      <c r="C318" s="153"/>
      <c r="D318" s="93" t="str">
        <f>IF(C318&lt;&gt;"",COUNTIF(Stats!AD:AD,C318),"")</f>
        <v/>
      </c>
      <c r="E318" s="165" t="str">
        <f ca="1">IF(C318&lt;&gt;"",IF(MONTH(T318)=MONTH(TODAY()),Stats!AI2816,"--"),"")</f>
        <v/>
      </c>
      <c r="F318" s="97"/>
      <c r="G318" s="160"/>
      <c r="H318" s="157"/>
      <c r="I318" s="158"/>
      <c r="J318" s="161"/>
      <c r="K318" s="160"/>
      <c r="L318" s="162"/>
      <c r="M318" s="162"/>
      <c r="N318" s="96"/>
      <c r="O318" s="96"/>
      <c r="P318" s="164"/>
      <c r="Q318" s="159"/>
      <c r="R318" s="98"/>
      <c r="S318" s="163"/>
      <c r="T318" s="92" t="str">
        <f t="shared" ca="1" si="22"/>
        <v/>
      </c>
      <c r="U318" s="94"/>
      <c r="V318" s="92" t="str">
        <f t="shared" si="23"/>
        <v/>
      </c>
      <c r="W318" s="92" t="str">
        <f t="shared" si="24"/>
        <v/>
      </c>
      <c r="X318" s="99"/>
      <c r="Y318" s="94"/>
      <c r="Z318" s="100"/>
      <c r="AA318" s="95"/>
      <c r="AB318" s="10"/>
      <c r="AC318" s="72" t="b">
        <f t="shared" ca="1" si="21"/>
        <v>0</v>
      </c>
    </row>
    <row r="319" spans="1:29" ht="15">
      <c r="A319" s="93">
        <f t="shared" si="25"/>
        <v>2816</v>
      </c>
      <c r="B319" s="94"/>
      <c r="C319" s="153"/>
      <c r="D319" s="93" t="str">
        <f>IF(C319&lt;&gt;"",COUNTIF(Stats!AD:AD,C319),"")</f>
        <v/>
      </c>
      <c r="E319" s="165" t="str">
        <f ca="1">IF(C319&lt;&gt;"",IF(MONTH(T319)=MONTH(TODAY()),Stats!AI2817,"--"),"")</f>
        <v/>
      </c>
      <c r="F319" s="97"/>
      <c r="G319" s="160"/>
      <c r="H319" s="157"/>
      <c r="I319" s="158"/>
      <c r="J319" s="161"/>
      <c r="K319" s="160"/>
      <c r="L319" s="162"/>
      <c r="M319" s="162"/>
      <c r="N319" s="96"/>
      <c r="O319" s="96"/>
      <c r="P319" s="164"/>
      <c r="Q319" s="159"/>
      <c r="R319" s="98"/>
      <c r="S319" s="163"/>
      <c r="T319" s="92" t="str">
        <f t="shared" ca="1" si="22"/>
        <v/>
      </c>
      <c r="U319" s="94"/>
      <c r="V319" s="92" t="str">
        <f t="shared" si="23"/>
        <v/>
      </c>
      <c r="W319" s="92" t="str">
        <f t="shared" si="24"/>
        <v/>
      </c>
      <c r="X319" s="99"/>
      <c r="Y319" s="94"/>
      <c r="Z319" s="100"/>
      <c r="AA319" s="95"/>
      <c r="AB319" s="10"/>
      <c r="AC319" s="72" t="b">
        <f t="shared" ca="1" si="21"/>
        <v>0</v>
      </c>
    </row>
    <row r="320" spans="1:29" ht="15">
      <c r="A320" s="93">
        <f t="shared" si="25"/>
        <v>2817</v>
      </c>
      <c r="B320" s="94"/>
      <c r="C320" s="153"/>
      <c r="D320" s="93" t="str">
        <f>IF(C320&lt;&gt;"",COUNTIF(Stats!AD:AD,C320),"")</f>
        <v/>
      </c>
      <c r="E320" s="165" t="str">
        <f ca="1">IF(C320&lt;&gt;"",IF(MONTH(T320)=MONTH(TODAY()),Stats!AI2818,"--"),"")</f>
        <v/>
      </c>
      <c r="F320" s="97"/>
      <c r="G320" s="160"/>
      <c r="H320" s="157"/>
      <c r="I320" s="158"/>
      <c r="J320" s="161"/>
      <c r="K320" s="160"/>
      <c r="L320" s="162"/>
      <c r="M320" s="162"/>
      <c r="N320" s="96"/>
      <c r="O320" s="96"/>
      <c r="P320" s="164"/>
      <c r="Q320" s="159"/>
      <c r="R320" s="98"/>
      <c r="S320" s="163"/>
      <c r="T320" s="92" t="str">
        <f t="shared" ca="1" si="22"/>
        <v/>
      </c>
      <c r="U320" s="94"/>
      <c r="V320" s="92" t="str">
        <f t="shared" si="23"/>
        <v/>
      </c>
      <c r="W320" s="92" t="str">
        <f t="shared" si="24"/>
        <v/>
      </c>
      <c r="X320" s="99"/>
      <c r="Y320" s="94"/>
      <c r="Z320" s="100"/>
      <c r="AA320" s="95"/>
      <c r="AB320" s="10"/>
      <c r="AC320" s="72" t="b">
        <f t="shared" ca="1" si="21"/>
        <v>0</v>
      </c>
    </row>
    <row r="321" spans="1:29" ht="15">
      <c r="A321" s="93">
        <f t="shared" si="25"/>
        <v>2818</v>
      </c>
      <c r="B321" s="94"/>
      <c r="C321" s="153"/>
      <c r="D321" s="93" t="str">
        <f>IF(C321&lt;&gt;"",COUNTIF(Stats!AD:AD,C321),"")</f>
        <v/>
      </c>
      <c r="E321" s="165" t="str">
        <f ca="1">IF(C321&lt;&gt;"",IF(MONTH(T321)=MONTH(TODAY()),Stats!AI2819,"--"),"")</f>
        <v/>
      </c>
      <c r="F321" s="97"/>
      <c r="G321" s="160"/>
      <c r="H321" s="157"/>
      <c r="I321" s="158"/>
      <c r="J321" s="161"/>
      <c r="K321" s="160"/>
      <c r="L321" s="162"/>
      <c r="M321" s="162"/>
      <c r="N321" s="96"/>
      <c r="O321" s="96"/>
      <c r="P321" s="164"/>
      <c r="Q321" s="159"/>
      <c r="R321" s="98"/>
      <c r="S321" s="163"/>
      <c r="T321" s="92" t="str">
        <f t="shared" ca="1" si="22"/>
        <v/>
      </c>
      <c r="U321" s="94"/>
      <c r="V321" s="92" t="str">
        <f t="shared" si="23"/>
        <v/>
      </c>
      <c r="W321" s="92" t="str">
        <f t="shared" si="24"/>
        <v/>
      </c>
      <c r="X321" s="99"/>
      <c r="Y321" s="94"/>
      <c r="Z321" s="100"/>
      <c r="AA321" s="95"/>
      <c r="AB321" s="10"/>
      <c r="AC321" s="72" t="b">
        <f t="shared" ca="1" si="21"/>
        <v>0</v>
      </c>
    </row>
    <row r="322" spans="1:29" ht="15">
      <c r="A322" s="93">
        <f t="shared" si="25"/>
        <v>2819</v>
      </c>
      <c r="B322" s="94"/>
      <c r="C322" s="153"/>
      <c r="D322" s="93" t="str">
        <f>IF(C322&lt;&gt;"",COUNTIF(Stats!AD:AD,C322),"")</f>
        <v/>
      </c>
      <c r="E322" s="165" t="str">
        <f ca="1">IF(C322&lt;&gt;"",IF(MONTH(T322)=MONTH(TODAY()),Stats!AI2820,"--"),"")</f>
        <v/>
      </c>
      <c r="F322" s="97"/>
      <c r="G322" s="160"/>
      <c r="H322" s="157"/>
      <c r="I322" s="158"/>
      <c r="J322" s="161"/>
      <c r="K322" s="160"/>
      <c r="L322" s="162"/>
      <c r="M322" s="162"/>
      <c r="N322" s="96"/>
      <c r="O322" s="96"/>
      <c r="P322" s="164"/>
      <c r="Q322" s="159"/>
      <c r="R322" s="98"/>
      <c r="S322" s="163"/>
      <c r="T322" s="92" t="str">
        <f t="shared" ca="1" si="22"/>
        <v/>
      </c>
      <c r="U322" s="94"/>
      <c r="V322" s="92" t="str">
        <f t="shared" si="23"/>
        <v/>
      </c>
      <c r="W322" s="92" t="str">
        <f t="shared" si="24"/>
        <v/>
      </c>
      <c r="X322" s="99"/>
      <c r="Y322" s="94"/>
      <c r="Z322" s="100"/>
      <c r="AA322" s="95"/>
      <c r="AB322" s="10"/>
      <c r="AC322" s="72" t="b">
        <f t="shared" ca="1" si="21"/>
        <v>0</v>
      </c>
    </row>
    <row r="323" spans="1:29" ht="15">
      <c r="A323" s="93">
        <f t="shared" si="25"/>
        <v>2820</v>
      </c>
      <c r="B323" s="94"/>
      <c r="C323" s="153"/>
      <c r="D323" s="93" t="str">
        <f>IF(C323&lt;&gt;"",COUNTIF(Stats!AD:AD,C323),"")</f>
        <v/>
      </c>
      <c r="E323" s="165" t="str">
        <f ca="1">IF(C323&lt;&gt;"",IF(MONTH(T323)=MONTH(TODAY()),Stats!AI2821,"--"),"")</f>
        <v/>
      </c>
      <c r="F323" s="97"/>
      <c r="G323" s="160"/>
      <c r="H323" s="157"/>
      <c r="I323" s="158"/>
      <c r="J323" s="161"/>
      <c r="K323" s="160"/>
      <c r="L323" s="162"/>
      <c r="M323" s="162"/>
      <c r="N323" s="96"/>
      <c r="O323" s="96"/>
      <c r="P323" s="164"/>
      <c r="Q323" s="159"/>
      <c r="R323" s="98"/>
      <c r="S323" s="163"/>
      <c r="T323" s="92" t="str">
        <f t="shared" ca="1" si="22"/>
        <v/>
      </c>
      <c r="U323" s="94"/>
      <c r="V323" s="92" t="str">
        <f t="shared" si="23"/>
        <v/>
      </c>
      <c r="W323" s="92" t="str">
        <f t="shared" si="24"/>
        <v/>
      </c>
      <c r="X323" s="99"/>
      <c r="Y323" s="94"/>
      <c r="Z323" s="100"/>
      <c r="AA323" s="95"/>
      <c r="AB323" s="10"/>
      <c r="AC323" s="72" t="b">
        <f t="shared" ca="1" si="21"/>
        <v>0</v>
      </c>
    </row>
    <row r="324" spans="1:29" ht="15">
      <c r="A324" s="93">
        <f t="shared" si="25"/>
        <v>2821</v>
      </c>
      <c r="B324" s="94"/>
      <c r="C324" s="153"/>
      <c r="D324" s="93" t="str">
        <f>IF(C324&lt;&gt;"",COUNTIF(Stats!AD:AD,C324),"")</f>
        <v/>
      </c>
      <c r="E324" s="165" t="str">
        <f ca="1">IF(C324&lt;&gt;"",IF(MONTH(T324)=MONTH(TODAY()),Stats!AI2822,"--"),"")</f>
        <v/>
      </c>
      <c r="F324" s="97"/>
      <c r="G324" s="160"/>
      <c r="H324" s="157"/>
      <c r="I324" s="158"/>
      <c r="J324" s="161"/>
      <c r="K324" s="160"/>
      <c r="L324" s="162"/>
      <c r="M324" s="162"/>
      <c r="N324" s="96"/>
      <c r="O324" s="96"/>
      <c r="P324" s="164"/>
      <c r="Q324" s="159"/>
      <c r="R324" s="98"/>
      <c r="S324" s="163"/>
      <c r="T324" s="92" t="str">
        <f t="shared" ca="1" si="22"/>
        <v/>
      </c>
      <c r="U324" s="94"/>
      <c r="V324" s="92" t="str">
        <f t="shared" si="23"/>
        <v/>
      </c>
      <c r="W324" s="92" t="str">
        <f t="shared" si="24"/>
        <v/>
      </c>
      <c r="X324" s="99"/>
      <c r="Y324" s="94"/>
      <c r="Z324" s="100"/>
      <c r="AA324" s="95"/>
      <c r="AB324" s="10"/>
      <c r="AC324" s="72" t="b">
        <f t="shared" ref="AC324:AC387" ca="1" si="26">AND(T324&gt;=startDate,T324&lt;=endDate)</f>
        <v>0</v>
      </c>
    </row>
    <row r="325" spans="1:29" ht="15">
      <c r="A325" s="93">
        <f t="shared" si="25"/>
        <v>2822</v>
      </c>
      <c r="B325" s="94"/>
      <c r="C325" s="153"/>
      <c r="D325" s="93" t="str">
        <f>IF(C325&lt;&gt;"",COUNTIF(Stats!AD:AD,C325),"")</f>
        <v/>
      </c>
      <c r="E325" s="165" t="str">
        <f ca="1">IF(C325&lt;&gt;"",IF(MONTH(T325)=MONTH(TODAY()),Stats!AI2823,"--"),"")</f>
        <v/>
      </c>
      <c r="F325" s="97"/>
      <c r="G325" s="160"/>
      <c r="H325" s="157"/>
      <c r="I325" s="158"/>
      <c r="J325" s="161"/>
      <c r="K325" s="160"/>
      <c r="L325" s="162"/>
      <c r="M325" s="162"/>
      <c r="N325" s="96"/>
      <c r="O325" s="96"/>
      <c r="P325" s="164"/>
      <c r="Q325" s="159"/>
      <c r="R325" s="98"/>
      <c r="S325" s="163"/>
      <c r="T325" s="92" t="str">
        <f t="shared" ref="T325:T388" ca="1" si="27">IF(B325&lt;&gt;"",IF(T325="",TODAY(),T325),"")</f>
        <v/>
      </c>
      <c r="U325" s="94"/>
      <c r="V325" s="92" t="str">
        <f t="shared" ref="V325:V388" si="28">IF(U325="","", U325+21)</f>
        <v/>
      </c>
      <c r="W325" s="92" t="str">
        <f t="shared" ref="W325:W388" si="29">IF($U325="","", $V325+28)</f>
        <v/>
      </c>
      <c r="X325" s="99"/>
      <c r="Y325" s="94"/>
      <c r="Z325" s="100"/>
      <c r="AA325" s="95"/>
      <c r="AB325" s="10"/>
      <c r="AC325" s="72" t="b">
        <f t="shared" ca="1" si="26"/>
        <v>0</v>
      </c>
    </row>
    <row r="326" spans="1:29" ht="15">
      <c r="A326" s="93">
        <f t="shared" si="25"/>
        <v>2823</v>
      </c>
      <c r="B326" s="94"/>
      <c r="C326" s="153"/>
      <c r="D326" s="93" t="str">
        <f>IF(C326&lt;&gt;"",COUNTIF(Stats!AD:AD,C326),"")</f>
        <v/>
      </c>
      <c r="E326" s="165" t="str">
        <f ca="1">IF(C326&lt;&gt;"",IF(MONTH(T326)=MONTH(TODAY()),Stats!AI2824,"--"),"")</f>
        <v/>
      </c>
      <c r="F326" s="97"/>
      <c r="G326" s="160"/>
      <c r="H326" s="157"/>
      <c r="I326" s="158"/>
      <c r="J326" s="161"/>
      <c r="K326" s="160"/>
      <c r="L326" s="162"/>
      <c r="M326" s="162"/>
      <c r="N326" s="96"/>
      <c r="O326" s="96"/>
      <c r="P326" s="164"/>
      <c r="Q326" s="159"/>
      <c r="R326" s="98"/>
      <c r="S326" s="163"/>
      <c r="T326" s="92" t="str">
        <f t="shared" ca="1" si="27"/>
        <v/>
      </c>
      <c r="U326" s="94"/>
      <c r="V326" s="92" t="str">
        <f t="shared" si="28"/>
        <v/>
      </c>
      <c r="W326" s="92" t="str">
        <f t="shared" si="29"/>
        <v/>
      </c>
      <c r="X326" s="99"/>
      <c r="Y326" s="94"/>
      <c r="Z326" s="100"/>
      <c r="AA326" s="95"/>
      <c r="AB326" s="10"/>
      <c r="AC326" s="72" t="b">
        <f t="shared" ca="1" si="26"/>
        <v>0</v>
      </c>
    </row>
    <row r="327" spans="1:29" ht="15">
      <c r="A327" s="93">
        <f t="shared" si="25"/>
        <v>2824</v>
      </c>
      <c r="B327" s="94"/>
      <c r="C327" s="153"/>
      <c r="D327" s="93" t="str">
        <f>IF(C327&lt;&gt;"",COUNTIF(Stats!AD:AD,C327),"")</f>
        <v/>
      </c>
      <c r="E327" s="165" t="str">
        <f ca="1">IF(C327&lt;&gt;"",IF(MONTH(T327)=MONTH(TODAY()),Stats!AI2825,"--"),"")</f>
        <v/>
      </c>
      <c r="F327" s="97"/>
      <c r="G327" s="160"/>
      <c r="H327" s="157"/>
      <c r="I327" s="158"/>
      <c r="J327" s="161"/>
      <c r="K327" s="160"/>
      <c r="L327" s="162"/>
      <c r="M327" s="162"/>
      <c r="N327" s="96"/>
      <c r="O327" s="96"/>
      <c r="P327" s="164"/>
      <c r="Q327" s="159"/>
      <c r="R327" s="98"/>
      <c r="S327" s="163"/>
      <c r="T327" s="92" t="str">
        <f t="shared" ca="1" si="27"/>
        <v/>
      </c>
      <c r="U327" s="94"/>
      <c r="V327" s="92" t="str">
        <f t="shared" si="28"/>
        <v/>
      </c>
      <c r="W327" s="92" t="str">
        <f t="shared" si="29"/>
        <v/>
      </c>
      <c r="X327" s="99"/>
      <c r="Y327" s="94"/>
      <c r="Z327" s="100"/>
      <c r="AA327" s="95"/>
      <c r="AB327" s="10"/>
      <c r="AC327" s="72" t="b">
        <f t="shared" ca="1" si="26"/>
        <v>0</v>
      </c>
    </row>
    <row r="328" spans="1:29" ht="15">
      <c r="A328" s="93">
        <f t="shared" ref="A328:A391" si="30">(A327+1)</f>
        <v>2825</v>
      </c>
      <c r="B328" s="94"/>
      <c r="C328" s="153"/>
      <c r="D328" s="93" t="str">
        <f>IF(C328&lt;&gt;"",COUNTIF(Stats!AD:AD,C328),"")</f>
        <v/>
      </c>
      <c r="E328" s="165" t="str">
        <f ca="1">IF(C328&lt;&gt;"",IF(MONTH(T328)=MONTH(TODAY()),Stats!AI2826,"--"),"")</f>
        <v/>
      </c>
      <c r="F328" s="97"/>
      <c r="G328" s="160"/>
      <c r="H328" s="157"/>
      <c r="I328" s="158"/>
      <c r="J328" s="161"/>
      <c r="K328" s="160"/>
      <c r="L328" s="162"/>
      <c r="M328" s="162"/>
      <c r="N328" s="96"/>
      <c r="O328" s="96"/>
      <c r="P328" s="164"/>
      <c r="Q328" s="159"/>
      <c r="R328" s="98"/>
      <c r="S328" s="163"/>
      <c r="T328" s="92" t="str">
        <f t="shared" ca="1" si="27"/>
        <v/>
      </c>
      <c r="U328" s="94"/>
      <c r="V328" s="92" t="str">
        <f t="shared" si="28"/>
        <v/>
      </c>
      <c r="W328" s="92" t="str">
        <f t="shared" si="29"/>
        <v/>
      </c>
      <c r="X328" s="99"/>
      <c r="Y328" s="94"/>
      <c r="Z328" s="100"/>
      <c r="AA328" s="95"/>
      <c r="AB328" s="10"/>
      <c r="AC328" s="72" t="b">
        <f t="shared" ca="1" si="26"/>
        <v>0</v>
      </c>
    </row>
    <row r="329" spans="1:29" ht="15">
      <c r="A329" s="93">
        <f t="shared" si="30"/>
        <v>2826</v>
      </c>
      <c r="B329" s="94"/>
      <c r="C329" s="153"/>
      <c r="D329" s="93" t="str">
        <f>IF(C329&lt;&gt;"",COUNTIF(Stats!AD:AD,C329),"")</f>
        <v/>
      </c>
      <c r="E329" s="165" t="str">
        <f ca="1">IF(C329&lt;&gt;"",IF(MONTH(T329)=MONTH(TODAY()),Stats!AI2827,"--"),"")</f>
        <v/>
      </c>
      <c r="F329" s="97"/>
      <c r="G329" s="160"/>
      <c r="H329" s="157"/>
      <c r="I329" s="158"/>
      <c r="J329" s="161"/>
      <c r="K329" s="160"/>
      <c r="L329" s="162"/>
      <c r="M329" s="162"/>
      <c r="N329" s="96"/>
      <c r="O329" s="96"/>
      <c r="P329" s="164"/>
      <c r="Q329" s="159"/>
      <c r="R329" s="98"/>
      <c r="S329" s="163"/>
      <c r="T329" s="92" t="str">
        <f t="shared" ca="1" si="27"/>
        <v/>
      </c>
      <c r="U329" s="94"/>
      <c r="V329" s="92" t="str">
        <f t="shared" si="28"/>
        <v/>
      </c>
      <c r="W329" s="92" t="str">
        <f t="shared" si="29"/>
        <v/>
      </c>
      <c r="X329" s="99"/>
      <c r="Y329" s="94"/>
      <c r="Z329" s="100"/>
      <c r="AA329" s="95"/>
      <c r="AB329" s="10"/>
      <c r="AC329" s="72" t="b">
        <f t="shared" ca="1" si="26"/>
        <v>0</v>
      </c>
    </row>
    <row r="330" spans="1:29" ht="15">
      <c r="A330" s="93">
        <f t="shared" si="30"/>
        <v>2827</v>
      </c>
      <c r="B330" s="94"/>
      <c r="C330" s="153"/>
      <c r="D330" s="93" t="str">
        <f>IF(C330&lt;&gt;"",COUNTIF(Stats!AD:AD,C330),"")</f>
        <v/>
      </c>
      <c r="E330" s="165" t="str">
        <f ca="1">IF(C330&lt;&gt;"",IF(MONTH(T330)=MONTH(TODAY()),Stats!AI2828,"--"),"")</f>
        <v/>
      </c>
      <c r="F330" s="97"/>
      <c r="G330" s="160"/>
      <c r="H330" s="157"/>
      <c r="I330" s="158"/>
      <c r="J330" s="161"/>
      <c r="K330" s="160"/>
      <c r="L330" s="162"/>
      <c r="M330" s="162"/>
      <c r="N330" s="96"/>
      <c r="O330" s="96"/>
      <c r="P330" s="164"/>
      <c r="Q330" s="159"/>
      <c r="R330" s="98"/>
      <c r="S330" s="163"/>
      <c r="T330" s="92" t="str">
        <f t="shared" ca="1" si="27"/>
        <v/>
      </c>
      <c r="U330" s="94"/>
      <c r="V330" s="92" t="str">
        <f t="shared" si="28"/>
        <v/>
      </c>
      <c r="W330" s="92" t="str">
        <f t="shared" si="29"/>
        <v/>
      </c>
      <c r="X330" s="99"/>
      <c r="Y330" s="94"/>
      <c r="Z330" s="100"/>
      <c r="AA330" s="95"/>
      <c r="AB330" s="10"/>
      <c r="AC330" s="72" t="b">
        <f t="shared" ca="1" si="26"/>
        <v>0</v>
      </c>
    </row>
    <row r="331" spans="1:29" ht="15">
      <c r="A331" s="93">
        <f t="shared" si="30"/>
        <v>2828</v>
      </c>
      <c r="B331" s="94"/>
      <c r="C331" s="153"/>
      <c r="D331" s="93" t="str">
        <f>IF(C331&lt;&gt;"",COUNTIF(Stats!AD:AD,C331),"")</f>
        <v/>
      </c>
      <c r="E331" s="165" t="str">
        <f ca="1">IF(C331&lt;&gt;"",IF(MONTH(T331)=MONTH(TODAY()),Stats!AI2829,"--"),"")</f>
        <v/>
      </c>
      <c r="F331" s="97"/>
      <c r="G331" s="160"/>
      <c r="H331" s="157"/>
      <c r="I331" s="158"/>
      <c r="J331" s="161"/>
      <c r="K331" s="160"/>
      <c r="L331" s="162"/>
      <c r="M331" s="162"/>
      <c r="N331" s="96"/>
      <c r="O331" s="96"/>
      <c r="P331" s="164"/>
      <c r="Q331" s="159"/>
      <c r="R331" s="98"/>
      <c r="S331" s="163"/>
      <c r="T331" s="92" t="str">
        <f t="shared" ca="1" si="27"/>
        <v/>
      </c>
      <c r="U331" s="94"/>
      <c r="V331" s="92" t="str">
        <f t="shared" si="28"/>
        <v/>
      </c>
      <c r="W331" s="92" t="str">
        <f t="shared" si="29"/>
        <v/>
      </c>
      <c r="X331" s="99"/>
      <c r="Y331" s="94"/>
      <c r="Z331" s="100"/>
      <c r="AA331" s="95"/>
      <c r="AB331" s="10"/>
      <c r="AC331" s="72" t="b">
        <f t="shared" ca="1" si="26"/>
        <v>0</v>
      </c>
    </row>
    <row r="332" spans="1:29" ht="15">
      <c r="A332" s="93">
        <f t="shared" si="30"/>
        <v>2829</v>
      </c>
      <c r="B332" s="94"/>
      <c r="C332" s="153"/>
      <c r="D332" s="93" t="str">
        <f>IF(C332&lt;&gt;"",COUNTIF(Stats!AD:AD,C332),"")</f>
        <v/>
      </c>
      <c r="E332" s="165" t="str">
        <f ca="1">IF(C332&lt;&gt;"",IF(MONTH(T332)=MONTH(TODAY()),Stats!AI2830,"--"),"")</f>
        <v/>
      </c>
      <c r="F332" s="97"/>
      <c r="G332" s="160"/>
      <c r="H332" s="157"/>
      <c r="I332" s="158"/>
      <c r="J332" s="161"/>
      <c r="K332" s="160"/>
      <c r="L332" s="162"/>
      <c r="M332" s="162"/>
      <c r="N332" s="96"/>
      <c r="O332" s="96"/>
      <c r="P332" s="164"/>
      <c r="Q332" s="159"/>
      <c r="R332" s="98"/>
      <c r="S332" s="163"/>
      <c r="T332" s="92" t="str">
        <f t="shared" ca="1" si="27"/>
        <v/>
      </c>
      <c r="U332" s="94"/>
      <c r="V332" s="92" t="str">
        <f t="shared" si="28"/>
        <v/>
      </c>
      <c r="W332" s="92" t="str">
        <f t="shared" si="29"/>
        <v/>
      </c>
      <c r="X332" s="99"/>
      <c r="Y332" s="94"/>
      <c r="Z332" s="100"/>
      <c r="AA332" s="95"/>
      <c r="AB332" s="10"/>
      <c r="AC332" s="72" t="b">
        <f t="shared" ca="1" si="26"/>
        <v>0</v>
      </c>
    </row>
    <row r="333" spans="1:29" ht="15">
      <c r="A333" s="93">
        <f t="shared" si="30"/>
        <v>2830</v>
      </c>
      <c r="B333" s="94"/>
      <c r="C333" s="153"/>
      <c r="D333" s="93" t="str">
        <f>IF(C333&lt;&gt;"",COUNTIF(Stats!AD:AD,C333),"")</f>
        <v/>
      </c>
      <c r="E333" s="165" t="str">
        <f ca="1">IF(C333&lt;&gt;"",IF(MONTH(T333)=MONTH(TODAY()),Stats!AI2831,"--"),"")</f>
        <v/>
      </c>
      <c r="F333" s="97"/>
      <c r="G333" s="160"/>
      <c r="H333" s="157"/>
      <c r="I333" s="158"/>
      <c r="J333" s="161"/>
      <c r="K333" s="160"/>
      <c r="L333" s="162"/>
      <c r="M333" s="162"/>
      <c r="N333" s="96"/>
      <c r="O333" s="96"/>
      <c r="P333" s="164"/>
      <c r="Q333" s="159"/>
      <c r="R333" s="98"/>
      <c r="S333" s="163"/>
      <c r="T333" s="92" t="str">
        <f t="shared" ca="1" si="27"/>
        <v/>
      </c>
      <c r="U333" s="94"/>
      <c r="V333" s="92" t="str">
        <f t="shared" si="28"/>
        <v/>
      </c>
      <c r="W333" s="92" t="str">
        <f t="shared" si="29"/>
        <v/>
      </c>
      <c r="X333" s="99"/>
      <c r="Y333" s="94"/>
      <c r="Z333" s="100"/>
      <c r="AA333" s="95"/>
      <c r="AB333" s="10"/>
      <c r="AC333" s="72" t="b">
        <f t="shared" ca="1" si="26"/>
        <v>0</v>
      </c>
    </row>
    <row r="334" spans="1:29" ht="15">
      <c r="A334" s="93">
        <f t="shared" si="30"/>
        <v>2831</v>
      </c>
      <c r="B334" s="94"/>
      <c r="C334" s="153"/>
      <c r="D334" s="93" t="str">
        <f>IF(C334&lt;&gt;"",COUNTIF(Stats!AD:AD,C334),"")</f>
        <v/>
      </c>
      <c r="E334" s="165" t="str">
        <f ca="1">IF(C334&lt;&gt;"",IF(MONTH(T334)=MONTH(TODAY()),Stats!AI2832,"--"),"")</f>
        <v/>
      </c>
      <c r="F334" s="97"/>
      <c r="G334" s="160"/>
      <c r="H334" s="157"/>
      <c r="I334" s="158"/>
      <c r="J334" s="161"/>
      <c r="K334" s="160"/>
      <c r="L334" s="162"/>
      <c r="M334" s="162"/>
      <c r="N334" s="96"/>
      <c r="O334" s="96"/>
      <c r="P334" s="164"/>
      <c r="Q334" s="159"/>
      <c r="R334" s="98"/>
      <c r="S334" s="163"/>
      <c r="T334" s="92" t="str">
        <f t="shared" ca="1" si="27"/>
        <v/>
      </c>
      <c r="U334" s="94"/>
      <c r="V334" s="92" t="str">
        <f t="shared" si="28"/>
        <v/>
      </c>
      <c r="W334" s="92" t="str">
        <f t="shared" si="29"/>
        <v/>
      </c>
      <c r="X334" s="99"/>
      <c r="Y334" s="94"/>
      <c r="Z334" s="100"/>
      <c r="AA334" s="95"/>
      <c r="AB334" s="10"/>
      <c r="AC334" s="72" t="b">
        <f t="shared" ca="1" si="26"/>
        <v>0</v>
      </c>
    </row>
    <row r="335" spans="1:29" ht="15">
      <c r="A335" s="93">
        <f t="shared" si="30"/>
        <v>2832</v>
      </c>
      <c r="B335" s="94"/>
      <c r="C335" s="153"/>
      <c r="D335" s="93" t="str">
        <f>IF(C335&lt;&gt;"",COUNTIF(Stats!AD:AD,C335),"")</f>
        <v/>
      </c>
      <c r="E335" s="165" t="str">
        <f ca="1">IF(C335&lt;&gt;"",IF(MONTH(T335)=MONTH(TODAY()),Stats!AI2833,"--"),"")</f>
        <v/>
      </c>
      <c r="F335" s="97"/>
      <c r="G335" s="160"/>
      <c r="H335" s="157"/>
      <c r="I335" s="158"/>
      <c r="J335" s="161"/>
      <c r="K335" s="160"/>
      <c r="L335" s="162"/>
      <c r="M335" s="162"/>
      <c r="N335" s="96"/>
      <c r="O335" s="96"/>
      <c r="P335" s="164"/>
      <c r="Q335" s="159"/>
      <c r="R335" s="98"/>
      <c r="S335" s="163"/>
      <c r="T335" s="92" t="str">
        <f t="shared" ca="1" si="27"/>
        <v/>
      </c>
      <c r="U335" s="94"/>
      <c r="V335" s="92" t="str">
        <f t="shared" si="28"/>
        <v/>
      </c>
      <c r="W335" s="92" t="str">
        <f t="shared" si="29"/>
        <v/>
      </c>
      <c r="X335" s="99"/>
      <c r="Y335" s="94"/>
      <c r="Z335" s="100"/>
      <c r="AA335" s="95"/>
      <c r="AB335" s="10"/>
      <c r="AC335" s="72" t="b">
        <f t="shared" ca="1" si="26"/>
        <v>0</v>
      </c>
    </row>
    <row r="336" spans="1:29" ht="15">
      <c r="A336" s="93">
        <f t="shared" si="30"/>
        <v>2833</v>
      </c>
      <c r="B336" s="94"/>
      <c r="C336" s="153"/>
      <c r="D336" s="93" t="str">
        <f>IF(C336&lt;&gt;"",COUNTIF(Stats!AD:AD,C336),"")</f>
        <v/>
      </c>
      <c r="E336" s="165" t="str">
        <f ca="1">IF(C336&lt;&gt;"",IF(MONTH(T336)=MONTH(TODAY()),Stats!AI2834,"--"),"")</f>
        <v/>
      </c>
      <c r="F336" s="97"/>
      <c r="G336" s="160"/>
      <c r="H336" s="157"/>
      <c r="I336" s="158"/>
      <c r="J336" s="161"/>
      <c r="K336" s="160"/>
      <c r="L336" s="162"/>
      <c r="M336" s="162"/>
      <c r="N336" s="96"/>
      <c r="O336" s="96"/>
      <c r="P336" s="164"/>
      <c r="Q336" s="159"/>
      <c r="R336" s="98"/>
      <c r="S336" s="163"/>
      <c r="T336" s="92" t="str">
        <f t="shared" ca="1" si="27"/>
        <v/>
      </c>
      <c r="U336" s="94"/>
      <c r="V336" s="92" t="str">
        <f t="shared" si="28"/>
        <v/>
      </c>
      <c r="W336" s="92" t="str">
        <f t="shared" si="29"/>
        <v/>
      </c>
      <c r="X336" s="99"/>
      <c r="Y336" s="94"/>
      <c r="Z336" s="100"/>
      <c r="AA336" s="95"/>
      <c r="AB336" s="10"/>
      <c r="AC336" s="72" t="b">
        <f t="shared" ca="1" si="26"/>
        <v>0</v>
      </c>
    </row>
    <row r="337" spans="1:29" ht="15">
      <c r="A337" s="93">
        <f t="shared" si="30"/>
        <v>2834</v>
      </c>
      <c r="B337" s="94"/>
      <c r="C337" s="153"/>
      <c r="D337" s="93" t="str">
        <f>IF(C337&lt;&gt;"",COUNTIF(Stats!AD:AD,C337),"")</f>
        <v/>
      </c>
      <c r="E337" s="165" t="str">
        <f ca="1">IF(C337&lt;&gt;"",IF(MONTH(T337)=MONTH(TODAY()),Stats!AI2835,"--"),"")</f>
        <v/>
      </c>
      <c r="F337" s="97"/>
      <c r="G337" s="160"/>
      <c r="H337" s="157"/>
      <c r="I337" s="158"/>
      <c r="J337" s="161"/>
      <c r="K337" s="160"/>
      <c r="L337" s="162"/>
      <c r="M337" s="162"/>
      <c r="N337" s="96"/>
      <c r="O337" s="96"/>
      <c r="P337" s="164"/>
      <c r="Q337" s="159"/>
      <c r="R337" s="98"/>
      <c r="S337" s="163"/>
      <c r="T337" s="92" t="str">
        <f t="shared" ca="1" si="27"/>
        <v/>
      </c>
      <c r="U337" s="94"/>
      <c r="V337" s="92" t="str">
        <f t="shared" si="28"/>
        <v/>
      </c>
      <c r="W337" s="92" t="str">
        <f t="shared" si="29"/>
        <v/>
      </c>
      <c r="X337" s="99"/>
      <c r="Y337" s="94"/>
      <c r="Z337" s="100"/>
      <c r="AA337" s="95"/>
      <c r="AB337" s="10"/>
      <c r="AC337" s="72" t="b">
        <f t="shared" ca="1" si="26"/>
        <v>0</v>
      </c>
    </row>
    <row r="338" spans="1:29" ht="15">
      <c r="A338" s="93">
        <f t="shared" si="30"/>
        <v>2835</v>
      </c>
      <c r="B338" s="94"/>
      <c r="C338" s="153"/>
      <c r="D338" s="93" t="str">
        <f>IF(C338&lt;&gt;"",COUNTIF(Stats!AD:AD,C338),"")</f>
        <v/>
      </c>
      <c r="E338" s="165" t="str">
        <f ca="1">IF(C338&lt;&gt;"",IF(MONTH(T338)=MONTH(TODAY()),Stats!AI2836,"--"),"")</f>
        <v/>
      </c>
      <c r="F338" s="97"/>
      <c r="G338" s="160"/>
      <c r="H338" s="157"/>
      <c r="I338" s="158"/>
      <c r="J338" s="161"/>
      <c r="K338" s="160"/>
      <c r="L338" s="162"/>
      <c r="M338" s="162"/>
      <c r="N338" s="96"/>
      <c r="O338" s="96"/>
      <c r="P338" s="164"/>
      <c r="Q338" s="159"/>
      <c r="R338" s="98"/>
      <c r="S338" s="163"/>
      <c r="T338" s="92" t="str">
        <f t="shared" ca="1" si="27"/>
        <v/>
      </c>
      <c r="U338" s="94"/>
      <c r="V338" s="92" t="str">
        <f t="shared" si="28"/>
        <v/>
      </c>
      <c r="W338" s="92" t="str">
        <f t="shared" si="29"/>
        <v/>
      </c>
      <c r="X338" s="99"/>
      <c r="Y338" s="94"/>
      <c r="Z338" s="100"/>
      <c r="AA338" s="95"/>
      <c r="AB338" s="10"/>
      <c r="AC338" s="72" t="b">
        <f t="shared" ca="1" si="26"/>
        <v>0</v>
      </c>
    </row>
    <row r="339" spans="1:29" ht="16.5" customHeight="1">
      <c r="A339" s="93">
        <f t="shared" si="30"/>
        <v>2836</v>
      </c>
      <c r="B339" s="94"/>
      <c r="C339" s="153"/>
      <c r="D339" s="93" t="str">
        <f>IF(C339&lt;&gt;"",COUNTIF(Stats!AD:AD,C339),"")</f>
        <v/>
      </c>
      <c r="E339" s="165" t="str">
        <f ca="1">IF(C339&lt;&gt;"",IF(MONTH(T339)=MONTH(TODAY()),Stats!AI2837,"--"),"")</f>
        <v/>
      </c>
      <c r="F339" s="97"/>
      <c r="G339" s="160"/>
      <c r="H339" s="157"/>
      <c r="I339" s="158"/>
      <c r="J339" s="161"/>
      <c r="K339" s="160"/>
      <c r="L339" s="162"/>
      <c r="M339" s="162"/>
      <c r="N339" s="96"/>
      <c r="O339" s="96"/>
      <c r="P339" s="164"/>
      <c r="Q339" s="159"/>
      <c r="R339" s="98"/>
      <c r="S339" s="163"/>
      <c r="T339" s="92" t="str">
        <f t="shared" ca="1" si="27"/>
        <v/>
      </c>
      <c r="U339" s="94"/>
      <c r="V339" s="92" t="str">
        <f t="shared" si="28"/>
        <v/>
      </c>
      <c r="W339" s="92" t="str">
        <f t="shared" si="29"/>
        <v/>
      </c>
      <c r="X339" s="99"/>
      <c r="Y339" s="94"/>
      <c r="Z339" s="100"/>
      <c r="AA339" s="95"/>
      <c r="AB339" s="10"/>
      <c r="AC339" s="72" t="b">
        <f t="shared" ca="1" si="26"/>
        <v>0</v>
      </c>
    </row>
    <row r="340" spans="1:29" ht="15">
      <c r="A340" s="93">
        <f t="shared" si="30"/>
        <v>2837</v>
      </c>
      <c r="B340" s="94"/>
      <c r="C340" s="153"/>
      <c r="D340" s="93" t="str">
        <f>IF(C340&lt;&gt;"",COUNTIF(Stats!AD:AD,C340),"")</f>
        <v/>
      </c>
      <c r="E340" s="165" t="str">
        <f ca="1">IF(C340&lt;&gt;"",IF(MONTH(T340)=MONTH(TODAY()),Stats!AI2838,"--"),"")</f>
        <v/>
      </c>
      <c r="F340" s="97"/>
      <c r="G340" s="160"/>
      <c r="H340" s="157"/>
      <c r="I340" s="158"/>
      <c r="J340" s="161"/>
      <c r="K340" s="160"/>
      <c r="L340" s="162"/>
      <c r="M340" s="162"/>
      <c r="N340" s="96"/>
      <c r="O340" s="96"/>
      <c r="P340" s="164"/>
      <c r="Q340" s="159"/>
      <c r="R340" s="98"/>
      <c r="S340" s="163"/>
      <c r="T340" s="92" t="str">
        <f t="shared" ca="1" si="27"/>
        <v/>
      </c>
      <c r="U340" s="94"/>
      <c r="V340" s="92" t="str">
        <f t="shared" si="28"/>
        <v/>
      </c>
      <c r="W340" s="92" t="str">
        <f t="shared" si="29"/>
        <v/>
      </c>
      <c r="X340" s="99"/>
      <c r="Y340" s="94"/>
      <c r="Z340" s="100"/>
      <c r="AA340" s="95"/>
      <c r="AB340" s="10"/>
      <c r="AC340" s="72" t="b">
        <f t="shared" ca="1" si="26"/>
        <v>0</v>
      </c>
    </row>
    <row r="341" spans="1:29" ht="15">
      <c r="A341" s="93">
        <f t="shared" si="30"/>
        <v>2838</v>
      </c>
      <c r="B341" s="94"/>
      <c r="C341" s="153"/>
      <c r="D341" s="93" t="str">
        <f>IF(C341&lt;&gt;"",COUNTIF(Stats!AD:AD,C341),"")</f>
        <v/>
      </c>
      <c r="E341" s="165" t="str">
        <f ca="1">IF(C341&lt;&gt;"",IF(MONTH(T341)=MONTH(TODAY()),Stats!AI2839,"--"),"")</f>
        <v/>
      </c>
      <c r="F341" s="97"/>
      <c r="G341" s="160"/>
      <c r="H341" s="157"/>
      <c r="I341" s="158"/>
      <c r="J341" s="161"/>
      <c r="K341" s="160"/>
      <c r="L341" s="162"/>
      <c r="M341" s="162"/>
      <c r="N341" s="96"/>
      <c r="O341" s="96"/>
      <c r="P341" s="164"/>
      <c r="Q341" s="159"/>
      <c r="R341" s="98"/>
      <c r="S341" s="163"/>
      <c r="T341" s="92" t="str">
        <f t="shared" ca="1" si="27"/>
        <v/>
      </c>
      <c r="U341" s="94"/>
      <c r="V341" s="92" t="str">
        <f t="shared" si="28"/>
        <v/>
      </c>
      <c r="W341" s="92" t="str">
        <f t="shared" si="29"/>
        <v/>
      </c>
      <c r="X341" s="99"/>
      <c r="Y341" s="94"/>
      <c r="Z341" s="100"/>
      <c r="AA341" s="95"/>
      <c r="AB341" s="10"/>
      <c r="AC341" s="72" t="b">
        <f t="shared" ca="1" si="26"/>
        <v>0</v>
      </c>
    </row>
    <row r="342" spans="1:29" ht="15">
      <c r="A342" s="93">
        <f t="shared" si="30"/>
        <v>2839</v>
      </c>
      <c r="B342" s="94"/>
      <c r="C342" s="153"/>
      <c r="D342" s="93" t="str">
        <f>IF(C342&lt;&gt;"",COUNTIF(Stats!AD:AD,C342),"")</f>
        <v/>
      </c>
      <c r="E342" s="165" t="str">
        <f ca="1">IF(C342&lt;&gt;"",IF(MONTH(T342)=MONTH(TODAY()),Stats!AI2840,"--"),"")</f>
        <v/>
      </c>
      <c r="F342" s="97"/>
      <c r="G342" s="160"/>
      <c r="H342" s="157"/>
      <c r="I342" s="158"/>
      <c r="J342" s="161"/>
      <c r="K342" s="160"/>
      <c r="L342" s="162"/>
      <c r="M342" s="162"/>
      <c r="N342" s="96"/>
      <c r="O342" s="96"/>
      <c r="P342" s="164"/>
      <c r="Q342" s="159"/>
      <c r="R342" s="98"/>
      <c r="S342" s="163"/>
      <c r="T342" s="92" t="str">
        <f t="shared" ca="1" si="27"/>
        <v/>
      </c>
      <c r="U342" s="94"/>
      <c r="V342" s="92" t="str">
        <f t="shared" si="28"/>
        <v/>
      </c>
      <c r="W342" s="92" t="str">
        <f t="shared" si="29"/>
        <v/>
      </c>
      <c r="X342" s="99"/>
      <c r="Y342" s="94"/>
      <c r="Z342" s="100"/>
      <c r="AA342" s="95"/>
      <c r="AB342" s="10"/>
      <c r="AC342" s="72" t="b">
        <f t="shared" ca="1" si="26"/>
        <v>0</v>
      </c>
    </row>
    <row r="343" spans="1:29" ht="15">
      <c r="A343" s="93">
        <f t="shared" si="30"/>
        <v>2840</v>
      </c>
      <c r="B343" s="94"/>
      <c r="C343" s="153"/>
      <c r="D343" s="93" t="str">
        <f>IF(C343&lt;&gt;"",COUNTIF(Stats!AD:AD,C343),"")</f>
        <v/>
      </c>
      <c r="E343" s="165" t="str">
        <f ca="1">IF(C343&lt;&gt;"",IF(MONTH(T343)=MONTH(TODAY()),Stats!AI2841,"--"),"")</f>
        <v/>
      </c>
      <c r="F343" s="97"/>
      <c r="G343" s="160"/>
      <c r="H343" s="157"/>
      <c r="I343" s="158"/>
      <c r="J343" s="161"/>
      <c r="K343" s="160"/>
      <c r="L343" s="162"/>
      <c r="M343" s="162"/>
      <c r="N343" s="96"/>
      <c r="O343" s="96"/>
      <c r="P343" s="164"/>
      <c r="Q343" s="159"/>
      <c r="R343" s="98"/>
      <c r="S343" s="163"/>
      <c r="T343" s="92" t="str">
        <f t="shared" ca="1" si="27"/>
        <v/>
      </c>
      <c r="U343" s="94"/>
      <c r="V343" s="92" t="str">
        <f t="shared" si="28"/>
        <v/>
      </c>
      <c r="W343" s="92" t="str">
        <f t="shared" si="29"/>
        <v/>
      </c>
      <c r="X343" s="99"/>
      <c r="Y343" s="94"/>
      <c r="Z343" s="100"/>
      <c r="AA343" s="95"/>
      <c r="AB343" s="10"/>
      <c r="AC343" s="72" t="b">
        <f t="shared" ca="1" si="26"/>
        <v>0</v>
      </c>
    </row>
    <row r="344" spans="1:29" ht="15">
      <c r="A344" s="93">
        <f t="shared" si="30"/>
        <v>2841</v>
      </c>
      <c r="B344" s="94"/>
      <c r="C344" s="153"/>
      <c r="D344" s="93" t="str">
        <f>IF(C344&lt;&gt;"",COUNTIF(Stats!AD:AD,C344),"")</f>
        <v/>
      </c>
      <c r="E344" s="165" t="str">
        <f ca="1">IF(C344&lt;&gt;"",IF(MONTH(T344)=MONTH(TODAY()),Stats!AI2842,"--"),"")</f>
        <v/>
      </c>
      <c r="F344" s="97"/>
      <c r="G344" s="160"/>
      <c r="H344" s="157"/>
      <c r="I344" s="158"/>
      <c r="J344" s="161"/>
      <c r="K344" s="160"/>
      <c r="L344" s="162"/>
      <c r="M344" s="162"/>
      <c r="N344" s="96"/>
      <c r="O344" s="96"/>
      <c r="P344" s="164"/>
      <c r="Q344" s="159"/>
      <c r="R344" s="98"/>
      <c r="S344" s="163"/>
      <c r="T344" s="92" t="str">
        <f t="shared" ca="1" si="27"/>
        <v/>
      </c>
      <c r="U344" s="94"/>
      <c r="V344" s="92" t="str">
        <f t="shared" si="28"/>
        <v/>
      </c>
      <c r="W344" s="92" t="str">
        <f t="shared" si="29"/>
        <v/>
      </c>
      <c r="X344" s="99"/>
      <c r="Y344" s="94"/>
      <c r="Z344" s="100"/>
      <c r="AA344" s="95"/>
      <c r="AB344" s="10"/>
      <c r="AC344" s="72" t="b">
        <f t="shared" ca="1" si="26"/>
        <v>0</v>
      </c>
    </row>
    <row r="345" spans="1:29" ht="15">
      <c r="A345" s="93">
        <f t="shared" si="30"/>
        <v>2842</v>
      </c>
      <c r="B345" s="94"/>
      <c r="C345" s="153"/>
      <c r="D345" s="93" t="str">
        <f>IF(C345&lt;&gt;"",COUNTIF(Stats!AD:AD,C345),"")</f>
        <v/>
      </c>
      <c r="E345" s="165" t="str">
        <f ca="1">IF(C345&lt;&gt;"",IF(MONTH(T345)=MONTH(TODAY()),Stats!AI2843,"--"),"")</f>
        <v/>
      </c>
      <c r="F345" s="97"/>
      <c r="G345" s="160"/>
      <c r="H345" s="157"/>
      <c r="I345" s="158"/>
      <c r="J345" s="161"/>
      <c r="K345" s="160"/>
      <c r="L345" s="162"/>
      <c r="M345" s="162"/>
      <c r="N345" s="96"/>
      <c r="O345" s="96"/>
      <c r="P345" s="164"/>
      <c r="Q345" s="159"/>
      <c r="R345" s="98"/>
      <c r="S345" s="163"/>
      <c r="T345" s="92" t="str">
        <f t="shared" ca="1" si="27"/>
        <v/>
      </c>
      <c r="U345" s="94"/>
      <c r="V345" s="92" t="str">
        <f t="shared" si="28"/>
        <v/>
      </c>
      <c r="W345" s="92" t="str">
        <f t="shared" si="29"/>
        <v/>
      </c>
      <c r="X345" s="99"/>
      <c r="Y345" s="94"/>
      <c r="Z345" s="100"/>
      <c r="AA345" s="95"/>
      <c r="AB345" s="10"/>
      <c r="AC345" s="72" t="b">
        <f t="shared" ca="1" si="26"/>
        <v>0</v>
      </c>
    </row>
    <row r="346" spans="1:29" ht="15">
      <c r="A346" s="93">
        <f t="shared" si="30"/>
        <v>2843</v>
      </c>
      <c r="B346" s="94"/>
      <c r="C346" s="153"/>
      <c r="D346" s="93" t="str">
        <f>IF(C346&lt;&gt;"",COUNTIF(Stats!AD:AD,C346),"")</f>
        <v/>
      </c>
      <c r="E346" s="165" t="str">
        <f ca="1">IF(C346&lt;&gt;"",IF(MONTH(T346)=MONTH(TODAY()),Stats!AI2844,"--"),"")</f>
        <v/>
      </c>
      <c r="F346" s="97"/>
      <c r="G346" s="160"/>
      <c r="H346" s="157"/>
      <c r="I346" s="158"/>
      <c r="J346" s="161"/>
      <c r="K346" s="160"/>
      <c r="L346" s="162"/>
      <c r="M346" s="162"/>
      <c r="N346" s="96"/>
      <c r="O346" s="96"/>
      <c r="P346" s="164"/>
      <c r="Q346" s="159"/>
      <c r="R346" s="98"/>
      <c r="S346" s="163"/>
      <c r="T346" s="92" t="str">
        <f t="shared" ca="1" si="27"/>
        <v/>
      </c>
      <c r="U346" s="94"/>
      <c r="V346" s="92" t="str">
        <f t="shared" si="28"/>
        <v/>
      </c>
      <c r="W346" s="92" t="str">
        <f t="shared" si="29"/>
        <v/>
      </c>
      <c r="X346" s="99"/>
      <c r="Y346" s="94"/>
      <c r="Z346" s="100"/>
      <c r="AA346" s="95"/>
      <c r="AB346" s="10"/>
      <c r="AC346" s="72" t="b">
        <f t="shared" ca="1" si="26"/>
        <v>0</v>
      </c>
    </row>
    <row r="347" spans="1:29" ht="15">
      <c r="A347" s="93">
        <f t="shared" si="30"/>
        <v>2844</v>
      </c>
      <c r="B347" s="94"/>
      <c r="C347" s="153"/>
      <c r="D347" s="93" t="str">
        <f>IF(C347&lt;&gt;"",COUNTIF(Stats!AD:AD,C347),"")</f>
        <v/>
      </c>
      <c r="E347" s="165" t="str">
        <f ca="1">IF(C347&lt;&gt;"",IF(MONTH(T347)=MONTH(TODAY()),Stats!AI2845,"--"),"")</f>
        <v/>
      </c>
      <c r="F347" s="97"/>
      <c r="G347" s="160"/>
      <c r="H347" s="157"/>
      <c r="I347" s="158"/>
      <c r="J347" s="161"/>
      <c r="K347" s="160"/>
      <c r="L347" s="162"/>
      <c r="M347" s="162"/>
      <c r="N347" s="96"/>
      <c r="O347" s="96"/>
      <c r="P347" s="164"/>
      <c r="Q347" s="159"/>
      <c r="R347" s="98"/>
      <c r="S347" s="163"/>
      <c r="T347" s="92" t="str">
        <f t="shared" ca="1" si="27"/>
        <v/>
      </c>
      <c r="U347" s="94"/>
      <c r="V347" s="92" t="str">
        <f t="shared" si="28"/>
        <v/>
      </c>
      <c r="W347" s="92" t="str">
        <f t="shared" si="29"/>
        <v/>
      </c>
      <c r="X347" s="99"/>
      <c r="Y347" s="94"/>
      <c r="Z347" s="100"/>
      <c r="AA347" s="95"/>
      <c r="AB347" s="10"/>
      <c r="AC347" s="72" t="b">
        <f t="shared" ca="1" si="26"/>
        <v>0</v>
      </c>
    </row>
    <row r="348" spans="1:29" ht="15">
      <c r="A348" s="93">
        <f t="shared" si="30"/>
        <v>2845</v>
      </c>
      <c r="B348" s="94"/>
      <c r="C348" s="153"/>
      <c r="D348" s="93" t="str">
        <f>IF(C348&lt;&gt;"",COUNTIF(Stats!AD:AD,C348),"")</f>
        <v/>
      </c>
      <c r="E348" s="165" t="str">
        <f ca="1">IF(C348&lt;&gt;"",IF(MONTH(T348)=MONTH(TODAY()),Stats!AI2846,"--"),"")</f>
        <v/>
      </c>
      <c r="F348" s="97"/>
      <c r="G348" s="160"/>
      <c r="H348" s="157"/>
      <c r="I348" s="158"/>
      <c r="J348" s="161"/>
      <c r="K348" s="160"/>
      <c r="L348" s="162"/>
      <c r="M348" s="162"/>
      <c r="N348" s="96"/>
      <c r="O348" s="96"/>
      <c r="P348" s="164"/>
      <c r="Q348" s="159"/>
      <c r="R348" s="98"/>
      <c r="S348" s="163"/>
      <c r="T348" s="92" t="str">
        <f t="shared" ca="1" si="27"/>
        <v/>
      </c>
      <c r="U348" s="94"/>
      <c r="V348" s="92" t="str">
        <f t="shared" si="28"/>
        <v/>
      </c>
      <c r="W348" s="92" t="str">
        <f t="shared" si="29"/>
        <v/>
      </c>
      <c r="X348" s="99"/>
      <c r="Y348" s="94"/>
      <c r="Z348" s="100"/>
      <c r="AA348" s="95"/>
      <c r="AB348" s="10"/>
      <c r="AC348" s="72" t="b">
        <f t="shared" ca="1" si="26"/>
        <v>0</v>
      </c>
    </row>
    <row r="349" spans="1:29" ht="15">
      <c r="A349" s="93">
        <f t="shared" si="30"/>
        <v>2846</v>
      </c>
      <c r="B349" s="94"/>
      <c r="C349" s="153"/>
      <c r="D349" s="93" t="str">
        <f>IF(C349&lt;&gt;"",COUNTIF(Stats!AD:AD,C349),"")</f>
        <v/>
      </c>
      <c r="E349" s="165" t="str">
        <f ca="1">IF(C349&lt;&gt;"",IF(MONTH(T349)=MONTH(TODAY()),Stats!AI2847,"--"),"")</f>
        <v/>
      </c>
      <c r="F349" s="97"/>
      <c r="G349" s="160"/>
      <c r="H349" s="157"/>
      <c r="I349" s="158"/>
      <c r="J349" s="161"/>
      <c r="K349" s="160"/>
      <c r="L349" s="162"/>
      <c r="M349" s="162"/>
      <c r="N349" s="96"/>
      <c r="O349" s="96"/>
      <c r="P349" s="164"/>
      <c r="Q349" s="159"/>
      <c r="R349" s="98"/>
      <c r="S349" s="163"/>
      <c r="T349" s="92" t="str">
        <f t="shared" ca="1" si="27"/>
        <v/>
      </c>
      <c r="U349" s="94"/>
      <c r="V349" s="92" t="str">
        <f t="shared" si="28"/>
        <v/>
      </c>
      <c r="W349" s="92" t="str">
        <f t="shared" si="29"/>
        <v/>
      </c>
      <c r="X349" s="99"/>
      <c r="Y349" s="94"/>
      <c r="Z349" s="100"/>
      <c r="AA349" s="95"/>
      <c r="AB349" s="10"/>
      <c r="AC349" s="72" t="b">
        <f t="shared" ca="1" si="26"/>
        <v>0</v>
      </c>
    </row>
    <row r="350" spans="1:29" ht="15">
      <c r="A350" s="93">
        <f t="shared" si="30"/>
        <v>2847</v>
      </c>
      <c r="B350" s="94"/>
      <c r="C350" s="153"/>
      <c r="D350" s="93" t="str">
        <f>IF(C350&lt;&gt;"",COUNTIF(Stats!AD:AD,C350),"")</f>
        <v/>
      </c>
      <c r="E350" s="165" t="str">
        <f ca="1">IF(C350&lt;&gt;"",IF(MONTH(T350)=MONTH(TODAY()),Stats!AI2848,"--"),"")</f>
        <v/>
      </c>
      <c r="F350" s="97"/>
      <c r="G350" s="160"/>
      <c r="H350" s="157"/>
      <c r="I350" s="158"/>
      <c r="J350" s="161"/>
      <c r="K350" s="160"/>
      <c r="L350" s="162"/>
      <c r="M350" s="162"/>
      <c r="N350" s="96"/>
      <c r="O350" s="96"/>
      <c r="P350" s="164"/>
      <c r="Q350" s="159"/>
      <c r="R350" s="98"/>
      <c r="S350" s="163"/>
      <c r="T350" s="92" t="str">
        <f t="shared" ca="1" si="27"/>
        <v/>
      </c>
      <c r="U350" s="94"/>
      <c r="V350" s="92" t="str">
        <f t="shared" si="28"/>
        <v/>
      </c>
      <c r="W350" s="92" t="str">
        <f t="shared" si="29"/>
        <v/>
      </c>
      <c r="X350" s="99"/>
      <c r="Y350" s="94"/>
      <c r="Z350" s="100"/>
      <c r="AA350" s="95"/>
      <c r="AB350" s="10"/>
      <c r="AC350" s="72" t="b">
        <f t="shared" ca="1" si="26"/>
        <v>0</v>
      </c>
    </row>
    <row r="351" spans="1:29" ht="15">
      <c r="A351" s="93">
        <f t="shared" si="30"/>
        <v>2848</v>
      </c>
      <c r="B351" s="94"/>
      <c r="C351" s="153"/>
      <c r="D351" s="93" t="str">
        <f>IF(C351&lt;&gt;"",COUNTIF(Stats!AD:AD,C351),"")</f>
        <v/>
      </c>
      <c r="E351" s="165" t="str">
        <f ca="1">IF(C351&lt;&gt;"",IF(MONTH(T351)=MONTH(TODAY()),Stats!AI2849,"--"),"")</f>
        <v/>
      </c>
      <c r="F351" s="97"/>
      <c r="G351" s="160"/>
      <c r="H351" s="157"/>
      <c r="I351" s="158"/>
      <c r="J351" s="161"/>
      <c r="K351" s="160"/>
      <c r="L351" s="162"/>
      <c r="M351" s="162"/>
      <c r="N351" s="96"/>
      <c r="O351" s="96"/>
      <c r="P351" s="164"/>
      <c r="Q351" s="159"/>
      <c r="R351" s="98"/>
      <c r="S351" s="163"/>
      <c r="T351" s="92" t="str">
        <f t="shared" ca="1" si="27"/>
        <v/>
      </c>
      <c r="U351" s="94"/>
      <c r="V351" s="92" t="str">
        <f t="shared" si="28"/>
        <v/>
      </c>
      <c r="W351" s="92" t="str">
        <f t="shared" si="29"/>
        <v/>
      </c>
      <c r="X351" s="99"/>
      <c r="Y351" s="94"/>
      <c r="Z351" s="100"/>
      <c r="AA351" s="95"/>
      <c r="AB351" s="10"/>
      <c r="AC351" s="72" t="b">
        <f t="shared" ca="1" si="26"/>
        <v>0</v>
      </c>
    </row>
    <row r="352" spans="1:29" ht="15">
      <c r="A352" s="93">
        <f t="shared" si="30"/>
        <v>2849</v>
      </c>
      <c r="B352" s="94"/>
      <c r="C352" s="153"/>
      <c r="D352" s="93" t="str">
        <f>IF(C352&lt;&gt;"",COUNTIF(Stats!AD:AD,C352),"")</f>
        <v/>
      </c>
      <c r="E352" s="165" t="str">
        <f ca="1">IF(C352&lt;&gt;"",IF(MONTH(T352)=MONTH(TODAY()),Stats!AI2850,"--"),"")</f>
        <v/>
      </c>
      <c r="F352" s="97"/>
      <c r="G352" s="160"/>
      <c r="H352" s="157"/>
      <c r="I352" s="158"/>
      <c r="J352" s="161"/>
      <c r="K352" s="160"/>
      <c r="L352" s="162"/>
      <c r="M352" s="162"/>
      <c r="N352" s="96"/>
      <c r="O352" s="96"/>
      <c r="P352" s="164"/>
      <c r="Q352" s="159"/>
      <c r="R352" s="98"/>
      <c r="S352" s="163"/>
      <c r="T352" s="92" t="str">
        <f t="shared" ca="1" si="27"/>
        <v/>
      </c>
      <c r="U352" s="94"/>
      <c r="V352" s="92" t="str">
        <f t="shared" si="28"/>
        <v/>
      </c>
      <c r="W352" s="92" t="str">
        <f t="shared" si="29"/>
        <v/>
      </c>
      <c r="X352" s="99"/>
      <c r="Y352" s="94"/>
      <c r="Z352" s="100"/>
      <c r="AA352" s="95"/>
      <c r="AB352" s="10"/>
      <c r="AC352" s="72" t="b">
        <f t="shared" ca="1" si="26"/>
        <v>0</v>
      </c>
    </row>
    <row r="353" spans="1:29" ht="15">
      <c r="A353" s="93">
        <f t="shared" si="30"/>
        <v>2850</v>
      </c>
      <c r="B353" s="94"/>
      <c r="C353" s="153"/>
      <c r="D353" s="93" t="str">
        <f>IF(C353&lt;&gt;"",COUNTIF(Stats!AD:AD,C353),"")</f>
        <v/>
      </c>
      <c r="E353" s="165" t="str">
        <f ca="1">IF(C353&lt;&gt;"",IF(MONTH(T353)=MONTH(TODAY()),Stats!AI2851,"--"),"")</f>
        <v/>
      </c>
      <c r="F353" s="97"/>
      <c r="G353" s="160"/>
      <c r="H353" s="157"/>
      <c r="I353" s="158"/>
      <c r="J353" s="161"/>
      <c r="K353" s="160"/>
      <c r="L353" s="162"/>
      <c r="M353" s="162"/>
      <c r="N353" s="96"/>
      <c r="O353" s="96"/>
      <c r="P353" s="164"/>
      <c r="Q353" s="159"/>
      <c r="R353" s="98"/>
      <c r="S353" s="163"/>
      <c r="T353" s="92" t="str">
        <f t="shared" ca="1" si="27"/>
        <v/>
      </c>
      <c r="U353" s="94"/>
      <c r="V353" s="92" t="str">
        <f t="shared" si="28"/>
        <v/>
      </c>
      <c r="W353" s="92" t="str">
        <f t="shared" si="29"/>
        <v/>
      </c>
      <c r="X353" s="99"/>
      <c r="Y353" s="94"/>
      <c r="Z353" s="100"/>
      <c r="AA353" s="95"/>
      <c r="AB353" s="10"/>
      <c r="AC353" s="72" t="b">
        <f t="shared" ca="1" si="26"/>
        <v>0</v>
      </c>
    </row>
    <row r="354" spans="1:29" ht="15">
      <c r="A354" s="93">
        <f t="shared" si="30"/>
        <v>2851</v>
      </c>
      <c r="B354" s="94"/>
      <c r="C354" s="153"/>
      <c r="D354" s="93" t="str">
        <f>IF(C354&lt;&gt;"",COUNTIF(Stats!AD:AD,C354),"")</f>
        <v/>
      </c>
      <c r="E354" s="165" t="str">
        <f ca="1">IF(C354&lt;&gt;"",IF(MONTH(T354)=MONTH(TODAY()),Stats!AI2852,"--"),"")</f>
        <v/>
      </c>
      <c r="F354" s="97"/>
      <c r="G354" s="160"/>
      <c r="H354" s="157"/>
      <c r="I354" s="158"/>
      <c r="J354" s="161"/>
      <c r="K354" s="160"/>
      <c r="L354" s="162"/>
      <c r="M354" s="162"/>
      <c r="N354" s="96"/>
      <c r="O354" s="96"/>
      <c r="P354" s="164"/>
      <c r="Q354" s="159"/>
      <c r="R354" s="98"/>
      <c r="S354" s="163"/>
      <c r="T354" s="92" t="str">
        <f t="shared" ca="1" si="27"/>
        <v/>
      </c>
      <c r="U354" s="94"/>
      <c r="V354" s="92" t="str">
        <f t="shared" si="28"/>
        <v/>
      </c>
      <c r="W354" s="92" t="str">
        <f t="shared" si="29"/>
        <v/>
      </c>
      <c r="X354" s="99"/>
      <c r="Y354" s="94"/>
      <c r="Z354" s="100"/>
      <c r="AA354" s="95"/>
      <c r="AB354" s="10"/>
      <c r="AC354" s="72" t="b">
        <f t="shared" ca="1" si="26"/>
        <v>0</v>
      </c>
    </row>
    <row r="355" spans="1:29" ht="15">
      <c r="A355" s="93">
        <f t="shared" si="30"/>
        <v>2852</v>
      </c>
      <c r="B355" s="94"/>
      <c r="C355" s="153"/>
      <c r="D355" s="93" t="str">
        <f>IF(C355&lt;&gt;"",COUNTIF(Stats!AD:AD,C355),"")</f>
        <v/>
      </c>
      <c r="E355" s="165" t="str">
        <f ca="1">IF(C355&lt;&gt;"",IF(MONTH(T355)=MONTH(TODAY()),Stats!AI2853,"--"),"")</f>
        <v/>
      </c>
      <c r="F355" s="97"/>
      <c r="G355" s="160"/>
      <c r="H355" s="157"/>
      <c r="I355" s="158"/>
      <c r="J355" s="161"/>
      <c r="K355" s="160"/>
      <c r="L355" s="162"/>
      <c r="M355" s="162"/>
      <c r="N355" s="96"/>
      <c r="O355" s="96"/>
      <c r="P355" s="164"/>
      <c r="Q355" s="159"/>
      <c r="R355" s="98"/>
      <c r="S355" s="163"/>
      <c r="T355" s="92" t="str">
        <f t="shared" ca="1" si="27"/>
        <v/>
      </c>
      <c r="U355" s="94"/>
      <c r="V355" s="92" t="str">
        <f t="shared" si="28"/>
        <v/>
      </c>
      <c r="W355" s="92" t="str">
        <f t="shared" si="29"/>
        <v/>
      </c>
      <c r="X355" s="99"/>
      <c r="Y355" s="94"/>
      <c r="Z355" s="100"/>
      <c r="AA355" s="95"/>
      <c r="AB355" s="10"/>
      <c r="AC355" s="72" t="b">
        <f t="shared" ca="1" si="26"/>
        <v>0</v>
      </c>
    </row>
    <row r="356" spans="1:29" ht="15">
      <c r="A356" s="93">
        <f t="shared" si="30"/>
        <v>2853</v>
      </c>
      <c r="B356" s="94"/>
      <c r="C356" s="153"/>
      <c r="D356" s="93" t="str">
        <f>IF(C356&lt;&gt;"",COUNTIF(Stats!AD:AD,C356),"")</f>
        <v/>
      </c>
      <c r="E356" s="165" t="str">
        <f ca="1">IF(C356&lt;&gt;"",IF(MONTH(T356)=MONTH(TODAY()),Stats!AI2854,"--"),"")</f>
        <v/>
      </c>
      <c r="F356" s="97"/>
      <c r="G356" s="160"/>
      <c r="H356" s="157"/>
      <c r="I356" s="158"/>
      <c r="J356" s="161"/>
      <c r="K356" s="160"/>
      <c r="L356" s="162"/>
      <c r="M356" s="162"/>
      <c r="N356" s="96"/>
      <c r="O356" s="96"/>
      <c r="P356" s="164"/>
      <c r="Q356" s="159"/>
      <c r="R356" s="98"/>
      <c r="S356" s="163"/>
      <c r="T356" s="92" t="str">
        <f t="shared" ca="1" si="27"/>
        <v/>
      </c>
      <c r="U356" s="94"/>
      <c r="V356" s="92" t="str">
        <f t="shared" si="28"/>
        <v/>
      </c>
      <c r="W356" s="92" t="str">
        <f t="shared" si="29"/>
        <v/>
      </c>
      <c r="X356" s="99"/>
      <c r="Y356" s="94"/>
      <c r="Z356" s="100"/>
      <c r="AA356" s="95"/>
      <c r="AB356" s="10"/>
      <c r="AC356" s="72" t="b">
        <f t="shared" ca="1" si="26"/>
        <v>0</v>
      </c>
    </row>
    <row r="357" spans="1:29" ht="15">
      <c r="A357" s="93">
        <f t="shared" si="30"/>
        <v>2854</v>
      </c>
      <c r="B357" s="94"/>
      <c r="C357" s="153"/>
      <c r="D357" s="93" t="str">
        <f>IF(C357&lt;&gt;"",COUNTIF(Stats!AD:AD,C357),"")</f>
        <v/>
      </c>
      <c r="E357" s="165" t="str">
        <f ca="1">IF(C357&lt;&gt;"",IF(MONTH(T357)=MONTH(TODAY()),Stats!AI2855,"--"),"")</f>
        <v/>
      </c>
      <c r="F357" s="97"/>
      <c r="G357" s="160"/>
      <c r="H357" s="157"/>
      <c r="I357" s="158"/>
      <c r="J357" s="161"/>
      <c r="K357" s="160"/>
      <c r="L357" s="162"/>
      <c r="M357" s="162"/>
      <c r="N357" s="96"/>
      <c r="O357" s="96"/>
      <c r="P357" s="164"/>
      <c r="Q357" s="159"/>
      <c r="R357" s="98"/>
      <c r="S357" s="163"/>
      <c r="T357" s="92" t="str">
        <f t="shared" ca="1" si="27"/>
        <v/>
      </c>
      <c r="U357" s="94"/>
      <c r="V357" s="92" t="str">
        <f t="shared" si="28"/>
        <v/>
      </c>
      <c r="W357" s="92" t="str">
        <f t="shared" si="29"/>
        <v/>
      </c>
      <c r="X357" s="99"/>
      <c r="Y357" s="94"/>
      <c r="Z357" s="100"/>
      <c r="AA357" s="95"/>
      <c r="AB357" s="10"/>
      <c r="AC357" s="72" t="b">
        <f t="shared" ca="1" si="26"/>
        <v>0</v>
      </c>
    </row>
    <row r="358" spans="1:29" ht="15">
      <c r="A358" s="93">
        <f t="shared" si="30"/>
        <v>2855</v>
      </c>
      <c r="B358" s="94"/>
      <c r="C358" s="153"/>
      <c r="D358" s="93" t="str">
        <f>IF(C358&lt;&gt;"",COUNTIF(Stats!AD:AD,C358),"")</f>
        <v/>
      </c>
      <c r="E358" s="165" t="str">
        <f ca="1">IF(C358&lt;&gt;"",IF(MONTH(T358)=MONTH(TODAY()),Stats!AI2856,"--"),"")</f>
        <v/>
      </c>
      <c r="F358" s="97"/>
      <c r="G358" s="160"/>
      <c r="H358" s="157"/>
      <c r="I358" s="158"/>
      <c r="J358" s="161"/>
      <c r="K358" s="160"/>
      <c r="L358" s="162"/>
      <c r="M358" s="162"/>
      <c r="N358" s="96"/>
      <c r="O358" s="96"/>
      <c r="P358" s="164"/>
      <c r="Q358" s="159"/>
      <c r="R358" s="98"/>
      <c r="S358" s="163"/>
      <c r="T358" s="92" t="str">
        <f t="shared" ca="1" si="27"/>
        <v/>
      </c>
      <c r="U358" s="94"/>
      <c r="V358" s="92" t="str">
        <f t="shared" si="28"/>
        <v/>
      </c>
      <c r="W358" s="92" t="str">
        <f t="shared" si="29"/>
        <v/>
      </c>
      <c r="X358" s="99"/>
      <c r="Y358" s="94"/>
      <c r="Z358" s="100"/>
      <c r="AA358" s="95"/>
      <c r="AB358" s="10"/>
      <c r="AC358" s="72" t="b">
        <f t="shared" ca="1" si="26"/>
        <v>0</v>
      </c>
    </row>
    <row r="359" spans="1:29" ht="15">
      <c r="A359" s="93">
        <f t="shared" si="30"/>
        <v>2856</v>
      </c>
      <c r="B359" s="94"/>
      <c r="C359" s="153"/>
      <c r="D359" s="93" t="str">
        <f>IF(C359&lt;&gt;"",COUNTIF(Stats!AD:AD,C359),"")</f>
        <v/>
      </c>
      <c r="E359" s="165" t="str">
        <f ca="1">IF(C359&lt;&gt;"",IF(MONTH(T359)=MONTH(TODAY()),Stats!AI2857,"--"),"")</f>
        <v/>
      </c>
      <c r="F359" s="97"/>
      <c r="G359" s="160"/>
      <c r="H359" s="157"/>
      <c r="I359" s="158"/>
      <c r="J359" s="161"/>
      <c r="K359" s="160"/>
      <c r="L359" s="162"/>
      <c r="M359" s="162"/>
      <c r="N359" s="96"/>
      <c r="O359" s="96"/>
      <c r="P359" s="164"/>
      <c r="Q359" s="159"/>
      <c r="R359" s="98"/>
      <c r="S359" s="163"/>
      <c r="T359" s="92" t="str">
        <f t="shared" ca="1" si="27"/>
        <v/>
      </c>
      <c r="U359" s="94"/>
      <c r="V359" s="92" t="str">
        <f t="shared" si="28"/>
        <v/>
      </c>
      <c r="W359" s="92" t="str">
        <f t="shared" si="29"/>
        <v/>
      </c>
      <c r="X359" s="99"/>
      <c r="Y359" s="94"/>
      <c r="Z359" s="100"/>
      <c r="AA359" s="95"/>
      <c r="AB359" s="10"/>
      <c r="AC359" s="72" t="b">
        <f t="shared" ca="1" si="26"/>
        <v>0</v>
      </c>
    </row>
    <row r="360" spans="1:29" ht="15">
      <c r="A360" s="93">
        <f t="shared" si="30"/>
        <v>2857</v>
      </c>
      <c r="B360" s="94"/>
      <c r="C360" s="153"/>
      <c r="D360" s="93" t="str">
        <f>IF(C360&lt;&gt;"",COUNTIF(Stats!AD:AD,C360),"")</f>
        <v/>
      </c>
      <c r="E360" s="165" t="str">
        <f ca="1">IF(C360&lt;&gt;"",IF(MONTH(T360)=MONTH(TODAY()),Stats!AI2858,"--"),"")</f>
        <v/>
      </c>
      <c r="F360" s="97"/>
      <c r="G360" s="160"/>
      <c r="H360" s="157"/>
      <c r="I360" s="158"/>
      <c r="J360" s="161"/>
      <c r="K360" s="160"/>
      <c r="L360" s="162"/>
      <c r="M360" s="162"/>
      <c r="N360" s="96"/>
      <c r="O360" s="96"/>
      <c r="P360" s="164"/>
      <c r="Q360" s="159"/>
      <c r="R360" s="98"/>
      <c r="S360" s="163"/>
      <c r="T360" s="92" t="str">
        <f t="shared" ca="1" si="27"/>
        <v/>
      </c>
      <c r="U360" s="94"/>
      <c r="V360" s="92" t="str">
        <f t="shared" si="28"/>
        <v/>
      </c>
      <c r="W360" s="92" t="str">
        <f t="shared" si="29"/>
        <v/>
      </c>
      <c r="X360" s="99"/>
      <c r="Y360" s="94"/>
      <c r="Z360" s="100"/>
      <c r="AA360" s="95"/>
      <c r="AB360" s="10"/>
      <c r="AC360" s="72" t="b">
        <f t="shared" ca="1" si="26"/>
        <v>0</v>
      </c>
    </row>
    <row r="361" spans="1:29" ht="15">
      <c r="A361" s="93">
        <f t="shared" si="30"/>
        <v>2858</v>
      </c>
      <c r="B361" s="94"/>
      <c r="C361" s="153"/>
      <c r="D361" s="93" t="str">
        <f>IF(C361&lt;&gt;"",COUNTIF(Stats!AD:AD,C361),"")</f>
        <v/>
      </c>
      <c r="E361" s="165" t="str">
        <f ca="1">IF(C361&lt;&gt;"",IF(MONTH(T361)=MONTH(TODAY()),Stats!AI2859,"--"),"")</f>
        <v/>
      </c>
      <c r="F361" s="97"/>
      <c r="G361" s="160"/>
      <c r="H361" s="157"/>
      <c r="I361" s="158"/>
      <c r="J361" s="161"/>
      <c r="K361" s="160"/>
      <c r="L361" s="162"/>
      <c r="M361" s="162"/>
      <c r="N361" s="96"/>
      <c r="O361" s="96"/>
      <c r="P361" s="164"/>
      <c r="Q361" s="159"/>
      <c r="R361" s="98"/>
      <c r="S361" s="163"/>
      <c r="T361" s="92" t="str">
        <f t="shared" ca="1" si="27"/>
        <v/>
      </c>
      <c r="U361" s="94"/>
      <c r="V361" s="92" t="str">
        <f t="shared" si="28"/>
        <v/>
      </c>
      <c r="W361" s="92" t="str">
        <f t="shared" si="29"/>
        <v/>
      </c>
      <c r="X361" s="99"/>
      <c r="Y361" s="94"/>
      <c r="Z361" s="100"/>
      <c r="AA361" s="95"/>
      <c r="AB361" s="10"/>
      <c r="AC361" s="72" t="b">
        <f t="shared" ca="1" si="26"/>
        <v>0</v>
      </c>
    </row>
    <row r="362" spans="1:29" ht="15">
      <c r="A362" s="93">
        <f t="shared" si="30"/>
        <v>2859</v>
      </c>
      <c r="B362" s="94"/>
      <c r="C362" s="153"/>
      <c r="D362" s="93" t="str">
        <f>IF(C362&lt;&gt;"",COUNTIF(Stats!AD:AD,C362),"")</f>
        <v/>
      </c>
      <c r="E362" s="165" t="str">
        <f ca="1">IF(C362&lt;&gt;"",IF(MONTH(T362)=MONTH(TODAY()),Stats!AI2860,"--"),"")</f>
        <v/>
      </c>
      <c r="F362" s="97"/>
      <c r="G362" s="160"/>
      <c r="H362" s="157"/>
      <c r="I362" s="158"/>
      <c r="J362" s="161"/>
      <c r="K362" s="160"/>
      <c r="L362" s="162"/>
      <c r="M362" s="162"/>
      <c r="N362" s="96"/>
      <c r="O362" s="96"/>
      <c r="P362" s="164"/>
      <c r="Q362" s="159"/>
      <c r="R362" s="98"/>
      <c r="S362" s="163"/>
      <c r="T362" s="92" t="str">
        <f t="shared" ca="1" si="27"/>
        <v/>
      </c>
      <c r="U362" s="94"/>
      <c r="V362" s="92" t="str">
        <f t="shared" si="28"/>
        <v/>
      </c>
      <c r="W362" s="92" t="str">
        <f t="shared" si="29"/>
        <v/>
      </c>
      <c r="X362" s="99"/>
      <c r="Y362" s="94"/>
      <c r="Z362" s="100"/>
      <c r="AA362" s="95"/>
      <c r="AB362" s="10"/>
      <c r="AC362" s="72" t="b">
        <f t="shared" ca="1" si="26"/>
        <v>0</v>
      </c>
    </row>
    <row r="363" spans="1:29" ht="15">
      <c r="A363" s="93">
        <f t="shared" si="30"/>
        <v>2860</v>
      </c>
      <c r="B363" s="94"/>
      <c r="C363" s="153"/>
      <c r="D363" s="93" t="str">
        <f>IF(C363&lt;&gt;"",COUNTIF(Stats!AD:AD,C363),"")</f>
        <v/>
      </c>
      <c r="E363" s="165" t="str">
        <f ca="1">IF(C363&lt;&gt;"",IF(MONTH(T363)=MONTH(TODAY()),Stats!AI2861,"--"),"")</f>
        <v/>
      </c>
      <c r="F363" s="97"/>
      <c r="G363" s="160"/>
      <c r="H363" s="157"/>
      <c r="I363" s="158"/>
      <c r="J363" s="161"/>
      <c r="K363" s="160"/>
      <c r="L363" s="162"/>
      <c r="M363" s="162"/>
      <c r="N363" s="96"/>
      <c r="O363" s="96"/>
      <c r="P363" s="164"/>
      <c r="Q363" s="159"/>
      <c r="R363" s="98"/>
      <c r="S363" s="163"/>
      <c r="T363" s="92" t="str">
        <f t="shared" ca="1" si="27"/>
        <v/>
      </c>
      <c r="U363" s="94"/>
      <c r="V363" s="92" t="str">
        <f t="shared" si="28"/>
        <v/>
      </c>
      <c r="W363" s="92" t="str">
        <f t="shared" si="29"/>
        <v/>
      </c>
      <c r="X363" s="99"/>
      <c r="Y363" s="94"/>
      <c r="Z363" s="100"/>
      <c r="AA363" s="95"/>
      <c r="AB363" s="10"/>
      <c r="AC363" s="72" t="b">
        <f t="shared" ca="1" si="26"/>
        <v>0</v>
      </c>
    </row>
    <row r="364" spans="1:29" ht="15">
      <c r="A364" s="93">
        <f t="shared" si="30"/>
        <v>2861</v>
      </c>
      <c r="B364" s="94"/>
      <c r="C364" s="153"/>
      <c r="D364" s="93" t="str">
        <f>IF(C364&lt;&gt;"",COUNTIF(Stats!AD:AD,C364),"")</f>
        <v/>
      </c>
      <c r="E364" s="165" t="str">
        <f ca="1">IF(C364&lt;&gt;"",IF(MONTH(T364)=MONTH(TODAY()),Stats!AI2862,"--"),"")</f>
        <v/>
      </c>
      <c r="F364" s="97"/>
      <c r="G364" s="160"/>
      <c r="H364" s="157"/>
      <c r="I364" s="158"/>
      <c r="J364" s="161"/>
      <c r="K364" s="160"/>
      <c r="L364" s="162"/>
      <c r="M364" s="162"/>
      <c r="N364" s="96"/>
      <c r="O364" s="96"/>
      <c r="P364" s="164"/>
      <c r="Q364" s="159"/>
      <c r="R364" s="98"/>
      <c r="S364" s="163"/>
      <c r="T364" s="92" t="str">
        <f t="shared" ca="1" si="27"/>
        <v/>
      </c>
      <c r="U364" s="94"/>
      <c r="V364" s="92" t="str">
        <f t="shared" si="28"/>
        <v/>
      </c>
      <c r="W364" s="92" t="str">
        <f t="shared" si="29"/>
        <v/>
      </c>
      <c r="X364" s="99"/>
      <c r="Y364" s="94"/>
      <c r="Z364" s="100"/>
      <c r="AA364" s="95"/>
      <c r="AB364" s="10"/>
      <c r="AC364" s="72" t="b">
        <f t="shared" ca="1" si="26"/>
        <v>0</v>
      </c>
    </row>
    <row r="365" spans="1:29" ht="15">
      <c r="A365" s="93">
        <f t="shared" si="30"/>
        <v>2862</v>
      </c>
      <c r="B365" s="94"/>
      <c r="C365" s="153"/>
      <c r="D365" s="93" t="str">
        <f>IF(C365&lt;&gt;"",COUNTIF(Stats!AD:AD,C365),"")</f>
        <v/>
      </c>
      <c r="E365" s="165" t="str">
        <f ca="1">IF(C365&lt;&gt;"",IF(MONTH(T365)=MONTH(TODAY()),Stats!AI2863,"--"),"")</f>
        <v/>
      </c>
      <c r="F365" s="97"/>
      <c r="G365" s="160"/>
      <c r="H365" s="157"/>
      <c r="I365" s="158"/>
      <c r="J365" s="161"/>
      <c r="K365" s="160"/>
      <c r="L365" s="162"/>
      <c r="M365" s="162"/>
      <c r="N365" s="96"/>
      <c r="O365" s="96"/>
      <c r="P365" s="164"/>
      <c r="Q365" s="159"/>
      <c r="R365" s="98"/>
      <c r="S365" s="163"/>
      <c r="T365" s="92" t="str">
        <f t="shared" ca="1" si="27"/>
        <v/>
      </c>
      <c r="U365" s="94"/>
      <c r="V365" s="92" t="str">
        <f t="shared" si="28"/>
        <v/>
      </c>
      <c r="W365" s="92" t="str">
        <f t="shared" si="29"/>
        <v/>
      </c>
      <c r="X365" s="99"/>
      <c r="Y365" s="94"/>
      <c r="Z365" s="100"/>
      <c r="AA365" s="95"/>
      <c r="AB365" s="10"/>
      <c r="AC365" s="72" t="b">
        <f t="shared" ca="1" si="26"/>
        <v>0</v>
      </c>
    </row>
    <row r="366" spans="1:29" ht="15">
      <c r="A366" s="93">
        <f t="shared" si="30"/>
        <v>2863</v>
      </c>
      <c r="B366" s="94"/>
      <c r="C366" s="153"/>
      <c r="D366" s="93" t="str">
        <f>IF(C366&lt;&gt;"",COUNTIF(Stats!AD:AD,C366),"")</f>
        <v/>
      </c>
      <c r="E366" s="165" t="str">
        <f ca="1">IF(C366&lt;&gt;"",IF(MONTH(T366)=MONTH(TODAY()),Stats!AI2864,"--"),"")</f>
        <v/>
      </c>
      <c r="F366" s="97"/>
      <c r="G366" s="160"/>
      <c r="H366" s="157"/>
      <c r="I366" s="158"/>
      <c r="J366" s="161"/>
      <c r="K366" s="160"/>
      <c r="L366" s="162"/>
      <c r="M366" s="162"/>
      <c r="N366" s="96"/>
      <c r="O366" s="96"/>
      <c r="P366" s="164"/>
      <c r="Q366" s="159"/>
      <c r="R366" s="98"/>
      <c r="S366" s="163"/>
      <c r="T366" s="92" t="str">
        <f t="shared" ca="1" si="27"/>
        <v/>
      </c>
      <c r="U366" s="94"/>
      <c r="V366" s="92" t="str">
        <f t="shared" si="28"/>
        <v/>
      </c>
      <c r="W366" s="92" t="str">
        <f t="shared" si="29"/>
        <v/>
      </c>
      <c r="X366" s="99"/>
      <c r="Y366" s="94"/>
      <c r="Z366" s="100"/>
      <c r="AA366" s="95"/>
      <c r="AB366" s="10"/>
      <c r="AC366" s="72" t="b">
        <f t="shared" ca="1" si="26"/>
        <v>0</v>
      </c>
    </row>
    <row r="367" spans="1:29" ht="15">
      <c r="A367" s="93">
        <f t="shared" si="30"/>
        <v>2864</v>
      </c>
      <c r="B367" s="94"/>
      <c r="C367" s="153"/>
      <c r="D367" s="93" t="str">
        <f>IF(C367&lt;&gt;"",COUNTIF(Stats!AD:AD,C367),"")</f>
        <v/>
      </c>
      <c r="E367" s="165" t="str">
        <f ca="1">IF(C367&lt;&gt;"",IF(MONTH(T367)=MONTH(TODAY()),Stats!AI2865,"--"),"")</f>
        <v/>
      </c>
      <c r="F367" s="97"/>
      <c r="G367" s="160"/>
      <c r="H367" s="157"/>
      <c r="I367" s="158"/>
      <c r="J367" s="161"/>
      <c r="K367" s="160"/>
      <c r="L367" s="162"/>
      <c r="M367" s="162"/>
      <c r="N367" s="96"/>
      <c r="O367" s="96"/>
      <c r="P367" s="164"/>
      <c r="Q367" s="159"/>
      <c r="R367" s="98"/>
      <c r="S367" s="163"/>
      <c r="T367" s="92" t="str">
        <f t="shared" ca="1" si="27"/>
        <v/>
      </c>
      <c r="U367" s="94"/>
      <c r="V367" s="92" t="str">
        <f t="shared" si="28"/>
        <v/>
      </c>
      <c r="W367" s="92" t="str">
        <f t="shared" si="29"/>
        <v/>
      </c>
      <c r="X367" s="99"/>
      <c r="Y367" s="94"/>
      <c r="Z367" s="100"/>
      <c r="AA367" s="95"/>
      <c r="AB367" s="10"/>
      <c r="AC367" s="72" t="b">
        <f t="shared" ca="1" si="26"/>
        <v>0</v>
      </c>
    </row>
    <row r="368" spans="1:29" ht="15">
      <c r="A368" s="93">
        <f t="shared" si="30"/>
        <v>2865</v>
      </c>
      <c r="B368" s="94"/>
      <c r="C368" s="153"/>
      <c r="D368" s="93" t="str">
        <f>IF(C368&lt;&gt;"",COUNTIF(Stats!AD:AD,C368),"")</f>
        <v/>
      </c>
      <c r="E368" s="165" t="str">
        <f ca="1">IF(C368&lt;&gt;"",IF(MONTH(T368)=MONTH(TODAY()),Stats!AI2866,"--"),"")</f>
        <v/>
      </c>
      <c r="F368" s="97"/>
      <c r="G368" s="160"/>
      <c r="H368" s="157"/>
      <c r="I368" s="158"/>
      <c r="J368" s="161"/>
      <c r="K368" s="160"/>
      <c r="L368" s="162"/>
      <c r="M368" s="162"/>
      <c r="N368" s="96"/>
      <c r="O368" s="96"/>
      <c r="P368" s="164"/>
      <c r="Q368" s="159"/>
      <c r="R368" s="98"/>
      <c r="S368" s="163"/>
      <c r="T368" s="92" t="str">
        <f t="shared" ca="1" si="27"/>
        <v/>
      </c>
      <c r="U368" s="94"/>
      <c r="V368" s="92" t="str">
        <f t="shared" si="28"/>
        <v/>
      </c>
      <c r="W368" s="92" t="str">
        <f t="shared" si="29"/>
        <v/>
      </c>
      <c r="X368" s="99"/>
      <c r="Y368" s="94"/>
      <c r="Z368" s="100"/>
      <c r="AA368" s="95"/>
      <c r="AB368" s="10"/>
      <c r="AC368" s="72" t="b">
        <f t="shared" ca="1" si="26"/>
        <v>0</v>
      </c>
    </row>
    <row r="369" spans="1:29" ht="15">
      <c r="A369" s="93">
        <f t="shared" si="30"/>
        <v>2866</v>
      </c>
      <c r="B369" s="94"/>
      <c r="C369" s="153"/>
      <c r="D369" s="93" t="str">
        <f>IF(C369&lt;&gt;"",COUNTIF(Stats!AD:AD,C369),"")</f>
        <v/>
      </c>
      <c r="E369" s="165" t="str">
        <f ca="1">IF(C369&lt;&gt;"",IF(MONTH(T369)=MONTH(TODAY()),Stats!AI2867,"--"),"")</f>
        <v/>
      </c>
      <c r="F369" s="97"/>
      <c r="G369" s="160"/>
      <c r="H369" s="157"/>
      <c r="I369" s="158"/>
      <c r="J369" s="161"/>
      <c r="K369" s="160"/>
      <c r="L369" s="162"/>
      <c r="M369" s="162"/>
      <c r="N369" s="96"/>
      <c r="O369" s="96"/>
      <c r="P369" s="164"/>
      <c r="Q369" s="159"/>
      <c r="R369" s="98"/>
      <c r="S369" s="163"/>
      <c r="T369" s="92" t="str">
        <f t="shared" ca="1" si="27"/>
        <v/>
      </c>
      <c r="U369" s="94"/>
      <c r="V369" s="92" t="str">
        <f t="shared" si="28"/>
        <v/>
      </c>
      <c r="W369" s="92" t="str">
        <f t="shared" si="29"/>
        <v/>
      </c>
      <c r="X369" s="99"/>
      <c r="Y369" s="94"/>
      <c r="Z369" s="100"/>
      <c r="AA369" s="95"/>
      <c r="AB369" s="10"/>
      <c r="AC369" s="72" t="b">
        <f t="shared" ca="1" si="26"/>
        <v>0</v>
      </c>
    </row>
    <row r="370" spans="1:29" ht="15">
      <c r="A370" s="93">
        <f t="shared" si="30"/>
        <v>2867</v>
      </c>
      <c r="B370" s="94"/>
      <c r="C370" s="153"/>
      <c r="D370" s="93" t="str">
        <f>IF(C370&lt;&gt;"",COUNTIF(Stats!AD:AD,C370),"")</f>
        <v/>
      </c>
      <c r="E370" s="165" t="str">
        <f ca="1">IF(C370&lt;&gt;"",IF(MONTH(T370)=MONTH(TODAY()),Stats!AI2868,"--"),"")</f>
        <v/>
      </c>
      <c r="F370" s="97"/>
      <c r="G370" s="160"/>
      <c r="H370" s="157"/>
      <c r="I370" s="158"/>
      <c r="J370" s="161"/>
      <c r="K370" s="160"/>
      <c r="L370" s="162"/>
      <c r="M370" s="162"/>
      <c r="N370" s="96"/>
      <c r="O370" s="96"/>
      <c r="P370" s="164"/>
      <c r="Q370" s="159"/>
      <c r="R370" s="98"/>
      <c r="S370" s="163"/>
      <c r="T370" s="92" t="str">
        <f t="shared" ca="1" si="27"/>
        <v/>
      </c>
      <c r="U370" s="94"/>
      <c r="V370" s="92" t="str">
        <f t="shared" si="28"/>
        <v/>
      </c>
      <c r="W370" s="92" t="str">
        <f t="shared" si="29"/>
        <v/>
      </c>
      <c r="X370" s="99"/>
      <c r="Y370" s="94"/>
      <c r="Z370" s="100"/>
      <c r="AA370" s="95"/>
      <c r="AB370" s="10"/>
      <c r="AC370" s="72" t="b">
        <f t="shared" ca="1" si="26"/>
        <v>0</v>
      </c>
    </row>
    <row r="371" spans="1:29" ht="15">
      <c r="A371" s="93">
        <f t="shared" si="30"/>
        <v>2868</v>
      </c>
      <c r="B371" s="94"/>
      <c r="C371" s="153"/>
      <c r="D371" s="93" t="str">
        <f>IF(C371&lt;&gt;"",COUNTIF(Stats!AD:AD,C371),"")</f>
        <v/>
      </c>
      <c r="E371" s="165" t="str">
        <f ca="1">IF(C371&lt;&gt;"",IF(MONTH(T371)=MONTH(TODAY()),Stats!AI2869,"--"),"")</f>
        <v/>
      </c>
      <c r="F371" s="97"/>
      <c r="G371" s="160"/>
      <c r="H371" s="157"/>
      <c r="I371" s="158"/>
      <c r="J371" s="161"/>
      <c r="K371" s="160"/>
      <c r="L371" s="162"/>
      <c r="M371" s="162"/>
      <c r="N371" s="96"/>
      <c r="O371" s="96"/>
      <c r="P371" s="164"/>
      <c r="Q371" s="159"/>
      <c r="R371" s="98"/>
      <c r="S371" s="163"/>
      <c r="T371" s="92" t="str">
        <f t="shared" ca="1" si="27"/>
        <v/>
      </c>
      <c r="U371" s="94"/>
      <c r="V371" s="92" t="str">
        <f t="shared" si="28"/>
        <v/>
      </c>
      <c r="W371" s="92" t="str">
        <f t="shared" si="29"/>
        <v/>
      </c>
      <c r="X371" s="99"/>
      <c r="Y371" s="94"/>
      <c r="Z371" s="100"/>
      <c r="AA371" s="95"/>
      <c r="AB371" s="10"/>
      <c r="AC371" s="72" t="b">
        <f t="shared" ca="1" si="26"/>
        <v>0</v>
      </c>
    </row>
    <row r="372" spans="1:29" ht="15">
      <c r="A372" s="93">
        <f t="shared" si="30"/>
        <v>2869</v>
      </c>
      <c r="B372" s="94"/>
      <c r="C372" s="153"/>
      <c r="D372" s="93" t="str">
        <f>IF(C372&lt;&gt;"",COUNTIF(Stats!AD:AD,C372),"")</f>
        <v/>
      </c>
      <c r="E372" s="165" t="str">
        <f ca="1">IF(C372&lt;&gt;"",IF(MONTH(T372)=MONTH(TODAY()),Stats!AI2870,"--"),"")</f>
        <v/>
      </c>
      <c r="F372" s="97"/>
      <c r="G372" s="160"/>
      <c r="H372" s="157"/>
      <c r="I372" s="158"/>
      <c r="J372" s="161"/>
      <c r="K372" s="160"/>
      <c r="L372" s="162"/>
      <c r="M372" s="162"/>
      <c r="N372" s="96"/>
      <c r="O372" s="96"/>
      <c r="P372" s="164"/>
      <c r="Q372" s="159"/>
      <c r="R372" s="98"/>
      <c r="S372" s="163"/>
      <c r="T372" s="92" t="str">
        <f t="shared" ca="1" si="27"/>
        <v/>
      </c>
      <c r="U372" s="94"/>
      <c r="V372" s="92" t="str">
        <f t="shared" si="28"/>
        <v/>
      </c>
      <c r="W372" s="92" t="str">
        <f t="shared" si="29"/>
        <v/>
      </c>
      <c r="X372" s="99"/>
      <c r="Y372" s="94"/>
      <c r="Z372" s="100"/>
      <c r="AA372" s="95"/>
      <c r="AB372" s="10"/>
      <c r="AC372" s="72" t="b">
        <f t="shared" ca="1" si="26"/>
        <v>0</v>
      </c>
    </row>
    <row r="373" spans="1:29" ht="15">
      <c r="A373" s="93">
        <f t="shared" si="30"/>
        <v>2870</v>
      </c>
      <c r="B373" s="94"/>
      <c r="C373" s="153"/>
      <c r="D373" s="93" t="str">
        <f>IF(C373&lt;&gt;"",COUNTIF(Stats!AD:AD,C373),"")</f>
        <v/>
      </c>
      <c r="E373" s="165" t="str">
        <f ca="1">IF(C373&lt;&gt;"",IF(MONTH(T373)=MONTH(TODAY()),Stats!AI2871,"--"),"")</f>
        <v/>
      </c>
      <c r="F373" s="97"/>
      <c r="G373" s="160"/>
      <c r="H373" s="157"/>
      <c r="I373" s="158"/>
      <c r="J373" s="161"/>
      <c r="K373" s="160"/>
      <c r="L373" s="162"/>
      <c r="M373" s="162"/>
      <c r="N373" s="96"/>
      <c r="O373" s="96"/>
      <c r="P373" s="164"/>
      <c r="Q373" s="159"/>
      <c r="R373" s="98"/>
      <c r="S373" s="163"/>
      <c r="T373" s="92" t="str">
        <f t="shared" ca="1" si="27"/>
        <v/>
      </c>
      <c r="U373" s="94"/>
      <c r="V373" s="92" t="str">
        <f t="shared" si="28"/>
        <v/>
      </c>
      <c r="W373" s="92" t="str">
        <f t="shared" si="29"/>
        <v/>
      </c>
      <c r="X373" s="99"/>
      <c r="Y373" s="94"/>
      <c r="Z373" s="100"/>
      <c r="AA373" s="95"/>
      <c r="AB373" s="10"/>
      <c r="AC373" s="72" t="b">
        <f t="shared" ca="1" si="26"/>
        <v>0</v>
      </c>
    </row>
    <row r="374" spans="1:29" ht="15">
      <c r="A374" s="93">
        <f t="shared" si="30"/>
        <v>2871</v>
      </c>
      <c r="B374" s="94"/>
      <c r="C374" s="153"/>
      <c r="D374" s="93" t="str">
        <f>IF(C374&lt;&gt;"",COUNTIF(Stats!AD:AD,C374),"")</f>
        <v/>
      </c>
      <c r="E374" s="165" t="str">
        <f ca="1">IF(C374&lt;&gt;"",IF(MONTH(T374)=MONTH(TODAY()),Stats!AI2872,"--"),"")</f>
        <v/>
      </c>
      <c r="F374" s="97"/>
      <c r="G374" s="160"/>
      <c r="H374" s="157"/>
      <c r="I374" s="158"/>
      <c r="J374" s="161"/>
      <c r="K374" s="160"/>
      <c r="L374" s="162"/>
      <c r="M374" s="162"/>
      <c r="N374" s="96"/>
      <c r="O374" s="96"/>
      <c r="P374" s="164"/>
      <c r="Q374" s="159"/>
      <c r="R374" s="98"/>
      <c r="S374" s="163"/>
      <c r="T374" s="92" t="str">
        <f t="shared" ca="1" si="27"/>
        <v/>
      </c>
      <c r="U374" s="94"/>
      <c r="V374" s="92" t="str">
        <f t="shared" si="28"/>
        <v/>
      </c>
      <c r="W374" s="92" t="str">
        <f t="shared" si="29"/>
        <v/>
      </c>
      <c r="X374" s="99"/>
      <c r="Y374" s="94"/>
      <c r="Z374" s="100"/>
      <c r="AA374" s="95"/>
      <c r="AB374" s="10"/>
      <c r="AC374" s="72" t="b">
        <f t="shared" ca="1" si="26"/>
        <v>0</v>
      </c>
    </row>
    <row r="375" spans="1:29" ht="15">
      <c r="A375" s="93">
        <f t="shared" si="30"/>
        <v>2872</v>
      </c>
      <c r="B375" s="94"/>
      <c r="C375" s="153"/>
      <c r="D375" s="93" t="str">
        <f>IF(C375&lt;&gt;"",COUNTIF(Stats!AD:AD,C375),"")</f>
        <v/>
      </c>
      <c r="E375" s="165" t="str">
        <f ca="1">IF(C375&lt;&gt;"",IF(MONTH(T375)=MONTH(TODAY()),Stats!AI2873,"--"),"")</f>
        <v/>
      </c>
      <c r="F375" s="97"/>
      <c r="G375" s="160"/>
      <c r="H375" s="157"/>
      <c r="I375" s="158"/>
      <c r="J375" s="161"/>
      <c r="K375" s="160"/>
      <c r="L375" s="162"/>
      <c r="M375" s="162"/>
      <c r="N375" s="96"/>
      <c r="O375" s="96"/>
      <c r="P375" s="164"/>
      <c r="Q375" s="159"/>
      <c r="R375" s="98"/>
      <c r="S375" s="163"/>
      <c r="T375" s="92" t="str">
        <f t="shared" ca="1" si="27"/>
        <v/>
      </c>
      <c r="U375" s="94"/>
      <c r="V375" s="92" t="str">
        <f t="shared" si="28"/>
        <v/>
      </c>
      <c r="W375" s="92" t="str">
        <f t="shared" si="29"/>
        <v/>
      </c>
      <c r="X375" s="99"/>
      <c r="Y375" s="94"/>
      <c r="Z375" s="100"/>
      <c r="AA375" s="95"/>
      <c r="AB375" s="10"/>
      <c r="AC375" s="72" t="b">
        <f t="shared" ca="1" si="26"/>
        <v>0</v>
      </c>
    </row>
    <row r="376" spans="1:29" ht="15">
      <c r="A376" s="93">
        <f t="shared" si="30"/>
        <v>2873</v>
      </c>
      <c r="B376" s="94"/>
      <c r="C376" s="153"/>
      <c r="D376" s="93" t="str">
        <f>IF(C376&lt;&gt;"",COUNTIF(Stats!AD:AD,C376),"")</f>
        <v/>
      </c>
      <c r="E376" s="165" t="str">
        <f ca="1">IF(C376&lt;&gt;"",IF(MONTH(T376)=MONTH(TODAY()),Stats!AI2874,"--"),"")</f>
        <v/>
      </c>
      <c r="F376" s="97"/>
      <c r="G376" s="160"/>
      <c r="H376" s="157"/>
      <c r="I376" s="158"/>
      <c r="J376" s="161"/>
      <c r="K376" s="160"/>
      <c r="L376" s="162"/>
      <c r="M376" s="162"/>
      <c r="N376" s="96"/>
      <c r="O376" s="96"/>
      <c r="P376" s="164"/>
      <c r="Q376" s="159"/>
      <c r="R376" s="98"/>
      <c r="S376" s="163"/>
      <c r="T376" s="92" t="str">
        <f t="shared" ca="1" si="27"/>
        <v/>
      </c>
      <c r="U376" s="94"/>
      <c r="V376" s="92" t="str">
        <f t="shared" si="28"/>
        <v/>
      </c>
      <c r="W376" s="92" t="str">
        <f t="shared" si="29"/>
        <v/>
      </c>
      <c r="X376" s="99"/>
      <c r="Y376" s="94"/>
      <c r="Z376" s="100"/>
      <c r="AA376" s="95"/>
      <c r="AB376" s="10"/>
      <c r="AC376" s="72" t="b">
        <f t="shared" ca="1" si="26"/>
        <v>0</v>
      </c>
    </row>
    <row r="377" spans="1:29" ht="15">
      <c r="A377" s="93">
        <f t="shared" si="30"/>
        <v>2874</v>
      </c>
      <c r="B377" s="94"/>
      <c r="C377" s="153"/>
      <c r="D377" s="93" t="str">
        <f>IF(C377&lt;&gt;"",COUNTIF(Stats!AD:AD,C377),"")</f>
        <v/>
      </c>
      <c r="E377" s="165" t="str">
        <f ca="1">IF(C377&lt;&gt;"",IF(MONTH(T377)=MONTH(TODAY()),Stats!AI2875,"--"),"")</f>
        <v/>
      </c>
      <c r="F377" s="97"/>
      <c r="G377" s="160"/>
      <c r="H377" s="157"/>
      <c r="I377" s="158"/>
      <c r="J377" s="161"/>
      <c r="K377" s="160"/>
      <c r="L377" s="162"/>
      <c r="M377" s="162"/>
      <c r="N377" s="96"/>
      <c r="O377" s="96"/>
      <c r="P377" s="164"/>
      <c r="Q377" s="159"/>
      <c r="R377" s="98"/>
      <c r="S377" s="163"/>
      <c r="T377" s="92" t="str">
        <f t="shared" ca="1" si="27"/>
        <v/>
      </c>
      <c r="U377" s="94"/>
      <c r="V377" s="92" t="str">
        <f t="shared" si="28"/>
        <v/>
      </c>
      <c r="W377" s="92" t="str">
        <f t="shared" si="29"/>
        <v/>
      </c>
      <c r="X377" s="99"/>
      <c r="Y377" s="94"/>
      <c r="Z377" s="100"/>
      <c r="AA377" s="95"/>
      <c r="AB377" s="10"/>
      <c r="AC377" s="72" t="b">
        <f t="shared" ca="1" si="26"/>
        <v>0</v>
      </c>
    </row>
    <row r="378" spans="1:29" ht="15">
      <c r="A378" s="93">
        <f t="shared" si="30"/>
        <v>2875</v>
      </c>
      <c r="B378" s="94"/>
      <c r="C378" s="153"/>
      <c r="D378" s="93" t="str">
        <f>IF(C378&lt;&gt;"",COUNTIF(Stats!AD:AD,C378),"")</f>
        <v/>
      </c>
      <c r="E378" s="165" t="str">
        <f ca="1">IF(C378&lt;&gt;"",IF(MONTH(T378)=MONTH(TODAY()),Stats!AI2876,"--"),"")</f>
        <v/>
      </c>
      <c r="F378" s="97"/>
      <c r="G378" s="160"/>
      <c r="H378" s="157"/>
      <c r="I378" s="158"/>
      <c r="J378" s="161"/>
      <c r="K378" s="160"/>
      <c r="L378" s="162"/>
      <c r="M378" s="162"/>
      <c r="N378" s="96"/>
      <c r="O378" s="96"/>
      <c r="P378" s="164"/>
      <c r="Q378" s="159"/>
      <c r="R378" s="98"/>
      <c r="S378" s="163"/>
      <c r="T378" s="92" t="str">
        <f t="shared" ca="1" si="27"/>
        <v/>
      </c>
      <c r="U378" s="94"/>
      <c r="V378" s="92" t="str">
        <f t="shared" si="28"/>
        <v/>
      </c>
      <c r="W378" s="92" t="str">
        <f t="shared" si="29"/>
        <v/>
      </c>
      <c r="X378" s="99"/>
      <c r="Y378" s="94"/>
      <c r="Z378" s="100"/>
      <c r="AA378" s="95"/>
      <c r="AB378" s="10"/>
      <c r="AC378" s="72" t="b">
        <f t="shared" ca="1" si="26"/>
        <v>0</v>
      </c>
    </row>
    <row r="379" spans="1:29" ht="15">
      <c r="A379" s="93">
        <f t="shared" si="30"/>
        <v>2876</v>
      </c>
      <c r="B379" s="94"/>
      <c r="C379" s="153"/>
      <c r="D379" s="93" t="str">
        <f>IF(C379&lt;&gt;"",COUNTIF(Stats!AD:AD,C379),"")</f>
        <v/>
      </c>
      <c r="E379" s="165" t="str">
        <f ca="1">IF(C379&lt;&gt;"",IF(MONTH(T379)=MONTH(TODAY()),Stats!AI2877,"--"),"")</f>
        <v/>
      </c>
      <c r="F379" s="97"/>
      <c r="G379" s="160"/>
      <c r="H379" s="157"/>
      <c r="I379" s="158"/>
      <c r="J379" s="161"/>
      <c r="K379" s="160"/>
      <c r="L379" s="162"/>
      <c r="M379" s="162"/>
      <c r="N379" s="96"/>
      <c r="O379" s="96"/>
      <c r="P379" s="164"/>
      <c r="Q379" s="159"/>
      <c r="R379" s="98"/>
      <c r="S379" s="163"/>
      <c r="T379" s="92" t="str">
        <f t="shared" ca="1" si="27"/>
        <v/>
      </c>
      <c r="U379" s="94"/>
      <c r="V379" s="92" t="str">
        <f t="shared" si="28"/>
        <v/>
      </c>
      <c r="W379" s="92" t="str">
        <f t="shared" si="29"/>
        <v/>
      </c>
      <c r="X379" s="99"/>
      <c r="Y379" s="94"/>
      <c r="Z379" s="100"/>
      <c r="AA379" s="95"/>
      <c r="AB379" s="10"/>
      <c r="AC379" s="72" t="b">
        <f t="shared" ca="1" si="26"/>
        <v>0</v>
      </c>
    </row>
    <row r="380" spans="1:29" ht="15">
      <c r="A380" s="93">
        <f t="shared" si="30"/>
        <v>2877</v>
      </c>
      <c r="B380" s="94"/>
      <c r="C380" s="153"/>
      <c r="D380" s="93" t="str">
        <f>IF(C380&lt;&gt;"",COUNTIF(Stats!AD:AD,C380),"")</f>
        <v/>
      </c>
      <c r="E380" s="165" t="str">
        <f ca="1">IF(C380&lt;&gt;"",IF(MONTH(T380)=MONTH(TODAY()),Stats!AI2878,"--"),"")</f>
        <v/>
      </c>
      <c r="F380" s="97"/>
      <c r="G380" s="160"/>
      <c r="H380" s="157"/>
      <c r="I380" s="158"/>
      <c r="J380" s="161"/>
      <c r="K380" s="160"/>
      <c r="L380" s="162"/>
      <c r="M380" s="162"/>
      <c r="N380" s="96"/>
      <c r="O380" s="96"/>
      <c r="P380" s="164"/>
      <c r="Q380" s="159"/>
      <c r="R380" s="98"/>
      <c r="S380" s="163"/>
      <c r="T380" s="92" t="str">
        <f t="shared" ca="1" si="27"/>
        <v/>
      </c>
      <c r="U380" s="94"/>
      <c r="V380" s="92" t="str">
        <f t="shared" si="28"/>
        <v/>
      </c>
      <c r="W380" s="92" t="str">
        <f t="shared" si="29"/>
        <v/>
      </c>
      <c r="X380" s="99"/>
      <c r="Y380" s="94"/>
      <c r="Z380" s="100"/>
      <c r="AA380" s="95"/>
      <c r="AB380" s="10"/>
      <c r="AC380" s="72" t="b">
        <f t="shared" ca="1" si="26"/>
        <v>0</v>
      </c>
    </row>
    <row r="381" spans="1:29" ht="15">
      <c r="A381" s="93">
        <f t="shared" si="30"/>
        <v>2878</v>
      </c>
      <c r="B381" s="94"/>
      <c r="C381" s="153"/>
      <c r="D381" s="93" t="str">
        <f>IF(C381&lt;&gt;"",COUNTIF(Stats!AD:AD,C381),"")</f>
        <v/>
      </c>
      <c r="E381" s="165" t="str">
        <f ca="1">IF(C381&lt;&gt;"",IF(MONTH(T381)=MONTH(TODAY()),Stats!AI2879,"--"),"")</f>
        <v/>
      </c>
      <c r="F381" s="97"/>
      <c r="G381" s="160"/>
      <c r="H381" s="157"/>
      <c r="I381" s="158"/>
      <c r="J381" s="161"/>
      <c r="K381" s="160"/>
      <c r="L381" s="162"/>
      <c r="M381" s="162"/>
      <c r="N381" s="96"/>
      <c r="O381" s="96"/>
      <c r="P381" s="164"/>
      <c r="Q381" s="159"/>
      <c r="R381" s="98"/>
      <c r="S381" s="163"/>
      <c r="T381" s="92" t="str">
        <f t="shared" ca="1" si="27"/>
        <v/>
      </c>
      <c r="U381" s="94"/>
      <c r="V381" s="92" t="str">
        <f t="shared" si="28"/>
        <v/>
      </c>
      <c r="W381" s="92" t="str">
        <f t="shared" si="29"/>
        <v/>
      </c>
      <c r="X381" s="99"/>
      <c r="Y381" s="94"/>
      <c r="Z381" s="100"/>
      <c r="AA381" s="95"/>
      <c r="AB381" s="10"/>
      <c r="AC381" s="72" t="b">
        <f t="shared" ca="1" si="26"/>
        <v>0</v>
      </c>
    </row>
    <row r="382" spans="1:29" ht="15">
      <c r="A382" s="93">
        <f t="shared" si="30"/>
        <v>2879</v>
      </c>
      <c r="B382" s="94"/>
      <c r="C382" s="153"/>
      <c r="D382" s="93" t="str">
        <f>IF(C382&lt;&gt;"",COUNTIF(Stats!AD:AD,C382),"")</f>
        <v/>
      </c>
      <c r="E382" s="165" t="str">
        <f ca="1">IF(C382&lt;&gt;"",IF(MONTH(T382)=MONTH(TODAY()),Stats!AI2880,"--"),"")</f>
        <v/>
      </c>
      <c r="F382" s="97"/>
      <c r="G382" s="160"/>
      <c r="H382" s="157"/>
      <c r="I382" s="158"/>
      <c r="J382" s="161"/>
      <c r="K382" s="160"/>
      <c r="L382" s="162"/>
      <c r="M382" s="162"/>
      <c r="N382" s="96"/>
      <c r="O382" s="96"/>
      <c r="P382" s="164"/>
      <c r="Q382" s="159"/>
      <c r="R382" s="98"/>
      <c r="S382" s="163"/>
      <c r="T382" s="92" t="str">
        <f t="shared" ca="1" si="27"/>
        <v/>
      </c>
      <c r="U382" s="94"/>
      <c r="V382" s="92" t="str">
        <f t="shared" si="28"/>
        <v/>
      </c>
      <c r="W382" s="92" t="str">
        <f t="shared" si="29"/>
        <v/>
      </c>
      <c r="X382" s="99"/>
      <c r="Y382" s="94"/>
      <c r="Z382" s="100"/>
      <c r="AA382" s="95"/>
      <c r="AB382" s="10"/>
      <c r="AC382" s="72" t="b">
        <f t="shared" ca="1" si="26"/>
        <v>0</v>
      </c>
    </row>
    <row r="383" spans="1:29" ht="15">
      <c r="A383" s="93">
        <f t="shared" si="30"/>
        <v>2880</v>
      </c>
      <c r="B383" s="94"/>
      <c r="C383" s="153"/>
      <c r="D383" s="93" t="str">
        <f>IF(C383&lt;&gt;"",COUNTIF(Stats!AD:AD,C383),"")</f>
        <v/>
      </c>
      <c r="E383" s="165" t="str">
        <f ca="1">IF(C383&lt;&gt;"",IF(MONTH(T383)=MONTH(TODAY()),Stats!AI2881,"--"),"")</f>
        <v/>
      </c>
      <c r="F383" s="97"/>
      <c r="G383" s="160"/>
      <c r="H383" s="157"/>
      <c r="I383" s="158"/>
      <c r="J383" s="161"/>
      <c r="K383" s="160"/>
      <c r="L383" s="162"/>
      <c r="M383" s="162"/>
      <c r="N383" s="96"/>
      <c r="O383" s="96"/>
      <c r="P383" s="164"/>
      <c r="Q383" s="159"/>
      <c r="R383" s="98"/>
      <c r="S383" s="163"/>
      <c r="T383" s="92" t="str">
        <f t="shared" ca="1" si="27"/>
        <v/>
      </c>
      <c r="U383" s="94"/>
      <c r="V383" s="92" t="str">
        <f t="shared" si="28"/>
        <v/>
      </c>
      <c r="W383" s="92" t="str">
        <f t="shared" si="29"/>
        <v/>
      </c>
      <c r="X383" s="99"/>
      <c r="Y383" s="94"/>
      <c r="Z383" s="100"/>
      <c r="AA383" s="95"/>
      <c r="AB383" s="10"/>
      <c r="AC383" s="72" t="b">
        <f t="shared" ca="1" si="26"/>
        <v>0</v>
      </c>
    </row>
    <row r="384" spans="1:29" ht="15">
      <c r="A384" s="93">
        <f t="shared" si="30"/>
        <v>2881</v>
      </c>
      <c r="B384" s="94"/>
      <c r="C384" s="153"/>
      <c r="D384" s="93" t="str">
        <f>IF(C384&lt;&gt;"",COUNTIF(Stats!AD:AD,C384),"")</f>
        <v/>
      </c>
      <c r="E384" s="165" t="str">
        <f ca="1">IF(C384&lt;&gt;"",IF(MONTH(T384)=MONTH(TODAY()),Stats!AI2882,"--"),"")</f>
        <v/>
      </c>
      <c r="F384" s="97"/>
      <c r="G384" s="160"/>
      <c r="H384" s="157"/>
      <c r="I384" s="158"/>
      <c r="J384" s="161"/>
      <c r="K384" s="160"/>
      <c r="L384" s="162"/>
      <c r="M384" s="162"/>
      <c r="N384" s="96"/>
      <c r="O384" s="96"/>
      <c r="P384" s="164"/>
      <c r="Q384" s="159"/>
      <c r="R384" s="98"/>
      <c r="S384" s="163"/>
      <c r="T384" s="92" t="str">
        <f t="shared" ca="1" si="27"/>
        <v/>
      </c>
      <c r="U384" s="94"/>
      <c r="V384" s="92" t="str">
        <f t="shared" si="28"/>
        <v/>
      </c>
      <c r="W384" s="92" t="str">
        <f t="shared" si="29"/>
        <v/>
      </c>
      <c r="X384" s="99"/>
      <c r="Y384" s="94"/>
      <c r="Z384" s="100"/>
      <c r="AA384" s="95"/>
      <c r="AB384" s="10"/>
      <c r="AC384" s="72" t="b">
        <f t="shared" ca="1" si="26"/>
        <v>0</v>
      </c>
    </row>
    <row r="385" spans="1:29" ht="15">
      <c r="A385" s="93">
        <f t="shared" si="30"/>
        <v>2882</v>
      </c>
      <c r="B385" s="94"/>
      <c r="C385" s="153"/>
      <c r="D385" s="93" t="str">
        <f>IF(C385&lt;&gt;"",COUNTIF(Stats!AD:AD,C385),"")</f>
        <v/>
      </c>
      <c r="E385" s="165" t="str">
        <f ca="1">IF(C385&lt;&gt;"",IF(MONTH(T385)=MONTH(TODAY()),Stats!AI2883,"--"),"")</f>
        <v/>
      </c>
      <c r="F385" s="97"/>
      <c r="G385" s="160"/>
      <c r="H385" s="157"/>
      <c r="I385" s="158"/>
      <c r="J385" s="161"/>
      <c r="K385" s="160"/>
      <c r="L385" s="162"/>
      <c r="M385" s="162"/>
      <c r="N385" s="96"/>
      <c r="O385" s="96"/>
      <c r="P385" s="164"/>
      <c r="Q385" s="159"/>
      <c r="R385" s="98"/>
      <c r="S385" s="163"/>
      <c r="T385" s="92" t="str">
        <f t="shared" ca="1" si="27"/>
        <v/>
      </c>
      <c r="U385" s="94"/>
      <c r="V385" s="92" t="str">
        <f t="shared" si="28"/>
        <v/>
      </c>
      <c r="W385" s="92" t="str">
        <f t="shared" si="29"/>
        <v/>
      </c>
      <c r="X385" s="99"/>
      <c r="Y385" s="94"/>
      <c r="Z385" s="100"/>
      <c r="AA385" s="95"/>
      <c r="AB385" s="10"/>
      <c r="AC385" s="72" t="b">
        <f t="shared" ca="1" si="26"/>
        <v>0</v>
      </c>
    </row>
    <row r="386" spans="1:29" ht="15">
      <c r="A386" s="93">
        <f t="shared" si="30"/>
        <v>2883</v>
      </c>
      <c r="B386" s="94"/>
      <c r="C386" s="153"/>
      <c r="D386" s="93" t="str">
        <f>IF(C386&lt;&gt;"",COUNTIF(Stats!AD:AD,C386),"")</f>
        <v/>
      </c>
      <c r="E386" s="165" t="str">
        <f ca="1">IF(C386&lt;&gt;"",IF(MONTH(T386)=MONTH(TODAY()),Stats!AI2884,"--"),"")</f>
        <v/>
      </c>
      <c r="F386" s="97"/>
      <c r="G386" s="160"/>
      <c r="H386" s="157"/>
      <c r="I386" s="158"/>
      <c r="J386" s="161"/>
      <c r="K386" s="160"/>
      <c r="L386" s="162"/>
      <c r="M386" s="162"/>
      <c r="N386" s="96"/>
      <c r="O386" s="96"/>
      <c r="P386" s="164"/>
      <c r="Q386" s="159"/>
      <c r="R386" s="98"/>
      <c r="S386" s="163"/>
      <c r="T386" s="92" t="str">
        <f t="shared" ca="1" si="27"/>
        <v/>
      </c>
      <c r="U386" s="94"/>
      <c r="V386" s="92" t="str">
        <f t="shared" si="28"/>
        <v/>
      </c>
      <c r="W386" s="92" t="str">
        <f t="shared" si="29"/>
        <v/>
      </c>
      <c r="X386" s="99"/>
      <c r="Y386" s="94"/>
      <c r="Z386" s="100"/>
      <c r="AA386" s="95"/>
      <c r="AB386" s="10"/>
      <c r="AC386" s="72" t="b">
        <f t="shared" ca="1" si="26"/>
        <v>0</v>
      </c>
    </row>
    <row r="387" spans="1:29" ht="15">
      <c r="A387" s="93">
        <f t="shared" si="30"/>
        <v>2884</v>
      </c>
      <c r="B387" s="94"/>
      <c r="C387" s="153"/>
      <c r="D387" s="93" t="str">
        <f>IF(C387&lt;&gt;"",COUNTIF(Stats!AD:AD,C387),"")</f>
        <v/>
      </c>
      <c r="E387" s="165" t="str">
        <f ca="1">IF(C387&lt;&gt;"",IF(MONTH(T387)=MONTH(TODAY()),Stats!AI2885,"--"),"")</f>
        <v/>
      </c>
      <c r="F387" s="97"/>
      <c r="G387" s="160"/>
      <c r="H387" s="157"/>
      <c r="I387" s="158"/>
      <c r="J387" s="161"/>
      <c r="K387" s="160"/>
      <c r="L387" s="162"/>
      <c r="M387" s="162"/>
      <c r="N387" s="96"/>
      <c r="O387" s="96"/>
      <c r="P387" s="164"/>
      <c r="Q387" s="159"/>
      <c r="R387" s="98"/>
      <c r="S387" s="163"/>
      <c r="T387" s="92" t="str">
        <f t="shared" ca="1" si="27"/>
        <v/>
      </c>
      <c r="U387" s="94"/>
      <c r="V387" s="92" t="str">
        <f t="shared" si="28"/>
        <v/>
      </c>
      <c r="W387" s="92" t="str">
        <f t="shared" si="29"/>
        <v/>
      </c>
      <c r="X387" s="99"/>
      <c r="Y387" s="94"/>
      <c r="Z387" s="100"/>
      <c r="AA387" s="95"/>
      <c r="AB387" s="10"/>
      <c r="AC387" s="72" t="b">
        <f t="shared" ca="1" si="26"/>
        <v>0</v>
      </c>
    </row>
    <row r="388" spans="1:29" ht="15">
      <c r="A388" s="93">
        <f t="shared" si="30"/>
        <v>2885</v>
      </c>
      <c r="B388" s="94"/>
      <c r="C388" s="153"/>
      <c r="D388" s="93" t="str">
        <f>IF(C388&lt;&gt;"",COUNTIF(Stats!AD:AD,C388),"")</f>
        <v/>
      </c>
      <c r="E388" s="165" t="str">
        <f ca="1">IF(C388&lt;&gt;"",IF(MONTH(T388)=MONTH(TODAY()),Stats!AI2886,"--"),"")</f>
        <v/>
      </c>
      <c r="F388" s="97"/>
      <c r="G388" s="160"/>
      <c r="H388" s="157"/>
      <c r="I388" s="158"/>
      <c r="J388" s="161"/>
      <c r="K388" s="160"/>
      <c r="L388" s="162"/>
      <c r="M388" s="162"/>
      <c r="N388" s="96"/>
      <c r="O388" s="96"/>
      <c r="P388" s="164"/>
      <c r="Q388" s="159"/>
      <c r="R388" s="98"/>
      <c r="S388" s="163"/>
      <c r="T388" s="92" t="str">
        <f t="shared" ca="1" si="27"/>
        <v/>
      </c>
      <c r="U388" s="94"/>
      <c r="V388" s="92" t="str">
        <f t="shared" si="28"/>
        <v/>
      </c>
      <c r="W388" s="92" t="str">
        <f t="shared" si="29"/>
        <v/>
      </c>
      <c r="X388" s="99"/>
      <c r="Y388" s="94"/>
      <c r="Z388" s="100"/>
      <c r="AA388" s="95"/>
      <c r="AB388" s="10"/>
      <c r="AC388" s="72" t="b">
        <f t="shared" ref="AC388:AC451" ca="1" si="31">AND(T388&gt;=startDate,T388&lt;=endDate)</f>
        <v>0</v>
      </c>
    </row>
    <row r="389" spans="1:29" ht="15">
      <c r="A389" s="93">
        <f t="shared" si="30"/>
        <v>2886</v>
      </c>
      <c r="B389" s="94"/>
      <c r="C389" s="153"/>
      <c r="D389" s="93" t="str">
        <f>IF(C389&lt;&gt;"",COUNTIF(Stats!AD:AD,C389),"")</f>
        <v/>
      </c>
      <c r="E389" s="165" t="str">
        <f ca="1">IF(C389&lt;&gt;"",IF(MONTH(T389)=MONTH(TODAY()),Stats!AI2887,"--"),"")</f>
        <v/>
      </c>
      <c r="F389" s="97"/>
      <c r="G389" s="160"/>
      <c r="H389" s="157"/>
      <c r="I389" s="158"/>
      <c r="J389" s="161"/>
      <c r="K389" s="160"/>
      <c r="L389" s="162"/>
      <c r="M389" s="162"/>
      <c r="N389" s="96"/>
      <c r="O389" s="96"/>
      <c r="P389" s="164"/>
      <c r="Q389" s="159"/>
      <c r="R389" s="98"/>
      <c r="S389" s="163"/>
      <c r="T389" s="92" t="str">
        <f t="shared" ref="T389:T452" ca="1" si="32">IF(B389&lt;&gt;"",IF(T389="",TODAY(),T389),"")</f>
        <v/>
      </c>
      <c r="U389" s="94"/>
      <c r="V389" s="92" t="str">
        <f t="shared" ref="V389:V452" si="33">IF(U389="","", U389+21)</f>
        <v/>
      </c>
      <c r="W389" s="92" t="str">
        <f t="shared" ref="W389:W452" si="34">IF($U389="","", $V389+28)</f>
        <v/>
      </c>
      <c r="X389" s="99"/>
      <c r="Y389" s="94"/>
      <c r="Z389" s="100"/>
      <c r="AA389" s="95"/>
      <c r="AB389" s="10"/>
      <c r="AC389" s="72" t="b">
        <f t="shared" ca="1" si="31"/>
        <v>0</v>
      </c>
    </row>
    <row r="390" spans="1:29" ht="15">
      <c r="A390" s="93">
        <f t="shared" si="30"/>
        <v>2887</v>
      </c>
      <c r="B390" s="94"/>
      <c r="C390" s="153"/>
      <c r="D390" s="93" t="str">
        <f>IF(C390&lt;&gt;"",COUNTIF(Stats!AD:AD,C390),"")</f>
        <v/>
      </c>
      <c r="E390" s="165" t="str">
        <f ca="1">IF(C390&lt;&gt;"",IF(MONTH(T390)=MONTH(TODAY()),Stats!AI2888,"--"),"")</f>
        <v/>
      </c>
      <c r="F390" s="97"/>
      <c r="G390" s="160"/>
      <c r="H390" s="157"/>
      <c r="I390" s="158"/>
      <c r="J390" s="161"/>
      <c r="K390" s="160"/>
      <c r="L390" s="162"/>
      <c r="M390" s="162"/>
      <c r="N390" s="96"/>
      <c r="O390" s="96"/>
      <c r="P390" s="164"/>
      <c r="Q390" s="159"/>
      <c r="R390" s="98"/>
      <c r="S390" s="163"/>
      <c r="T390" s="92" t="str">
        <f t="shared" ca="1" si="32"/>
        <v/>
      </c>
      <c r="U390" s="94"/>
      <c r="V390" s="92" t="str">
        <f t="shared" si="33"/>
        <v/>
      </c>
      <c r="W390" s="92" t="str">
        <f t="shared" si="34"/>
        <v/>
      </c>
      <c r="X390" s="99"/>
      <c r="Y390" s="94"/>
      <c r="Z390" s="100"/>
      <c r="AA390" s="95"/>
      <c r="AB390" s="10"/>
      <c r="AC390" s="72" t="b">
        <f t="shared" ca="1" si="31"/>
        <v>0</v>
      </c>
    </row>
    <row r="391" spans="1:29" ht="15">
      <c r="A391" s="93">
        <f t="shared" si="30"/>
        <v>2888</v>
      </c>
      <c r="B391" s="94"/>
      <c r="C391" s="153"/>
      <c r="D391" s="93" t="str">
        <f>IF(C391&lt;&gt;"",COUNTIF(Stats!AD:AD,C391),"")</f>
        <v/>
      </c>
      <c r="E391" s="165" t="str">
        <f ca="1">IF(C391&lt;&gt;"",IF(MONTH(T391)=MONTH(TODAY()),Stats!AI2889,"--"),"")</f>
        <v/>
      </c>
      <c r="F391" s="97"/>
      <c r="G391" s="160"/>
      <c r="H391" s="157"/>
      <c r="I391" s="158"/>
      <c r="J391" s="161"/>
      <c r="K391" s="160"/>
      <c r="L391" s="162"/>
      <c r="M391" s="162"/>
      <c r="N391" s="96"/>
      <c r="O391" s="96"/>
      <c r="P391" s="164"/>
      <c r="Q391" s="159"/>
      <c r="R391" s="98"/>
      <c r="S391" s="163"/>
      <c r="T391" s="92" t="str">
        <f t="shared" ca="1" si="32"/>
        <v/>
      </c>
      <c r="U391" s="94"/>
      <c r="V391" s="92" t="str">
        <f t="shared" si="33"/>
        <v/>
      </c>
      <c r="W391" s="92" t="str">
        <f t="shared" si="34"/>
        <v/>
      </c>
      <c r="X391" s="99"/>
      <c r="Y391" s="94"/>
      <c r="Z391" s="100"/>
      <c r="AA391" s="95"/>
      <c r="AB391" s="10"/>
      <c r="AC391" s="72" t="b">
        <f t="shared" ca="1" si="31"/>
        <v>0</v>
      </c>
    </row>
    <row r="392" spans="1:29" ht="15">
      <c r="A392" s="93">
        <f t="shared" ref="A392:A455" si="35">(A391+1)</f>
        <v>2889</v>
      </c>
      <c r="B392" s="94"/>
      <c r="C392" s="153"/>
      <c r="D392" s="93" t="str">
        <f>IF(C392&lt;&gt;"",COUNTIF(Stats!AD:AD,C392),"")</f>
        <v/>
      </c>
      <c r="E392" s="165" t="str">
        <f ca="1">IF(C392&lt;&gt;"",IF(MONTH(T392)=MONTH(TODAY()),Stats!AI2890,"--"),"")</f>
        <v/>
      </c>
      <c r="F392" s="97"/>
      <c r="G392" s="160"/>
      <c r="H392" s="157"/>
      <c r="I392" s="158"/>
      <c r="J392" s="161"/>
      <c r="K392" s="160"/>
      <c r="L392" s="162"/>
      <c r="M392" s="162"/>
      <c r="N392" s="96"/>
      <c r="O392" s="96"/>
      <c r="P392" s="164"/>
      <c r="Q392" s="159"/>
      <c r="R392" s="98"/>
      <c r="S392" s="163"/>
      <c r="T392" s="92" t="str">
        <f t="shared" ca="1" si="32"/>
        <v/>
      </c>
      <c r="U392" s="94"/>
      <c r="V392" s="92" t="str">
        <f t="shared" si="33"/>
        <v/>
      </c>
      <c r="W392" s="92" t="str">
        <f t="shared" si="34"/>
        <v/>
      </c>
      <c r="X392" s="99"/>
      <c r="Y392" s="94"/>
      <c r="Z392" s="100"/>
      <c r="AA392" s="95"/>
      <c r="AB392" s="10"/>
      <c r="AC392" s="72" t="b">
        <f t="shared" ca="1" si="31"/>
        <v>0</v>
      </c>
    </row>
    <row r="393" spans="1:29" ht="15">
      <c r="A393" s="93">
        <f t="shared" si="35"/>
        <v>2890</v>
      </c>
      <c r="B393" s="94"/>
      <c r="C393" s="153"/>
      <c r="D393" s="93" t="str">
        <f>IF(C393&lt;&gt;"",COUNTIF(Stats!AD:AD,C393),"")</f>
        <v/>
      </c>
      <c r="E393" s="165" t="str">
        <f ca="1">IF(C393&lt;&gt;"",IF(MONTH(T393)=MONTH(TODAY()),Stats!AI2891,"--"),"")</f>
        <v/>
      </c>
      <c r="F393" s="97"/>
      <c r="G393" s="160"/>
      <c r="H393" s="157"/>
      <c r="I393" s="158"/>
      <c r="J393" s="161"/>
      <c r="K393" s="160"/>
      <c r="L393" s="162"/>
      <c r="M393" s="162"/>
      <c r="N393" s="96"/>
      <c r="O393" s="96"/>
      <c r="P393" s="164"/>
      <c r="Q393" s="159"/>
      <c r="R393" s="98"/>
      <c r="S393" s="163"/>
      <c r="T393" s="92" t="str">
        <f t="shared" ca="1" si="32"/>
        <v/>
      </c>
      <c r="U393" s="94"/>
      <c r="V393" s="92" t="str">
        <f t="shared" si="33"/>
        <v/>
      </c>
      <c r="W393" s="92" t="str">
        <f t="shared" si="34"/>
        <v/>
      </c>
      <c r="X393" s="99"/>
      <c r="Y393" s="94"/>
      <c r="Z393" s="100"/>
      <c r="AA393" s="95"/>
      <c r="AB393" s="10"/>
      <c r="AC393" s="72" t="b">
        <f t="shared" ca="1" si="31"/>
        <v>0</v>
      </c>
    </row>
    <row r="394" spans="1:29" ht="15">
      <c r="A394" s="93">
        <f t="shared" si="35"/>
        <v>2891</v>
      </c>
      <c r="B394" s="94"/>
      <c r="C394" s="153"/>
      <c r="D394" s="93" t="str">
        <f>IF(C394&lt;&gt;"",COUNTIF(Stats!AD:AD,C394),"")</f>
        <v/>
      </c>
      <c r="E394" s="165" t="str">
        <f ca="1">IF(C394&lt;&gt;"",IF(MONTH(T394)=MONTH(TODAY()),Stats!AI2892,"--"),"")</f>
        <v/>
      </c>
      <c r="F394" s="97"/>
      <c r="G394" s="160"/>
      <c r="H394" s="157"/>
      <c r="I394" s="158"/>
      <c r="J394" s="161"/>
      <c r="K394" s="160"/>
      <c r="L394" s="162"/>
      <c r="M394" s="162"/>
      <c r="N394" s="96"/>
      <c r="O394" s="96"/>
      <c r="P394" s="164"/>
      <c r="Q394" s="159"/>
      <c r="R394" s="98"/>
      <c r="S394" s="163"/>
      <c r="T394" s="92" t="str">
        <f t="shared" ca="1" si="32"/>
        <v/>
      </c>
      <c r="U394" s="94"/>
      <c r="V394" s="92" t="str">
        <f t="shared" si="33"/>
        <v/>
      </c>
      <c r="W394" s="92" t="str">
        <f t="shared" si="34"/>
        <v/>
      </c>
      <c r="X394" s="99"/>
      <c r="Y394" s="94"/>
      <c r="Z394" s="100"/>
      <c r="AA394" s="95"/>
      <c r="AB394" s="10"/>
      <c r="AC394" s="72" t="b">
        <f t="shared" ca="1" si="31"/>
        <v>0</v>
      </c>
    </row>
    <row r="395" spans="1:29" ht="15">
      <c r="A395" s="93">
        <f t="shared" si="35"/>
        <v>2892</v>
      </c>
      <c r="B395" s="94"/>
      <c r="C395" s="153"/>
      <c r="D395" s="93" t="str">
        <f>IF(C395&lt;&gt;"",COUNTIF(Stats!AD:AD,C395),"")</f>
        <v/>
      </c>
      <c r="E395" s="165" t="str">
        <f ca="1">IF(C395&lt;&gt;"",IF(MONTH(T395)=MONTH(TODAY()),Stats!AI2893,"--"),"")</f>
        <v/>
      </c>
      <c r="F395" s="97"/>
      <c r="G395" s="160"/>
      <c r="H395" s="157"/>
      <c r="I395" s="158"/>
      <c r="J395" s="161"/>
      <c r="K395" s="160"/>
      <c r="L395" s="162"/>
      <c r="M395" s="162"/>
      <c r="N395" s="96"/>
      <c r="O395" s="96"/>
      <c r="P395" s="164"/>
      <c r="Q395" s="159"/>
      <c r="R395" s="98"/>
      <c r="S395" s="163"/>
      <c r="T395" s="92" t="str">
        <f t="shared" ca="1" si="32"/>
        <v/>
      </c>
      <c r="U395" s="94"/>
      <c r="V395" s="92" t="str">
        <f t="shared" si="33"/>
        <v/>
      </c>
      <c r="W395" s="92" t="str">
        <f t="shared" si="34"/>
        <v/>
      </c>
      <c r="X395" s="99"/>
      <c r="Y395" s="94"/>
      <c r="Z395" s="100"/>
      <c r="AA395" s="95"/>
      <c r="AB395" s="10"/>
      <c r="AC395" s="72" t="b">
        <f t="shared" ca="1" si="31"/>
        <v>0</v>
      </c>
    </row>
    <row r="396" spans="1:29" ht="15">
      <c r="A396" s="93">
        <f t="shared" si="35"/>
        <v>2893</v>
      </c>
      <c r="B396" s="94"/>
      <c r="C396" s="153"/>
      <c r="D396" s="93" t="str">
        <f>IF(C396&lt;&gt;"",COUNTIF(Stats!AD:AD,C396),"")</f>
        <v/>
      </c>
      <c r="E396" s="165" t="str">
        <f ca="1">IF(C396&lt;&gt;"",IF(MONTH(T396)=MONTH(TODAY()),Stats!AI2894,"--"),"")</f>
        <v/>
      </c>
      <c r="F396" s="97"/>
      <c r="G396" s="160"/>
      <c r="H396" s="157"/>
      <c r="I396" s="158"/>
      <c r="J396" s="161"/>
      <c r="K396" s="160"/>
      <c r="L396" s="162"/>
      <c r="M396" s="162"/>
      <c r="N396" s="96"/>
      <c r="O396" s="96"/>
      <c r="P396" s="164"/>
      <c r="Q396" s="159"/>
      <c r="R396" s="98"/>
      <c r="S396" s="163"/>
      <c r="T396" s="92" t="str">
        <f t="shared" ca="1" si="32"/>
        <v/>
      </c>
      <c r="U396" s="94"/>
      <c r="V396" s="92" t="str">
        <f t="shared" si="33"/>
        <v/>
      </c>
      <c r="W396" s="92" t="str">
        <f t="shared" si="34"/>
        <v/>
      </c>
      <c r="X396" s="99"/>
      <c r="Y396" s="94"/>
      <c r="Z396" s="100"/>
      <c r="AA396" s="95"/>
      <c r="AB396" s="10"/>
      <c r="AC396" s="72" t="b">
        <f t="shared" ca="1" si="31"/>
        <v>0</v>
      </c>
    </row>
    <row r="397" spans="1:29" ht="15">
      <c r="A397" s="93">
        <f t="shared" si="35"/>
        <v>2894</v>
      </c>
      <c r="B397" s="94"/>
      <c r="C397" s="153"/>
      <c r="D397" s="93" t="str">
        <f>IF(C397&lt;&gt;"",COUNTIF(Stats!AD:AD,C397),"")</f>
        <v/>
      </c>
      <c r="E397" s="165" t="str">
        <f ca="1">IF(C397&lt;&gt;"",IF(MONTH(T397)=MONTH(TODAY()),Stats!AI2895,"--"),"")</f>
        <v/>
      </c>
      <c r="F397" s="97"/>
      <c r="G397" s="160"/>
      <c r="H397" s="157"/>
      <c r="I397" s="158"/>
      <c r="J397" s="161"/>
      <c r="K397" s="160"/>
      <c r="L397" s="162"/>
      <c r="M397" s="162"/>
      <c r="N397" s="96"/>
      <c r="O397" s="96"/>
      <c r="P397" s="164"/>
      <c r="Q397" s="159"/>
      <c r="R397" s="98"/>
      <c r="S397" s="163"/>
      <c r="T397" s="92" t="str">
        <f t="shared" ca="1" si="32"/>
        <v/>
      </c>
      <c r="U397" s="94"/>
      <c r="V397" s="92" t="str">
        <f t="shared" si="33"/>
        <v/>
      </c>
      <c r="W397" s="92" t="str">
        <f t="shared" si="34"/>
        <v/>
      </c>
      <c r="X397" s="99"/>
      <c r="Y397" s="94"/>
      <c r="Z397" s="100"/>
      <c r="AA397" s="95"/>
      <c r="AB397" s="10"/>
      <c r="AC397" s="72" t="b">
        <f t="shared" ca="1" si="31"/>
        <v>0</v>
      </c>
    </row>
    <row r="398" spans="1:29" ht="15">
      <c r="A398" s="93">
        <f t="shared" si="35"/>
        <v>2895</v>
      </c>
      <c r="B398" s="94"/>
      <c r="C398" s="153"/>
      <c r="D398" s="93" t="str">
        <f>IF(C398&lt;&gt;"",COUNTIF(Stats!AD:AD,C398),"")</f>
        <v/>
      </c>
      <c r="E398" s="165" t="str">
        <f ca="1">IF(C398&lt;&gt;"",IF(MONTH(T398)=MONTH(TODAY()),Stats!AI2896,"--"),"")</f>
        <v/>
      </c>
      <c r="F398" s="97"/>
      <c r="G398" s="160"/>
      <c r="H398" s="157"/>
      <c r="I398" s="158"/>
      <c r="J398" s="161"/>
      <c r="K398" s="160"/>
      <c r="L398" s="162"/>
      <c r="M398" s="162"/>
      <c r="N398" s="96"/>
      <c r="O398" s="96"/>
      <c r="P398" s="164"/>
      <c r="Q398" s="159"/>
      <c r="R398" s="98"/>
      <c r="S398" s="163"/>
      <c r="T398" s="92" t="str">
        <f t="shared" ca="1" si="32"/>
        <v/>
      </c>
      <c r="U398" s="94"/>
      <c r="V398" s="92" t="str">
        <f t="shared" si="33"/>
        <v/>
      </c>
      <c r="W398" s="92" t="str">
        <f t="shared" si="34"/>
        <v/>
      </c>
      <c r="X398" s="99"/>
      <c r="Y398" s="94"/>
      <c r="Z398" s="100"/>
      <c r="AA398" s="95"/>
      <c r="AB398" s="10"/>
      <c r="AC398" s="72" t="b">
        <f t="shared" ca="1" si="31"/>
        <v>0</v>
      </c>
    </row>
    <row r="399" spans="1:29" ht="15">
      <c r="A399" s="93">
        <f t="shared" si="35"/>
        <v>2896</v>
      </c>
      <c r="B399" s="94"/>
      <c r="C399" s="153"/>
      <c r="D399" s="93" t="str">
        <f>IF(C399&lt;&gt;"",COUNTIF(Stats!AD:AD,C399),"")</f>
        <v/>
      </c>
      <c r="E399" s="165" t="str">
        <f ca="1">IF(C399&lt;&gt;"",IF(MONTH(T399)=MONTH(TODAY()),Stats!AI2897,"--"),"")</f>
        <v/>
      </c>
      <c r="F399" s="97"/>
      <c r="G399" s="160"/>
      <c r="H399" s="157"/>
      <c r="I399" s="158"/>
      <c r="J399" s="161"/>
      <c r="K399" s="160"/>
      <c r="L399" s="162"/>
      <c r="M399" s="162"/>
      <c r="N399" s="96"/>
      <c r="O399" s="96"/>
      <c r="P399" s="164"/>
      <c r="Q399" s="159"/>
      <c r="R399" s="98"/>
      <c r="S399" s="163"/>
      <c r="T399" s="92" t="str">
        <f t="shared" ca="1" si="32"/>
        <v/>
      </c>
      <c r="U399" s="94"/>
      <c r="V399" s="92" t="str">
        <f t="shared" si="33"/>
        <v/>
      </c>
      <c r="W399" s="92" t="str">
        <f t="shared" si="34"/>
        <v/>
      </c>
      <c r="X399" s="99"/>
      <c r="Y399" s="94"/>
      <c r="Z399" s="100"/>
      <c r="AA399" s="95"/>
      <c r="AB399" s="10"/>
      <c r="AC399" s="72" t="b">
        <f t="shared" ca="1" si="31"/>
        <v>0</v>
      </c>
    </row>
    <row r="400" spans="1:29" ht="15">
      <c r="A400" s="93">
        <f t="shared" si="35"/>
        <v>2897</v>
      </c>
      <c r="B400" s="94"/>
      <c r="C400" s="153"/>
      <c r="D400" s="93" t="str">
        <f>IF(C400&lt;&gt;"",COUNTIF(Stats!AD:AD,C400),"")</f>
        <v/>
      </c>
      <c r="E400" s="165" t="str">
        <f ca="1">IF(C400&lt;&gt;"",IF(MONTH(T400)=MONTH(TODAY()),Stats!AI2898,"--"),"")</f>
        <v/>
      </c>
      <c r="F400" s="97"/>
      <c r="G400" s="160"/>
      <c r="H400" s="157"/>
      <c r="I400" s="158"/>
      <c r="J400" s="161"/>
      <c r="K400" s="160"/>
      <c r="L400" s="162"/>
      <c r="M400" s="162"/>
      <c r="N400" s="96"/>
      <c r="O400" s="96"/>
      <c r="P400" s="164"/>
      <c r="Q400" s="159"/>
      <c r="R400" s="98"/>
      <c r="S400" s="163"/>
      <c r="T400" s="92" t="str">
        <f t="shared" ca="1" si="32"/>
        <v/>
      </c>
      <c r="U400" s="94"/>
      <c r="V400" s="92" t="str">
        <f t="shared" si="33"/>
        <v/>
      </c>
      <c r="W400" s="92" t="str">
        <f t="shared" si="34"/>
        <v/>
      </c>
      <c r="X400" s="99"/>
      <c r="Y400" s="94"/>
      <c r="Z400" s="100"/>
      <c r="AA400" s="95"/>
      <c r="AB400" s="10"/>
      <c r="AC400" s="72" t="b">
        <f t="shared" ca="1" si="31"/>
        <v>0</v>
      </c>
    </row>
    <row r="401" spans="1:29" ht="15">
      <c r="A401" s="93">
        <f t="shared" si="35"/>
        <v>2898</v>
      </c>
      <c r="B401" s="94"/>
      <c r="C401" s="153"/>
      <c r="D401" s="93" t="str">
        <f>IF(C401&lt;&gt;"",COUNTIF(Stats!AD:AD,C401),"")</f>
        <v/>
      </c>
      <c r="E401" s="165" t="str">
        <f ca="1">IF(C401&lt;&gt;"",IF(MONTH(T401)=MONTH(TODAY()),Stats!AI2899,"--"),"")</f>
        <v/>
      </c>
      <c r="F401" s="97"/>
      <c r="G401" s="160"/>
      <c r="H401" s="157"/>
      <c r="I401" s="158"/>
      <c r="J401" s="161"/>
      <c r="K401" s="160"/>
      <c r="L401" s="162"/>
      <c r="M401" s="162"/>
      <c r="N401" s="96"/>
      <c r="O401" s="96"/>
      <c r="P401" s="164"/>
      <c r="Q401" s="159"/>
      <c r="R401" s="98"/>
      <c r="S401" s="163"/>
      <c r="T401" s="92" t="str">
        <f t="shared" ca="1" si="32"/>
        <v/>
      </c>
      <c r="U401" s="94"/>
      <c r="V401" s="92" t="str">
        <f t="shared" si="33"/>
        <v/>
      </c>
      <c r="W401" s="92" t="str">
        <f t="shared" si="34"/>
        <v/>
      </c>
      <c r="X401" s="99"/>
      <c r="Y401" s="94"/>
      <c r="Z401" s="100"/>
      <c r="AA401" s="95"/>
      <c r="AB401" s="10"/>
      <c r="AC401" s="72" t="b">
        <f t="shared" ca="1" si="31"/>
        <v>0</v>
      </c>
    </row>
    <row r="402" spans="1:29" ht="15">
      <c r="A402" s="93">
        <f t="shared" si="35"/>
        <v>2899</v>
      </c>
      <c r="B402" s="94"/>
      <c r="C402" s="153"/>
      <c r="D402" s="93" t="str">
        <f>IF(C402&lt;&gt;"",COUNTIF(Stats!AD:AD,C402),"")</f>
        <v/>
      </c>
      <c r="E402" s="165" t="str">
        <f ca="1">IF(C402&lt;&gt;"",IF(MONTH(T402)=MONTH(TODAY()),Stats!AI2900,"--"),"")</f>
        <v/>
      </c>
      <c r="F402" s="97"/>
      <c r="G402" s="160"/>
      <c r="H402" s="157"/>
      <c r="I402" s="158"/>
      <c r="J402" s="161"/>
      <c r="K402" s="160"/>
      <c r="L402" s="162"/>
      <c r="M402" s="162"/>
      <c r="N402" s="96"/>
      <c r="O402" s="96"/>
      <c r="P402" s="164"/>
      <c r="Q402" s="159"/>
      <c r="R402" s="98"/>
      <c r="S402" s="163"/>
      <c r="T402" s="92" t="str">
        <f t="shared" ca="1" si="32"/>
        <v/>
      </c>
      <c r="U402" s="94"/>
      <c r="V402" s="92" t="str">
        <f t="shared" si="33"/>
        <v/>
      </c>
      <c r="W402" s="92" t="str">
        <f t="shared" si="34"/>
        <v/>
      </c>
      <c r="X402" s="99"/>
      <c r="Y402" s="94"/>
      <c r="Z402" s="100"/>
      <c r="AA402" s="95"/>
      <c r="AB402" s="10"/>
      <c r="AC402" s="72" t="b">
        <f t="shared" ca="1" si="31"/>
        <v>0</v>
      </c>
    </row>
    <row r="403" spans="1:29" ht="15">
      <c r="A403" s="93">
        <f t="shared" si="35"/>
        <v>2900</v>
      </c>
      <c r="B403" s="94"/>
      <c r="C403" s="153"/>
      <c r="D403" s="93" t="str">
        <f>IF(C403&lt;&gt;"",COUNTIF(Stats!AD:AD,C403),"")</f>
        <v/>
      </c>
      <c r="E403" s="165" t="str">
        <f ca="1">IF(C403&lt;&gt;"",IF(MONTH(T403)=MONTH(TODAY()),Stats!AI2901,"--"),"")</f>
        <v/>
      </c>
      <c r="F403" s="97"/>
      <c r="G403" s="160"/>
      <c r="H403" s="157"/>
      <c r="I403" s="158"/>
      <c r="J403" s="161"/>
      <c r="K403" s="160"/>
      <c r="L403" s="162"/>
      <c r="M403" s="162"/>
      <c r="N403" s="96"/>
      <c r="O403" s="96"/>
      <c r="P403" s="164"/>
      <c r="Q403" s="159"/>
      <c r="R403" s="98"/>
      <c r="S403" s="163"/>
      <c r="T403" s="92" t="str">
        <f t="shared" ca="1" si="32"/>
        <v/>
      </c>
      <c r="U403" s="94"/>
      <c r="V403" s="92" t="str">
        <f t="shared" si="33"/>
        <v/>
      </c>
      <c r="W403" s="92" t="str">
        <f t="shared" si="34"/>
        <v/>
      </c>
      <c r="X403" s="99"/>
      <c r="Y403" s="94"/>
      <c r="Z403" s="100"/>
      <c r="AA403" s="95"/>
      <c r="AB403" s="10"/>
      <c r="AC403" s="72" t="b">
        <f t="shared" ca="1" si="31"/>
        <v>0</v>
      </c>
    </row>
    <row r="404" spans="1:29" ht="15">
      <c r="A404" s="93">
        <f t="shared" si="35"/>
        <v>2901</v>
      </c>
      <c r="B404" s="94"/>
      <c r="C404" s="153"/>
      <c r="D404" s="93" t="str">
        <f>IF(C404&lt;&gt;"",COUNTIF(Stats!AD:AD,C404),"")</f>
        <v/>
      </c>
      <c r="E404" s="165" t="str">
        <f ca="1">IF(C404&lt;&gt;"",IF(MONTH(T404)=MONTH(TODAY()),Stats!AI2902,"--"),"")</f>
        <v/>
      </c>
      <c r="F404" s="97"/>
      <c r="G404" s="160"/>
      <c r="H404" s="157"/>
      <c r="I404" s="158"/>
      <c r="J404" s="161"/>
      <c r="K404" s="160"/>
      <c r="L404" s="162"/>
      <c r="M404" s="162"/>
      <c r="N404" s="96"/>
      <c r="O404" s="96"/>
      <c r="P404" s="164"/>
      <c r="Q404" s="159"/>
      <c r="R404" s="98"/>
      <c r="S404" s="163"/>
      <c r="T404" s="92" t="str">
        <f t="shared" ca="1" si="32"/>
        <v/>
      </c>
      <c r="U404" s="94"/>
      <c r="V404" s="92" t="str">
        <f t="shared" si="33"/>
        <v/>
      </c>
      <c r="W404" s="92" t="str">
        <f t="shared" si="34"/>
        <v/>
      </c>
      <c r="X404" s="99"/>
      <c r="Y404" s="94"/>
      <c r="Z404" s="100"/>
      <c r="AA404" s="95"/>
      <c r="AB404" s="10"/>
      <c r="AC404" s="72" t="b">
        <f t="shared" ca="1" si="31"/>
        <v>0</v>
      </c>
    </row>
    <row r="405" spans="1:29" ht="15">
      <c r="A405" s="93">
        <f t="shared" si="35"/>
        <v>2902</v>
      </c>
      <c r="B405" s="94"/>
      <c r="C405" s="153"/>
      <c r="D405" s="93" t="str">
        <f>IF(C405&lt;&gt;"",COUNTIF(Stats!AD:AD,C405),"")</f>
        <v/>
      </c>
      <c r="E405" s="165" t="str">
        <f ca="1">IF(C405&lt;&gt;"",IF(MONTH(T405)=MONTH(TODAY()),Stats!AI2903,"--"),"")</f>
        <v/>
      </c>
      <c r="F405" s="97"/>
      <c r="G405" s="160"/>
      <c r="H405" s="157"/>
      <c r="I405" s="158"/>
      <c r="J405" s="161"/>
      <c r="K405" s="160"/>
      <c r="L405" s="162"/>
      <c r="M405" s="162"/>
      <c r="N405" s="96"/>
      <c r="O405" s="96"/>
      <c r="P405" s="164"/>
      <c r="Q405" s="159"/>
      <c r="R405" s="98"/>
      <c r="S405" s="163"/>
      <c r="T405" s="92" t="str">
        <f t="shared" ca="1" si="32"/>
        <v/>
      </c>
      <c r="U405" s="94"/>
      <c r="V405" s="92" t="str">
        <f t="shared" si="33"/>
        <v/>
      </c>
      <c r="W405" s="92" t="str">
        <f t="shared" si="34"/>
        <v/>
      </c>
      <c r="X405" s="99"/>
      <c r="Y405" s="94"/>
      <c r="Z405" s="100"/>
      <c r="AA405" s="95"/>
      <c r="AB405" s="10"/>
      <c r="AC405" s="72" t="b">
        <f t="shared" ca="1" si="31"/>
        <v>0</v>
      </c>
    </row>
    <row r="406" spans="1:29" ht="15">
      <c r="A406" s="93">
        <f t="shared" si="35"/>
        <v>2903</v>
      </c>
      <c r="B406" s="94"/>
      <c r="C406" s="153"/>
      <c r="D406" s="93" t="str">
        <f>IF(C406&lt;&gt;"",COUNTIF(Stats!AD:AD,C406),"")</f>
        <v/>
      </c>
      <c r="E406" s="165" t="str">
        <f ca="1">IF(C406&lt;&gt;"",IF(MONTH(T406)=MONTH(TODAY()),Stats!AI2904,"--"),"")</f>
        <v/>
      </c>
      <c r="F406" s="97"/>
      <c r="G406" s="160"/>
      <c r="H406" s="157"/>
      <c r="I406" s="158"/>
      <c r="J406" s="161"/>
      <c r="K406" s="160"/>
      <c r="L406" s="162"/>
      <c r="M406" s="162"/>
      <c r="N406" s="96"/>
      <c r="O406" s="96"/>
      <c r="P406" s="164"/>
      <c r="Q406" s="159"/>
      <c r="R406" s="98"/>
      <c r="S406" s="163"/>
      <c r="T406" s="92" t="str">
        <f t="shared" ca="1" si="32"/>
        <v/>
      </c>
      <c r="U406" s="94"/>
      <c r="V406" s="92" t="str">
        <f t="shared" si="33"/>
        <v/>
      </c>
      <c r="W406" s="92" t="str">
        <f t="shared" si="34"/>
        <v/>
      </c>
      <c r="X406" s="99"/>
      <c r="Y406" s="94"/>
      <c r="Z406" s="100"/>
      <c r="AA406" s="95"/>
      <c r="AB406" s="10"/>
      <c r="AC406" s="72" t="b">
        <f t="shared" ca="1" si="31"/>
        <v>0</v>
      </c>
    </row>
    <row r="407" spans="1:29" ht="15">
      <c r="A407" s="93">
        <f t="shared" si="35"/>
        <v>2904</v>
      </c>
      <c r="B407" s="94"/>
      <c r="C407" s="153"/>
      <c r="D407" s="93" t="str">
        <f>IF(C407&lt;&gt;"",COUNTIF(Stats!AD:AD,C407),"")</f>
        <v/>
      </c>
      <c r="E407" s="165" t="str">
        <f ca="1">IF(C407&lt;&gt;"",IF(MONTH(T407)=MONTH(TODAY()),Stats!AI2905,"--"),"")</f>
        <v/>
      </c>
      <c r="F407" s="97"/>
      <c r="G407" s="160"/>
      <c r="H407" s="157"/>
      <c r="I407" s="158"/>
      <c r="J407" s="161"/>
      <c r="K407" s="160"/>
      <c r="L407" s="162"/>
      <c r="M407" s="162"/>
      <c r="N407" s="96"/>
      <c r="O407" s="96"/>
      <c r="P407" s="164"/>
      <c r="Q407" s="159"/>
      <c r="R407" s="98"/>
      <c r="S407" s="163"/>
      <c r="T407" s="92" t="str">
        <f t="shared" ca="1" si="32"/>
        <v/>
      </c>
      <c r="U407" s="94"/>
      <c r="V407" s="92" t="str">
        <f t="shared" si="33"/>
        <v/>
      </c>
      <c r="W407" s="92" t="str">
        <f t="shared" si="34"/>
        <v/>
      </c>
      <c r="X407" s="99"/>
      <c r="Y407" s="94"/>
      <c r="Z407" s="100"/>
      <c r="AA407" s="95"/>
      <c r="AB407" s="10"/>
      <c r="AC407" s="72" t="b">
        <f t="shared" ca="1" si="31"/>
        <v>0</v>
      </c>
    </row>
    <row r="408" spans="1:29" ht="15">
      <c r="A408" s="93">
        <f t="shared" si="35"/>
        <v>2905</v>
      </c>
      <c r="B408" s="94"/>
      <c r="C408" s="153"/>
      <c r="D408" s="93" t="str">
        <f>IF(C408&lt;&gt;"",COUNTIF(Stats!AD:AD,C408),"")</f>
        <v/>
      </c>
      <c r="E408" s="165" t="str">
        <f ca="1">IF(C408&lt;&gt;"",IF(MONTH(T408)=MONTH(TODAY()),Stats!AI2906,"--"),"")</f>
        <v/>
      </c>
      <c r="F408" s="97"/>
      <c r="G408" s="160"/>
      <c r="H408" s="157"/>
      <c r="I408" s="158"/>
      <c r="J408" s="161"/>
      <c r="K408" s="160"/>
      <c r="L408" s="162"/>
      <c r="M408" s="162"/>
      <c r="N408" s="96"/>
      <c r="O408" s="96"/>
      <c r="P408" s="164"/>
      <c r="Q408" s="159"/>
      <c r="R408" s="98"/>
      <c r="S408" s="163"/>
      <c r="T408" s="92" t="str">
        <f t="shared" ca="1" si="32"/>
        <v/>
      </c>
      <c r="U408" s="94"/>
      <c r="V408" s="92" t="str">
        <f t="shared" si="33"/>
        <v/>
      </c>
      <c r="W408" s="92" t="str">
        <f t="shared" si="34"/>
        <v/>
      </c>
      <c r="X408" s="99"/>
      <c r="Y408" s="94"/>
      <c r="Z408" s="100"/>
      <c r="AA408" s="95"/>
      <c r="AB408" s="10"/>
      <c r="AC408" s="72" t="b">
        <f t="shared" ca="1" si="31"/>
        <v>0</v>
      </c>
    </row>
    <row r="409" spans="1:29" ht="15">
      <c r="A409" s="93">
        <f t="shared" si="35"/>
        <v>2906</v>
      </c>
      <c r="B409" s="94"/>
      <c r="C409" s="153"/>
      <c r="D409" s="93" t="str">
        <f>IF(C409&lt;&gt;"",COUNTIF(Stats!AD:AD,C409),"")</f>
        <v/>
      </c>
      <c r="E409" s="165" t="str">
        <f ca="1">IF(C409&lt;&gt;"",IF(MONTH(T409)=MONTH(TODAY()),Stats!AI2907,"--"),"")</f>
        <v/>
      </c>
      <c r="F409" s="97"/>
      <c r="G409" s="160"/>
      <c r="H409" s="157"/>
      <c r="I409" s="158"/>
      <c r="J409" s="161"/>
      <c r="K409" s="160"/>
      <c r="L409" s="162"/>
      <c r="M409" s="162"/>
      <c r="N409" s="96"/>
      <c r="O409" s="96"/>
      <c r="P409" s="164"/>
      <c r="Q409" s="159"/>
      <c r="R409" s="98"/>
      <c r="S409" s="163"/>
      <c r="T409" s="92" t="str">
        <f t="shared" ca="1" si="32"/>
        <v/>
      </c>
      <c r="U409" s="94"/>
      <c r="V409" s="92" t="str">
        <f t="shared" si="33"/>
        <v/>
      </c>
      <c r="W409" s="92" t="str">
        <f t="shared" si="34"/>
        <v/>
      </c>
      <c r="X409" s="99"/>
      <c r="Y409" s="94"/>
      <c r="Z409" s="100"/>
      <c r="AA409" s="95"/>
      <c r="AB409" s="10"/>
      <c r="AC409" s="72" t="b">
        <f t="shared" ca="1" si="31"/>
        <v>0</v>
      </c>
    </row>
    <row r="410" spans="1:29" ht="15">
      <c r="A410" s="93">
        <f t="shared" si="35"/>
        <v>2907</v>
      </c>
      <c r="B410" s="94"/>
      <c r="C410" s="153"/>
      <c r="D410" s="93" t="str">
        <f>IF(C410&lt;&gt;"",COUNTIF(Stats!AD:AD,C410),"")</f>
        <v/>
      </c>
      <c r="E410" s="165" t="str">
        <f ca="1">IF(C410&lt;&gt;"",IF(MONTH(T410)=MONTH(TODAY()),Stats!AI2908,"--"),"")</f>
        <v/>
      </c>
      <c r="F410" s="97"/>
      <c r="G410" s="160"/>
      <c r="H410" s="157"/>
      <c r="I410" s="158"/>
      <c r="J410" s="161"/>
      <c r="K410" s="160"/>
      <c r="L410" s="162"/>
      <c r="M410" s="162"/>
      <c r="N410" s="96"/>
      <c r="O410" s="96"/>
      <c r="P410" s="164"/>
      <c r="Q410" s="159"/>
      <c r="R410" s="98"/>
      <c r="S410" s="163"/>
      <c r="T410" s="92" t="str">
        <f t="shared" ca="1" si="32"/>
        <v/>
      </c>
      <c r="U410" s="94"/>
      <c r="V410" s="92" t="str">
        <f t="shared" si="33"/>
        <v/>
      </c>
      <c r="W410" s="92" t="str">
        <f t="shared" si="34"/>
        <v/>
      </c>
      <c r="X410" s="99"/>
      <c r="Y410" s="94"/>
      <c r="Z410" s="100"/>
      <c r="AA410" s="95"/>
      <c r="AB410" s="10"/>
      <c r="AC410" s="72" t="b">
        <f t="shared" ca="1" si="31"/>
        <v>0</v>
      </c>
    </row>
    <row r="411" spans="1:29" ht="15">
      <c r="A411" s="93">
        <f t="shared" si="35"/>
        <v>2908</v>
      </c>
      <c r="B411" s="94"/>
      <c r="C411" s="153"/>
      <c r="D411" s="93" t="str">
        <f>IF(C411&lt;&gt;"",COUNTIF(Stats!AD:AD,C411),"")</f>
        <v/>
      </c>
      <c r="E411" s="165" t="str">
        <f ca="1">IF(C411&lt;&gt;"",IF(MONTH(T411)=MONTH(TODAY()),Stats!AI2909,"--"),"")</f>
        <v/>
      </c>
      <c r="F411" s="97"/>
      <c r="G411" s="160"/>
      <c r="H411" s="157"/>
      <c r="I411" s="158"/>
      <c r="J411" s="161"/>
      <c r="K411" s="160"/>
      <c r="L411" s="162"/>
      <c r="M411" s="162"/>
      <c r="N411" s="96"/>
      <c r="O411" s="96"/>
      <c r="P411" s="164"/>
      <c r="Q411" s="159"/>
      <c r="R411" s="98"/>
      <c r="S411" s="163"/>
      <c r="T411" s="92" t="str">
        <f t="shared" ca="1" si="32"/>
        <v/>
      </c>
      <c r="U411" s="94"/>
      <c r="V411" s="92" t="str">
        <f t="shared" si="33"/>
        <v/>
      </c>
      <c r="W411" s="92" t="str">
        <f t="shared" si="34"/>
        <v/>
      </c>
      <c r="X411" s="99"/>
      <c r="Y411" s="94"/>
      <c r="Z411" s="100"/>
      <c r="AA411" s="95"/>
      <c r="AB411" s="10"/>
      <c r="AC411" s="72" t="b">
        <f t="shared" ca="1" si="31"/>
        <v>0</v>
      </c>
    </row>
    <row r="412" spans="1:29" ht="16.5" customHeight="1">
      <c r="A412" s="93">
        <f t="shared" si="35"/>
        <v>2909</v>
      </c>
      <c r="B412" s="94"/>
      <c r="C412" s="153"/>
      <c r="D412" s="93" t="str">
        <f>IF(C412&lt;&gt;"",COUNTIF(Stats!AD:AD,C412),"")</f>
        <v/>
      </c>
      <c r="E412" s="165" t="str">
        <f ca="1">IF(C412&lt;&gt;"",IF(MONTH(T412)=MONTH(TODAY()),Stats!AI2910,"--"),"")</f>
        <v/>
      </c>
      <c r="F412" s="97"/>
      <c r="G412" s="160"/>
      <c r="H412" s="157"/>
      <c r="I412" s="158"/>
      <c r="J412" s="161"/>
      <c r="K412" s="160"/>
      <c r="L412" s="162"/>
      <c r="M412" s="162"/>
      <c r="N412" s="96"/>
      <c r="O412" s="96"/>
      <c r="P412" s="164"/>
      <c r="Q412" s="159"/>
      <c r="R412" s="98"/>
      <c r="S412" s="163"/>
      <c r="T412" s="92" t="str">
        <f t="shared" ca="1" si="32"/>
        <v/>
      </c>
      <c r="U412" s="94"/>
      <c r="V412" s="92" t="str">
        <f t="shared" si="33"/>
        <v/>
      </c>
      <c r="W412" s="92" t="str">
        <f t="shared" si="34"/>
        <v/>
      </c>
      <c r="X412" s="99"/>
      <c r="Y412" s="94"/>
      <c r="Z412" s="100"/>
      <c r="AA412" s="95"/>
      <c r="AB412" s="10"/>
      <c r="AC412" s="72" t="b">
        <f t="shared" ca="1" si="31"/>
        <v>0</v>
      </c>
    </row>
    <row r="413" spans="1:29" ht="15">
      <c r="A413" s="93">
        <f t="shared" si="35"/>
        <v>2910</v>
      </c>
      <c r="B413" s="94"/>
      <c r="C413" s="153"/>
      <c r="D413" s="93" t="str">
        <f>IF(C413&lt;&gt;"",COUNTIF(Stats!AD:AD,C413),"")</f>
        <v/>
      </c>
      <c r="E413" s="165" t="str">
        <f ca="1">IF(C413&lt;&gt;"",IF(MONTH(T413)=MONTH(TODAY()),Stats!AI2911,"--"),"")</f>
        <v/>
      </c>
      <c r="F413" s="97"/>
      <c r="G413" s="160"/>
      <c r="H413" s="157"/>
      <c r="I413" s="158"/>
      <c r="J413" s="161"/>
      <c r="K413" s="160"/>
      <c r="L413" s="162"/>
      <c r="M413" s="162"/>
      <c r="N413" s="96"/>
      <c r="O413" s="96"/>
      <c r="P413" s="164"/>
      <c r="Q413" s="159"/>
      <c r="R413" s="98"/>
      <c r="S413" s="163"/>
      <c r="T413" s="92" t="str">
        <f t="shared" ca="1" si="32"/>
        <v/>
      </c>
      <c r="U413" s="94"/>
      <c r="V413" s="92" t="str">
        <f t="shared" si="33"/>
        <v/>
      </c>
      <c r="W413" s="92" t="str">
        <f t="shared" si="34"/>
        <v/>
      </c>
      <c r="X413" s="99"/>
      <c r="Y413" s="94"/>
      <c r="Z413" s="100"/>
      <c r="AA413" s="95"/>
      <c r="AB413" s="10"/>
      <c r="AC413" s="72" t="b">
        <f t="shared" ca="1" si="31"/>
        <v>0</v>
      </c>
    </row>
    <row r="414" spans="1:29" ht="15">
      <c r="A414" s="93">
        <f t="shared" si="35"/>
        <v>2911</v>
      </c>
      <c r="B414" s="94"/>
      <c r="C414" s="153"/>
      <c r="D414" s="93" t="str">
        <f>IF(C414&lt;&gt;"",COUNTIF(Stats!AD:AD,C414),"")</f>
        <v/>
      </c>
      <c r="E414" s="165" t="str">
        <f ca="1">IF(C414&lt;&gt;"",IF(MONTH(T414)=MONTH(TODAY()),Stats!AI2912,"--"),"")</f>
        <v/>
      </c>
      <c r="F414" s="97"/>
      <c r="G414" s="160"/>
      <c r="H414" s="157"/>
      <c r="I414" s="158"/>
      <c r="J414" s="161"/>
      <c r="K414" s="160"/>
      <c r="L414" s="162"/>
      <c r="M414" s="162"/>
      <c r="N414" s="96"/>
      <c r="O414" s="96"/>
      <c r="P414" s="164"/>
      <c r="Q414" s="159"/>
      <c r="R414" s="98"/>
      <c r="S414" s="163"/>
      <c r="T414" s="92" t="str">
        <f t="shared" ca="1" si="32"/>
        <v/>
      </c>
      <c r="U414" s="94"/>
      <c r="V414" s="92" t="str">
        <f t="shared" si="33"/>
        <v/>
      </c>
      <c r="W414" s="92" t="str">
        <f t="shared" si="34"/>
        <v/>
      </c>
      <c r="X414" s="99"/>
      <c r="Y414" s="94"/>
      <c r="Z414" s="100"/>
      <c r="AA414" s="95"/>
      <c r="AB414" s="10"/>
      <c r="AC414" s="72" t="b">
        <f t="shared" ca="1" si="31"/>
        <v>0</v>
      </c>
    </row>
    <row r="415" spans="1:29" ht="15">
      <c r="A415" s="93">
        <f t="shared" si="35"/>
        <v>2912</v>
      </c>
      <c r="B415" s="94"/>
      <c r="C415" s="153"/>
      <c r="D415" s="93" t="str">
        <f>IF(C415&lt;&gt;"",COUNTIF(Stats!AD:AD,C415),"")</f>
        <v/>
      </c>
      <c r="E415" s="165" t="str">
        <f ca="1">IF(C415&lt;&gt;"",IF(MONTH(T415)=MONTH(TODAY()),Stats!AI2913,"--"),"")</f>
        <v/>
      </c>
      <c r="F415" s="97"/>
      <c r="G415" s="160"/>
      <c r="H415" s="157"/>
      <c r="I415" s="158"/>
      <c r="J415" s="161"/>
      <c r="K415" s="160"/>
      <c r="L415" s="162"/>
      <c r="M415" s="162"/>
      <c r="N415" s="96"/>
      <c r="O415" s="96"/>
      <c r="P415" s="164"/>
      <c r="Q415" s="159"/>
      <c r="R415" s="98"/>
      <c r="S415" s="163"/>
      <c r="T415" s="92" t="str">
        <f t="shared" ca="1" si="32"/>
        <v/>
      </c>
      <c r="U415" s="94"/>
      <c r="V415" s="92" t="str">
        <f t="shared" si="33"/>
        <v/>
      </c>
      <c r="W415" s="92" t="str">
        <f t="shared" si="34"/>
        <v/>
      </c>
      <c r="X415" s="99"/>
      <c r="Y415" s="94"/>
      <c r="Z415" s="100"/>
      <c r="AA415" s="95"/>
      <c r="AB415" s="10"/>
      <c r="AC415" s="72" t="b">
        <f t="shared" ca="1" si="31"/>
        <v>0</v>
      </c>
    </row>
    <row r="416" spans="1:29" ht="15">
      <c r="A416" s="93">
        <f t="shared" si="35"/>
        <v>2913</v>
      </c>
      <c r="B416" s="94"/>
      <c r="C416" s="153"/>
      <c r="D416" s="93" t="str">
        <f>IF(C416&lt;&gt;"",COUNTIF(Stats!AD:AD,C416),"")</f>
        <v/>
      </c>
      <c r="E416" s="165" t="str">
        <f ca="1">IF(C416&lt;&gt;"",IF(MONTH(T416)=MONTH(TODAY()),Stats!AI2914,"--"),"")</f>
        <v/>
      </c>
      <c r="F416" s="97"/>
      <c r="G416" s="160"/>
      <c r="H416" s="157"/>
      <c r="I416" s="158"/>
      <c r="J416" s="161"/>
      <c r="K416" s="160"/>
      <c r="L416" s="162"/>
      <c r="M416" s="162"/>
      <c r="N416" s="96"/>
      <c r="O416" s="96"/>
      <c r="P416" s="164"/>
      <c r="Q416" s="159"/>
      <c r="R416" s="98"/>
      <c r="S416" s="163"/>
      <c r="T416" s="92" t="str">
        <f t="shared" ca="1" si="32"/>
        <v/>
      </c>
      <c r="U416" s="94"/>
      <c r="V416" s="92" t="str">
        <f t="shared" si="33"/>
        <v/>
      </c>
      <c r="W416" s="92" t="str">
        <f t="shared" si="34"/>
        <v/>
      </c>
      <c r="X416" s="99"/>
      <c r="Y416" s="94"/>
      <c r="Z416" s="100"/>
      <c r="AA416" s="95"/>
      <c r="AB416" s="10"/>
      <c r="AC416" s="72" t="b">
        <f t="shared" ca="1" si="31"/>
        <v>0</v>
      </c>
    </row>
    <row r="417" spans="1:29" ht="15">
      <c r="A417" s="93">
        <f t="shared" si="35"/>
        <v>2914</v>
      </c>
      <c r="B417" s="94"/>
      <c r="C417" s="153"/>
      <c r="D417" s="93" t="str">
        <f>IF(C417&lt;&gt;"",COUNTIF(Stats!AD:AD,C417),"")</f>
        <v/>
      </c>
      <c r="E417" s="165" t="str">
        <f ca="1">IF(C417&lt;&gt;"",IF(MONTH(T417)=MONTH(TODAY()),Stats!AI2915,"--"),"")</f>
        <v/>
      </c>
      <c r="F417" s="97"/>
      <c r="G417" s="160"/>
      <c r="H417" s="157"/>
      <c r="I417" s="158"/>
      <c r="J417" s="161"/>
      <c r="K417" s="160"/>
      <c r="L417" s="162"/>
      <c r="M417" s="162"/>
      <c r="N417" s="96"/>
      <c r="O417" s="96"/>
      <c r="P417" s="164"/>
      <c r="Q417" s="159"/>
      <c r="R417" s="98"/>
      <c r="S417" s="163"/>
      <c r="T417" s="92" t="str">
        <f t="shared" ca="1" si="32"/>
        <v/>
      </c>
      <c r="U417" s="94"/>
      <c r="V417" s="92" t="str">
        <f t="shared" si="33"/>
        <v/>
      </c>
      <c r="W417" s="92" t="str">
        <f t="shared" si="34"/>
        <v/>
      </c>
      <c r="X417" s="99"/>
      <c r="Y417" s="94"/>
      <c r="Z417" s="100"/>
      <c r="AA417" s="95"/>
      <c r="AB417" s="10"/>
      <c r="AC417" s="72" t="b">
        <f t="shared" ca="1" si="31"/>
        <v>0</v>
      </c>
    </row>
    <row r="418" spans="1:29" ht="15">
      <c r="A418" s="93">
        <f t="shared" si="35"/>
        <v>2915</v>
      </c>
      <c r="B418" s="94"/>
      <c r="C418" s="153"/>
      <c r="D418" s="93" t="str">
        <f>IF(C418&lt;&gt;"",COUNTIF(Stats!AD:AD,C418),"")</f>
        <v/>
      </c>
      <c r="E418" s="165" t="str">
        <f ca="1">IF(C418&lt;&gt;"",IF(MONTH(T418)=MONTH(TODAY()),Stats!AI2916,"--"),"")</f>
        <v/>
      </c>
      <c r="F418" s="97"/>
      <c r="G418" s="160"/>
      <c r="H418" s="157"/>
      <c r="I418" s="158"/>
      <c r="J418" s="161"/>
      <c r="K418" s="160"/>
      <c r="L418" s="162"/>
      <c r="M418" s="162"/>
      <c r="N418" s="96"/>
      <c r="O418" s="96"/>
      <c r="P418" s="164"/>
      <c r="Q418" s="159"/>
      <c r="R418" s="98"/>
      <c r="S418" s="163"/>
      <c r="T418" s="92" t="str">
        <f t="shared" ca="1" si="32"/>
        <v/>
      </c>
      <c r="U418" s="94"/>
      <c r="V418" s="92" t="str">
        <f t="shared" si="33"/>
        <v/>
      </c>
      <c r="W418" s="92" t="str">
        <f t="shared" si="34"/>
        <v/>
      </c>
      <c r="X418" s="99"/>
      <c r="Y418" s="94"/>
      <c r="Z418" s="100"/>
      <c r="AA418" s="95"/>
      <c r="AB418" s="10"/>
      <c r="AC418" s="72" t="b">
        <f t="shared" ca="1" si="31"/>
        <v>0</v>
      </c>
    </row>
    <row r="419" spans="1:29" ht="15">
      <c r="A419" s="93">
        <f t="shared" si="35"/>
        <v>2916</v>
      </c>
      <c r="B419" s="94"/>
      <c r="C419" s="153"/>
      <c r="D419" s="93" t="str">
        <f>IF(C419&lt;&gt;"",COUNTIF(Stats!AD:AD,C419),"")</f>
        <v/>
      </c>
      <c r="E419" s="165" t="str">
        <f ca="1">IF(C419&lt;&gt;"",IF(MONTH(T419)=MONTH(TODAY()),Stats!AI2917,"--"),"")</f>
        <v/>
      </c>
      <c r="F419" s="97"/>
      <c r="G419" s="160"/>
      <c r="H419" s="157"/>
      <c r="I419" s="158"/>
      <c r="J419" s="161"/>
      <c r="K419" s="160"/>
      <c r="L419" s="162"/>
      <c r="M419" s="162"/>
      <c r="N419" s="96"/>
      <c r="O419" s="96"/>
      <c r="P419" s="164"/>
      <c r="Q419" s="159"/>
      <c r="R419" s="98"/>
      <c r="S419" s="163"/>
      <c r="T419" s="92" t="str">
        <f t="shared" ca="1" si="32"/>
        <v/>
      </c>
      <c r="U419" s="94"/>
      <c r="V419" s="92" t="str">
        <f t="shared" si="33"/>
        <v/>
      </c>
      <c r="W419" s="92" t="str">
        <f t="shared" si="34"/>
        <v/>
      </c>
      <c r="X419" s="99"/>
      <c r="Y419" s="94"/>
      <c r="Z419" s="100"/>
      <c r="AA419" s="95"/>
      <c r="AB419" s="10"/>
      <c r="AC419" s="72" t="b">
        <f t="shared" ca="1" si="31"/>
        <v>0</v>
      </c>
    </row>
    <row r="420" spans="1:29" ht="15">
      <c r="A420" s="93">
        <f t="shared" si="35"/>
        <v>2917</v>
      </c>
      <c r="B420" s="94"/>
      <c r="C420" s="153"/>
      <c r="D420" s="93" t="str">
        <f>IF(C420&lt;&gt;"",COUNTIF(Stats!AD:AD,C420),"")</f>
        <v/>
      </c>
      <c r="E420" s="165" t="str">
        <f ca="1">IF(C420&lt;&gt;"",IF(MONTH(T420)=MONTH(TODAY()),Stats!AI2918,"--"),"")</f>
        <v/>
      </c>
      <c r="F420" s="97"/>
      <c r="G420" s="160"/>
      <c r="H420" s="157"/>
      <c r="I420" s="158"/>
      <c r="J420" s="161"/>
      <c r="K420" s="160"/>
      <c r="L420" s="162"/>
      <c r="M420" s="162"/>
      <c r="N420" s="96"/>
      <c r="O420" s="96"/>
      <c r="P420" s="164"/>
      <c r="Q420" s="159"/>
      <c r="R420" s="98"/>
      <c r="S420" s="163"/>
      <c r="T420" s="92" t="str">
        <f t="shared" ca="1" si="32"/>
        <v/>
      </c>
      <c r="U420" s="94"/>
      <c r="V420" s="92" t="str">
        <f t="shared" si="33"/>
        <v/>
      </c>
      <c r="W420" s="92" t="str">
        <f t="shared" si="34"/>
        <v/>
      </c>
      <c r="X420" s="99"/>
      <c r="Y420" s="94"/>
      <c r="Z420" s="100"/>
      <c r="AA420" s="95"/>
      <c r="AB420" s="10"/>
      <c r="AC420" s="72" t="b">
        <f t="shared" ca="1" si="31"/>
        <v>0</v>
      </c>
    </row>
    <row r="421" spans="1:29" ht="15">
      <c r="A421" s="93">
        <f t="shared" si="35"/>
        <v>2918</v>
      </c>
      <c r="B421" s="94"/>
      <c r="C421" s="153"/>
      <c r="D421" s="93" t="str">
        <f>IF(C421&lt;&gt;"",COUNTIF(Stats!AD:AD,C421),"")</f>
        <v/>
      </c>
      <c r="E421" s="165" t="str">
        <f ca="1">IF(C421&lt;&gt;"",IF(MONTH(T421)=MONTH(TODAY()),Stats!AI2919,"--"),"")</f>
        <v/>
      </c>
      <c r="F421" s="97"/>
      <c r="G421" s="160"/>
      <c r="H421" s="157"/>
      <c r="I421" s="158"/>
      <c r="J421" s="161"/>
      <c r="K421" s="160"/>
      <c r="L421" s="162"/>
      <c r="M421" s="162"/>
      <c r="N421" s="96"/>
      <c r="O421" s="96"/>
      <c r="P421" s="164"/>
      <c r="Q421" s="159"/>
      <c r="R421" s="98"/>
      <c r="S421" s="163"/>
      <c r="T421" s="92" t="str">
        <f t="shared" ca="1" si="32"/>
        <v/>
      </c>
      <c r="U421" s="94"/>
      <c r="V421" s="92" t="str">
        <f t="shared" si="33"/>
        <v/>
      </c>
      <c r="W421" s="92" t="str">
        <f t="shared" si="34"/>
        <v/>
      </c>
      <c r="X421" s="99"/>
      <c r="Y421" s="94"/>
      <c r="Z421" s="100"/>
      <c r="AA421" s="95"/>
      <c r="AB421" s="10"/>
      <c r="AC421" s="72" t="b">
        <f t="shared" ca="1" si="31"/>
        <v>0</v>
      </c>
    </row>
    <row r="422" spans="1:29" ht="15">
      <c r="A422" s="93">
        <f t="shared" si="35"/>
        <v>2919</v>
      </c>
      <c r="B422" s="94"/>
      <c r="C422" s="153"/>
      <c r="D422" s="93" t="str">
        <f>IF(C422&lt;&gt;"",COUNTIF(Stats!AD:AD,C422),"")</f>
        <v/>
      </c>
      <c r="E422" s="165" t="str">
        <f ca="1">IF(C422&lt;&gt;"",IF(MONTH(T422)=MONTH(TODAY()),Stats!AI2920,"--"),"")</f>
        <v/>
      </c>
      <c r="F422" s="97"/>
      <c r="G422" s="160"/>
      <c r="H422" s="157"/>
      <c r="I422" s="158"/>
      <c r="J422" s="161"/>
      <c r="K422" s="160"/>
      <c r="L422" s="162"/>
      <c r="M422" s="162"/>
      <c r="N422" s="96"/>
      <c r="O422" s="96"/>
      <c r="P422" s="164"/>
      <c r="Q422" s="159"/>
      <c r="R422" s="98"/>
      <c r="S422" s="163"/>
      <c r="T422" s="92" t="str">
        <f t="shared" ca="1" si="32"/>
        <v/>
      </c>
      <c r="U422" s="94"/>
      <c r="V422" s="92" t="str">
        <f t="shared" si="33"/>
        <v/>
      </c>
      <c r="W422" s="92" t="str">
        <f t="shared" si="34"/>
        <v/>
      </c>
      <c r="X422" s="99"/>
      <c r="Y422" s="94"/>
      <c r="Z422" s="100"/>
      <c r="AA422" s="95"/>
      <c r="AB422" s="10"/>
      <c r="AC422" s="72" t="b">
        <f t="shared" ca="1" si="31"/>
        <v>0</v>
      </c>
    </row>
    <row r="423" spans="1:29" ht="15">
      <c r="A423" s="93">
        <f t="shared" si="35"/>
        <v>2920</v>
      </c>
      <c r="B423" s="94"/>
      <c r="C423" s="153"/>
      <c r="D423" s="93" t="str">
        <f>IF(C423&lt;&gt;"",COUNTIF(Stats!AD:AD,C423),"")</f>
        <v/>
      </c>
      <c r="E423" s="165" t="str">
        <f ca="1">IF(C423&lt;&gt;"",IF(MONTH(T423)=MONTH(TODAY()),Stats!AI2921,"--"),"")</f>
        <v/>
      </c>
      <c r="F423" s="97"/>
      <c r="G423" s="160"/>
      <c r="H423" s="157"/>
      <c r="I423" s="158"/>
      <c r="J423" s="161"/>
      <c r="K423" s="160"/>
      <c r="L423" s="162"/>
      <c r="M423" s="162"/>
      <c r="N423" s="96"/>
      <c r="O423" s="96"/>
      <c r="P423" s="164"/>
      <c r="Q423" s="159"/>
      <c r="R423" s="98"/>
      <c r="S423" s="163"/>
      <c r="T423" s="92" t="str">
        <f t="shared" ca="1" si="32"/>
        <v/>
      </c>
      <c r="U423" s="94"/>
      <c r="V423" s="92" t="str">
        <f t="shared" si="33"/>
        <v/>
      </c>
      <c r="W423" s="92" t="str">
        <f t="shared" si="34"/>
        <v/>
      </c>
      <c r="X423" s="99"/>
      <c r="Y423" s="94"/>
      <c r="Z423" s="100"/>
      <c r="AA423" s="95"/>
      <c r="AB423" s="10"/>
      <c r="AC423" s="72" t="b">
        <f t="shared" ca="1" si="31"/>
        <v>0</v>
      </c>
    </row>
    <row r="424" spans="1:29" ht="15">
      <c r="A424" s="93">
        <f t="shared" si="35"/>
        <v>2921</v>
      </c>
      <c r="B424" s="94"/>
      <c r="C424" s="153"/>
      <c r="D424" s="93" t="str">
        <f>IF(C424&lt;&gt;"",COUNTIF(Stats!AD:AD,C424),"")</f>
        <v/>
      </c>
      <c r="E424" s="165" t="str">
        <f ca="1">IF(C424&lt;&gt;"",IF(MONTH(T424)=MONTH(TODAY()),Stats!AI2922,"--"),"")</f>
        <v/>
      </c>
      <c r="F424" s="97"/>
      <c r="G424" s="160"/>
      <c r="H424" s="157"/>
      <c r="I424" s="158"/>
      <c r="J424" s="161"/>
      <c r="K424" s="160"/>
      <c r="L424" s="162"/>
      <c r="M424" s="162"/>
      <c r="N424" s="96"/>
      <c r="O424" s="96"/>
      <c r="P424" s="164"/>
      <c r="Q424" s="159"/>
      <c r="R424" s="98"/>
      <c r="S424" s="163"/>
      <c r="T424" s="92" t="str">
        <f t="shared" ca="1" si="32"/>
        <v/>
      </c>
      <c r="U424" s="94"/>
      <c r="V424" s="92" t="str">
        <f t="shared" si="33"/>
        <v/>
      </c>
      <c r="W424" s="92" t="str">
        <f t="shared" si="34"/>
        <v/>
      </c>
      <c r="X424" s="99"/>
      <c r="Y424" s="94"/>
      <c r="Z424" s="100"/>
      <c r="AA424" s="95"/>
      <c r="AB424" s="10"/>
      <c r="AC424" s="72" t="b">
        <f t="shared" ca="1" si="31"/>
        <v>0</v>
      </c>
    </row>
    <row r="425" spans="1:29" ht="15">
      <c r="A425" s="93">
        <f t="shared" si="35"/>
        <v>2922</v>
      </c>
      <c r="B425" s="94"/>
      <c r="C425" s="153"/>
      <c r="D425" s="93" t="str">
        <f>IF(C425&lt;&gt;"",COUNTIF(Stats!AD:AD,C425),"")</f>
        <v/>
      </c>
      <c r="E425" s="165" t="str">
        <f ca="1">IF(C425&lt;&gt;"",IF(MONTH(T425)=MONTH(TODAY()),Stats!AI2923,"--"),"")</f>
        <v/>
      </c>
      <c r="F425" s="97"/>
      <c r="G425" s="160"/>
      <c r="H425" s="157"/>
      <c r="I425" s="158"/>
      <c r="J425" s="161"/>
      <c r="K425" s="160"/>
      <c r="L425" s="162"/>
      <c r="M425" s="162"/>
      <c r="N425" s="96"/>
      <c r="O425" s="96"/>
      <c r="P425" s="164"/>
      <c r="Q425" s="159"/>
      <c r="R425" s="98"/>
      <c r="S425" s="163"/>
      <c r="T425" s="92" t="str">
        <f t="shared" ca="1" si="32"/>
        <v/>
      </c>
      <c r="U425" s="94"/>
      <c r="V425" s="92" t="str">
        <f t="shared" si="33"/>
        <v/>
      </c>
      <c r="W425" s="92" t="str">
        <f t="shared" si="34"/>
        <v/>
      </c>
      <c r="X425" s="99"/>
      <c r="Y425" s="94"/>
      <c r="Z425" s="100"/>
      <c r="AA425" s="95"/>
      <c r="AB425" s="10"/>
      <c r="AC425" s="72" t="b">
        <f t="shared" ca="1" si="31"/>
        <v>0</v>
      </c>
    </row>
    <row r="426" spans="1:29" ht="15">
      <c r="A426" s="93">
        <f t="shared" si="35"/>
        <v>2923</v>
      </c>
      <c r="B426" s="94"/>
      <c r="C426" s="153"/>
      <c r="D426" s="93" t="str">
        <f>IF(C426&lt;&gt;"",COUNTIF(Stats!AD:AD,C426),"")</f>
        <v/>
      </c>
      <c r="E426" s="165" t="str">
        <f ca="1">IF(C426&lt;&gt;"",IF(MONTH(T426)=MONTH(TODAY()),Stats!AI2924,"--"),"")</f>
        <v/>
      </c>
      <c r="F426" s="97"/>
      <c r="G426" s="160"/>
      <c r="H426" s="157"/>
      <c r="I426" s="158"/>
      <c r="J426" s="161"/>
      <c r="K426" s="160"/>
      <c r="L426" s="162"/>
      <c r="M426" s="162"/>
      <c r="N426" s="96"/>
      <c r="O426" s="96"/>
      <c r="P426" s="164"/>
      <c r="Q426" s="159"/>
      <c r="R426" s="98"/>
      <c r="S426" s="163"/>
      <c r="T426" s="92" t="str">
        <f t="shared" ca="1" si="32"/>
        <v/>
      </c>
      <c r="U426" s="94"/>
      <c r="V426" s="92" t="str">
        <f t="shared" si="33"/>
        <v/>
      </c>
      <c r="W426" s="92" t="str">
        <f t="shared" si="34"/>
        <v/>
      </c>
      <c r="X426" s="99"/>
      <c r="Y426" s="94"/>
      <c r="Z426" s="100"/>
      <c r="AA426" s="95"/>
      <c r="AB426" s="10"/>
      <c r="AC426" s="72" t="b">
        <f t="shared" ca="1" si="31"/>
        <v>0</v>
      </c>
    </row>
    <row r="427" spans="1:29" ht="15">
      <c r="A427" s="93">
        <f t="shared" si="35"/>
        <v>2924</v>
      </c>
      <c r="B427" s="94"/>
      <c r="C427" s="153"/>
      <c r="D427" s="93" t="str">
        <f>IF(C427&lt;&gt;"",COUNTIF(Stats!AD:AD,C427),"")</f>
        <v/>
      </c>
      <c r="E427" s="165" t="str">
        <f ca="1">IF(C427&lt;&gt;"",IF(MONTH(T427)=MONTH(TODAY()),Stats!AI2925,"--"),"")</f>
        <v/>
      </c>
      <c r="F427" s="97"/>
      <c r="G427" s="160"/>
      <c r="H427" s="157"/>
      <c r="I427" s="158"/>
      <c r="J427" s="161"/>
      <c r="K427" s="160"/>
      <c r="L427" s="162"/>
      <c r="M427" s="162"/>
      <c r="N427" s="96"/>
      <c r="O427" s="96"/>
      <c r="P427" s="164"/>
      <c r="Q427" s="159"/>
      <c r="R427" s="98"/>
      <c r="S427" s="163"/>
      <c r="T427" s="92" t="str">
        <f t="shared" ca="1" si="32"/>
        <v/>
      </c>
      <c r="U427" s="94"/>
      <c r="V427" s="92" t="str">
        <f t="shared" si="33"/>
        <v/>
      </c>
      <c r="W427" s="92" t="str">
        <f t="shared" si="34"/>
        <v/>
      </c>
      <c r="X427" s="99"/>
      <c r="Y427" s="94"/>
      <c r="Z427" s="100"/>
      <c r="AA427" s="95"/>
      <c r="AB427" s="10"/>
      <c r="AC427" s="72" t="b">
        <f t="shared" ca="1" si="31"/>
        <v>0</v>
      </c>
    </row>
    <row r="428" spans="1:29" ht="15">
      <c r="A428" s="93">
        <f t="shared" si="35"/>
        <v>2925</v>
      </c>
      <c r="B428" s="94"/>
      <c r="C428" s="153"/>
      <c r="D428" s="93" t="str">
        <f>IF(C428&lt;&gt;"",COUNTIF(Stats!AD:AD,C428),"")</f>
        <v/>
      </c>
      <c r="E428" s="165" t="str">
        <f ca="1">IF(C428&lt;&gt;"",IF(MONTH(T428)=MONTH(TODAY()),Stats!AI2926,"--"),"")</f>
        <v/>
      </c>
      <c r="F428" s="97"/>
      <c r="G428" s="160"/>
      <c r="H428" s="157"/>
      <c r="I428" s="158"/>
      <c r="J428" s="161"/>
      <c r="K428" s="160"/>
      <c r="L428" s="162"/>
      <c r="M428" s="162"/>
      <c r="N428" s="96"/>
      <c r="O428" s="96"/>
      <c r="P428" s="164"/>
      <c r="Q428" s="159"/>
      <c r="R428" s="98"/>
      <c r="S428" s="163"/>
      <c r="T428" s="92" t="str">
        <f t="shared" ca="1" si="32"/>
        <v/>
      </c>
      <c r="U428" s="94"/>
      <c r="V428" s="92" t="str">
        <f t="shared" si="33"/>
        <v/>
      </c>
      <c r="W428" s="92" t="str">
        <f t="shared" si="34"/>
        <v/>
      </c>
      <c r="X428" s="99"/>
      <c r="Y428" s="94"/>
      <c r="Z428" s="100"/>
      <c r="AA428" s="95"/>
      <c r="AB428" s="10"/>
      <c r="AC428" s="72" t="b">
        <f t="shared" ca="1" si="31"/>
        <v>0</v>
      </c>
    </row>
    <row r="429" spans="1:29" ht="15">
      <c r="A429" s="93">
        <f t="shared" si="35"/>
        <v>2926</v>
      </c>
      <c r="B429" s="94"/>
      <c r="C429" s="153"/>
      <c r="D429" s="93" t="str">
        <f>IF(C429&lt;&gt;"",COUNTIF(Stats!AD:AD,C429),"")</f>
        <v/>
      </c>
      <c r="E429" s="165" t="str">
        <f ca="1">IF(C429&lt;&gt;"",IF(MONTH(T429)=MONTH(TODAY()),Stats!AI2927,"--"),"")</f>
        <v/>
      </c>
      <c r="F429" s="97"/>
      <c r="G429" s="160"/>
      <c r="H429" s="157"/>
      <c r="I429" s="158"/>
      <c r="J429" s="161"/>
      <c r="K429" s="160"/>
      <c r="L429" s="162"/>
      <c r="M429" s="162"/>
      <c r="N429" s="96"/>
      <c r="O429" s="96"/>
      <c r="P429" s="164"/>
      <c r="Q429" s="159"/>
      <c r="R429" s="98"/>
      <c r="S429" s="163"/>
      <c r="T429" s="92" t="str">
        <f t="shared" ca="1" si="32"/>
        <v/>
      </c>
      <c r="U429" s="94"/>
      <c r="V429" s="92" t="str">
        <f t="shared" si="33"/>
        <v/>
      </c>
      <c r="W429" s="92" t="str">
        <f t="shared" si="34"/>
        <v/>
      </c>
      <c r="X429" s="99"/>
      <c r="Y429" s="94"/>
      <c r="Z429" s="100"/>
      <c r="AA429" s="95"/>
      <c r="AB429" s="10"/>
      <c r="AC429" s="72" t="b">
        <f t="shared" ca="1" si="31"/>
        <v>0</v>
      </c>
    </row>
    <row r="430" spans="1:29" ht="15">
      <c r="A430" s="93">
        <f t="shared" si="35"/>
        <v>2927</v>
      </c>
      <c r="B430" s="94"/>
      <c r="C430" s="153"/>
      <c r="D430" s="93" t="str">
        <f>IF(C430&lt;&gt;"",COUNTIF(Stats!AD:AD,C430),"")</f>
        <v/>
      </c>
      <c r="E430" s="165" t="str">
        <f ca="1">IF(C430&lt;&gt;"",IF(MONTH(T430)=MONTH(TODAY()),Stats!AI2928,"--"),"")</f>
        <v/>
      </c>
      <c r="F430" s="97"/>
      <c r="G430" s="160"/>
      <c r="H430" s="157"/>
      <c r="I430" s="158"/>
      <c r="J430" s="161"/>
      <c r="K430" s="160"/>
      <c r="L430" s="162"/>
      <c r="M430" s="162"/>
      <c r="N430" s="96"/>
      <c r="O430" s="96"/>
      <c r="P430" s="164"/>
      <c r="Q430" s="159"/>
      <c r="R430" s="98"/>
      <c r="S430" s="163"/>
      <c r="T430" s="92" t="str">
        <f t="shared" ca="1" si="32"/>
        <v/>
      </c>
      <c r="U430" s="94"/>
      <c r="V430" s="92" t="str">
        <f t="shared" si="33"/>
        <v/>
      </c>
      <c r="W430" s="92" t="str">
        <f t="shared" si="34"/>
        <v/>
      </c>
      <c r="X430" s="99"/>
      <c r="Y430" s="94"/>
      <c r="Z430" s="100"/>
      <c r="AA430" s="95"/>
      <c r="AB430" s="10"/>
      <c r="AC430" s="72" t="b">
        <f t="shared" ca="1" si="31"/>
        <v>0</v>
      </c>
    </row>
    <row r="431" spans="1:29" ht="15">
      <c r="A431" s="93">
        <f t="shared" si="35"/>
        <v>2928</v>
      </c>
      <c r="B431" s="94"/>
      <c r="C431" s="153"/>
      <c r="D431" s="93" t="str">
        <f>IF(C431&lt;&gt;"",COUNTIF(Stats!AD:AD,C431),"")</f>
        <v/>
      </c>
      <c r="E431" s="165" t="str">
        <f ca="1">IF(C431&lt;&gt;"",IF(MONTH(T431)=MONTH(TODAY()),Stats!AI2929,"--"),"")</f>
        <v/>
      </c>
      <c r="F431" s="97"/>
      <c r="G431" s="160"/>
      <c r="H431" s="157"/>
      <c r="I431" s="158"/>
      <c r="J431" s="161"/>
      <c r="K431" s="160"/>
      <c r="L431" s="162"/>
      <c r="M431" s="162"/>
      <c r="N431" s="96"/>
      <c r="O431" s="96"/>
      <c r="P431" s="164"/>
      <c r="Q431" s="159"/>
      <c r="R431" s="98"/>
      <c r="S431" s="163"/>
      <c r="T431" s="92" t="str">
        <f t="shared" ca="1" si="32"/>
        <v/>
      </c>
      <c r="U431" s="94"/>
      <c r="V431" s="92" t="str">
        <f t="shared" si="33"/>
        <v/>
      </c>
      <c r="W431" s="92" t="str">
        <f t="shared" si="34"/>
        <v/>
      </c>
      <c r="X431" s="99"/>
      <c r="Y431" s="94"/>
      <c r="Z431" s="100"/>
      <c r="AA431" s="95"/>
      <c r="AB431" s="10"/>
      <c r="AC431" s="72" t="b">
        <f t="shared" ca="1" si="31"/>
        <v>0</v>
      </c>
    </row>
    <row r="432" spans="1:29" ht="15">
      <c r="A432" s="93">
        <f t="shared" si="35"/>
        <v>2929</v>
      </c>
      <c r="B432" s="94"/>
      <c r="C432" s="153"/>
      <c r="D432" s="93" t="str">
        <f>IF(C432&lt;&gt;"",COUNTIF(Stats!AD:AD,C432),"")</f>
        <v/>
      </c>
      <c r="E432" s="165" t="str">
        <f ca="1">IF(C432&lt;&gt;"",IF(MONTH(T432)=MONTH(TODAY()),Stats!AI2930,"--"),"")</f>
        <v/>
      </c>
      <c r="F432" s="97"/>
      <c r="G432" s="160"/>
      <c r="H432" s="157"/>
      <c r="I432" s="158"/>
      <c r="J432" s="161"/>
      <c r="K432" s="160"/>
      <c r="L432" s="162"/>
      <c r="M432" s="162"/>
      <c r="N432" s="96"/>
      <c r="O432" s="96"/>
      <c r="P432" s="164"/>
      <c r="Q432" s="159"/>
      <c r="R432" s="98"/>
      <c r="S432" s="163"/>
      <c r="T432" s="92" t="str">
        <f t="shared" ca="1" si="32"/>
        <v/>
      </c>
      <c r="U432" s="94"/>
      <c r="V432" s="92" t="str">
        <f t="shared" si="33"/>
        <v/>
      </c>
      <c r="W432" s="92" t="str">
        <f t="shared" si="34"/>
        <v/>
      </c>
      <c r="X432" s="99"/>
      <c r="Y432" s="94"/>
      <c r="Z432" s="100"/>
      <c r="AA432" s="95"/>
      <c r="AB432" s="10"/>
      <c r="AC432" s="72" t="b">
        <f t="shared" ca="1" si="31"/>
        <v>0</v>
      </c>
    </row>
    <row r="433" spans="1:29" ht="15">
      <c r="A433" s="93">
        <f t="shared" si="35"/>
        <v>2930</v>
      </c>
      <c r="B433" s="94"/>
      <c r="C433" s="153"/>
      <c r="D433" s="93" t="str">
        <f>IF(C433&lt;&gt;"",COUNTIF(Stats!AD:AD,C433),"")</f>
        <v/>
      </c>
      <c r="E433" s="165" t="str">
        <f ca="1">IF(C433&lt;&gt;"",IF(MONTH(T433)=MONTH(TODAY()),Stats!AI2931,"--"),"")</f>
        <v/>
      </c>
      <c r="F433" s="97"/>
      <c r="G433" s="160"/>
      <c r="H433" s="157"/>
      <c r="I433" s="158"/>
      <c r="J433" s="161"/>
      <c r="K433" s="160"/>
      <c r="L433" s="162"/>
      <c r="M433" s="162"/>
      <c r="N433" s="96"/>
      <c r="O433" s="96"/>
      <c r="P433" s="164"/>
      <c r="Q433" s="159"/>
      <c r="R433" s="98"/>
      <c r="S433" s="163"/>
      <c r="T433" s="92" t="str">
        <f t="shared" ca="1" si="32"/>
        <v/>
      </c>
      <c r="U433" s="94"/>
      <c r="V433" s="92" t="str">
        <f t="shared" si="33"/>
        <v/>
      </c>
      <c r="W433" s="92" t="str">
        <f t="shared" si="34"/>
        <v/>
      </c>
      <c r="X433" s="99"/>
      <c r="Y433" s="94"/>
      <c r="Z433" s="100"/>
      <c r="AA433" s="95"/>
      <c r="AB433" s="10"/>
      <c r="AC433" s="72" t="b">
        <f t="shared" ca="1" si="31"/>
        <v>0</v>
      </c>
    </row>
    <row r="434" spans="1:29" ht="15">
      <c r="A434" s="93">
        <f t="shared" si="35"/>
        <v>2931</v>
      </c>
      <c r="B434" s="94"/>
      <c r="C434" s="153"/>
      <c r="D434" s="93" t="str">
        <f>IF(C434&lt;&gt;"",COUNTIF(Stats!AD:AD,C434),"")</f>
        <v/>
      </c>
      <c r="E434" s="165" t="str">
        <f ca="1">IF(C434&lt;&gt;"",IF(MONTH(T434)=MONTH(TODAY()),Stats!AI2932,"--"),"")</f>
        <v/>
      </c>
      <c r="F434" s="97"/>
      <c r="G434" s="160"/>
      <c r="H434" s="157"/>
      <c r="I434" s="158"/>
      <c r="J434" s="161"/>
      <c r="K434" s="160"/>
      <c r="L434" s="162"/>
      <c r="M434" s="162"/>
      <c r="N434" s="96"/>
      <c r="O434" s="96"/>
      <c r="P434" s="164"/>
      <c r="Q434" s="159"/>
      <c r="R434" s="98"/>
      <c r="S434" s="163"/>
      <c r="T434" s="92" t="str">
        <f t="shared" ca="1" si="32"/>
        <v/>
      </c>
      <c r="U434" s="94"/>
      <c r="V434" s="92" t="str">
        <f t="shared" si="33"/>
        <v/>
      </c>
      <c r="W434" s="92" t="str">
        <f t="shared" si="34"/>
        <v/>
      </c>
      <c r="X434" s="99"/>
      <c r="Y434" s="94"/>
      <c r="Z434" s="100"/>
      <c r="AA434" s="95"/>
      <c r="AB434" s="10"/>
      <c r="AC434" s="72" t="b">
        <f t="shared" ca="1" si="31"/>
        <v>0</v>
      </c>
    </row>
    <row r="435" spans="1:29" ht="15">
      <c r="A435" s="93">
        <f t="shared" si="35"/>
        <v>2932</v>
      </c>
      <c r="B435" s="94"/>
      <c r="C435" s="153"/>
      <c r="D435" s="93" t="str">
        <f>IF(C435&lt;&gt;"",COUNTIF(Stats!AD:AD,C435),"")</f>
        <v/>
      </c>
      <c r="E435" s="165" t="str">
        <f ca="1">IF(C435&lt;&gt;"",IF(MONTH(T435)=MONTH(TODAY()),Stats!AI2933,"--"),"")</f>
        <v/>
      </c>
      <c r="F435" s="97"/>
      <c r="G435" s="160"/>
      <c r="H435" s="157"/>
      <c r="I435" s="158"/>
      <c r="J435" s="161"/>
      <c r="K435" s="160"/>
      <c r="L435" s="162"/>
      <c r="M435" s="162"/>
      <c r="N435" s="96"/>
      <c r="O435" s="96"/>
      <c r="P435" s="164"/>
      <c r="Q435" s="159"/>
      <c r="R435" s="98"/>
      <c r="S435" s="163"/>
      <c r="T435" s="92" t="str">
        <f t="shared" ca="1" si="32"/>
        <v/>
      </c>
      <c r="U435" s="94"/>
      <c r="V435" s="92" t="str">
        <f t="shared" si="33"/>
        <v/>
      </c>
      <c r="W435" s="92" t="str">
        <f t="shared" si="34"/>
        <v/>
      </c>
      <c r="X435" s="99"/>
      <c r="Y435" s="94"/>
      <c r="Z435" s="100"/>
      <c r="AA435" s="95"/>
      <c r="AB435" s="10"/>
      <c r="AC435" s="72" t="b">
        <f t="shared" ca="1" si="31"/>
        <v>0</v>
      </c>
    </row>
    <row r="436" spans="1:29" ht="15">
      <c r="A436" s="93">
        <f t="shared" si="35"/>
        <v>2933</v>
      </c>
      <c r="B436" s="94"/>
      <c r="C436" s="153"/>
      <c r="D436" s="93" t="str">
        <f>IF(C436&lt;&gt;"",COUNTIF(Stats!AD:AD,C436),"")</f>
        <v/>
      </c>
      <c r="E436" s="165" t="str">
        <f ca="1">IF(C436&lt;&gt;"",IF(MONTH(T436)=MONTH(TODAY()),Stats!AI2934,"--"),"")</f>
        <v/>
      </c>
      <c r="F436" s="97"/>
      <c r="G436" s="160"/>
      <c r="H436" s="157"/>
      <c r="I436" s="158"/>
      <c r="J436" s="161"/>
      <c r="K436" s="160"/>
      <c r="L436" s="162"/>
      <c r="M436" s="162"/>
      <c r="N436" s="96"/>
      <c r="O436" s="96"/>
      <c r="P436" s="164"/>
      <c r="Q436" s="159"/>
      <c r="R436" s="98"/>
      <c r="S436" s="163"/>
      <c r="T436" s="92" t="str">
        <f t="shared" ca="1" si="32"/>
        <v/>
      </c>
      <c r="U436" s="94"/>
      <c r="V436" s="92" t="str">
        <f t="shared" si="33"/>
        <v/>
      </c>
      <c r="W436" s="92" t="str">
        <f t="shared" si="34"/>
        <v/>
      </c>
      <c r="X436" s="99"/>
      <c r="Y436" s="94"/>
      <c r="Z436" s="100"/>
      <c r="AA436" s="95"/>
      <c r="AB436" s="10"/>
      <c r="AC436" s="72" t="b">
        <f t="shared" ca="1" si="31"/>
        <v>0</v>
      </c>
    </row>
    <row r="437" spans="1:29" ht="15">
      <c r="A437" s="93">
        <f t="shared" si="35"/>
        <v>2934</v>
      </c>
      <c r="B437" s="94"/>
      <c r="C437" s="153"/>
      <c r="D437" s="93" t="str">
        <f>IF(C437&lt;&gt;"",COUNTIF(Stats!AD:AD,C437),"")</f>
        <v/>
      </c>
      <c r="E437" s="165" t="str">
        <f ca="1">IF(C437&lt;&gt;"",IF(MONTH(T437)=MONTH(TODAY()),Stats!AI2935,"--"),"")</f>
        <v/>
      </c>
      <c r="F437" s="97"/>
      <c r="G437" s="160"/>
      <c r="H437" s="157"/>
      <c r="I437" s="158"/>
      <c r="J437" s="161"/>
      <c r="K437" s="160"/>
      <c r="L437" s="162"/>
      <c r="M437" s="162"/>
      <c r="N437" s="96"/>
      <c r="O437" s="96"/>
      <c r="P437" s="164"/>
      <c r="Q437" s="159"/>
      <c r="R437" s="98"/>
      <c r="S437" s="163"/>
      <c r="T437" s="92" t="str">
        <f t="shared" ca="1" si="32"/>
        <v/>
      </c>
      <c r="U437" s="94"/>
      <c r="V437" s="92" t="str">
        <f t="shared" si="33"/>
        <v/>
      </c>
      <c r="W437" s="92" t="str">
        <f t="shared" si="34"/>
        <v/>
      </c>
      <c r="X437" s="99"/>
      <c r="Y437" s="94"/>
      <c r="Z437" s="100"/>
      <c r="AA437" s="95"/>
      <c r="AB437" s="10"/>
      <c r="AC437" s="72" t="b">
        <f t="shared" ca="1" si="31"/>
        <v>0</v>
      </c>
    </row>
    <row r="438" spans="1:29" ht="15">
      <c r="A438" s="93">
        <f t="shared" si="35"/>
        <v>2935</v>
      </c>
      <c r="B438" s="94"/>
      <c r="C438" s="153"/>
      <c r="D438" s="93" t="str">
        <f>IF(C438&lt;&gt;"",COUNTIF(Stats!AD:AD,C438),"")</f>
        <v/>
      </c>
      <c r="E438" s="165" t="str">
        <f ca="1">IF(C438&lt;&gt;"",IF(MONTH(T438)=MONTH(TODAY()),Stats!AI2936,"--"),"")</f>
        <v/>
      </c>
      <c r="F438" s="97"/>
      <c r="G438" s="160"/>
      <c r="H438" s="157"/>
      <c r="I438" s="158"/>
      <c r="J438" s="161"/>
      <c r="K438" s="160"/>
      <c r="L438" s="162"/>
      <c r="M438" s="162"/>
      <c r="N438" s="96"/>
      <c r="O438" s="96"/>
      <c r="P438" s="164"/>
      <c r="Q438" s="159"/>
      <c r="R438" s="98"/>
      <c r="S438" s="163"/>
      <c r="T438" s="92" t="str">
        <f t="shared" ca="1" si="32"/>
        <v/>
      </c>
      <c r="U438" s="94"/>
      <c r="V438" s="92" t="str">
        <f t="shared" si="33"/>
        <v/>
      </c>
      <c r="W438" s="92" t="str">
        <f t="shared" si="34"/>
        <v/>
      </c>
      <c r="X438" s="99"/>
      <c r="Y438" s="94"/>
      <c r="Z438" s="100"/>
      <c r="AA438" s="95"/>
      <c r="AB438" s="10"/>
      <c r="AC438" s="72" t="b">
        <f t="shared" ca="1" si="31"/>
        <v>0</v>
      </c>
    </row>
    <row r="439" spans="1:29" ht="16.5" customHeight="1">
      <c r="A439" s="93">
        <f t="shared" si="35"/>
        <v>2936</v>
      </c>
      <c r="B439" s="94"/>
      <c r="C439" s="153"/>
      <c r="D439" s="93" t="str">
        <f>IF(C439&lt;&gt;"",COUNTIF(Stats!AD:AD,C439),"")</f>
        <v/>
      </c>
      <c r="E439" s="165" t="str">
        <f ca="1">IF(C439&lt;&gt;"",IF(MONTH(T439)=MONTH(TODAY()),Stats!AI2937,"--"),"")</f>
        <v/>
      </c>
      <c r="F439" s="97"/>
      <c r="G439" s="160"/>
      <c r="H439" s="157"/>
      <c r="I439" s="158"/>
      <c r="J439" s="161"/>
      <c r="K439" s="160"/>
      <c r="L439" s="162"/>
      <c r="M439" s="162"/>
      <c r="N439" s="96"/>
      <c r="O439" s="96"/>
      <c r="P439" s="164"/>
      <c r="Q439" s="159"/>
      <c r="R439" s="98"/>
      <c r="S439" s="163"/>
      <c r="T439" s="92" t="str">
        <f t="shared" ca="1" si="32"/>
        <v/>
      </c>
      <c r="U439" s="94"/>
      <c r="V439" s="92" t="str">
        <f t="shared" si="33"/>
        <v/>
      </c>
      <c r="W439" s="92" t="str">
        <f t="shared" si="34"/>
        <v/>
      </c>
      <c r="X439" s="99"/>
      <c r="Y439" s="94"/>
      <c r="Z439" s="100"/>
      <c r="AA439" s="95"/>
      <c r="AB439" s="10"/>
      <c r="AC439" s="72" t="b">
        <f t="shared" ca="1" si="31"/>
        <v>0</v>
      </c>
    </row>
    <row r="440" spans="1:29" ht="15">
      <c r="A440" s="93">
        <f t="shared" si="35"/>
        <v>2937</v>
      </c>
      <c r="B440" s="94"/>
      <c r="C440" s="153"/>
      <c r="D440" s="93" t="str">
        <f>IF(C440&lt;&gt;"",COUNTIF(Stats!AD:AD,C440),"")</f>
        <v/>
      </c>
      <c r="E440" s="165" t="str">
        <f ca="1">IF(C440&lt;&gt;"",IF(MONTH(T440)=MONTH(TODAY()),Stats!AI2938,"--"),"")</f>
        <v/>
      </c>
      <c r="F440" s="97"/>
      <c r="G440" s="160"/>
      <c r="H440" s="157"/>
      <c r="I440" s="158"/>
      <c r="J440" s="161"/>
      <c r="K440" s="160"/>
      <c r="L440" s="162"/>
      <c r="M440" s="162"/>
      <c r="N440" s="96"/>
      <c r="O440" s="96"/>
      <c r="P440" s="164"/>
      <c r="Q440" s="159"/>
      <c r="R440" s="98"/>
      <c r="S440" s="163"/>
      <c r="T440" s="92" t="str">
        <f t="shared" ca="1" si="32"/>
        <v/>
      </c>
      <c r="U440" s="94"/>
      <c r="V440" s="92" t="str">
        <f t="shared" si="33"/>
        <v/>
      </c>
      <c r="W440" s="92" t="str">
        <f t="shared" si="34"/>
        <v/>
      </c>
      <c r="X440" s="99"/>
      <c r="Y440" s="94"/>
      <c r="Z440" s="100"/>
      <c r="AA440" s="95"/>
      <c r="AB440" s="10"/>
      <c r="AC440" s="72" t="b">
        <f t="shared" ca="1" si="31"/>
        <v>0</v>
      </c>
    </row>
    <row r="441" spans="1:29" ht="15">
      <c r="A441" s="93">
        <f t="shared" si="35"/>
        <v>2938</v>
      </c>
      <c r="B441" s="94"/>
      <c r="C441" s="153"/>
      <c r="D441" s="93" t="str">
        <f>IF(C441&lt;&gt;"",COUNTIF(Stats!AD:AD,C441),"")</f>
        <v/>
      </c>
      <c r="E441" s="165" t="str">
        <f ca="1">IF(C441&lt;&gt;"",IF(MONTH(T441)=MONTH(TODAY()),Stats!AI2939,"--"),"")</f>
        <v/>
      </c>
      <c r="F441" s="97"/>
      <c r="G441" s="160"/>
      <c r="H441" s="157"/>
      <c r="I441" s="158"/>
      <c r="J441" s="161"/>
      <c r="K441" s="160"/>
      <c r="L441" s="162"/>
      <c r="M441" s="162"/>
      <c r="N441" s="96"/>
      <c r="O441" s="96"/>
      <c r="P441" s="164"/>
      <c r="Q441" s="159"/>
      <c r="R441" s="98"/>
      <c r="S441" s="163"/>
      <c r="T441" s="92" t="str">
        <f t="shared" ca="1" si="32"/>
        <v/>
      </c>
      <c r="U441" s="94"/>
      <c r="V441" s="92" t="str">
        <f t="shared" si="33"/>
        <v/>
      </c>
      <c r="W441" s="92" t="str">
        <f t="shared" si="34"/>
        <v/>
      </c>
      <c r="X441" s="99"/>
      <c r="Y441" s="94"/>
      <c r="Z441" s="100"/>
      <c r="AA441" s="95"/>
      <c r="AB441" s="10"/>
      <c r="AC441" s="72" t="b">
        <f t="shared" ca="1" si="31"/>
        <v>0</v>
      </c>
    </row>
    <row r="442" spans="1:29" ht="15">
      <c r="A442" s="93">
        <f t="shared" si="35"/>
        <v>2939</v>
      </c>
      <c r="B442" s="94"/>
      <c r="C442" s="153"/>
      <c r="D442" s="93" t="str">
        <f>IF(C442&lt;&gt;"",COUNTIF(Stats!AD:AD,C442),"")</f>
        <v/>
      </c>
      <c r="E442" s="165" t="str">
        <f ca="1">IF(C442&lt;&gt;"",IF(MONTH(T442)=MONTH(TODAY()),Stats!AI2940,"--"),"")</f>
        <v/>
      </c>
      <c r="F442" s="97"/>
      <c r="G442" s="160"/>
      <c r="H442" s="157"/>
      <c r="I442" s="158"/>
      <c r="J442" s="161"/>
      <c r="K442" s="160"/>
      <c r="L442" s="162"/>
      <c r="M442" s="162"/>
      <c r="N442" s="96"/>
      <c r="O442" s="96"/>
      <c r="P442" s="164"/>
      <c r="Q442" s="159"/>
      <c r="R442" s="98"/>
      <c r="S442" s="163"/>
      <c r="T442" s="92" t="str">
        <f t="shared" ca="1" si="32"/>
        <v/>
      </c>
      <c r="U442" s="94"/>
      <c r="V442" s="92" t="str">
        <f t="shared" si="33"/>
        <v/>
      </c>
      <c r="W442" s="92" t="str">
        <f t="shared" si="34"/>
        <v/>
      </c>
      <c r="X442" s="99"/>
      <c r="Y442" s="94"/>
      <c r="Z442" s="100"/>
      <c r="AA442" s="95"/>
      <c r="AB442" s="10"/>
      <c r="AC442" s="72" t="b">
        <f t="shared" ca="1" si="31"/>
        <v>0</v>
      </c>
    </row>
    <row r="443" spans="1:29" ht="15">
      <c r="A443" s="93">
        <f t="shared" si="35"/>
        <v>2940</v>
      </c>
      <c r="B443" s="94"/>
      <c r="C443" s="153"/>
      <c r="D443" s="93" t="str">
        <f>IF(C443&lt;&gt;"",COUNTIF(Stats!AD:AD,C443),"")</f>
        <v/>
      </c>
      <c r="E443" s="165" t="str">
        <f ca="1">IF(C443&lt;&gt;"",IF(MONTH(T443)=MONTH(TODAY()),Stats!AI2941,"--"),"")</f>
        <v/>
      </c>
      <c r="F443" s="97"/>
      <c r="G443" s="160"/>
      <c r="H443" s="157"/>
      <c r="I443" s="158"/>
      <c r="J443" s="161"/>
      <c r="K443" s="160"/>
      <c r="L443" s="162"/>
      <c r="M443" s="162"/>
      <c r="N443" s="96"/>
      <c r="O443" s="96"/>
      <c r="P443" s="164"/>
      <c r="Q443" s="159"/>
      <c r="R443" s="98"/>
      <c r="S443" s="163"/>
      <c r="T443" s="92" t="str">
        <f t="shared" ca="1" si="32"/>
        <v/>
      </c>
      <c r="U443" s="94"/>
      <c r="V443" s="92" t="str">
        <f t="shared" si="33"/>
        <v/>
      </c>
      <c r="W443" s="92" t="str">
        <f t="shared" si="34"/>
        <v/>
      </c>
      <c r="X443" s="99"/>
      <c r="Y443" s="94"/>
      <c r="Z443" s="100"/>
      <c r="AA443" s="95"/>
      <c r="AB443" s="10"/>
      <c r="AC443" s="72" t="b">
        <f t="shared" ca="1" si="31"/>
        <v>0</v>
      </c>
    </row>
    <row r="444" spans="1:29" ht="15">
      <c r="A444" s="93">
        <f t="shared" si="35"/>
        <v>2941</v>
      </c>
      <c r="B444" s="94"/>
      <c r="C444" s="153"/>
      <c r="D444" s="93" t="str">
        <f>IF(C444&lt;&gt;"",COUNTIF(Stats!AD:AD,C444),"")</f>
        <v/>
      </c>
      <c r="E444" s="165" t="str">
        <f ca="1">IF(C444&lt;&gt;"",IF(MONTH(T444)=MONTH(TODAY()),Stats!AI2942,"--"),"")</f>
        <v/>
      </c>
      <c r="F444" s="97"/>
      <c r="G444" s="160"/>
      <c r="H444" s="157"/>
      <c r="I444" s="158"/>
      <c r="J444" s="161"/>
      <c r="K444" s="160"/>
      <c r="L444" s="162"/>
      <c r="M444" s="162"/>
      <c r="N444" s="96"/>
      <c r="O444" s="96"/>
      <c r="P444" s="164"/>
      <c r="Q444" s="159"/>
      <c r="R444" s="98"/>
      <c r="S444" s="163"/>
      <c r="T444" s="92" t="str">
        <f t="shared" ca="1" si="32"/>
        <v/>
      </c>
      <c r="U444" s="94"/>
      <c r="V444" s="92" t="str">
        <f t="shared" si="33"/>
        <v/>
      </c>
      <c r="W444" s="92" t="str">
        <f t="shared" si="34"/>
        <v/>
      </c>
      <c r="X444" s="99"/>
      <c r="Y444" s="94"/>
      <c r="Z444" s="100"/>
      <c r="AA444" s="95"/>
      <c r="AB444" s="10"/>
      <c r="AC444" s="72" t="b">
        <f t="shared" ca="1" si="31"/>
        <v>0</v>
      </c>
    </row>
    <row r="445" spans="1:29" ht="15">
      <c r="A445" s="93">
        <f t="shared" si="35"/>
        <v>2942</v>
      </c>
      <c r="B445" s="94"/>
      <c r="C445" s="153"/>
      <c r="D445" s="93" t="str">
        <f>IF(C445&lt;&gt;"",COUNTIF(Stats!AD:AD,C445),"")</f>
        <v/>
      </c>
      <c r="E445" s="165" t="str">
        <f ca="1">IF(C445&lt;&gt;"",IF(MONTH(T445)=MONTH(TODAY()),Stats!AI2943,"--"),"")</f>
        <v/>
      </c>
      <c r="F445" s="97"/>
      <c r="G445" s="160"/>
      <c r="H445" s="157"/>
      <c r="I445" s="158"/>
      <c r="J445" s="161"/>
      <c r="K445" s="160"/>
      <c r="L445" s="162"/>
      <c r="M445" s="162"/>
      <c r="N445" s="96"/>
      <c r="O445" s="96"/>
      <c r="P445" s="164"/>
      <c r="Q445" s="159"/>
      <c r="R445" s="98"/>
      <c r="S445" s="163"/>
      <c r="T445" s="92" t="str">
        <f t="shared" ca="1" si="32"/>
        <v/>
      </c>
      <c r="U445" s="94"/>
      <c r="V445" s="92" t="str">
        <f t="shared" si="33"/>
        <v/>
      </c>
      <c r="W445" s="92" t="str">
        <f t="shared" si="34"/>
        <v/>
      </c>
      <c r="X445" s="99"/>
      <c r="Y445" s="94"/>
      <c r="Z445" s="100"/>
      <c r="AA445" s="95"/>
      <c r="AB445" s="10"/>
      <c r="AC445" s="72" t="b">
        <f t="shared" ca="1" si="31"/>
        <v>0</v>
      </c>
    </row>
    <row r="446" spans="1:29" ht="15">
      <c r="A446" s="93">
        <f t="shared" si="35"/>
        <v>2943</v>
      </c>
      <c r="B446" s="94"/>
      <c r="C446" s="153"/>
      <c r="D446" s="93" t="str">
        <f>IF(C446&lt;&gt;"",COUNTIF(Stats!AD:AD,C446),"")</f>
        <v/>
      </c>
      <c r="E446" s="165" t="str">
        <f ca="1">IF(C446&lt;&gt;"",IF(MONTH(T446)=MONTH(TODAY()),Stats!AI2944,"--"),"")</f>
        <v/>
      </c>
      <c r="F446" s="97"/>
      <c r="G446" s="160"/>
      <c r="H446" s="157"/>
      <c r="I446" s="158"/>
      <c r="J446" s="161"/>
      <c r="K446" s="160"/>
      <c r="L446" s="162"/>
      <c r="M446" s="162"/>
      <c r="N446" s="96"/>
      <c r="O446" s="96"/>
      <c r="P446" s="164"/>
      <c r="Q446" s="159"/>
      <c r="R446" s="98"/>
      <c r="S446" s="163"/>
      <c r="T446" s="92" t="str">
        <f t="shared" ca="1" si="32"/>
        <v/>
      </c>
      <c r="U446" s="94"/>
      <c r="V446" s="92" t="str">
        <f t="shared" si="33"/>
        <v/>
      </c>
      <c r="W446" s="92" t="str">
        <f t="shared" si="34"/>
        <v/>
      </c>
      <c r="X446" s="99"/>
      <c r="Y446" s="94"/>
      <c r="Z446" s="100"/>
      <c r="AA446" s="95"/>
      <c r="AB446" s="10"/>
      <c r="AC446" s="72" t="b">
        <f t="shared" ca="1" si="31"/>
        <v>0</v>
      </c>
    </row>
    <row r="447" spans="1:29" ht="15">
      <c r="A447" s="93">
        <f t="shared" si="35"/>
        <v>2944</v>
      </c>
      <c r="B447" s="94"/>
      <c r="C447" s="153"/>
      <c r="D447" s="93" t="str">
        <f>IF(C447&lt;&gt;"",COUNTIF(Stats!AD:AD,C447),"")</f>
        <v/>
      </c>
      <c r="E447" s="165" t="str">
        <f ca="1">IF(C447&lt;&gt;"",IF(MONTH(T447)=MONTH(TODAY()),Stats!AI2945,"--"),"")</f>
        <v/>
      </c>
      <c r="F447" s="97"/>
      <c r="G447" s="160"/>
      <c r="H447" s="157"/>
      <c r="I447" s="158"/>
      <c r="J447" s="161"/>
      <c r="K447" s="160"/>
      <c r="L447" s="162"/>
      <c r="M447" s="162"/>
      <c r="N447" s="96"/>
      <c r="O447" s="96"/>
      <c r="P447" s="164"/>
      <c r="Q447" s="159"/>
      <c r="R447" s="98"/>
      <c r="S447" s="163"/>
      <c r="T447" s="92" t="str">
        <f t="shared" ca="1" si="32"/>
        <v/>
      </c>
      <c r="U447" s="94"/>
      <c r="V447" s="92" t="str">
        <f t="shared" si="33"/>
        <v/>
      </c>
      <c r="W447" s="92" t="str">
        <f t="shared" si="34"/>
        <v/>
      </c>
      <c r="X447" s="99"/>
      <c r="Y447" s="94"/>
      <c r="Z447" s="100"/>
      <c r="AA447" s="95"/>
      <c r="AB447" s="10"/>
      <c r="AC447" s="72" t="b">
        <f t="shared" ca="1" si="31"/>
        <v>0</v>
      </c>
    </row>
    <row r="448" spans="1:29" ht="15">
      <c r="A448" s="93">
        <f t="shared" si="35"/>
        <v>2945</v>
      </c>
      <c r="B448" s="94"/>
      <c r="C448" s="153"/>
      <c r="D448" s="93" t="str">
        <f>IF(C448&lt;&gt;"",COUNTIF(Stats!AD:AD,C448),"")</f>
        <v/>
      </c>
      <c r="E448" s="165" t="str">
        <f ca="1">IF(C448&lt;&gt;"",IF(MONTH(T448)=MONTH(TODAY()),Stats!AI2946,"--"),"")</f>
        <v/>
      </c>
      <c r="F448" s="97"/>
      <c r="G448" s="160"/>
      <c r="H448" s="157"/>
      <c r="I448" s="158"/>
      <c r="J448" s="161"/>
      <c r="K448" s="160"/>
      <c r="L448" s="162"/>
      <c r="M448" s="162"/>
      <c r="N448" s="96"/>
      <c r="O448" s="96"/>
      <c r="P448" s="164"/>
      <c r="Q448" s="159"/>
      <c r="R448" s="98"/>
      <c r="S448" s="163"/>
      <c r="T448" s="92" t="str">
        <f t="shared" ca="1" si="32"/>
        <v/>
      </c>
      <c r="U448" s="94"/>
      <c r="V448" s="92" t="str">
        <f t="shared" si="33"/>
        <v/>
      </c>
      <c r="W448" s="92" t="str">
        <f t="shared" si="34"/>
        <v/>
      </c>
      <c r="X448" s="99"/>
      <c r="Y448" s="94"/>
      <c r="Z448" s="100"/>
      <c r="AA448" s="95"/>
      <c r="AB448" s="10"/>
      <c r="AC448" s="72" t="b">
        <f t="shared" ca="1" si="31"/>
        <v>0</v>
      </c>
    </row>
    <row r="449" spans="1:29" ht="15">
      <c r="A449" s="93">
        <f t="shared" si="35"/>
        <v>2946</v>
      </c>
      <c r="B449" s="94"/>
      <c r="C449" s="153"/>
      <c r="D449" s="93" t="str">
        <f>IF(C449&lt;&gt;"",COUNTIF(Stats!AD:AD,C449),"")</f>
        <v/>
      </c>
      <c r="E449" s="165" t="str">
        <f ca="1">IF(C449&lt;&gt;"",IF(MONTH(T449)=MONTH(TODAY()),Stats!AI2947,"--"),"")</f>
        <v/>
      </c>
      <c r="F449" s="97"/>
      <c r="G449" s="160"/>
      <c r="H449" s="157"/>
      <c r="I449" s="158"/>
      <c r="J449" s="161"/>
      <c r="K449" s="160"/>
      <c r="L449" s="162"/>
      <c r="M449" s="162"/>
      <c r="N449" s="96"/>
      <c r="O449" s="96"/>
      <c r="P449" s="164"/>
      <c r="Q449" s="159"/>
      <c r="R449" s="98"/>
      <c r="S449" s="163"/>
      <c r="T449" s="92" t="str">
        <f t="shared" ca="1" si="32"/>
        <v/>
      </c>
      <c r="U449" s="94"/>
      <c r="V449" s="92" t="str">
        <f t="shared" si="33"/>
        <v/>
      </c>
      <c r="W449" s="92" t="str">
        <f t="shared" si="34"/>
        <v/>
      </c>
      <c r="X449" s="99"/>
      <c r="Y449" s="94"/>
      <c r="Z449" s="100"/>
      <c r="AA449" s="95"/>
      <c r="AB449" s="10"/>
      <c r="AC449" s="72" t="b">
        <f t="shared" ca="1" si="31"/>
        <v>0</v>
      </c>
    </row>
    <row r="450" spans="1:29" ht="15">
      <c r="A450" s="93">
        <f t="shared" si="35"/>
        <v>2947</v>
      </c>
      <c r="B450" s="94"/>
      <c r="C450" s="153"/>
      <c r="D450" s="93" t="str">
        <f>IF(C450&lt;&gt;"",COUNTIF(Stats!AD:AD,C450),"")</f>
        <v/>
      </c>
      <c r="E450" s="165" t="str">
        <f ca="1">IF(C450&lt;&gt;"",IF(MONTH(T450)=MONTH(TODAY()),Stats!AI2948,"--"),"")</f>
        <v/>
      </c>
      <c r="F450" s="97"/>
      <c r="G450" s="160"/>
      <c r="H450" s="157"/>
      <c r="I450" s="158"/>
      <c r="J450" s="161"/>
      <c r="K450" s="160"/>
      <c r="L450" s="162"/>
      <c r="M450" s="162"/>
      <c r="N450" s="96"/>
      <c r="O450" s="96"/>
      <c r="P450" s="164"/>
      <c r="Q450" s="159"/>
      <c r="R450" s="98"/>
      <c r="S450" s="163"/>
      <c r="T450" s="92" t="str">
        <f t="shared" ca="1" si="32"/>
        <v/>
      </c>
      <c r="U450" s="94"/>
      <c r="V450" s="92" t="str">
        <f t="shared" si="33"/>
        <v/>
      </c>
      <c r="W450" s="92" t="str">
        <f t="shared" si="34"/>
        <v/>
      </c>
      <c r="X450" s="99"/>
      <c r="Y450" s="94"/>
      <c r="Z450" s="100"/>
      <c r="AA450" s="95"/>
      <c r="AB450" s="10"/>
      <c r="AC450" s="72" t="b">
        <f t="shared" ca="1" si="31"/>
        <v>0</v>
      </c>
    </row>
    <row r="451" spans="1:29" ht="15">
      <c r="A451" s="93">
        <f t="shared" si="35"/>
        <v>2948</v>
      </c>
      <c r="B451" s="94"/>
      <c r="C451" s="153"/>
      <c r="D451" s="93" t="str">
        <f>IF(C451&lt;&gt;"",COUNTIF(Stats!AD:AD,C451),"")</f>
        <v/>
      </c>
      <c r="E451" s="165" t="str">
        <f ca="1">IF(C451&lt;&gt;"",IF(MONTH(T451)=MONTH(TODAY()),Stats!AI2949,"--"),"")</f>
        <v/>
      </c>
      <c r="F451" s="97"/>
      <c r="G451" s="160"/>
      <c r="H451" s="157"/>
      <c r="I451" s="158"/>
      <c r="J451" s="161"/>
      <c r="K451" s="160"/>
      <c r="L451" s="162"/>
      <c r="M451" s="162"/>
      <c r="N451" s="96"/>
      <c r="O451" s="96"/>
      <c r="P451" s="164"/>
      <c r="Q451" s="159"/>
      <c r="R451" s="98"/>
      <c r="S451" s="163"/>
      <c r="T451" s="92" t="str">
        <f t="shared" ca="1" si="32"/>
        <v/>
      </c>
      <c r="U451" s="94"/>
      <c r="V451" s="92" t="str">
        <f t="shared" si="33"/>
        <v/>
      </c>
      <c r="W451" s="92" t="str">
        <f t="shared" si="34"/>
        <v/>
      </c>
      <c r="X451" s="99"/>
      <c r="Y451" s="94"/>
      <c r="Z451" s="100"/>
      <c r="AA451" s="95"/>
      <c r="AB451" s="10"/>
      <c r="AC451" s="72" t="b">
        <f t="shared" ca="1" si="31"/>
        <v>0</v>
      </c>
    </row>
    <row r="452" spans="1:29" ht="15">
      <c r="A452" s="93">
        <f t="shared" si="35"/>
        <v>2949</v>
      </c>
      <c r="B452" s="94"/>
      <c r="C452" s="153"/>
      <c r="D452" s="93" t="str">
        <f>IF(C452&lt;&gt;"",COUNTIF(Stats!AD:AD,C452),"")</f>
        <v/>
      </c>
      <c r="E452" s="165" t="str">
        <f ca="1">IF(C452&lt;&gt;"",IF(MONTH(T452)=MONTH(TODAY()),Stats!AI2950,"--"),"")</f>
        <v/>
      </c>
      <c r="F452" s="97"/>
      <c r="G452" s="160"/>
      <c r="H452" s="157"/>
      <c r="I452" s="158"/>
      <c r="J452" s="161"/>
      <c r="K452" s="160"/>
      <c r="L452" s="162"/>
      <c r="M452" s="162"/>
      <c r="N452" s="96"/>
      <c r="O452" s="96"/>
      <c r="P452" s="164"/>
      <c r="Q452" s="159"/>
      <c r="R452" s="98"/>
      <c r="S452" s="163"/>
      <c r="T452" s="92" t="str">
        <f t="shared" ca="1" si="32"/>
        <v/>
      </c>
      <c r="U452" s="94"/>
      <c r="V452" s="92" t="str">
        <f t="shared" si="33"/>
        <v/>
      </c>
      <c r="W452" s="92" t="str">
        <f t="shared" si="34"/>
        <v/>
      </c>
      <c r="X452" s="99"/>
      <c r="Y452" s="94"/>
      <c r="Z452" s="100"/>
      <c r="AA452" s="95"/>
      <c r="AB452" s="10"/>
      <c r="AC452" s="72" t="b">
        <f t="shared" ref="AC452:AC503" ca="1" si="36">AND(T452&gt;=startDate,T452&lt;=endDate)</f>
        <v>0</v>
      </c>
    </row>
    <row r="453" spans="1:29" ht="15">
      <c r="A453" s="93">
        <f t="shared" si="35"/>
        <v>2950</v>
      </c>
      <c r="B453" s="94"/>
      <c r="C453" s="153"/>
      <c r="D453" s="93" t="str">
        <f>IF(C453&lt;&gt;"",COUNTIF(Stats!AD:AD,C453),"")</f>
        <v/>
      </c>
      <c r="E453" s="165" t="str">
        <f ca="1">IF(C453&lt;&gt;"",IF(MONTH(T453)=MONTH(TODAY()),Stats!AI2951,"--"),"")</f>
        <v/>
      </c>
      <c r="F453" s="97"/>
      <c r="G453" s="160"/>
      <c r="H453" s="157"/>
      <c r="I453" s="158"/>
      <c r="J453" s="161"/>
      <c r="K453" s="160"/>
      <c r="L453" s="162"/>
      <c r="M453" s="162"/>
      <c r="N453" s="96"/>
      <c r="O453" s="96"/>
      <c r="P453" s="164"/>
      <c r="Q453" s="159"/>
      <c r="R453" s="98"/>
      <c r="S453" s="163"/>
      <c r="T453" s="92" t="str">
        <f t="shared" ref="T453:T503" ca="1" si="37">IF(B453&lt;&gt;"",IF(T453="",TODAY(),T453),"")</f>
        <v/>
      </c>
      <c r="U453" s="94"/>
      <c r="V453" s="92" t="str">
        <f t="shared" ref="V453:V503" si="38">IF(U453="","", U453+21)</f>
        <v/>
      </c>
      <c r="W453" s="92" t="str">
        <f t="shared" ref="W453:W503" si="39">IF($U453="","", $V453+28)</f>
        <v/>
      </c>
      <c r="X453" s="99"/>
      <c r="Y453" s="94"/>
      <c r="Z453" s="100"/>
      <c r="AA453" s="95"/>
      <c r="AB453" s="10"/>
      <c r="AC453" s="72" t="b">
        <f t="shared" ca="1" si="36"/>
        <v>0</v>
      </c>
    </row>
    <row r="454" spans="1:29" ht="15">
      <c r="A454" s="93">
        <f t="shared" si="35"/>
        <v>2951</v>
      </c>
      <c r="B454" s="94"/>
      <c r="C454" s="153"/>
      <c r="D454" s="93" t="str">
        <f>IF(C454&lt;&gt;"",COUNTIF(Stats!AD:AD,C454),"")</f>
        <v/>
      </c>
      <c r="E454" s="165" t="str">
        <f ca="1">IF(C454&lt;&gt;"",IF(MONTH(T454)=MONTH(TODAY()),Stats!AI2952,"--"),"")</f>
        <v/>
      </c>
      <c r="F454" s="97"/>
      <c r="G454" s="160"/>
      <c r="H454" s="157"/>
      <c r="I454" s="158"/>
      <c r="J454" s="161"/>
      <c r="K454" s="160"/>
      <c r="L454" s="162"/>
      <c r="M454" s="162"/>
      <c r="N454" s="96"/>
      <c r="O454" s="96"/>
      <c r="P454" s="164"/>
      <c r="Q454" s="159"/>
      <c r="R454" s="98"/>
      <c r="S454" s="163"/>
      <c r="T454" s="92" t="str">
        <f t="shared" ca="1" si="37"/>
        <v/>
      </c>
      <c r="U454" s="94"/>
      <c r="V454" s="92" t="str">
        <f t="shared" si="38"/>
        <v/>
      </c>
      <c r="W454" s="92" t="str">
        <f t="shared" si="39"/>
        <v/>
      </c>
      <c r="X454" s="99"/>
      <c r="Y454" s="94"/>
      <c r="Z454" s="100"/>
      <c r="AA454" s="95"/>
      <c r="AB454" s="10"/>
      <c r="AC454" s="72" t="b">
        <f t="shared" ca="1" si="36"/>
        <v>0</v>
      </c>
    </row>
    <row r="455" spans="1:29" ht="15">
      <c r="A455" s="93">
        <f t="shared" si="35"/>
        <v>2952</v>
      </c>
      <c r="B455" s="94"/>
      <c r="C455" s="153"/>
      <c r="D455" s="93" t="str">
        <f>IF(C455&lt;&gt;"",COUNTIF(Stats!AD:AD,C455),"")</f>
        <v/>
      </c>
      <c r="E455" s="165" t="str">
        <f ca="1">IF(C455&lt;&gt;"",IF(MONTH(T455)=MONTH(TODAY()),Stats!AI2953,"--"),"")</f>
        <v/>
      </c>
      <c r="F455" s="97"/>
      <c r="G455" s="160"/>
      <c r="H455" s="157"/>
      <c r="I455" s="158"/>
      <c r="J455" s="161"/>
      <c r="K455" s="160"/>
      <c r="L455" s="162"/>
      <c r="M455" s="162"/>
      <c r="N455" s="96"/>
      <c r="O455" s="96"/>
      <c r="P455" s="164"/>
      <c r="Q455" s="159"/>
      <c r="R455" s="98"/>
      <c r="S455" s="163"/>
      <c r="T455" s="92" t="str">
        <f t="shared" ca="1" si="37"/>
        <v/>
      </c>
      <c r="U455" s="94"/>
      <c r="V455" s="92" t="str">
        <f t="shared" si="38"/>
        <v/>
      </c>
      <c r="W455" s="92" t="str">
        <f t="shared" si="39"/>
        <v/>
      </c>
      <c r="X455" s="99"/>
      <c r="Y455" s="94"/>
      <c r="Z455" s="100"/>
      <c r="AA455" s="95"/>
      <c r="AB455" s="10"/>
      <c r="AC455" s="72" t="b">
        <f t="shared" ca="1" si="36"/>
        <v>0</v>
      </c>
    </row>
    <row r="456" spans="1:29" ht="15">
      <c r="A456" s="93">
        <f t="shared" ref="A456:A503" si="40">(A455+1)</f>
        <v>2953</v>
      </c>
      <c r="B456" s="94"/>
      <c r="C456" s="153"/>
      <c r="D456" s="93" t="str">
        <f>IF(C456&lt;&gt;"",COUNTIF(Stats!AD:AD,C456),"")</f>
        <v/>
      </c>
      <c r="E456" s="165" t="str">
        <f ca="1">IF(C456&lt;&gt;"",IF(MONTH(T456)=MONTH(TODAY()),Stats!AI2954,"--"),"")</f>
        <v/>
      </c>
      <c r="F456" s="97"/>
      <c r="G456" s="160"/>
      <c r="H456" s="157"/>
      <c r="I456" s="158"/>
      <c r="J456" s="161"/>
      <c r="K456" s="160"/>
      <c r="L456" s="162"/>
      <c r="M456" s="162"/>
      <c r="N456" s="96"/>
      <c r="O456" s="96"/>
      <c r="P456" s="164"/>
      <c r="Q456" s="159"/>
      <c r="R456" s="98"/>
      <c r="S456" s="163"/>
      <c r="T456" s="92" t="str">
        <f t="shared" ca="1" si="37"/>
        <v/>
      </c>
      <c r="U456" s="94"/>
      <c r="V456" s="92" t="str">
        <f t="shared" si="38"/>
        <v/>
      </c>
      <c r="W456" s="92" t="str">
        <f t="shared" si="39"/>
        <v/>
      </c>
      <c r="X456" s="99"/>
      <c r="Y456" s="94"/>
      <c r="Z456" s="100"/>
      <c r="AA456" s="95"/>
      <c r="AB456" s="10"/>
      <c r="AC456" s="72" t="b">
        <f t="shared" ca="1" si="36"/>
        <v>0</v>
      </c>
    </row>
    <row r="457" spans="1:29" ht="15">
      <c r="A457" s="93">
        <f t="shared" si="40"/>
        <v>2954</v>
      </c>
      <c r="B457" s="94"/>
      <c r="C457" s="153"/>
      <c r="D457" s="93" t="str">
        <f>IF(C457&lt;&gt;"",COUNTIF(Stats!AD:AD,C457),"")</f>
        <v/>
      </c>
      <c r="E457" s="165" t="str">
        <f ca="1">IF(C457&lt;&gt;"",IF(MONTH(T457)=MONTH(TODAY()),Stats!AI2955,"--"),"")</f>
        <v/>
      </c>
      <c r="F457" s="97"/>
      <c r="G457" s="160"/>
      <c r="H457" s="157"/>
      <c r="I457" s="158"/>
      <c r="J457" s="161"/>
      <c r="K457" s="160"/>
      <c r="L457" s="162"/>
      <c r="M457" s="162"/>
      <c r="N457" s="96"/>
      <c r="O457" s="96"/>
      <c r="P457" s="164"/>
      <c r="Q457" s="159"/>
      <c r="R457" s="98"/>
      <c r="S457" s="163"/>
      <c r="T457" s="92" t="str">
        <f t="shared" ca="1" si="37"/>
        <v/>
      </c>
      <c r="U457" s="94"/>
      <c r="V457" s="92" t="str">
        <f t="shared" si="38"/>
        <v/>
      </c>
      <c r="W457" s="92" t="str">
        <f t="shared" si="39"/>
        <v/>
      </c>
      <c r="X457" s="99"/>
      <c r="Y457" s="94"/>
      <c r="Z457" s="100"/>
      <c r="AA457" s="95"/>
      <c r="AB457" s="10"/>
      <c r="AC457" s="72" t="b">
        <f t="shared" ca="1" si="36"/>
        <v>0</v>
      </c>
    </row>
    <row r="458" spans="1:29" ht="15">
      <c r="A458" s="93">
        <f t="shared" si="40"/>
        <v>2955</v>
      </c>
      <c r="B458" s="94"/>
      <c r="C458" s="153"/>
      <c r="D458" s="93" t="str">
        <f>IF(C458&lt;&gt;"",COUNTIF(Stats!AD:AD,C458),"")</f>
        <v/>
      </c>
      <c r="E458" s="165" t="str">
        <f ca="1">IF(C458&lt;&gt;"",IF(MONTH(T458)=MONTH(TODAY()),Stats!AI2956,"--"),"")</f>
        <v/>
      </c>
      <c r="F458" s="97"/>
      <c r="G458" s="160"/>
      <c r="H458" s="157"/>
      <c r="I458" s="158"/>
      <c r="J458" s="161"/>
      <c r="K458" s="160"/>
      <c r="L458" s="162"/>
      <c r="M458" s="162"/>
      <c r="N458" s="96"/>
      <c r="O458" s="96"/>
      <c r="P458" s="164"/>
      <c r="Q458" s="159"/>
      <c r="R458" s="98"/>
      <c r="S458" s="163"/>
      <c r="T458" s="92" t="str">
        <f t="shared" ca="1" si="37"/>
        <v/>
      </c>
      <c r="U458" s="94"/>
      <c r="V458" s="92" t="str">
        <f t="shared" si="38"/>
        <v/>
      </c>
      <c r="W458" s="92" t="str">
        <f t="shared" si="39"/>
        <v/>
      </c>
      <c r="X458" s="99"/>
      <c r="Y458" s="94"/>
      <c r="Z458" s="100"/>
      <c r="AA458" s="95"/>
      <c r="AB458" s="10"/>
      <c r="AC458" s="72" t="b">
        <f t="shared" ca="1" si="36"/>
        <v>0</v>
      </c>
    </row>
    <row r="459" spans="1:29" ht="15">
      <c r="A459" s="93">
        <f t="shared" si="40"/>
        <v>2956</v>
      </c>
      <c r="B459" s="94"/>
      <c r="C459" s="153"/>
      <c r="D459" s="93" t="str">
        <f>IF(C459&lt;&gt;"",COUNTIF(Stats!AD:AD,C459),"")</f>
        <v/>
      </c>
      <c r="E459" s="165" t="str">
        <f ca="1">IF(C459&lt;&gt;"",IF(MONTH(T459)=MONTH(TODAY()),Stats!AI2957,"--"),"")</f>
        <v/>
      </c>
      <c r="F459" s="97"/>
      <c r="G459" s="160"/>
      <c r="H459" s="157"/>
      <c r="I459" s="158"/>
      <c r="J459" s="161"/>
      <c r="K459" s="160"/>
      <c r="L459" s="162"/>
      <c r="M459" s="162"/>
      <c r="N459" s="96"/>
      <c r="O459" s="96"/>
      <c r="P459" s="164"/>
      <c r="Q459" s="159"/>
      <c r="R459" s="98"/>
      <c r="S459" s="163"/>
      <c r="T459" s="92" t="str">
        <f t="shared" ca="1" si="37"/>
        <v/>
      </c>
      <c r="U459" s="94"/>
      <c r="V459" s="92" t="str">
        <f t="shared" si="38"/>
        <v/>
      </c>
      <c r="W459" s="92" t="str">
        <f t="shared" si="39"/>
        <v/>
      </c>
      <c r="X459" s="99"/>
      <c r="Y459" s="94"/>
      <c r="Z459" s="100"/>
      <c r="AA459" s="95"/>
      <c r="AB459" s="10"/>
      <c r="AC459" s="72" t="b">
        <f t="shared" ca="1" si="36"/>
        <v>0</v>
      </c>
    </row>
    <row r="460" spans="1:29" ht="15">
      <c r="A460" s="93">
        <f t="shared" si="40"/>
        <v>2957</v>
      </c>
      <c r="B460" s="94"/>
      <c r="C460" s="153"/>
      <c r="D460" s="93" t="str">
        <f>IF(C460&lt;&gt;"",COUNTIF(Stats!AD:AD,C460),"")</f>
        <v/>
      </c>
      <c r="E460" s="165" t="str">
        <f ca="1">IF(C460&lt;&gt;"",IF(MONTH(T460)=MONTH(TODAY()),Stats!AI2958,"--"),"")</f>
        <v/>
      </c>
      <c r="F460" s="97"/>
      <c r="G460" s="160"/>
      <c r="H460" s="157"/>
      <c r="I460" s="158"/>
      <c r="J460" s="161"/>
      <c r="K460" s="160"/>
      <c r="L460" s="162"/>
      <c r="M460" s="162"/>
      <c r="N460" s="96"/>
      <c r="O460" s="96"/>
      <c r="P460" s="164"/>
      <c r="Q460" s="159"/>
      <c r="R460" s="98"/>
      <c r="S460" s="163"/>
      <c r="T460" s="92" t="str">
        <f t="shared" ca="1" si="37"/>
        <v/>
      </c>
      <c r="U460" s="94"/>
      <c r="V460" s="92" t="str">
        <f t="shared" si="38"/>
        <v/>
      </c>
      <c r="W460" s="92" t="str">
        <f t="shared" si="39"/>
        <v/>
      </c>
      <c r="X460" s="99"/>
      <c r="Y460" s="94"/>
      <c r="Z460" s="100"/>
      <c r="AA460" s="95"/>
      <c r="AB460" s="10"/>
      <c r="AC460" s="72" t="b">
        <f t="shared" ca="1" si="36"/>
        <v>0</v>
      </c>
    </row>
    <row r="461" spans="1:29" ht="16.5" customHeight="1">
      <c r="A461" s="93">
        <f t="shared" si="40"/>
        <v>2958</v>
      </c>
      <c r="B461" s="94"/>
      <c r="C461" s="153"/>
      <c r="D461" s="93" t="str">
        <f>IF(C461&lt;&gt;"",COUNTIF(Stats!AD:AD,C461),"")</f>
        <v/>
      </c>
      <c r="E461" s="165" t="str">
        <f ca="1">IF(C461&lt;&gt;"",IF(MONTH(T461)=MONTH(TODAY()),Stats!AI2959,"--"),"")</f>
        <v/>
      </c>
      <c r="F461" s="97"/>
      <c r="G461" s="160"/>
      <c r="H461" s="157"/>
      <c r="I461" s="158"/>
      <c r="J461" s="161"/>
      <c r="K461" s="160"/>
      <c r="L461" s="162"/>
      <c r="M461" s="162"/>
      <c r="N461" s="96"/>
      <c r="O461" s="96"/>
      <c r="P461" s="164"/>
      <c r="Q461" s="159"/>
      <c r="R461" s="98"/>
      <c r="S461" s="163"/>
      <c r="T461" s="92" t="str">
        <f t="shared" ca="1" si="37"/>
        <v/>
      </c>
      <c r="U461" s="94"/>
      <c r="V461" s="92" t="str">
        <f t="shared" si="38"/>
        <v/>
      </c>
      <c r="W461" s="92" t="str">
        <f t="shared" si="39"/>
        <v/>
      </c>
      <c r="X461" s="99"/>
      <c r="Y461" s="94"/>
      <c r="Z461" s="100"/>
      <c r="AA461" s="95"/>
      <c r="AB461" s="10"/>
      <c r="AC461" s="72" t="b">
        <f t="shared" ca="1" si="36"/>
        <v>0</v>
      </c>
    </row>
    <row r="462" spans="1:29" ht="15">
      <c r="A462" s="93">
        <f t="shared" si="40"/>
        <v>2959</v>
      </c>
      <c r="B462" s="94"/>
      <c r="C462" s="153"/>
      <c r="D462" s="93" t="str">
        <f>IF(C462&lt;&gt;"",COUNTIF(Stats!AD:AD,C462),"")</f>
        <v/>
      </c>
      <c r="E462" s="165" t="str">
        <f ca="1">IF(C462&lt;&gt;"",IF(MONTH(T462)=MONTH(TODAY()),Stats!AI2960,"--"),"")</f>
        <v/>
      </c>
      <c r="F462" s="97"/>
      <c r="G462" s="160"/>
      <c r="H462" s="157"/>
      <c r="I462" s="158"/>
      <c r="J462" s="161"/>
      <c r="K462" s="160"/>
      <c r="L462" s="162"/>
      <c r="M462" s="162"/>
      <c r="N462" s="96"/>
      <c r="O462" s="96"/>
      <c r="P462" s="164"/>
      <c r="Q462" s="159"/>
      <c r="R462" s="98"/>
      <c r="S462" s="163"/>
      <c r="T462" s="92" t="str">
        <f t="shared" ca="1" si="37"/>
        <v/>
      </c>
      <c r="U462" s="94"/>
      <c r="V462" s="92" t="str">
        <f t="shared" si="38"/>
        <v/>
      </c>
      <c r="W462" s="92" t="str">
        <f t="shared" si="39"/>
        <v/>
      </c>
      <c r="X462" s="99"/>
      <c r="Y462" s="94"/>
      <c r="Z462" s="100"/>
      <c r="AA462" s="95"/>
      <c r="AB462" s="10"/>
      <c r="AC462" s="72" t="b">
        <f t="shared" ca="1" si="36"/>
        <v>0</v>
      </c>
    </row>
    <row r="463" spans="1:29" ht="15">
      <c r="A463" s="93">
        <f t="shared" si="40"/>
        <v>2960</v>
      </c>
      <c r="B463" s="94"/>
      <c r="C463" s="153"/>
      <c r="D463" s="93" t="str">
        <f>IF(C463&lt;&gt;"",COUNTIF(Stats!AD:AD,C463),"")</f>
        <v/>
      </c>
      <c r="E463" s="165" t="str">
        <f ca="1">IF(C463&lt;&gt;"",IF(MONTH(T463)=MONTH(TODAY()),Stats!AI2961,"--"),"")</f>
        <v/>
      </c>
      <c r="F463" s="97"/>
      <c r="G463" s="160"/>
      <c r="H463" s="157"/>
      <c r="I463" s="158"/>
      <c r="J463" s="161"/>
      <c r="K463" s="160"/>
      <c r="L463" s="162"/>
      <c r="M463" s="162"/>
      <c r="N463" s="96"/>
      <c r="O463" s="96"/>
      <c r="P463" s="164"/>
      <c r="Q463" s="159"/>
      <c r="R463" s="98"/>
      <c r="S463" s="163"/>
      <c r="T463" s="92" t="str">
        <f t="shared" ca="1" si="37"/>
        <v/>
      </c>
      <c r="U463" s="94"/>
      <c r="V463" s="92" t="str">
        <f t="shared" si="38"/>
        <v/>
      </c>
      <c r="W463" s="92" t="str">
        <f t="shared" si="39"/>
        <v/>
      </c>
      <c r="X463" s="99"/>
      <c r="Y463" s="94"/>
      <c r="Z463" s="100"/>
      <c r="AA463" s="95"/>
      <c r="AB463" s="10"/>
      <c r="AC463" s="72" t="b">
        <f t="shared" ca="1" si="36"/>
        <v>0</v>
      </c>
    </row>
    <row r="464" spans="1:29" ht="15">
      <c r="A464" s="93">
        <f t="shared" si="40"/>
        <v>2961</v>
      </c>
      <c r="B464" s="94"/>
      <c r="C464" s="153"/>
      <c r="D464" s="93" t="str">
        <f>IF(C464&lt;&gt;"",COUNTIF(Stats!AD:AD,C464),"")</f>
        <v/>
      </c>
      <c r="E464" s="165" t="str">
        <f ca="1">IF(C464&lt;&gt;"",IF(MONTH(T464)=MONTH(TODAY()),Stats!AI2962,"--"),"")</f>
        <v/>
      </c>
      <c r="F464" s="97"/>
      <c r="G464" s="160"/>
      <c r="H464" s="157"/>
      <c r="I464" s="158"/>
      <c r="J464" s="161"/>
      <c r="K464" s="160"/>
      <c r="L464" s="162"/>
      <c r="M464" s="162"/>
      <c r="N464" s="96"/>
      <c r="O464" s="96"/>
      <c r="P464" s="164"/>
      <c r="Q464" s="159"/>
      <c r="R464" s="98"/>
      <c r="S464" s="163"/>
      <c r="T464" s="92" t="str">
        <f t="shared" ca="1" si="37"/>
        <v/>
      </c>
      <c r="U464" s="94"/>
      <c r="V464" s="92" t="str">
        <f t="shared" si="38"/>
        <v/>
      </c>
      <c r="W464" s="92" t="str">
        <f t="shared" si="39"/>
        <v/>
      </c>
      <c r="X464" s="99"/>
      <c r="Y464" s="94"/>
      <c r="Z464" s="100"/>
      <c r="AA464" s="95"/>
      <c r="AB464" s="10"/>
      <c r="AC464" s="72" t="b">
        <f t="shared" ca="1" si="36"/>
        <v>0</v>
      </c>
    </row>
    <row r="465" spans="1:29" ht="15">
      <c r="A465" s="93">
        <f t="shared" si="40"/>
        <v>2962</v>
      </c>
      <c r="B465" s="94"/>
      <c r="C465" s="153"/>
      <c r="D465" s="93" t="str">
        <f>IF(C465&lt;&gt;"",COUNTIF(Stats!AD:AD,C465),"")</f>
        <v/>
      </c>
      <c r="E465" s="165" t="str">
        <f ca="1">IF(C465&lt;&gt;"",IF(MONTH(T465)=MONTH(TODAY()),Stats!AI2963,"--"),"")</f>
        <v/>
      </c>
      <c r="F465" s="97"/>
      <c r="G465" s="160"/>
      <c r="H465" s="157"/>
      <c r="I465" s="158"/>
      <c r="J465" s="161"/>
      <c r="K465" s="160"/>
      <c r="L465" s="162"/>
      <c r="M465" s="162"/>
      <c r="N465" s="96"/>
      <c r="O465" s="96"/>
      <c r="P465" s="164"/>
      <c r="Q465" s="159"/>
      <c r="R465" s="98"/>
      <c r="S465" s="163"/>
      <c r="T465" s="92" t="str">
        <f t="shared" ca="1" si="37"/>
        <v/>
      </c>
      <c r="U465" s="94"/>
      <c r="V465" s="92" t="str">
        <f t="shared" si="38"/>
        <v/>
      </c>
      <c r="W465" s="92" t="str">
        <f t="shared" si="39"/>
        <v/>
      </c>
      <c r="X465" s="99"/>
      <c r="Y465" s="94"/>
      <c r="Z465" s="100"/>
      <c r="AA465" s="95"/>
      <c r="AB465" s="10"/>
      <c r="AC465" s="72" t="b">
        <f t="shared" ca="1" si="36"/>
        <v>0</v>
      </c>
    </row>
    <row r="466" spans="1:29" ht="15">
      <c r="A466" s="93">
        <f t="shared" si="40"/>
        <v>2963</v>
      </c>
      <c r="B466" s="94"/>
      <c r="C466" s="153"/>
      <c r="D466" s="93" t="str">
        <f>IF(C466&lt;&gt;"",COUNTIF(Stats!AD:AD,C466),"")</f>
        <v/>
      </c>
      <c r="E466" s="165" t="str">
        <f ca="1">IF(C466&lt;&gt;"",IF(MONTH(T466)=MONTH(TODAY()),Stats!AI2964,"--"),"")</f>
        <v/>
      </c>
      <c r="F466" s="97"/>
      <c r="G466" s="160"/>
      <c r="H466" s="157"/>
      <c r="I466" s="158"/>
      <c r="J466" s="161"/>
      <c r="K466" s="160"/>
      <c r="L466" s="162"/>
      <c r="M466" s="162"/>
      <c r="N466" s="96"/>
      <c r="O466" s="96"/>
      <c r="P466" s="164"/>
      <c r="Q466" s="159"/>
      <c r="R466" s="98"/>
      <c r="S466" s="163"/>
      <c r="T466" s="92" t="str">
        <f t="shared" ca="1" si="37"/>
        <v/>
      </c>
      <c r="U466" s="94"/>
      <c r="V466" s="92" t="str">
        <f t="shared" si="38"/>
        <v/>
      </c>
      <c r="W466" s="92" t="str">
        <f t="shared" si="39"/>
        <v/>
      </c>
      <c r="X466" s="99"/>
      <c r="Y466" s="94"/>
      <c r="Z466" s="100"/>
      <c r="AA466" s="95"/>
      <c r="AB466" s="10"/>
      <c r="AC466" s="72" t="b">
        <f t="shared" ca="1" si="36"/>
        <v>0</v>
      </c>
    </row>
    <row r="467" spans="1:29" ht="15">
      <c r="A467" s="93">
        <f t="shared" si="40"/>
        <v>2964</v>
      </c>
      <c r="B467" s="94"/>
      <c r="C467" s="153"/>
      <c r="D467" s="93" t="str">
        <f>IF(C467&lt;&gt;"",COUNTIF(Stats!AD:AD,C467),"")</f>
        <v/>
      </c>
      <c r="E467" s="165" t="str">
        <f ca="1">IF(C467&lt;&gt;"",IF(MONTH(T467)=MONTH(TODAY()),Stats!AI2965,"--"),"")</f>
        <v/>
      </c>
      <c r="F467" s="97"/>
      <c r="G467" s="160"/>
      <c r="H467" s="157"/>
      <c r="I467" s="158"/>
      <c r="J467" s="161"/>
      <c r="K467" s="160"/>
      <c r="L467" s="162"/>
      <c r="M467" s="162"/>
      <c r="N467" s="96"/>
      <c r="O467" s="96"/>
      <c r="P467" s="164"/>
      <c r="Q467" s="159"/>
      <c r="R467" s="98"/>
      <c r="S467" s="163"/>
      <c r="T467" s="92" t="str">
        <f t="shared" ca="1" si="37"/>
        <v/>
      </c>
      <c r="U467" s="94"/>
      <c r="V467" s="92" t="str">
        <f t="shared" si="38"/>
        <v/>
      </c>
      <c r="W467" s="92" t="str">
        <f t="shared" si="39"/>
        <v/>
      </c>
      <c r="X467" s="99"/>
      <c r="Y467" s="94"/>
      <c r="Z467" s="100"/>
      <c r="AA467" s="95"/>
      <c r="AB467" s="10"/>
      <c r="AC467" s="72" t="b">
        <f t="shared" ca="1" si="36"/>
        <v>0</v>
      </c>
    </row>
    <row r="468" spans="1:29" ht="15">
      <c r="A468" s="93">
        <f t="shared" si="40"/>
        <v>2965</v>
      </c>
      <c r="B468" s="94"/>
      <c r="C468" s="153"/>
      <c r="D468" s="93" t="str">
        <f>IF(C468&lt;&gt;"",COUNTIF(Stats!AD:AD,C468),"")</f>
        <v/>
      </c>
      <c r="E468" s="165" t="str">
        <f ca="1">IF(C468&lt;&gt;"",IF(MONTH(T468)=MONTH(TODAY()),Stats!AI2966,"--"),"")</f>
        <v/>
      </c>
      <c r="F468" s="97"/>
      <c r="G468" s="160"/>
      <c r="H468" s="157"/>
      <c r="I468" s="158"/>
      <c r="J468" s="161"/>
      <c r="K468" s="160"/>
      <c r="L468" s="162"/>
      <c r="M468" s="162"/>
      <c r="N468" s="96"/>
      <c r="O468" s="96"/>
      <c r="P468" s="164"/>
      <c r="Q468" s="159"/>
      <c r="R468" s="98"/>
      <c r="S468" s="163"/>
      <c r="T468" s="92" t="str">
        <f t="shared" ca="1" si="37"/>
        <v/>
      </c>
      <c r="U468" s="94"/>
      <c r="V468" s="92" t="str">
        <f t="shared" si="38"/>
        <v/>
      </c>
      <c r="W468" s="92" t="str">
        <f t="shared" si="39"/>
        <v/>
      </c>
      <c r="X468" s="99"/>
      <c r="Y468" s="94"/>
      <c r="Z468" s="100"/>
      <c r="AA468" s="95"/>
      <c r="AB468" s="10"/>
      <c r="AC468" s="72" t="b">
        <f t="shared" ca="1" si="36"/>
        <v>0</v>
      </c>
    </row>
    <row r="469" spans="1:29" ht="15">
      <c r="A469" s="93">
        <f t="shared" si="40"/>
        <v>2966</v>
      </c>
      <c r="B469" s="94"/>
      <c r="C469" s="153"/>
      <c r="D469" s="93" t="str">
        <f>IF(C469&lt;&gt;"",COUNTIF(Stats!AD:AD,C469),"")</f>
        <v/>
      </c>
      <c r="E469" s="165" t="str">
        <f ca="1">IF(C469&lt;&gt;"",IF(MONTH(T469)=MONTH(TODAY()),Stats!AI2967,"--"),"")</f>
        <v/>
      </c>
      <c r="F469" s="97"/>
      <c r="G469" s="160"/>
      <c r="H469" s="157"/>
      <c r="I469" s="158"/>
      <c r="J469" s="161"/>
      <c r="K469" s="160"/>
      <c r="L469" s="162"/>
      <c r="M469" s="162"/>
      <c r="N469" s="96"/>
      <c r="O469" s="96"/>
      <c r="P469" s="164"/>
      <c r="Q469" s="159"/>
      <c r="R469" s="98"/>
      <c r="S469" s="163"/>
      <c r="T469" s="92" t="str">
        <f t="shared" ca="1" si="37"/>
        <v/>
      </c>
      <c r="U469" s="94"/>
      <c r="V469" s="92" t="str">
        <f t="shared" si="38"/>
        <v/>
      </c>
      <c r="W469" s="92" t="str">
        <f t="shared" si="39"/>
        <v/>
      </c>
      <c r="X469" s="99"/>
      <c r="Y469" s="94"/>
      <c r="Z469" s="100"/>
      <c r="AA469" s="95"/>
      <c r="AB469" s="10"/>
      <c r="AC469" s="72" t="b">
        <f t="shared" ca="1" si="36"/>
        <v>0</v>
      </c>
    </row>
    <row r="470" spans="1:29" ht="15">
      <c r="A470" s="93">
        <f t="shared" si="40"/>
        <v>2967</v>
      </c>
      <c r="B470" s="94"/>
      <c r="C470" s="153"/>
      <c r="D470" s="93" t="str">
        <f>IF(C470&lt;&gt;"",COUNTIF(Stats!AD:AD,C470),"")</f>
        <v/>
      </c>
      <c r="E470" s="165" t="str">
        <f ca="1">IF(C470&lt;&gt;"",IF(MONTH(T470)=MONTH(TODAY()),Stats!AI2968,"--"),"")</f>
        <v/>
      </c>
      <c r="F470" s="97"/>
      <c r="G470" s="160"/>
      <c r="H470" s="157"/>
      <c r="I470" s="158"/>
      <c r="J470" s="161"/>
      <c r="K470" s="160"/>
      <c r="L470" s="162"/>
      <c r="M470" s="162"/>
      <c r="N470" s="96"/>
      <c r="O470" s="96"/>
      <c r="P470" s="164"/>
      <c r="Q470" s="159"/>
      <c r="R470" s="98"/>
      <c r="S470" s="163"/>
      <c r="T470" s="92" t="str">
        <f t="shared" ca="1" si="37"/>
        <v/>
      </c>
      <c r="U470" s="94"/>
      <c r="V470" s="92" t="str">
        <f t="shared" si="38"/>
        <v/>
      </c>
      <c r="W470" s="92" t="str">
        <f t="shared" si="39"/>
        <v/>
      </c>
      <c r="X470" s="99"/>
      <c r="Y470" s="94"/>
      <c r="Z470" s="100"/>
      <c r="AA470" s="95"/>
      <c r="AB470" s="10"/>
      <c r="AC470" s="72" t="b">
        <f t="shared" ca="1" si="36"/>
        <v>0</v>
      </c>
    </row>
    <row r="471" spans="1:29" ht="15">
      <c r="A471" s="93">
        <f t="shared" si="40"/>
        <v>2968</v>
      </c>
      <c r="B471" s="94"/>
      <c r="C471" s="153"/>
      <c r="D471" s="93" t="str">
        <f>IF(C471&lt;&gt;"",COUNTIF(Stats!AD:AD,C471),"")</f>
        <v/>
      </c>
      <c r="E471" s="165" t="str">
        <f ca="1">IF(C471&lt;&gt;"",IF(MONTH(T471)=MONTH(TODAY()),Stats!AI2969,"--"),"")</f>
        <v/>
      </c>
      <c r="F471" s="97"/>
      <c r="G471" s="160"/>
      <c r="H471" s="157"/>
      <c r="I471" s="158"/>
      <c r="J471" s="161"/>
      <c r="K471" s="160"/>
      <c r="L471" s="162"/>
      <c r="M471" s="162"/>
      <c r="N471" s="96"/>
      <c r="O471" s="96"/>
      <c r="P471" s="164"/>
      <c r="Q471" s="159"/>
      <c r="R471" s="98"/>
      <c r="S471" s="163"/>
      <c r="T471" s="92" t="str">
        <f t="shared" ca="1" si="37"/>
        <v/>
      </c>
      <c r="U471" s="94"/>
      <c r="V471" s="92" t="str">
        <f t="shared" si="38"/>
        <v/>
      </c>
      <c r="W471" s="92" t="str">
        <f t="shared" si="39"/>
        <v/>
      </c>
      <c r="X471" s="99"/>
      <c r="Y471" s="94"/>
      <c r="Z471" s="100"/>
      <c r="AA471" s="95"/>
      <c r="AB471" s="10"/>
      <c r="AC471" s="72" t="b">
        <f t="shared" ca="1" si="36"/>
        <v>0</v>
      </c>
    </row>
    <row r="472" spans="1:29" ht="16.5" customHeight="1">
      <c r="A472" s="93">
        <f t="shared" si="40"/>
        <v>2969</v>
      </c>
      <c r="B472" s="94"/>
      <c r="C472" s="153"/>
      <c r="D472" s="93" t="str">
        <f>IF(C472&lt;&gt;"",COUNTIF(Stats!AD:AD,C472),"")</f>
        <v/>
      </c>
      <c r="E472" s="165" t="str">
        <f ca="1">IF(C472&lt;&gt;"",IF(MONTH(T472)=MONTH(TODAY()),Stats!AI2970,"--"),"")</f>
        <v/>
      </c>
      <c r="F472" s="97"/>
      <c r="G472" s="160"/>
      <c r="H472" s="157"/>
      <c r="I472" s="158"/>
      <c r="J472" s="161"/>
      <c r="K472" s="160"/>
      <c r="L472" s="162"/>
      <c r="M472" s="162"/>
      <c r="N472" s="96"/>
      <c r="O472" s="96"/>
      <c r="P472" s="164"/>
      <c r="Q472" s="159"/>
      <c r="R472" s="98"/>
      <c r="S472" s="163"/>
      <c r="T472" s="92" t="str">
        <f t="shared" ca="1" si="37"/>
        <v/>
      </c>
      <c r="U472" s="94"/>
      <c r="V472" s="92" t="str">
        <f t="shared" si="38"/>
        <v/>
      </c>
      <c r="W472" s="92" t="str">
        <f t="shared" si="39"/>
        <v/>
      </c>
      <c r="X472" s="99"/>
      <c r="Y472" s="94"/>
      <c r="Z472" s="100"/>
      <c r="AA472" s="95"/>
      <c r="AB472" s="10"/>
      <c r="AC472" s="72" t="b">
        <f t="shared" ca="1" si="36"/>
        <v>0</v>
      </c>
    </row>
    <row r="473" spans="1:29" ht="15">
      <c r="A473" s="93">
        <f t="shared" si="40"/>
        <v>2970</v>
      </c>
      <c r="B473" s="94"/>
      <c r="C473" s="153"/>
      <c r="D473" s="93" t="str">
        <f>IF(C473&lt;&gt;"",COUNTIF(Stats!AD:AD,C473),"")</f>
        <v/>
      </c>
      <c r="E473" s="165" t="str">
        <f ca="1">IF(C473&lt;&gt;"",IF(MONTH(T473)=MONTH(TODAY()),Stats!AI2971,"--"),"")</f>
        <v/>
      </c>
      <c r="F473" s="97"/>
      <c r="G473" s="160"/>
      <c r="H473" s="157"/>
      <c r="I473" s="158"/>
      <c r="J473" s="161"/>
      <c r="K473" s="160"/>
      <c r="L473" s="162"/>
      <c r="M473" s="162"/>
      <c r="N473" s="96"/>
      <c r="O473" s="96"/>
      <c r="P473" s="164"/>
      <c r="Q473" s="159"/>
      <c r="R473" s="98"/>
      <c r="S473" s="163"/>
      <c r="T473" s="92" t="str">
        <f t="shared" ca="1" si="37"/>
        <v/>
      </c>
      <c r="U473" s="94"/>
      <c r="V473" s="92" t="str">
        <f t="shared" si="38"/>
        <v/>
      </c>
      <c r="W473" s="92" t="str">
        <f t="shared" si="39"/>
        <v/>
      </c>
      <c r="X473" s="99"/>
      <c r="Y473" s="94"/>
      <c r="Z473" s="100"/>
      <c r="AA473" s="95"/>
      <c r="AB473" s="10"/>
      <c r="AC473" s="72" t="b">
        <f t="shared" ca="1" si="36"/>
        <v>0</v>
      </c>
    </row>
    <row r="474" spans="1:29" ht="15">
      <c r="A474" s="93">
        <f t="shared" si="40"/>
        <v>2971</v>
      </c>
      <c r="B474" s="94"/>
      <c r="C474" s="153"/>
      <c r="D474" s="93" t="str">
        <f>IF(C474&lt;&gt;"",COUNTIF(Stats!AD:AD,C474),"")</f>
        <v/>
      </c>
      <c r="E474" s="165" t="str">
        <f ca="1">IF(C474&lt;&gt;"",IF(MONTH(T474)=MONTH(TODAY()),Stats!AI2972,"--"),"")</f>
        <v/>
      </c>
      <c r="F474" s="97"/>
      <c r="G474" s="160"/>
      <c r="H474" s="157"/>
      <c r="I474" s="158"/>
      <c r="J474" s="161"/>
      <c r="K474" s="160"/>
      <c r="L474" s="162"/>
      <c r="M474" s="162"/>
      <c r="N474" s="96"/>
      <c r="O474" s="96"/>
      <c r="P474" s="164"/>
      <c r="Q474" s="159"/>
      <c r="R474" s="98"/>
      <c r="S474" s="163"/>
      <c r="T474" s="92" t="str">
        <f t="shared" ca="1" si="37"/>
        <v/>
      </c>
      <c r="U474" s="94"/>
      <c r="V474" s="92" t="str">
        <f t="shared" si="38"/>
        <v/>
      </c>
      <c r="W474" s="92" t="str">
        <f t="shared" si="39"/>
        <v/>
      </c>
      <c r="X474" s="99"/>
      <c r="Y474" s="94"/>
      <c r="Z474" s="100"/>
      <c r="AA474" s="95"/>
      <c r="AB474" s="10"/>
      <c r="AC474" s="72" t="b">
        <f t="shared" ca="1" si="36"/>
        <v>0</v>
      </c>
    </row>
    <row r="475" spans="1:29" ht="15">
      <c r="A475" s="93">
        <f t="shared" si="40"/>
        <v>2972</v>
      </c>
      <c r="B475" s="94"/>
      <c r="C475" s="153"/>
      <c r="D475" s="93" t="str">
        <f>IF(C475&lt;&gt;"",COUNTIF(Stats!AD:AD,C475),"")</f>
        <v/>
      </c>
      <c r="E475" s="165" t="str">
        <f ca="1">IF(C475&lt;&gt;"",IF(MONTH(T475)=MONTH(TODAY()),Stats!AI2973,"--"),"")</f>
        <v/>
      </c>
      <c r="F475" s="97"/>
      <c r="G475" s="160"/>
      <c r="H475" s="157"/>
      <c r="I475" s="158"/>
      <c r="J475" s="161"/>
      <c r="K475" s="160"/>
      <c r="L475" s="162"/>
      <c r="M475" s="162"/>
      <c r="N475" s="96"/>
      <c r="O475" s="96"/>
      <c r="P475" s="164"/>
      <c r="Q475" s="159"/>
      <c r="R475" s="98"/>
      <c r="S475" s="163"/>
      <c r="T475" s="92" t="str">
        <f t="shared" ca="1" si="37"/>
        <v/>
      </c>
      <c r="U475" s="94"/>
      <c r="V475" s="92" t="str">
        <f t="shared" si="38"/>
        <v/>
      </c>
      <c r="W475" s="92" t="str">
        <f t="shared" si="39"/>
        <v/>
      </c>
      <c r="X475" s="99"/>
      <c r="Y475" s="94"/>
      <c r="Z475" s="100"/>
      <c r="AA475" s="95"/>
      <c r="AB475" s="10"/>
      <c r="AC475" s="72" t="b">
        <f t="shared" ca="1" si="36"/>
        <v>0</v>
      </c>
    </row>
    <row r="476" spans="1:29" ht="15">
      <c r="A476" s="93">
        <f t="shared" si="40"/>
        <v>2973</v>
      </c>
      <c r="B476" s="94"/>
      <c r="C476" s="153"/>
      <c r="D476" s="93" t="str">
        <f>IF(C476&lt;&gt;"",COUNTIF(Stats!AD:AD,C476),"")</f>
        <v/>
      </c>
      <c r="E476" s="165" t="str">
        <f ca="1">IF(C476&lt;&gt;"",IF(MONTH(T476)=MONTH(TODAY()),Stats!AI2974,"--"),"")</f>
        <v/>
      </c>
      <c r="F476" s="97"/>
      <c r="G476" s="160"/>
      <c r="H476" s="157"/>
      <c r="I476" s="158"/>
      <c r="J476" s="161"/>
      <c r="K476" s="160"/>
      <c r="L476" s="162"/>
      <c r="M476" s="162"/>
      <c r="N476" s="96"/>
      <c r="O476" s="96"/>
      <c r="P476" s="164"/>
      <c r="Q476" s="159"/>
      <c r="R476" s="98"/>
      <c r="S476" s="163"/>
      <c r="T476" s="92" t="str">
        <f t="shared" ca="1" si="37"/>
        <v/>
      </c>
      <c r="U476" s="94"/>
      <c r="V476" s="92" t="str">
        <f t="shared" si="38"/>
        <v/>
      </c>
      <c r="W476" s="92" t="str">
        <f t="shared" si="39"/>
        <v/>
      </c>
      <c r="X476" s="99"/>
      <c r="Y476" s="94"/>
      <c r="Z476" s="100"/>
      <c r="AA476" s="95"/>
      <c r="AB476" s="10"/>
      <c r="AC476" s="72" t="b">
        <f t="shared" ca="1" si="36"/>
        <v>0</v>
      </c>
    </row>
    <row r="477" spans="1:29" ht="15">
      <c r="A477" s="93">
        <f t="shared" si="40"/>
        <v>2974</v>
      </c>
      <c r="B477" s="94"/>
      <c r="C477" s="153"/>
      <c r="D477" s="93" t="str">
        <f>IF(C477&lt;&gt;"",COUNTIF(Stats!AD:AD,C477),"")</f>
        <v/>
      </c>
      <c r="E477" s="165" t="str">
        <f ca="1">IF(C477&lt;&gt;"",IF(MONTH(T477)=MONTH(TODAY()),Stats!AI2975,"--"),"")</f>
        <v/>
      </c>
      <c r="F477" s="97"/>
      <c r="G477" s="160"/>
      <c r="H477" s="157"/>
      <c r="I477" s="158"/>
      <c r="J477" s="161"/>
      <c r="K477" s="160"/>
      <c r="L477" s="162"/>
      <c r="M477" s="162"/>
      <c r="N477" s="96"/>
      <c r="O477" s="96"/>
      <c r="P477" s="164"/>
      <c r="Q477" s="159"/>
      <c r="R477" s="98"/>
      <c r="S477" s="163"/>
      <c r="T477" s="92" t="str">
        <f t="shared" ca="1" si="37"/>
        <v/>
      </c>
      <c r="U477" s="94"/>
      <c r="V477" s="92" t="str">
        <f t="shared" si="38"/>
        <v/>
      </c>
      <c r="W477" s="92" t="str">
        <f t="shared" si="39"/>
        <v/>
      </c>
      <c r="X477" s="99"/>
      <c r="Y477" s="94"/>
      <c r="Z477" s="100"/>
      <c r="AA477" s="95"/>
      <c r="AB477" s="10"/>
      <c r="AC477" s="72" t="b">
        <f t="shared" ca="1" si="36"/>
        <v>0</v>
      </c>
    </row>
    <row r="478" spans="1:29" ht="15">
      <c r="A478" s="93">
        <f t="shared" si="40"/>
        <v>2975</v>
      </c>
      <c r="B478" s="94"/>
      <c r="C478" s="153"/>
      <c r="D478" s="93" t="str">
        <f>IF(C478&lt;&gt;"",COUNTIF(Stats!AD:AD,C478),"")</f>
        <v/>
      </c>
      <c r="E478" s="165" t="str">
        <f ca="1">IF(C478&lt;&gt;"",IF(MONTH(T478)=MONTH(TODAY()),Stats!AI2976,"--"),"")</f>
        <v/>
      </c>
      <c r="F478" s="97"/>
      <c r="G478" s="160"/>
      <c r="H478" s="157"/>
      <c r="I478" s="158"/>
      <c r="J478" s="161"/>
      <c r="K478" s="160"/>
      <c r="L478" s="162"/>
      <c r="M478" s="162"/>
      <c r="N478" s="96"/>
      <c r="O478" s="96"/>
      <c r="P478" s="164"/>
      <c r="Q478" s="159"/>
      <c r="R478" s="98"/>
      <c r="S478" s="163"/>
      <c r="T478" s="92" t="str">
        <f t="shared" ca="1" si="37"/>
        <v/>
      </c>
      <c r="U478" s="94"/>
      <c r="V478" s="92" t="str">
        <f t="shared" si="38"/>
        <v/>
      </c>
      <c r="W478" s="92" t="str">
        <f t="shared" si="39"/>
        <v/>
      </c>
      <c r="X478" s="99"/>
      <c r="Y478" s="94"/>
      <c r="Z478" s="100"/>
      <c r="AA478" s="95"/>
      <c r="AB478" s="10"/>
      <c r="AC478" s="72" t="b">
        <f t="shared" ca="1" si="36"/>
        <v>0</v>
      </c>
    </row>
    <row r="479" spans="1:29" ht="15">
      <c r="A479" s="93">
        <f t="shared" si="40"/>
        <v>2976</v>
      </c>
      <c r="B479" s="94"/>
      <c r="C479" s="153"/>
      <c r="D479" s="93" t="str">
        <f>IF(C479&lt;&gt;"",COUNTIF(Stats!AD:AD,C479),"")</f>
        <v/>
      </c>
      <c r="E479" s="165" t="str">
        <f ca="1">IF(C479&lt;&gt;"",IF(MONTH(T479)=MONTH(TODAY()),Stats!AI2977,"--"),"")</f>
        <v/>
      </c>
      <c r="F479" s="97"/>
      <c r="G479" s="160"/>
      <c r="H479" s="157"/>
      <c r="I479" s="158"/>
      <c r="J479" s="161"/>
      <c r="K479" s="160"/>
      <c r="L479" s="162"/>
      <c r="M479" s="162"/>
      <c r="N479" s="96"/>
      <c r="O479" s="96"/>
      <c r="P479" s="164"/>
      <c r="Q479" s="159"/>
      <c r="R479" s="98"/>
      <c r="S479" s="163"/>
      <c r="T479" s="92" t="str">
        <f t="shared" ca="1" si="37"/>
        <v/>
      </c>
      <c r="U479" s="94"/>
      <c r="V479" s="92" t="str">
        <f t="shared" si="38"/>
        <v/>
      </c>
      <c r="W479" s="92" t="str">
        <f t="shared" si="39"/>
        <v/>
      </c>
      <c r="X479" s="99"/>
      <c r="Y479" s="94"/>
      <c r="Z479" s="100"/>
      <c r="AA479" s="95"/>
      <c r="AB479" s="10"/>
      <c r="AC479" s="72" t="b">
        <f t="shared" ca="1" si="36"/>
        <v>0</v>
      </c>
    </row>
    <row r="480" spans="1:29" ht="15">
      <c r="A480" s="93">
        <f t="shared" si="40"/>
        <v>2977</v>
      </c>
      <c r="B480" s="94"/>
      <c r="C480" s="153"/>
      <c r="D480" s="93" t="str">
        <f>IF(C480&lt;&gt;"",COUNTIF(Stats!AD:AD,C480),"")</f>
        <v/>
      </c>
      <c r="E480" s="165" t="str">
        <f ca="1">IF(C480&lt;&gt;"",IF(MONTH(T480)=MONTH(TODAY()),Stats!AI2978,"--"),"")</f>
        <v/>
      </c>
      <c r="F480" s="97"/>
      <c r="G480" s="160"/>
      <c r="H480" s="157"/>
      <c r="I480" s="158"/>
      <c r="J480" s="161"/>
      <c r="K480" s="160"/>
      <c r="L480" s="162"/>
      <c r="M480" s="162"/>
      <c r="N480" s="96"/>
      <c r="O480" s="96"/>
      <c r="P480" s="164"/>
      <c r="Q480" s="159"/>
      <c r="R480" s="98"/>
      <c r="S480" s="163"/>
      <c r="T480" s="92" t="str">
        <f t="shared" ca="1" si="37"/>
        <v/>
      </c>
      <c r="U480" s="94"/>
      <c r="V480" s="92" t="str">
        <f t="shared" si="38"/>
        <v/>
      </c>
      <c r="W480" s="92" t="str">
        <f t="shared" si="39"/>
        <v/>
      </c>
      <c r="X480" s="99"/>
      <c r="Y480" s="94"/>
      <c r="Z480" s="100"/>
      <c r="AA480" s="95"/>
      <c r="AB480" s="10"/>
      <c r="AC480" s="72" t="b">
        <f t="shared" ca="1" si="36"/>
        <v>0</v>
      </c>
    </row>
    <row r="481" spans="1:29" ht="15">
      <c r="A481" s="93">
        <f t="shared" si="40"/>
        <v>2978</v>
      </c>
      <c r="B481" s="94"/>
      <c r="C481" s="153"/>
      <c r="D481" s="93" t="str">
        <f>IF(C481&lt;&gt;"",COUNTIF(Stats!AD:AD,C481),"")</f>
        <v/>
      </c>
      <c r="E481" s="165" t="str">
        <f ca="1">IF(C481&lt;&gt;"",IF(MONTH(T481)=MONTH(TODAY()),Stats!AI2979,"--"),"")</f>
        <v/>
      </c>
      <c r="F481" s="97"/>
      <c r="G481" s="160"/>
      <c r="H481" s="157"/>
      <c r="I481" s="158"/>
      <c r="J481" s="161"/>
      <c r="K481" s="160"/>
      <c r="L481" s="162"/>
      <c r="M481" s="162"/>
      <c r="N481" s="96"/>
      <c r="O481" s="96"/>
      <c r="P481" s="164"/>
      <c r="Q481" s="159"/>
      <c r="R481" s="98"/>
      <c r="S481" s="163"/>
      <c r="T481" s="92" t="str">
        <f t="shared" ca="1" si="37"/>
        <v/>
      </c>
      <c r="U481" s="94"/>
      <c r="V481" s="92" t="str">
        <f t="shared" si="38"/>
        <v/>
      </c>
      <c r="W481" s="92" t="str">
        <f t="shared" si="39"/>
        <v/>
      </c>
      <c r="X481" s="99"/>
      <c r="Y481" s="94"/>
      <c r="Z481" s="100"/>
      <c r="AA481" s="95"/>
      <c r="AB481" s="10"/>
      <c r="AC481" s="72" t="b">
        <f t="shared" ca="1" si="36"/>
        <v>0</v>
      </c>
    </row>
    <row r="482" spans="1:29" ht="15">
      <c r="A482" s="93">
        <f t="shared" si="40"/>
        <v>2979</v>
      </c>
      <c r="B482" s="94"/>
      <c r="C482" s="153"/>
      <c r="D482" s="93" t="str">
        <f>IF(C482&lt;&gt;"",COUNTIF(Stats!AD:AD,C482),"")</f>
        <v/>
      </c>
      <c r="E482" s="165" t="str">
        <f ca="1">IF(C482&lt;&gt;"",IF(MONTH(T482)=MONTH(TODAY()),Stats!AI2980,"--"),"")</f>
        <v/>
      </c>
      <c r="F482" s="97"/>
      <c r="G482" s="160"/>
      <c r="H482" s="157"/>
      <c r="I482" s="158"/>
      <c r="J482" s="161"/>
      <c r="K482" s="160"/>
      <c r="L482" s="162"/>
      <c r="M482" s="162"/>
      <c r="N482" s="96"/>
      <c r="O482" s="96"/>
      <c r="P482" s="164"/>
      <c r="Q482" s="159"/>
      <c r="R482" s="98"/>
      <c r="S482" s="163"/>
      <c r="T482" s="92" t="str">
        <f t="shared" ca="1" si="37"/>
        <v/>
      </c>
      <c r="U482" s="94"/>
      <c r="V482" s="92" t="str">
        <f t="shared" si="38"/>
        <v/>
      </c>
      <c r="W482" s="92" t="str">
        <f t="shared" si="39"/>
        <v/>
      </c>
      <c r="X482" s="99"/>
      <c r="Y482" s="94"/>
      <c r="Z482" s="100"/>
      <c r="AA482" s="95"/>
      <c r="AB482" s="10"/>
      <c r="AC482" s="72" t="b">
        <f t="shared" ca="1" si="36"/>
        <v>0</v>
      </c>
    </row>
    <row r="483" spans="1:29" ht="15">
      <c r="A483" s="93">
        <f t="shared" si="40"/>
        <v>2980</v>
      </c>
      <c r="B483" s="94"/>
      <c r="C483" s="153"/>
      <c r="D483" s="93" t="str">
        <f>IF(C483&lt;&gt;"",COUNTIF(Stats!AD:AD,C483),"")</f>
        <v/>
      </c>
      <c r="E483" s="165" t="str">
        <f ca="1">IF(C483&lt;&gt;"",IF(MONTH(T483)=MONTH(TODAY()),Stats!AI2981,"--"),"")</f>
        <v/>
      </c>
      <c r="F483" s="97"/>
      <c r="G483" s="160"/>
      <c r="H483" s="157"/>
      <c r="I483" s="158"/>
      <c r="J483" s="161"/>
      <c r="K483" s="160"/>
      <c r="L483" s="162"/>
      <c r="M483" s="162"/>
      <c r="N483" s="96"/>
      <c r="O483" s="96"/>
      <c r="P483" s="164"/>
      <c r="Q483" s="159"/>
      <c r="R483" s="98"/>
      <c r="S483" s="163"/>
      <c r="T483" s="92" t="str">
        <f t="shared" ca="1" si="37"/>
        <v/>
      </c>
      <c r="U483" s="94"/>
      <c r="V483" s="92" t="str">
        <f t="shared" si="38"/>
        <v/>
      </c>
      <c r="W483" s="92" t="str">
        <f t="shared" si="39"/>
        <v/>
      </c>
      <c r="X483" s="99"/>
      <c r="Y483" s="94"/>
      <c r="Z483" s="100"/>
      <c r="AA483" s="95"/>
      <c r="AB483" s="10"/>
      <c r="AC483" s="72" t="b">
        <f t="shared" ca="1" si="36"/>
        <v>0</v>
      </c>
    </row>
    <row r="484" spans="1:29" ht="15">
      <c r="A484" s="93">
        <f t="shared" si="40"/>
        <v>2981</v>
      </c>
      <c r="B484" s="94"/>
      <c r="C484" s="153"/>
      <c r="D484" s="93" t="str">
        <f>IF(C484&lt;&gt;"",COUNTIF(Stats!AD:AD,C484),"")</f>
        <v/>
      </c>
      <c r="E484" s="165" t="str">
        <f ca="1">IF(C484&lt;&gt;"",IF(MONTH(T484)=MONTH(TODAY()),Stats!AI2982,"--"),"")</f>
        <v/>
      </c>
      <c r="F484" s="97"/>
      <c r="G484" s="160"/>
      <c r="H484" s="157"/>
      <c r="I484" s="158"/>
      <c r="J484" s="161"/>
      <c r="K484" s="160"/>
      <c r="L484" s="162"/>
      <c r="M484" s="162"/>
      <c r="N484" s="96"/>
      <c r="O484" s="96"/>
      <c r="P484" s="164"/>
      <c r="Q484" s="159"/>
      <c r="R484" s="98"/>
      <c r="S484" s="163"/>
      <c r="T484" s="92" t="str">
        <f t="shared" ca="1" si="37"/>
        <v/>
      </c>
      <c r="U484" s="94"/>
      <c r="V484" s="92" t="str">
        <f t="shared" si="38"/>
        <v/>
      </c>
      <c r="W484" s="92" t="str">
        <f t="shared" si="39"/>
        <v/>
      </c>
      <c r="X484" s="99"/>
      <c r="Y484" s="94"/>
      <c r="Z484" s="100"/>
      <c r="AA484" s="95"/>
      <c r="AB484" s="10"/>
      <c r="AC484" s="72" t="b">
        <f t="shared" ca="1" si="36"/>
        <v>0</v>
      </c>
    </row>
    <row r="485" spans="1:29" ht="15">
      <c r="A485" s="93">
        <f t="shared" si="40"/>
        <v>2982</v>
      </c>
      <c r="B485" s="94"/>
      <c r="C485" s="153"/>
      <c r="D485" s="93" t="str">
        <f>IF(C485&lt;&gt;"",COUNTIF(Stats!AD:AD,C485),"")</f>
        <v/>
      </c>
      <c r="E485" s="165" t="str">
        <f ca="1">IF(C485&lt;&gt;"",IF(MONTH(T485)=MONTH(TODAY()),Stats!AI2983,"--"),"")</f>
        <v/>
      </c>
      <c r="F485" s="97"/>
      <c r="G485" s="160"/>
      <c r="H485" s="157"/>
      <c r="I485" s="158"/>
      <c r="J485" s="161"/>
      <c r="K485" s="160"/>
      <c r="L485" s="162"/>
      <c r="M485" s="162"/>
      <c r="N485" s="96"/>
      <c r="O485" s="96"/>
      <c r="P485" s="164"/>
      <c r="Q485" s="159"/>
      <c r="R485" s="98"/>
      <c r="S485" s="163"/>
      <c r="T485" s="92" t="str">
        <f t="shared" ca="1" si="37"/>
        <v/>
      </c>
      <c r="U485" s="94"/>
      <c r="V485" s="92" t="str">
        <f t="shared" si="38"/>
        <v/>
      </c>
      <c r="W485" s="92" t="str">
        <f t="shared" si="39"/>
        <v/>
      </c>
      <c r="X485" s="99"/>
      <c r="Y485" s="94"/>
      <c r="Z485" s="100"/>
      <c r="AA485" s="95"/>
      <c r="AB485" s="10"/>
      <c r="AC485" s="72" t="b">
        <f t="shared" ca="1" si="36"/>
        <v>0</v>
      </c>
    </row>
    <row r="486" spans="1:29" ht="15">
      <c r="A486" s="93">
        <f t="shared" si="40"/>
        <v>2983</v>
      </c>
      <c r="B486" s="94"/>
      <c r="C486" s="153"/>
      <c r="D486" s="93" t="str">
        <f>IF(C486&lt;&gt;"",COUNTIF(Stats!AD:AD,C486),"")</f>
        <v/>
      </c>
      <c r="E486" s="165" t="str">
        <f ca="1">IF(C486&lt;&gt;"",IF(MONTH(T486)=MONTH(TODAY()),Stats!AI2984,"--"),"")</f>
        <v/>
      </c>
      <c r="F486" s="97"/>
      <c r="G486" s="160"/>
      <c r="H486" s="157"/>
      <c r="I486" s="158"/>
      <c r="J486" s="161"/>
      <c r="K486" s="160"/>
      <c r="L486" s="162"/>
      <c r="M486" s="162"/>
      <c r="N486" s="96"/>
      <c r="O486" s="96"/>
      <c r="P486" s="164"/>
      <c r="Q486" s="159"/>
      <c r="R486" s="98"/>
      <c r="S486" s="163"/>
      <c r="T486" s="92" t="str">
        <f t="shared" ca="1" si="37"/>
        <v/>
      </c>
      <c r="U486" s="94"/>
      <c r="V486" s="92" t="str">
        <f t="shared" si="38"/>
        <v/>
      </c>
      <c r="W486" s="92" t="str">
        <f t="shared" si="39"/>
        <v/>
      </c>
      <c r="X486" s="99"/>
      <c r="Y486" s="94"/>
      <c r="Z486" s="100"/>
      <c r="AA486" s="95"/>
      <c r="AB486" s="10"/>
      <c r="AC486" s="72" t="b">
        <f t="shared" ca="1" si="36"/>
        <v>0</v>
      </c>
    </row>
    <row r="487" spans="1:29" ht="15">
      <c r="A487" s="93">
        <f t="shared" si="40"/>
        <v>2984</v>
      </c>
      <c r="B487" s="94"/>
      <c r="C487" s="153"/>
      <c r="D487" s="93" t="str">
        <f>IF(C487&lt;&gt;"",COUNTIF(Stats!AD:AD,C487),"")</f>
        <v/>
      </c>
      <c r="E487" s="165" t="str">
        <f ca="1">IF(C487&lt;&gt;"",IF(MONTH(T487)=MONTH(TODAY()),Stats!AI2985,"--"),"")</f>
        <v/>
      </c>
      <c r="F487" s="97"/>
      <c r="G487" s="160"/>
      <c r="H487" s="157"/>
      <c r="I487" s="158"/>
      <c r="J487" s="161"/>
      <c r="K487" s="160"/>
      <c r="L487" s="162"/>
      <c r="M487" s="162"/>
      <c r="N487" s="96"/>
      <c r="O487" s="96"/>
      <c r="P487" s="164"/>
      <c r="Q487" s="159"/>
      <c r="R487" s="98"/>
      <c r="S487" s="163"/>
      <c r="T487" s="92" t="str">
        <f t="shared" ca="1" si="37"/>
        <v/>
      </c>
      <c r="U487" s="94"/>
      <c r="V487" s="92" t="str">
        <f t="shared" si="38"/>
        <v/>
      </c>
      <c r="W487" s="92" t="str">
        <f t="shared" si="39"/>
        <v/>
      </c>
      <c r="X487" s="99"/>
      <c r="Y487" s="94"/>
      <c r="Z487" s="100"/>
      <c r="AA487" s="95"/>
      <c r="AB487" s="10"/>
      <c r="AC487" s="72" t="b">
        <f t="shared" ca="1" si="36"/>
        <v>0</v>
      </c>
    </row>
    <row r="488" spans="1:29" ht="15">
      <c r="A488" s="93">
        <f t="shared" si="40"/>
        <v>2985</v>
      </c>
      <c r="B488" s="94"/>
      <c r="C488" s="153"/>
      <c r="D488" s="93" t="str">
        <f>IF(C488&lt;&gt;"",COUNTIF(Stats!AD:AD,C488),"")</f>
        <v/>
      </c>
      <c r="E488" s="165" t="str">
        <f ca="1">IF(C488&lt;&gt;"",IF(MONTH(T488)=MONTH(TODAY()),Stats!AI2986,"--"),"")</f>
        <v/>
      </c>
      <c r="F488" s="97"/>
      <c r="G488" s="160"/>
      <c r="H488" s="157"/>
      <c r="I488" s="158"/>
      <c r="J488" s="161"/>
      <c r="K488" s="160"/>
      <c r="L488" s="162"/>
      <c r="M488" s="162"/>
      <c r="N488" s="96"/>
      <c r="O488" s="96"/>
      <c r="P488" s="164"/>
      <c r="Q488" s="159"/>
      <c r="R488" s="98"/>
      <c r="S488" s="163"/>
      <c r="T488" s="92" t="str">
        <f t="shared" ca="1" si="37"/>
        <v/>
      </c>
      <c r="U488" s="94"/>
      <c r="V488" s="92" t="str">
        <f t="shared" si="38"/>
        <v/>
      </c>
      <c r="W488" s="92" t="str">
        <f t="shared" si="39"/>
        <v/>
      </c>
      <c r="X488" s="99"/>
      <c r="Y488" s="94"/>
      <c r="Z488" s="100"/>
      <c r="AA488" s="95"/>
      <c r="AB488" s="10"/>
      <c r="AC488" s="72" t="b">
        <f t="shared" ca="1" si="36"/>
        <v>0</v>
      </c>
    </row>
    <row r="489" spans="1:29" ht="15">
      <c r="A489" s="93">
        <f t="shared" si="40"/>
        <v>2986</v>
      </c>
      <c r="B489" s="94"/>
      <c r="C489" s="153"/>
      <c r="D489" s="93" t="str">
        <f>IF(C489&lt;&gt;"",COUNTIF(Stats!AD:AD,C489),"")</f>
        <v/>
      </c>
      <c r="E489" s="165" t="str">
        <f ca="1">IF(C489&lt;&gt;"",IF(MONTH(T489)=MONTH(TODAY()),Stats!AI2987,"--"),"")</f>
        <v/>
      </c>
      <c r="F489" s="97"/>
      <c r="G489" s="160"/>
      <c r="H489" s="157"/>
      <c r="I489" s="158"/>
      <c r="J489" s="161"/>
      <c r="K489" s="160"/>
      <c r="L489" s="162"/>
      <c r="M489" s="162"/>
      <c r="N489" s="96"/>
      <c r="O489" s="96"/>
      <c r="P489" s="164"/>
      <c r="Q489" s="159"/>
      <c r="R489" s="98"/>
      <c r="S489" s="163"/>
      <c r="T489" s="92" t="str">
        <f t="shared" ca="1" si="37"/>
        <v/>
      </c>
      <c r="U489" s="94"/>
      <c r="V489" s="92" t="str">
        <f t="shared" si="38"/>
        <v/>
      </c>
      <c r="W489" s="92" t="str">
        <f t="shared" si="39"/>
        <v/>
      </c>
      <c r="X489" s="99"/>
      <c r="Y489" s="94"/>
      <c r="Z489" s="100"/>
      <c r="AA489" s="95"/>
      <c r="AB489" s="10"/>
      <c r="AC489" s="72" t="b">
        <f t="shared" ca="1" si="36"/>
        <v>0</v>
      </c>
    </row>
    <row r="490" spans="1:29" ht="15">
      <c r="A490" s="93">
        <f t="shared" si="40"/>
        <v>2987</v>
      </c>
      <c r="B490" s="94"/>
      <c r="C490" s="153"/>
      <c r="D490" s="93" t="str">
        <f>IF(C490&lt;&gt;"",COUNTIF(Stats!AD:AD,C490),"")</f>
        <v/>
      </c>
      <c r="E490" s="165" t="str">
        <f ca="1">IF(C490&lt;&gt;"",IF(MONTH(T490)=MONTH(TODAY()),Stats!AI2988,"--"),"")</f>
        <v/>
      </c>
      <c r="F490" s="97"/>
      <c r="G490" s="160"/>
      <c r="H490" s="157"/>
      <c r="I490" s="158"/>
      <c r="J490" s="161"/>
      <c r="K490" s="160"/>
      <c r="L490" s="162"/>
      <c r="M490" s="162"/>
      <c r="N490" s="96"/>
      <c r="O490" s="96"/>
      <c r="P490" s="164"/>
      <c r="Q490" s="159"/>
      <c r="R490" s="98"/>
      <c r="S490" s="163"/>
      <c r="T490" s="92" t="str">
        <f t="shared" ca="1" si="37"/>
        <v/>
      </c>
      <c r="U490" s="94"/>
      <c r="V490" s="92" t="str">
        <f t="shared" si="38"/>
        <v/>
      </c>
      <c r="W490" s="92" t="str">
        <f t="shared" si="39"/>
        <v/>
      </c>
      <c r="X490" s="99"/>
      <c r="Y490" s="94"/>
      <c r="Z490" s="100"/>
      <c r="AA490" s="95"/>
      <c r="AB490" s="10"/>
      <c r="AC490" s="72" t="b">
        <f t="shared" ca="1" si="36"/>
        <v>0</v>
      </c>
    </row>
    <row r="491" spans="1:29" ht="15">
      <c r="A491" s="93">
        <f t="shared" si="40"/>
        <v>2988</v>
      </c>
      <c r="B491" s="94"/>
      <c r="C491" s="153"/>
      <c r="D491" s="93" t="str">
        <f>IF(C491&lt;&gt;"",COUNTIF(Stats!AD:AD,C491),"")</f>
        <v/>
      </c>
      <c r="E491" s="165" t="str">
        <f ca="1">IF(C491&lt;&gt;"",IF(MONTH(T491)=MONTH(TODAY()),Stats!AI2989,"--"),"")</f>
        <v/>
      </c>
      <c r="F491" s="97"/>
      <c r="G491" s="160"/>
      <c r="H491" s="157"/>
      <c r="I491" s="158"/>
      <c r="J491" s="161"/>
      <c r="K491" s="160"/>
      <c r="L491" s="162"/>
      <c r="M491" s="162"/>
      <c r="N491" s="96"/>
      <c r="O491" s="96"/>
      <c r="P491" s="164"/>
      <c r="Q491" s="159"/>
      <c r="R491" s="98"/>
      <c r="S491" s="163"/>
      <c r="T491" s="92" t="str">
        <f t="shared" ca="1" si="37"/>
        <v/>
      </c>
      <c r="U491" s="94"/>
      <c r="V491" s="92" t="str">
        <f t="shared" si="38"/>
        <v/>
      </c>
      <c r="W491" s="92" t="str">
        <f t="shared" si="39"/>
        <v/>
      </c>
      <c r="X491" s="99"/>
      <c r="Y491" s="94"/>
      <c r="Z491" s="100"/>
      <c r="AA491" s="95"/>
      <c r="AB491" s="10"/>
      <c r="AC491" s="72" t="b">
        <f t="shared" ca="1" si="36"/>
        <v>0</v>
      </c>
    </row>
    <row r="492" spans="1:29" ht="15">
      <c r="A492" s="93">
        <f t="shared" si="40"/>
        <v>2989</v>
      </c>
      <c r="B492" s="94"/>
      <c r="C492" s="153"/>
      <c r="D492" s="93" t="str">
        <f>IF(C492&lt;&gt;"",COUNTIF(Stats!AD:AD,C492),"")</f>
        <v/>
      </c>
      <c r="E492" s="165" t="str">
        <f ca="1">IF(C492&lt;&gt;"",IF(MONTH(T492)=MONTH(TODAY()),Stats!AI2990,"--"),"")</f>
        <v/>
      </c>
      <c r="F492" s="97"/>
      <c r="G492" s="160"/>
      <c r="H492" s="157"/>
      <c r="I492" s="158"/>
      <c r="J492" s="161"/>
      <c r="K492" s="160"/>
      <c r="L492" s="162"/>
      <c r="M492" s="162"/>
      <c r="N492" s="96"/>
      <c r="O492" s="96"/>
      <c r="P492" s="164"/>
      <c r="Q492" s="159"/>
      <c r="R492" s="98"/>
      <c r="S492" s="163"/>
      <c r="T492" s="92" t="str">
        <f t="shared" ca="1" si="37"/>
        <v/>
      </c>
      <c r="U492" s="94"/>
      <c r="V492" s="92" t="str">
        <f t="shared" si="38"/>
        <v/>
      </c>
      <c r="W492" s="92" t="str">
        <f t="shared" si="39"/>
        <v/>
      </c>
      <c r="X492" s="99"/>
      <c r="Y492" s="94"/>
      <c r="Z492" s="100"/>
      <c r="AA492" s="95"/>
      <c r="AB492" s="10"/>
      <c r="AC492" s="72" t="b">
        <f t="shared" ca="1" si="36"/>
        <v>0</v>
      </c>
    </row>
    <row r="493" spans="1:29" ht="15">
      <c r="A493" s="93">
        <f t="shared" si="40"/>
        <v>2990</v>
      </c>
      <c r="B493" s="94"/>
      <c r="C493" s="153"/>
      <c r="D493" s="93" t="str">
        <f>IF(C493&lt;&gt;"",COUNTIF(Stats!AD:AD,C493),"")</f>
        <v/>
      </c>
      <c r="E493" s="165" t="str">
        <f ca="1">IF(C493&lt;&gt;"",IF(MONTH(T493)=MONTH(TODAY()),Stats!AI2991,"--"),"")</f>
        <v/>
      </c>
      <c r="F493" s="97"/>
      <c r="G493" s="160"/>
      <c r="H493" s="157"/>
      <c r="I493" s="158"/>
      <c r="J493" s="161"/>
      <c r="K493" s="160"/>
      <c r="L493" s="162"/>
      <c r="M493" s="162"/>
      <c r="N493" s="96"/>
      <c r="O493" s="96"/>
      <c r="P493" s="164"/>
      <c r="Q493" s="159"/>
      <c r="R493" s="98"/>
      <c r="S493" s="163"/>
      <c r="T493" s="92" t="str">
        <f t="shared" ca="1" si="37"/>
        <v/>
      </c>
      <c r="U493" s="94"/>
      <c r="V493" s="92" t="str">
        <f t="shared" si="38"/>
        <v/>
      </c>
      <c r="W493" s="92" t="str">
        <f t="shared" si="39"/>
        <v/>
      </c>
      <c r="X493" s="99"/>
      <c r="Y493" s="94"/>
      <c r="Z493" s="100"/>
      <c r="AA493" s="95"/>
      <c r="AB493" s="10"/>
      <c r="AC493" s="72" t="b">
        <f t="shared" ca="1" si="36"/>
        <v>0</v>
      </c>
    </row>
    <row r="494" spans="1:29" ht="15">
      <c r="A494" s="93">
        <f t="shared" si="40"/>
        <v>2991</v>
      </c>
      <c r="B494" s="94"/>
      <c r="C494" s="153"/>
      <c r="D494" s="93" t="str">
        <f>IF(C494&lt;&gt;"",COUNTIF(Stats!AD:AD,C494),"")</f>
        <v/>
      </c>
      <c r="E494" s="165" t="str">
        <f ca="1">IF(C494&lt;&gt;"",IF(MONTH(T494)=MONTH(TODAY()),Stats!AI2992,"--"),"")</f>
        <v/>
      </c>
      <c r="F494" s="97"/>
      <c r="G494" s="160"/>
      <c r="H494" s="157"/>
      <c r="I494" s="158"/>
      <c r="J494" s="161"/>
      <c r="K494" s="160"/>
      <c r="L494" s="162"/>
      <c r="M494" s="162"/>
      <c r="N494" s="96"/>
      <c r="O494" s="96"/>
      <c r="P494" s="164"/>
      <c r="Q494" s="159"/>
      <c r="R494" s="98"/>
      <c r="S494" s="163"/>
      <c r="T494" s="92" t="str">
        <f t="shared" ca="1" si="37"/>
        <v/>
      </c>
      <c r="U494" s="94"/>
      <c r="V494" s="92" t="str">
        <f t="shared" si="38"/>
        <v/>
      </c>
      <c r="W494" s="92" t="str">
        <f t="shared" si="39"/>
        <v/>
      </c>
      <c r="X494" s="99"/>
      <c r="Y494" s="94"/>
      <c r="Z494" s="100"/>
      <c r="AA494" s="95"/>
      <c r="AB494" s="10"/>
      <c r="AC494" s="72" t="b">
        <f t="shared" ca="1" si="36"/>
        <v>0</v>
      </c>
    </row>
    <row r="495" spans="1:29" ht="15">
      <c r="A495" s="93">
        <f t="shared" si="40"/>
        <v>2992</v>
      </c>
      <c r="B495" s="94"/>
      <c r="C495" s="153"/>
      <c r="D495" s="93" t="str">
        <f>IF(C495&lt;&gt;"",COUNTIF(Stats!AD:AD,C495),"")</f>
        <v/>
      </c>
      <c r="E495" s="165" t="str">
        <f ca="1">IF(C495&lt;&gt;"",IF(MONTH(T495)=MONTH(TODAY()),Stats!AI2993,"--"),"")</f>
        <v/>
      </c>
      <c r="F495" s="97"/>
      <c r="G495" s="160"/>
      <c r="H495" s="157"/>
      <c r="I495" s="158"/>
      <c r="J495" s="161"/>
      <c r="K495" s="160"/>
      <c r="L495" s="162"/>
      <c r="M495" s="162"/>
      <c r="N495" s="96"/>
      <c r="O495" s="96"/>
      <c r="P495" s="164"/>
      <c r="Q495" s="159"/>
      <c r="R495" s="98"/>
      <c r="S495" s="163"/>
      <c r="T495" s="92" t="str">
        <f t="shared" ca="1" si="37"/>
        <v/>
      </c>
      <c r="U495" s="94"/>
      <c r="V495" s="92" t="str">
        <f t="shared" si="38"/>
        <v/>
      </c>
      <c r="W495" s="92" t="str">
        <f t="shared" si="39"/>
        <v/>
      </c>
      <c r="X495" s="99"/>
      <c r="Y495" s="94"/>
      <c r="Z495" s="100"/>
      <c r="AA495" s="95"/>
      <c r="AB495" s="10"/>
      <c r="AC495" s="72" t="b">
        <f t="shared" ca="1" si="36"/>
        <v>0</v>
      </c>
    </row>
    <row r="496" spans="1:29" ht="15">
      <c r="A496" s="93">
        <f t="shared" si="40"/>
        <v>2993</v>
      </c>
      <c r="B496" s="94"/>
      <c r="C496" s="153"/>
      <c r="D496" s="93" t="str">
        <f>IF(C496&lt;&gt;"",COUNTIF(Stats!AD:AD,C496),"")</f>
        <v/>
      </c>
      <c r="E496" s="165" t="str">
        <f ca="1">IF(C496&lt;&gt;"",IF(MONTH(T496)=MONTH(TODAY()),Stats!AI2994,"--"),"")</f>
        <v/>
      </c>
      <c r="F496" s="97"/>
      <c r="G496" s="160"/>
      <c r="H496" s="157"/>
      <c r="I496" s="158"/>
      <c r="J496" s="161"/>
      <c r="K496" s="160"/>
      <c r="L496" s="162"/>
      <c r="M496" s="162"/>
      <c r="N496" s="96"/>
      <c r="O496" s="96"/>
      <c r="P496" s="164"/>
      <c r="Q496" s="159"/>
      <c r="R496" s="98"/>
      <c r="S496" s="163"/>
      <c r="T496" s="92" t="str">
        <f t="shared" ca="1" si="37"/>
        <v/>
      </c>
      <c r="U496" s="94"/>
      <c r="V496" s="92" t="str">
        <f t="shared" si="38"/>
        <v/>
      </c>
      <c r="W496" s="92" t="str">
        <f t="shared" si="39"/>
        <v/>
      </c>
      <c r="X496" s="99"/>
      <c r="Y496" s="94"/>
      <c r="Z496" s="100"/>
      <c r="AA496" s="95"/>
      <c r="AB496" s="10"/>
      <c r="AC496" s="72" t="b">
        <f t="shared" ca="1" si="36"/>
        <v>0</v>
      </c>
    </row>
    <row r="497" spans="1:29" ht="15">
      <c r="A497" s="93">
        <f t="shared" si="40"/>
        <v>2994</v>
      </c>
      <c r="B497" s="94"/>
      <c r="C497" s="153"/>
      <c r="D497" s="93" t="str">
        <f>IF(C497&lt;&gt;"",COUNTIF(Stats!AD:AD,C497),"")</f>
        <v/>
      </c>
      <c r="E497" s="165" t="str">
        <f ca="1">IF(C497&lt;&gt;"",IF(MONTH(T497)=MONTH(TODAY()),Stats!AI2995,"--"),"")</f>
        <v/>
      </c>
      <c r="F497" s="97"/>
      <c r="G497" s="160"/>
      <c r="H497" s="157"/>
      <c r="I497" s="158"/>
      <c r="J497" s="161"/>
      <c r="K497" s="160"/>
      <c r="L497" s="162"/>
      <c r="M497" s="162"/>
      <c r="N497" s="96"/>
      <c r="O497" s="96"/>
      <c r="P497" s="164"/>
      <c r="Q497" s="159"/>
      <c r="R497" s="98"/>
      <c r="S497" s="163"/>
      <c r="T497" s="92" t="str">
        <f t="shared" ca="1" si="37"/>
        <v/>
      </c>
      <c r="U497" s="94"/>
      <c r="V497" s="92" t="str">
        <f t="shared" si="38"/>
        <v/>
      </c>
      <c r="W497" s="92" t="str">
        <f t="shared" si="39"/>
        <v/>
      </c>
      <c r="X497" s="99"/>
      <c r="Y497" s="94"/>
      <c r="Z497" s="100"/>
      <c r="AA497" s="95"/>
      <c r="AB497" s="10"/>
      <c r="AC497" s="72" t="b">
        <f t="shared" ca="1" si="36"/>
        <v>0</v>
      </c>
    </row>
    <row r="498" spans="1:29" ht="15">
      <c r="A498" s="93">
        <f t="shared" si="40"/>
        <v>2995</v>
      </c>
      <c r="B498" s="94"/>
      <c r="C498" s="153"/>
      <c r="D498" s="93" t="str">
        <f>IF(C498&lt;&gt;"",COUNTIF(Stats!AD:AD,C498),"")</f>
        <v/>
      </c>
      <c r="E498" s="165" t="str">
        <f ca="1">IF(C498&lt;&gt;"",IF(MONTH(T498)=MONTH(TODAY()),Stats!AI2996,"--"),"")</f>
        <v/>
      </c>
      <c r="F498" s="97"/>
      <c r="G498" s="160"/>
      <c r="H498" s="157"/>
      <c r="I498" s="158"/>
      <c r="J498" s="161"/>
      <c r="K498" s="160"/>
      <c r="L498" s="162"/>
      <c r="M498" s="162"/>
      <c r="N498" s="96"/>
      <c r="O498" s="96"/>
      <c r="P498" s="164"/>
      <c r="Q498" s="159"/>
      <c r="R498" s="98"/>
      <c r="S498" s="163"/>
      <c r="T498" s="92" t="str">
        <f t="shared" ca="1" si="37"/>
        <v/>
      </c>
      <c r="U498" s="94"/>
      <c r="V498" s="92" t="str">
        <f t="shared" si="38"/>
        <v/>
      </c>
      <c r="W498" s="92" t="str">
        <f t="shared" si="39"/>
        <v/>
      </c>
      <c r="X498" s="99"/>
      <c r="Y498" s="94"/>
      <c r="Z498" s="100"/>
      <c r="AA498" s="95"/>
      <c r="AB498" s="10"/>
      <c r="AC498" s="72" t="b">
        <f t="shared" ca="1" si="36"/>
        <v>0</v>
      </c>
    </row>
    <row r="499" spans="1:29" ht="15">
      <c r="A499" s="93">
        <f t="shared" si="40"/>
        <v>2996</v>
      </c>
      <c r="B499" s="94"/>
      <c r="C499" s="153"/>
      <c r="D499" s="93" t="str">
        <f>IF(C499&lt;&gt;"",COUNTIF(Stats!AD:AD,C499),"")</f>
        <v/>
      </c>
      <c r="E499" s="165" t="str">
        <f ca="1">IF(C499&lt;&gt;"",IF(MONTH(T499)=MONTH(TODAY()),Stats!AI2997,"--"),"")</f>
        <v/>
      </c>
      <c r="F499" s="97"/>
      <c r="G499" s="160"/>
      <c r="H499" s="157"/>
      <c r="I499" s="158"/>
      <c r="J499" s="161"/>
      <c r="K499" s="160"/>
      <c r="L499" s="162"/>
      <c r="M499" s="162"/>
      <c r="N499" s="96"/>
      <c r="O499" s="96"/>
      <c r="P499" s="164"/>
      <c r="Q499" s="159"/>
      <c r="R499" s="98"/>
      <c r="S499" s="163"/>
      <c r="T499" s="92" t="str">
        <f t="shared" ca="1" si="37"/>
        <v/>
      </c>
      <c r="U499" s="94"/>
      <c r="V499" s="92" t="str">
        <f t="shared" si="38"/>
        <v/>
      </c>
      <c r="W499" s="92" t="str">
        <f t="shared" si="39"/>
        <v/>
      </c>
      <c r="X499" s="99"/>
      <c r="Y499" s="94"/>
      <c r="Z499" s="100"/>
      <c r="AA499" s="95"/>
      <c r="AB499" s="10"/>
      <c r="AC499" s="72" t="b">
        <f t="shared" ca="1" si="36"/>
        <v>0</v>
      </c>
    </row>
    <row r="500" spans="1:29" ht="15">
      <c r="A500" s="93">
        <f t="shared" si="40"/>
        <v>2997</v>
      </c>
      <c r="B500" s="94"/>
      <c r="C500" s="153"/>
      <c r="D500" s="93" t="str">
        <f>IF(C500&lt;&gt;"",COUNTIF(Stats!AD:AD,C500),"")</f>
        <v/>
      </c>
      <c r="E500" s="165" t="str">
        <f ca="1">IF(C500&lt;&gt;"",IF(MONTH(T500)=MONTH(TODAY()),Stats!AI2998,"--"),"")</f>
        <v/>
      </c>
      <c r="F500" s="97"/>
      <c r="G500" s="160"/>
      <c r="H500" s="157"/>
      <c r="I500" s="158"/>
      <c r="J500" s="161"/>
      <c r="K500" s="160"/>
      <c r="L500" s="162"/>
      <c r="M500" s="162"/>
      <c r="N500" s="96"/>
      <c r="O500" s="96"/>
      <c r="P500" s="164"/>
      <c r="Q500" s="159"/>
      <c r="R500" s="98"/>
      <c r="S500" s="163"/>
      <c r="T500" s="92" t="str">
        <f t="shared" ca="1" si="37"/>
        <v/>
      </c>
      <c r="U500" s="94"/>
      <c r="V500" s="92" t="str">
        <f t="shared" si="38"/>
        <v/>
      </c>
      <c r="W500" s="92" t="str">
        <f t="shared" si="39"/>
        <v/>
      </c>
      <c r="X500" s="99"/>
      <c r="Y500" s="94"/>
      <c r="Z500" s="100"/>
      <c r="AA500" s="95"/>
      <c r="AB500" s="10"/>
      <c r="AC500" s="72" t="b">
        <f t="shared" ca="1" si="36"/>
        <v>0</v>
      </c>
    </row>
    <row r="501" spans="1:29" ht="15">
      <c r="A501" s="93">
        <f t="shared" si="40"/>
        <v>2998</v>
      </c>
      <c r="B501" s="94"/>
      <c r="C501" s="153"/>
      <c r="D501" s="93" t="str">
        <f>IF(C501&lt;&gt;"",COUNTIF(Stats!AD:AD,C501),"")</f>
        <v/>
      </c>
      <c r="E501" s="165" t="str">
        <f ca="1">IF(C501&lt;&gt;"",IF(MONTH(T501)=MONTH(TODAY()),Stats!AI2999,"--"),"")</f>
        <v/>
      </c>
      <c r="F501" s="97"/>
      <c r="G501" s="160"/>
      <c r="H501" s="157"/>
      <c r="I501" s="158"/>
      <c r="J501" s="161"/>
      <c r="K501" s="160"/>
      <c r="L501" s="162"/>
      <c r="M501" s="162"/>
      <c r="N501" s="96"/>
      <c r="O501" s="96"/>
      <c r="P501" s="164"/>
      <c r="Q501" s="159"/>
      <c r="R501" s="98"/>
      <c r="S501" s="163"/>
      <c r="T501" s="92" t="str">
        <f t="shared" ca="1" si="37"/>
        <v/>
      </c>
      <c r="U501" s="94"/>
      <c r="V501" s="92" t="str">
        <f t="shared" si="38"/>
        <v/>
      </c>
      <c r="W501" s="92" t="str">
        <f t="shared" si="39"/>
        <v/>
      </c>
      <c r="X501" s="99"/>
      <c r="Y501" s="94"/>
      <c r="Z501" s="100"/>
      <c r="AA501" s="95"/>
      <c r="AB501" s="10"/>
      <c r="AC501" s="72" t="b">
        <f t="shared" ca="1" si="36"/>
        <v>0</v>
      </c>
    </row>
    <row r="502" spans="1:29" ht="15">
      <c r="A502" s="93">
        <f t="shared" si="40"/>
        <v>2999</v>
      </c>
      <c r="B502" s="94"/>
      <c r="C502" s="153"/>
      <c r="D502" s="93" t="str">
        <f>IF(C502&lt;&gt;"",COUNTIF(Stats!AD:AD,C502),"")</f>
        <v/>
      </c>
      <c r="E502" s="165" t="str">
        <f ca="1">IF(C502&lt;&gt;"",IF(MONTH(T502)=MONTH(TODAY()),Stats!AI3000,"--"),"")</f>
        <v/>
      </c>
      <c r="F502" s="97"/>
      <c r="G502" s="160"/>
      <c r="H502" s="157"/>
      <c r="I502" s="158"/>
      <c r="J502" s="161"/>
      <c r="K502" s="160"/>
      <c r="L502" s="162"/>
      <c r="M502" s="162"/>
      <c r="N502" s="96"/>
      <c r="O502" s="96"/>
      <c r="P502" s="164"/>
      <c r="Q502" s="159"/>
      <c r="R502" s="98"/>
      <c r="S502" s="163"/>
      <c r="T502" s="92" t="str">
        <f t="shared" ca="1" si="37"/>
        <v/>
      </c>
      <c r="U502" s="94"/>
      <c r="V502" s="92" t="str">
        <f t="shared" si="38"/>
        <v/>
      </c>
      <c r="W502" s="92" t="str">
        <f t="shared" si="39"/>
        <v/>
      </c>
      <c r="X502" s="99"/>
      <c r="Y502" s="94"/>
      <c r="Z502" s="100"/>
      <c r="AA502" s="95"/>
      <c r="AB502" s="10"/>
      <c r="AC502" s="72" t="b">
        <f t="shared" ca="1" si="36"/>
        <v>0</v>
      </c>
    </row>
    <row r="503" spans="1:29" ht="15">
      <c r="A503" s="93">
        <f t="shared" si="40"/>
        <v>3000</v>
      </c>
      <c r="B503" s="94"/>
      <c r="C503" s="153"/>
      <c r="D503" s="93" t="str">
        <f>IF(C503&lt;&gt;"",COUNTIF(Stats!AD:AD,C503),"")</f>
        <v/>
      </c>
      <c r="E503" s="165" t="str">
        <f ca="1">IF(C503&lt;&gt;"",IF(MONTH(T503)=MONTH(TODAY()),Stats!AI3001,"--"),"")</f>
        <v/>
      </c>
      <c r="F503" s="97"/>
      <c r="G503" s="160"/>
      <c r="H503" s="157"/>
      <c r="I503" s="158"/>
      <c r="J503" s="161"/>
      <c r="K503" s="160"/>
      <c r="L503" s="162"/>
      <c r="M503" s="162"/>
      <c r="N503" s="96"/>
      <c r="O503" s="96"/>
      <c r="P503" s="164"/>
      <c r="Q503" s="159"/>
      <c r="R503" s="98"/>
      <c r="S503" s="163"/>
      <c r="T503" s="92" t="str">
        <f t="shared" ca="1" si="37"/>
        <v/>
      </c>
      <c r="U503" s="94"/>
      <c r="V503" s="92" t="str">
        <f t="shared" si="38"/>
        <v/>
      </c>
      <c r="W503" s="92" t="str">
        <f t="shared" si="39"/>
        <v/>
      </c>
      <c r="X503" s="99"/>
      <c r="Y503" s="94"/>
      <c r="Z503" s="100"/>
      <c r="AA503" s="95"/>
      <c r="AB503" s="10"/>
      <c r="AC503" s="72" t="b">
        <f t="shared" ca="1" si="36"/>
        <v>0</v>
      </c>
    </row>
    <row r="504" spans="1:29">
      <c r="S504" s="38">
        <f>SUM(COUNTIF(S3:S503,"Complete")+COUNTIF(S3:S503,"Cancelled"))</f>
        <v>0</v>
      </c>
    </row>
    <row r="508" spans="1:29">
      <c r="D508" s="4"/>
      <c r="E508" s="4"/>
    </row>
    <row r="509" spans="1:29" ht="18.75">
      <c r="D509" s="65"/>
      <c r="E509" s="65"/>
    </row>
    <row r="510" spans="1:29">
      <c r="D510" s="4"/>
      <c r="E510" s="4"/>
    </row>
    <row r="511" spans="1:29">
      <c r="D511" s="4"/>
      <c r="E511" s="4"/>
    </row>
  </sheetData>
  <sheetProtection sheet="1" objects="1" scenarios="1"/>
  <mergeCells count="9">
    <mergeCell ref="AL1:AS1"/>
    <mergeCell ref="A2:I2"/>
    <mergeCell ref="J2:R2"/>
    <mergeCell ref="S2:Y2"/>
    <mergeCell ref="Z2:AB2"/>
    <mergeCell ref="P1:R1"/>
    <mergeCell ref="L1:N1"/>
    <mergeCell ref="S1:T1"/>
    <mergeCell ref="Y1:Z1"/>
  </mergeCells>
  <conditionalFormatting sqref="AV290">
    <cfRule type="expression" dxfId="32" priority="47">
      <formula>MOD(ROW(),2)=0</formula>
    </cfRule>
  </conditionalFormatting>
  <conditionalFormatting sqref="B504:B9900">
    <cfRule type="expression" dxfId="31" priority="46">
      <formula>INDIRECT("P"&amp;(ROW()-1))&lt;&gt;INDIRECT("P"&amp;(ROW()))</formula>
    </cfRule>
  </conditionalFormatting>
  <conditionalFormatting sqref="T504">
    <cfRule type="expression" dxfId="30" priority="45">
      <formula>INDIRECT("P"&amp;(ROW()-1))&lt;&gt;INDIRECT("P"&amp;(ROW()))</formula>
    </cfRule>
  </conditionalFormatting>
  <conditionalFormatting sqref="A4:A503">
    <cfRule type="expression" dxfId="29" priority="43">
      <formula>$AC4=TRUE</formula>
    </cfRule>
    <cfRule type="expression" dxfId="28" priority="48">
      <formula>MOD(ROW(),2)=0</formula>
    </cfRule>
  </conditionalFormatting>
  <conditionalFormatting sqref="B4:C503 U4:AB503 F500:S503 G4:I4 K4:S4 G5:S499">
    <cfRule type="expression" dxfId="27" priority="14">
      <formula>$AC4=TRUE</formula>
    </cfRule>
    <cfRule type="expression" dxfId="26" priority="24">
      <formula>MOD(ROW(),2)=0</formula>
    </cfRule>
  </conditionalFormatting>
  <conditionalFormatting sqref="AA4:AA503">
    <cfRule type="expression" dxfId="25" priority="22">
      <formula>IF(AND($S4="Cancelled",$AA4=""),TRUE,FALSE)</formula>
    </cfRule>
  </conditionalFormatting>
  <conditionalFormatting sqref="B4:B503">
    <cfRule type="expression" dxfId="24" priority="21">
      <formula>INDIRECT("B"&amp;(ROW()-1))&lt;&gt;INDIRECT("B"&amp;(ROW()))</formula>
    </cfRule>
  </conditionalFormatting>
  <conditionalFormatting sqref="S4:S503">
    <cfRule type="cellIs" dxfId="23" priority="15" operator="equal">
      <formula>"Cancelled"</formula>
    </cfRule>
    <cfRule type="cellIs" dxfId="22" priority="16" operator="equal">
      <formula>"Pending"</formula>
    </cfRule>
    <cfRule type="cellIs" dxfId="21" priority="17" operator="equal">
      <formula>"Account"</formula>
    </cfRule>
    <cfRule type="cellIs" dxfId="20" priority="18" operator="equal">
      <formula>"Wait"</formula>
    </cfRule>
    <cfRule type="cellIs" dxfId="19" priority="19" operator="equal">
      <formula>"Lost"</formula>
    </cfRule>
    <cfRule type="cellIs" dxfId="18" priority="20" operator="equal">
      <formula>"Complete"</formula>
    </cfRule>
    <cfRule type="cellIs" dxfId="17" priority="23" operator="equal">
      <formula>"Ordered"</formula>
    </cfRule>
  </conditionalFormatting>
  <conditionalFormatting sqref="W4:W503">
    <cfRule type="expression" dxfId="16" priority="13">
      <formula>IF(AND($S4="Ordered",$W4&lt;TODAY()),TRUE,FALSE)</formula>
    </cfRule>
  </conditionalFormatting>
  <conditionalFormatting sqref="T4:T503">
    <cfRule type="expression" dxfId="15" priority="10">
      <formula>$AC4=TRUE</formula>
    </cfRule>
    <cfRule type="expression" dxfId="14" priority="12">
      <formula>MOD(ROW(),2)=0</formula>
    </cfRule>
  </conditionalFormatting>
  <conditionalFormatting sqref="T4:T503">
    <cfRule type="expression" dxfId="13" priority="11">
      <formula>INDIRECT("T"&amp;(ROW()-1))&lt;&gt;INDIRECT("T"&amp;(ROW()))</formula>
    </cfRule>
  </conditionalFormatting>
  <conditionalFormatting sqref="D4:E503">
    <cfRule type="expression" dxfId="12" priority="6">
      <formula>$AC4=TRUE</formula>
    </cfRule>
    <cfRule type="expression" dxfId="11" priority="9">
      <formula>MOD(ROW(),2)=0</formula>
    </cfRule>
  </conditionalFormatting>
  <conditionalFormatting sqref="E4:E503">
    <cfRule type="expression" dxfId="10" priority="8">
      <formula>AND(C4&lt;&gt;"",MONTH(B4)=MONTH(TODAY()),E4&gt;4)</formula>
    </cfRule>
  </conditionalFormatting>
  <conditionalFormatting sqref="J4">
    <cfRule type="expression" dxfId="9" priority="4">
      <formula>$AC4=TRUE</formula>
    </cfRule>
    <cfRule type="expression" dxfId="8" priority="5">
      <formula>MOD(ROW(),2)=0</formula>
    </cfRule>
  </conditionalFormatting>
  <conditionalFormatting sqref="J4:J503">
    <cfRule type="expression" dxfId="7" priority="3">
      <formula>IF(COUNTIF(NYTBS,J4),TRUE,FALSE)</formula>
    </cfRule>
  </conditionalFormatting>
  <conditionalFormatting sqref="F4:F499">
    <cfRule type="expression" dxfId="6" priority="1">
      <formula>$AC4=TRUE</formula>
    </cfRule>
    <cfRule type="expression" dxfId="5" priority="2">
      <formula>MOD(ROW(),2)=0</formula>
    </cfRule>
  </conditionalFormatting>
  <dataValidations count="7">
    <dataValidation type="list" allowBlank="1" showInputMessage="1" showErrorMessage="1" sqref="S4:S503">
      <formula1>$AJ$3:$AJ$10</formula1>
    </dataValidation>
    <dataValidation type="list" allowBlank="1" showInputMessage="1" showErrorMessage="1" sqref="Z4:Z503">
      <formula1>$AH$3:$AH$7</formula1>
    </dataValidation>
    <dataValidation type="list" allowBlank="1" showInputMessage="1" showErrorMessage="1" sqref="P4:P503">
      <formula1>$AF$3:$AF$9</formula1>
    </dataValidation>
    <dataValidation type="list" allowBlank="1" showInputMessage="1" showErrorMessage="1" sqref="L4:L503">
      <formula1>$AD$3:$AD$6</formula1>
    </dataValidation>
    <dataValidation type="list" allowBlank="1" showInputMessage="1" showErrorMessage="1" sqref="M4:M503">
      <formula1>$AE$3:$AE$5</formula1>
    </dataValidation>
    <dataValidation type="list" allowBlank="1" showInputMessage="1" showErrorMessage="1" sqref="X4:X503">
      <formula1>$AI$3:$AI$5</formula1>
    </dataValidation>
    <dataValidation type="list" allowBlank="1" showInputMessage="1" showErrorMessage="1" sqref="AA4:AA503">
      <formula1>$AG$3:$AG$9</formula1>
    </dataValidation>
  </dataValidations>
  <pageMargins left="0.25" right="0.25" top="0.75" bottom="0.75" header="0.3" footer="0.3"/>
  <pageSetup orientation="landscape" horizontalDpi="4294967295" verticalDpi="4294967295"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 id="{F10AB6E0-0368-4114-94E8-D45BC6FF6295}">
            <xm:f>Stats!AE2=TRUE</xm:f>
            <x14:dxf>
              <font>
                <color auto="1"/>
              </font>
              <fill>
                <patternFill>
                  <bgColor rgb="FFFFC000"/>
                </patternFill>
              </fill>
            </x14:dxf>
          </x14:cfRule>
          <xm:sqref>D4:D503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I3001"/>
  <sheetViews>
    <sheetView tabSelected="1" zoomScale="86" zoomScaleNormal="86" workbookViewId="0">
      <pane ySplit="1" topLeftCell="A2" activePane="bottomLeft" state="frozen"/>
      <selection pane="bottomLeft" activeCell="M1" sqref="M1:AI1048576"/>
    </sheetView>
  </sheetViews>
  <sheetFormatPr defaultColWidth="9.140625" defaultRowHeight="14.25"/>
  <cols>
    <col min="1" max="1" width="4.140625" style="1" customWidth="1"/>
    <col min="2" max="2" width="76.7109375" style="1" customWidth="1"/>
    <col min="3" max="3" width="14" style="2" customWidth="1"/>
    <col min="4" max="4" width="13" style="1" customWidth="1"/>
    <col min="5" max="5" width="4.7109375" style="33" customWidth="1"/>
    <col min="6" max="6" width="18.85546875" style="1" customWidth="1"/>
    <col min="7" max="7" width="1.85546875" style="1" customWidth="1"/>
    <col min="8" max="8" width="20.7109375" style="1" customWidth="1"/>
    <col min="9" max="9" width="16.7109375" style="1" customWidth="1"/>
    <col min="10" max="10" width="12.28515625" style="1" customWidth="1"/>
    <col min="11" max="11" width="12.85546875" style="1" customWidth="1"/>
    <col min="12" max="12" width="10.85546875" style="1" customWidth="1"/>
    <col min="13" max="14" width="7" style="1" hidden="1" customWidth="1"/>
    <col min="15" max="15" width="16.42578125" style="1" hidden="1" customWidth="1"/>
    <col min="16" max="16" width="10" style="1" hidden="1" customWidth="1"/>
    <col min="17" max="17" width="7" style="1" hidden="1" customWidth="1"/>
    <col min="18" max="18" width="20.42578125" style="1" hidden="1" customWidth="1"/>
    <col min="19" max="20" width="7" style="1" hidden="1" customWidth="1"/>
    <col min="21" max="21" width="25.42578125" style="1" hidden="1" customWidth="1"/>
    <col min="22" max="24" width="7" style="1" hidden="1" customWidth="1"/>
    <col min="25" max="25" width="9.140625" style="1" hidden="1" customWidth="1"/>
    <col min="26" max="26" width="5.140625" style="1" hidden="1" customWidth="1"/>
    <col min="27" max="27" width="7.85546875" style="1" hidden="1" customWidth="1"/>
    <col min="28" max="28" width="10.28515625" style="1" hidden="1" customWidth="1"/>
    <col min="29" max="29" width="16.7109375" style="1" hidden="1" customWidth="1"/>
    <col min="30" max="30" width="14.140625" style="1" hidden="1" customWidth="1"/>
    <col min="31" max="31" width="18" style="2" hidden="1" customWidth="1"/>
    <col min="32" max="32" width="14.85546875" style="1" hidden="1" customWidth="1"/>
    <col min="33" max="33" width="13.28515625" style="110" hidden="1" customWidth="1"/>
    <col min="34" max="34" width="13.28515625" style="2" hidden="1" customWidth="1"/>
    <col min="35" max="35" width="13.28515625" style="1" hidden="1" customWidth="1"/>
    <col min="36" max="37" width="9.140625" style="1" customWidth="1"/>
    <col min="38" max="16384" width="9.140625" style="1"/>
  </cols>
  <sheetData>
    <row r="1" spans="1:35" ht="27.75" customHeight="1">
      <c r="A1" s="102" t="s">
        <v>461</v>
      </c>
      <c r="B1" s="103"/>
      <c r="C1" s="104"/>
      <c r="D1" s="48"/>
      <c r="E1" s="105"/>
      <c r="F1" s="240" t="s">
        <v>186</v>
      </c>
      <c r="G1" s="240"/>
      <c r="H1" s="240"/>
      <c r="I1" s="240"/>
      <c r="J1" s="240"/>
      <c r="K1" s="240"/>
      <c r="M1" s="1">
        <f>SUMPRODUCT(1/COUNTIF(AC2:AC3001,AC2:AC3001&amp;""))</f>
        <v>4.99999999999973</v>
      </c>
      <c r="N1" s="1" t="s">
        <v>188</v>
      </c>
      <c r="AA1" s="156" t="s">
        <v>191</v>
      </c>
      <c r="AB1" s="155" t="s">
        <v>275</v>
      </c>
      <c r="AC1" s="151" t="s">
        <v>271</v>
      </c>
      <c r="AD1" s="151" t="s">
        <v>193</v>
      </c>
      <c r="AE1" s="151" t="s">
        <v>194</v>
      </c>
      <c r="AF1" s="151" t="s">
        <v>192</v>
      </c>
      <c r="AG1" s="151" t="s">
        <v>233</v>
      </c>
      <c r="AH1" s="151" t="s">
        <v>230</v>
      </c>
      <c r="AI1" s="151" t="s">
        <v>231</v>
      </c>
    </row>
    <row r="2" spans="1:35" ht="15" customHeight="1">
      <c r="A2" s="106" t="s">
        <v>462</v>
      </c>
      <c r="B2" s="107"/>
      <c r="C2" s="108"/>
      <c r="D2" s="58" t="str">
        <f>IF(F8="","",TEXT(startDate,"mmmm"))</f>
        <v/>
      </c>
      <c r="E2" s="109"/>
      <c r="F2" s="238" t="s">
        <v>187</v>
      </c>
      <c r="G2" s="238"/>
      <c r="H2" s="238"/>
      <c r="I2" s="238"/>
      <c r="J2" s="238"/>
      <c r="K2" s="238"/>
      <c r="M2" s="1">
        <f ca="1">SUM(P2:P7)</f>
        <v>0</v>
      </c>
      <c r="N2" s="1" t="s">
        <v>76</v>
      </c>
      <c r="P2" s="1">
        <f ca="1">IF(startDate="",0,COUNTIFS('pg1'!T4:T503,"&gt;="&amp;startDate,'pg1'!T4:T503,"&lt;="&amp;endDate))</f>
        <v>0</v>
      </c>
      <c r="Q2" s="1" t="s">
        <v>71</v>
      </c>
      <c r="S2" s="1">
        <f ca="1">IF(startDate="",0,COUNTIFS('pg1'!$T$4:$T$503,"&gt;="&amp;startDate,'pg1'!$T$4:$T$503,"&lt;="&amp;endDate,'pg1'!$P$4:$P$503,"="&amp;"Adult Fic",'pg1'!$S$4:$S$503,"="&amp;"Complete")+COUNTIFS('pg1'!$T$4:$T$503,"&gt;="&amp;startDate,'pg1'!$T$4:$T$503,"&lt;="&amp;endDate,'pg1'!$P$4:$P$503,"="&amp;"Adult Fic",'pg1'!$S$4:$S$503,"="&amp;"Ordered"))</f>
        <v>0</v>
      </c>
      <c r="T2" s="1" t="s">
        <v>276</v>
      </c>
      <c r="V2" s="1">
        <f ca="1">IF(startDate="",0,COUNTIFS('pg1'!$T$4:$T$503,"&gt;="&amp;startDate,'pg1'!$T$4:$T$503,"&lt;="&amp;endDate,'pg1'!$P$4:$P$503,"="&amp;"Adult Fic",'pg1'!$M$4:$M$503,"="&amp;"Yes",'pg1'!$S$4:$S$503,"="&amp;"Complete")+COUNTIFS('pg1'!$T$4:$T$503,"&gt;="&amp;startDate,'pg1'!$T$4:$T$503,"&lt;="&amp;endDate,'pg1'!$P$4:$P$503,"="&amp;"Adult Fic",'pg1'!$M$4:$M$503,"="&amp;"Yes",'pg1'!$S$4:$S$503,"="&amp;"Ordered"))</f>
        <v>0</v>
      </c>
      <c r="W2" s="1" t="s">
        <v>123</v>
      </c>
      <c r="AA2" s="1">
        <f>'pg1'!A4</f>
        <v>1</v>
      </c>
      <c r="AB2" s="1" t="b">
        <f>AND('pg1'!S4&lt;&gt;"Cancelled",'pg1'!S4&lt;&gt;"Account",'pg1'!S4&lt;&gt;"Pending",'pg1'!S4&lt;&gt;"")</f>
        <v>1</v>
      </c>
      <c r="AC2" s="1" t="str">
        <f>IF(AB2=TRUE,'pg1'!C4,"")</f>
        <v>Sample Patron 1</v>
      </c>
      <c r="AD2" s="1" t="str">
        <f>IF('pg1'!S4="Ordered",'pg1'!C4,"")</f>
        <v/>
      </c>
      <c r="AE2" s="2" t="b">
        <f>IF('pg1'!C4&lt;&gt;"",COUNTIF(AD2:AD3002,'pg1'!C4)&gt;4,"--")</f>
        <v>0</v>
      </c>
      <c r="AF2" s="1" t="str">
        <f>IF(startDate="",0,IF(AND('pg1'!T4&gt;=startDate,'pg1'!T4&lt;=endDate,'pg1'!R4&lt;&gt;""),'pg1'!R4,""))</f>
        <v/>
      </c>
      <c r="AG2" s="110">
        <f>IF(AC2="","",COUNTIFS(AC2:AC3002,AC2))</f>
        <v>1</v>
      </c>
      <c r="AH2" s="2">
        <f>IFERROR(MONTH('pg1'!T4),"--")</f>
        <v>1</v>
      </c>
      <c r="AI2" s="1">
        <f>COUNTIFS(AC2:AC3002,'pg1'!C4,AH2:AH3002,AH2)</f>
        <v>1</v>
      </c>
    </row>
    <row r="3" spans="1:35" ht="15" customHeight="1">
      <c r="A3" s="111">
        <v>1</v>
      </c>
      <c r="B3" s="112" t="s">
        <v>195</v>
      </c>
      <c r="C3" s="113"/>
      <c r="D3" s="60"/>
      <c r="E3" s="114"/>
      <c r="F3" s="238" t="s">
        <v>460</v>
      </c>
      <c r="G3" s="238"/>
      <c r="H3" s="238"/>
      <c r="I3" s="238"/>
      <c r="J3" s="238"/>
      <c r="K3" s="238"/>
      <c r="M3" s="1">
        <f ca="1">SUM(P8:P13)</f>
        <v>0</v>
      </c>
      <c r="N3" s="1" t="s">
        <v>77</v>
      </c>
      <c r="P3" s="1">
        <f ca="1">IF(startDate="",0,COUNTIFS('pg2'!T4:T503,"&gt;="&amp;startDate,'pg2'!T4:T503,"&lt;="&amp;endDate))</f>
        <v>0</v>
      </c>
      <c r="Q3" s="1" t="s">
        <v>72</v>
      </c>
      <c r="S3" s="1">
        <f ca="1">IF(startDate="",0,COUNTIFS('pg2'!$T$4:$T$503,"&gt;="&amp;startDate,'pg2'!$T$4:$T$503,"&lt;="&amp;endDate,'pg2'!$P$4:$P$503,"="&amp;"Adult Fic",'pg2'!$S$4:$S$503,"="&amp;"Complete")+COUNTIFS('pg2'!$T$4:$T$503,"&gt;="&amp;startDate,'pg2'!$T$4:$T$503,"&lt;="&amp;endDate,'pg2'!$P$4:$P$503,"="&amp;"Adult Fic",'pg2'!$S$4:$S$503,"="&amp;"Ordered"))</f>
        <v>0</v>
      </c>
      <c r="T3" s="1" t="s">
        <v>277</v>
      </c>
      <c r="V3" s="1">
        <f ca="1">IF(startDate="",0,COUNTIFS('pg2'!$T$4:$T$503,"&gt;="&amp;startDate,'pg2'!$T$4:$T$503,"&lt;="&amp;endDate,'pg2'!$P$4:$P$503,"="&amp;"Adult Fic",'pg2'!$M$4:$M$503,"="&amp;"Yes",'pg2'!$S$4:$S$503,"="&amp;"Complete")+COUNTIFS('pg2'!$T$4:$T$503,"&gt;="&amp;startDate,'pg2'!$T$4:$T$503,"&lt;="&amp;endDate,'pg2'!$P$4:$P$503,"="&amp;"Adult Fic",'pg2'!$M$4:$M$503,"="&amp;"Yes",'pg2'!$S$4:$S$503,"="&amp;"Ordered"))</f>
        <v>0</v>
      </c>
      <c r="W3" s="1" t="s">
        <v>124</v>
      </c>
      <c r="AA3" s="1">
        <f>AA2+1</f>
        <v>2</v>
      </c>
      <c r="AB3" s="1" t="b">
        <f>AND('pg1'!S5&lt;&gt;"Cancelled",'pg1'!S5&lt;&gt;"Account",'pg1'!S5&lt;&gt;"Pending",'pg1'!S5&lt;&gt;"")</f>
        <v>0</v>
      </c>
      <c r="AC3" s="1" t="str">
        <f>IF(AB3=TRUE,'pg1'!C5,"")</f>
        <v/>
      </c>
      <c r="AD3" s="1" t="str">
        <f>IF('pg1'!S5="Ordered",'pg1'!C5,"")</f>
        <v/>
      </c>
      <c r="AE3" s="2" t="b">
        <f>IF('pg1'!C5&lt;&gt;"",COUNTIF(AD2:AD3002,'pg1'!C5)&gt;4,"--")</f>
        <v>0</v>
      </c>
      <c r="AF3" s="1" t="str">
        <f>IF(startDate="",0,IF(AND('pg1'!T5&gt;=startDate,'pg1'!T5&lt;=endDate,'pg1'!R5&lt;&gt;""),'pg1'!R5,""))</f>
        <v/>
      </c>
      <c r="AG3" s="110" t="str">
        <f>IF(AC3="","",COUNTIFS(AC2:AC3002,AC3))</f>
        <v/>
      </c>
      <c r="AH3" s="2">
        <f>IFERROR(MONTH('pg1'!T5),"--")</f>
        <v>1</v>
      </c>
      <c r="AI3" s="1">
        <f>COUNTIFS(AC2:AC3002,'pg1'!C5,AH2:AH3002,AH3)</f>
        <v>0</v>
      </c>
    </row>
    <row r="4" spans="1:35" ht="15" customHeight="1">
      <c r="A4" s="111">
        <v>2</v>
      </c>
      <c r="B4" s="112" t="s">
        <v>272</v>
      </c>
      <c r="C4" s="115"/>
      <c r="D4" s="51">
        <f>M1</f>
        <v>4.99999999999973</v>
      </c>
      <c r="E4" s="118" t="s">
        <v>262</v>
      </c>
      <c r="F4" s="238"/>
      <c r="G4" s="238"/>
      <c r="H4" s="238"/>
      <c r="I4" s="238"/>
      <c r="J4" s="238"/>
      <c r="K4" s="238"/>
      <c r="M4" s="1">
        <f ca="1">SUM(P14:P19)</f>
        <v>0</v>
      </c>
      <c r="N4" s="1" t="s">
        <v>78</v>
      </c>
      <c r="P4" s="1">
        <f ca="1">IF(startDate="",0,COUNTIFS('pg3'!T4:T503,"&gt;="&amp;startDate,'pg3'!T4:T503,"&lt;="&amp;endDate))</f>
        <v>0</v>
      </c>
      <c r="Q4" s="1" t="s">
        <v>73</v>
      </c>
      <c r="S4" s="1">
        <f ca="1">IF(startDate="",0,COUNTIFS('pg3'!$T$4:$T$503,"&gt;="&amp;startDate,'pg3'!$T$4:$T$503,"&lt;="&amp;endDate,'pg3'!$P$4:$P$503,"="&amp;"Adult Fic",'pg3'!$S$4:$S$503,"="&amp;"Complete")+COUNTIFS('pg3'!$T$4:$T$503,"&gt;="&amp;startDate,'pg3'!$T$4:$T$503,"&lt;="&amp;endDate,'pg3'!$P$4:$P$503,"="&amp;"Adult Fic",'pg3'!$S$4:$S$503,"="&amp;"Ordered"))</f>
        <v>0</v>
      </c>
      <c r="T4" s="1" t="s">
        <v>278</v>
      </c>
      <c r="V4" s="1">
        <f ca="1">IF(startDate="",0,COUNTIFS('pg3'!$T$4:$T$503,"&gt;="&amp;startDate,'pg3'!$T$4:$T$503,"&lt;="&amp;endDate,'pg3'!$P$4:$P$503,"="&amp;"Adult Fic",'pg3'!$M$4:$M$503,"="&amp;"Yes",'pg3'!$S$4:$S$503,"="&amp;"Complete")+COUNTIFS('pg3'!$T$4:$T$503,"&gt;="&amp;startDate,'pg3'!$T$4:$T$503,"&lt;="&amp;endDate,'pg3'!$P$4:$P$503,"="&amp;"Adult Fic",'pg3'!$M$4:$M$503,"="&amp;"Yes",'pg3'!$S$4:$S$503,"="&amp;"Ordered"))</f>
        <v>0</v>
      </c>
      <c r="W4" s="1" t="s">
        <v>125</v>
      </c>
      <c r="AA4" s="1">
        <f t="shared" ref="AA4:AA67" si="0">AA3+1</f>
        <v>3</v>
      </c>
      <c r="AB4" s="1" t="b">
        <f>AND('pg1'!S6&lt;&gt;"Cancelled",'pg1'!S6&lt;&gt;"Account",'pg1'!S6&lt;&gt;"Pending",'pg1'!S6&lt;&gt;"")</f>
        <v>1</v>
      </c>
      <c r="AC4" s="1" t="str">
        <f>IF(AB4=TRUE,'pg1'!C6,"")</f>
        <v>Sample Patron 3</v>
      </c>
      <c r="AD4" s="1" t="str">
        <f>IF('pg1'!S6="Ordered",'pg1'!C6,"")</f>
        <v/>
      </c>
      <c r="AE4" s="2" t="b">
        <f>IF('pg1'!C6&lt;&gt;"",COUNTIF(AD2:AD3002,'pg1'!C6)&gt;4,"--")</f>
        <v>0</v>
      </c>
      <c r="AF4" s="1" t="str">
        <f>IF(startDate="",0,IF(AND('pg1'!T6&gt;=startDate,'pg1'!T6&lt;=endDate,'pg1'!R6&lt;&gt;""),'pg1'!R6,""))</f>
        <v/>
      </c>
      <c r="AG4" s="110">
        <f>IF(AC4="","",COUNTIFS(AC2:AC3002,AC4))</f>
        <v>1</v>
      </c>
      <c r="AH4" s="2">
        <f>IFERROR(MONTH('pg1'!T6),"--")</f>
        <v>2</v>
      </c>
      <c r="AI4" s="1">
        <f>COUNTIFS(AC2:AC3002,'pg1'!C6,AH2:AH3002,AH4)</f>
        <v>1</v>
      </c>
    </row>
    <row r="5" spans="1:35" ht="15" customHeight="1">
      <c r="A5" s="111">
        <v>3</v>
      </c>
      <c r="B5" s="112" t="s">
        <v>196</v>
      </c>
      <c r="C5" s="115"/>
      <c r="D5" s="51">
        <f ca="1">M2</f>
        <v>0</v>
      </c>
      <c r="E5" s="116"/>
      <c r="F5" s="238"/>
      <c r="G5" s="238"/>
      <c r="H5" s="238"/>
      <c r="I5" s="238"/>
      <c r="J5" s="238"/>
      <c r="K5" s="238"/>
      <c r="M5" s="1">
        <f ca="1">SUM(P20:P25)</f>
        <v>0</v>
      </c>
      <c r="N5" s="1" t="s">
        <v>79</v>
      </c>
      <c r="P5" s="1">
        <f ca="1">IF(startDate="",0,COUNTIFS('pg4'!T4:T503,"&gt;="&amp;startDate,'pg4'!T4:T503,"&lt;="&amp;endDate))</f>
        <v>0</v>
      </c>
      <c r="Q5" s="1" t="s">
        <v>74</v>
      </c>
      <c r="S5" s="1">
        <f ca="1">IF(startDate="",0,COUNTIFS('pg4'!$T$4:$T$503,"&gt;="&amp;startDate,'pg4'!$T$4:$T$503,"&lt;="&amp;endDate,'pg4'!$P$4:$P$503,"="&amp;"Adult Fic",'pg4'!$S$4:$S$503,"="&amp;"Complete")+COUNTIFS('pg4'!$T$4:$T$503,"&gt;="&amp;startDate,'pg4'!$T$4:$T$503,"&lt;="&amp;endDate,'pg4'!$P$4:$P$503,"="&amp;"Adult Fic",'pg4'!$S$4:$S$503,"="&amp;"Ordered"))</f>
        <v>0</v>
      </c>
      <c r="T5" s="1" t="s">
        <v>279</v>
      </c>
      <c r="V5" s="1">
        <f ca="1">IF(startDate="",0,COUNTIFS('pg4'!$T$4:$T$503,"&gt;="&amp;startDate,'pg4'!$T$4:$T$503,"&lt;="&amp;endDate,'pg4'!$P$4:$P$503,"="&amp;"Adult Fic",'pg4'!$M$4:$M$503,"="&amp;"Yes",'pg4'!$S$4:$S$503,"="&amp;"Complete")+COUNTIFS('pg4'!$T$4:$T$503,"&gt;="&amp;startDate,'pg4'!$T$4:$T$503,"&lt;="&amp;endDate,'pg4'!$P$4:$P$503,"="&amp;"Adult Fic",'pg4'!$M$4:$M$503,"="&amp;"Yes",'pg4'!$S$4:$S$503,"="&amp;"Ordered"))</f>
        <v>0</v>
      </c>
      <c r="W5" s="1" t="s">
        <v>126</v>
      </c>
      <c r="AA5" s="1">
        <f t="shared" si="0"/>
        <v>4</v>
      </c>
      <c r="AB5" s="1" t="b">
        <f>AND('pg1'!S7&lt;&gt;"Cancelled",'pg1'!S7&lt;&gt;"Account",'pg1'!S7&lt;&gt;"Pending",'pg1'!S7&lt;&gt;"")</f>
        <v>1</v>
      </c>
      <c r="AC5" s="1" t="str">
        <f>IF(AB5=TRUE,'pg1'!C7,"")</f>
        <v>Sample Patron 4</v>
      </c>
      <c r="AD5" s="1" t="str">
        <f>IF('pg1'!S7="Ordered",'pg1'!C7,"")</f>
        <v/>
      </c>
      <c r="AE5" s="2" t="b">
        <f>IF('pg1'!C7&lt;&gt;"",COUNTIF(AD2:AD3002,'pg1'!C7)&gt;4,"--")</f>
        <v>0</v>
      </c>
      <c r="AF5" s="1" t="str">
        <f>IF(startDate="",0,IF(AND('pg1'!T7&gt;=startDate,'pg1'!T7&lt;=endDate,'pg1'!R7&lt;&gt;""),'pg1'!R7,""))</f>
        <v/>
      </c>
      <c r="AG5" s="110">
        <f>IF(AC5="","",COUNTIFS(AC2:AC3002,AC5))</f>
        <v>2</v>
      </c>
      <c r="AH5" s="2">
        <f>IFERROR(MONTH('pg1'!T7),"--")</f>
        <v>2</v>
      </c>
      <c r="AI5" s="1">
        <f>COUNTIFS(AC2:AC3002,'pg1'!C7,AH2:AH3002,AH5)</f>
        <v>2</v>
      </c>
    </row>
    <row r="6" spans="1:35" ht="15" customHeight="1">
      <c r="A6" s="117">
        <v>4</v>
      </c>
      <c r="B6" s="112" t="s">
        <v>197</v>
      </c>
      <c r="C6" s="115"/>
      <c r="D6" s="51">
        <f ca="1">SUM(M5,M8,M9)</f>
        <v>0</v>
      </c>
      <c r="E6" s="118" t="s">
        <v>262</v>
      </c>
      <c r="F6" s="44" t="s">
        <v>56</v>
      </c>
      <c r="G6" s="44"/>
      <c r="H6" s="44"/>
      <c r="I6" s="44"/>
      <c r="M6" s="1">
        <f ca="1">SUM(P32:P37)</f>
        <v>0</v>
      </c>
      <c r="N6" s="1" t="s">
        <v>80</v>
      </c>
      <c r="P6" s="1">
        <f ca="1">IF(startDate="",0,COUNTIFS('pg5'!T4:T503,"&gt;="&amp;startDate,'pg5'!T4:T503,"&lt;="&amp;endDate))</f>
        <v>0</v>
      </c>
      <c r="Q6" s="1" t="s">
        <v>257</v>
      </c>
      <c r="S6" s="1">
        <f ca="1">IF(startDate="",0,COUNTIFS('pg5'!$T$4:$T$503,"&gt;="&amp;startDate,'pg5'!$T$4:$T$503,"&lt;="&amp;endDate,'pg5'!$P$4:$P$503,"="&amp;"Adult Fic",'pg5'!$S$4:$S$503,"="&amp;"Complete")+COUNTIFS('pg5'!$T$4:$T$503,"&gt;="&amp;startDate,'pg5'!$T$4:$T$503,"&lt;="&amp;endDate,'pg5'!$P$4:$P$503,"="&amp;"Adult Fic",'pg5'!$S$4:$S$503,"="&amp;"Ordered"))</f>
        <v>0</v>
      </c>
      <c r="T6" s="1" t="s">
        <v>280</v>
      </c>
      <c r="V6" s="1">
        <f ca="1">IF(startDate="",0,COUNTIFS('pg5'!$T$4:$T$503,"&gt;="&amp;startDate,'pg5'!$T$4:$T$503,"&lt;="&amp;endDate,'pg5'!$P$4:$P$503,"="&amp;"Adult Fic",'pg5'!$M$4:$M$503,"="&amp;"Yes",'pg5'!$S$4:$S$503,"="&amp;"Complete")+COUNTIFS('pg5'!$T$4:$T$503,"&gt;="&amp;startDate,'pg5'!$T$4:$T$503,"&lt;="&amp;endDate,'pg5'!$P$4:$P$503,"="&amp;"Adult Fic",'pg5'!$M$4:$M$503,"="&amp;"Yes",'pg5'!$S$4:$S$503,"="&amp;"Ordered"))</f>
        <v>0</v>
      </c>
      <c r="W6" s="1" t="s">
        <v>254</v>
      </c>
      <c r="AA6" s="1">
        <f t="shared" si="0"/>
        <v>5</v>
      </c>
      <c r="AB6" s="1" t="b">
        <f>AND('pg1'!S8&lt;&gt;"Cancelled",'pg1'!S8&lt;&gt;"Account",'pg1'!S8&lt;&gt;"Pending",'pg1'!S8&lt;&gt;"")</f>
        <v>1</v>
      </c>
      <c r="AC6" s="1" t="str">
        <f>IF(AB6=TRUE,'pg1'!C8,"")</f>
        <v>Sample Patron 4</v>
      </c>
      <c r="AD6" s="1" t="str">
        <f>IF('pg1'!S8="Ordered",'pg1'!C8,"")</f>
        <v>Sample Patron 4</v>
      </c>
      <c r="AE6" s="2" t="b">
        <f>IF('pg1'!C8&lt;&gt;"",COUNTIF(AD2:AD3002,'pg1'!C8)&gt;4,"--")</f>
        <v>0</v>
      </c>
      <c r="AF6" s="1" t="str">
        <f>IF(startDate="",0,IF(AND('pg1'!T8&gt;=startDate,'pg1'!T8&lt;=endDate,'pg1'!R8&lt;&gt;""),'pg1'!R8,""))</f>
        <v/>
      </c>
      <c r="AG6" s="110">
        <f>IF(AC6="","",COUNTIFS(AC2:AC3002,AC6))</f>
        <v>2</v>
      </c>
      <c r="AH6" s="2">
        <f>IFERROR(MONTH('pg1'!T8),"--")</f>
        <v>2</v>
      </c>
      <c r="AI6" s="1">
        <f>COUNTIFS(AC2:AC3002,'pg1'!C8,AH2:AH3002,AH6)</f>
        <v>2</v>
      </c>
    </row>
    <row r="7" spans="1:35" ht="15" customHeight="1">
      <c r="A7" s="119"/>
      <c r="B7" s="120" t="s">
        <v>57</v>
      </c>
      <c r="C7" s="121"/>
      <c r="D7" s="50"/>
      <c r="E7" s="114"/>
      <c r="F7" s="45" t="str">
        <f>IF(F8="",F6,F8)</f>
        <v>yzq7t</v>
      </c>
      <c r="G7" s="38"/>
      <c r="H7" s="122" t="str">
        <f>IF(H8="",F6,H8)</f>
        <v>yzq7t</v>
      </c>
      <c r="I7" s="42"/>
      <c r="L7" s="40"/>
      <c r="M7" s="1">
        <f ca="1">SUM(P26:P31)</f>
        <v>0</v>
      </c>
      <c r="N7" s="237" t="s">
        <v>219</v>
      </c>
      <c r="O7" s="237"/>
      <c r="P7" s="1">
        <f ca="1">IF(startDate="",0,COUNTIFS('pg6'!T4:T503,"&gt;="&amp;startDate,'pg6'!T4:T503,"&lt;="&amp;endDate))</f>
        <v>0</v>
      </c>
      <c r="Q7" s="1" t="s">
        <v>356</v>
      </c>
      <c r="S7" s="1">
        <f ca="1">IF(startDate="",0,COUNTIFS('pg6'!$T$4:$T$503,"&gt;="&amp;startDate,'pg6'!$T$4:$T$503,"&lt;="&amp;endDate,'pg6'!$P$4:$P$503,"="&amp;"Adult Fic",'pg6'!$S$4:$S$503,"="&amp;"Complete")+COUNTIFS('pg6'!$T$4:$T$503,"&gt;="&amp;startDate,'pg6'!$T$4:$T$503,"&lt;="&amp;endDate,'pg6'!$P$4:$P$503,"="&amp;"Adult Fic",'pg6'!$S$4:$S$503,"="&amp;"Ordered"))</f>
        <v>0</v>
      </c>
      <c r="T7" s="1" t="s">
        <v>394</v>
      </c>
      <c r="V7" s="1">
        <f ca="1">IF(startDate="",0,COUNTIFS('pg6'!$T$4:$T$503,"&gt;="&amp;startDate,'pg6'!$T$4:$T$503,"&lt;="&amp;endDate,'pg6'!$P$4:$P$503,"="&amp;"Adult Fic",'pg6'!$M$4:$M$503,"="&amp;"Yes",'pg6'!$S$4:$S$503,"="&amp;"Complete")+COUNTIFS('pg6'!$T$4:$T$503,"&gt;="&amp;startDate,'pg6'!$T$4:$T$503,"&lt;="&amp;endDate,'pg6'!$P$4:$P$503,"="&amp;"Adult Fic",'pg6'!$M$4:$M$503,"="&amp;"Yes",'pg6'!$S$4:$S$503,"="&amp;"Ordered"))</f>
        <v>0</v>
      </c>
      <c r="W7" s="1" t="s">
        <v>395</v>
      </c>
      <c r="AA7" s="1">
        <f t="shared" si="0"/>
        <v>6</v>
      </c>
      <c r="AB7" s="1" t="b">
        <f>AND('pg1'!S9&lt;&gt;"Cancelled",'pg1'!S9&lt;&gt;"Account",'pg1'!S9&lt;&gt;"Pending",'pg1'!S9&lt;&gt;"")</f>
        <v>0</v>
      </c>
      <c r="AC7" s="1" t="str">
        <f>IF(AB7=TRUE,'pg1'!C9,"")</f>
        <v/>
      </c>
      <c r="AD7" s="1" t="str">
        <f>IF('pg1'!S9="Ordered",'pg1'!C9,"")</f>
        <v/>
      </c>
      <c r="AE7" s="2" t="b">
        <f>IF('pg1'!C9&lt;&gt;"",COUNTIF(AD2:AD3002,'pg1'!C9)&gt;4,"--")</f>
        <v>0</v>
      </c>
      <c r="AF7" s="1" t="str">
        <f>IF(startDate="",0,IF(AND('pg1'!T9&gt;=startDate,'pg1'!T9&lt;=endDate,'pg1'!R9&lt;&gt;""),'pg1'!R9,""))</f>
        <v/>
      </c>
      <c r="AG7" s="110" t="str">
        <f>IF(AC7="","",COUNTIFS(AC2:AC3002,AC7))</f>
        <v/>
      </c>
      <c r="AH7" s="2">
        <f>IFERROR(MONTH('pg1'!T9),"--")</f>
        <v>3</v>
      </c>
      <c r="AI7" s="1">
        <f>COUNTIFS(AC2:AC3002,'pg1'!C9,AH2:AH3002,AH7)</f>
        <v>1</v>
      </c>
    </row>
    <row r="8" spans="1:35" ht="15" customHeight="1">
      <c r="A8" s="123"/>
      <c r="B8" s="124" t="s">
        <v>201</v>
      </c>
      <c r="C8" s="121"/>
      <c r="D8" s="51">
        <f ca="1">SUM(M28:M33)</f>
        <v>0</v>
      </c>
      <c r="E8" s="114"/>
      <c r="F8" s="46"/>
      <c r="G8" s="48"/>
      <c r="H8" s="46"/>
      <c r="I8" s="243" t="s">
        <v>259</v>
      </c>
      <c r="J8" s="244"/>
      <c r="K8" s="244"/>
      <c r="L8" s="40"/>
      <c r="M8" s="1">
        <f ca="1">SUM(P38:P43)</f>
        <v>0</v>
      </c>
      <c r="N8" s="1" t="s">
        <v>81</v>
      </c>
      <c r="P8" s="1">
        <f ca="1">IF(startDate="",0,COUNTIFS('pg1'!$T$4:$T$503,"&gt;="&amp;startDate,'pg1'!$T$4:$T$503,"&lt;="&amp;endDate,'pg1'!$S$4:$S$503,"="&amp;"Complete"))</f>
        <v>0</v>
      </c>
      <c r="Q8" s="1" t="s">
        <v>85</v>
      </c>
      <c r="S8" s="1">
        <f ca="1">IF(startDate="",0,COUNTIFS('pg1'!$T$4:$T$503,"&gt;="&amp;startDate,'pg1'!$T$4:$T$503,"&lt;="&amp;endDate,'pg1'!$P$4:$P$503,"="&amp;"J Fic",'pg1'!$S$4:$S$503,"="&amp;"Complete")+COUNTIFS('pg1'!$T$4:$T$503,"&gt;="&amp;startDate,'pg1'!$T$4:$T$503,"&lt;="&amp;endDate,'pg1'!$P$4:$P$503,"="&amp;"J Fic",'pg1'!$S$4:$S$503,"="&amp;"Ordered"))</f>
        <v>0</v>
      </c>
      <c r="T8" s="1" t="s">
        <v>281</v>
      </c>
      <c r="V8" s="1">
        <f ca="1">IF(startDate="",0,COUNTIFS('pg1'!$T$4:$T$503,"&gt;="&amp;startDate,'pg1'!$T$4:$T$503,"&lt;="&amp;endDate,'pg1'!$P$4:$P$503,"="&amp;"J Fic",'pg1'!$M$4:$M$503,"="&amp;"Yes",'pg1'!$S$4:$S$503,"="&amp;"Complete")+COUNTIFS('pg1'!$T$4:$T$503,"&gt;="&amp;startDate,'pg1'!$T$4:$T$503,"&lt;="&amp;endDate,'pg1'!$P$4:$P$503,"="&amp;"J Fic",'pg1'!$M$4:$M$503,"="&amp;"Yes",'pg1'!$S$4:$S$503,"="&amp;"Ordered"))</f>
        <v>0</v>
      </c>
      <c r="W8" s="1" t="s">
        <v>127</v>
      </c>
      <c r="AA8" s="1">
        <f t="shared" si="0"/>
        <v>7</v>
      </c>
      <c r="AB8" s="1" t="b">
        <f>AND('pg1'!S10&lt;&gt;"Cancelled",'pg1'!S10&lt;&gt;"Account",'pg1'!S10&lt;&gt;"Pending",'pg1'!S10&lt;&gt;"")</f>
        <v>1</v>
      </c>
      <c r="AC8" s="1" t="str">
        <f>IF(AB8=TRUE,'pg1'!C10,"")</f>
        <v>Jon Andersen</v>
      </c>
      <c r="AD8" s="1" t="str">
        <f>IF('pg1'!S10="Ordered",'pg1'!C10,"")</f>
        <v>Jon Andersen</v>
      </c>
      <c r="AE8" s="2" t="b">
        <f>IF('pg1'!C10&lt;&gt;"",COUNTIF(AD2:AD3002,'pg1'!C10)&gt;4,"--")</f>
        <v>0</v>
      </c>
      <c r="AF8" s="1" t="str">
        <f>IF(startDate="",0,IF(AND('pg1'!T10&gt;=startDate,'pg1'!T10&lt;=endDate,'pg1'!R10&lt;&gt;""),'pg1'!R10,""))</f>
        <v/>
      </c>
      <c r="AG8" s="110">
        <f>IF(AC8="","",COUNTIFS(AC2:AC3002,AC8))</f>
        <v>1</v>
      </c>
      <c r="AH8" s="2">
        <f>IFERROR(MONTH('pg1'!T10),"--")</f>
        <v>3</v>
      </c>
      <c r="AI8" s="1">
        <f>COUNTIFS(AC2:AC3002,'pg1'!C10,AH2:AH3002,AH8)</f>
        <v>1</v>
      </c>
    </row>
    <row r="9" spans="1:35" ht="15" customHeight="1">
      <c r="A9" s="123"/>
      <c r="B9" s="124" t="s">
        <v>58</v>
      </c>
      <c r="C9" s="121"/>
      <c r="D9" s="49">
        <f ca="1">SUM(M34:M39)</f>
        <v>0</v>
      </c>
      <c r="E9" s="109"/>
      <c r="F9" s="101" t="s">
        <v>54</v>
      </c>
      <c r="G9" s="40"/>
      <c r="H9" s="101" t="s">
        <v>55</v>
      </c>
      <c r="I9" s="242" t="s">
        <v>260</v>
      </c>
      <c r="J9" s="242"/>
      <c r="K9" s="242"/>
      <c r="L9" s="48"/>
      <c r="M9" s="1">
        <f ca="1">SUM(P44:P49)</f>
        <v>0</v>
      </c>
      <c r="N9" s="1" t="s">
        <v>82</v>
      </c>
      <c r="P9" s="1">
        <f ca="1">IF(startDate="",0,COUNTIFS('pg2'!$T$4:$T$503,"&gt;="&amp;startDate,'pg2'!$T$4:$T$503,"&lt;="&amp;endDate,'pg2'!$S$4:$S$503,"="&amp;"Complete"))</f>
        <v>0</v>
      </c>
      <c r="Q9" s="1" t="s">
        <v>86</v>
      </c>
      <c r="S9" s="1">
        <f ca="1">IF(startDate="",0,COUNTIFS('pg2'!$T$4:$T$503,"&gt;="&amp;startDate,'pg2'!$T$4:$T$503,"&lt;="&amp;endDate,'pg2'!$P$4:$P$503,"="&amp;"J Fic",'pg2'!$S$4:$S$503,"="&amp;"Complete")+COUNTIFS('pg2'!$T$4:$T$503,"&gt;="&amp;startDate,'pg2'!$T$4:$T$503,"&lt;="&amp;endDate,'pg2'!$P$4:$P$503,"="&amp;"J Fic",'pg2'!$S$4:$S$503,"="&amp;"Ordered"))</f>
        <v>0</v>
      </c>
      <c r="T9" s="1" t="s">
        <v>282</v>
      </c>
      <c r="V9" s="1">
        <f ca="1">IF(startDate="",0,COUNTIFS('pg2'!$T$4:$T$503,"&gt;="&amp;startDate,'pg2'!$T$4:$T$503,"&lt;="&amp;endDate,'pg2'!$P$4:$P$503,"="&amp;"J Fic",'pg2'!$M$4:$M$503,"="&amp;"Yes",'pg2'!$S$4:$S$503,"="&amp;"Complete")+COUNTIFS('pg2'!$T$4:$T$503,"&gt;="&amp;startDate,'pg2'!$T$4:$T$503,"&lt;="&amp;endDate,'pg2'!$P$4:$P$503,"="&amp;"J Fic",'pg2'!$M$4:$M$503,"="&amp;"Yes",'pg2'!$S$4:$S$503,"="&amp;"Ordered"))</f>
        <v>0</v>
      </c>
      <c r="W9" s="1" t="s">
        <v>128</v>
      </c>
      <c r="AA9" s="1">
        <f t="shared" si="0"/>
        <v>8</v>
      </c>
      <c r="AB9" s="1" t="b">
        <f>AND('pg1'!S11&lt;&gt;"Cancelled",'pg1'!S11&lt;&gt;"Account",'pg1'!S11&lt;&gt;"Pending",'pg1'!S11&lt;&gt;"")</f>
        <v>0</v>
      </c>
      <c r="AC9" s="1" t="str">
        <f>IF(AB9=TRUE,'pg1'!C11,"")</f>
        <v/>
      </c>
      <c r="AD9" s="1" t="str">
        <f>IF('pg1'!S11="Ordered",'pg1'!C11,"")</f>
        <v/>
      </c>
      <c r="AE9" s="2" t="str">
        <f>IF('pg1'!C11&lt;&gt;"",COUNTIF(AD2:AD3002,'pg1'!C11)&gt;4,"--")</f>
        <v>--</v>
      </c>
      <c r="AF9" s="1" t="str">
        <f ca="1">IF(startDate="",0,IF(AND('pg1'!T11&gt;=startDate,'pg1'!T11&lt;=endDate,'pg1'!R11&lt;&gt;""),'pg1'!R11,""))</f>
        <v/>
      </c>
      <c r="AG9" s="110" t="str">
        <f>IF(AC9="","",COUNTIFS(AC2:AC3002,AC9))</f>
        <v/>
      </c>
      <c r="AH9" s="2" t="str">
        <f ca="1">IFERROR(MONTH('pg1'!T11),"--")</f>
        <v>--</v>
      </c>
      <c r="AI9" s="1">
        <f ca="1">COUNTIFS(AC2:AC3002,'pg1'!C11,AH2:AH3002,AH9)</f>
        <v>0</v>
      </c>
    </row>
    <row r="10" spans="1:35" ht="15" customHeight="1">
      <c r="A10" s="123"/>
      <c r="B10" s="124" t="s">
        <v>198</v>
      </c>
      <c r="C10" s="121"/>
      <c r="D10" s="49">
        <f ca="1">SUM(M52:M57)</f>
        <v>0</v>
      </c>
      <c r="E10" s="109"/>
      <c r="F10" s="241"/>
      <c r="G10" s="241"/>
      <c r="H10" s="241"/>
      <c r="I10" s="40"/>
      <c r="J10" s="40"/>
      <c r="K10" s="40"/>
      <c r="L10" s="48"/>
      <c r="M10" s="1">
        <f ca="1">SUM(P50:P55)</f>
        <v>0</v>
      </c>
      <c r="N10" s="1" t="s">
        <v>75</v>
      </c>
      <c r="P10" s="1">
        <f ca="1">IF(startDate="",0,COUNTIFS('pg3'!$T$4:$T$503,"&gt;="&amp;startDate,'pg3'!$T$4:$T$503,"&lt;="&amp;endDate,'pg3'!$S$4:$S$503,"="&amp;"Complete"))</f>
        <v>0</v>
      </c>
      <c r="Q10" s="1" t="s">
        <v>87</v>
      </c>
      <c r="S10" s="1">
        <f ca="1">IF(startDate="",0,COUNTIFS('pg3'!$T$4:$T$503,"&gt;="&amp;startDate,'pg3'!$T$4:$T$503,"&lt;="&amp;endDate,'pg3'!$P$4:$P$503,"="&amp;"J Fic",'pg3'!$S$4:$S$503,"="&amp;"Complete")+COUNTIFS('pg3'!$T$4:$T$503,"&gt;="&amp;startDate,'pg3'!$T$4:$T$503,"&lt;="&amp;endDate,'pg3'!$P$4:$P$503,"="&amp;"J Fic",'pg3'!$S$4:$S$503,"="&amp;"Ordered"))</f>
        <v>0</v>
      </c>
      <c r="T10" s="1" t="s">
        <v>283</v>
      </c>
      <c r="V10" s="1">
        <f ca="1">IF(startDate="",0,COUNTIFS('pg3'!$T$4:$T$503,"&gt;="&amp;startDate,'pg3'!$T$4:$T$503,"&lt;="&amp;endDate,'pg3'!$P$4:$P$503,"="&amp;"J Fic",'pg3'!$M$4:$M$503,"="&amp;"Yes",'pg3'!$S$4:$S$503,"="&amp;"Complete")+COUNTIFS('pg3'!$T$4:$T$503,"&gt;="&amp;startDate,'pg3'!$T$4:$T$503,"&lt;="&amp;endDate,'pg3'!$P$4:$P$503,"="&amp;"J Fic",'pg3'!$M$4:$M$503,"="&amp;"Yes",'pg3'!$S$4:$S$503,"="&amp;"Ordered"))</f>
        <v>0</v>
      </c>
      <c r="W10" s="1" t="s">
        <v>129</v>
      </c>
      <c r="AA10" s="1">
        <f t="shared" si="0"/>
        <v>9</v>
      </c>
      <c r="AB10" s="1" t="b">
        <f>AND('pg1'!S12&lt;&gt;"Cancelled",'pg1'!S12&lt;&gt;"Account",'pg1'!S12&lt;&gt;"Pending",'pg1'!S12&lt;&gt;"")</f>
        <v>0</v>
      </c>
      <c r="AC10" s="1" t="str">
        <f>IF(AB10=TRUE,'pg1'!C12,"")</f>
        <v/>
      </c>
      <c r="AD10" s="1" t="str">
        <f>IF('pg1'!S12="Ordered",'pg1'!C12,"")</f>
        <v/>
      </c>
      <c r="AE10" s="2" t="str">
        <f>IF('pg1'!C12&lt;&gt;"",COUNTIF(AD2:AD3002,'pg1'!C12)&gt;4,"--")</f>
        <v>--</v>
      </c>
      <c r="AF10" s="1" t="str">
        <f ca="1">IF(startDate="",0,IF(AND('pg1'!T12&gt;=startDate,'pg1'!T12&lt;=endDate,'pg1'!R12&lt;&gt;""),'pg1'!R12,""))</f>
        <v/>
      </c>
      <c r="AG10" s="110" t="str">
        <f>IF(AC10="","",COUNTIFS(AC2:AC3002,AC10))</f>
        <v/>
      </c>
      <c r="AH10" s="2" t="str">
        <f ca="1">IFERROR(MONTH('pg1'!T12),"--")</f>
        <v>--</v>
      </c>
      <c r="AI10" s="1">
        <f ca="1">COUNTIFS(AC2:AC3002,'pg1'!C12,AH2:AH3002,AH10)</f>
        <v>0</v>
      </c>
    </row>
    <row r="11" spans="1:35" ht="15" customHeight="1">
      <c r="A11" s="123"/>
      <c r="B11" s="124" t="s">
        <v>199</v>
      </c>
      <c r="C11" s="121"/>
      <c r="D11" s="49">
        <f ca="1">SUM(M40:M45)</f>
        <v>0</v>
      </c>
      <c r="E11" s="109"/>
      <c r="F11" s="41"/>
      <c r="G11" s="41"/>
      <c r="H11" s="41"/>
      <c r="I11" s="43"/>
      <c r="J11" s="48"/>
      <c r="K11" s="48"/>
      <c r="L11" s="48"/>
      <c r="M11" s="1">
        <f ca="1">SUM(P62:P66)</f>
        <v>0</v>
      </c>
      <c r="N11" s="1" t="s">
        <v>83</v>
      </c>
      <c r="P11" s="1">
        <f ca="1">IF(startDate="",0,COUNTIFS('pg4'!$T$4:$T$503,"&gt;="&amp;startDate,'pg4'!$T$4:$T$503,"&lt;="&amp;endDate,'pg4'!$S$4:$S$503,"="&amp;"Complete"))</f>
        <v>0</v>
      </c>
      <c r="Q11" s="1" t="s">
        <v>88</v>
      </c>
      <c r="S11" s="1">
        <f ca="1">IF(startDate="",0,COUNTIFS('pg4'!$T$4:$T$503,"&gt;="&amp;startDate,'pg4'!$T$4:$T$503,"&lt;="&amp;endDate,'pg4'!$P$4:$P$503,"="&amp;"J Fic",'pg4'!$S$4:$S$503,"="&amp;"Complete")+COUNTIFS('pg4'!$T$4:$T$503,"&gt;="&amp;startDate,'pg4'!$T$4:$T$503,"&lt;="&amp;endDate,'pg4'!$P$4:$P$503,"="&amp;"J Fic",'pg4'!$S$4:$S$503,"="&amp;"Ordered"))</f>
        <v>0</v>
      </c>
      <c r="T11" s="1" t="s">
        <v>284</v>
      </c>
      <c r="V11" s="1">
        <f ca="1">IF(startDate="",0,COUNTIFS('pg4'!$T$4:$T$503,"&gt;="&amp;startDate,'pg4'!$T$4:$T$503,"&lt;="&amp;endDate,'pg4'!$P$4:$P$503,"="&amp;"J Fic",'pg4'!$M$4:$M$503,"="&amp;"Yes",'pg4'!$S$4:$S$503,"="&amp;"Complete")+COUNTIFS('pg4'!$T$4:$T$503,"&gt;="&amp;startDate,'pg4'!$T$4:$T$503,"&lt;="&amp;endDate,'pg4'!$P$4:$P$503,"="&amp;"J Fic",'pg4'!$M$4:$M$503,"="&amp;"Yes",'pg4'!$S$4:$S$503,"="&amp;"Ordered"))</f>
        <v>0</v>
      </c>
      <c r="W11" s="1" t="s">
        <v>130</v>
      </c>
      <c r="AA11" s="1">
        <f t="shared" si="0"/>
        <v>10</v>
      </c>
      <c r="AB11" s="1" t="b">
        <f>AND('pg1'!S13&lt;&gt;"Cancelled",'pg1'!S13&lt;&gt;"Account",'pg1'!S13&lt;&gt;"Pending",'pg1'!S13&lt;&gt;"")</f>
        <v>0</v>
      </c>
      <c r="AC11" s="1" t="str">
        <f>IF(AB11=TRUE,'pg1'!C13,"")</f>
        <v/>
      </c>
      <c r="AD11" s="1" t="str">
        <f>IF('pg1'!S13="Ordered",'pg1'!C13,"")</f>
        <v/>
      </c>
      <c r="AE11" s="2" t="str">
        <f>IF('pg1'!C13&lt;&gt;"",COUNTIF(AD2:AD3002,'pg1'!C13)&gt;4,"--")</f>
        <v>--</v>
      </c>
      <c r="AF11" s="1" t="str">
        <f ca="1">IF(startDate="",0,IF(AND('pg1'!T13&gt;=startDate,'pg1'!T13&lt;=endDate,'pg1'!R13&lt;&gt;""),'pg1'!R13,""))</f>
        <v/>
      </c>
      <c r="AG11" s="110" t="str">
        <f>IF(AC11="","",COUNTIFS(AC2:AC3002,AC11))</f>
        <v/>
      </c>
      <c r="AH11" s="2" t="str">
        <f ca="1">IFERROR(MONTH('pg1'!T13),"--")</f>
        <v>--</v>
      </c>
      <c r="AI11" s="1">
        <f ca="1">COUNTIFS(AC2:AC3002,'pg1'!C13,AH2:AH3002,AH11)</f>
        <v>0</v>
      </c>
    </row>
    <row r="12" spans="1:35" ht="15" customHeight="1">
      <c r="A12" s="123"/>
      <c r="B12" s="124" t="s">
        <v>200</v>
      </c>
      <c r="C12" s="121"/>
      <c r="D12" s="49">
        <f ca="1">SUM(M46:M51)</f>
        <v>0</v>
      </c>
      <c r="E12" s="109"/>
      <c r="F12" s="48"/>
      <c r="G12" s="48"/>
      <c r="H12" s="48"/>
      <c r="I12" s="48"/>
      <c r="J12" s="48"/>
      <c r="K12" s="48"/>
      <c r="L12" s="48"/>
      <c r="M12" s="1">
        <f ca="1">SUM(P56:P61)</f>
        <v>0</v>
      </c>
      <c r="N12" s="1" t="s">
        <v>84</v>
      </c>
      <c r="P12" s="1">
        <f ca="1">IF(startDate="",0,COUNTIFS('pg5'!$T$4:$T$503,"&gt;="&amp;startDate,'pg5'!$T$4:$T$503,"&lt;="&amp;endDate,'pg5'!$S$4:$S$503,"="&amp;"Complete"))</f>
        <v>0</v>
      </c>
      <c r="Q12" s="1" t="s">
        <v>258</v>
      </c>
      <c r="S12" s="1">
        <f ca="1">IF(startDate="",0,COUNTIFS('pg5'!$T$4:$T$503,"&gt;="&amp;startDate,'pg5'!$T$4:$T$503,"&lt;="&amp;endDate,'pg5'!$P$4:$P$503,"="&amp;"J Fic",'pg5'!$S$4:$S$503,"="&amp;"Complete")+COUNTIFS('pg5'!$T$4:$T$503,"&gt;="&amp;startDate,'pg5'!$T$4:$T$503,"&lt;="&amp;endDate,'pg5'!$P$4:$P$503,"="&amp;"J Fic",'pg5'!$S$4:$S$503,"="&amp;"Ordered"))</f>
        <v>0</v>
      </c>
      <c r="T12" s="1" t="s">
        <v>285</v>
      </c>
      <c r="V12" s="1">
        <f ca="1">IF(startDate="",0,COUNTIFS('pg5'!$T$4:$T$503,"&gt;="&amp;startDate,'pg5'!$T$4:$T$503,"&lt;="&amp;endDate,'pg5'!$P$4:$P$503,"="&amp;"J Fic",'pg5'!$M$4:$M$503,"="&amp;"Yes",'pg5'!$S$4:$S$503,"="&amp;"Complete")+COUNTIFS('pg5'!$T$4:$T$503,"&gt;="&amp;startDate,'pg5'!$T$4:$T$503,"&lt;="&amp;endDate,'pg5'!$P$4:$P$503,"="&amp;"J Fic",'pg5'!$M$4:$M$503,"="&amp;"Yes",'pg5'!$S$4:$S$503,"="&amp;"Ordered"))</f>
        <v>0</v>
      </c>
      <c r="W12" s="1" t="s">
        <v>255</v>
      </c>
      <c r="AA12" s="1">
        <f t="shared" si="0"/>
        <v>11</v>
      </c>
      <c r="AB12" s="1" t="b">
        <f>AND('pg1'!S14&lt;&gt;"Cancelled",'pg1'!S14&lt;&gt;"Account",'pg1'!S14&lt;&gt;"Pending",'pg1'!S14&lt;&gt;"")</f>
        <v>0</v>
      </c>
      <c r="AC12" s="1" t="str">
        <f>IF(AB12=TRUE,'pg1'!C14,"")</f>
        <v/>
      </c>
      <c r="AD12" s="1" t="str">
        <f>IF('pg1'!S14="Ordered",'pg1'!C14,"")</f>
        <v/>
      </c>
      <c r="AE12" s="2" t="str">
        <f>IF('pg1'!C14&lt;&gt;"",COUNTIF(AD2:AD3002,'pg1'!C14)&gt;4,"--")</f>
        <v>--</v>
      </c>
      <c r="AF12" s="1" t="str">
        <f ca="1">IF(startDate="",0,IF(AND('pg1'!T14&gt;=startDate,'pg1'!T14&lt;=endDate,'pg1'!R14&lt;&gt;""),'pg1'!R14,""))</f>
        <v/>
      </c>
      <c r="AG12" s="110" t="str">
        <f>IF(AC12="","",COUNTIFS(AC2:AC3002,AC12))</f>
        <v/>
      </c>
      <c r="AH12" s="2" t="str">
        <f ca="1">IFERROR(MONTH('pg1'!T14),"--")</f>
        <v>--</v>
      </c>
      <c r="AI12" s="1">
        <f ca="1">COUNTIFS(AC2:AC3002,'pg1'!C14,AH2:AH3002,AH12)</f>
        <v>0</v>
      </c>
    </row>
    <row r="13" spans="1:35" ht="15" customHeight="1">
      <c r="A13" s="123"/>
      <c r="B13" s="124" t="s">
        <v>202</v>
      </c>
      <c r="C13" s="121"/>
      <c r="D13" s="49">
        <v>0</v>
      </c>
      <c r="E13" s="125" t="s">
        <v>216</v>
      </c>
      <c r="F13" s="48"/>
      <c r="G13" s="48"/>
      <c r="H13" s="48"/>
      <c r="I13" s="48"/>
      <c r="J13" s="48"/>
      <c r="K13" s="48"/>
      <c r="L13" s="48"/>
      <c r="M13" s="1">
        <f ca="1">SUM(S2:S6)</f>
        <v>0</v>
      </c>
      <c r="N13" s="1" t="s">
        <v>109</v>
      </c>
      <c r="P13" s="1">
        <f ca="1">IF(startDate="",0,COUNTIFS('pg6'!$T$4:$T$503,"&gt;="&amp;startDate,'pg6'!$T$4:$T$503,"&lt;="&amp;endDate,'pg6'!$S$4:$S$503,"="&amp;"Complete"))</f>
        <v>0</v>
      </c>
      <c r="Q13" s="1" t="s">
        <v>379</v>
      </c>
      <c r="S13" s="1">
        <f ca="1">IF(startDate="",0,COUNTIFS('pg6'!$T$4:$T$503,"&gt;="&amp;startDate,'pg6'!$T$4:$T$503,"&lt;="&amp;endDate,'pg6'!$P$4:$P$503,"="&amp;"J Fic",'pg6'!$S$4:$S$503,"="&amp;"Complete")+COUNTIFS('pg6'!$T$4:$T$503,"&gt;="&amp;startDate,'pg6'!$T$4:$T$503,"&lt;="&amp;endDate,'pg6'!$P$4:$P$503,"="&amp;"J Fic",'pg6'!$S$4:$S$503,"="&amp;"Ordered"))</f>
        <v>0</v>
      </c>
      <c r="T13" s="1" t="s">
        <v>385</v>
      </c>
      <c r="V13" s="1">
        <f ca="1">IF(startDate="",0,COUNTIFS('pg6'!$T$4:$T$503,"&gt;="&amp;startDate,'pg6'!$T$4:$T$503,"&lt;="&amp;endDate,'pg6'!$P$4:$P$503,"="&amp;"J Fic",'pg6'!$M$4:$M$503,"="&amp;"Yes",'pg6'!$S$4:$S$503,"="&amp;"Complete")+COUNTIFS('pg6'!$T$4:$T$503,"&gt;="&amp;startDate,'pg6'!$T$4:$T$503,"&lt;="&amp;endDate,'pg6'!$P$4:$P$503,"="&amp;"J Fic",'pg6'!$M$4:$M$503,"="&amp;"Yes",'pg6'!$S$4:$S$503,"="&amp;"Ordered"))</f>
        <v>0</v>
      </c>
      <c r="W13" s="1" t="s">
        <v>384</v>
      </c>
      <c r="AA13" s="1">
        <f t="shared" si="0"/>
        <v>12</v>
      </c>
      <c r="AB13" s="1" t="b">
        <f>AND('pg1'!S15&lt;&gt;"Cancelled",'pg1'!S15&lt;&gt;"Account",'pg1'!S15&lt;&gt;"Pending",'pg1'!S15&lt;&gt;"")</f>
        <v>0</v>
      </c>
      <c r="AC13" s="1" t="str">
        <f>IF(AB13=TRUE,'pg1'!C15,"")</f>
        <v/>
      </c>
      <c r="AD13" s="1" t="str">
        <f>IF('pg1'!S15="Ordered",'pg1'!C15,"")</f>
        <v/>
      </c>
      <c r="AE13" s="2" t="str">
        <f>IF('pg1'!C15&lt;&gt;"",COUNTIF(AD2:AD3002,'pg1'!C15)&gt;4,"--")</f>
        <v>--</v>
      </c>
      <c r="AF13" s="1" t="str">
        <f ca="1">IF(startDate="",0,IF(AND('pg1'!T15&gt;=startDate,'pg1'!T15&lt;=endDate,'pg1'!R15&lt;&gt;""),'pg1'!R15,""))</f>
        <v/>
      </c>
      <c r="AG13" s="110" t="str">
        <f>IF(AC13="","",COUNTIFS(AC2:AC3002,AC13))</f>
        <v/>
      </c>
      <c r="AH13" s="2" t="str">
        <f ca="1">IFERROR(MONTH('pg1'!T15),"--")</f>
        <v>--</v>
      </c>
      <c r="AI13" s="1">
        <f ca="1">COUNTIFS(AC2:AC3002,'pg1'!C15,AH2:AH3002,AH13)</f>
        <v>0</v>
      </c>
    </row>
    <row r="14" spans="1:35" ht="15" customHeight="1">
      <c r="A14" s="123"/>
      <c r="B14" s="124" t="s">
        <v>59</v>
      </c>
      <c r="C14" s="121"/>
      <c r="D14" s="52">
        <f ca="1">M9</f>
        <v>0</v>
      </c>
      <c r="E14" s="125"/>
      <c r="F14" s="48"/>
      <c r="G14" s="48"/>
      <c r="H14" s="48"/>
      <c r="I14" s="48"/>
      <c r="J14" s="48"/>
      <c r="K14" s="48"/>
      <c r="L14" s="48"/>
      <c r="M14" s="1">
        <f ca="1">SUM(S20:S25)</f>
        <v>0</v>
      </c>
      <c r="N14" s="1" t="s">
        <v>110</v>
      </c>
      <c r="P14" s="1">
        <f ca="1">IF(startDate="",0,COUNTIFS('pg1'!$T$4:$T$503,"&gt;="&amp;startDate,'pg1'!$T$4:$T$503,"&lt;="&amp;endDate,'pg1'!$S$4:$S$503,"="&amp;"Ordered"))</f>
        <v>0</v>
      </c>
      <c r="Q14" s="1" t="s">
        <v>89</v>
      </c>
      <c r="S14" s="1">
        <f ca="1">IF(startDate="",0,COUNTIFS('pg1'!$T$4:$T$503,"&gt;="&amp;startDate,'pg1'!$T$4:$T$503,"&lt;="&amp;endDate,'pg1'!$P$4:$P$503,"="&amp;"YA Fic",'pg1'!$S$4:$S$503,"="&amp;"Complete")+COUNTIFS('pg1'!$T$4:$T$503,"&gt;="&amp;startDate,'pg1'!$T$4:$T$503,"&lt;="&amp;endDate,'pg1'!$P$4:$P$503,"="&amp;"YA Fic",'pg1'!$S$4:$S$503,"="&amp;"Ordered"))</f>
        <v>0</v>
      </c>
      <c r="T14" s="1" t="s">
        <v>286</v>
      </c>
      <c r="V14" s="1">
        <f ca="1">IF(startDate="",0,COUNTIFS('pg1'!$T$4:$T$503,"&gt;="&amp;startDate,'pg1'!$T$4:$T$503,"&lt;="&amp;endDate,'pg1'!$P$4:$P$503,"="&amp;"YA Fic",'pg1'!$M$4:$M$503,"="&amp;"Yes",'pg1'!$S$4:$S$503,"="&amp;"Complete")+COUNTIFS('pg1'!$T$4:$T$503,"&gt;="&amp;startDate,'pg1'!$T$4:$T$503,"&lt;="&amp;endDate,'pg1'!$P$4:$P$503,"="&amp;"YA Fic",'pg1'!$M$4:$M$503,"="&amp;"Yes",'pg1'!$S$4:$S$503,"="&amp;"Ordered"))</f>
        <v>0</v>
      </c>
      <c r="W14" s="1" t="s">
        <v>131</v>
      </c>
      <c r="AA14" s="1">
        <f t="shared" si="0"/>
        <v>13</v>
      </c>
      <c r="AB14" s="1" t="b">
        <f>AND('pg1'!S16&lt;&gt;"Cancelled",'pg1'!S16&lt;&gt;"Account",'pg1'!S16&lt;&gt;"Pending",'pg1'!S16&lt;&gt;"")</f>
        <v>0</v>
      </c>
      <c r="AC14" s="1" t="str">
        <f>IF(AB14=TRUE,'pg1'!C16,"")</f>
        <v/>
      </c>
      <c r="AD14" s="1" t="str">
        <f>IF('pg1'!S16="Ordered",'pg1'!C16,"")</f>
        <v/>
      </c>
      <c r="AE14" s="2" t="str">
        <f>IF('pg1'!C16&lt;&gt;"",COUNTIF(AD2:AD3002,'pg1'!C16)&gt;4,"--")</f>
        <v>--</v>
      </c>
      <c r="AF14" s="1" t="str">
        <f ca="1">IF(startDate="",0,IF(AND('pg1'!T16&gt;=startDate,'pg1'!T16&lt;=endDate,'pg1'!R16&lt;&gt;""),'pg1'!R16,""))</f>
        <v/>
      </c>
      <c r="AG14" s="110" t="str">
        <f>IF(AC14="","",COUNTIFS(AC2:AC3002,AC14))</f>
        <v/>
      </c>
      <c r="AH14" s="2" t="str">
        <f ca="1">IFERROR(MONTH('pg1'!T16),"--")</f>
        <v>--</v>
      </c>
      <c r="AI14" s="1">
        <f ca="1">COUNTIFS(AC2:AC3002,'pg1'!C16,AH2:AH3002,AH14)</f>
        <v>0</v>
      </c>
    </row>
    <row r="15" spans="1:35" ht="15" customHeight="1">
      <c r="A15" s="126"/>
      <c r="B15" s="124" t="s">
        <v>60</v>
      </c>
      <c r="C15" s="121"/>
      <c r="D15" s="49">
        <f ca="1">SUM(M58:M63)</f>
        <v>0</v>
      </c>
      <c r="E15" s="125" t="s">
        <v>185</v>
      </c>
      <c r="F15" s="48"/>
      <c r="G15" s="48"/>
      <c r="H15" s="48"/>
      <c r="I15" s="48"/>
      <c r="J15" s="48"/>
      <c r="K15" s="48"/>
      <c r="L15" s="48"/>
      <c r="M15" s="1">
        <f ca="1">SUM(S14:S19)</f>
        <v>0</v>
      </c>
      <c r="N15" s="1" t="s">
        <v>111</v>
      </c>
      <c r="P15" s="1">
        <f ca="1">IF(startDate="",0,COUNTIFS('pg2'!$T$4:$T$503,"&gt;="&amp;startDate,'pg2'!$T$4:$T$503,"&lt;="&amp;endDate,'pg2'!$S$4:$S$503,"="&amp;"Ordered"))</f>
        <v>0</v>
      </c>
      <c r="Q15" s="1" t="s">
        <v>90</v>
      </c>
      <c r="S15" s="1">
        <f ca="1">IF(startDate="",0,COUNTIFS('pg2'!$T$4:$T$503,"&gt;="&amp;startDate,'pg2'!$T$4:$T$503,"&lt;="&amp;endDate,'pg2'!$P$4:$P$503,"="&amp;"YA Fic",'pg2'!$S$4:$S$503,"="&amp;"Complete")+COUNTIFS('pg2'!$T$4:$T$503,"&gt;="&amp;startDate,'pg2'!$T$4:$T$503,"&lt;="&amp;endDate,'pg2'!$P$4:$P$503,"="&amp;"YA Fic",'pg2'!$S$4:$S$503,"="&amp;"Ordered"))</f>
        <v>0</v>
      </c>
      <c r="T15" s="1" t="s">
        <v>287</v>
      </c>
      <c r="V15" s="1">
        <f ca="1">IF(startDate="",0,COUNTIFS('pg2'!$T$4:$T$503,"&gt;="&amp;startDate,'pg2'!$T$4:$T$503,"&lt;="&amp;endDate,'pg2'!$P$4:$P$503,"="&amp;"YA Fic",'pg2'!$M$4:$M$503,"="&amp;"Yes",'pg2'!$S$4:$S$503,"="&amp;"Complete")+COUNTIFS('pg2'!$T$4:$T$503,"&gt;="&amp;startDate,'pg2'!$T$4:$T$503,"&lt;="&amp;endDate,'pg2'!$P$4:$P$503,"="&amp;"YA Fic",'pg2'!$M$4:$M$503,"="&amp;"Yes",'pg2'!$S$4:$S$503,"="&amp;"Ordered"))</f>
        <v>0</v>
      </c>
      <c r="W15" s="1" t="s">
        <v>135</v>
      </c>
      <c r="AA15" s="1">
        <f t="shared" si="0"/>
        <v>14</v>
      </c>
      <c r="AB15" s="1" t="b">
        <f>AND('pg1'!S17&lt;&gt;"Cancelled",'pg1'!S17&lt;&gt;"Account",'pg1'!S17&lt;&gt;"Pending",'pg1'!S17&lt;&gt;"")</f>
        <v>0</v>
      </c>
      <c r="AC15" s="1" t="str">
        <f>IF(AB15=TRUE,'pg1'!C17,"")</f>
        <v/>
      </c>
      <c r="AD15" s="1" t="str">
        <f>IF('pg1'!S17="Ordered",'pg1'!C17,"")</f>
        <v/>
      </c>
      <c r="AE15" s="2" t="str">
        <f>IF('pg1'!C17&lt;&gt;"",COUNTIF(AD2:AD3002,'pg1'!C17)&gt;4,"--")</f>
        <v>--</v>
      </c>
      <c r="AF15" s="1" t="str">
        <f ca="1">IF(startDate="",0,IF(AND('pg1'!T17&gt;=startDate,'pg1'!T17&lt;=endDate,'pg1'!R17&lt;&gt;""),'pg1'!R17,""))</f>
        <v/>
      </c>
      <c r="AG15" s="110" t="str">
        <f>IF(AC15="","",COUNTIFS(AC2:AC3002,AC15))</f>
        <v/>
      </c>
      <c r="AH15" s="2" t="str">
        <f ca="1">IFERROR(MONTH('pg1'!T17),"--")</f>
        <v>--</v>
      </c>
      <c r="AI15" s="1">
        <f ca="1">COUNTIFS(AC2:AC3002,'pg1'!C17,AH2:AH3002,AH15)</f>
        <v>0</v>
      </c>
    </row>
    <row r="16" spans="1:35" ht="15" customHeight="1">
      <c r="A16" s="127">
        <v>5</v>
      </c>
      <c r="B16" s="112" t="s">
        <v>61</v>
      </c>
      <c r="C16" s="115"/>
      <c r="D16" s="49">
        <f ca="1">SUM(M3,M4)</f>
        <v>0</v>
      </c>
      <c r="E16" s="128"/>
      <c r="F16" s="48"/>
      <c r="G16" s="48"/>
      <c r="H16" s="48"/>
      <c r="I16" s="48"/>
      <c r="J16" s="48"/>
      <c r="K16" s="48"/>
      <c r="L16" s="48"/>
      <c r="M16" s="1">
        <f ca="1">SUM(S32:S37)</f>
        <v>0</v>
      </c>
      <c r="N16" s="1" t="s">
        <v>112</v>
      </c>
      <c r="P16" s="1">
        <f ca="1">IF(startDate="",0,COUNTIFS('pg3'!$T$4:$T$503,"&gt;="&amp;startDate,'pg3'!$T$4:$T$503,"&lt;="&amp;endDate,'pg3'!$S$4:$S$503,"="&amp;"Ordered"))</f>
        <v>0</v>
      </c>
      <c r="Q16" s="1" t="s">
        <v>91</v>
      </c>
      <c r="S16" s="1">
        <f ca="1">IF(startDate="",0,COUNTIFS('pg3'!$T$4:$T$503,"&gt;="&amp;startDate,'pg3'!$T$4:$T$503,"&lt;="&amp;endDate,'pg3'!$P$4:$P$503,"="&amp;"YA Fic",'pg3'!$S$4:$S$503,"="&amp;"Complete")+COUNTIFS('pg3'!$T$4:$T$503,"&gt;="&amp;startDate,'pg3'!$T$4:$T$503,"&lt;="&amp;endDate,'pg3'!$P$4:$P$503,"="&amp;"YA Fic",'pg3'!$S$4:$S$503,"="&amp;"Ordered"))</f>
        <v>0</v>
      </c>
      <c r="T16" s="1" t="s">
        <v>288</v>
      </c>
      <c r="V16" s="1">
        <f ca="1">IF(startDate="",0,COUNTIFS('pg3'!$T$4:$T$503,"&gt;="&amp;startDate,'pg3'!$T$4:$T$503,"&lt;="&amp;endDate,'pg3'!$P$4:$P$503,"="&amp;"YA Fic",'pg3'!$M$4:$M$503,"="&amp;"Yes",'pg3'!$S$4:$S$503,"="&amp;"Complete")+COUNTIFS('pg3'!$T$4:$T$503,"&gt;="&amp;startDate,'pg3'!$T$4:$T$503,"&lt;="&amp;endDate,'pg3'!$P$4:$P$503,"="&amp;"YA Fic",'pg3'!$M$4:$M$503,"="&amp;"Yes",'pg3'!$S$4:$S$503,"="&amp;"Ordered"))</f>
        <v>0</v>
      </c>
      <c r="W16" s="1" t="s">
        <v>136</v>
      </c>
      <c r="AA16" s="1">
        <f t="shared" si="0"/>
        <v>15</v>
      </c>
      <c r="AB16" s="1" t="b">
        <f>AND('pg1'!S18&lt;&gt;"Cancelled",'pg1'!S18&lt;&gt;"Account",'pg1'!S18&lt;&gt;"Pending",'pg1'!S18&lt;&gt;"")</f>
        <v>0</v>
      </c>
      <c r="AC16" s="1" t="str">
        <f>IF(AB16=TRUE,'pg1'!C18,"")</f>
        <v/>
      </c>
      <c r="AD16" s="1" t="str">
        <f>IF('pg1'!S18="Ordered",'pg1'!C18,"")</f>
        <v/>
      </c>
      <c r="AE16" s="2" t="str">
        <f>IF('pg1'!C18&lt;&gt;"",COUNTIF(AD2:AD3002,'pg1'!C18)&gt;4,"--")</f>
        <v>--</v>
      </c>
      <c r="AF16" s="1" t="str">
        <f ca="1">IF(startDate="",0,IF(AND('pg1'!T18&gt;=startDate,'pg1'!T18&lt;=endDate,'pg1'!R18&lt;&gt;""),'pg1'!R18,""))</f>
        <v/>
      </c>
      <c r="AG16" s="110" t="str">
        <f>IF(AC16="","",COUNTIFS(AC2:AC3002,AC16))</f>
        <v/>
      </c>
      <c r="AH16" s="2" t="str">
        <f ca="1">IFERROR(MONTH('pg1'!T18),"--")</f>
        <v>--</v>
      </c>
      <c r="AI16" s="1">
        <f ca="1">COUNTIFS(AC2:AC3002,'pg1'!C18,AH2:AH3002,AH16)</f>
        <v>0</v>
      </c>
    </row>
    <row r="17" spans="1:35" ht="15" customHeight="1">
      <c r="A17" s="111">
        <v>6</v>
      </c>
      <c r="B17" s="112" t="s">
        <v>62</v>
      </c>
      <c r="C17" s="115"/>
      <c r="D17" s="49">
        <f>SUM(V38:V43)</f>
        <v>0</v>
      </c>
      <c r="E17" s="129"/>
      <c r="F17" s="48"/>
      <c r="G17" s="48"/>
      <c r="H17" s="48"/>
      <c r="I17" s="48"/>
      <c r="J17" s="48"/>
      <c r="K17" s="48"/>
      <c r="L17" s="48"/>
      <c r="M17" s="1">
        <f ca="1">SUM(S8:S13)</f>
        <v>0</v>
      </c>
      <c r="N17" s="1" t="s">
        <v>113</v>
      </c>
      <c r="P17" s="1">
        <f ca="1">IF(startDate="",0,COUNTIFS('pg4'!$T$4:$T$503,"&gt;="&amp;startDate,'pg4'!$T$4:$T$503,"&lt;="&amp;endDate,'pg4'!$S$4:$S$503,"="&amp;"Ordered"))</f>
        <v>0</v>
      </c>
      <c r="Q17" s="1" t="s">
        <v>92</v>
      </c>
      <c r="S17" s="1">
        <f ca="1">IF(startDate="",0,COUNTIFS('pg4'!$T$4:$T$503,"&gt;="&amp;startDate,'pg4'!$T$4:$T$503,"&lt;="&amp;endDate,'pg4'!$P$4:$P$503,"="&amp;"YA Fic",'pg4'!$S$4:$S$503,"="&amp;"Complete")+COUNTIFS('pg4'!$T$4:$T$503,"&gt;="&amp;startDate,'pg4'!$T$4:$T$503,"&lt;="&amp;endDate,'pg4'!$P$4:$P$503,"="&amp;"YA Fic",'pg4'!$S$4:$S$503,"="&amp;"Ordered"))</f>
        <v>0</v>
      </c>
      <c r="T17" s="1" t="s">
        <v>289</v>
      </c>
      <c r="V17" s="1">
        <f ca="1">IF(startDate="",0,COUNTIFS('pg4'!$T$4:$T$503,"&gt;="&amp;startDate,'pg4'!$T$4:$T$503,"&lt;="&amp;endDate,'pg4'!$P$4:$P$503,"="&amp;"YA Fic",'pg4'!$M$4:$M$503,"="&amp;"Yes",'pg4'!$S$4:$S$503,"="&amp;"Complete")+COUNTIFS('pg4'!$T$4:$T$503,"&gt;="&amp;startDate,'pg4'!$T$4:$T$503,"&lt;="&amp;endDate,'pg4'!$P$4:$P$503,"="&amp;"YA Fic",'pg4'!$M$4:$M$503,"="&amp;"Yes",'pg4'!$S$4:$S$503,"="&amp;"Ordered"))</f>
        <v>0</v>
      </c>
      <c r="W17" s="1" t="s">
        <v>137</v>
      </c>
      <c r="AA17" s="1">
        <f t="shared" si="0"/>
        <v>16</v>
      </c>
      <c r="AB17" s="1" t="b">
        <f>AND('pg1'!S19&lt;&gt;"Cancelled",'pg1'!S19&lt;&gt;"Account",'pg1'!S19&lt;&gt;"Pending",'pg1'!S19&lt;&gt;"")</f>
        <v>0</v>
      </c>
      <c r="AC17" s="1" t="str">
        <f>IF(AB17=TRUE,'pg1'!C19,"")</f>
        <v/>
      </c>
      <c r="AD17" s="1" t="str">
        <f>IF('pg1'!S19="Ordered",'pg1'!C19,"")</f>
        <v/>
      </c>
      <c r="AE17" s="2" t="str">
        <f>IF('pg1'!C19&lt;&gt;"",COUNTIF(AD2:AD3002,'pg1'!C19)&gt;4,"--")</f>
        <v>--</v>
      </c>
      <c r="AF17" s="1" t="str">
        <f ca="1">IF(startDate="",0,IF(AND('pg1'!T19&gt;=startDate,'pg1'!T19&lt;=endDate,'pg1'!R19&lt;&gt;""),'pg1'!R19,""))</f>
        <v/>
      </c>
      <c r="AG17" s="110" t="str">
        <f>IF(AC17="","",COUNTIFS(AC2:AC3002,AC17))</f>
        <v/>
      </c>
      <c r="AH17" s="2" t="str">
        <f ca="1">IFERROR(MONTH('pg1'!T19),"--")</f>
        <v>--</v>
      </c>
      <c r="AI17" s="1">
        <f ca="1">COUNTIFS(AC2:AC3002,'pg1'!C19,AH2:AH3002,AH17)</f>
        <v>0</v>
      </c>
    </row>
    <row r="18" spans="1:35" ht="15" customHeight="1">
      <c r="A18" s="111">
        <v>7</v>
      </c>
      <c r="B18" s="112" t="s">
        <v>63</v>
      </c>
      <c r="C18" s="115"/>
      <c r="D18" s="49">
        <f>SUM(V44:V49)</f>
        <v>0</v>
      </c>
      <c r="E18" s="130"/>
      <c r="F18" s="79" t="s">
        <v>229</v>
      </c>
      <c r="G18" s="131"/>
      <c r="H18" s="131"/>
      <c r="I18" s="48"/>
      <c r="J18" s="48"/>
      <c r="K18" s="48"/>
      <c r="L18" s="48"/>
      <c r="M18" s="1">
        <f ca="1">SUM(S26:S31)</f>
        <v>0</v>
      </c>
      <c r="N18" s="1" t="s">
        <v>114</v>
      </c>
      <c r="P18" s="1">
        <f ca="1">IF(startDate="",0,COUNTIFS('pg5'!$T$4:$T$503,"&gt;="&amp;startDate,'pg5'!$T$4:$T$503,"&lt;="&amp;endDate,'pg5'!$S$4:$S$503,"="&amp;"Ordered"))</f>
        <v>0</v>
      </c>
      <c r="Q18" s="1" t="s">
        <v>236</v>
      </c>
      <c r="S18" s="1">
        <f ca="1">IF(startDate="",0,COUNTIFS('pg5'!$T$4:$T$503,"&gt;="&amp;startDate,'pg5'!$T$4:$T$503,"&lt;="&amp;endDate,'pg5'!$P$4:$P$503,"="&amp;"YA Fic",'pg5'!$S$4:$S$503,"="&amp;"Complete")+COUNTIFS('pg5'!$T$4:$T$503,"&gt;="&amp;startDate,'pg5'!$T$4:$T$503,"&lt;="&amp;endDate,'pg5'!$P$4:$P$503,"="&amp;"YA Fic",'pg5'!$S$4:$S$503,"="&amp;"Ordered"))</f>
        <v>0</v>
      </c>
      <c r="T18" s="1" t="s">
        <v>290</v>
      </c>
      <c r="V18" s="1">
        <f ca="1">IF(startDate="",0,COUNTIFS('pg5'!$T$4:$T$503,"&gt;="&amp;startDate,'pg5'!$T$4:$T$503,"&lt;="&amp;endDate,'pg5'!$P$4:$P$503,"="&amp;"YA Fic",'pg5'!$M$4:$M$503,"="&amp;"Yes",'pg5'!$S$4:$S$503,"="&amp;"Complete")+COUNTIFS('pg5'!$T$4:$T$503,"&gt;="&amp;startDate,'pg5'!$T$4:$T$503,"&lt;="&amp;endDate,'pg5'!$P$4:$P$503,"="&amp;"YA Fic",'pg5'!$M$4:$M$503,"="&amp;"Yes",'pg5'!$S$4:$S$503,"="&amp;"Ordered"))</f>
        <v>0</v>
      </c>
      <c r="W18" s="1" t="s">
        <v>256</v>
      </c>
      <c r="AA18" s="1">
        <f t="shared" si="0"/>
        <v>17</v>
      </c>
      <c r="AB18" s="1" t="b">
        <f>AND('pg1'!S20&lt;&gt;"Cancelled",'pg1'!S20&lt;&gt;"Account",'pg1'!S20&lt;&gt;"Pending",'pg1'!S20&lt;&gt;"")</f>
        <v>0</v>
      </c>
      <c r="AC18" s="1" t="str">
        <f>IF(AB18=TRUE,'pg1'!C20,"")</f>
        <v/>
      </c>
      <c r="AD18" s="1" t="str">
        <f>IF('pg1'!S20="Ordered",'pg1'!C20,"")</f>
        <v/>
      </c>
      <c r="AE18" s="2" t="str">
        <f>IF('pg1'!C20&lt;&gt;"",COUNTIF(AD2:AD3002,'pg1'!C20)&gt;4,"--")</f>
        <v>--</v>
      </c>
      <c r="AF18" s="1" t="str">
        <f ca="1">IF(startDate="",0,IF(AND('pg1'!T20&gt;=startDate,'pg1'!T20&lt;=endDate,'pg1'!R20&lt;&gt;""),'pg1'!R20,""))</f>
        <v/>
      </c>
      <c r="AG18" s="110" t="str">
        <f>IF(AC18="","",COUNTIFS(AC2:AC3002,AC18))</f>
        <v/>
      </c>
      <c r="AH18" s="2" t="str">
        <f ca="1">IFERROR(MONTH('pg1'!T20),"--")</f>
        <v>--</v>
      </c>
      <c r="AI18" s="1">
        <f ca="1">COUNTIFS(AC2:AC3002,'pg1'!C20,AH2:AH3002,AH18)</f>
        <v>0</v>
      </c>
    </row>
    <row r="19" spans="1:35" ht="15" customHeight="1">
      <c r="A19" s="111">
        <v>8</v>
      </c>
      <c r="B19" s="112" t="s">
        <v>64</v>
      </c>
      <c r="C19" s="115"/>
      <c r="D19" s="49">
        <f>SUM(V50:V55)</f>
        <v>0</v>
      </c>
      <c r="E19" s="132"/>
      <c r="I19" s="48"/>
      <c r="J19" s="48"/>
      <c r="K19" s="48"/>
      <c r="L19" s="48"/>
      <c r="M19" s="1">
        <f ca="1">SUM(S50:S55)</f>
        <v>0</v>
      </c>
      <c r="N19" s="1" t="s">
        <v>115</v>
      </c>
      <c r="P19" s="1">
        <f ca="1">IF(startDate="",0,COUNTIFS('pg6'!$T$4:$T$503,"&gt;="&amp;startDate,'pg6'!$T$4:$T$503,"&lt;="&amp;endDate,'pg6'!$S$4:$S$503,"="&amp;"Ordered"))</f>
        <v>0</v>
      </c>
      <c r="Q19" s="1" t="s">
        <v>378</v>
      </c>
      <c r="S19" s="1">
        <f ca="1">IF(startDate="",0,COUNTIFS('pg6'!$T$4:$T$503,"&gt;="&amp;startDate,'pg6'!$T$4:$T$503,"&lt;="&amp;endDate,'pg6'!$P$4:$P$503,"="&amp;"YA Fic",'pg6'!$S$4:$S$503,"="&amp;"Complete")+COUNTIFS('pg6'!$T$4:$T$503,"&gt;="&amp;startDate,'pg6'!$T$4:$T$503,"&lt;="&amp;endDate,'pg6'!$P$4:$P$503,"="&amp;"YA Fic",'pg6'!$S$4:$S$503,"="&amp;"Ordered"))</f>
        <v>0</v>
      </c>
      <c r="T19" s="1" t="s">
        <v>380</v>
      </c>
      <c r="V19" s="1">
        <f ca="1">IF(startDate="",0,COUNTIFS('pg6'!$T$4:$T$503,"&gt;="&amp;startDate,'pg6'!$T$4:$T$503,"&lt;="&amp;endDate,'pg6'!$P$4:$P$503,"="&amp;"YA Fic",'pg6'!$M$4:$M$503,"="&amp;"Yes",'pg6'!$S$4:$S$503,"="&amp;"Complete")+COUNTIFS('pg6'!$T$4:$T$503,"&gt;="&amp;startDate,'pg6'!$T$4:$T$503,"&lt;="&amp;endDate,'pg6'!$P$4:$P$503,"="&amp;"YA Fic",'pg6'!$M$4:$M$503,"="&amp;"Yes",'pg6'!$S$4:$S$503,"="&amp;"Ordered"))</f>
        <v>0</v>
      </c>
      <c r="W19" s="1" t="s">
        <v>383</v>
      </c>
      <c r="AA19" s="1">
        <f t="shared" si="0"/>
        <v>18</v>
      </c>
      <c r="AB19" s="1" t="b">
        <f>AND('pg1'!S21&lt;&gt;"Cancelled",'pg1'!S21&lt;&gt;"Account",'pg1'!S21&lt;&gt;"Pending",'pg1'!S21&lt;&gt;"")</f>
        <v>0</v>
      </c>
      <c r="AC19" s="1" t="str">
        <f>IF(AB19=TRUE,'pg1'!C21,"")</f>
        <v/>
      </c>
      <c r="AD19" s="1" t="str">
        <f>IF('pg1'!S21="Ordered",'pg1'!C21,"")</f>
        <v/>
      </c>
      <c r="AE19" s="2" t="str">
        <f>IF('pg1'!C21&lt;&gt;"",COUNTIF(AD2:AD3002,'pg1'!C21)&gt;4,"--")</f>
        <v>--</v>
      </c>
      <c r="AF19" s="1" t="str">
        <f ca="1">IF(startDate="",0,IF(AND('pg1'!T21&gt;=startDate,'pg1'!T21&lt;=endDate,'pg1'!R21&lt;&gt;""),'pg1'!R21,""))</f>
        <v/>
      </c>
      <c r="AG19" s="110" t="str">
        <f>IF(AC19="","",COUNTIFS(AC2:AC3002,AC19))</f>
        <v/>
      </c>
      <c r="AH19" s="2" t="str">
        <f ca="1">IFERROR(MONTH('pg1'!T21),"--")</f>
        <v>--</v>
      </c>
      <c r="AI19" s="1">
        <f ca="1">COUNTIFS(AC2:AC3002,'pg1'!C21,AH2:AH3002,AH19)</f>
        <v>0</v>
      </c>
    </row>
    <row r="20" spans="1:35" ht="15" customHeight="1">
      <c r="A20" s="111">
        <v>9</v>
      </c>
      <c r="B20" s="133" t="s">
        <v>203</v>
      </c>
      <c r="C20" s="115"/>
      <c r="D20" s="49">
        <f>P69</f>
        <v>1</v>
      </c>
      <c r="E20" s="118" t="s">
        <v>262</v>
      </c>
      <c r="F20" s="35" t="s">
        <v>273</v>
      </c>
      <c r="G20" s="48"/>
      <c r="H20" s="48"/>
      <c r="I20" s="48"/>
      <c r="J20" s="48"/>
      <c r="K20" s="48"/>
      <c r="M20" s="1">
        <f ca="1">(M3+M4)-M19</f>
        <v>0</v>
      </c>
      <c r="N20" s="1" t="s">
        <v>116</v>
      </c>
      <c r="P20" s="1">
        <f ca="1">IF(startDate="",0,COUNTIFS('pg1'!$T$4:$T$503,"&gt;="&amp;startDate,'pg1'!$T$4:$T$503,"&lt;="&amp;endDate,'pg1'!$S$4:$S$503,"="&amp;"Cancelled"))</f>
        <v>0</v>
      </c>
      <c r="Q20" s="1" t="s">
        <v>93</v>
      </c>
      <c r="S20" s="1">
        <f ca="1">IF(startDate="",0,COUNTIFS('pg1'!$T$4:$T$503,"&gt;="&amp;startDate,'pg1'!$T$4:$T$503,"&lt;="&amp;endDate,'pg1'!$P$4:$P$503,"="&amp;"Adult NonFic",'pg1'!$S$4:$S$503,"="&amp;"Complete")+COUNTIFS('pg1'!$T$4:$T$503,"&gt;="&amp;startDate,'pg1'!$T$4:$T$503,"&lt;="&amp;endDate,'pg1'!$P$4:$P$503,"="&amp;"Adult NonFic",'pg1'!$S$4:$S$503,"="&amp;"Ordered"))</f>
        <v>0</v>
      </c>
      <c r="T20" s="1" t="s">
        <v>291</v>
      </c>
      <c r="V20" s="1">
        <f ca="1">IF(startDate="",0,COUNTIFS('pg1'!$T$4:$T$503,"&gt;="&amp;startDate,'pg1'!$T$4:$T$503,"&lt;="&amp;endDate,'pg1'!$P$4:$P$503,"="&amp;"Adult NonFic",'pg1'!$M$4:$M$503,"="&amp;"Yes",'pg1'!$S$4:$S$503,"="&amp;"Complete")+COUNTIFS('pg1'!$T$4:$T$503,"&gt;="&amp;startDate,'pg1'!$T$4:$T$503,"&lt;="&amp;endDate,'pg1'!$P$4:$P$503,"="&amp;"Adult NonFic",'pg1'!$M$4:$M$503,"="&amp;"Yes",'pg1'!$S$4:$S$503,"="&amp;"Ordered"))</f>
        <v>0</v>
      </c>
      <c r="W20" s="1" t="s">
        <v>132</v>
      </c>
      <c r="AA20" s="1">
        <f t="shared" si="0"/>
        <v>19</v>
      </c>
      <c r="AB20" s="1" t="b">
        <f>AND('pg1'!S22&lt;&gt;"Cancelled",'pg1'!S22&lt;&gt;"Account",'pg1'!S22&lt;&gt;"Pending",'pg1'!S22&lt;&gt;"")</f>
        <v>0</v>
      </c>
      <c r="AC20" s="1" t="str">
        <f>IF(AB20=TRUE,'pg1'!C22,"")</f>
        <v/>
      </c>
      <c r="AD20" s="1" t="str">
        <f>IF('pg1'!S22="Ordered",'pg1'!C22,"")</f>
        <v/>
      </c>
      <c r="AE20" s="2" t="str">
        <f>IF('pg1'!C22&lt;&gt;"",COUNTIF(AD2:AD3002,'pg1'!C22)&gt;4,"--")</f>
        <v>--</v>
      </c>
      <c r="AF20" s="1" t="str">
        <f ca="1">IF(startDate="",0,IF(AND('pg1'!T22&gt;=startDate,'pg1'!T22&lt;=endDate,'pg1'!R22&lt;&gt;""),'pg1'!R22,""))</f>
        <v/>
      </c>
      <c r="AG20" s="110" t="str">
        <f>IF(AC20="","",COUNTIFS(AC2:AC3002,AC20))</f>
        <v/>
      </c>
      <c r="AH20" s="2" t="str">
        <f ca="1">IFERROR(MONTH('pg1'!T22),"--")</f>
        <v>--</v>
      </c>
      <c r="AI20" s="1">
        <f ca="1">COUNTIFS(AC2:AC3002,'pg1'!C22,AH2:AH3002,AH20)</f>
        <v>0</v>
      </c>
    </row>
    <row r="21" spans="1:35" ht="15" customHeight="1">
      <c r="A21" s="111">
        <v>10</v>
      </c>
      <c r="B21" s="134" t="s">
        <v>204</v>
      </c>
      <c r="C21" s="121"/>
      <c r="D21" s="77"/>
      <c r="G21" s="48"/>
      <c r="H21" s="48"/>
      <c r="I21" s="48"/>
      <c r="J21" s="48"/>
      <c r="K21" s="48"/>
      <c r="M21" s="1">
        <f ca="1">SUM(V2:V7)</f>
        <v>0</v>
      </c>
      <c r="N21" s="1" t="s">
        <v>117</v>
      </c>
      <c r="P21" s="1">
        <f ca="1">IF(startDate="",0,COUNTIFS('pg2'!$T$4:$T$503,"&gt;="&amp;startDate,'pg2'!$T$4:$T$503,"&lt;="&amp;endDate,'pg2'!$S$4:$S$503,"="&amp;"Cancelled"))</f>
        <v>0</v>
      </c>
      <c r="Q21" s="1" t="s">
        <v>94</v>
      </c>
      <c r="S21" s="1">
        <f ca="1">IF(startDate="",0,COUNTIFS('pg2'!$T$4:$T$503,"&gt;="&amp;startDate,'pg2'!$T$4:$T$503,"&lt;="&amp;endDate,'pg2'!$P$4:$P$503,"="&amp;"Adult NonFic",'pg2'!$S$4:$S$503,"="&amp;"Complete")+COUNTIFS('pg2'!$T$4:$T$503,"&gt;="&amp;startDate,'pg2'!$T$4:$T$503,"&lt;="&amp;endDate,'pg2'!$P$4:$P$503,"="&amp;"Adult NonFic",'pg2'!$S$4:$S$503,"="&amp;"Ordered"))</f>
        <v>0</v>
      </c>
      <c r="T21" s="1" t="s">
        <v>292</v>
      </c>
      <c r="V21" s="1">
        <f ca="1">IF(startDate="",0,COUNTIFS('pg2'!$T$4:$T$503,"&gt;="&amp;startDate,'pg2'!$T$4:$T$503,"&lt;="&amp;endDate,'pg2'!$P$4:$P$503,"="&amp;"Adult NonFic",'pg2'!$M$4:$M$503,"="&amp;"Yes",'pg2'!$S$4:$S$503,"="&amp;"Complete")+COUNTIFS('pg2'!$T$4:$T$503,"&gt;="&amp;startDate,'pg2'!$T$4:$T$503,"&lt;="&amp;endDate,'pg2'!$P$4:$P$503,"="&amp;"Adult NonFic",'pg2'!$M$4:$M$503,"="&amp;"Yes",'pg2'!$S$4:$S$503,"="&amp;"Ordered"))</f>
        <v>0</v>
      </c>
      <c r="W21" s="1" t="s">
        <v>138</v>
      </c>
      <c r="AA21" s="1">
        <f t="shared" si="0"/>
        <v>20</v>
      </c>
      <c r="AB21" s="1" t="b">
        <f>AND('pg1'!S23&lt;&gt;"Cancelled",'pg1'!S23&lt;&gt;"Account",'pg1'!S23&lt;&gt;"Pending",'pg1'!S23&lt;&gt;"")</f>
        <v>0</v>
      </c>
      <c r="AC21" s="1" t="str">
        <f>IF(AB21=TRUE,'pg1'!C23,"")</f>
        <v/>
      </c>
      <c r="AD21" s="1" t="str">
        <f>IF('pg1'!S23="Ordered",'pg1'!C23,"")</f>
        <v/>
      </c>
      <c r="AE21" s="2" t="str">
        <f>IF('pg1'!C23&lt;&gt;"",COUNTIF(AD2:AD3002,'pg1'!C23)&gt;4,"--")</f>
        <v>--</v>
      </c>
      <c r="AF21" s="1" t="str">
        <f ca="1">IF(startDate="",0,IF(AND('pg1'!T23&gt;=startDate,'pg1'!T23&lt;=endDate,'pg1'!R23&lt;&gt;""),'pg1'!R23,""))</f>
        <v/>
      </c>
      <c r="AG21" s="110" t="str">
        <f>IF(AC21="","",COUNTIFS(AC2:AC3002,AC21))</f>
        <v/>
      </c>
      <c r="AH21" s="2" t="str">
        <f ca="1">IFERROR(MONTH('pg1'!T23),"--")</f>
        <v>--</v>
      </c>
      <c r="AI21" s="1">
        <f ca="1">COUNTIFS(AC2:AC3002,'pg1'!C23,AH2:AH3002,AH21)</f>
        <v>0</v>
      </c>
    </row>
    <row r="22" spans="1:35" ht="15" customHeight="1">
      <c r="A22" s="135"/>
      <c r="B22" s="136" t="s">
        <v>205</v>
      </c>
      <c r="C22" s="115"/>
      <c r="D22" s="54">
        <f ca="1">M10</f>
        <v>0</v>
      </c>
      <c r="E22" s="137"/>
      <c r="F22" s="48"/>
      <c r="G22" s="48"/>
      <c r="H22" s="48"/>
      <c r="I22" s="48"/>
      <c r="J22" s="48"/>
      <c r="K22" s="48"/>
      <c r="M22" s="1">
        <f ca="1">SUM(V20:V25)</f>
        <v>0</v>
      </c>
      <c r="N22" s="1" t="s">
        <v>118</v>
      </c>
      <c r="P22" s="1">
        <f ca="1">IF(startDate="",0,COUNTIFS('pg3'!$T$4:$T$503,"&gt;="&amp;startDate,'pg3'!$T$4:$T$503,"&lt;="&amp;endDate,'pg3'!$S$4:$S$503,"="&amp;"Cancelled"))</f>
        <v>0</v>
      </c>
      <c r="Q22" s="1" t="s">
        <v>108</v>
      </c>
      <c r="S22" s="1">
        <f ca="1">IF(startDate="",0,COUNTIFS('pg3'!$T$4:$T$503,"&gt;="&amp;startDate,'pg3'!$T$4:$T$503,"&lt;="&amp;endDate,'pg3'!$P$4:$P$503,"="&amp;"Adult NonFic",'pg3'!$S$4:$S$503,"="&amp;"Complete")+COUNTIFS('pg3'!$T$4:$T$503,"&gt;="&amp;startDate,'pg3'!$T$4:$T$503,"&lt;="&amp;endDate,'pg3'!$P$4:$P$503,"="&amp;"Adult NonFic",'pg3'!$S$4:$S$503,"="&amp;"Ordered"))</f>
        <v>0</v>
      </c>
      <c r="T22" s="1" t="s">
        <v>293</v>
      </c>
      <c r="V22" s="1">
        <f ca="1">IF(startDate="",0,COUNTIFS('pg3'!$T$4:$T$503,"&gt;="&amp;startDate,'pg3'!$T$4:$T$503,"&lt;="&amp;endDate,'pg3'!$P$4:$P$503,"="&amp;"Adult NonFic",'pg3'!$M$4:$M$503,"="&amp;"Yes",'pg3'!$S$4:$S$503,"="&amp;"Complete")+COUNTIFS('pg3'!$T$4:$T$503,"&gt;="&amp;startDate,'pg3'!$T$4:$T$503,"&lt;="&amp;endDate,'pg3'!$P$4:$P$503,"="&amp;"Adult NonFic",'pg3'!$M$4:$M$503,"="&amp;"Yes",'pg3'!$S$4:$S$503,"="&amp;"Ordered"))</f>
        <v>0</v>
      </c>
      <c r="W22" s="1" t="s">
        <v>139</v>
      </c>
      <c r="AA22" s="1">
        <f t="shared" si="0"/>
        <v>21</v>
      </c>
      <c r="AB22" s="1" t="b">
        <f>AND('pg1'!S24&lt;&gt;"Cancelled",'pg1'!S24&lt;&gt;"Account",'pg1'!S24&lt;&gt;"Pending",'pg1'!S24&lt;&gt;"")</f>
        <v>0</v>
      </c>
      <c r="AC22" s="1" t="str">
        <f>IF(AB22=TRUE,'pg1'!C24,"")</f>
        <v/>
      </c>
      <c r="AD22" s="1" t="str">
        <f>IF('pg1'!S24="Ordered",'pg1'!C24,"")</f>
        <v/>
      </c>
      <c r="AE22" s="2" t="str">
        <f>IF('pg1'!C24&lt;&gt;"",COUNTIF(AD2:AD3002,'pg1'!C24)&gt;4,"--")</f>
        <v>--</v>
      </c>
      <c r="AF22" s="1" t="str">
        <f ca="1">IF(startDate="",0,IF(AND('pg1'!T24&gt;=startDate,'pg1'!T24&lt;=endDate,'pg1'!R24&lt;&gt;""),'pg1'!R24,""))</f>
        <v/>
      </c>
      <c r="AG22" s="110" t="str">
        <f>IF(AC22="","",COUNTIFS(AC2:AC3002,AC22))</f>
        <v/>
      </c>
      <c r="AH22" s="2" t="str">
        <f ca="1">IFERROR(MONTH('pg1'!T24),"--")</f>
        <v>--</v>
      </c>
      <c r="AI22" s="1">
        <f ca="1">COUNTIFS(AC2:AC3002,'pg1'!C24,AH2:AH3002,AH22)</f>
        <v>0</v>
      </c>
    </row>
    <row r="23" spans="1:35" ht="15" customHeight="1">
      <c r="A23" s="135"/>
      <c r="B23" s="136" t="s">
        <v>206</v>
      </c>
      <c r="C23" s="115"/>
      <c r="D23" s="54">
        <f ca="1">M12</f>
        <v>0</v>
      </c>
      <c r="E23" s="137"/>
      <c r="F23" s="48"/>
      <c r="G23" s="48"/>
      <c r="H23" s="48"/>
      <c r="I23" s="48"/>
      <c r="M23" s="1">
        <f ca="1">SUM(V14:V19)</f>
        <v>0</v>
      </c>
      <c r="N23" s="1" t="s">
        <v>119</v>
      </c>
      <c r="P23" s="1">
        <f ca="1">IF(startDate="",0,COUNTIFS('pg4'!$T$4:$T$503,"&gt;="&amp;startDate,'pg4'!$T$4:$T$503,"&lt;="&amp;endDate,'pg4'!$S$4:$S$503,"="&amp;"Cancelled"))</f>
        <v>0</v>
      </c>
      <c r="Q23" s="1" t="s">
        <v>95</v>
      </c>
      <c r="S23" s="1">
        <f ca="1">IF(startDate="",0,COUNTIFS('pg4'!$T$4:$T$503,"&gt;="&amp;startDate,'pg4'!$T$4:$T$503,"&lt;="&amp;endDate,'pg4'!$P$4:$P$503,"="&amp;"Adult NonFic",'pg4'!$S$4:$S$503,"="&amp;"Complete")+COUNTIFS('pg4'!$T$4:$T$503,"&gt;="&amp;startDate,'pg4'!$T$4:$T$503,"&lt;="&amp;endDate,'pg4'!$P$4:$P$503,"="&amp;"Adult NonFic",'pg4'!$S$4:$S$503,"="&amp;"Ordered"))</f>
        <v>0</v>
      </c>
      <c r="T23" s="1" t="s">
        <v>294</v>
      </c>
      <c r="V23" s="1">
        <f ca="1">IF(startDate="",0,COUNTIFS('pg4'!$T$4:$T$503,"&gt;="&amp;startDate,'pg4'!$T$4:$T$503,"&lt;="&amp;endDate,'pg4'!$P$4:$P$503,"="&amp;"Adult NonFic",'pg4'!$M$4:$M$503,"="&amp;"Yes",'pg4'!$S$4:$S$503,"="&amp;"Complete")+COUNTIFS('pg4'!$T$4:$T$503,"&gt;="&amp;startDate,'pg4'!$T$4:$T$503,"&lt;="&amp;endDate,'pg4'!$P$4:$P$503,"="&amp;"Adult NonFic",'pg4'!$M$4:$M$503,"="&amp;"Yes",'pg4'!$S$4:$S$503,"="&amp;"Ordered"))</f>
        <v>0</v>
      </c>
      <c r="W23" s="1" t="s">
        <v>140</v>
      </c>
      <c r="AA23" s="1">
        <f t="shared" si="0"/>
        <v>22</v>
      </c>
      <c r="AB23" s="1" t="b">
        <f>AND('pg1'!S25&lt;&gt;"Cancelled",'pg1'!S25&lt;&gt;"Account",'pg1'!S25&lt;&gt;"Pending",'pg1'!S25&lt;&gt;"")</f>
        <v>0</v>
      </c>
      <c r="AC23" s="1" t="str">
        <f>IF(AB23=TRUE,'pg1'!C25,"")</f>
        <v/>
      </c>
      <c r="AD23" s="1" t="str">
        <f>IF('pg1'!S25="Ordered",'pg1'!C25,"")</f>
        <v/>
      </c>
      <c r="AE23" s="2" t="str">
        <f>IF('pg1'!C25&lt;&gt;"",COUNTIF(AD2:AD3002,'pg1'!C25)&gt;4,"--")</f>
        <v>--</v>
      </c>
      <c r="AF23" s="1" t="str">
        <f ca="1">IF(startDate="",0,IF(AND('pg1'!T25&gt;=startDate,'pg1'!T25&lt;=endDate,'pg1'!R25&lt;&gt;""),'pg1'!R25,""))</f>
        <v/>
      </c>
      <c r="AG23" s="110" t="str">
        <f>IF(AC23="","",COUNTIFS(AC2:AC3002,AC23))</f>
        <v/>
      </c>
      <c r="AH23" s="2" t="str">
        <f ca="1">IFERROR(MONTH('pg1'!T25),"--")</f>
        <v>--</v>
      </c>
      <c r="AI23" s="1">
        <f ca="1">COUNTIFS(AC2:AC3002,'pg1'!C25,AH2:AH3002,AH23)</f>
        <v>0</v>
      </c>
    </row>
    <row r="24" spans="1:35" ht="15" customHeight="1">
      <c r="A24" s="135"/>
      <c r="B24" s="136" t="s">
        <v>207</v>
      </c>
      <c r="C24" s="115"/>
      <c r="D24" s="54">
        <f ca="1">M11</f>
        <v>0</v>
      </c>
      <c r="E24" s="137"/>
      <c r="M24" s="1">
        <f ca="1">SUM(V32:V37)</f>
        <v>0</v>
      </c>
      <c r="N24" s="1" t="s">
        <v>120</v>
      </c>
      <c r="P24" s="1">
        <f ca="1">IF(startDate="",0,COUNTIFS('pg5'!$T$4:$T$503,"&gt;="&amp;startDate,'pg5'!$T$4:$T$503,"&lt;="&amp;endDate,'pg5'!$S$4:$S$503,"="&amp;"Cancelled"))</f>
        <v>0</v>
      </c>
      <c r="Q24" s="1" t="s">
        <v>253</v>
      </c>
      <c r="S24" s="1">
        <f ca="1">IF(startDate="",0,COUNTIFS('pg5'!$T$4:$T$503,"&gt;="&amp;startDate,'pg5'!$T$4:$T$503,"&lt;="&amp;endDate,'pg5'!$P$4:$P$503,"="&amp;"Adult NonFic",'pg5'!$S$4:$S$503,"="&amp;"Complete")+COUNTIFS('pg5'!$T$4:$T$503,"&gt;="&amp;startDate,'pg5'!$T$4:$T$503,"&lt;="&amp;endDate,'pg5'!$P$4:$P$503,"="&amp;"Adult NonFic",'pg5'!$S$4:$S$503,"="&amp;"Ordered"))</f>
        <v>0</v>
      </c>
      <c r="T24" s="1" t="s">
        <v>295</v>
      </c>
      <c r="V24" s="1">
        <f ca="1">IF(startDate="",0,COUNTIFS('pg5'!$T$4:$T$503,"&gt;="&amp;startDate,'pg5'!$T$4:$T$503,"&lt;="&amp;endDate,'pg5'!$P$4:$P$503,"="&amp;"Adult NonFic",'pg5'!$M$4:$M$503,"="&amp;"Yes",'pg5'!$S$4:$S$503,"="&amp;"Complete")+COUNTIFS('pg5'!$T$4:$T$503,"&gt;="&amp;startDate,'pg5'!$T$4:$T$503,"&lt;="&amp;endDate,'pg5'!$P$4:$P$503,"="&amp;"Adult NonFic",'pg5'!$M$4:$M$503,"="&amp;"Yes",'pg5'!$S$4:$S$503,"="&amp;"Ordered"))</f>
        <v>0</v>
      </c>
      <c r="W24" s="1" t="s">
        <v>252</v>
      </c>
      <c r="AA24" s="1">
        <f t="shared" si="0"/>
        <v>23</v>
      </c>
      <c r="AB24" s="1" t="b">
        <f>AND('pg1'!S26&lt;&gt;"Cancelled",'pg1'!S26&lt;&gt;"Account",'pg1'!S26&lt;&gt;"Pending",'pg1'!S26&lt;&gt;"")</f>
        <v>0</v>
      </c>
      <c r="AC24" s="1" t="str">
        <f>IF(AB24=TRUE,'pg1'!C26,"")</f>
        <v/>
      </c>
      <c r="AD24" s="1" t="str">
        <f>IF('pg1'!S26="Ordered",'pg1'!C26,"")</f>
        <v/>
      </c>
      <c r="AE24" s="2" t="str">
        <f>IF('pg1'!C26&lt;&gt;"",COUNTIF(AD2:AD3002,'pg1'!C26)&gt;4,"--")</f>
        <v>--</v>
      </c>
      <c r="AF24" s="1" t="str">
        <f ca="1">IF(startDate="",0,IF(AND('pg1'!T26&gt;=startDate,'pg1'!T26&lt;=endDate,'pg1'!R26&lt;&gt;""),'pg1'!R26,""))</f>
        <v/>
      </c>
      <c r="AG24" s="110" t="str">
        <f>IF(AC24="","",COUNTIFS(AC2:AC3002,AC24))</f>
        <v/>
      </c>
      <c r="AH24" s="2" t="str">
        <f ca="1">IFERROR(MONTH('pg1'!T26),"--")</f>
        <v>--</v>
      </c>
      <c r="AI24" s="1">
        <f ca="1">COUNTIFS(AC2:AC3002,'pg1'!C26,AH2:AH3002,AH24)</f>
        <v>0</v>
      </c>
    </row>
    <row r="25" spans="1:35" ht="15" customHeight="1">
      <c r="A25" s="138" t="s">
        <v>261</v>
      </c>
      <c r="B25" s="136" t="s">
        <v>208</v>
      </c>
      <c r="C25" s="115"/>
      <c r="D25" s="54">
        <f t="shared" ref="D25:D30" ca="1" si="1">M13</f>
        <v>0</v>
      </c>
      <c r="E25" s="137"/>
      <c r="M25" s="1">
        <f ca="1">SUM(V8:V13)</f>
        <v>0</v>
      </c>
      <c r="N25" s="1" t="s">
        <v>121</v>
      </c>
      <c r="P25" s="1">
        <f ca="1">IF(startDate="",0,COUNTIFS('pg6'!$T$4:$T$503,"&gt;="&amp;startDate,'pg6'!$T$4:$T$503,"&lt;="&amp;endDate,'pg6'!$S$4:$S$503,"="&amp;"Cancelled"))</f>
        <v>0</v>
      </c>
      <c r="Q25" s="1" t="s">
        <v>377</v>
      </c>
      <c r="S25" s="1">
        <f ca="1">IF(startDate="",0,COUNTIFS('pg6'!$T$4:$T$503,"&gt;="&amp;startDate,'pg6'!$T$4:$T$503,"&lt;="&amp;endDate,'pg6'!$P$4:$P$503,"="&amp;"Adult NonFic",'pg6'!$S$4:$S$503,"="&amp;"Complete")+COUNTIFS('pg6'!$T$4:$T$503,"&gt;="&amp;startDate,'pg6'!$T$4:$T$503,"&lt;="&amp;endDate,'pg6'!$P$4:$P$503,"="&amp;"Adult NonFic",'pg6'!$S$4:$S$503,"="&amp;"Ordered"))</f>
        <v>0</v>
      </c>
      <c r="T25" s="1" t="s">
        <v>381</v>
      </c>
      <c r="V25" s="1">
        <f ca="1">IF(startDate="",0,COUNTIFS('pg6'!$T$4:$T$503,"&gt;="&amp;startDate,'pg6'!$T$4:$T$503,"&lt;="&amp;endDate,'pg6'!$P$4:$P$503,"="&amp;"Adult NonFic",'pg6'!$M$4:$M$503,"="&amp;"Yes",'pg6'!$S$4:$S$503,"="&amp;"Complete")+COUNTIFS('pg6'!$T$4:$T$503,"&gt;="&amp;startDate,'pg6'!$T$4:$T$503,"&lt;="&amp;endDate,'pg6'!$P$4:$P$503,"="&amp;"Adult NonFic",'pg6'!$M$4:$M$503,"="&amp;"Yes",'pg6'!$S$4:$S$503,"="&amp;"Ordered"))</f>
        <v>0</v>
      </c>
      <c r="W25" s="1" t="s">
        <v>382</v>
      </c>
      <c r="AA25" s="1">
        <f t="shared" si="0"/>
        <v>24</v>
      </c>
      <c r="AB25" s="1" t="b">
        <f>AND('pg1'!S27&lt;&gt;"Cancelled",'pg1'!S27&lt;&gt;"Account",'pg1'!S27&lt;&gt;"Pending",'pg1'!S27&lt;&gt;"")</f>
        <v>0</v>
      </c>
      <c r="AC25" s="1" t="str">
        <f>IF(AB25=TRUE,'pg1'!C27,"")</f>
        <v/>
      </c>
      <c r="AD25" s="1" t="str">
        <f>IF('pg1'!S27="Ordered",'pg1'!C27,"")</f>
        <v/>
      </c>
      <c r="AE25" s="2" t="str">
        <f>IF('pg1'!C27&lt;&gt;"",COUNTIF(AD2:AD3002,'pg1'!C27)&gt;4,"--")</f>
        <v>--</v>
      </c>
      <c r="AF25" s="1" t="str">
        <f ca="1">IF(startDate="",0,IF(AND('pg1'!T27&gt;=startDate,'pg1'!T27&lt;=endDate,'pg1'!R27&lt;&gt;""),'pg1'!R27,""))</f>
        <v/>
      </c>
      <c r="AG25" s="110" t="str">
        <f>IF(AC25="","",COUNTIFS(AC2:AC3002,AC25))</f>
        <v/>
      </c>
      <c r="AH25" s="2" t="str">
        <f ca="1">IFERROR(MONTH('pg1'!T27),"--")</f>
        <v>--</v>
      </c>
      <c r="AI25" s="1">
        <f ca="1">COUNTIFS(AC2:AC3002,'pg1'!C27,AH2:AH3002,AH25)</f>
        <v>0</v>
      </c>
    </row>
    <row r="26" spans="1:35" ht="15" customHeight="1">
      <c r="A26" s="135"/>
      <c r="B26" s="136" t="s">
        <v>209</v>
      </c>
      <c r="C26" s="115"/>
      <c r="D26" s="54">
        <f t="shared" ca="1" si="1"/>
        <v>0</v>
      </c>
      <c r="E26" s="137"/>
      <c r="M26" s="1">
        <f ca="1">SUM(V26:V31)</f>
        <v>0</v>
      </c>
      <c r="N26" s="1" t="s">
        <v>122</v>
      </c>
      <c r="P26" s="1">
        <f ca="1">IF(startDate="",0,COUNTIFS('pg1'!$T$4:$T$503,"&gt;="&amp;startDate,'pg1'!$T$4:$T$503,"&lt;="&amp;endDate,'pg1'!$S$4:$S$503,"="&amp;"Lost"))</f>
        <v>0</v>
      </c>
      <c r="Q26" s="1" t="s">
        <v>220</v>
      </c>
      <c r="S26" s="1">
        <f ca="1">IF(startDate="",0,COUNTIFS('pg1'!$T$4:$T$503,"&gt;="&amp;startDate,'pg1'!$T$4:$T$503,"&lt;="&amp;endDate,'pg1'!$P$4:$P$503,"="&amp;"J NonFic",'pg1'!$S$4:$S$503,"="&amp;"Complete")+COUNTIFS('pg1'!$T$4:$T$503,"&gt;="&amp;startDate,'pg1'!$T$4:$T$503,"&lt;="&amp;endDate,'pg1'!$P$4:$P$503,"="&amp;"J NonFic",'pg1'!$S$4:$S$503,"="&amp;"Ordered"))</f>
        <v>0</v>
      </c>
      <c r="T26" s="1" t="s">
        <v>296</v>
      </c>
      <c r="V26" s="1">
        <f ca="1">IF(startDate="",0,COUNTIFS('pg1'!$T$4:$T$503,"&gt;="&amp;startDate,'pg1'!$T$4:$T$503,"&lt;="&amp;endDate,'pg1'!$P$4:$P$503,"="&amp;"J NonFic",'pg1'!$M$4:$M$503,"="&amp;"Yes",'pg1'!$S$4:$S$503,"="&amp;"Complete")+COUNTIFS('pg1'!$T$4:$T$503,"&gt;="&amp;startDate,'pg1'!$T$4:$T$503,"&lt;="&amp;endDate,'pg1'!$P$4:$P$503,"="&amp;"J NonFic",'pg1'!$M$4:$M$503,"="&amp;"Yes",'pg1'!$S$4:$S$503,"="&amp;"Ordered"))</f>
        <v>0</v>
      </c>
      <c r="W26" s="1" t="s">
        <v>133</v>
      </c>
      <c r="AA26" s="1">
        <f t="shared" si="0"/>
        <v>25</v>
      </c>
      <c r="AB26" s="1" t="b">
        <f>AND('pg1'!S28&lt;&gt;"Cancelled",'pg1'!S28&lt;&gt;"Account",'pg1'!S28&lt;&gt;"Pending",'pg1'!S28&lt;&gt;"")</f>
        <v>0</v>
      </c>
      <c r="AC26" s="1" t="str">
        <f>IF(AB26=TRUE,'pg1'!C28,"")</f>
        <v/>
      </c>
      <c r="AD26" s="1" t="str">
        <f>IF('pg1'!S28="Ordered",'pg1'!C28,"")</f>
        <v/>
      </c>
      <c r="AE26" s="2" t="str">
        <f>IF('pg1'!C28&lt;&gt;"",COUNTIF(AD2:AD3002,'pg1'!C28)&gt;4,"--")</f>
        <v>--</v>
      </c>
      <c r="AF26" s="1" t="str">
        <f ca="1">IF(startDate="",0,IF(AND('pg1'!T28&gt;=startDate,'pg1'!T28&lt;=endDate,'pg1'!R28&lt;&gt;""),'pg1'!R28,""))</f>
        <v/>
      </c>
      <c r="AG26" s="110" t="str">
        <f>IF(AC26="","",COUNTIFS(AC2:AC3002,AC26))</f>
        <v/>
      </c>
      <c r="AH26" s="2" t="str">
        <f ca="1">IFERROR(MONTH('pg1'!T28),"--")</f>
        <v>--</v>
      </c>
      <c r="AI26" s="1">
        <f ca="1">COUNTIFS(AC2:AC3002,'pg1'!C28,AH2:AH3002,AH26)</f>
        <v>0</v>
      </c>
    </row>
    <row r="27" spans="1:35" ht="15" customHeight="1">
      <c r="A27" s="135"/>
      <c r="B27" s="136" t="s">
        <v>210</v>
      </c>
      <c r="C27" s="115"/>
      <c r="D27" s="54">
        <f t="shared" ca="1" si="1"/>
        <v>0</v>
      </c>
      <c r="E27" s="137"/>
      <c r="P27" s="1">
        <f ca="1">IF(startDate="",0,COUNTIFS('pg2'!$T$4:$T$503,"&gt;="&amp;startDate,'pg2'!$T$4:$T$503,"&lt;="&amp;endDate,'pg2'!$S$4:$S$503,"="&amp;"Lost"))</f>
        <v>0</v>
      </c>
      <c r="Q27" s="1" t="s">
        <v>221</v>
      </c>
      <c r="S27" s="1">
        <f ca="1">IF(startDate="",0,COUNTIFS('pg2'!$T$4:$T$503,"&gt;="&amp;startDate,'pg2'!$T$4:$T$503,"&lt;="&amp;endDate,'pg2'!$P$4:$P$503,"="&amp;"J NonFic",'pg2'!$S$4:$S$503,"="&amp;"Complete")+COUNTIFS('pg2'!$T$4:$T$503,"&gt;="&amp;startDate,'pg2'!$T$4:$T$503,"&lt;="&amp;endDate,'pg2'!$P$4:$P$503,"="&amp;"J NonFic",'pg2'!$S$4:$S$503,"="&amp;"Ordered"))</f>
        <v>0</v>
      </c>
      <c r="T27" s="1" t="s">
        <v>297</v>
      </c>
      <c r="V27" s="1">
        <f ca="1">IF(startDate="",0,COUNTIFS('pg2'!$T$4:$T$503,"&gt;="&amp;startDate,'pg2'!$T$4:$T$503,"&lt;="&amp;endDate,'pg2'!$P$4:$P$503,"="&amp;"J NonFic",'pg2'!$M$4:$M$503,"="&amp;"Yes",'pg2'!$S$4:$S$503,"="&amp;"Complete")+COUNTIFS('pg2'!$T$4:$T$503,"&gt;="&amp;startDate,'pg2'!$T$4:$T$503,"&lt;="&amp;endDate,'pg2'!$P$4:$P$503,"="&amp;"J NonFic",'pg2'!$M$4:$M$503,"="&amp;"Yes",'pg2'!$S$4:$S$503,"="&amp;"Ordered"))</f>
        <v>0</v>
      </c>
      <c r="W27" s="1" t="s">
        <v>141</v>
      </c>
      <c r="AA27" s="1">
        <f t="shared" si="0"/>
        <v>26</v>
      </c>
      <c r="AB27" s="1" t="b">
        <f>AND('pg1'!S29&lt;&gt;"Cancelled",'pg1'!S29&lt;&gt;"Account",'pg1'!S29&lt;&gt;"Pending",'pg1'!S29&lt;&gt;"")</f>
        <v>0</v>
      </c>
      <c r="AC27" s="1" t="str">
        <f>IF(AB27=TRUE,'pg1'!C29,"")</f>
        <v/>
      </c>
      <c r="AD27" s="1" t="str">
        <f>IF('pg1'!S29="Ordered",'pg1'!C29,"")</f>
        <v/>
      </c>
      <c r="AE27" s="2" t="str">
        <f>IF('pg1'!C29&lt;&gt;"",COUNTIF(AD2:AD3002,'pg1'!C29)&gt;4,"--")</f>
        <v>--</v>
      </c>
      <c r="AF27" s="1" t="str">
        <f ca="1">IF(startDate="",0,IF(AND('pg1'!T29&gt;=startDate,'pg1'!T29&lt;=endDate,'pg1'!R29&lt;&gt;""),'pg1'!R29,""))</f>
        <v/>
      </c>
      <c r="AG27" s="110" t="str">
        <f>IF(AC27="","",COUNTIFS(AC2:AC3002,AC27))</f>
        <v/>
      </c>
      <c r="AH27" s="2" t="str">
        <f ca="1">IFERROR(MONTH('pg1'!T29),"--")</f>
        <v>--</v>
      </c>
      <c r="AI27" s="1">
        <f ca="1">COUNTIFS(AC2:AC3002,'pg1'!C29,AH2:AH3002,AH27)</f>
        <v>0</v>
      </c>
    </row>
    <row r="28" spans="1:35" ht="15" customHeight="1">
      <c r="A28" s="135"/>
      <c r="B28" s="136" t="s">
        <v>211</v>
      </c>
      <c r="C28" s="115"/>
      <c r="D28" s="54">
        <f t="shared" ca="1" si="1"/>
        <v>0</v>
      </c>
      <c r="E28" s="137"/>
      <c r="M28" s="1">
        <f ca="1">IF(startDate="",0,COUNTIFS('pg1'!$T$4:$T$503,"&gt;="&amp;startDate,'pg1'!$T$4:$T$503,"&lt;="&amp;endDate,'pg1'!$AA$4:$AA$503,"="&amp;"Repeat"))</f>
        <v>0</v>
      </c>
      <c r="N28" s="1" t="s">
        <v>164</v>
      </c>
      <c r="P28" s="1">
        <f ca="1">IF(startDate="",0,COUNTIFS('pg3'!$T$4:$T$503,"&gt;="&amp;startDate,'pg3'!$T$4:$T$503,"&lt;="&amp;endDate,'pg3'!$S$4:$S$503,"="&amp;"Lost"))</f>
        <v>0</v>
      </c>
      <c r="Q28" s="1" t="s">
        <v>222</v>
      </c>
      <c r="S28" s="1">
        <f ca="1">IF(startDate="",0,COUNTIFS('pg3'!$T$4:$T$503,"&gt;="&amp;startDate,'pg3'!$T$4:$T$503,"&lt;="&amp;endDate,'pg3'!$P$4:$P$503,"="&amp;"J NonFic",'pg3'!$S$4:$S$503,"="&amp;"Complete")+COUNTIFS('pg3'!$T$4:$T$503,"&gt;="&amp;startDate,'pg3'!$T$4:$T$503,"&lt;="&amp;endDate,'pg3'!$P$4:$P$503,"="&amp;"J NonFic",'pg3'!$S$4:$S$503,"="&amp;"Ordered"))</f>
        <v>0</v>
      </c>
      <c r="T28" s="1" t="s">
        <v>298</v>
      </c>
      <c r="V28" s="1">
        <f ca="1">IF(startDate="",0,COUNTIFS('pg3'!$T$4:$T$503,"&gt;="&amp;startDate,'pg3'!$T$4:$T$503,"&lt;="&amp;endDate,'pg3'!$P$4:$P$503,"="&amp;"J NonFic",'pg3'!$M$4:$M$503,"="&amp;"Yes",'pg3'!$S$4:$S$503,"="&amp;"Complete")+COUNTIFS('pg3'!$T$4:$T$503,"&gt;="&amp;startDate,'pg3'!$T$4:$T$503,"&lt;="&amp;endDate,'pg3'!$P$4:$P$503,"="&amp;"J NonFic",'pg3'!$M$4:$M$503,"="&amp;"Yes",'pg3'!$S$4:$S$503,"="&amp;"Ordered"))</f>
        <v>0</v>
      </c>
      <c r="W28" s="1" t="s">
        <v>142</v>
      </c>
      <c r="AA28" s="1">
        <f t="shared" si="0"/>
        <v>27</v>
      </c>
      <c r="AB28" s="1" t="b">
        <f>AND('pg1'!S30&lt;&gt;"Cancelled",'pg1'!S30&lt;&gt;"Account",'pg1'!S30&lt;&gt;"Pending",'pg1'!S30&lt;&gt;"")</f>
        <v>0</v>
      </c>
      <c r="AC28" s="1" t="str">
        <f>IF(AB28=TRUE,'pg1'!C30,"")</f>
        <v/>
      </c>
      <c r="AD28" s="1" t="str">
        <f>IF('pg1'!S30="Ordered",'pg1'!C30,"")</f>
        <v/>
      </c>
      <c r="AE28" s="2" t="str">
        <f>IF('pg1'!C30&lt;&gt;"",COUNTIF(AD2:AD3002,'pg1'!C30)&gt;4,"--")</f>
        <v>--</v>
      </c>
      <c r="AF28" s="1" t="str">
        <f ca="1">IF(startDate="",0,IF(AND('pg1'!T30&gt;=startDate,'pg1'!T30&lt;=endDate,'pg1'!R30&lt;&gt;""),'pg1'!R30,""))</f>
        <v/>
      </c>
      <c r="AG28" s="110" t="str">
        <f>IF(AC28="","",COUNTIFS(AC2:AC3002,AC28))</f>
        <v/>
      </c>
      <c r="AH28" s="2" t="str">
        <f ca="1">IFERROR(MONTH('pg1'!T30),"--")</f>
        <v>--</v>
      </c>
      <c r="AI28" s="1">
        <f ca="1">COUNTIFS(AC2:AC3002,'pg1'!C30,AH2:AH3002,AH28)</f>
        <v>0</v>
      </c>
    </row>
    <row r="29" spans="1:35" ht="15" customHeight="1">
      <c r="A29" s="135"/>
      <c r="B29" s="136" t="s">
        <v>212</v>
      </c>
      <c r="C29" s="115"/>
      <c r="D29" s="54">
        <f t="shared" ca="1" si="1"/>
        <v>0</v>
      </c>
      <c r="E29" s="137"/>
      <c r="M29" s="1">
        <f ca="1">IF(startDate="",0,COUNTIFS('pg2'!$T$4:$T$503,"&gt;="&amp;startDate,'pg2'!$T$4:$T$503,"&lt;="&amp;endDate,'pg2'!$AA$4:$AA$503,"="&amp;"Repeat"))</f>
        <v>0</v>
      </c>
      <c r="N29" s="1" t="s">
        <v>165</v>
      </c>
      <c r="P29" s="1">
        <f ca="1">IF(startDate="",0,COUNTIFS('pg4'!$T$4:$T$503,"&gt;="&amp;startDate,'pg4'!$T$4:$T$503,"&lt;="&amp;endDate,'pg4'!$S$4:$S$503,"="&amp;"Lost"))</f>
        <v>0</v>
      </c>
      <c r="Q29" s="1" t="s">
        <v>223</v>
      </c>
      <c r="S29" s="1">
        <f ca="1">IF(startDate="",0,COUNTIFS('pg4'!$T$4:$T$503,"&gt;="&amp;startDate,'pg4'!$T$4:$T$503,"&lt;="&amp;endDate,'pg4'!$P$4:$P$503,"="&amp;"J NonFic",'pg4'!$S$4:$S$503,"="&amp;"Complete")+COUNTIFS('pg4'!$T$4:$T$503,"&gt;="&amp;startDate,'pg4'!$T$4:$T$503,"&lt;="&amp;endDate,'pg4'!$P$4:$P$503,"="&amp;"J NonFic",'pg4'!$S$4:$S$503,"="&amp;"Ordered"))</f>
        <v>0</v>
      </c>
      <c r="T29" s="1" t="s">
        <v>299</v>
      </c>
      <c r="V29" s="1">
        <f ca="1">IF(startDate="",0,COUNTIFS('pg4'!$T$4:$T$503,"&gt;="&amp;startDate,'pg4'!$T$4:$T$503,"&lt;="&amp;endDate,'pg4'!$P$4:$P$503,"="&amp;"J NonFic",'pg4'!$M$4:$M$503,"="&amp;"Yes",'pg4'!$S$4:$S$503,"="&amp;"Complete")+COUNTIFS('pg4'!$T$4:$T$503,"&gt;="&amp;startDate,'pg4'!$T$4:$T$503,"&lt;="&amp;endDate,'pg4'!$P$4:$P$503,"="&amp;"J NonFic",'pg4'!$M$4:$M$503,"="&amp;"Yes",'pg4'!$S$4:$S$503,"="&amp;"Ordered"))</f>
        <v>0</v>
      </c>
      <c r="W29" s="1" t="s">
        <v>143</v>
      </c>
      <c r="AA29" s="1">
        <f t="shared" si="0"/>
        <v>28</v>
      </c>
      <c r="AB29" s="1" t="b">
        <f>AND('pg1'!S31&lt;&gt;"Cancelled",'pg1'!S31&lt;&gt;"Account",'pg1'!S31&lt;&gt;"Pending",'pg1'!S31&lt;&gt;"")</f>
        <v>0</v>
      </c>
      <c r="AC29" s="1" t="str">
        <f>IF(AB29=TRUE,'pg1'!C31,"")</f>
        <v/>
      </c>
      <c r="AD29" s="1" t="str">
        <f>IF('pg1'!S31="Ordered",'pg1'!C31,"")</f>
        <v/>
      </c>
      <c r="AE29" s="2" t="str">
        <f>IF('pg1'!C31&lt;&gt;"",COUNTIF(AD2:AD3002,'pg1'!C31)&gt;4,"--")</f>
        <v>--</v>
      </c>
      <c r="AF29" s="1" t="str">
        <f ca="1">IF(startDate="",0,IF(AND('pg1'!T31&gt;=startDate,'pg1'!T31&lt;=endDate,'pg1'!R31&lt;&gt;""),'pg1'!R31,""))</f>
        <v/>
      </c>
      <c r="AG29" s="110" t="str">
        <f>IF(AC29="","",COUNTIFS(AC2:AC3002,AC29))</f>
        <v/>
      </c>
      <c r="AH29" s="2" t="str">
        <f ca="1">IFERROR(MONTH('pg1'!T31),"--")</f>
        <v>--</v>
      </c>
      <c r="AI29" s="1">
        <f ca="1">COUNTIFS(AC2:AC3002,'pg1'!C31,AH2:AH3002,AH29)</f>
        <v>0</v>
      </c>
    </row>
    <row r="30" spans="1:35" ht="15" customHeight="1">
      <c r="A30" s="135"/>
      <c r="B30" s="136" t="s">
        <v>213</v>
      </c>
      <c r="C30" s="115"/>
      <c r="D30" s="54">
        <f t="shared" ca="1" si="1"/>
        <v>0</v>
      </c>
      <c r="E30" s="137"/>
      <c r="M30" s="1">
        <f ca="1">IF(startDate="",0,COUNTIFS('pg3'!$T$4:$T$503,"&gt;="&amp;startDate,'pg3'!$T$4:$T$503,"&lt;="&amp;endDate,'pg3'!$AA$4:$AA$503,"="&amp;"Repeat"))</f>
        <v>0</v>
      </c>
      <c r="N30" s="1" t="s">
        <v>166</v>
      </c>
      <c r="P30" s="1">
        <f ca="1">IF(startDate="",0,COUNTIFS('pg5'!$T$4:$T$503,"&gt;="&amp;startDate,'pg5'!$T$4:$T$503,"&lt;="&amp;endDate,'pg5'!$S$4:$S$503,"="&amp;"Lost"))</f>
        <v>0</v>
      </c>
      <c r="Q30" s="1" t="s">
        <v>250</v>
      </c>
      <c r="S30" s="1">
        <f ca="1">IF(startDate="",0,COUNTIFS('pg5'!$T$4:$T$503,"&gt;="&amp;startDate,'pg5'!$T$4:$T$503,"&lt;="&amp;endDate,'pg5'!$P$4:$P$503,"="&amp;"J NonFic",'pg5'!$S$4:$S$503,"="&amp;"Complete")+COUNTIFS('pg5'!$T$4:$T$503,"&gt;="&amp;startDate,'pg5'!$T$4:$T$503,"&lt;="&amp;endDate,'pg5'!$P$4:$P$503,"="&amp;"J NonFic",'pg5'!$S$4:$S$503,"="&amp;"Ordered"))</f>
        <v>0</v>
      </c>
      <c r="T30" s="1" t="s">
        <v>300</v>
      </c>
      <c r="V30" s="1">
        <f ca="1">IF(startDate="",0,COUNTIFS('pg5'!$T$4:$T$503,"&gt;="&amp;startDate,'pg5'!$T$4:$T$503,"&lt;="&amp;endDate,'pg5'!$P$4:$P$503,"="&amp;"J NonFic",'pg5'!$M$4:$M$503,"="&amp;"Yes",'pg5'!$S$4:$S$503,"="&amp;"Complete")+COUNTIFS('pg5'!$T$4:$T$503,"&gt;="&amp;startDate,'pg5'!$T$4:$T$503,"&lt;="&amp;endDate,'pg5'!$P$4:$P$503,"="&amp;"J NonFic",'pg5'!$M$4:$M$503,"="&amp;"Yes",'pg5'!$S$4:$S$503,"="&amp;"Ordered"))</f>
        <v>0</v>
      </c>
      <c r="W30" s="1" t="s">
        <v>251</v>
      </c>
      <c r="AA30" s="1">
        <f t="shared" si="0"/>
        <v>29</v>
      </c>
      <c r="AB30" s="1" t="b">
        <f>AND('pg1'!S32&lt;&gt;"Cancelled",'pg1'!S32&lt;&gt;"Account",'pg1'!S32&lt;&gt;"Pending",'pg1'!S32&lt;&gt;"")</f>
        <v>0</v>
      </c>
      <c r="AC30" s="1" t="str">
        <f>IF(AB30=TRUE,'pg1'!C32,"")</f>
        <v/>
      </c>
      <c r="AD30" s="1" t="str">
        <f>IF('pg1'!S32="Ordered",'pg1'!C32,"")</f>
        <v/>
      </c>
      <c r="AE30" s="2" t="str">
        <f>IF('pg1'!C32&lt;&gt;"",COUNTIF(AD2:AD3002,'pg1'!C32)&gt;4,"--")</f>
        <v>--</v>
      </c>
      <c r="AF30" s="1" t="str">
        <f ca="1">IF(startDate="",0,IF(AND('pg1'!T32&gt;=startDate,'pg1'!T32&lt;=endDate,'pg1'!R32&lt;&gt;""),'pg1'!R32,""))</f>
        <v/>
      </c>
      <c r="AG30" s="110" t="str">
        <f>IF(AC30="","",COUNTIFS(AC2:AC3002,AC30))</f>
        <v/>
      </c>
      <c r="AH30" s="2" t="str">
        <f ca="1">IFERROR(MONTH('pg1'!T32),"--")</f>
        <v>--</v>
      </c>
      <c r="AI30" s="1">
        <f ca="1">COUNTIFS(AC2:AC3002,'pg1'!C32,AH2:AH3002,AH30)</f>
        <v>0</v>
      </c>
    </row>
    <row r="31" spans="1:35" ht="15" customHeight="1">
      <c r="A31" s="139"/>
      <c r="B31" s="136" t="s">
        <v>214</v>
      </c>
      <c r="C31" s="115"/>
      <c r="D31" s="54">
        <f ca="1">M20</f>
        <v>0</v>
      </c>
      <c r="E31" s="137"/>
      <c r="M31" s="1">
        <f ca="1">IF(startDate="",0,COUNTIFS('pg4'!$T$4:$T$503,"&gt;="&amp;startDate,'pg4'!$T$4:$T$503,"&lt;="&amp;endDate,'pg4'!$AA$4:$AA$503,"="&amp;"Repeat"))</f>
        <v>0</v>
      </c>
      <c r="N31" s="1" t="s">
        <v>167</v>
      </c>
      <c r="P31" s="1">
        <f ca="1">IF(startDate="",0,COUNTIFS('pg6'!$T$4:$T$503,"&gt;="&amp;startDate,'pg6'!$T$4:$T$503,"&lt;="&amp;endDate,'pg6'!$S$4:$S$503,"="&amp;"Lost"))</f>
        <v>0</v>
      </c>
      <c r="Q31" s="1" t="s">
        <v>363</v>
      </c>
      <c r="S31" s="1">
        <f ca="1">IF(startDate="",0,COUNTIFS('pg6'!$T$4:$T$503,"&gt;="&amp;startDate,'pg6'!$T$4:$T$503,"&lt;="&amp;endDate,'pg6'!$P$4:$P$503,"="&amp;"J NonFic",'pg6'!$S$4:$S$503,"="&amp;"Complete")+COUNTIFS('pg6'!$T$4:$T$503,"&gt;="&amp;startDate,'pg6'!$T$4:$T$503,"&lt;="&amp;endDate,'pg6'!$P$4:$P$503,"="&amp;"J NonFic",'pg6'!$S$4:$S$503,"="&amp;"Ordered"))</f>
        <v>0</v>
      </c>
      <c r="T31" s="1" t="s">
        <v>376</v>
      </c>
      <c r="V31" s="1">
        <f ca="1">IF(startDate="",0,COUNTIFS('pg6'!$T$4:$T$503,"&gt;="&amp;startDate,'pg6'!$T$4:$T$503,"&lt;="&amp;endDate,'pg6'!$P$4:$P$503,"="&amp;"J NonFic",'pg6'!$M$4:$M$503,"="&amp;"Yes",'pg6'!$S$4:$S$503,"="&amp;"Complete")+COUNTIFS('pg6'!$T$4:$T$503,"&gt;="&amp;startDate,'pg6'!$T$4:$T$503,"&lt;="&amp;endDate,'pg6'!$P$4:$P$503,"="&amp;"J NonFic",'pg6'!$M$4:$M$503,"="&amp;"Yes",'pg6'!$S$4:$S$503,"="&amp;"Ordered"))</f>
        <v>0</v>
      </c>
      <c r="W31" s="1" t="s">
        <v>386</v>
      </c>
      <c r="AA31" s="1">
        <f t="shared" si="0"/>
        <v>30</v>
      </c>
      <c r="AB31" s="1" t="b">
        <f>AND('pg1'!S33&lt;&gt;"Cancelled",'pg1'!S33&lt;&gt;"Account",'pg1'!S33&lt;&gt;"Pending",'pg1'!S33&lt;&gt;"")</f>
        <v>0</v>
      </c>
      <c r="AC31" s="1" t="str">
        <f>IF(AB31=TRUE,'pg1'!C33,"")</f>
        <v/>
      </c>
      <c r="AD31" s="1" t="str">
        <f>IF('pg1'!S33="Ordered",'pg1'!C33,"")</f>
        <v/>
      </c>
      <c r="AE31" s="2" t="str">
        <f>IF('pg1'!C33&lt;&gt;"",COUNTIF(AD2:AD3002,'pg1'!C33)&gt;4,"--")</f>
        <v>--</v>
      </c>
      <c r="AF31" s="1" t="str">
        <f ca="1">IF(startDate="",0,IF(AND('pg1'!T33&gt;=startDate,'pg1'!T33&lt;=endDate,'pg1'!R33&lt;&gt;""),'pg1'!R33,""))</f>
        <v/>
      </c>
      <c r="AG31" s="110" t="str">
        <f>IF(AC31="","",COUNTIFS(AC2:AC3002,AC31))</f>
        <v/>
      </c>
      <c r="AH31" s="2" t="str">
        <f ca="1">IFERROR(MONTH('pg1'!T33),"--")</f>
        <v>--</v>
      </c>
      <c r="AI31" s="1">
        <f ca="1">COUNTIFS(AC2:AC3002,'pg1'!C33,AH2:AH3002,AH31)</f>
        <v>0</v>
      </c>
    </row>
    <row r="32" spans="1:35" ht="15" customHeight="1">
      <c r="A32" s="140"/>
      <c r="B32" s="141" t="s">
        <v>43</v>
      </c>
      <c r="C32" s="121"/>
      <c r="D32" s="55">
        <f ca="1">SUM(S38:S43)</f>
        <v>0</v>
      </c>
      <c r="E32" s="137"/>
      <c r="M32" s="1">
        <f ca="1">IF(startDate="",0,COUNTIFS('pg5'!$T$4:$T$503,"&gt;="&amp;startDate,'pg5'!$T$4:$T$503,"&lt;="&amp;endDate,'pg5'!$AA$4:$AA$503,"="&amp;"Repeat"))</f>
        <v>0</v>
      </c>
      <c r="N32" s="1" t="s">
        <v>237</v>
      </c>
      <c r="P32" s="1">
        <f ca="1">IF(startDate="",0,COUNTIFS('pg1'!$T$4:$T$503,"&gt;="&amp;startDate,'pg1'!$T$4:$T$503,"&lt;="&amp;endDate,'pg1'!$S$4:$S$503,"="&amp;"Wait"))</f>
        <v>0</v>
      </c>
      <c r="Q32" s="1" t="s">
        <v>96</v>
      </c>
      <c r="S32" s="1">
        <f ca="1">IF(startDate="",0,COUNTIFS('pg1'!$T$4:$T$503,"&gt;="&amp;startDate,'pg1'!$T$4:$T$503,"&lt;="&amp;endDate,'pg1'!$P$4:$P$503,"="&amp;"YA NonFic",'pg1'!$S$4:$S$503,"="&amp;"Complete")+COUNTIFS('pg1'!$T$4:$T$503,"&gt;="&amp;startDate,'pg1'!$T$4:$T$503,"&lt;="&amp;endDate,'pg1'!$P$4:$P$503,"="&amp;"YA NonFic",'pg1'!$S$4:$S$503,"="&amp;"Ordered"))</f>
        <v>0</v>
      </c>
      <c r="T32" s="1" t="s">
        <v>301</v>
      </c>
      <c r="V32" s="1">
        <f ca="1">IF(startDate="",0,COUNTIFS('pg1'!$T$4:$T$503,"&gt;="&amp;startDate,'pg1'!$T$4:$T$503,"&lt;="&amp;endDate,'pg1'!$P$4:$P$503,"="&amp;"YA NonFic",'pg1'!$M$4:$M$503,"="&amp;"Yes",'pg1'!$S$4:$S$503,"="&amp;"Complete")+COUNTIFS('pg1'!$T$4:$T$503,"&gt;="&amp;startDate,'pg1'!$T$4:$T$503,"&lt;="&amp;endDate,'pg1'!$P$4:$P$503,"="&amp;"YA NonFic",'pg1'!$M$4:$M$503,"="&amp;"Yes",'pg1'!$S$4:$S$503,"="&amp;"Ordered"))</f>
        <v>0</v>
      </c>
      <c r="W32" s="1" t="s">
        <v>134</v>
      </c>
      <c r="AA32" s="1">
        <f t="shared" si="0"/>
        <v>31</v>
      </c>
      <c r="AB32" s="1" t="b">
        <f>AND('pg1'!S34&lt;&gt;"Cancelled",'pg1'!S34&lt;&gt;"Account",'pg1'!S34&lt;&gt;"Pending",'pg1'!S34&lt;&gt;"")</f>
        <v>0</v>
      </c>
      <c r="AC32" s="1" t="str">
        <f>IF(AB32=TRUE,'pg1'!C34,"")</f>
        <v/>
      </c>
      <c r="AD32" s="1" t="str">
        <f>IF('pg1'!S34="Ordered",'pg1'!C34,"")</f>
        <v/>
      </c>
      <c r="AE32" s="2" t="str">
        <f>IF('pg1'!C34&lt;&gt;"",COUNTIF(AD2:AD3002,'pg1'!C34)&gt;4,"--")</f>
        <v>--</v>
      </c>
      <c r="AF32" s="1" t="str">
        <f ca="1">IF(startDate="",0,IF(AND('pg1'!T34&gt;=startDate,'pg1'!T34&lt;=endDate,'pg1'!R34&lt;&gt;""),'pg1'!R34,""))</f>
        <v/>
      </c>
      <c r="AG32" s="110" t="str">
        <f>IF(AC32="","",COUNTIFS(AC2:AC3002,AC32))</f>
        <v/>
      </c>
      <c r="AH32" s="2" t="str">
        <f ca="1">IFERROR(MONTH('pg1'!T34),"--")</f>
        <v>--</v>
      </c>
      <c r="AI32" s="1">
        <f ca="1">COUNTIFS(AC2:AC3002,'pg1'!C34,AH2:AH3002,AH32)</f>
        <v>0</v>
      </c>
    </row>
    <row r="33" spans="1:35" ht="15" customHeight="1">
      <c r="A33" s="140"/>
      <c r="B33" s="141" t="s">
        <v>65</v>
      </c>
      <c r="C33" s="121"/>
      <c r="D33" s="55">
        <f ca="1">SUM(S44:S49)</f>
        <v>0</v>
      </c>
      <c r="E33" s="137"/>
      <c r="M33" s="1">
        <f ca="1">IF(startDate="",0,COUNTIFS('pg6'!$T$4:$T$503,"&gt;="&amp;startDate,'pg6'!$T$4:$T$503,"&lt;="&amp;endDate,'pg6'!$AA$4:$AA$503,"="&amp;"Repeat"))</f>
        <v>0</v>
      </c>
      <c r="N33" s="1" t="s">
        <v>362</v>
      </c>
      <c r="P33" s="1">
        <f ca="1">IF(startDate="",0,COUNTIFS('pg2'!$T$4:$T$503,"&gt;="&amp;startDate,'pg2'!$T$4:$T$503,"&lt;="&amp;endDate,'pg2'!$S$4:$S$503,"="&amp;"Wait"))</f>
        <v>0</v>
      </c>
      <c r="Q33" s="1" t="s">
        <v>107</v>
      </c>
      <c r="S33" s="1">
        <f ca="1">IF(startDate="",0,COUNTIFS('pg2'!$T$4:$T$503,"&gt;="&amp;startDate,'pg2'!$T$4:$T$503,"&lt;="&amp;endDate,'pg2'!$P$4:$P$503,"="&amp;"YA NonFic",'pg2'!$S$4:$S$503,"="&amp;"Complete")+COUNTIFS('pg2'!$T$4:$T$503,"&gt;="&amp;startDate,'pg2'!$T$4:$T$503,"&lt;="&amp;endDate,'pg2'!$P$4:$P$503,"="&amp;"YA NonFic",'pg2'!$S$4:$S$503,"="&amp;"Ordered"))</f>
        <v>0</v>
      </c>
      <c r="T33" s="1" t="s">
        <v>302</v>
      </c>
      <c r="V33" s="1">
        <f ca="1">IF(startDate="",0,COUNTIFS('pg2'!$T$4:$T$503,"&gt;="&amp;startDate,'pg2'!$T$4:$T$503,"&lt;="&amp;endDate,'pg2'!$P$4:$P$503,"="&amp;"YA NonFic",'pg2'!$M$4:$M$503,"="&amp;"Yes",'pg2'!$S$4:$S$503,"="&amp;"Complete")+COUNTIFS('pg2'!$T$4:$T$503,"&gt;="&amp;startDate,'pg2'!$T$4:$T$503,"&lt;="&amp;endDate,'pg2'!$P$4:$P$503,"="&amp;"YA NonFic",'pg2'!$M$4:$M$503,"="&amp;"Yes",'pg2'!$S$4:$S$503,"="&amp;"Ordered"))</f>
        <v>0</v>
      </c>
      <c r="W33" s="1" t="s">
        <v>144</v>
      </c>
      <c r="AA33" s="1">
        <f t="shared" si="0"/>
        <v>32</v>
      </c>
      <c r="AB33" s="1" t="b">
        <f>AND('pg1'!S35&lt;&gt;"Cancelled",'pg1'!S35&lt;&gt;"Account",'pg1'!S35&lt;&gt;"Pending",'pg1'!S35&lt;&gt;"")</f>
        <v>0</v>
      </c>
      <c r="AC33" s="1" t="str">
        <f>IF(AB33=TRUE,'pg1'!C35,"")</f>
        <v/>
      </c>
      <c r="AD33" s="1" t="str">
        <f>IF('pg1'!S35="Ordered",'pg1'!C35,"")</f>
        <v/>
      </c>
      <c r="AE33" s="2" t="str">
        <f>IF('pg1'!C35&lt;&gt;"",COUNTIF(AD2:AD3002,'pg1'!C35)&gt;4,"--")</f>
        <v>--</v>
      </c>
      <c r="AF33" s="1" t="str">
        <f ca="1">IF(startDate="",0,IF(AND('pg1'!T35&gt;=startDate,'pg1'!T35&lt;=endDate,'pg1'!R35&lt;&gt;""),'pg1'!R35,""))</f>
        <v/>
      </c>
      <c r="AG33" s="110" t="str">
        <f>IF(AC33="","",COUNTIFS(AC2:AC3002,AC33))</f>
        <v/>
      </c>
      <c r="AH33" s="2" t="str">
        <f ca="1">IFERROR(MONTH('pg1'!T35),"--")</f>
        <v>--</v>
      </c>
      <c r="AI33" s="1">
        <f ca="1">COUNTIFS(AC2:AC3002,'pg1'!C35,AH2:AH3002,AH33)</f>
        <v>0</v>
      </c>
    </row>
    <row r="34" spans="1:35" ht="15" customHeight="1">
      <c r="A34" s="140"/>
      <c r="B34" s="141" t="s">
        <v>46</v>
      </c>
      <c r="C34" s="121"/>
      <c r="D34" s="55">
        <f ca="1">SUM(S56:S61)</f>
        <v>0</v>
      </c>
      <c r="E34" s="137"/>
      <c r="M34" s="1">
        <f ca="1">IF(startDate="",0,COUNTIFS('pg1'!$T$4:$T$503,"&gt;="&amp;startDate,'pg1'!$T$4:$T$503,"&lt;="&amp;endDate,'pg1'!$AA$4:$AA$503,"="&amp;"Owned"))</f>
        <v>0</v>
      </c>
      <c r="N34" s="1" t="s">
        <v>169</v>
      </c>
      <c r="P34" s="1">
        <f ca="1">IF(startDate="",0,COUNTIFS('pg3'!$T$4:$T$503,"&gt;="&amp;startDate,'pg3'!$T$4:$T$503,"&lt;="&amp;endDate,'pg3'!$S$4:$S$503,"="&amp;"Wait"))</f>
        <v>0</v>
      </c>
      <c r="Q34" s="1" t="s">
        <v>97</v>
      </c>
      <c r="S34" s="1">
        <f ca="1">IF(startDate="",0,COUNTIFS('pg3'!$T$4:$T$503,"&gt;="&amp;startDate,'pg3'!$T$4:$T$503,"&lt;="&amp;endDate,'pg3'!$P$4:$P$503,"="&amp;"YA NonFic",'pg3'!$S$4:$S$503,"="&amp;"Complete")+COUNTIFS('pg3'!$T$4:$T$503,"&gt;="&amp;startDate,'pg3'!$T$4:$T$503,"&lt;="&amp;endDate,'pg3'!$P$4:$P$503,"="&amp;"YA NonFic",'pg3'!$S$4:$S$503,"="&amp;"Ordered"))</f>
        <v>0</v>
      </c>
      <c r="T34" s="1" t="s">
        <v>303</v>
      </c>
      <c r="V34" s="1">
        <f ca="1">IF(startDate="",0,COUNTIFS('pg3'!$T$4:$T$503,"&gt;="&amp;startDate,'pg3'!$T$4:$T$503,"&lt;="&amp;endDate,'pg3'!$P$4:$P$503,"="&amp;"YA NonFic",'pg3'!$M$4:$M$503,"="&amp;"Yes",'pg3'!$S$4:$S$503,"="&amp;"Complete")+COUNTIFS('pg3'!$T$4:$T$503,"&gt;="&amp;startDate,'pg3'!$T$4:$T$503,"&lt;="&amp;endDate,'pg3'!$P$4:$P$503,"="&amp;"YA NonFic",'pg3'!$M$4:$M$503,"="&amp;"Yes",'pg3'!$S$4:$S$503,"="&amp;"Ordered"))</f>
        <v>0</v>
      </c>
      <c r="W34" s="1" t="s">
        <v>145</v>
      </c>
      <c r="AA34" s="1">
        <f t="shared" si="0"/>
        <v>33</v>
      </c>
      <c r="AB34" s="1" t="b">
        <f>AND('pg1'!S36&lt;&gt;"Cancelled",'pg1'!S36&lt;&gt;"Account",'pg1'!S36&lt;&gt;"Pending",'pg1'!S36&lt;&gt;"")</f>
        <v>0</v>
      </c>
      <c r="AC34" s="1" t="str">
        <f>IF(AB34=TRUE,'pg1'!C36,"")</f>
        <v/>
      </c>
      <c r="AD34" s="1" t="str">
        <f>IF('pg1'!S36="Ordered",'pg1'!C36,"")</f>
        <v/>
      </c>
      <c r="AE34" s="2" t="str">
        <f>IF('pg1'!C36&lt;&gt;"",COUNTIF(AD2:AD3002,'pg1'!C36)&gt;4,"--")</f>
        <v>--</v>
      </c>
      <c r="AF34" s="1" t="str">
        <f ca="1">IF(startDate="",0,IF(AND('pg1'!T36&gt;=startDate,'pg1'!T36&lt;=endDate,'pg1'!R36&lt;&gt;""),'pg1'!R36,""))</f>
        <v/>
      </c>
      <c r="AG34" s="110" t="str">
        <f>IF(AC34="","",COUNTIFS(AC2:AC3002,AC34))</f>
        <v/>
      </c>
      <c r="AH34" s="2" t="str">
        <f ca="1">IFERROR(MONTH('pg1'!T36),"--")</f>
        <v>--</v>
      </c>
      <c r="AI34" s="1">
        <f ca="1">COUNTIFS(AC2:AC3002,'pg1'!C36,AH2:AH3002,AH34)</f>
        <v>0</v>
      </c>
    </row>
    <row r="35" spans="1:35" ht="15" customHeight="1">
      <c r="A35" s="140"/>
      <c r="B35" s="141" t="s">
        <v>66</v>
      </c>
      <c r="C35" s="121"/>
      <c r="D35" s="55">
        <f ca="1">SUM(S62:S67)</f>
        <v>0</v>
      </c>
      <c r="E35" s="137"/>
      <c r="M35" s="1">
        <f ca="1">IF(startDate="",0,COUNTIFS('pg2'!$T$4:$T$503,"&gt;="&amp;startDate,'pg2'!$T$4:$T$503,"&lt;="&amp;endDate,'pg2'!$AA$4:$AA$503,"="&amp;"Owned"))</f>
        <v>0</v>
      </c>
      <c r="N35" s="1" t="s">
        <v>170</v>
      </c>
      <c r="P35" s="1">
        <f ca="1">IF(startDate="",0,COUNTIFS('pg4'!$T$4:$T$503,"&gt;="&amp;startDate,'pg4'!$T$4:$T$503,"&lt;="&amp;endDate,'pg4'!$S$4:$S$503,"="&amp;"Wait"))</f>
        <v>0</v>
      </c>
      <c r="Q35" s="1" t="s">
        <v>98</v>
      </c>
      <c r="S35" s="1">
        <f ca="1">IF(startDate="",0,COUNTIFS('pg4'!$T$4:$T$503,"&gt;="&amp;startDate,'pg4'!$T$4:$T$503,"&lt;="&amp;endDate,'pg4'!$P$4:$P$503,"="&amp;"YA NonFic",'pg4'!$S$4:$S$503,"="&amp;"Complete")+COUNTIFS('pg4'!$T$4:$T$503,"&gt;="&amp;startDate,'pg4'!$T$4:$T$503,"&lt;="&amp;endDate,'pg4'!$P$4:$P$503,"="&amp;"YA NonFic",'pg4'!$S$4:$S$503,"="&amp;"Ordered"))</f>
        <v>0</v>
      </c>
      <c r="T35" s="1" t="s">
        <v>304</v>
      </c>
      <c r="V35" s="1">
        <f ca="1">IF(startDate="",0,COUNTIFS('pg4'!$T$4:$T$503,"&gt;="&amp;startDate,'pg4'!$T$4:$T$503,"&lt;="&amp;endDate,'pg4'!$P$4:$P$503,"="&amp;"YA NonFic",'pg4'!$M$4:$M$503,"="&amp;"Yes",'pg4'!$S$4:$S$503,"="&amp;"Complete")+COUNTIFS('pg4'!$T$4:$T$503,"&gt;="&amp;startDate,'pg4'!$T$4:$T$503,"&lt;="&amp;endDate,'pg4'!$P$4:$P$503,"="&amp;"YA NonFic",'pg4'!$M$4:$M$503,"="&amp;"Yes",'pg4'!$S$4:$S$503,"="&amp;"Ordered"))</f>
        <v>0</v>
      </c>
      <c r="W35" s="1" t="s">
        <v>146</v>
      </c>
      <c r="AA35" s="1">
        <f t="shared" si="0"/>
        <v>34</v>
      </c>
      <c r="AB35" s="1" t="b">
        <f>AND('pg1'!S37&lt;&gt;"Cancelled",'pg1'!S37&lt;&gt;"Account",'pg1'!S37&lt;&gt;"Pending",'pg1'!S37&lt;&gt;"")</f>
        <v>0</v>
      </c>
      <c r="AC35" s="1" t="str">
        <f>IF(AB35=TRUE,'pg1'!C37,"")</f>
        <v/>
      </c>
      <c r="AD35" s="1" t="str">
        <f>IF('pg1'!S37="Ordered",'pg1'!C37,"")</f>
        <v/>
      </c>
      <c r="AE35" s="2" t="str">
        <f>IF('pg1'!C37&lt;&gt;"",COUNTIF(AD2:AD3002,'pg1'!C37)&gt;4,"--")</f>
        <v>--</v>
      </c>
      <c r="AF35" s="1" t="str">
        <f ca="1">IF(startDate="",0,IF(AND('pg1'!T37&gt;=startDate,'pg1'!T37&lt;=endDate,'pg1'!R37&lt;&gt;""),'pg1'!R37,""))</f>
        <v/>
      </c>
      <c r="AG35" s="110" t="str">
        <f>IF(AC35="","",COUNTIFS(AC2:AC3002,AC35))</f>
        <v/>
      </c>
      <c r="AH35" s="2" t="str">
        <f ca="1">IFERROR(MONTH('pg1'!T37),"--")</f>
        <v>--</v>
      </c>
      <c r="AI35" s="1">
        <f ca="1">COUNTIFS(AC2:AC3002,'pg1'!C37,AH2:AH3002,AH35)</f>
        <v>0</v>
      </c>
    </row>
    <row r="36" spans="1:35" ht="15" customHeight="1">
      <c r="A36" s="140"/>
      <c r="B36" s="141" t="s">
        <v>67</v>
      </c>
      <c r="C36" s="121"/>
      <c r="D36" s="55">
        <f ca="1">SUM(S68:S73)</f>
        <v>0</v>
      </c>
      <c r="E36" s="137"/>
      <c r="M36" s="1">
        <f ca="1">IF(startDate="",0,COUNTIFS('pg3'!$T$4:$T$503,"&gt;="&amp;startDate,'pg3'!$T$4:$T$503,"&lt;="&amp;endDate,'pg3'!$AA$4:$AA$503,"="&amp;"Owned"))</f>
        <v>0</v>
      </c>
      <c r="N36" s="1" t="s">
        <v>171</v>
      </c>
      <c r="P36" s="1">
        <f ca="1">IF(startDate="",0,COUNTIFS('pg5'!$T$4:$T$503,"&gt;="&amp;startDate,'pg5'!$T$4:$T$503,"&lt;="&amp;endDate,'pg5'!$S$4:$S$503,"="&amp;"Wait"))</f>
        <v>0</v>
      </c>
      <c r="Q36" s="1" t="s">
        <v>249</v>
      </c>
      <c r="S36" s="1">
        <f ca="1">IF(startDate="",0,COUNTIFS('pg5'!$T$4:$T$503,"&gt;="&amp;startDate,'pg5'!$T$4:$T$503,"&lt;="&amp;endDate,'pg5'!$P$4:$P$503,"="&amp;"YA NonFic",'pg5'!$S$4:$S$503,"="&amp;"Complete")+COUNTIFS('pg5'!$T$4:$T$503,"&gt;="&amp;startDate,'pg5'!$T$4:$T$503,"&lt;="&amp;endDate,'pg5'!$P$4:$P$503,"="&amp;"YA NonFic",'pg5'!$S$4:$S$503,"="&amp;"Ordered"))</f>
        <v>0</v>
      </c>
      <c r="T36" s="1" t="s">
        <v>305</v>
      </c>
      <c r="V36" s="1">
        <f ca="1">IF(startDate="",0,COUNTIFS('pg5'!$T$4:$T$503,"&gt;="&amp;startDate,'pg5'!$T$4:$T$503,"&lt;="&amp;endDate,'pg5'!$P$4:$P$503,"="&amp;"YA NonFic",'pg5'!$M$4:$M$503,"="&amp;"Yes",'pg5'!$S$4:$S$503,"="&amp;"Complete")+COUNTIFS('pg5'!$T$4:$T$503,"&gt;="&amp;startDate,'pg5'!$T$4:$T$503,"&lt;="&amp;endDate,'pg5'!$P$4:$P$503,"="&amp;"YA NonFic",'pg5'!$M$4:$M$503,"="&amp;"Yes",'pg5'!$S$4:$S$503,"="&amp;"Ordered"))</f>
        <v>0</v>
      </c>
      <c r="W36" s="1" t="s">
        <v>248</v>
      </c>
      <c r="AA36" s="1">
        <f t="shared" si="0"/>
        <v>35</v>
      </c>
      <c r="AB36" s="1" t="b">
        <f>AND('pg1'!S38&lt;&gt;"Cancelled",'pg1'!S38&lt;&gt;"Account",'pg1'!S38&lt;&gt;"Pending",'pg1'!S38&lt;&gt;"")</f>
        <v>0</v>
      </c>
      <c r="AC36" s="1" t="str">
        <f>IF(AB36=TRUE,'pg1'!C38,"")</f>
        <v/>
      </c>
      <c r="AD36" s="1" t="str">
        <f>IF('pg1'!S38="Ordered",'pg1'!C38,"")</f>
        <v/>
      </c>
      <c r="AE36" s="2" t="str">
        <f>IF('pg1'!C38&lt;&gt;"",COUNTIF(AD2:AD3002,'pg1'!C38)&gt;4,"--")</f>
        <v>--</v>
      </c>
      <c r="AF36" s="1" t="str">
        <f ca="1">IF(startDate="",0,IF(AND('pg1'!T38&gt;=startDate,'pg1'!T38&lt;=endDate,'pg1'!R38&lt;&gt;""),'pg1'!R38,""))</f>
        <v/>
      </c>
      <c r="AG36" s="110" t="str">
        <f>IF(AC36="","",COUNTIFS(AC2:AC3002,AC36))</f>
        <v/>
      </c>
      <c r="AH36" s="2" t="str">
        <f ca="1">IFERROR(MONTH('pg1'!T38),"--")</f>
        <v>--</v>
      </c>
      <c r="AI36" s="1">
        <f ca="1">COUNTIFS(AC2:AC3002,'pg1'!C38,AH2:AH3002,AH36)</f>
        <v>0</v>
      </c>
    </row>
    <row r="37" spans="1:35" ht="15" customHeight="1">
      <c r="A37" s="140"/>
      <c r="B37" s="141" t="s">
        <v>68</v>
      </c>
      <c r="C37" s="121"/>
      <c r="D37" s="55">
        <f ca="1">SUM(S74:S79)</f>
        <v>0</v>
      </c>
      <c r="E37" s="137"/>
      <c r="M37" s="1">
        <f ca="1">IF(startDate="",0,COUNTIFS('pg4'!$T$4:$T$503,"&gt;="&amp;startDate,'pg4'!$T$4:$T$503,"&lt;="&amp;endDate,'pg4'!$AA$4:$AA$503,"="&amp;"Owned"))</f>
        <v>0</v>
      </c>
      <c r="N37" s="1" t="s">
        <v>172</v>
      </c>
      <c r="P37" s="1">
        <f ca="1">IF(startDate="",0,COUNTIFS('pg6'!$T$4:$T$503,"&gt;="&amp;startDate,'pg6'!$T$4:$T$503,"&lt;="&amp;endDate,'pg6'!$S$4:$S$503,"="&amp;"Wait"))</f>
        <v>0</v>
      </c>
      <c r="Q37" s="1" t="s">
        <v>364</v>
      </c>
      <c r="S37" s="1">
        <f ca="1">IF(startDate="",0,COUNTIFS('pg6'!$T$4:$T$503,"&gt;="&amp;startDate,'pg6'!$T$4:$T$503,"&lt;="&amp;endDate,'pg6'!$P$4:$P$503,"="&amp;"YA NonFic",'pg6'!$S$4:$S$503,"="&amp;"Complete")+COUNTIFS('pg6'!$T$4:$T$503,"&gt;="&amp;startDate,'pg6'!$T$4:$T$503,"&lt;="&amp;endDate,'pg6'!$P$4:$P$503,"="&amp;"YA NonFic",'pg6'!$S$4:$S$503,"="&amp;"Ordered"))</f>
        <v>0</v>
      </c>
      <c r="T37" s="1" t="s">
        <v>375</v>
      </c>
      <c r="V37" s="1">
        <f ca="1">IF(startDate="",0,COUNTIFS('pg6'!$T$4:$T$503,"&gt;="&amp;startDate,'pg6'!$T$4:$T$503,"&lt;="&amp;endDate,'pg6'!$P$4:$P$503,"="&amp;"YA NonFic",'pg6'!$M$4:$M$503,"="&amp;"Yes",'pg6'!$S$4:$S$503,"="&amp;"Complete")+COUNTIFS('pg6'!$T$4:$T$503,"&gt;="&amp;startDate,'pg6'!$T$4:$T$503,"&lt;="&amp;endDate,'pg6'!$P$4:$P$503,"="&amp;"YA NonFic",'pg6'!$M$4:$M$503,"="&amp;"Yes",'pg6'!$S$4:$S$503,"="&amp;"Ordered"))</f>
        <v>0</v>
      </c>
      <c r="W37" s="1" t="s">
        <v>387</v>
      </c>
      <c r="AA37" s="1">
        <f t="shared" si="0"/>
        <v>36</v>
      </c>
      <c r="AB37" s="1" t="b">
        <f>AND('pg1'!S39&lt;&gt;"Cancelled",'pg1'!S39&lt;&gt;"Account",'pg1'!S39&lt;&gt;"Pending",'pg1'!S39&lt;&gt;"")</f>
        <v>0</v>
      </c>
      <c r="AC37" s="1" t="str">
        <f>IF(AB37=TRUE,'pg1'!C39,"")</f>
        <v/>
      </c>
      <c r="AD37" s="1" t="str">
        <f>IF('pg1'!S39="Ordered",'pg1'!C39,"")</f>
        <v/>
      </c>
      <c r="AE37" s="2" t="str">
        <f>IF('pg1'!C39&lt;&gt;"",COUNTIF(AD2:AD3002,'pg1'!C39)&gt;4,"--")</f>
        <v>--</v>
      </c>
      <c r="AF37" s="1" t="str">
        <f ca="1">IF(startDate="",0,IF(AND('pg1'!T39&gt;=startDate,'pg1'!T39&lt;=endDate,'pg1'!R39&lt;&gt;""),'pg1'!R39,""))</f>
        <v/>
      </c>
      <c r="AG37" s="110" t="str">
        <f>IF(AC37="","",COUNTIFS(AC2:AC3002,AC37))</f>
        <v/>
      </c>
      <c r="AH37" s="2" t="str">
        <f ca="1">IFERROR(MONTH('pg1'!T39),"--")</f>
        <v>--</v>
      </c>
      <c r="AI37" s="1">
        <f ca="1">COUNTIFS(AC2:AC3002,'pg1'!C39,AH2:AH3002,AH37)</f>
        <v>0</v>
      </c>
    </row>
    <row r="38" spans="1:35" ht="15" customHeight="1">
      <c r="A38" s="142"/>
      <c r="B38" s="141" t="s">
        <v>69</v>
      </c>
      <c r="C38" s="121"/>
      <c r="D38" s="56">
        <f ca="1">M20-(SUM(D32:D37))</f>
        <v>0</v>
      </c>
      <c r="E38" s="57" t="s">
        <v>184</v>
      </c>
      <c r="M38" s="1">
        <f ca="1">IF(startDate="",0,COUNTIFS('pg5'!$T$4:$T$503,"&gt;="&amp;startDate,'pg5'!$T$4:$T$503,"&lt;="&amp;endDate,'pg5'!$AA$4:$AA$503,"="&amp;"Owned"))</f>
        <v>0</v>
      </c>
      <c r="N38" s="1" t="s">
        <v>238</v>
      </c>
      <c r="P38" s="1">
        <f ca="1">IF(startDate="",0,COUNTIFS('pg1'!$T$4:$T$503,"&gt;="&amp;startDate,'pg1'!$T$4:$T$503,"&lt;="&amp;endDate,'pg1'!$S$4:$S$503,"="&amp;"Pending"))</f>
        <v>0</v>
      </c>
      <c r="Q38" s="1" t="s">
        <v>99</v>
      </c>
      <c r="S38" s="1">
        <f ca="1">IF(startDate="",0,COUNTIFS('pg1'!$T$4:$T$503,"&gt;="&amp;startDate,'pg1'!$T$4:$T$503,"&lt;="&amp;endDate,'pg1'!$Q$4:$Q$503,"="&amp;"Spanish",'pg1'!$S$4:$S$503,"="&amp;"Complete")+COUNTIFS('pg1'!$T$4:$T$503,"&gt;="&amp;startDate,'pg1'!$T$4:$T$503,"&lt;="&amp;endDate,'pg1'!$Q$4:$Q$503,"="&amp;"Spanish",'pg1'!$S$4:$S$503,"="&amp;"Ordered"))</f>
        <v>0</v>
      </c>
      <c r="T38" s="1" t="s">
        <v>306</v>
      </c>
      <c r="V38" s="1">
        <f>IF(startDate="",0,COUNTIFS('pg1'!$Y$4:$Y$503,"&gt;="&amp;startDate,'pg1'!$Y$4:$Y$503,"&lt;="&amp;endDate,'pg1'!$Z$4:$Z$503,"="&amp;"Add to Collection"))</f>
        <v>0</v>
      </c>
      <c r="W38" s="1" t="s">
        <v>147</v>
      </c>
      <c r="AA38" s="1">
        <f t="shared" si="0"/>
        <v>37</v>
      </c>
      <c r="AB38" s="1" t="b">
        <f>AND('pg1'!S40&lt;&gt;"Cancelled",'pg1'!S40&lt;&gt;"Account",'pg1'!S40&lt;&gt;"Pending",'pg1'!S40&lt;&gt;"")</f>
        <v>0</v>
      </c>
      <c r="AC38" s="1" t="str">
        <f>IF(AB38=TRUE,'pg1'!C40,"")</f>
        <v/>
      </c>
      <c r="AD38" s="1" t="str">
        <f>IF('pg1'!S40="Ordered",'pg1'!C40,"")</f>
        <v/>
      </c>
      <c r="AE38" s="2" t="str">
        <f>IF('pg1'!C40&lt;&gt;"",COUNTIF(AD2:AD3002,'pg1'!C40)&gt;4,"--")</f>
        <v>--</v>
      </c>
      <c r="AF38" s="1" t="str">
        <f ca="1">IF(startDate="",0,IF(AND('pg1'!T40&gt;=startDate,'pg1'!T40&lt;=endDate,'pg1'!R40&lt;&gt;""),'pg1'!R40,""))</f>
        <v/>
      </c>
      <c r="AG38" s="110" t="str">
        <f>IF(AC38="","",COUNTIFS(AC2:AC3002,AC38))</f>
        <v/>
      </c>
      <c r="AH38" s="2" t="str">
        <f ca="1">IFERROR(MONTH('pg1'!T40),"--")</f>
        <v>--</v>
      </c>
      <c r="AI38" s="1">
        <f ca="1">COUNTIFS(AC2:AC3002,'pg1'!C40,AH2:AH3002,AH38)</f>
        <v>0</v>
      </c>
    </row>
    <row r="39" spans="1:35" ht="15" customHeight="1">
      <c r="A39" s="111">
        <v>11</v>
      </c>
      <c r="B39" s="133" t="s">
        <v>270</v>
      </c>
      <c r="C39" s="115"/>
      <c r="D39" s="49">
        <f ca="1">ROUND((((M3+M4)*15)+((M5+M6+M7+M8+M9)*5))/60,0)</f>
        <v>0</v>
      </c>
      <c r="E39" s="125" t="s">
        <v>429</v>
      </c>
      <c r="M39" s="1">
        <f ca="1">IF(startDate="",0,COUNTIFS('pg6'!$T$4:$T$503,"&gt;="&amp;startDate,'pg6'!$T$4:$T$503,"&lt;="&amp;endDate,'pg6'!$AA$4:$AA$503,"="&amp;"Owned"))</f>
        <v>0</v>
      </c>
      <c r="N39" s="1" t="s">
        <v>357</v>
      </c>
      <c r="P39" s="1">
        <f ca="1">IF(startDate="",0,COUNTIFS('pg2'!$T$4:$T$503,"&gt;="&amp;startDate,'pg2'!$T$4:$T$503,"&lt;="&amp;endDate,'pg2'!$S$4:$S$503,"="&amp;"Pending"))</f>
        <v>0</v>
      </c>
      <c r="Q39" s="1" t="s">
        <v>100</v>
      </c>
      <c r="S39" s="1">
        <f ca="1">IF(startDate="",0,COUNTIFS('pg2'!$T$4:$T$503,"&gt;="&amp;startDate,'pg2'!$T$4:$T$503,"&lt;="&amp;endDate,'pg2'!$Q$4:$Q$503,"="&amp;"Spanish",'pg2'!$S$4:$S$503,"="&amp;"Complete")+COUNTIFS('pg2'!$T$4:$T$503,"&gt;="&amp;startDate,'pg2'!$T$4:$T$503,"&lt;="&amp;endDate,'pg2'!$Q$4:$Q$503,"="&amp;"Spanish",'pg2'!$S$4:$S$503,"="&amp;"Ordered"))</f>
        <v>0</v>
      </c>
      <c r="T39" s="1" t="s">
        <v>307</v>
      </c>
      <c r="V39" s="1">
        <f>IF(startDate="",0,COUNTIFS('pg2'!$Y$4:$Y$503,"&gt;="&amp;startDate,'pg2'!$Y$4:$Y$503,"&lt;="&amp;endDate,'pg2'!$Z$4:$Z$503,"="&amp;"Add to Collection"))</f>
        <v>0</v>
      </c>
      <c r="W39" s="1" t="s">
        <v>148</v>
      </c>
      <c r="AA39" s="1">
        <f t="shared" si="0"/>
        <v>38</v>
      </c>
      <c r="AB39" s="1" t="b">
        <f>AND('pg1'!S41&lt;&gt;"Cancelled",'pg1'!S41&lt;&gt;"Account",'pg1'!S41&lt;&gt;"Pending",'pg1'!S41&lt;&gt;"")</f>
        <v>0</v>
      </c>
      <c r="AC39" s="1" t="str">
        <f>IF(AB39=TRUE,'pg1'!C41,"")</f>
        <v/>
      </c>
      <c r="AD39" s="1" t="str">
        <f>IF('pg1'!S41="Ordered",'pg1'!C41,"")</f>
        <v/>
      </c>
      <c r="AE39" s="2" t="str">
        <f>IF('pg1'!C41&lt;&gt;"",COUNTIF(AD2:AD3002,'pg1'!C41)&gt;4,"--")</f>
        <v>--</v>
      </c>
      <c r="AF39" s="1" t="str">
        <f ca="1">IF(startDate="",0,IF(AND('pg1'!T41&gt;=startDate,'pg1'!T41&lt;=endDate,'pg1'!R41&lt;&gt;""),'pg1'!R41,""))</f>
        <v/>
      </c>
      <c r="AG39" s="110" t="str">
        <f>IF(AC39="","",COUNTIFS(AC2:AC3002,AC39))</f>
        <v/>
      </c>
      <c r="AH39" s="2" t="str">
        <f ca="1">IFERROR(MONTH('pg1'!T41),"--")</f>
        <v>--</v>
      </c>
      <c r="AI39" s="1">
        <f ca="1">COUNTIFS(AC2:AC3002,'pg1'!C41,AH2:AH3002,AH39)</f>
        <v>0</v>
      </c>
    </row>
    <row r="40" spans="1:35" ht="15" customHeight="1">
      <c r="A40" s="143"/>
      <c r="B40" s="134" t="s">
        <v>215</v>
      </c>
      <c r="C40" s="121"/>
      <c r="D40" s="53"/>
      <c r="E40" s="47"/>
      <c r="M40" s="1">
        <f ca="1">IF(startDate="",0,COUNTIFS('pg1'!$T$4:$T$503,"&gt;="&amp;startDate,'pg1'!$T$4:$T$503,"&lt;="&amp;endDate,'pg1'!$AA$4:$AA$503,"="&amp;"Best Seller"))</f>
        <v>0</v>
      </c>
      <c r="N40" s="1" t="s">
        <v>168</v>
      </c>
      <c r="P40" s="1">
        <f ca="1">IF(startDate="",0,COUNTIFS('pg3'!$T$4:$T$503,"&gt;="&amp;startDate,'pg3'!$T$4:$T$503,"&lt;="&amp;endDate,'pg3'!$S$4:$S$503,"="&amp;"Pending"))</f>
        <v>0</v>
      </c>
      <c r="Q40" s="1" t="s">
        <v>101</v>
      </c>
      <c r="S40" s="1">
        <f ca="1">IF(startDate="",0,COUNTIFS('pg3'!$T$4:$T$503,"&gt;="&amp;startDate,'pg3'!$T$4:$T$503,"&lt;="&amp;endDate,'pg3'!$Q$4:$Q$503,"="&amp;"Spanish",'pg3'!$S$4:$S$503,"="&amp;"Complete")+COUNTIFS('pg3'!$T$4:$T$503,"&gt;="&amp;startDate,'pg3'!$T$4:$T$503,"&lt;="&amp;endDate,'pg3'!$Q$4:$Q$503,"="&amp;"Spanish",'pg3'!$S$4:$S$503,"="&amp;"Ordered"))</f>
        <v>0</v>
      </c>
      <c r="T40" s="1" t="s">
        <v>308</v>
      </c>
      <c r="V40" s="1">
        <f>IF(startDate="",0,COUNTIFS('pg3'!$Y$4:$Y$503,"&gt;="&amp;startDate,'pg3'!$Y$4:$Y$503,"&lt;="&amp;endDate,'pg3'!$Z$4:$Z$503,"="&amp;"Add to Collection"))</f>
        <v>0</v>
      </c>
      <c r="W40" s="1" t="s">
        <v>149</v>
      </c>
      <c r="AA40" s="1">
        <f t="shared" si="0"/>
        <v>39</v>
      </c>
      <c r="AB40" s="1" t="b">
        <f>AND('pg1'!S42&lt;&gt;"Cancelled",'pg1'!S42&lt;&gt;"Account",'pg1'!S42&lt;&gt;"Pending",'pg1'!S42&lt;&gt;"")</f>
        <v>0</v>
      </c>
      <c r="AC40" s="1" t="str">
        <f>IF(AB40=TRUE,'pg1'!C42,"")</f>
        <v/>
      </c>
      <c r="AD40" s="1" t="str">
        <f>IF('pg1'!S42="Ordered",'pg1'!C42,"")</f>
        <v/>
      </c>
      <c r="AE40" s="2" t="str">
        <f>IF('pg1'!C42&lt;&gt;"",COUNTIF(AD2:AD3002,'pg1'!C42)&gt;4,"--")</f>
        <v>--</v>
      </c>
      <c r="AF40" s="1" t="str">
        <f ca="1">IF(startDate="",0,IF(AND('pg1'!T42&gt;=startDate,'pg1'!T42&lt;=endDate,'pg1'!R42&lt;&gt;""),'pg1'!R42,""))</f>
        <v/>
      </c>
      <c r="AG40" s="110" t="str">
        <f>IF(AC40="","",COUNTIFS(AC2:AC3002,AC40))</f>
        <v/>
      </c>
      <c r="AH40" s="2" t="str">
        <f ca="1">IFERROR(MONTH('pg1'!T42),"--")</f>
        <v>--</v>
      </c>
      <c r="AI40" s="1">
        <f ca="1">COUNTIFS(AC2:AC3002,'pg1'!C42,AH2:AH3002,AH40)</f>
        <v>0</v>
      </c>
    </row>
    <row r="41" spans="1:35" ht="15" customHeight="1">
      <c r="A41" s="111">
        <v>12</v>
      </c>
      <c r="B41" s="144" t="s">
        <v>70</v>
      </c>
      <c r="C41" s="115"/>
      <c r="D41" s="53"/>
      <c r="E41" s="47"/>
      <c r="M41" s="1">
        <f ca="1">IF(startDate="",0,COUNTIFS('pg2'!$T$4:$T$503,"&gt;="&amp;startDate,'pg2'!$T$4:$T$503,"&lt;="&amp;endDate,'pg2'!$AA$4:$AA$503,"="&amp;"Best Seller"))</f>
        <v>0</v>
      </c>
      <c r="N41" s="1" t="s">
        <v>173</v>
      </c>
      <c r="P41" s="1">
        <f ca="1">IF(startDate="",0,COUNTIFS('pg4'!$T$4:$T$503,"&gt;="&amp;startDate,'pg4'!$T$4:$T$503,"&lt;="&amp;endDate,'pg4'!$S$4:$S$503,"="&amp;"Pending"))</f>
        <v>0</v>
      </c>
      <c r="Q41" s="1" t="s">
        <v>102</v>
      </c>
      <c r="S41" s="1">
        <f ca="1">IF(startDate="",0,COUNTIFS('pg4'!$T$4:$T$503,"&gt;="&amp;startDate,'pg4'!$T$4:$T$503,"&lt;="&amp;endDate,'pg4'!$Q$4:$Q$503,"="&amp;"Spanish",'pg4'!$S$4:$S$503,"="&amp;"Complete")+COUNTIFS('pg4'!$T$4:$T$503,"&gt;="&amp;startDate,'pg4'!$T$4:$T$503,"&lt;="&amp;endDate,'pg4'!$Q$4:$Q$503,"="&amp;"Spanish",'pg4'!$S$4:$S$503,"="&amp;"Ordered"))</f>
        <v>0</v>
      </c>
      <c r="T41" s="1" t="s">
        <v>309</v>
      </c>
      <c r="V41" s="1">
        <f>IF(startDate="",0,COUNTIFS('pg4'!$Y$4:$Y$503,"&gt;="&amp;startDate,'pg4'!$Y$4:$Y$503,"&lt;="&amp;endDate,'pg4'!$Z$4:$Z$503,"="&amp;"Add to Collection"))</f>
        <v>0</v>
      </c>
      <c r="W41" s="1" t="s">
        <v>150</v>
      </c>
      <c r="AA41" s="1">
        <f t="shared" si="0"/>
        <v>40</v>
      </c>
      <c r="AB41" s="1" t="b">
        <f>AND('pg1'!S43&lt;&gt;"Cancelled",'pg1'!S43&lt;&gt;"Account",'pg1'!S43&lt;&gt;"Pending",'pg1'!S43&lt;&gt;"")</f>
        <v>0</v>
      </c>
      <c r="AC41" s="1" t="str">
        <f>IF(AB41=TRUE,'pg1'!C43,"")</f>
        <v/>
      </c>
      <c r="AD41" s="1" t="str">
        <f>IF('pg1'!S43="Ordered",'pg1'!C43,"")</f>
        <v/>
      </c>
      <c r="AE41" s="2" t="str">
        <f>IF('pg1'!C43&lt;&gt;"",COUNTIF(AD2:AD3002,'pg1'!C43)&gt;4,"--")</f>
        <v>--</v>
      </c>
      <c r="AF41" s="1" t="str">
        <f ca="1">IF(startDate="",0,IF(AND('pg1'!T43&gt;=startDate,'pg1'!T43&lt;=endDate,'pg1'!R43&lt;&gt;""),'pg1'!R43,""))</f>
        <v/>
      </c>
      <c r="AG41" s="110" t="str">
        <f>IF(AC41="","",COUNTIFS(AC2:AC3002,AC41))</f>
        <v/>
      </c>
      <c r="AH41" s="2" t="str">
        <f ca="1">IFERROR(MONTH('pg1'!T43),"--")</f>
        <v>--</v>
      </c>
      <c r="AI41" s="1">
        <f ca="1">COUNTIFS(AC2:AC3002,'pg1'!C43,AH2:AH3002,AH41)</f>
        <v>0</v>
      </c>
    </row>
    <row r="42" spans="1:35" ht="15" customHeight="1" thickBot="1">
      <c r="A42" s="145"/>
      <c r="B42" s="146"/>
      <c r="C42" s="147"/>
      <c r="D42" s="53"/>
      <c r="E42" s="47"/>
      <c r="J42" s="245" t="s">
        <v>430</v>
      </c>
      <c r="K42" s="245"/>
      <c r="L42" s="245"/>
      <c r="M42" s="1">
        <f ca="1">IF(startDate="",0,COUNTIFS('pg3'!$T$4:$T$503,"&gt;="&amp;startDate,'pg3'!$T$4:$T$503,"&lt;="&amp;endDate,'pg3'!$AA$4:$AA$503,"="&amp;"Best Seller"))</f>
        <v>0</v>
      </c>
      <c r="N42" s="1" t="s">
        <v>174</v>
      </c>
      <c r="P42" s="1">
        <f ca="1">IF(startDate="",0,COUNTIFS('pg5'!$T$4:$T$503,"&gt;="&amp;startDate,'pg5'!$T$4:$T$503,"&lt;="&amp;endDate,'pg5'!$S$4:$S$503,"="&amp;"Pending"))</f>
        <v>0</v>
      </c>
      <c r="Q42" s="1" t="s">
        <v>246</v>
      </c>
      <c r="S42" s="1">
        <f ca="1">IF(startDate="",0,COUNTIFS('pg5'!$T$4:$T$503,"&gt;="&amp;startDate,'pg5'!$T$4:$T$503,"&lt;="&amp;endDate,'pg5'!$Q$4:$Q$503,"="&amp;"Spanish",'pg5'!$S$4:$S$503,"="&amp;"Complete")+COUNTIFS('pg5'!$T$4:$T$503,"&gt;="&amp;startDate,'pg5'!$T$4:$T$503,"&lt;="&amp;endDate,'pg5'!$Q$4:$Q$503,"="&amp;"Spanish",'pg5'!$S$4:$S$503,"="&amp;"Ordered"))</f>
        <v>0</v>
      </c>
      <c r="T42" s="1" t="s">
        <v>310</v>
      </c>
      <c r="V42" s="1">
        <f>IF(startDate="",0,COUNTIFS('pg5'!$Y$4:$Y$503,"&gt;="&amp;startDate,'pg5'!$Y$4:$Y$503,"&lt;="&amp;endDate,'pg5'!$Z$4:$Z$503,"="&amp;"Add to Collection"))</f>
        <v>0</v>
      </c>
      <c r="W42" s="1" t="s">
        <v>247</v>
      </c>
      <c r="AA42" s="1">
        <f t="shared" si="0"/>
        <v>41</v>
      </c>
      <c r="AB42" s="1" t="b">
        <f>AND('pg1'!S44&lt;&gt;"Cancelled",'pg1'!S44&lt;&gt;"Account",'pg1'!S44&lt;&gt;"Pending",'pg1'!S44&lt;&gt;"")</f>
        <v>0</v>
      </c>
      <c r="AC42" s="1" t="str">
        <f>IF(AB42=TRUE,'pg1'!C44,"")</f>
        <v/>
      </c>
      <c r="AD42" s="1" t="str">
        <f>IF('pg1'!S44="Ordered",'pg1'!C44,"")</f>
        <v/>
      </c>
      <c r="AE42" s="2" t="str">
        <f>IF('pg1'!C44&lt;&gt;"",COUNTIF(AD2:AD3002,'pg1'!C44)&gt;4,"--")</f>
        <v>--</v>
      </c>
      <c r="AF42" s="1" t="str">
        <f ca="1">IF(startDate="",0,IF(AND('pg1'!T44&gt;=startDate,'pg1'!T44&lt;=endDate,'pg1'!R44&lt;&gt;""),'pg1'!R44,""))</f>
        <v/>
      </c>
      <c r="AG42" s="110" t="str">
        <f>IF(AC42="","",COUNTIFS(AC2:AC3002,AC42))</f>
        <v/>
      </c>
      <c r="AH42" s="2" t="str">
        <f ca="1">IFERROR(MONTH('pg1'!T44),"--")</f>
        <v>--</v>
      </c>
      <c r="AI42" s="1">
        <f ca="1">COUNTIFS(AC2:AC3002,'pg1'!C44,AH2:AH3002,AH42)</f>
        <v>0</v>
      </c>
    </row>
    <row r="43" spans="1:35" ht="15" customHeight="1">
      <c r="B43" s="80" t="s">
        <v>190</v>
      </c>
      <c r="C43" s="81">
        <f ca="1">P68</f>
        <v>0</v>
      </c>
      <c r="E43" s="47"/>
      <c r="F43" s="166" t="s">
        <v>428</v>
      </c>
      <c r="I43" s="168">
        <v>43643</v>
      </c>
      <c r="J43" s="245"/>
      <c r="K43" s="245"/>
      <c r="L43" s="245"/>
      <c r="M43" s="1">
        <f ca="1">IF(startDate="",0,COUNTIFS('pg4'!$T$4:$T$503,"&gt;="&amp;startDate,'pg4'!$T$4:$T$503,"&lt;="&amp;endDate,'pg4'!$AA$4:$AA$503,"="&amp;"Best Seller"))</f>
        <v>0</v>
      </c>
      <c r="N43" s="1" t="s">
        <v>175</v>
      </c>
      <c r="P43" s="1">
        <f ca="1">IF(startDate="",0,COUNTIFS('pg6'!$T$4:$T$503,"&gt;="&amp;startDate,'pg6'!$T$4:$T$503,"&lt;="&amp;endDate,'pg6'!$S$4:$S$503,"="&amp;"Pending"))</f>
        <v>0</v>
      </c>
      <c r="Q43" s="1" t="s">
        <v>365</v>
      </c>
      <c r="S43" s="1">
        <f ca="1">IF(startDate="",0,COUNTIFS('pg6'!$T$4:$T$503,"&gt;="&amp;startDate,'pg6'!$T$4:$T$503,"&lt;="&amp;endDate,'pg6'!$Q$4:$Q$503,"="&amp;"Spanish",'pg6'!$S$4:$S$503,"="&amp;"Complete")+COUNTIFS('pg6'!$T$4:$T$503,"&gt;="&amp;startDate,'pg6'!$T$4:$T$503,"&lt;="&amp;endDate,'pg6'!$Q$4:$Q$503,"="&amp;"Spanish",'pg6'!$S$4:$S$503,"="&amp;"Ordered"))</f>
        <v>0</v>
      </c>
      <c r="T43" s="1" t="s">
        <v>374</v>
      </c>
      <c r="V43" s="1">
        <f>IF(startDate="",0,COUNTIFS('pg6'!$Y$4:$Y$503,"&gt;="&amp;startDate,'pg6'!$Y$4:$Y$503,"&lt;="&amp;endDate,'pg6'!$Z$4:$Z$503,"="&amp;"Add to Collection"))</f>
        <v>0</v>
      </c>
      <c r="W43" s="1" t="s">
        <v>388</v>
      </c>
      <c r="AA43" s="1">
        <f t="shared" si="0"/>
        <v>42</v>
      </c>
      <c r="AB43" s="1" t="b">
        <f>AND('pg1'!S45&lt;&gt;"Cancelled",'pg1'!S45&lt;&gt;"Account",'pg1'!S45&lt;&gt;"Pending",'pg1'!S45&lt;&gt;"")</f>
        <v>0</v>
      </c>
      <c r="AC43" s="1" t="str">
        <f>IF(AB43=TRUE,'pg1'!C45,"")</f>
        <v/>
      </c>
      <c r="AD43" s="1" t="str">
        <f>IF('pg1'!S45="Ordered",'pg1'!C45,"")</f>
        <v/>
      </c>
      <c r="AE43" s="2" t="str">
        <f>IF('pg1'!C45&lt;&gt;"",COUNTIF(AD2:AD3002,'pg1'!C45)&gt;4,"--")</f>
        <v>--</v>
      </c>
      <c r="AF43" s="1" t="str">
        <f ca="1">IF(startDate="",0,IF(AND('pg1'!T45&gt;=startDate,'pg1'!T45&lt;=endDate,'pg1'!R45&lt;&gt;""),'pg1'!R45,""))</f>
        <v/>
      </c>
      <c r="AG43" s="110" t="str">
        <f>IF(AC43="","",COUNTIFS(AC2:AC3002,AC43))</f>
        <v/>
      </c>
      <c r="AH43" s="2" t="str">
        <f ca="1">IFERROR(MONTH('pg1'!T45),"--")</f>
        <v>--</v>
      </c>
      <c r="AI43" s="1">
        <f ca="1">COUNTIFS(AC2:AC3002,'pg1'!C45,AH2:AH3002,AH43)</f>
        <v>0</v>
      </c>
    </row>
    <row r="44" spans="1:35" ht="15" customHeight="1">
      <c r="B44" s="239" t="str">
        <f>CONCATENATE(TEXT(F8, "mmm dd, yyyy"), " through ", TEXT(H8,"mmm dd, yyyy"))</f>
        <v>Jan 00, 1900 through Jan 00, 1900</v>
      </c>
      <c r="C44" s="239"/>
      <c r="E44" s="47"/>
      <c r="F44" s="1" t="s">
        <v>411</v>
      </c>
      <c r="I44" s="1" t="s">
        <v>412</v>
      </c>
      <c r="J44" s="245"/>
      <c r="K44" s="245"/>
      <c r="L44" s="245"/>
      <c r="M44" s="1">
        <f ca="1">IF(startDate="",0,COUNTIFS('pg5'!$T$4:$T$503,"&gt;="&amp;startDate,'pg5'!$T$4:$T$503,"&lt;="&amp;endDate,'pg5'!$AA$4:$AA$503,"="&amp;"Best Seller"))</f>
        <v>0</v>
      </c>
      <c r="N44" s="1" t="s">
        <v>239</v>
      </c>
      <c r="P44" s="1">
        <f ca="1">IF(startDate="",0,COUNTIFS('pg1'!$T$4:$T$503,"&gt;="&amp;startDate,'pg1'!$T$4:$T$503,"&lt;="&amp;endDate,'pg1'!$S$4:$S$503,"="&amp;"Account"))</f>
        <v>0</v>
      </c>
      <c r="Q44" s="1" t="s">
        <v>103</v>
      </c>
      <c r="S44" s="1">
        <f ca="1">IF(startDate="",0,COUNTIFS('pg1'!$T$4:$T$503,"&gt;="&amp;startDate,'pg1'!$T$4:$T$503,"&lt;="&amp;endDate,'pg1'!$Q$4:$Q$503,"="&amp;"Hmong",'pg1'!$S$4:$S$503,"="&amp;"Complete")+COUNTIFS('pg1'!$T$4:$T$503,"&gt;="&amp;startDate,'pg1'!$T$4:$T$503,"&lt;="&amp;endDate,'pg1'!$Q$4:$Q$503,"="&amp;"Hmong",'pg1'!$S$4:$S$503,"="&amp;"Ordered"))</f>
        <v>0</v>
      </c>
      <c r="T44" s="1" t="s">
        <v>311</v>
      </c>
      <c r="V44" s="1">
        <f>IF(startDate="",0,COUNTIFS('pg1'!$Y$4:$Y$503,"&gt;="&amp;startDate,'pg1'!$Y$4:$Y$503,"&lt;="&amp;endDate,'pg1'!$Z$4:$Z$503,"="&amp;"FoL"))</f>
        <v>0</v>
      </c>
      <c r="W44" s="1" t="s">
        <v>151</v>
      </c>
      <c r="AA44" s="1">
        <f t="shared" si="0"/>
        <v>43</v>
      </c>
      <c r="AB44" s="1" t="b">
        <f>AND('pg1'!S46&lt;&gt;"Cancelled",'pg1'!S46&lt;&gt;"Account",'pg1'!S46&lt;&gt;"Pending",'pg1'!S46&lt;&gt;"")</f>
        <v>0</v>
      </c>
      <c r="AC44" s="1" t="str">
        <f>IF(AB44=TRUE,'pg1'!C46,"")</f>
        <v/>
      </c>
      <c r="AD44" s="1" t="str">
        <f>IF('pg1'!S46="Ordered",'pg1'!C46,"")</f>
        <v/>
      </c>
      <c r="AE44" s="2" t="str">
        <f>IF('pg1'!C46&lt;&gt;"",COUNTIF(AD2:AD3002,'pg1'!C46)&gt;4,"--")</f>
        <v>--</v>
      </c>
      <c r="AF44" s="1" t="str">
        <f ca="1">IF(startDate="",0,IF(AND('pg1'!T46&gt;=startDate,'pg1'!T46&lt;=endDate,'pg1'!R46&lt;&gt;""),'pg1'!R46,""))</f>
        <v/>
      </c>
      <c r="AG44" s="110" t="str">
        <f>IF(AC44="","",COUNTIFS(AC2:AC3002,AC44))</f>
        <v/>
      </c>
      <c r="AH44" s="2" t="str">
        <f ca="1">IFERROR(MONTH('pg1'!T46),"--")</f>
        <v>--</v>
      </c>
      <c r="AI44" s="1">
        <f ca="1">COUNTIFS(AC2:AC3002,'pg1'!C46,AH2:AH3002,AH44)</f>
        <v>0</v>
      </c>
    </row>
    <row r="45" spans="1:35" ht="15" customHeight="1">
      <c r="M45" s="1">
        <f ca="1">IF(startDate="",0,COUNTIFS('pg6'!$T$4:$T$503,"&gt;="&amp;startDate,'pg6'!$T$4:$T$503,"&lt;="&amp;endDate,'pg6'!$AA$4:$AA$503,"="&amp;"Best Seller"))</f>
        <v>0</v>
      </c>
      <c r="N45" s="1" t="s">
        <v>358</v>
      </c>
      <c r="P45" s="1">
        <f ca="1">IF(startDate="",0,COUNTIFS('pg2'!$T$4:$T$503,"&gt;="&amp;startDate,'pg2'!$T$4:$T$503,"&lt;="&amp;endDate,'pg2'!$S$4:$S$503,"="&amp;"Account"))</f>
        <v>0</v>
      </c>
      <c r="Q45" s="1" t="s">
        <v>104</v>
      </c>
      <c r="S45" s="1">
        <f ca="1">IF(startDate="",0,COUNTIFS('pg2'!$T$4:$T$503,"&gt;="&amp;startDate,'pg2'!$T$4:$T$503,"&lt;="&amp;endDate,'pg2'!$Q$4:$Q$503,"="&amp;"Hmong",'pg2'!$S$4:$S$503,"="&amp;"Complete")+COUNTIFS('pg2'!$T$4:$T$503,"&gt;="&amp;startDate,'pg2'!$T$4:$T$503,"&lt;="&amp;endDate,'pg2'!$Q$4:$Q$503,"="&amp;"Hmong",'pg2'!$S$4:$S$503,"="&amp;"Ordered"))</f>
        <v>0</v>
      </c>
      <c r="T45" s="1" t="s">
        <v>312</v>
      </c>
      <c r="V45" s="1">
        <f>IF(startDate="",0,COUNTIFS('pg2'!$Y$4:$Y$503,"&gt;="&amp;startDate,'pg2'!$Y$4:$Y$503,"&lt;="&amp;endDate,'pg2'!$Z$4:$Z$503,"="&amp;"FoL"))</f>
        <v>0</v>
      </c>
      <c r="W45" s="1" t="s">
        <v>152</v>
      </c>
      <c r="AA45" s="1">
        <f t="shared" si="0"/>
        <v>44</v>
      </c>
      <c r="AB45" s="1" t="b">
        <f>AND('pg1'!S47&lt;&gt;"Cancelled",'pg1'!S47&lt;&gt;"Account",'pg1'!S47&lt;&gt;"Pending",'pg1'!S47&lt;&gt;"")</f>
        <v>0</v>
      </c>
      <c r="AC45" s="1" t="str">
        <f>IF(AB45=TRUE,'pg1'!C47,"")</f>
        <v/>
      </c>
      <c r="AD45" s="1" t="str">
        <f>IF('pg1'!S47="Ordered",'pg1'!C47,"")</f>
        <v/>
      </c>
      <c r="AE45" s="2" t="str">
        <f>IF('pg1'!C47&lt;&gt;"",COUNTIF(AD2:AD3002,'pg1'!C47)&gt;4,"--")</f>
        <v>--</v>
      </c>
      <c r="AF45" s="1" t="str">
        <f ca="1">IF(startDate="",0,IF(AND('pg1'!T47&gt;=startDate,'pg1'!T47&lt;=endDate,'pg1'!R47&lt;&gt;""),'pg1'!R47,""))</f>
        <v/>
      </c>
      <c r="AG45" s="110" t="str">
        <f>IF(AC45="","",COUNTIFS(AC2:AC3002,AC45))</f>
        <v/>
      </c>
      <c r="AH45" s="2" t="str">
        <f ca="1">IFERROR(MONTH('pg1'!T47),"--")</f>
        <v>--</v>
      </c>
      <c r="AI45" s="1">
        <f ca="1">COUNTIFS(AC2:AC3002,'pg1'!C47,AH2:AH3002,AH45)</f>
        <v>0</v>
      </c>
    </row>
    <row r="46" spans="1:35" ht="15" customHeight="1">
      <c r="E46" s="148"/>
      <c r="F46" s="169" t="s">
        <v>396</v>
      </c>
      <c r="G46" s="170"/>
      <c r="H46" s="178"/>
      <c r="I46" s="170" t="s">
        <v>413</v>
      </c>
      <c r="J46" s="171"/>
      <c r="K46" s="172"/>
      <c r="M46" s="1">
        <f ca="1">IF(startDate="",0,COUNTIFS('pg1'!$T$4:$T$503,"&gt;="&amp;startDate,'pg1'!$T$4:$T$503,"&lt;="&amp;endDate,'pg1'!$AA$4:$AA$503,"="&amp;"Price"))</f>
        <v>0</v>
      </c>
      <c r="N46" s="1" t="s">
        <v>176</v>
      </c>
      <c r="P46" s="1">
        <f ca="1">IF(startDate="",0,COUNTIFS('pg3'!$T$4:$T$503,"&gt;="&amp;startDate,'pg3'!$T$4:$T$503,"&lt;="&amp;endDate,'pg3'!$S$4:$S$503,"="&amp;"Account"))</f>
        <v>0</v>
      </c>
      <c r="Q46" s="1" t="s">
        <v>105</v>
      </c>
      <c r="S46" s="1">
        <f ca="1">IF(startDate="",0,COUNTIFS('pg3'!$T$4:$T$503,"&gt;="&amp;startDate,'pg3'!$T$4:$T$503,"&lt;="&amp;endDate,'pg3'!$Q$4:$Q$503,"="&amp;"Hmong",'pg3'!$S$4:$S$503,"="&amp;"Complete")+COUNTIFS('pg3'!$T$4:$T$503,"&gt;="&amp;startDate,'pg3'!$T$4:$T$503,"&lt;="&amp;endDate,'pg3'!$Q$4:$Q$503,"="&amp;"Hmong",'pg3'!$S$4:$S$503,"="&amp;"Ordered"))</f>
        <v>0</v>
      </c>
      <c r="T46" s="1" t="s">
        <v>313</v>
      </c>
      <c r="V46" s="1">
        <f>IF(startDate="",0,COUNTIFS('pg3'!$Y$4:$Y$503,"&gt;="&amp;startDate,'pg3'!$Y$4:$Y$503,"&lt;="&amp;endDate,'pg3'!$Z$4:$Z$503,"="&amp;"FoL"))</f>
        <v>0</v>
      </c>
      <c r="W46" s="1" t="s">
        <v>153</v>
      </c>
      <c r="AA46" s="1">
        <f t="shared" si="0"/>
        <v>45</v>
      </c>
      <c r="AB46" s="1" t="b">
        <f>AND('pg1'!S48&lt;&gt;"Cancelled",'pg1'!S48&lt;&gt;"Account",'pg1'!S48&lt;&gt;"Pending",'pg1'!S48&lt;&gt;"")</f>
        <v>0</v>
      </c>
      <c r="AC46" s="1" t="str">
        <f>IF(AB46=TRUE,'pg1'!C48,"")</f>
        <v/>
      </c>
      <c r="AD46" s="1" t="str">
        <f>IF('pg1'!S48="Ordered",'pg1'!C48,"")</f>
        <v/>
      </c>
      <c r="AE46" s="2" t="str">
        <f>IF('pg1'!C48&lt;&gt;"",COUNTIF(AD2:AD3002,'pg1'!C48)&gt;4,"--")</f>
        <v>--</v>
      </c>
      <c r="AF46" s="1" t="str">
        <f ca="1">IF(startDate="",0,IF(AND('pg1'!T48&gt;=startDate,'pg1'!T48&lt;=endDate,'pg1'!R48&lt;&gt;""),'pg1'!R48,""))</f>
        <v/>
      </c>
      <c r="AG46" s="110" t="str">
        <f>IF(AC46="","",COUNTIFS(AC2:AC3002,AC46))</f>
        <v/>
      </c>
      <c r="AH46" s="2" t="str">
        <f ca="1">IFERROR(MONTH('pg1'!T48),"--")</f>
        <v>--</v>
      </c>
      <c r="AI46" s="1">
        <f ca="1">COUNTIFS(AC2:AC3002,'pg1'!C48,AH2:AH3002,AH46)</f>
        <v>0</v>
      </c>
    </row>
    <row r="47" spans="1:35" ht="15" customHeight="1">
      <c r="E47" s="148"/>
      <c r="F47" s="173" t="s">
        <v>397</v>
      </c>
      <c r="G47" s="68"/>
      <c r="H47" s="179"/>
      <c r="I47" s="68" t="s">
        <v>414</v>
      </c>
      <c r="J47" s="67"/>
      <c r="K47" s="174"/>
      <c r="M47" s="1">
        <f ca="1">IF(startDate="",0,COUNTIFS('pg2'!$T$4:$T$503,"&gt;="&amp;startDate,'pg2'!$T$4:$T$503,"&lt;="&amp;endDate,'pg2'!$AA$4:$AA$503,"="&amp;"Price"))</f>
        <v>0</v>
      </c>
      <c r="N47" s="1" t="s">
        <v>177</v>
      </c>
      <c r="P47" s="1">
        <f ca="1">IF(startDate="",0,COUNTIFS('pg4'!$T$4:$T$503,"&gt;="&amp;startDate,'pg4'!$T$4:$T$503,"&lt;="&amp;endDate,'pg4'!$S$4:$S$503,"="&amp;"Account"))</f>
        <v>0</v>
      </c>
      <c r="Q47" s="1" t="s">
        <v>106</v>
      </c>
      <c r="S47" s="1">
        <f ca="1">IF(startDate="",0,COUNTIFS('pg4'!$T$4:$T$503,"&gt;="&amp;startDate,'pg4'!$T$4:$T$503,"&lt;="&amp;endDate,'pg4'!$Q$4:$Q$503,"="&amp;"Hmong",'pg4'!$S$4:$S$503,"="&amp;"Complete")+COUNTIFS('pg4'!$T$4:$T$503,"&gt;="&amp;startDate,'pg4'!$T$4:$T$503,"&lt;="&amp;endDate,'pg4'!$Q$4:$Q$503,"="&amp;"Hmong",'pg4'!$S$4:$S$503,"="&amp;"Ordered"))</f>
        <v>0</v>
      </c>
      <c r="T47" s="1" t="s">
        <v>314</v>
      </c>
      <c r="V47" s="1">
        <f>IF(startDate="",0,COUNTIFS('pg4'!$Y$4:$Y$503,"&gt;="&amp;startDate,'pg4'!$Y$4:$Y$503,"&lt;="&amp;endDate,'pg4'!$Z$4:$Z$503,"="&amp;"FoL"))</f>
        <v>0</v>
      </c>
      <c r="W47" s="1" t="s">
        <v>154</v>
      </c>
      <c r="AA47" s="1">
        <f t="shared" si="0"/>
        <v>46</v>
      </c>
      <c r="AB47" s="1" t="b">
        <f>AND('pg1'!S49&lt;&gt;"Cancelled",'pg1'!S49&lt;&gt;"Account",'pg1'!S49&lt;&gt;"Pending",'pg1'!S49&lt;&gt;"")</f>
        <v>0</v>
      </c>
      <c r="AC47" s="1" t="str">
        <f>IF(AB47=TRUE,'pg1'!C49,"")</f>
        <v/>
      </c>
      <c r="AD47" s="1" t="str">
        <f>IF('pg1'!S49="Ordered",'pg1'!C49,"")</f>
        <v/>
      </c>
      <c r="AE47" s="2" t="str">
        <f>IF('pg1'!C49&lt;&gt;"",COUNTIF(AD2:AD3002,'pg1'!C49)&gt;4,"--")</f>
        <v>--</v>
      </c>
      <c r="AF47" s="1" t="str">
        <f ca="1">IF(startDate="",0,IF(AND('pg1'!T49&gt;=startDate,'pg1'!T49&lt;=endDate,'pg1'!R49&lt;&gt;""),'pg1'!R49,""))</f>
        <v/>
      </c>
      <c r="AG47" s="110" t="str">
        <f>IF(AC47="","",COUNTIFS(AC2:AC3002,AC47))</f>
        <v/>
      </c>
      <c r="AH47" s="2" t="str">
        <f ca="1">IFERROR(MONTH('pg1'!T49),"--")</f>
        <v>--</v>
      </c>
      <c r="AI47" s="1">
        <f ca="1">COUNTIFS(AC2:AC3002,'pg1'!C49,AH2:AH3002,AH47)</f>
        <v>0</v>
      </c>
    </row>
    <row r="48" spans="1:35" ht="15" customHeight="1">
      <c r="F48" s="173" t="s">
        <v>398</v>
      </c>
      <c r="G48" s="68"/>
      <c r="H48" s="179"/>
      <c r="I48" s="68" t="s">
        <v>415</v>
      </c>
      <c r="J48" s="67"/>
      <c r="K48" s="174"/>
      <c r="M48" s="1">
        <f ca="1">IF(startDate="",0,COUNTIFS('pg3'!$T$4:$T$503,"&gt;="&amp;startDate,'pg3'!$T$4:$T$503,"&lt;="&amp;endDate,'pg3'!$AA$4:$AA$503,"="&amp;"Price"))</f>
        <v>0</v>
      </c>
      <c r="N48" s="1" t="s">
        <v>178</v>
      </c>
      <c r="P48" s="1">
        <f ca="1">IF(startDate="",0,COUNTIFS('pg5'!$T$4:$T$503,"&gt;="&amp;startDate,'pg5'!$T$4:$T$503,"&lt;="&amp;endDate,'pg5'!$S$4:$S$503,"="&amp;"Account"))</f>
        <v>0</v>
      </c>
      <c r="Q48" s="1" t="s">
        <v>245</v>
      </c>
      <c r="S48" s="1">
        <f ca="1">IF(startDate="",0,COUNTIFS('pg5'!$T$4:$T$503,"&gt;="&amp;startDate,'pg5'!$T$4:$T$503,"&lt;="&amp;endDate,'pg5'!$Q$4:$Q$503,"="&amp;"Hmong",'pg5'!$S$4:$S$503,"="&amp;"Complete")+COUNTIFS('pg5'!$T$4:$T$503,"&gt;="&amp;startDate,'pg5'!$T$4:$T$503,"&lt;="&amp;endDate,'pg5'!$Q$4:$Q$503,"="&amp;"Hmong",'pg5'!$S$4:$S$503,"="&amp;"Ordered"))</f>
        <v>0</v>
      </c>
      <c r="T48" s="1" t="s">
        <v>315</v>
      </c>
      <c r="V48" s="1">
        <f>IF(startDate="",0,COUNTIFS('pg5'!$Y$4:$Y$503,"&gt;="&amp;startDate,'pg5'!$Y$4:$Y$503,"&lt;="&amp;endDate,'pg5'!$Z$4:$Z$503,"="&amp;"FoL"))</f>
        <v>0</v>
      </c>
      <c r="W48" s="1" t="s">
        <v>244</v>
      </c>
      <c r="AA48" s="1">
        <f t="shared" si="0"/>
        <v>47</v>
      </c>
      <c r="AB48" s="1" t="b">
        <f>AND('pg1'!S50&lt;&gt;"Cancelled",'pg1'!S50&lt;&gt;"Account",'pg1'!S50&lt;&gt;"Pending",'pg1'!S50&lt;&gt;"")</f>
        <v>0</v>
      </c>
      <c r="AC48" s="1" t="str">
        <f>IF(AB48=TRUE,'pg1'!C50,"")</f>
        <v/>
      </c>
      <c r="AD48" s="1" t="str">
        <f>IF('pg1'!S50="Ordered",'pg1'!C50,"")</f>
        <v/>
      </c>
      <c r="AE48" s="2" t="str">
        <f>IF('pg1'!C50&lt;&gt;"",COUNTIF(AD2:AD3002,'pg1'!C50)&gt;4,"--")</f>
        <v>--</v>
      </c>
      <c r="AF48" s="1" t="str">
        <f ca="1">IF(startDate="",0,IF(AND('pg1'!T50&gt;=startDate,'pg1'!T50&lt;=endDate,'pg1'!R50&lt;&gt;""),'pg1'!R50,""))</f>
        <v/>
      </c>
      <c r="AG48" s="110" t="str">
        <f>IF(AC48="","",COUNTIFS(AC2:AC3002,AC48))</f>
        <v/>
      </c>
      <c r="AH48" s="2" t="str">
        <f ca="1">IFERROR(MONTH('pg1'!T50),"--")</f>
        <v>--</v>
      </c>
      <c r="AI48" s="1">
        <f ca="1">COUNTIFS(AC2:AC3002,'pg1'!C50,AH2:AH3002,AH48)</f>
        <v>0</v>
      </c>
    </row>
    <row r="49" spans="6:35" ht="15" customHeight="1">
      <c r="F49" s="173" t="s">
        <v>399</v>
      </c>
      <c r="G49" s="68"/>
      <c r="H49" s="179"/>
      <c r="I49" s="68" t="s">
        <v>416</v>
      </c>
      <c r="J49" s="67"/>
      <c r="K49" s="174"/>
      <c r="M49" s="1">
        <f ca="1">IF(startDate="",0,COUNTIFS('pg4'!$T$4:$T$503,"&gt;="&amp;startDate,'pg4'!$T$4:$T$503,"&lt;="&amp;endDate,'pg4'!$AA$4:$AA$503,"="&amp;"Price"))</f>
        <v>0</v>
      </c>
      <c r="N49" s="1" t="s">
        <v>179</v>
      </c>
      <c r="P49" s="1">
        <f ca="1">IF(startDate="",0,COUNTIFS('pg6'!$T$4:$T$503,"&gt;="&amp;startDate,'pg6'!$T$4:$T$503,"&lt;="&amp;endDate,'pg6'!$S$4:$S$503,"="&amp;"Account"))</f>
        <v>0</v>
      </c>
      <c r="Q49" s="1" t="s">
        <v>366</v>
      </c>
      <c r="S49" s="1">
        <f ca="1">IF(startDate="",0,COUNTIFS('pg6'!$T$4:$T$503,"&gt;="&amp;startDate,'pg6'!$T$4:$T$503,"&lt;="&amp;endDate,'pg6'!$Q$4:$Q$503,"="&amp;"Hmong",'pg6'!$S$4:$S$503,"="&amp;"Complete")+COUNTIFS('pg6'!$T$4:$T$503,"&gt;="&amp;startDate,'pg6'!$T$4:$T$503,"&lt;="&amp;endDate,'pg6'!$Q$4:$Q$503,"="&amp;"Hmong",'pg6'!$S$4:$S$503,"="&amp;"Ordered"))</f>
        <v>0</v>
      </c>
      <c r="T49" s="1" t="s">
        <v>373</v>
      </c>
      <c r="V49" s="1">
        <f>IF(startDate="",0,COUNTIFS('pg6'!$Y$4:$Y$503,"&gt;="&amp;startDate,'pg6'!$Y$4:$Y$503,"&lt;="&amp;endDate,'pg6'!$Z$4:$Z$503,"="&amp;"FoL"))</f>
        <v>0</v>
      </c>
      <c r="W49" s="1" t="s">
        <v>389</v>
      </c>
      <c r="AA49" s="1">
        <f t="shared" si="0"/>
        <v>48</v>
      </c>
      <c r="AB49" s="1" t="b">
        <f>AND('pg1'!S51&lt;&gt;"Cancelled",'pg1'!S51&lt;&gt;"Account",'pg1'!S51&lt;&gt;"Pending",'pg1'!S51&lt;&gt;"")</f>
        <v>0</v>
      </c>
      <c r="AC49" s="1" t="str">
        <f>IF(AB49=TRUE,'pg1'!C51,"")</f>
        <v/>
      </c>
      <c r="AD49" s="1" t="str">
        <f>IF('pg1'!S51="Ordered",'pg1'!C51,"")</f>
        <v/>
      </c>
      <c r="AE49" s="2" t="str">
        <f>IF('pg1'!C51&lt;&gt;"",COUNTIF(AD2:AD3002,'pg1'!C51)&gt;4,"--")</f>
        <v>--</v>
      </c>
      <c r="AF49" s="1" t="str">
        <f ca="1">IF(startDate="",0,IF(AND('pg1'!T51&gt;=startDate,'pg1'!T51&lt;=endDate,'pg1'!R51&lt;&gt;""),'pg1'!R51,""))</f>
        <v/>
      </c>
      <c r="AG49" s="110" t="str">
        <f>IF(AC49="","",COUNTIFS(AC2:AC3002,AC49))</f>
        <v/>
      </c>
      <c r="AH49" s="2" t="str">
        <f ca="1">IFERROR(MONTH('pg1'!T51),"--")</f>
        <v>--</v>
      </c>
      <c r="AI49" s="1">
        <f ca="1">COUNTIFS(AC2:AC3002,'pg1'!C51,AH2:AH3002,AH49)</f>
        <v>0</v>
      </c>
    </row>
    <row r="50" spans="6:35" ht="15" customHeight="1">
      <c r="F50" s="173" t="s">
        <v>400</v>
      </c>
      <c r="G50" s="68"/>
      <c r="H50" s="179"/>
      <c r="I50" s="68" t="s">
        <v>417</v>
      </c>
      <c r="J50" s="67"/>
      <c r="K50" s="174"/>
      <c r="M50" s="1">
        <f ca="1">IF(startDate="",0,COUNTIFS('pg5'!$T$4:$T$503,"&gt;="&amp;startDate,'pg5'!$T$4:$T$503,"&lt;="&amp;endDate,'pg5'!$AA$4:$AA$503,"="&amp;"Price"))</f>
        <v>0</v>
      </c>
      <c r="N50" s="1" t="s">
        <v>240</v>
      </c>
      <c r="P50" s="1">
        <f ca="1">IF(startDate="",0,COUNTIFS('pg1'!$T$4:$T$503,"&gt;="&amp;startDate,'pg1'!$T$4:$T$503,"&lt;="&amp;endDate,'pg1'!$L$4:$L$503,"="&amp;"Print",'pg1'!$S$4:$S$503,"="&amp;"Complete")+COUNTIFS('pg1'!$T$4:$T$503,"&gt;="&amp;startDate,'pg1'!$T$4:$T$503,"&lt;="&amp;endDate,'pg1'!$L$4:$L$503,"="&amp;"Print",'pg1'!$S$4:$S$503,"="&amp;"Ordered"))</f>
        <v>0</v>
      </c>
      <c r="Q50" s="1" t="s">
        <v>341</v>
      </c>
      <c r="S50" s="1">
        <f ca="1">IF(startDate="",0,COUNTIFS('pg1'!$T$4:$T$503,"&gt;="&amp;startDate,'pg1'!$T$4:$T$503,"&lt;="&amp;endDate,'pg1'!$Q$4:$Q$503,"="&amp;"English",'pg1'!$S$4:$S$503,"="&amp;"Complete")+COUNTIFS('pg1'!$T$4:$T$503,"&gt;="&amp;startDate,'pg1'!$T$4:$T$503,"&lt;="&amp;endDate,'pg1'!$Q$4:$Q$503,"="&amp;"English",'pg1'!$S$4:$S$503,"="&amp;"Ordered"))</f>
        <v>0</v>
      </c>
      <c r="T50" s="1" t="s">
        <v>316</v>
      </c>
      <c r="V50" s="1">
        <f>IF(startDate="",0,COUNTIFS('pg1'!$Y$4:$Y$503,"&gt;="&amp;startDate,'pg1'!$Y$4:$Y$503,"&lt;="&amp;endDate,'pg1'!$Z$4:$Z$503,"="&amp;"ListServ"))</f>
        <v>0</v>
      </c>
      <c r="W50" s="1" t="s">
        <v>155</v>
      </c>
      <c r="AA50" s="1">
        <f t="shared" si="0"/>
        <v>49</v>
      </c>
      <c r="AB50" s="1" t="b">
        <f>AND('pg1'!S52&lt;&gt;"Cancelled",'pg1'!S52&lt;&gt;"Account",'pg1'!S52&lt;&gt;"Pending",'pg1'!S52&lt;&gt;"")</f>
        <v>0</v>
      </c>
      <c r="AC50" s="1" t="str">
        <f>IF(AB50=TRUE,'pg1'!C52,"")</f>
        <v/>
      </c>
      <c r="AD50" s="1" t="str">
        <f>IF('pg1'!S52="Ordered",'pg1'!C52,"")</f>
        <v/>
      </c>
      <c r="AE50" s="2" t="str">
        <f>IF('pg1'!C52&lt;&gt;"",COUNTIF(AD2:AD3002,'pg1'!C52)&gt;4,"--")</f>
        <v>--</v>
      </c>
      <c r="AF50" s="1" t="str">
        <f ca="1">IF(startDate="",0,IF(AND('pg1'!T52&gt;=startDate,'pg1'!T52&lt;=endDate,'pg1'!R52&lt;&gt;""),'pg1'!R52,""))</f>
        <v/>
      </c>
      <c r="AG50" s="110" t="str">
        <f>IF(AC50="","",COUNTIFS(AC2:AC3002,AC50))</f>
        <v/>
      </c>
      <c r="AH50" s="2" t="str">
        <f ca="1">IFERROR(MONTH('pg1'!T52),"--")</f>
        <v>--</v>
      </c>
      <c r="AI50" s="1">
        <f ca="1">COUNTIFS(AC2:AC3002,'pg1'!C52,AH2:AH3002,AH50)</f>
        <v>0</v>
      </c>
    </row>
    <row r="51" spans="6:35" ht="12.75" customHeight="1">
      <c r="F51" s="173" t="s">
        <v>401</v>
      </c>
      <c r="G51" s="68"/>
      <c r="H51" s="179"/>
      <c r="I51" s="68" t="s">
        <v>418</v>
      </c>
      <c r="J51" s="67"/>
      <c r="K51" s="174"/>
      <c r="M51" s="1">
        <f ca="1">IF(startDate="",0,COUNTIFS('pg6'!$T$4:$T$503,"&gt;="&amp;startDate,'pg6'!$T$4:$T$503,"&lt;="&amp;endDate,'pg6'!$AA$4:$AA$503,"="&amp;"Price"))</f>
        <v>0</v>
      </c>
      <c r="N51" s="1" t="s">
        <v>361</v>
      </c>
      <c r="P51" s="1">
        <f ca="1">IF(startDate="",0,COUNTIFS('pg2'!$T$4:$T$503,"&gt;="&amp;startDate,'pg2'!$T$4:$T$503,"&lt;="&amp;endDate,'pg2'!$L$4:$L$503,"="&amp;"Print",'pg2'!$S$4:$S$503,"="&amp;"Complete")+COUNTIFS('pg2'!$T$4:$T$503,"&gt;="&amp;startDate,'pg2'!$T$4:$T$503,"&lt;="&amp;endDate,'pg2'!$L$4:$L$503,"="&amp;"Print",'pg2'!$S$4:$S$503,"="&amp;"Ordered"))</f>
        <v>0</v>
      </c>
      <c r="Q51" s="1" t="s">
        <v>342</v>
      </c>
      <c r="S51" s="1">
        <f ca="1">IF(startDate="",0,COUNTIFS('pg2'!$T$4:$T$503,"&gt;="&amp;startDate,'pg2'!$T$4:$T$503,"&lt;="&amp;endDate,'pg2'!$Q$4:$Q$503,"="&amp;"English",'pg2'!$S$4:$S$503,"="&amp;"Complete")+COUNTIFS('pg2'!$T$4:$T$503,"&gt;="&amp;startDate,'pg2'!$T$4:$T$503,"&lt;="&amp;endDate,'pg2'!$Q$4:$Q$503,"="&amp;"English",'pg2'!$S$4:$S$503,"="&amp;"Ordered"))</f>
        <v>0</v>
      </c>
      <c r="T51" s="1" t="s">
        <v>317</v>
      </c>
      <c r="V51" s="1">
        <f>IF(startDate="",0,COUNTIFS('pg2'!$Y$4:$Y$503,"&gt;="&amp;startDate,'pg2'!$Y$4:$Y$503,"&lt;="&amp;endDate,'pg2'!$Z$4:$Z$503,"="&amp;"ListServ"))</f>
        <v>0</v>
      </c>
      <c r="W51" s="1" t="s">
        <v>156</v>
      </c>
      <c r="AA51" s="1">
        <f t="shared" si="0"/>
        <v>50</v>
      </c>
      <c r="AB51" s="1" t="b">
        <f>AND('pg1'!S53&lt;&gt;"Cancelled",'pg1'!S53&lt;&gt;"Account",'pg1'!S53&lt;&gt;"Pending",'pg1'!S53&lt;&gt;"")</f>
        <v>0</v>
      </c>
      <c r="AC51" s="1" t="str">
        <f>IF(AB51=TRUE,'pg1'!C53,"")</f>
        <v/>
      </c>
      <c r="AD51" s="1" t="str">
        <f>IF('pg1'!S53="Ordered",'pg1'!C53,"")</f>
        <v/>
      </c>
      <c r="AE51" s="2" t="str">
        <f>IF('pg1'!C53&lt;&gt;"",COUNTIF(AD2:AD3002,'pg1'!C53)&gt;4,"--")</f>
        <v>--</v>
      </c>
      <c r="AF51" s="1" t="str">
        <f ca="1">IF(startDate="",0,IF(AND('pg1'!T53&gt;=startDate,'pg1'!T53&lt;=endDate,'pg1'!R53&lt;&gt;""),'pg1'!R53,""))</f>
        <v/>
      </c>
      <c r="AG51" s="110" t="str">
        <f>IF(AC51="","",COUNTIFS(AC2:AC3002,AC51))</f>
        <v/>
      </c>
      <c r="AH51" s="2" t="str">
        <f ca="1">IFERROR(MONTH('pg1'!T53),"--")</f>
        <v>--</v>
      </c>
      <c r="AI51" s="1">
        <f ca="1">COUNTIFS(AC2:AC3002,'pg1'!C53,AH2:AH3002,AH51)</f>
        <v>0</v>
      </c>
    </row>
    <row r="52" spans="6:35" ht="12.75" customHeight="1">
      <c r="F52" s="173" t="s">
        <v>402</v>
      </c>
      <c r="G52" s="68"/>
      <c r="H52" s="179"/>
      <c r="I52" s="68" t="s">
        <v>427</v>
      </c>
      <c r="J52" s="67"/>
      <c r="K52" s="174"/>
      <c r="M52" s="1">
        <f ca="1">IF(startDate="",0,COUNTIFS('pg1'!$T$4:$T$503,"&gt;="&amp;startDate,'pg1'!$T$4:$T$503,"&lt;="&amp;endDate,'pg1'!$AA$4:$AA$503,"="&amp;"Not Available"))</f>
        <v>0</v>
      </c>
      <c r="N52" s="1" t="s">
        <v>225</v>
      </c>
      <c r="P52" s="1">
        <f ca="1">IF(startDate="",0,COUNTIFS('pg3'!$T$4:$T$503,"&gt;="&amp;startDate,'pg3'!$T$4:$T$503,"&lt;="&amp;endDate,'pg3'!$L$4:$L$503,"="&amp;"Print",'pg3'!$S$4:$S$503,"="&amp;"Complete")+COUNTIFS('pg3'!$T$4:$T$503,"&gt;="&amp;startDate,'pg3'!$T$4:$T$503,"&lt;="&amp;endDate,'pg3'!$L$4:$L$503,"="&amp;"Print",'pg3'!$S$4:$S$503,"="&amp;"Ordered"))</f>
        <v>0</v>
      </c>
      <c r="Q52" s="1" t="s">
        <v>343</v>
      </c>
      <c r="S52" s="1">
        <f ca="1">IF(startDate="",0,COUNTIFS('pg3'!$T$4:$T$503,"&gt;="&amp;startDate,'pg3'!$T$4:$T$503,"&lt;="&amp;endDate,'pg3'!$Q$4:$Q$503,"="&amp;"English",'pg3'!$S$4:$S$503,"="&amp;"Complete")+COUNTIFS('pg3'!$T$4:$T$503,"&gt;="&amp;startDate,'pg3'!$T$4:$T$503,"&lt;="&amp;endDate,'pg3'!$Q$4:$Q$503,"="&amp;"English",'pg3'!$S$4:$S$503,"="&amp;"Ordered"))</f>
        <v>0</v>
      </c>
      <c r="T52" s="1" t="s">
        <v>318</v>
      </c>
      <c r="V52" s="1">
        <f>IF(startDate="",0,COUNTIFS('pg3'!$Y$4:$Y$503,"&gt;="&amp;startDate,'pg3'!$Y$4:$Y$503,"&lt;="&amp;endDate,'pg3'!$Z$4:$Z$503,"="&amp;"ListServ"))</f>
        <v>0</v>
      </c>
      <c r="W52" s="1" t="s">
        <v>157</v>
      </c>
      <c r="AA52" s="1">
        <f t="shared" si="0"/>
        <v>51</v>
      </c>
      <c r="AB52" s="1" t="b">
        <f>AND('pg1'!S54&lt;&gt;"Cancelled",'pg1'!S54&lt;&gt;"Account",'pg1'!S54&lt;&gt;"Pending",'pg1'!S54&lt;&gt;"")</f>
        <v>0</v>
      </c>
      <c r="AC52" s="1" t="str">
        <f>IF(AB52=TRUE,'pg1'!C54,"")</f>
        <v/>
      </c>
      <c r="AD52" s="1" t="str">
        <f>IF('pg1'!S54="Ordered",'pg1'!C54,"")</f>
        <v/>
      </c>
      <c r="AE52" s="2" t="str">
        <f>IF('pg1'!C54&lt;&gt;"",COUNTIF(AD2:AD3002,'pg1'!C54)&gt;4,"--")</f>
        <v>--</v>
      </c>
      <c r="AF52" s="1" t="str">
        <f ca="1">IF(startDate="",0,IF(AND('pg1'!T54&gt;=startDate,'pg1'!T54&lt;=endDate,'pg1'!R54&lt;&gt;""),'pg1'!R54,""))</f>
        <v/>
      </c>
      <c r="AG52" s="110" t="str">
        <f>IF(AC52="","",COUNTIFS(AC2:AC3002,AC52))</f>
        <v/>
      </c>
      <c r="AH52" s="2" t="str">
        <f ca="1">IFERROR(MONTH('pg1'!T54),"--")</f>
        <v>--</v>
      </c>
      <c r="AI52" s="1">
        <f ca="1">COUNTIFS(AC2:AC3002,'pg1'!C54,AH2:AH3002,AH52)</f>
        <v>0</v>
      </c>
    </row>
    <row r="53" spans="6:35" ht="12.75" customHeight="1">
      <c r="F53" s="173" t="s">
        <v>403</v>
      </c>
      <c r="G53" s="68"/>
      <c r="H53" s="179"/>
      <c r="I53" s="68" t="s">
        <v>419</v>
      </c>
      <c r="J53" s="67"/>
      <c r="K53" s="174"/>
      <c r="M53" s="1">
        <f ca="1">IF(startDate="",0,COUNTIFS('pg2'!$T$4:$T$503,"&gt;="&amp;startDate,'pg2'!$T$4:$T$503,"&lt;="&amp;endDate,'pg2'!$AA$4:$AA$503,"="&amp;"Not Available"))</f>
        <v>0</v>
      </c>
      <c r="N53" s="1" t="s">
        <v>226</v>
      </c>
      <c r="P53" s="1">
        <f ca="1">IF(startDate="",0,COUNTIFS('pg4'!$T$4:$T$503,"&gt;="&amp;startDate,'pg4'!$T$4:$T$503,"&lt;="&amp;endDate,'pg4'!$L$4:$L$503,"="&amp;"Print",'pg4'!$S$4:$S$503,"="&amp;"Complete")+COUNTIFS('pg4'!$T$4:$T$503,"&gt;="&amp;startDate,'pg4'!$T$4:$T$503,"&lt;="&amp;endDate,'pg4'!$L$4:$L$503,"="&amp;"Print",'pg4'!$S$4:$S$503,"="&amp;"Ordered"))</f>
        <v>0</v>
      </c>
      <c r="Q53" s="1" t="s">
        <v>344</v>
      </c>
      <c r="S53" s="1">
        <f ca="1">IF(startDate="",0,COUNTIFS('pg4'!$T$4:$T$503,"&gt;="&amp;startDate,'pg4'!$T$4:$T$503,"&lt;="&amp;endDate,'pg4'!$Q$4:$Q$503,"="&amp;"English",'pg4'!$S$4:$S$503,"="&amp;"Complete")+COUNTIFS('pg4'!$T$4:$T$503,"&gt;="&amp;startDate,'pg4'!$T$4:$T$503,"&lt;="&amp;endDate,'pg4'!$Q$4:$Q$503,"="&amp;"English",'pg4'!$S$4:$S$503,"="&amp;"Ordered"))</f>
        <v>0</v>
      </c>
      <c r="T53" s="1" t="s">
        <v>319</v>
      </c>
      <c r="V53" s="1">
        <f>IF(startDate="",0,COUNTIFS('pg4'!$Y$4:$Y$503,"&gt;="&amp;startDate,'pg4'!$Y$4:$Y$503,"&lt;="&amp;endDate,'pg4'!$Z$4:$Z$503,"="&amp;"ListServ"))</f>
        <v>0</v>
      </c>
      <c r="W53" s="1" t="s">
        <v>158</v>
      </c>
      <c r="AA53" s="1">
        <f t="shared" si="0"/>
        <v>52</v>
      </c>
      <c r="AB53" s="1" t="b">
        <f>AND('pg1'!S55&lt;&gt;"Cancelled",'pg1'!S55&lt;&gt;"Account",'pg1'!S55&lt;&gt;"Pending",'pg1'!S55&lt;&gt;"")</f>
        <v>0</v>
      </c>
      <c r="AC53" s="1" t="str">
        <f>IF(AB53=TRUE,'pg1'!C55,"")</f>
        <v/>
      </c>
      <c r="AD53" s="1" t="str">
        <f>IF('pg1'!S55="Ordered",'pg1'!C55,"")</f>
        <v/>
      </c>
      <c r="AE53" s="2" t="str">
        <f>IF('pg1'!C55&lt;&gt;"",COUNTIF(AD2:AD3002,'pg1'!C55)&gt;4,"--")</f>
        <v>--</v>
      </c>
      <c r="AF53" s="1" t="str">
        <f ca="1">IF(startDate="",0,IF(AND('pg1'!T55&gt;=startDate,'pg1'!T55&lt;=endDate,'pg1'!R55&lt;&gt;""),'pg1'!R55,""))</f>
        <v/>
      </c>
      <c r="AG53" s="110" t="str">
        <f>IF(AC53="","",COUNTIFS(AC2:AC3002,AC53))</f>
        <v/>
      </c>
      <c r="AH53" s="2" t="str">
        <f ca="1">IFERROR(MONTH('pg1'!T55),"--")</f>
        <v>--</v>
      </c>
      <c r="AI53" s="1">
        <f ca="1">COUNTIFS(AC2:AC3002,'pg1'!C55,AH2:AH3002,AH53)</f>
        <v>0</v>
      </c>
    </row>
    <row r="54" spans="6:35" ht="12.75" customHeight="1">
      <c r="F54" s="173" t="s">
        <v>404</v>
      </c>
      <c r="G54" s="68"/>
      <c r="H54" s="179"/>
      <c r="I54" s="68" t="s">
        <v>420</v>
      </c>
      <c r="J54" s="67"/>
      <c r="K54" s="174"/>
      <c r="M54" s="1">
        <f ca="1">IF(startDate="",0,COUNTIFS('pg3'!$T$4:$T$503,"&gt;="&amp;startDate,'pg3'!$T$4:$T$503,"&lt;="&amp;endDate,'pg3'!$AA$4:$AA$503,"="&amp;"Not Available"))</f>
        <v>0</v>
      </c>
      <c r="N54" s="1" t="s">
        <v>227</v>
      </c>
      <c r="P54" s="1">
        <f ca="1">IF(startDate="",0,COUNTIFS('pg5'!$T$4:$T$503,"&gt;="&amp;startDate,'pg5'!$T$4:$T$503,"&lt;="&amp;endDate,'pg5'!$L$4:$L$503,"="&amp;"Print",'pg5'!$S$4:$S$503,"="&amp;"Complete")+COUNTIFS('pg5'!$T$4:$T$503,"&gt;="&amp;startDate,'pg5'!$T$4:$T$503,"&lt;="&amp;endDate,'pg5'!$L$4:$L$503,"="&amp;"Print",'pg5'!$S$4:$S$503,"="&amp;"Ordered"))</f>
        <v>0</v>
      </c>
      <c r="Q54" s="1" t="s">
        <v>345</v>
      </c>
      <c r="S54" s="1">
        <f ca="1">IF(startDate="",0,COUNTIFS('pg5'!$T$4:$T$503,"&gt;="&amp;startDate,'pg5'!$T$4:$T$503,"&lt;="&amp;endDate,'pg5'!$Q$4:$Q$503,"="&amp;"English",'pg5'!$S$4:$S$503,"="&amp;"Complete")+COUNTIFS('pg5'!$T$4:$T$503,"&gt;="&amp;startDate,'pg5'!$T$4:$T$503,"&lt;="&amp;endDate,'pg5'!$Q$4:$Q$503,"="&amp;"English",'pg5'!$S$4:$S$503,"="&amp;"Ordered"))</f>
        <v>0</v>
      </c>
      <c r="T54" s="1" t="s">
        <v>320</v>
      </c>
      <c r="V54" s="1">
        <f>IF(startDate="",0,COUNTIFS('pg5'!$Y$4:$Y$503,"&gt;="&amp;startDate,'pg5'!$Y$4:$Y$503,"&lt;="&amp;endDate,'pg5'!$Z$4:$Z$503,"="&amp;"ListServ"))</f>
        <v>0</v>
      </c>
      <c r="W54" s="1" t="s">
        <v>243</v>
      </c>
      <c r="AA54" s="1">
        <f t="shared" si="0"/>
        <v>53</v>
      </c>
      <c r="AB54" s="1" t="b">
        <f>AND('pg1'!S56&lt;&gt;"Cancelled",'pg1'!S56&lt;&gt;"Account",'pg1'!S56&lt;&gt;"Pending",'pg1'!S56&lt;&gt;"")</f>
        <v>0</v>
      </c>
      <c r="AC54" s="1" t="str">
        <f>IF(AB54=TRUE,'pg1'!C56,"")</f>
        <v/>
      </c>
      <c r="AD54" s="1" t="str">
        <f>IF('pg1'!S56="Ordered",'pg1'!C56,"")</f>
        <v/>
      </c>
      <c r="AE54" s="2" t="str">
        <f>IF('pg1'!C56&lt;&gt;"",COUNTIF(AD2:AD3002,'pg1'!C56)&gt;4,"--")</f>
        <v>--</v>
      </c>
      <c r="AF54" s="1" t="str">
        <f ca="1">IF(startDate="",0,IF(AND('pg1'!T56&gt;=startDate,'pg1'!T56&lt;=endDate,'pg1'!R56&lt;&gt;""),'pg1'!R56,""))</f>
        <v/>
      </c>
      <c r="AG54" s="110" t="str">
        <f>IF(AC54="","",COUNTIFS(AC2:AC3002,AC54))</f>
        <v/>
      </c>
      <c r="AH54" s="2" t="str">
        <f ca="1">IFERROR(MONTH('pg1'!T56),"--")</f>
        <v>--</v>
      </c>
      <c r="AI54" s="1">
        <f ca="1">COUNTIFS(AC2:AC3002,'pg1'!C56,AH2:AH3002,AH54)</f>
        <v>0</v>
      </c>
    </row>
    <row r="55" spans="6:35" ht="12.75" customHeight="1">
      <c r="F55" s="173" t="s">
        <v>405</v>
      </c>
      <c r="G55" s="68"/>
      <c r="H55" s="179"/>
      <c r="I55" s="68" t="s">
        <v>421</v>
      </c>
      <c r="J55" s="67"/>
      <c r="K55" s="174"/>
      <c r="M55" s="1">
        <f ca="1">IF(startDate="",0,COUNTIFS('pg4'!$T$4:$T$503,"&gt;="&amp;startDate,'pg4'!$T$4:$T$503,"&lt;="&amp;endDate,'pg4'!$AA$4:$AA$503,"="&amp;"Not Available"))</f>
        <v>0</v>
      </c>
      <c r="N55" s="1" t="s">
        <v>228</v>
      </c>
      <c r="P55" s="1">
        <f ca="1">IF(startDate="",0,COUNTIFS('pg6'!$T$4:$T$503,"&gt;="&amp;startDate,'pg6'!$T$4:$T$503,"&lt;="&amp;endDate,'pg6'!$L$4:$L$503,"="&amp;"Print",'pg6'!$S$4:$S$503,"="&amp;"Complete")+COUNTIFS('pg6'!$T$4:$T$503,"&gt;="&amp;startDate,'pg6'!$T$4:$T$503,"&lt;="&amp;endDate,'pg6'!$L$4:$L$503,"="&amp;"Print",'pg6'!$S$4:$S$503,"="&amp;"Ordered"))</f>
        <v>0</v>
      </c>
      <c r="Q55" s="1" t="s">
        <v>367</v>
      </c>
      <c r="S55" s="1">
        <f ca="1">IF(startDate="",0,COUNTIFS('pg6'!$T$4:$T$503,"&gt;="&amp;startDate,'pg6'!$T$4:$T$503,"&lt;="&amp;endDate,'pg6'!$Q$4:$Q$503,"="&amp;"English",'pg6'!$S$4:$S$503,"="&amp;"Complete")+COUNTIFS('pg6'!$T$4:$T$503,"&gt;="&amp;startDate,'pg6'!$T$4:$T$503,"&lt;="&amp;endDate,'pg6'!$Q$4:$Q$503,"="&amp;"English",'pg6'!$S$4:$S$503,"="&amp;"Ordered"))</f>
        <v>0</v>
      </c>
      <c r="T55" s="1" t="s">
        <v>372</v>
      </c>
      <c r="V55" s="1">
        <f>IF(startDate="",0,COUNTIFS('pg6'!$Y$4:$Y$503,"&gt;="&amp;startDate,'pg6'!$Y$4:$Y$503,"&lt;="&amp;endDate,'pg6'!$Z$4:$Z$503,"="&amp;"ListServ"))</f>
        <v>0</v>
      </c>
      <c r="W55" s="1" t="s">
        <v>390</v>
      </c>
      <c r="AA55" s="1">
        <f t="shared" si="0"/>
        <v>54</v>
      </c>
      <c r="AB55" s="1" t="b">
        <f>AND('pg1'!S57&lt;&gt;"Cancelled",'pg1'!S57&lt;&gt;"Account",'pg1'!S57&lt;&gt;"Pending",'pg1'!S57&lt;&gt;"")</f>
        <v>0</v>
      </c>
      <c r="AC55" s="1" t="str">
        <f>IF(AB55=TRUE,'pg1'!C57,"")</f>
        <v/>
      </c>
      <c r="AD55" s="1" t="str">
        <f>IF('pg1'!S57="Ordered",'pg1'!C57,"")</f>
        <v/>
      </c>
      <c r="AE55" s="2" t="str">
        <f>IF('pg1'!C57&lt;&gt;"",COUNTIF(AD2:AD3002,'pg1'!C57)&gt;4,"--")</f>
        <v>--</v>
      </c>
      <c r="AF55" s="1" t="str">
        <f ca="1">IF(startDate="",0,IF(AND('pg1'!T57&gt;=startDate,'pg1'!T57&lt;=endDate,'pg1'!R57&lt;&gt;""),'pg1'!R57,""))</f>
        <v/>
      </c>
      <c r="AG55" s="110" t="str">
        <f>IF(AC55="","",COUNTIFS(AC2:AC3002,AC55))</f>
        <v/>
      </c>
      <c r="AH55" s="2" t="str">
        <f ca="1">IFERROR(MONTH('pg1'!T57),"--")</f>
        <v>--</v>
      </c>
      <c r="AI55" s="1">
        <f ca="1">COUNTIFS(AC2:AC3002,'pg1'!C57,AH2:AH3002,AH55)</f>
        <v>0</v>
      </c>
    </row>
    <row r="56" spans="6:35" ht="12.75" customHeight="1">
      <c r="F56" s="173" t="s">
        <v>406</v>
      </c>
      <c r="G56" s="68"/>
      <c r="H56" s="179"/>
      <c r="I56" s="68" t="s">
        <v>422</v>
      </c>
      <c r="J56" s="67"/>
      <c r="K56" s="174"/>
      <c r="M56" s="1">
        <f ca="1">IF(startDate="",0,COUNTIFS('pg5'!$T$4:$T$503,"&gt;="&amp;startDate,'pg5'!$T$4:$T$503,"&lt;="&amp;endDate,'pg5'!$AA$4:$AA$503,"="&amp;"Not Available"))</f>
        <v>0</v>
      </c>
      <c r="N56" s="1" t="s">
        <v>241</v>
      </c>
      <c r="P56" s="1">
        <f ca="1">IF(startDate="",0,COUNTIFS('pg1'!$T$4:$T$503,"&gt;="&amp;startDate,'pg1'!$T$4:$T$503,"&lt;="&amp;endDate,'pg1'!$L$4:$L$503,"="&amp;"LP",'pg1'!$S$4:$S$503,"="&amp;"Complete")+COUNTIFS('pg1'!$T$4:$T$503,"&gt;="&amp;startDate,'pg1'!$T$4:$T$503,"&lt;="&amp;endDate,'pg1'!$L$4:$L$503,"="&amp;"LP",'pg1'!$S$4:$S$503,"="&amp;"Ordered"))</f>
        <v>0</v>
      </c>
      <c r="Q56" s="1" t="s">
        <v>346</v>
      </c>
      <c r="S56" s="1">
        <f ca="1">IF(startDate="",0,COUNTIFS('pg1'!$T$4:$T$503,"&gt;="&amp;startDate,'pg1'!$T$4:$T$503,"&lt;="&amp;endDate,'pg1'!$Q$4:$Q$503,"="&amp;"Chinese",'pg1'!$S$4:$S$503,"="&amp;"Complete")+COUNTIFS('pg1'!$T$4:$T$503,"&gt;="&amp;startDate,'pg1'!$T$4:$T$503,"&lt;="&amp;endDate,'pg1'!$Q$4:$Q$503,"="&amp;"Chinese",'pg1'!$S$4:$S$503,"="&amp;"Ordered"))</f>
        <v>0</v>
      </c>
      <c r="T56" s="1" t="s">
        <v>321</v>
      </c>
      <c r="V56" s="1">
        <f>IF(startDate="",0,COUNTIFS('pg1'!$Y$4:$Y$503,"&gt;="&amp;startDate,'pg1'!$Y$4:$Y$503,"&lt;="&amp;endDate,'pg1'!$Z$4:$Z$503,"="&amp;"Customer Buy"))</f>
        <v>0</v>
      </c>
      <c r="W56" s="1" t="s">
        <v>263</v>
      </c>
      <c r="AA56" s="1">
        <f t="shared" si="0"/>
        <v>55</v>
      </c>
      <c r="AB56" s="1" t="b">
        <f>AND('pg1'!S58&lt;&gt;"Cancelled",'pg1'!S58&lt;&gt;"Account",'pg1'!S58&lt;&gt;"Pending",'pg1'!S58&lt;&gt;"")</f>
        <v>0</v>
      </c>
      <c r="AC56" s="1" t="str">
        <f>IF(AB56=TRUE,'pg1'!C58,"")</f>
        <v/>
      </c>
      <c r="AD56" s="1" t="str">
        <f>IF('pg1'!S58="Ordered",'pg1'!C58,"")</f>
        <v/>
      </c>
      <c r="AE56" s="2" t="str">
        <f>IF('pg1'!C58&lt;&gt;"",COUNTIF(AD2:AD3002,'pg1'!C58)&gt;4,"--")</f>
        <v>--</v>
      </c>
      <c r="AF56" s="1" t="str">
        <f ca="1">IF(startDate="",0,IF(AND('pg1'!T58&gt;=startDate,'pg1'!T58&lt;=endDate,'pg1'!R58&lt;&gt;""),'pg1'!R58,""))</f>
        <v/>
      </c>
      <c r="AG56" s="110" t="str">
        <f>IF(AC56="","",COUNTIFS(AC2:AC3002,AC56))</f>
        <v/>
      </c>
      <c r="AH56" s="2" t="str">
        <f ca="1">IFERROR(MONTH('pg1'!T58),"--")</f>
        <v>--</v>
      </c>
      <c r="AI56" s="1">
        <f ca="1">COUNTIFS(AC2:AC3002,'pg1'!C58,AH2:AH3002,AH56)</f>
        <v>0</v>
      </c>
    </row>
    <row r="57" spans="6:35" ht="12.75" customHeight="1">
      <c r="F57" s="173" t="s">
        <v>407</v>
      </c>
      <c r="G57" s="68"/>
      <c r="H57" s="179"/>
      <c r="I57" s="68" t="s">
        <v>423</v>
      </c>
      <c r="J57" s="67"/>
      <c r="K57" s="174"/>
      <c r="M57" s="1">
        <f ca="1">IF(startDate="",0,COUNTIFS('pg6'!$T$4:$T$503,"&gt;="&amp;startDate,'pg6'!$T$4:$T$503,"&lt;="&amp;endDate,'pg6'!$AA$4:$AA$503,"="&amp;"Not Available"))</f>
        <v>0</v>
      </c>
      <c r="N57" s="1" t="s">
        <v>360</v>
      </c>
      <c r="P57" s="1">
        <f ca="1">IF(startDate="",0,COUNTIFS('pg2'!$T$4:$T$503,"&gt;="&amp;startDate,'pg2'!$T$4:$T$503,"&lt;="&amp;endDate,'pg2'!$L$4:$L$503,"="&amp;"LP",'pg2'!$S$4:$S$503,"="&amp;"Complete")+COUNTIFS('pg2'!$T$4:$T$503,"&gt;="&amp;startDate,'pg2'!$T$4:$T$503,"&lt;="&amp;endDate,'pg2'!$L$4:$L$503,"="&amp;"LP",'pg2'!$S$4:$S$503,"="&amp;"Ordered"))</f>
        <v>0</v>
      </c>
      <c r="Q57" s="1" t="s">
        <v>347</v>
      </c>
      <c r="S57" s="1">
        <f ca="1">IF(startDate="",0,COUNTIFS('pg2'!$T$4:$T$503,"&gt;="&amp;startDate,'pg2'!$T$4:$T$503,"&lt;="&amp;endDate,'pg2'!$Q$4:$Q$503,"="&amp;"Chinese",'pg2'!$S$4:$S$503,"="&amp;"Complete")+COUNTIFS('pg2'!$T$4:$T$503,"&gt;="&amp;startDate,'pg2'!$T$4:$T$503,"&lt;="&amp;endDate,'pg2'!$Q$4:$Q$503,"="&amp;"Chinese",'pg2'!$S$4:$S$503,"="&amp;"Ordered"))</f>
        <v>0</v>
      </c>
      <c r="T57" s="1" t="s">
        <v>322</v>
      </c>
      <c r="V57" s="1">
        <f>IF(startDate="",0,COUNTIFS('pg2'!$Y$4:$Y$503,"&gt;="&amp;startDate,'pg2'!$Y$4:$Y$503,"&lt;="&amp;endDate,'pg2'!$Z$4:$Z$503,"="&amp;"Customer Buy"))</f>
        <v>0</v>
      </c>
      <c r="W57" s="1" t="s">
        <v>264</v>
      </c>
      <c r="AA57" s="1">
        <f t="shared" si="0"/>
        <v>56</v>
      </c>
      <c r="AB57" s="1" t="b">
        <f>AND('pg1'!S59&lt;&gt;"Cancelled",'pg1'!S59&lt;&gt;"Account",'pg1'!S59&lt;&gt;"Pending",'pg1'!S59&lt;&gt;"")</f>
        <v>0</v>
      </c>
      <c r="AC57" s="1" t="str">
        <f>IF(AB57=TRUE,'pg1'!C59,"")</f>
        <v/>
      </c>
      <c r="AD57" s="1" t="str">
        <f>IF('pg1'!S59="Ordered",'pg1'!C59,"")</f>
        <v/>
      </c>
      <c r="AE57" s="2" t="str">
        <f>IF('pg1'!C59&lt;&gt;"",COUNTIF(AD2:AD3002,'pg1'!C59)&gt;4,"--")</f>
        <v>--</v>
      </c>
      <c r="AF57" s="1" t="str">
        <f ca="1">IF(startDate="",0,IF(AND('pg1'!T59&gt;=startDate,'pg1'!T59&lt;=endDate,'pg1'!R59&lt;&gt;""),'pg1'!R59,""))</f>
        <v/>
      </c>
      <c r="AG57" s="110" t="str">
        <f>IF(AC57="","",COUNTIFS(AC2:AC3002,AC57))</f>
        <v/>
      </c>
      <c r="AH57" s="2" t="str">
        <f ca="1">IFERROR(MONTH('pg1'!T59),"--")</f>
        <v>--</v>
      </c>
      <c r="AI57" s="1">
        <f ca="1">COUNTIFS(AC2:AC3002,'pg1'!C59,AH2:AH3002,AH57)</f>
        <v>0</v>
      </c>
    </row>
    <row r="58" spans="6:35" ht="12.75" customHeight="1">
      <c r="F58" s="173" t="s">
        <v>408</v>
      </c>
      <c r="G58" s="68"/>
      <c r="H58" s="179"/>
      <c r="I58" s="68" t="s">
        <v>424</v>
      </c>
      <c r="J58" s="67"/>
      <c r="K58" s="174"/>
      <c r="M58" s="1">
        <f ca="1">IF(startDate="",0,COUNTIFS('pg1'!$T$4:$T$503,"&gt;="&amp;startDate,'pg1'!$T$4:$T$503,"&lt;="&amp;endDate,'pg1'!$AA$4:$AA$503,"="&amp;"Other"))</f>
        <v>0</v>
      </c>
      <c r="N58" s="1" t="s">
        <v>180</v>
      </c>
      <c r="P58" s="1">
        <f ca="1">IF(startDate="",0,COUNTIFS('pg3'!$T$4:$T$503,"&gt;="&amp;startDate,'pg3'!$T$4:$T$503,"&lt;="&amp;endDate,'pg3'!$L$4:$L$503,"="&amp;"LP",'pg3'!$S$4:$S$503,"="&amp;"Complete")+COUNTIFS('pg3'!$T$4:$T$503,"&gt;="&amp;startDate,'pg3'!$T$4:$T$503,"&lt;="&amp;endDate,'pg3'!$L$4:$L$503,"="&amp;"LP",'pg3'!$S$4:$S$503,"="&amp;"Ordered"))</f>
        <v>0</v>
      </c>
      <c r="Q58" s="1" t="s">
        <v>348</v>
      </c>
      <c r="S58" s="1">
        <f ca="1">IF(startDate="",0,COUNTIFS('pg3'!$T$4:$T$503,"&gt;="&amp;startDate,'pg3'!$T$4:$T$503,"&lt;="&amp;endDate,'pg3'!$Q$4:$Q$503,"="&amp;"Chinese",'pg3'!$S$4:$S$503,"="&amp;"Complete")+COUNTIFS('pg3'!$T$4:$T$503,"&gt;="&amp;startDate,'pg3'!$T$4:$T$503,"&lt;="&amp;endDate,'pg3'!$Q$4:$Q$503,"="&amp;"Chinese",'pg3'!$S$4:$S$503,"="&amp;"Ordered"))</f>
        <v>0</v>
      </c>
      <c r="T58" s="1" t="s">
        <v>323</v>
      </c>
      <c r="V58" s="1">
        <f>IF(startDate="",0,COUNTIFS('pg3'!$Y$4:$Y$503,"&gt;="&amp;startDate,'pg3'!$Y$4:$Y$503,"&lt;="&amp;endDate,'pg3'!$Z$4:$Z$503,"="&amp;"Customer Buy"))</f>
        <v>0</v>
      </c>
      <c r="W58" s="1" t="s">
        <v>265</v>
      </c>
      <c r="AA58" s="1">
        <f t="shared" si="0"/>
        <v>57</v>
      </c>
      <c r="AB58" s="1" t="b">
        <f>AND('pg1'!S60&lt;&gt;"Cancelled",'pg1'!S60&lt;&gt;"Account",'pg1'!S60&lt;&gt;"Pending",'pg1'!S60&lt;&gt;"")</f>
        <v>0</v>
      </c>
      <c r="AC58" s="1" t="str">
        <f>IF(AB58=TRUE,'pg1'!C60,"")</f>
        <v/>
      </c>
      <c r="AD58" s="1" t="str">
        <f>IF('pg1'!S60="Ordered",'pg1'!C60,"")</f>
        <v/>
      </c>
      <c r="AE58" s="2" t="str">
        <f>IF('pg1'!C60&lt;&gt;"",COUNTIF(AD2:AD3002,'pg1'!C60)&gt;4,"--")</f>
        <v>--</v>
      </c>
      <c r="AF58" s="1" t="str">
        <f ca="1">IF(startDate="",0,IF(AND('pg1'!T60&gt;=startDate,'pg1'!T60&lt;=endDate,'pg1'!R60&lt;&gt;""),'pg1'!R60,""))</f>
        <v/>
      </c>
      <c r="AG58" s="110" t="str">
        <f>IF(AC58="","",COUNTIFS(AC2:AC3002,AC58))</f>
        <v/>
      </c>
      <c r="AH58" s="2" t="str">
        <f ca="1">IFERROR(MONTH('pg1'!T60),"--")</f>
        <v>--</v>
      </c>
      <c r="AI58" s="1">
        <f ca="1">COUNTIFS(AC2:AC3002,'pg1'!C60,AH2:AH3002,AH58)</f>
        <v>0</v>
      </c>
    </row>
    <row r="59" spans="6:35" ht="12.75" customHeight="1">
      <c r="F59" s="173" t="s">
        <v>409</v>
      </c>
      <c r="G59" s="68"/>
      <c r="H59" s="179"/>
      <c r="I59" s="68" t="s">
        <v>425</v>
      </c>
      <c r="J59" s="67"/>
      <c r="K59" s="174"/>
      <c r="M59" s="1">
        <f ca="1">IF(startDate="",0,COUNTIFS('pg2'!$T$4:$T$503,"&gt;="&amp;startDate,'pg2'!$T$4:$T$503,"&lt;="&amp;endDate,'pg2'!$AA$4:$AA$503,"="&amp;"Other"))</f>
        <v>0</v>
      </c>
      <c r="N59" s="1" t="s">
        <v>181</v>
      </c>
      <c r="P59" s="1">
        <f ca="1">IF(startDate="",0,COUNTIFS('pg4'!$T$4:$T$503,"&gt;="&amp;startDate,'pg4'!$T$4:$T$503,"&lt;="&amp;endDate,'pg4'!$L$4:$L$503,"="&amp;"LP",'pg4'!$S$4:$S$503,"="&amp;"Complete")+COUNTIFS('pg4'!$T$4:$T$503,"&gt;="&amp;startDate,'pg4'!$T$4:$T$503,"&lt;="&amp;endDate,'pg4'!$L$4:$L$503,"="&amp;"LP",'pg4'!$S$4:$S$503,"="&amp;"Ordered"))</f>
        <v>0</v>
      </c>
      <c r="Q59" s="1" t="s">
        <v>349</v>
      </c>
      <c r="S59" s="1">
        <f ca="1">IF(startDate="",0,COUNTIFS('pg4'!$T$4:$T$503,"&gt;="&amp;startDate,'pg4'!$T$4:$T$503,"&lt;="&amp;endDate,'pg4'!$Q$4:$Q$503,"="&amp;"Chinese",'pg4'!$S$4:$S$503,"="&amp;"Complete")+COUNTIFS('pg4'!$T$4:$T$503,"&gt;="&amp;startDate,'pg4'!$T$4:$T$503,"&lt;="&amp;endDate,'pg4'!$Q$4:$Q$503,"="&amp;"Chinese",'pg4'!$S$4:$S$503,"="&amp;"Ordered"))</f>
        <v>0</v>
      </c>
      <c r="T59" s="1" t="s">
        <v>324</v>
      </c>
      <c r="V59" s="1">
        <f>IF(startDate="",0,COUNTIFS('pg4'!$Y$4:$Y$503,"&gt;="&amp;startDate,'pg4'!$Y$4:$Y$503,"&lt;="&amp;endDate,'pg4'!$Z$4:$Z$503,"="&amp;"Customer Buy"))</f>
        <v>0</v>
      </c>
      <c r="W59" s="1" t="s">
        <v>266</v>
      </c>
      <c r="AA59" s="1">
        <f t="shared" si="0"/>
        <v>58</v>
      </c>
      <c r="AB59" s="1" t="b">
        <f>AND('pg1'!S61&lt;&gt;"Cancelled",'pg1'!S61&lt;&gt;"Account",'pg1'!S61&lt;&gt;"Pending",'pg1'!S61&lt;&gt;"")</f>
        <v>0</v>
      </c>
      <c r="AC59" s="1" t="str">
        <f>IF(AB59=TRUE,'pg1'!C61,"")</f>
        <v/>
      </c>
      <c r="AD59" s="1" t="str">
        <f>IF('pg1'!S61="Ordered",'pg1'!C61,"")</f>
        <v/>
      </c>
      <c r="AE59" s="2" t="str">
        <f>IF('pg1'!C61&lt;&gt;"",COUNTIF(AD2:AD3002,'pg1'!C61)&gt;4,"--")</f>
        <v>--</v>
      </c>
      <c r="AF59" s="1" t="str">
        <f ca="1">IF(startDate="",0,IF(AND('pg1'!T61&gt;=startDate,'pg1'!T61&lt;=endDate,'pg1'!R61&lt;&gt;""),'pg1'!R61,""))</f>
        <v/>
      </c>
      <c r="AG59" s="110" t="str">
        <f>IF(AC59="","",COUNTIFS(AC2:AC3002,AC59))</f>
        <v/>
      </c>
      <c r="AH59" s="2" t="str">
        <f ca="1">IFERROR(MONTH('pg1'!T61),"--")</f>
        <v>--</v>
      </c>
      <c r="AI59" s="1">
        <f ca="1">COUNTIFS(AC2:AC3002,'pg1'!C61,AH2:AH3002,AH59)</f>
        <v>0</v>
      </c>
    </row>
    <row r="60" spans="6:35" ht="12.75" customHeight="1">
      <c r="F60" s="173" t="s">
        <v>410</v>
      </c>
      <c r="G60" s="68"/>
      <c r="H60" s="179"/>
      <c r="I60" s="68" t="s">
        <v>426</v>
      </c>
      <c r="J60" s="67"/>
      <c r="K60" s="174"/>
      <c r="M60" s="1">
        <f ca="1">IF(startDate="",0,COUNTIFS('pg3'!$T$4:$T$503,"&gt;="&amp;startDate,'pg3'!$T$4:$T$503,"&lt;="&amp;endDate,'pg3'!$AA$4:$AA$503,"="&amp;"Other"))</f>
        <v>0</v>
      </c>
      <c r="N60" s="1" t="s">
        <v>182</v>
      </c>
      <c r="P60" s="1">
        <f ca="1">IF(startDate="",0,COUNTIFS('pg5'!$T$4:$T$503,"&gt;="&amp;startDate,'pg5'!$T$4:$T$503,"&lt;="&amp;endDate,'pg5'!$L$4:$L$503,"="&amp;"LP",'pg5'!$S$4:$S$503,"="&amp;"Complete")+COUNTIFS('pg5'!$T$4:$T$503,"&gt;="&amp;startDate,'pg5'!$T$4:$T$503,"&lt;="&amp;endDate,'pg5'!$L$4:$L$503,"="&amp;"LP",'pg5'!$S$4:$S$503,"="&amp;"Ordered"))</f>
        <v>0</v>
      </c>
      <c r="Q60" s="1" t="s">
        <v>350</v>
      </c>
      <c r="S60" s="1">
        <f ca="1">IF(startDate="",0,COUNTIFS('pg5'!$T$4:$T$503,"&gt;="&amp;startDate,'pg5'!$T$4:$T$503,"&lt;="&amp;endDate,'pg5'!$Q$4:$Q$503,"="&amp;"Chinese",'pg5'!$S$4:$S$503,"="&amp;"Complete")+COUNTIFS('pg5'!$T$4:$T$503,"&gt;="&amp;startDate,'pg5'!$T$4:$T$503,"&lt;="&amp;endDate,'pg5'!$Q$4:$Q$503,"="&amp;"Chinese",'pg5'!$S$4:$S$503,"="&amp;"Ordered"))</f>
        <v>0</v>
      </c>
      <c r="T60" s="1" t="s">
        <v>325</v>
      </c>
      <c r="V60" s="1">
        <f>IF(startDate="",0,COUNTIFS('pg5'!$Y$4:$Y$503,"&gt;="&amp;startDate,'pg5'!$Y$4:$Y$503,"&lt;="&amp;endDate,'pg5'!$Z$4:$Z$503,"="&amp;"Customer Buy"))</f>
        <v>0</v>
      </c>
      <c r="W60" s="1" t="s">
        <v>267</v>
      </c>
      <c r="AA60" s="1">
        <f t="shared" si="0"/>
        <v>59</v>
      </c>
      <c r="AB60" s="1" t="b">
        <f>AND('pg1'!S62&lt;&gt;"Cancelled",'pg1'!S62&lt;&gt;"Account",'pg1'!S62&lt;&gt;"Pending",'pg1'!S62&lt;&gt;"")</f>
        <v>0</v>
      </c>
      <c r="AC60" s="1" t="str">
        <f>IF(AB60=TRUE,'pg1'!C62,"")</f>
        <v/>
      </c>
      <c r="AD60" s="1" t="str">
        <f>IF('pg1'!S62="Ordered",'pg1'!C62,"")</f>
        <v/>
      </c>
      <c r="AE60" s="2" t="str">
        <f>IF('pg1'!C62&lt;&gt;"",COUNTIF(AD2:AD3002,'pg1'!C62)&gt;4,"--")</f>
        <v>--</v>
      </c>
      <c r="AF60" s="1" t="str">
        <f ca="1">IF(startDate="",0,IF(AND('pg1'!T62&gt;=startDate,'pg1'!T62&lt;=endDate,'pg1'!R62&lt;&gt;""),'pg1'!R62,""))</f>
        <v/>
      </c>
      <c r="AG60" s="110" t="str">
        <f>IF(AC60="","",COUNTIFS(AC2:AC3002,AC60))</f>
        <v/>
      </c>
      <c r="AH60" s="2" t="str">
        <f ca="1">IFERROR(MONTH('pg1'!T62),"--")</f>
        <v>--</v>
      </c>
      <c r="AI60" s="1">
        <f ca="1">COUNTIFS(AC2:AC3002,'pg1'!C62,AH2:AH3002,AH60)</f>
        <v>0</v>
      </c>
    </row>
    <row r="61" spans="6:35" ht="12.75" customHeight="1">
      <c r="F61" s="175"/>
      <c r="G61" s="176"/>
      <c r="H61" s="177"/>
      <c r="I61" s="176"/>
      <c r="J61" s="176"/>
      <c r="K61" s="177"/>
      <c r="M61" s="1">
        <f ca="1">IF(startDate="",0,COUNTIFS('pg4'!$T$4:$T$503,"&gt;="&amp;startDate,'pg4'!$T$4:$T$503,"&lt;="&amp;endDate,'pg4'!$AA$4:$AA$503,"="&amp;"Other"))</f>
        <v>0</v>
      </c>
      <c r="N61" s="1" t="s">
        <v>183</v>
      </c>
      <c r="P61" s="1">
        <f ca="1">IF(startDate="",0,COUNTIFS('pg6'!$T$4:$T$503,"&gt;="&amp;startDate,'pg6'!$T$4:$T$503,"&lt;="&amp;endDate,'pg6'!$L$4:$L$503,"="&amp;"LP",'pg6'!$S$4:$S$503,"="&amp;"Complete")+COUNTIFS('pg6'!$T$4:$T$503,"&gt;="&amp;startDate,'pg6'!$T$4:$T$503,"&lt;="&amp;endDate,'pg6'!$L$4:$L$503,"="&amp;"LP",'pg6'!$S$4:$S$503,"="&amp;"Ordered"))</f>
        <v>0</v>
      </c>
      <c r="Q61" s="1" t="s">
        <v>368</v>
      </c>
      <c r="S61" s="1">
        <f ca="1">IF(startDate="",0,COUNTIFS('pg6'!$T$4:$T$503,"&gt;="&amp;startDate,'pg6'!$T$4:$T$503,"&lt;="&amp;endDate,'pg6'!$Q$4:$Q$503,"="&amp;"Chinese",'pg6'!$S$4:$S$503,"="&amp;"Complete")+COUNTIFS('pg6'!$T$4:$T$503,"&gt;="&amp;startDate,'pg6'!$T$4:$T$503,"&lt;="&amp;endDate,'pg6'!$Q$4:$Q$503,"="&amp;"Chinese",'pg6'!$S$4:$S$503,"="&amp;"Ordered"))</f>
        <v>0</v>
      </c>
      <c r="T61" s="1" t="s">
        <v>371</v>
      </c>
      <c r="V61" s="1">
        <f>IF(startDate="",0,COUNTIFS('pg6'!$Y$4:$Y$503,"&gt;="&amp;startDate,'pg6'!$Y$4:$Y$503,"&lt;="&amp;endDate,'pg6'!$Z$4:$Z$503,"="&amp;"Customer Buy"))</f>
        <v>0</v>
      </c>
      <c r="W61" s="1" t="s">
        <v>391</v>
      </c>
      <c r="AA61" s="1">
        <f t="shared" si="0"/>
        <v>60</v>
      </c>
      <c r="AB61" s="1" t="b">
        <f>AND('pg1'!S63&lt;&gt;"Cancelled",'pg1'!S63&lt;&gt;"Account",'pg1'!S63&lt;&gt;"Pending",'pg1'!S63&lt;&gt;"")</f>
        <v>0</v>
      </c>
      <c r="AC61" s="1" t="str">
        <f>IF(AB61=TRUE,'pg1'!C63,"")</f>
        <v/>
      </c>
      <c r="AD61" s="1" t="str">
        <f>IF('pg1'!S63="Ordered",'pg1'!C63,"")</f>
        <v/>
      </c>
      <c r="AE61" s="2" t="str">
        <f>IF('pg1'!C63&lt;&gt;"",COUNTIF(AD2:AD3002,'pg1'!C63)&gt;4,"--")</f>
        <v>--</v>
      </c>
      <c r="AF61" s="1" t="str">
        <f ca="1">IF(startDate="",0,IF(AND('pg1'!T63&gt;=startDate,'pg1'!T63&lt;=endDate,'pg1'!R63&lt;&gt;""),'pg1'!R63,""))</f>
        <v/>
      </c>
      <c r="AG61" s="110" t="str">
        <f>IF(AC61="","",COUNTIFS(AC2:AC3002,AC61))</f>
        <v/>
      </c>
      <c r="AH61" s="2" t="str">
        <f ca="1">IFERROR(MONTH('pg1'!T63),"--")</f>
        <v>--</v>
      </c>
      <c r="AI61" s="1">
        <f ca="1">COUNTIFS(AC2:AC3002,'pg1'!C63,AH2:AH3002,AH61)</f>
        <v>0</v>
      </c>
    </row>
    <row r="62" spans="6:35" ht="12.75" customHeight="1">
      <c r="M62" s="1">
        <f ca="1">IF(startDate="",0,COUNTIFS('pg5'!$T$4:$T$503,"&gt;="&amp;startDate,'pg5'!$T$4:$T$503,"&lt;="&amp;endDate,'pg5'!$AA$4:$AA$503,"="&amp;"Other"))</f>
        <v>0</v>
      </c>
      <c r="N62" s="1" t="s">
        <v>242</v>
      </c>
      <c r="P62" s="1">
        <f ca="1">IF(startDate="",0,COUNTIFS('pg1'!$T$4:$T$503,"&gt;="&amp;startDate,'pg1'!$T$4:$T$503,"&lt;="&amp;endDate,'pg1'!$L$4:$L$503,"="&amp;"Audio",'pg1'!$S$4:$S$503,"="&amp;"Complete")+COUNTIFS('pg1'!$T$4:$T$503,"&gt;="&amp;startDate,'pg1'!$T$4:$T$503,"&lt;="&amp;endDate,'pg1'!$L$4:$L$503,"="&amp;"Audio",'pg1'!$S$4:$S$503,"="&amp;"Ordered"))</f>
        <v>0</v>
      </c>
      <c r="Q62" s="1" t="s">
        <v>351</v>
      </c>
      <c r="S62" s="1">
        <f ca="1">IF(startDate="",0,COUNTIFS('pg1'!$T$4:$T$503,"&gt;="&amp;startDate,'pg1'!$T$4:$T$503,"&lt;="&amp;endDate,'pg1'!$Q$4:$Q$503,"="&amp;"Vietnamese",'pg1'!$S$4:$S$503,"="&amp;"Complete")+COUNTIFS('pg1'!$T$4:$T$503,"&gt;="&amp;startDate,'pg1'!$T$4:$T$503,"&lt;="&amp;endDate,'pg1'!$Q$4:$Q$503,"="&amp;"Vietnamese",'pg1'!$S$4:$S$503,"="&amp;"Ordered"))</f>
        <v>0</v>
      </c>
      <c r="T62" s="1" t="s">
        <v>326</v>
      </c>
      <c r="AA62" s="1">
        <f t="shared" si="0"/>
        <v>61</v>
      </c>
      <c r="AB62" s="1" t="b">
        <f>AND('pg1'!S64&lt;&gt;"Cancelled",'pg1'!S64&lt;&gt;"Account",'pg1'!S64&lt;&gt;"Pending",'pg1'!S64&lt;&gt;"")</f>
        <v>0</v>
      </c>
      <c r="AC62" s="1" t="str">
        <f>IF(AB62=TRUE,'pg1'!C64,"")</f>
        <v/>
      </c>
      <c r="AD62" s="1" t="str">
        <f>IF('pg1'!S64="Ordered",'pg1'!C64,"")</f>
        <v/>
      </c>
      <c r="AE62" s="2" t="str">
        <f>IF('pg1'!C64&lt;&gt;"",COUNTIF(AD2:AD3002,'pg1'!C64)&gt;4,"--")</f>
        <v>--</v>
      </c>
      <c r="AF62" s="1" t="str">
        <f ca="1">IF(startDate="",0,IF(AND('pg1'!T64&gt;=startDate,'pg1'!T64&lt;=endDate,'pg1'!R64&lt;&gt;""),'pg1'!R64,""))</f>
        <v/>
      </c>
      <c r="AG62" s="110" t="str">
        <f>IF(AC62="","",COUNTIFS(AC2:AC3002,AC62))</f>
        <v/>
      </c>
      <c r="AH62" s="2" t="str">
        <f ca="1">IFERROR(MONTH('pg1'!T64),"--")</f>
        <v>--</v>
      </c>
      <c r="AI62" s="1">
        <f ca="1">COUNTIFS(AC2:AC3002,'pg1'!C64,AH2:AH3002,AH62)</f>
        <v>0</v>
      </c>
    </row>
    <row r="63" spans="6:35" ht="12.75" customHeight="1">
      <c r="M63" s="1">
        <f ca="1">IF(startDate="",0,COUNTIFS('pg6'!$T$4:$T$503,"&gt;="&amp;startDate,'pg6'!$T$4:$T$503,"&lt;="&amp;endDate,'pg6'!$AA$4:$AA$503,"="&amp;"Other"))</f>
        <v>0</v>
      </c>
      <c r="N63" s="1" t="s">
        <v>359</v>
      </c>
      <c r="P63" s="1">
        <f ca="1">IF(startDate="",0,COUNTIFS('pg2'!$T$4:$T$503,"&gt;="&amp;startDate,'pg2'!$T$4:$T$503,"&lt;="&amp;endDate,'pg2'!$L$4:$L$503,"="&amp;"Audio",'pg2'!$S$4:$S$503,"="&amp;"Complete")+COUNTIFS('pg2'!$T$4:$T$503,"&gt;="&amp;startDate,'pg2'!$T$4:$T$503,"&lt;="&amp;endDate,'pg2'!$L$4:$L$503,"="&amp;"Audio",'pg2'!$S$4:$S$503,"="&amp;"Ordered"))</f>
        <v>0</v>
      </c>
      <c r="Q63" s="1" t="s">
        <v>352</v>
      </c>
      <c r="S63" s="1">
        <f ca="1">IF(startDate="",0,COUNTIFS('pg2'!$T$4:$T$503,"&gt;="&amp;startDate,'pg2'!$T$4:$T$503,"&lt;="&amp;endDate,'pg2'!$Q$4:$Q$503,"="&amp;"Vietnamese",'pg2'!$S$4:$S$503,"="&amp;"Complete")+COUNTIFS('pg2'!$T$4:$T$503,"&gt;="&amp;startDate,'pg2'!$T$4:$T$503,"&lt;="&amp;endDate,'pg2'!$Q$4:$Q$503,"="&amp;"Vietnamese",'pg2'!$S$4:$S$503,"="&amp;"Ordered"))</f>
        <v>0</v>
      </c>
      <c r="T63" s="1" t="s">
        <v>327</v>
      </c>
      <c r="AA63" s="1">
        <f t="shared" si="0"/>
        <v>62</v>
      </c>
      <c r="AB63" s="1" t="b">
        <f>AND('pg1'!S65&lt;&gt;"Cancelled",'pg1'!S65&lt;&gt;"Account",'pg1'!S65&lt;&gt;"Pending",'pg1'!S65&lt;&gt;"")</f>
        <v>0</v>
      </c>
      <c r="AC63" s="1" t="str">
        <f>IF(AB63=TRUE,'pg1'!C65,"")</f>
        <v/>
      </c>
      <c r="AD63" s="1" t="str">
        <f>IF('pg1'!S65="Ordered",'pg1'!C65,"")</f>
        <v/>
      </c>
      <c r="AE63" s="2" t="str">
        <f>IF('pg1'!C65&lt;&gt;"",COUNTIF(AD2:AD3002,'pg1'!C65)&gt;4,"--")</f>
        <v>--</v>
      </c>
      <c r="AF63" s="1" t="str">
        <f ca="1">IF(startDate="",0,IF(AND('pg1'!T65&gt;=startDate,'pg1'!T65&lt;=endDate,'pg1'!R65&lt;&gt;""),'pg1'!R65,""))</f>
        <v/>
      </c>
      <c r="AG63" s="110" t="str">
        <f>IF(AC63="","",COUNTIFS(AC2:AC3002,AC63))</f>
        <v/>
      </c>
      <c r="AH63" s="2" t="str">
        <f ca="1">IFERROR(MONTH('pg1'!T65),"--")</f>
        <v>--</v>
      </c>
      <c r="AI63" s="1">
        <f ca="1">COUNTIFS(AC2:AC3002,'pg1'!C65,AH2:AH3002,AH63)</f>
        <v>0</v>
      </c>
    </row>
    <row r="64" spans="6:35" ht="12.75" customHeight="1">
      <c r="P64" s="1">
        <f ca="1">IF(startDate="",0,COUNTIFS('pg3'!$T$4:$T$503,"&gt;="&amp;startDate,'pg3'!$T$4:$T$503,"&lt;="&amp;endDate,'pg3'!$L$4:$L$503,"="&amp;"Audio",'pg3'!$S$4:$S$503,"="&amp;"Complete")+COUNTIFS('pg3'!$T$4:$T$503,"&gt;="&amp;startDate,'pg3'!$T$4:$T$503,"&lt;="&amp;endDate,'pg3'!$L$4:$L$503,"="&amp;"Audio",'pg3'!$S$4:$S$503,"="&amp;"Ordered"))</f>
        <v>0</v>
      </c>
      <c r="Q64" s="1" t="s">
        <v>353</v>
      </c>
      <c r="S64" s="1">
        <f ca="1">IF(startDate="",0,COUNTIFS('pg3'!$T$4:$T$503,"&gt;="&amp;startDate,'pg3'!$T$4:$T$503,"&lt;="&amp;endDate,'pg3'!$Q$4:$Q$503,"="&amp;"Vietnamese",'pg3'!$S$4:$S$503,"="&amp;"Complete")+COUNTIFS('pg3'!$T$4:$T$503,"&gt;="&amp;startDate,'pg3'!$T$4:$T$503,"&lt;="&amp;endDate,'pg3'!$Q$4:$Q$503,"="&amp;"Vietnamese",'pg3'!$S$4:$S$503,"="&amp;"Ordered"))</f>
        <v>0</v>
      </c>
      <c r="T64" s="1" t="s">
        <v>328</v>
      </c>
      <c r="AA64" s="1">
        <f t="shared" si="0"/>
        <v>63</v>
      </c>
      <c r="AB64" s="1" t="b">
        <f>AND('pg1'!S66&lt;&gt;"Cancelled",'pg1'!S66&lt;&gt;"Account",'pg1'!S66&lt;&gt;"Pending",'pg1'!S66&lt;&gt;"")</f>
        <v>0</v>
      </c>
      <c r="AC64" s="1" t="str">
        <f>IF(AB64=TRUE,'pg1'!C66,"")</f>
        <v/>
      </c>
      <c r="AD64" s="1" t="str">
        <f>IF('pg1'!S66="Ordered",'pg1'!C66,"")</f>
        <v/>
      </c>
      <c r="AE64" s="2" t="str">
        <f>IF('pg1'!C66&lt;&gt;"",COUNTIF(AD2:AD3002,'pg1'!C66)&gt;4,"--")</f>
        <v>--</v>
      </c>
      <c r="AF64" s="1" t="str">
        <f ca="1">IF(startDate="",0,IF(AND('pg1'!T66&gt;=startDate,'pg1'!T66&lt;=endDate,'pg1'!R66&lt;&gt;""),'pg1'!R66,""))</f>
        <v/>
      </c>
      <c r="AG64" s="110" t="str">
        <f>IF(AC64="","",COUNTIFS(AC2:AC3002,AC64))</f>
        <v/>
      </c>
      <c r="AH64" s="2" t="str">
        <f ca="1">IFERROR(MONTH('pg1'!T66),"--")</f>
        <v>--</v>
      </c>
      <c r="AI64" s="1">
        <f ca="1">COUNTIFS(AC2:AC3002,'pg1'!C66,AH2:AH3002,AH64)</f>
        <v>0</v>
      </c>
    </row>
    <row r="65" spans="16:35" ht="12.75" customHeight="1">
      <c r="P65" s="1">
        <f ca="1">IF(startDate="",0,COUNTIFS('pg4'!$T$4:$T$503,"&gt;="&amp;startDate,'pg4'!$T$4:$T$503,"&lt;="&amp;endDate,'pg4'!$L$4:$L$503,"="&amp;"Audio",'pg4'!$S$4:$S$503,"="&amp;"Complete")+COUNTIFS('pg4'!$T$4:$T$503,"&gt;="&amp;startDate,'pg4'!$T$4:$T$503,"&lt;="&amp;endDate,'pg4'!$L$4:$L$503,"="&amp;"Audio",'pg4'!$S$4:$S$503,"="&amp;"Ordered"))</f>
        <v>0</v>
      </c>
      <c r="Q65" s="1" t="s">
        <v>354</v>
      </c>
      <c r="S65" s="1">
        <f ca="1">IF(startDate="",0,COUNTIFS('pg4'!$T$4:$T$503,"&gt;="&amp;startDate,'pg4'!$T$4:$T$503,"&lt;="&amp;endDate,'pg4'!$Q$4:$Q$503,"="&amp;"Vietnamese",'pg4'!$S$4:$S$503,"="&amp;"Complete")+COUNTIFS('pg4'!$T$4:$T$503,"&gt;="&amp;startDate,'pg4'!$T$4:$T$503,"&lt;="&amp;endDate,'pg4'!$Q$4:$Q$503,"="&amp;"Vietnamese",'pg4'!$S$4:$S$503,"="&amp;"Ordered"))</f>
        <v>0</v>
      </c>
      <c r="T65" s="1" t="s">
        <v>329</v>
      </c>
      <c r="AA65" s="1">
        <f t="shared" si="0"/>
        <v>64</v>
      </c>
      <c r="AB65" s="1" t="b">
        <f>AND('pg1'!S67&lt;&gt;"Cancelled",'pg1'!S67&lt;&gt;"Account",'pg1'!S67&lt;&gt;"Pending",'pg1'!S67&lt;&gt;"")</f>
        <v>0</v>
      </c>
      <c r="AC65" s="1" t="str">
        <f>IF(AB65=TRUE,'pg1'!C67,"")</f>
        <v/>
      </c>
      <c r="AD65" s="1" t="str">
        <f>IF('pg1'!S67="Ordered",'pg1'!C67,"")</f>
        <v/>
      </c>
      <c r="AE65" s="2" t="str">
        <f>IF('pg1'!C67&lt;&gt;"",COUNTIF(AD2:AD3002,'pg1'!C67)&gt;4,"--")</f>
        <v>--</v>
      </c>
      <c r="AF65" s="1" t="str">
        <f ca="1">IF(startDate="",0,IF(AND('pg1'!T67&gt;=startDate,'pg1'!T67&lt;=endDate,'pg1'!R67&lt;&gt;""),'pg1'!R67,""))</f>
        <v/>
      </c>
      <c r="AG65" s="110" t="str">
        <f>IF(AC65="","",COUNTIFS(AC2:AC3002,AC65))</f>
        <v/>
      </c>
      <c r="AH65" s="2" t="str">
        <f ca="1">IFERROR(MONTH('pg1'!T67),"--")</f>
        <v>--</v>
      </c>
      <c r="AI65" s="1">
        <f ca="1">COUNTIFS(AC2:AC3002,'pg1'!C67,AH2:AH3002,AH65)</f>
        <v>0</v>
      </c>
    </row>
    <row r="66" spans="16:35" ht="12.75" customHeight="1">
      <c r="P66" s="1">
        <f ca="1">IF(startDate="",0,COUNTIFS('pg5'!$T$4:$T$503,"&gt;="&amp;startDate,'pg5'!$T$4:$T$503,"&lt;="&amp;endDate,'pg5'!$L$4:$L$503,"="&amp;"Audio",'pg5'!$S$4:$S$503,"="&amp;"Complete")+COUNTIFS('pg5'!$T$4:$T$503,"&gt;="&amp;startDate,'pg5'!$T$4:$T$503,"&lt;="&amp;endDate,'pg5'!$L$4:$L$503,"="&amp;"Audio",'pg5'!$S$4:$S$503,"="&amp;"Ordered"))</f>
        <v>0</v>
      </c>
      <c r="Q66" s="1" t="s">
        <v>355</v>
      </c>
      <c r="S66" s="1">
        <f ca="1">IF(startDate="",0,COUNTIFS('pg5'!$T$4:$T$503,"&gt;="&amp;startDate,'pg5'!$T$4:$T$503,"&lt;="&amp;endDate,'pg5'!$Q$4:$Q$503,"="&amp;"Vietnamese",'pg5'!$S$4:$S$503,"="&amp;"Complete")+COUNTIFS('pg5'!$T$4:$T$503,"&gt;="&amp;startDate,'pg5'!$T$4:$T$503,"&lt;="&amp;endDate,'pg5'!$Q$4:$Q$503,"="&amp;"Vietnamese",'pg5'!$S$4:$S$503,"="&amp;"Ordered"))</f>
        <v>0</v>
      </c>
      <c r="T66" s="1" t="s">
        <v>330</v>
      </c>
      <c r="AA66" s="1">
        <f t="shared" si="0"/>
        <v>65</v>
      </c>
      <c r="AB66" s="1" t="b">
        <f>AND('pg1'!S68&lt;&gt;"Cancelled",'pg1'!S68&lt;&gt;"Account",'pg1'!S68&lt;&gt;"Pending",'pg1'!S68&lt;&gt;"")</f>
        <v>0</v>
      </c>
      <c r="AC66" s="1" t="str">
        <f>IF(AB66=TRUE,'pg1'!C68,"")</f>
        <v/>
      </c>
      <c r="AD66" s="1" t="str">
        <f>IF('pg1'!S68="Ordered",'pg1'!C68,"")</f>
        <v/>
      </c>
      <c r="AE66" s="2" t="str">
        <f>IF('pg1'!C68&lt;&gt;"",COUNTIF(AD2:AD3002,'pg1'!C68)&gt;4,"--")</f>
        <v>--</v>
      </c>
      <c r="AF66" s="1" t="str">
        <f ca="1">IF(startDate="",0,IF(AND('pg1'!T68&gt;=startDate,'pg1'!T68&lt;=endDate,'pg1'!R68&lt;&gt;""),'pg1'!R68,""))</f>
        <v/>
      </c>
      <c r="AG66" s="110" t="str">
        <f>IF(AC66="","",COUNTIFS(AC2:AC3002,AC66))</f>
        <v/>
      </c>
      <c r="AH66" s="2" t="str">
        <f ca="1">IFERROR(MONTH('pg1'!T68),"--")</f>
        <v>--</v>
      </c>
      <c r="AI66" s="1">
        <f ca="1">COUNTIFS(AC2:AC3002,'pg1'!C68,AH2:AH3002,AH66)</f>
        <v>0</v>
      </c>
    </row>
    <row r="67" spans="16:35" ht="12.75" customHeight="1">
      <c r="P67" s="1">
        <f ca="1">IF(startDate="",0,COUNTIFS('pg6'!$T$4:$T$503,"&gt;="&amp;startDate,'pg6'!$T$4:$T$503,"&lt;="&amp;endDate,'pg6'!$L$4:$L$503,"="&amp;"Audio",'pg6'!$S$4:$S$503,"="&amp;"Complete")+COUNTIFS('pg6'!$T$4:$T$503,"&gt;="&amp;startDate,'pg6'!$T$4:$T$503,"&lt;="&amp;endDate,'pg6'!$L$4:$L$503,"="&amp;"Audio",'pg6'!$S$4:$S$503,"="&amp;"Ordered"))</f>
        <v>0</v>
      </c>
      <c r="Q67" s="1" t="s">
        <v>369</v>
      </c>
      <c r="S67" s="1">
        <f ca="1">IF(startDate="",0,COUNTIFS('pg6'!$T$4:$T$503,"&gt;="&amp;startDate,'pg6'!$T$4:$T$503,"&lt;="&amp;endDate,'pg6'!$Q$4:$Q$503,"="&amp;"Vietnamese",'pg6'!$S$4:$S$503,"="&amp;"Complete")+COUNTIFS('pg6'!$T$4:$T$503,"&gt;="&amp;startDate,'pg6'!$T$4:$T$503,"&lt;="&amp;endDate,'pg6'!$Q$4:$Q$503,"="&amp;"Vietnamese",'pg6'!$S$4:$S$503,"="&amp;"Ordered"))</f>
        <v>0</v>
      </c>
      <c r="T67" s="1" t="s">
        <v>370</v>
      </c>
      <c r="AA67" s="1">
        <f t="shared" si="0"/>
        <v>66</v>
      </c>
      <c r="AB67" s="1" t="b">
        <f>AND('pg1'!S69&lt;&gt;"Cancelled",'pg1'!S69&lt;&gt;"Account",'pg1'!S69&lt;&gt;"Pending",'pg1'!S69&lt;&gt;"")</f>
        <v>0</v>
      </c>
      <c r="AC67" s="1" t="str">
        <f>IF(AB67=TRUE,'pg1'!C69,"")</f>
        <v/>
      </c>
      <c r="AD67" s="1" t="str">
        <f>IF('pg1'!S69="Ordered",'pg1'!C69,"")</f>
        <v/>
      </c>
      <c r="AE67" s="2" t="str">
        <f>IF('pg1'!C69&lt;&gt;"",COUNTIF(AD2:AD3002,'pg1'!C69)&gt;4,"--")</f>
        <v>--</v>
      </c>
      <c r="AF67" s="1" t="str">
        <f ca="1">IF(startDate="",0,IF(AND('pg1'!T69&gt;=startDate,'pg1'!T69&lt;=endDate,'pg1'!R69&lt;&gt;""),'pg1'!R69,""))</f>
        <v/>
      </c>
      <c r="AG67" s="110" t="str">
        <f>IF(AC67="","",COUNTIFS(AC2:AC3002,AC67))</f>
        <v/>
      </c>
      <c r="AH67" s="2" t="str">
        <f ca="1">IFERROR(MONTH('pg1'!T69),"--")</f>
        <v>--</v>
      </c>
      <c r="AI67" s="1">
        <f ca="1">COUNTIFS(AC2:AC3002,'pg1'!C69,AH2:AH3002,AH67)</f>
        <v>0</v>
      </c>
    </row>
    <row r="68" spans="16:35" ht="12.75" customHeight="1">
      <c r="P68" s="149">
        <f ca="1">SUM(AF2:AF3002)</f>
        <v>0</v>
      </c>
      <c r="Q68" s="1" t="s">
        <v>189</v>
      </c>
      <c r="S68" s="1">
        <f ca="1">IF(startDate="",0,COUNTIFS('pg1'!$T$4:$T$503,"&gt;="&amp;startDate,'pg1'!$T$4:$T$503,"&lt;="&amp;endDate,'pg1'!$Q$4:$Q$503,"="&amp;"Tagalog",'pg1'!$S$4:$S$503,"="&amp;"Complete")+COUNTIFS('pg1'!$T$4:$T$503,"&gt;="&amp;startDate,'pg1'!$T$4:$T$503,"&lt;="&amp;endDate,'pg1'!$Q$4:$Q$503,"="&amp;"Tagalog",'pg1'!$S$4:$S$503,"="&amp;"Ordered"))</f>
        <v>0</v>
      </c>
      <c r="T68" s="1" t="s">
        <v>331</v>
      </c>
      <c r="AA68" s="1">
        <f t="shared" ref="AA68:AA131" si="2">AA67+1</f>
        <v>67</v>
      </c>
      <c r="AB68" s="1" t="b">
        <f>AND('pg1'!S70&lt;&gt;"Cancelled",'pg1'!S70&lt;&gt;"Account",'pg1'!S70&lt;&gt;"Pending",'pg1'!S70&lt;&gt;"")</f>
        <v>0</v>
      </c>
      <c r="AC68" s="1" t="str">
        <f>IF(AB68=TRUE,'pg1'!C70,"")</f>
        <v/>
      </c>
      <c r="AD68" s="1" t="str">
        <f>IF('pg1'!S70="Ordered",'pg1'!C70,"")</f>
        <v/>
      </c>
      <c r="AE68" s="2" t="str">
        <f>IF('pg1'!C70&lt;&gt;"",COUNTIF(AD2:AD3002,'pg1'!C70)&gt;4,"--")</f>
        <v>--</v>
      </c>
      <c r="AF68" s="1" t="str">
        <f ca="1">IF(startDate="",0,IF(AND('pg1'!T70&gt;=startDate,'pg1'!T70&lt;=endDate,'pg1'!R70&lt;&gt;""),'pg1'!R70,""))</f>
        <v/>
      </c>
      <c r="AG68" s="110" t="str">
        <f>IF(AC68="","",COUNTIFS(AC2:AC3002,AC68))</f>
        <v/>
      </c>
      <c r="AH68" s="2" t="str">
        <f ca="1">IFERROR(MONTH('pg1'!T70),"--")</f>
        <v>--</v>
      </c>
      <c r="AI68" s="1">
        <f ca="1">COUNTIFS(AC2:AC3002,'pg1'!C70,AH2:AH3002,AH68)</f>
        <v>0</v>
      </c>
    </row>
    <row r="69" spans="16:35" ht="12.75" customHeight="1">
      <c r="P69" s="1">
        <f>COUNTIF('pg1'!$S$4:$S$503,"="&amp;"Lost")+COUNTIF('pg2'!$S$4:$S$503,"="&amp;"Lost")+COUNTIF('pg3'!$S$4:$S$503,"="&amp;"Lost")+COUNTIF('pg4'!$S$4:$S$503,"="&amp;"Lost")+COUNTIF('pg5'!$S$4:$S$503,"="&amp;"Lost")+COUNTIF('pg6'!$S$4:$S$503,"="&amp;"Lost")</f>
        <v>1</v>
      </c>
      <c r="Q69" s="1" t="s">
        <v>224</v>
      </c>
      <c r="S69" s="1">
        <f ca="1">IF(startDate="",0,COUNTIFS('pg2'!$T$4:$T$503,"&gt;="&amp;startDate,'pg2'!$T$4:$T$503,"&lt;="&amp;endDate,'pg2'!$Q$4:$Q$503,"="&amp;"Tagalog",'pg2'!$S$4:$S$503,"="&amp;"Complete")+COUNTIFS('pg2'!$T$4:$T$503,"&gt;="&amp;startDate,'pg2'!$T$4:$T$503,"&lt;="&amp;endDate,'pg2'!$Q$4:$Q$503,"="&amp;"Tagalog",'pg2'!$S$4:$S$503,"="&amp;"Ordered"))</f>
        <v>0</v>
      </c>
      <c r="T69" s="1" t="s">
        <v>332</v>
      </c>
      <c r="AA69" s="1">
        <f t="shared" si="2"/>
        <v>68</v>
      </c>
      <c r="AB69" s="1" t="b">
        <f>AND('pg1'!S71&lt;&gt;"Cancelled",'pg1'!S71&lt;&gt;"Account",'pg1'!S71&lt;&gt;"Pending",'pg1'!S71&lt;&gt;"")</f>
        <v>0</v>
      </c>
      <c r="AC69" s="1" t="str">
        <f>IF(AB69=TRUE,'pg1'!C71,"")</f>
        <v/>
      </c>
      <c r="AD69" s="1" t="str">
        <f>IF('pg1'!S71="Ordered",'pg1'!C71,"")</f>
        <v/>
      </c>
      <c r="AE69" s="2" t="str">
        <f>IF('pg1'!C71&lt;&gt;"",COUNTIF(AD2:AD3002,'pg1'!C71)&gt;4,"--")</f>
        <v>--</v>
      </c>
      <c r="AF69" s="1" t="str">
        <f ca="1">IF(startDate="",0,IF(AND('pg1'!T71&gt;=startDate,'pg1'!T71&lt;=endDate,'pg1'!R71&lt;&gt;""),'pg1'!R71,""))</f>
        <v/>
      </c>
      <c r="AG69" s="110" t="str">
        <f>IF(AC69="","",COUNTIFS(AC2:AC3002,AC69))</f>
        <v/>
      </c>
      <c r="AH69" s="2" t="str">
        <f ca="1">IFERROR(MONTH('pg1'!T71),"--")</f>
        <v>--</v>
      </c>
      <c r="AI69" s="1">
        <f ca="1">COUNTIFS(AC2:AC3002,'pg1'!C71,AH2:AH3002,AH69)</f>
        <v>0</v>
      </c>
    </row>
    <row r="70" spans="16:35" ht="12.75" customHeight="1">
      <c r="P70" s="150" t="e">
        <f>SUM('pg1'!R4:R503,'pg2'!R4:R503,'pg3'!R4:R503,'pg4'!R4:R503,'pg5'!R4:R503,'pg6'!R4:R503)/SUM('pg1'!AJ3,'pg1'!AK3)</f>
        <v>#DIV/0!</v>
      </c>
      <c r="Q70" s="1" t="s">
        <v>269</v>
      </c>
      <c r="S70" s="1">
        <f ca="1">IF(startDate="",0,COUNTIFS('pg3'!$T$4:$T$503,"&gt;="&amp;startDate,'pg3'!$T$4:$T$503,"&lt;="&amp;endDate,'pg3'!$Q$4:$Q$503,"="&amp;"Tagalog",'pg3'!$S$4:$S$503,"="&amp;"Complete")+COUNTIFS('pg3'!$T$4:$T$503,"&gt;="&amp;startDate,'pg3'!$T$4:$T$503,"&lt;="&amp;endDate,'pg3'!$Q$4:$Q$503,"="&amp;"Tagalog",'pg3'!$S$4:$S$503,"="&amp;"Ordered"))</f>
        <v>0</v>
      </c>
      <c r="T70" s="1" t="s">
        <v>333</v>
      </c>
      <c r="AA70" s="1">
        <f t="shared" si="2"/>
        <v>69</v>
      </c>
      <c r="AB70" s="1" t="b">
        <f>AND('pg1'!S72&lt;&gt;"Cancelled",'pg1'!S72&lt;&gt;"Account",'pg1'!S72&lt;&gt;"Pending",'pg1'!S72&lt;&gt;"")</f>
        <v>0</v>
      </c>
      <c r="AC70" s="1" t="str">
        <f>IF(AB70=TRUE,'pg1'!C72,"")</f>
        <v/>
      </c>
      <c r="AD70" s="1" t="str">
        <f>IF('pg1'!S72="Ordered",'pg1'!C72,"")</f>
        <v/>
      </c>
      <c r="AE70" s="2" t="str">
        <f>IF('pg1'!C72&lt;&gt;"",COUNTIF(AD2:AD3002,'pg1'!C72)&gt;4,"--")</f>
        <v>--</v>
      </c>
      <c r="AF70" s="1" t="str">
        <f ca="1">IF(startDate="",0,IF(AND('pg1'!T72&gt;=startDate,'pg1'!T72&lt;=endDate,'pg1'!R72&lt;&gt;""),'pg1'!R72,""))</f>
        <v/>
      </c>
      <c r="AG70" s="110" t="str">
        <f>IF(AC70="","",COUNTIFS(AC2:AC3002,AC70))</f>
        <v/>
      </c>
      <c r="AH70" s="2" t="str">
        <f ca="1">IFERROR(MONTH('pg1'!T72),"--")</f>
        <v>--</v>
      </c>
      <c r="AI70" s="1">
        <f ca="1">COUNTIFS(AC2:AC3002,'pg1'!C72,AH2:AH3002,AH70)</f>
        <v>0</v>
      </c>
    </row>
    <row r="71" spans="16:35" ht="12.75" customHeight="1">
      <c r="S71" s="1">
        <f ca="1">IF(startDate="",0,COUNTIFS('pg4'!$T$4:$T$503,"&gt;="&amp;startDate,'pg4'!$T$4:$T$503,"&lt;="&amp;endDate,'pg4'!$Q$4:$Q$503,"="&amp;"Tagalog",'pg4'!$S$4:$S$503,"="&amp;"Complete")+COUNTIFS('pg4'!$T$4:$T$503,"&gt;="&amp;startDate,'pg4'!$T$4:$T$503,"&lt;="&amp;endDate,'pg4'!$Q$4:$Q$503,"="&amp;"Tagalog",'pg4'!$S$4:$S$503,"="&amp;"Ordered"))</f>
        <v>0</v>
      </c>
      <c r="T71" s="1" t="s">
        <v>334</v>
      </c>
      <c r="AA71" s="1">
        <f t="shared" si="2"/>
        <v>70</v>
      </c>
      <c r="AB71" s="1" t="b">
        <f>AND('pg1'!S73&lt;&gt;"Cancelled",'pg1'!S73&lt;&gt;"Account",'pg1'!S73&lt;&gt;"Pending",'pg1'!S73&lt;&gt;"")</f>
        <v>0</v>
      </c>
      <c r="AC71" s="1" t="str">
        <f>IF(AB71=TRUE,'pg1'!C73,"")</f>
        <v/>
      </c>
      <c r="AD71" s="1" t="str">
        <f>IF('pg1'!S73="Ordered",'pg1'!C73,"")</f>
        <v/>
      </c>
      <c r="AE71" s="2" t="str">
        <f>IF('pg1'!C73&lt;&gt;"",COUNTIF(AD2:AD3002,'pg1'!C73)&gt;4,"--")</f>
        <v>--</v>
      </c>
      <c r="AF71" s="1" t="str">
        <f ca="1">IF(startDate="",0,IF(AND('pg1'!T73&gt;=startDate,'pg1'!T73&lt;=endDate,'pg1'!R73&lt;&gt;""),'pg1'!R73,""))</f>
        <v/>
      </c>
      <c r="AG71" s="110" t="str">
        <f>IF(AC71="","",COUNTIFS(AC2:AC3002,AC71))</f>
        <v/>
      </c>
      <c r="AH71" s="2" t="str">
        <f ca="1">IFERROR(MONTH('pg1'!T73),"--")</f>
        <v>--</v>
      </c>
      <c r="AI71" s="1">
        <f ca="1">COUNTIFS(AC2:AC3002,'pg1'!C73,AH2:AH3002,AH71)</f>
        <v>0</v>
      </c>
    </row>
    <row r="72" spans="16:35" ht="12.75" customHeight="1">
      <c r="S72" s="1">
        <f ca="1">IF(startDate="",0,COUNTIFS('pg5'!$T$4:$T$503,"&gt;="&amp;startDate,'pg5'!$T$4:$T$503,"&lt;="&amp;endDate,'pg5'!$Q$4:$Q$503,"="&amp;"Tagalog",'pg5'!$S$4:$S$503,"="&amp;"Complete")+COUNTIFS('pg5'!$T$4:$T$503,"&gt;="&amp;startDate,'pg5'!$T$4:$T$503,"&lt;="&amp;endDate,'pg5'!$Q$4:$Q$503,"="&amp;"Tagalog",'pg5'!$S$4:$S$503,"="&amp;"Ordered"))</f>
        <v>0</v>
      </c>
      <c r="T72" s="1" t="s">
        <v>335</v>
      </c>
      <c r="AA72" s="1">
        <f t="shared" si="2"/>
        <v>71</v>
      </c>
      <c r="AB72" s="1" t="b">
        <f>AND('pg1'!S74&lt;&gt;"Cancelled",'pg1'!S74&lt;&gt;"Account",'pg1'!S74&lt;&gt;"Pending",'pg1'!S74&lt;&gt;"")</f>
        <v>0</v>
      </c>
      <c r="AC72" s="1" t="str">
        <f>IF(AB72=TRUE,'pg1'!C74,"")</f>
        <v/>
      </c>
      <c r="AD72" s="1" t="str">
        <f>IF('pg1'!S74="Ordered",'pg1'!C74,"")</f>
        <v/>
      </c>
      <c r="AE72" s="2" t="str">
        <f>IF('pg1'!C74&lt;&gt;"",COUNTIF(AD2:AD3002,'pg1'!C74)&gt;4,"--")</f>
        <v>--</v>
      </c>
      <c r="AF72" s="1" t="str">
        <f ca="1">IF(startDate="",0,IF(AND('pg1'!T74&gt;=startDate,'pg1'!T74&lt;=endDate,'pg1'!R74&lt;&gt;""),'pg1'!R74,""))</f>
        <v/>
      </c>
      <c r="AG72" s="110" t="str">
        <f>IF(AC72="","",COUNTIFS(AC2:AC3002,AC72))</f>
        <v/>
      </c>
      <c r="AH72" s="2" t="str">
        <f ca="1">IFERROR(MONTH('pg1'!T74),"--")</f>
        <v>--</v>
      </c>
      <c r="AI72" s="1">
        <f ca="1">COUNTIFS(AC2:AC3002,'pg1'!C74,AH2:AH3002,AH72)</f>
        <v>0</v>
      </c>
    </row>
    <row r="73" spans="16:35" ht="12.75" customHeight="1">
      <c r="S73" s="1">
        <f ca="1">IF(startDate="",0,COUNTIFS('pg6'!$T$4:$T$503,"&gt;="&amp;startDate,'pg6'!$T$4:$T$503,"&lt;="&amp;endDate,'pg6'!$Q$4:$Q$503,"="&amp;"Tagalog",'pg6'!$S$4:$S$503,"="&amp;"Complete")+COUNTIFS('pg6'!$T$4:$T$503,"&gt;="&amp;startDate,'pg6'!$T$4:$T$503,"&lt;="&amp;endDate,'pg6'!$Q$4:$Q$503,"="&amp;"Tagalog",'pg6'!$S$4:$S$503,"="&amp;"Ordered"))</f>
        <v>0</v>
      </c>
      <c r="T73" s="1" t="s">
        <v>392</v>
      </c>
      <c r="AA73" s="1">
        <f t="shared" si="2"/>
        <v>72</v>
      </c>
      <c r="AB73" s="1" t="b">
        <f>AND('pg1'!S75&lt;&gt;"Cancelled",'pg1'!S75&lt;&gt;"Account",'pg1'!S75&lt;&gt;"Pending",'pg1'!S75&lt;&gt;"")</f>
        <v>0</v>
      </c>
      <c r="AC73" s="1" t="str">
        <f>IF(AB73=TRUE,'pg1'!C75,"")</f>
        <v/>
      </c>
      <c r="AD73" s="1" t="str">
        <f>IF('pg1'!S75="Ordered",'pg1'!C75,"")</f>
        <v/>
      </c>
      <c r="AE73" s="2" t="str">
        <f>IF('pg1'!C75&lt;&gt;"",COUNTIF(AD2:AD3002,'pg1'!C75)&gt;4,"--")</f>
        <v>--</v>
      </c>
      <c r="AF73" s="1" t="str">
        <f ca="1">IF(startDate="",0,IF(AND('pg1'!T75&gt;=startDate,'pg1'!T75&lt;=endDate,'pg1'!R75&lt;&gt;""),'pg1'!R75,""))</f>
        <v/>
      </c>
      <c r="AG73" s="110" t="str">
        <f>IF(AC73="","",COUNTIFS(AC2:AC3002,AC73))</f>
        <v/>
      </c>
      <c r="AH73" s="2" t="str">
        <f ca="1">IFERROR(MONTH('pg1'!T75),"--")</f>
        <v>--</v>
      </c>
      <c r="AI73" s="1">
        <f ca="1">COUNTIFS(AC2:AC3002,'pg1'!C75,AH2:AH3002,AH73)</f>
        <v>0</v>
      </c>
    </row>
    <row r="74" spans="16:35" ht="12.75" customHeight="1">
      <c r="S74" s="1">
        <f ca="1">IF(startDate="",0,COUNTIFS('pg1'!$T$4:$T$503,"&gt;="&amp;startDate,'pg1'!$T$4:$T$503,"&lt;="&amp;endDate,'pg1'!$Q$4:$Q$503,"="&amp;"Russian",'pg1'!$S$4:$S$503,"="&amp;"Complete")+COUNTIFS('pg1'!$T$4:$T$503,"&gt;="&amp;startDate,'pg1'!$T$4:$T$503,"&lt;="&amp;endDate,'pg1'!$Q$4:$Q$503,"="&amp;"Russian",'pg1'!$S$4:$S$503,"="&amp;"Ordered"))</f>
        <v>0</v>
      </c>
      <c r="T74" s="1" t="s">
        <v>336</v>
      </c>
      <c r="AA74" s="1">
        <f t="shared" si="2"/>
        <v>73</v>
      </c>
      <c r="AB74" s="1" t="b">
        <f>AND('pg1'!S76&lt;&gt;"Cancelled",'pg1'!S76&lt;&gt;"Account",'pg1'!S76&lt;&gt;"Pending",'pg1'!S76&lt;&gt;"")</f>
        <v>0</v>
      </c>
      <c r="AC74" s="1" t="str">
        <f>IF(AB74=TRUE,'pg1'!C76,"")</f>
        <v/>
      </c>
      <c r="AD74" s="1" t="str">
        <f>IF('pg1'!S76="Ordered",'pg1'!C76,"")</f>
        <v/>
      </c>
      <c r="AE74" s="2" t="str">
        <f>IF('pg1'!C76&lt;&gt;"",COUNTIF(AD2:AD3002,'pg1'!C76)&gt;4,"--")</f>
        <v>--</v>
      </c>
      <c r="AF74" s="1" t="str">
        <f ca="1">IF(startDate="",0,IF(AND('pg1'!T76&gt;=startDate,'pg1'!T76&lt;=endDate,'pg1'!R76&lt;&gt;""),'pg1'!R76,""))</f>
        <v/>
      </c>
      <c r="AG74" s="110" t="str">
        <f>IF(AC74="","",COUNTIFS(AC2:AC3002,AC74))</f>
        <v/>
      </c>
      <c r="AH74" s="2" t="str">
        <f ca="1">IFERROR(MONTH('pg1'!T76),"--")</f>
        <v>--</v>
      </c>
      <c r="AI74" s="1">
        <f ca="1">COUNTIFS(AC2:AC3002,'pg1'!C76,AH2:AH3002,AH74)</f>
        <v>0</v>
      </c>
    </row>
    <row r="75" spans="16:35" ht="12.75" customHeight="1">
      <c r="S75" s="1">
        <f ca="1">IF(startDate="",0,COUNTIFS('pg2'!$T$4:$T$503,"&gt;="&amp;startDate,'pg2'!$T$4:$T$503,"&lt;="&amp;endDate,'pg2'!$Q$4:$Q$503,"="&amp;"Russian",'pg2'!$S$4:$S$503,"="&amp;"Complete")+COUNTIFS('pg2'!$T$4:$T$503,"&gt;="&amp;startDate,'pg2'!$T$4:$T$503,"&lt;="&amp;endDate,'pg2'!$Q$4:$Q$503,"="&amp;"Russian",'pg2'!$S$4:$S$503,"="&amp;"Ordered"))</f>
        <v>0</v>
      </c>
      <c r="T75" s="1" t="s">
        <v>337</v>
      </c>
      <c r="AA75" s="1">
        <f t="shared" si="2"/>
        <v>74</v>
      </c>
      <c r="AB75" s="1" t="b">
        <f>AND('pg1'!S77&lt;&gt;"Cancelled",'pg1'!S77&lt;&gt;"Account",'pg1'!S77&lt;&gt;"Pending",'pg1'!S77&lt;&gt;"")</f>
        <v>0</v>
      </c>
      <c r="AC75" s="1" t="str">
        <f>IF(AB75=TRUE,'pg1'!C77,"")</f>
        <v/>
      </c>
      <c r="AD75" s="1" t="str">
        <f>IF('pg1'!S77="Ordered",'pg1'!C77,"")</f>
        <v/>
      </c>
      <c r="AE75" s="2" t="str">
        <f>IF('pg1'!C77&lt;&gt;"",COUNTIF(AD2:AD3002,'pg1'!C77)&gt;4,"--")</f>
        <v>--</v>
      </c>
      <c r="AF75" s="1" t="str">
        <f ca="1">IF(startDate="",0,IF(AND('pg1'!T77&gt;=startDate,'pg1'!T77&lt;=endDate,'pg1'!R77&lt;&gt;""),'pg1'!R77,""))</f>
        <v/>
      </c>
      <c r="AG75" s="110" t="str">
        <f>IF(AC75="","",COUNTIFS(AC2:AC3002,AC75))</f>
        <v/>
      </c>
      <c r="AH75" s="2" t="str">
        <f ca="1">IFERROR(MONTH('pg1'!T77),"--")</f>
        <v>--</v>
      </c>
      <c r="AI75" s="1">
        <f ca="1">COUNTIFS(AC2:AC3002,'pg1'!C77,AH2:AH3002,AH75)</f>
        <v>0</v>
      </c>
    </row>
    <row r="76" spans="16:35" ht="12.75" customHeight="1">
      <c r="S76" s="1">
        <f ca="1">IF(startDate="",0,COUNTIFS('pg3'!$T$4:$T$503,"&gt;="&amp;startDate,'pg3'!$T$4:$T$503,"&lt;="&amp;endDate,'pg3'!$Q$4:$Q$503,"="&amp;"Russian",'pg3'!$S$4:$S$503,"="&amp;"Complete")+COUNTIFS('pg3'!$T$4:$T$503,"&gt;="&amp;startDate,'pg3'!$T$4:$T$503,"&lt;="&amp;endDate,'pg3'!$Q$4:$Q$503,"="&amp;"Russian",'pg3'!$S$4:$S$503,"="&amp;"Ordered"))</f>
        <v>0</v>
      </c>
      <c r="T76" s="1" t="s">
        <v>338</v>
      </c>
      <c r="AA76" s="1">
        <f t="shared" si="2"/>
        <v>75</v>
      </c>
      <c r="AB76" s="1" t="b">
        <f>AND('pg1'!S78&lt;&gt;"Cancelled",'pg1'!S78&lt;&gt;"Account",'pg1'!S78&lt;&gt;"Pending",'pg1'!S78&lt;&gt;"")</f>
        <v>0</v>
      </c>
      <c r="AC76" s="1" t="str">
        <f>IF(AB76=TRUE,'pg1'!C78,"")</f>
        <v/>
      </c>
      <c r="AD76" s="1" t="str">
        <f>IF('pg1'!S78="Ordered",'pg1'!C78,"")</f>
        <v/>
      </c>
      <c r="AE76" s="2" t="str">
        <f>IF('pg1'!C78&lt;&gt;"",COUNTIF(AD2:AD3002,'pg1'!C78)&gt;4,"--")</f>
        <v>--</v>
      </c>
      <c r="AF76" s="1" t="str">
        <f ca="1">IF(startDate="",0,IF(AND('pg1'!T78&gt;=startDate,'pg1'!T78&lt;=endDate,'pg1'!R78&lt;&gt;""),'pg1'!R78,""))</f>
        <v/>
      </c>
      <c r="AG76" s="110" t="str">
        <f>IF(AC76="","",COUNTIFS(AC2:AC3002,AC76))</f>
        <v/>
      </c>
      <c r="AH76" s="2" t="str">
        <f ca="1">IFERROR(MONTH('pg1'!T78),"--")</f>
        <v>--</v>
      </c>
      <c r="AI76" s="1">
        <f ca="1">COUNTIFS(AC2:AC3002,'pg1'!C78,AH2:AH3002,AH76)</f>
        <v>0</v>
      </c>
    </row>
    <row r="77" spans="16:35" ht="12.75" customHeight="1">
      <c r="S77" s="1">
        <f ca="1">IF(startDate="",0,COUNTIFS('pg4'!$T$4:$T$503,"&gt;="&amp;startDate,'pg4'!$T$4:$T$503,"&lt;="&amp;endDate,'pg4'!$Q$4:$Q$503,"="&amp;"Russian",'pg4'!$S$4:$S$503,"="&amp;"Complete")+COUNTIFS('pg4'!$T$4:$T$503,"&gt;="&amp;startDate,'pg4'!$T$4:$T$503,"&lt;="&amp;endDate,'pg4'!$Q$4:$Q$503,"="&amp;"Russian",'pg4'!$S$4:$S$503,"="&amp;"Ordered"))</f>
        <v>0</v>
      </c>
      <c r="T77" s="1" t="s">
        <v>339</v>
      </c>
      <c r="AA77" s="1">
        <f t="shared" si="2"/>
        <v>76</v>
      </c>
      <c r="AB77" s="1" t="b">
        <f>AND('pg1'!S79&lt;&gt;"Cancelled",'pg1'!S79&lt;&gt;"Account",'pg1'!S79&lt;&gt;"Pending",'pg1'!S79&lt;&gt;"")</f>
        <v>0</v>
      </c>
      <c r="AC77" s="1" t="str">
        <f>IF(AB77=TRUE,'pg1'!C79,"")</f>
        <v/>
      </c>
      <c r="AD77" s="1" t="str">
        <f>IF('pg1'!S79="Ordered",'pg1'!C79,"")</f>
        <v/>
      </c>
      <c r="AE77" s="2" t="str">
        <f>IF('pg1'!C79&lt;&gt;"",COUNTIF(AD2:AD3002,'pg1'!C79)&gt;4,"--")</f>
        <v>--</v>
      </c>
      <c r="AF77" s="1" t="str">
        <f ca="1">IF(startDate="",0,IF(AND('pg1'!T79&gt;=startDate,'pg1'!T79&lt;=endDate,'pg1'!R79&lt;&gt;""),'pg1'!R79,""))</f>
        <v/>
      </c>
      <c r="AG77" s="110" t="str">
        <f>IF(AC77="","",COUNTIFS(AC2:AC3002,AC77))</f>
        <v/>
      </c>
      <c r="AH77" s="2" t="str">
        <f ca="1">IFERROR(MONTH('pg1'!T79),"--")</f>
        <v>--</v>
      </c>
      <c r="AI77" s="1">
        <f ca="1">COUNTIFS(AC2:AC3002,'pg1'!C79,AH2:AH3002,AH77)</f>
        <v>0</v>
      </c>
    </row>
    <row r="78" spans="16:35" ht="12.75" customHeight="1">
      <c r="S78" s="1">
        <f ca="1">IF(startDate="",0,COUNTIFS('pg5'!$T$4:$T$503,"&gt;="&amp;startDate,'pg5'!$T$4:$T$503,"&lt;="&amp;endDate,'pg5'!$Q$4:$Q$503,"="&amp;"Russian",'pg5'!$S$4:$S$503,"="&amp;"Complete")+COUNTIFS('pg5'!$T$4:$T$503,"&gt;="&amp;startDate,'pg5'!$T$4:$T$503,"&lt;="&amp;endDate,'pg5'!$Q$4:$Q$503,"="&amp;"Russian",'pg5'!$S$4:$S$503,"="&amp;"Ordered"))</f>
        <v>0</v>
      </c>
      <c r="T78" s="1" t="s">
        <v>340</v>
      </c>
      <c r="AA78" s="1">
        <f t="shared" si="2"/>
        <v>77</v>
      </c>
      <c r="AB78" s="1" t="b">
        <f>AND('pg1'!S80&lt;&gt;"Cancelled",'pg1'!S80&lt;&gt;"Account",'pg1'!S80&lt;&gt;"Pending",'pg1'!S80&lt;&gt;"")</f>
        <v>0</v>
      </c>
      <c r="AC78" s="1" t="str">
        <f>IF(AB78=TRUE,'pg1'!C80,"")</f>
        <v/>
      </c>
      <c r="AD78" s="1" t="str">
        <f>IF('pg1'!S80="Ordered",'pg1'!C80,"")</f>
        <v/>
      </c>
      <c r="AE78" s="2" t="str">
        <f>IF('pg1'!C80&lt;&gt;"",COUNTIF(AD2:AD3002,'pg1'!C80)&gt;4,"--")</f>
        <v>--</v>
      </c>
      <c r="AF78" s="1" t="str">
        <f ca="1">IF(startDate="",0,IF(AND('pg1'!T80&gt;=startDate,'pg1'!T80&lt;=endDate,'pg1'!R80&lt;&gt;""),'pg1'!R80,""))</f>
        <v/>
      </c>
      <c r="AG78" s="110" t="str">
        <f>IF(AC78="","",COUNTIFS(AC2:AC3002,AC78))</f>
        <v/>
      </c>
      <c r="AH78" s="2" t="str">
        <f ca="1">IFERROR(MONTH('pg1'!T80),"--")</f>
        <v>--</v>
      </c>
      <c r="AI78" s="1">
        <f ca="1">COUNTIFS(AC2:AC3002,'pg1'!C80,AH2:AH3002,AH78)</f>
        <v>0</v>
      </c>
    </row>
    <row r="79" spans="16:35" ht="12.75" customHeight="1">
      <c r="S79" s="1">
        <f ca="1">IF(startDate="",0,COUNTIFS('pg6'!$T$4:$T$503,"&gt;="&amp;startDate,'pg6'!$T$4:$T$503,"&lt;="&amp;endDate,'pg6'!$Q$4:$Q$503,"="&amp;"Russian",'pg6'!$S$4:$S$503,"="&amp;"Complete")+COUNTIFS('pg6'!$T$4:$T$503,"&gt;="&amp;startDate,'pg6'!$T$4:$T$503,"&lt;="&amp;endDate,'pg6'!$Q$4:$Q$503,"="&amp;"Russian",'pg6'!$S$4:$S$503,"="&amp;"Ordered"))</f>
        <v>0</v>
      </c>
      <c r="T79" s="1" t="s">
        <v>393</v>
      </c>
      <c r="AA79" s="1">
        <f t="shared" si="2"/>
        <v>78</v>
      </c>
      <c r="AB79" s="1" t="b">
        <f>AND('pg1'!S81&lt;&gt;"Cancelled",'pg1'!S81&lt;&gt;"Account",'pg1'!S81&lt;&gt;"Pending",'pg1'!S81&lt;&gt;"")</f>
        <v>0</v>
      </c>
      <c r="AC79" s="1" t="str">
        <f>IF(AB79=TRUE,'pg1'!C81,"")</f>
        <v/>
      </c>
      <c r="AD79" s="1" t="str">
        <f>IF('pg1'!S81="Ordered",'pg1'!C81,"")</f>
        <v/>
      </c>
      <c r="AE79" s="2" t="str">
        <f>IF('pg1'!C81&lt;&gt;"",COUNTIF(AD2:AD3002,'pg1'!C81)&gt;4,"--")</f>
        <v>--</v>
      </c>
      <c r="AF79" s="1" t="str">
        <f ca="1">IF(startDate="",0,IF(AND('pg1'!T81&gt;=startDate,'pg1'!T81&lt;=endDate,'pg1'!R81&lt;&gt;""),'pg1'!R81,""))</f>
        <v/>
      </c>
      <c r="AG79" s="110" t="str">
        <f>IF(AC79="","",COUNTIFS(AC2:AC3002,AC79))</f>
        <v/>
      </c>
      <c r="AH79" s="2" t="str">
        <f ca="1">IFERROR(MONTH('pg1'!T81),"--")</f>
        <v>--</v>
      </c>
      <c r="AI79" s="1">
        <f ca="1">COUNTIFS(AC2:AC3002,'pg1'!C81,AH2:AH3002,AH79)</f>
        <v>0</v>
      </c>
    </row>
    <row r="80" spans="16:35" ht="12.75" customHeight="1">
      <c r="AA80" s="1">
        <f t="shared" si="2"/>
        <v>79</v>
      </c>
      <c r="AB80" s="1" t="b">
        <f>AND('pg1'!S82&lt;&gt;"Cancelled",'pg1'!S82&lt;&gt;"Account",'pg1'!S82&lt;&gt;"Pending",'pg1'!S82&lt;&gt;"")</f>
        <v>0</v>
      </c>
      <c r="AC80" s="1" t="str">
        <f>IF(AB80=TRUE,'pg1'!C82,"")</f>
        <v/>
      </c>
      <c r="AD80" s="1" t="str">
        <f>IF('pg1'!S82="Ordered",'pg1'!C82,"")</f>
        <v/>
      </c>
      <c r="AE80" s="2" t="str">
        <f>IF('pg1'!C82&lt;&gt;"",COUNTIF(AD2:AD3002,'pg1'!C82)&gt;4,"--")</f>
        <v>--</v>
      </c>
      <c r="AF80" s="1" t="str">
        <f ca="1">IF(startDate="",0,IF(AND('pg1'!T82&gt;=startDate,'pg1'!T82&lt;=endDate,'pg1'!R82&lt;&gt;""),'pg1'!R82,""))</f>
        <v/>
      </c>
      <c r="AG80" s="110" t="str">
        <f>IF(AC80="","",COUNTIFS(AC2:AC3002,AC80))</f>
        <v/>
      </c>
      <c r="AH80" s="2" t="str">
        <f ca="1">IFERROR(MONTH('pg1'!T82),"--")</f>
        <v>--</v>
      </c>
      <c r="AI80" s="1">
        <f ca="1">COUNTIFS(AC2:AC3002,'pg1'!C82,AH2:AH3002,AH80)</f>
        <v>0</v>
      </c>
    </row>
    <row r="81" spans="27:35" ht="12.75" customHeight="1">
      <c r="AA81" s="1">
        <f t="shared" si="2"/>
        <v>80</v>
      </c>
      <c r="AB81" s="1" t="b">
        <f>AND('pg1'!S83&lt;&gt;"Cancelled",'pg1'!S83&lt;&gt;"Account",'pg1'!S83&lt;&gt;"Pending",'pg1'!S83&lt;&gt;"")</f>
        <v>0</v>
      </c>
      <c r="AC81" s="1" t="str">
        <f>IF(AB81=TRUE,'pg1'!C83,"")</f>
        <v/>
      </c>
      <c r="AD81" s="1" t="str">
        <f>IF('pg1'!S83="Ordered",'pg1'!C83,"")</f>
        <v/>
      </c>
      <c r="AE81" s="2" t="str">
        <f>IF('pg1'!C83&lt;&gt;"",COUNTIF(AD2:AD3002,'pg1'!C83)&gt;4,"--")</f>
        <v>--</v>
      </c>
      <c r="AF81" s="1" t="str">
        <f ca="1">IF(startDate="",0,IF(AND('pg1'!T83&gt;=startDate,'pg1'!T83&lt;=endDate,'pg1'!R83&lt;&gt;""),'pg1'!R83,""))</f>
        <v/>
      </c>
      <c r="AG81" s="110" t="str">
        <f>IF(AC81="","",COUNTIFS(AC2:AC3002,AC81))</f>
        <v/>
      </c>
      <c r="AH81" s="2" t="str">
        <f ca="1">IFERROR(MONTH('pg1'!T83),"--")</f>
        <v>--</v>
      </c>
      <c r="AI81" s="1">
        <f ca="1">COUNTIFS(AC2:AC3002,'pg1'!C83,AH2:AH3002,AH81)</f>
        <v>0</v>
      </c>
    </row>
    <row r="82" spans="27:35" ht="12.75" customHeight="1">
      <c r="AA82" s="1">
        <f t="shared" si="2"/>
        <v>81</v>
      </c>
      <c r="AB82" s="1" t="b">
        <f>AND('pg1'!S84&lt;&gt;"Cancelled",'pg1'!S84&lt;&gt;"Account",'pg1'!S84&lt;&gt;"Pending",'pg1'!S84&lt;&gt;"")</f>
        <v>0</v>
      </c>
      <c r="AC82" s="1" t="str">
        <f>IF(AB82=TRUE,'pg1'!C84,"")</f>
        <v/>
      </c>
      <c r="AD82" s="1" t="str">
        <f>IF('pg1'!S84="Ordered",'pg1'!C84,"")</f>
        <v/>
      </c>
      <c r="AE82" s="2" t="str">
        <f>IF('pg1'!C84&lt;&gt;"",COUNTIF(AD2:AD3002,'pg1'!C84)&gt;4,"--")</f>
        <v>--</v>
      </c>
      <c r="AF82" s="1" t="str">
        <f ca="1">IF(startDate="",0,IF(AND('pg1'!T84&gt;=startDate,'pg1'!T84&lt;=endDate,'pg1'!R84&lt;&gt;""),'pg1'!R84,""))</f>
        <v/>
      </c>
      <c r="AG82" s="110" t="str">
        <f>IF(AC82="","",COUNTIFS(AC2:AC3002,AC82))</f>
        <v/>
      </c>
      <c r="AH82" s="2" t="str">
        <f ca="1">IFERROR(MONTH('pg1'!T84),"--")</f>
        <v>--</v>
      </c>
      <c r="AI82" s="1">
        <f ca="1">COUNTIFS(AC2:AC3002,'pg1'!C84,AH2:AH3002,AH82)</f>
        <v>0</v>
      </c>
    </row>
    <row r="83" spans="27:35" ht="12.75" customHeight="1">
      <c r="AA83" s="1">
        <f t="shared" si="2"/>
        <v>82</v>
      </c>
      <c r="AB83" s="1" t="b">
        <f>AND('pg1'!S85&lt;&gt;"Cancelled",'pg1'!S85&lt;&gt;"Account",'pg1'!S85&lt;&gt;"Pending",'pg1'!S85&lt;&gt;"")</f>
        <v>0</v>
      </c>
      <c r="AC83" s="1" t="str">
        <f>IF(AB83=TRUE,'pg1'!C85,"")</f>
        <v/>
      </c>
      <c r="AD83" s="1" t="str">
        <f>IF('pg1'!S85="Ordered",'pg1'!C85,"")</f>
        <v/>
      </c>
      <c r="AE83" s="2" t="str">
        <f>IF('pg1'!C85&lt;&gt;"",COUNTIF(AD2:AD3002,'pg1'!C85)&gt;4,"--")</f>
        <v>--</v>
      </c>
      <c r="AF83" s="1" t="str">
        <f ca="1">IF(startDate="",0,IF(AND('pg1'!T85&gt;=startDate,'pg1'!T85&lt;=endDate,'pg1'!R85&lt;&gt;""),'pg1'!R85,""))</f>
        <v/>
      </c>
      <c r="AG83" s="110" t="str">
        <f>IF(AC83="","",COUNTIFS(AC2:AC3002,AC83))</f>
        <v/>
      </c>
      <c r="AH83" s="2" t="str">
        <f ca="1">IFERROR(MONTH('pg1'!T85),"--")</f>
        <v>--</v>
      </c>
      <c r="AI83" s="1">
        <f ca="1">COUNTIFS(AC2:AC3002,'pg1'!C85,AH2:AH3002,AH83)</f>
        <v>0</v>
      </c>
    </row>
    <row r="84" spans="27:35" ht="12.75" customHeight="1">
      <c r="AA84" s="1">
        <f t="shared" si="2"/>
        <v>83</v>
      </c>
      <c r="AB84" s="1" t="b">
        <f>AND('pg1'!S86&lt;&gt;"Cancelled",'pg1'!S86&lt;&gt;"Account",'pg1'!S86&lt;&gt;"Pending",'pg1'!S86&lt;&gt;"")</f>
        <v>0</v>
      </c>
      <c r="AC84" s="1" t="str">
        <f>IF(AB84=TRUE,'pg1'!C86,"")</f>
        <v/>
      </c>
      <c r="AD84" s="1" t="str">
        <f>IF('pg1'!S86="Ordered",'pg1'!C86,"")</f>
        <v/>
      </c>
      <c r="AE84" s="2" t="str">
        <f>IF('pg1'!C86&lt;&gt;"",COUNTIF(AD2:AD3002,'pg1'!C86)&gt;4,"--")</f>
        <v>--</v>
      </c>
      <c r="AF84" s="1" t="str">
        <f ca="1">IF(startDate="",0,IF(AND('pg1'!T86&gt;=startDate,'pg1'!T86&lt;=endDate,'pg1'!R86&lt;&gt;""),'pg1'!R86,""))</f>
        <v/>
      </c>
      <c r="AG84" s="110" t="str">
        <f>IF(AC84="","",COUNTIFS(AC2:AC3002,AC84))</f>
        <v/>
      </c>
      <c r="AH84" s="2" t="str">
        <f ca="1">IFERROR(MONTH('pg1'!T86),"--")</f>
        <v>--</v>
      </c>
      <c r="AI84" s="1">
        <f ca="1">COUNTIFS(AC2:AC3002,'pg1'!C86,AH2:AH3002,AH84)</f>
        <v>0</v>
      </c>
    </row>
    <row r="85" spans="27:35" ht="12.75" customHeight="1">
      <c r="AA85" s="1">
        <f t="shared" si="2"/>
        <v>84</v>
      </c>
      <c r="AB85" s="1" t="b">
        <f>AND('pg1'!S87&lt;&gt;"Cancelled",'pg1'!S87&lt;&gt;"Account",'pg1'!S87&lt;&gt;"Pending",'pg1'!S87&lt;&gt;"")</f>
        <v>0</v>
      </c>
      <c r="AC85" s="1" t="str">
        <f>IF(AB85=TRUE,'pg1'!C87,"")</f>
        <v/>
      </c>
      <c r="AD85" s="1" t="str">
        <f>IF('pg1'!S87="Ordered",'pg1'!C87,"")</f>
        <v/>
      </c>
      <c r="AE85" s="2" t="str">
        <f>IF('pg1'!C87&lt;&gt;"",COUNTIF(AD2:AD3002,'pg1'!C87)&gt;4,"--")</f>
        <v>--</v>
      </c>
      <c r="AF85" s="1" t="str">
        <f ca="1">IF(startDate="",0,IF(AND('pg1'!T87&gt;=startDate,'pg1'!T87&lt;=endDate,'pg1'!R87&lt;&gt;""),'pg1'!R87,""))</f>
        <v/>
      </c>
      <c r="AG85" s="110" t="str">
        <f>IF(AC85="","",COUNTIFS(AC2:AC3002,AC85))</f>
        <v/>
      </c>
      <c r="AH85" s="2" t="str">
        <f ca="1">IFERROR(MONTH('pg1'!T87),"--")</f>
        <v>--</v>
      </c>
      <c r="AI85" s="1">
        <f ca="1">COUNTIFS(AC2:AC3002,'pg1'!C87,AH2:AH3002,AH85)</f>
        <v>0</v>
      </c>
    </row>
    <row r="86" spans="27:35" ht="12.75" customHeight="1">
      <c r="AA86" s="1">
        <f t="shared" si="2"/>
        <v>85</v>
      </c>
      <c r="AB86" s="1" t="b">
        <f>AND('pg1'!S88&lt;&gt;"Cancelled",'pg1'!S88&lt;&gt;"Account",'pg1'!S88&lt;&gt;"Pending",'pg1'!S88&lt;&gt;"")</f>
        <v>0</v>
      </c>
      <c r="AC86" s="1" t="str">
        <f>IF(AB86=TRUE,'pg1'!C88,"")</f>
        <v/>
      </c>
      <c r="AD86" s="1" t="str">
        <f>IF('pg1'!S88="Ordered",'pg1'!C88,"")</f>
        <v/>
      </c>
      <c r="AE86" s="2" t="str">
        <f>IF('pg1'!C88&lt;&gt;"",COUNTIF(AD2:AD3002,'pg1'!C88)&gt;4,"--")</f>
        <v>--</v>
      </c>
      <c r="AF86" s="1" t="str">
        <f ca="1">IF(startDate="",0,IF(AND('pg1'!T88&gt;=startDate,'pg1'!T88&lt;=endDate,'pg1'!R88&lt;&gt;""),'pg1'!R88,""))</f>
        <v/>
      </c>
      <c r="AG86" s="110" t="str">
        <f>IF(AC86="","",COUNTIFS(AC2:AC3002,AC86))</f>
        <v/>
      </c>
      <c r="AH86" s="2" t="str">
        <f ca="1">IFERROR(MONTH('pg1'!T88),"--")</f>
        <v>--</v>
      </c>
      <c r="AI86" s="1">
        <f ca="1">COUNTIFS(AC2:AC3002,'pg1'!C88,AH2:AH3002,AH86)</f>
        <v>0</v>
      </c>
    </row>
    <row r="87" spans="27:35" ht="12.75" customHeight="1">
      <c r="AA87" s="1">
        <f t="shared" si="2"/>
        <v>86</v>
      </c>
      <c r="AB87" s="1" t="b">
        <f>AND('pg1'!S89&lt;&gt;"Cancelled",'pg1'!S89&lt;&gt;"Account",'pg1'!S89&lt;&gt;"Pending",'pg1'!S89&lt;&gt;"")</f>
        <v>0</v>
      </c>
      <c r="AC87" s="1" t="str">
        <f>IF(AB87=TRUE,'pg1'!C89,"")</f>
        <v/>
      </c>
      <c r="AD87" s="1" t="str">
        <f>IF('pg1'!S89="Ordered",'pg1'!C89,"")</f>
        <v/>
      </c>
      <c r="AE87" s="2" t="str">
        <f>IF('pg1'!C89&lt;&gt;"",COUNTIF(AD2:AD3002,'pg1'!C89)&gt;4,"--")</f>
        <v>--</v>
      </c>
      <c r="AF87" s="1" t="str">
        <f ca="1">IF(startDate="",0,IF(AND('pg1'!T89&gt;=startDate,'pg1'!T89&lt;=endDate,'pg1'!R89&lt;&gt;""),'pg1'!R89,""))</f>
        <v/>
      </c>
      <c r="AG87" s="110" t="str">
        <f>IF(AC87="","",COUNTIFS(AC2:AC3002,AC87))</f>
        <v/>
      </c>
      <c r="AH87" s="2" t="str">
        <f ca="1">IFERROR(MONTH('pg1'!T89),"--")</f>
        <v>--</v>
      </c>
      <c r="AI87" s="1">
        <f ca="1">COUNTIFS(AC2:AC3002,'pg1'!C89,AH2:AH3002,AH87)</f>
        <v>0</v>
      </c>
    </row>
    <row r="88" spans="27:35" ht="12.75" customHeight="1">
      <c r="AA88" s="1">
        <f t="shared" si="2"/>
        <v>87</v>
      </c>
      <c r="AB88" s="1" t="b">
        <f>AND('pg1'!S90&lt;&gt;"Cancelled",'pg1'!S90&lt;&gt;"Account",'pg1'!S90&lt;&gt;"Pending",'pg1'!S90&lt;&gt;"")</f>
        <v>0</v>
      </c>
      <c r="AC88" s="1" t="str">
        <f>IF(AB88=TRUE,'pg1'!C90,"")</f>
        <v/>
      </c>
      <c r="AD88" s="1" t="str">
        <f>IF('pg1'!S90="Ordered",'pg1'!C90,"")</f>
        <v/>
      </c>
      <c r="AE88" s="2" t="str">
        <f>IF('pg1'!C90&lt;&gt;"",COUNTIF(AD2:AD3002,'pg1'!C90)&gt;4,"--")</f>
        <v>--</v>
      </c>
      <c r="AF88" s="1" t="str">
        <f ca="1">IF(startDate="",0,IF(AND('pg1'!T90&gt;=startDate,'pg1'!T90&lt;=endDate,'pg1'!R90&lt;&gt;""),'pg1'!R90,""))</f>
        <v/>
      </c>
      <c r="AG88" s="110" t="str">
        <f>IF(AC88="","",COUNTIFS(AC2:AC3002,AC88))</f>
        <v/>
      </c>
      <c r="AH88" s="2" t="str">
        <f ca="1">IFERROR(MONTH('pg1'!T90),"--")</f>
        <v>--</v>
      </c>
      <c r="AI88" s="1">
        <f ca="1">COUNTIFS(AC2:AC3002,'pg1'!C90,AH2:AH3002,AH88)</f>
        <v>0</v>
      </c>
    </row>
    <row r="89" spans="27:35" ht="12.75" customHeight="1">
      <c r="AA89" s="1">
        <f t="shared" si="2"/>
        <v>88</v>
      </c>
      <c r="AB89" s="1" t="b">
        <f>AND('pg1'!S91&lt;&gt;"Cancelled",'pg1'!S91&lt;&gt;"Account",'pg1'!S91&lt;&gt;"Pending",'pg1'!S91&lt;&gt;"")</f>
        <v>0</v>
      </c>
      <c r="AC89" s="1" t="str">
        <f>IF(AB89=TRUE,'pg1'!C91,"")</f>
        <v/>
      </c>
      <c r="AD89" s="1" t="str">
        <f>IF('pg1'!S91="Ordered",'pg1'!C91,"")</f>
        <v/>
      </c>
      <c r="AE89" s="2" t="str">
        <f>IF('pg1'!C91&lt;&gt;"",COUNTIF(AD2:AD3002,'pg1'!C91)&gt;4,"--")</f>
        <v>--</v>
      </c>
      <c r="AF89" s="1" t="str">
        <f ca="1">IF(startDate="",0,IF(AND('pg1'!T91&gt;=startDate,'pg1'!T91&lt;=endDate,'pg1'!R91&lt;&gt;""),'pg1'!R91,""))</f>
        <v/>
      </c>
      <c r="AG89" s="110" t="str">
        <f>IF(AC89="","",COUNTIFS(AC2:AC3002,AC89))</f>
        <v/>
      </c>
      <c r="AH89" s="2" t="str">
        <f ca="1">IFERROR(MONTH('pg1'!T91),"--")</f>
        <v>--</v>
      </c>
      <c r="AI89" s="1">
        <f ca="1">COUNTIFS(AC2:AC3002,'pg1'!C91,AH2:AH3002,AH89)</f>
        <v>0</v>
      </c>
    </row>
    <row r="90" spans="27:35" ht="12.75" customHeight="1">
      <c r="AA90" s="1">
        <f t="shared" si="2"/>
        <v>89</v>
      </c>
      <c r="AB90" s="1" t="b">
        <f>AND('pg1'!S92&lt;&gt;"Cancelled",'pg1'!S92&lt;&gt;"Account",'pg1'!S92&lt;&gt;"Pending",'pg1'!S92&lt;&gt;"")</f>
        <v>0</v>
      </c>
      <c r="AC90" s="1" t="str">
        <f>IF(AB90=TRUE,'pg1'!C92,"")</f>
        <v/>
      </c>
      <c r="AD90" s="1" t="str">
        <f>IF('pg1'!S92="Ordered",'pg1'!C92,"")</f>
        <v/>
      </c>
      <c r="AE90" s="2" t="str">
        <f>IF('pg1'!C92&lt;&gt;"",COUNTIF(AD2:AD3002,'pg1'!C92)&gt;4,"--")</f>
        <v>--</v>
      </c>
      <c r="AF90" s="1" t="str">
        <f ca="1">IF(startDate="",0,IF(AND('pg1'!T92&gt;=startDate,'pg1'!T92&lt;=endDate,'pg1'!R92&lt;&gt;""),'pg1'!R92,""))</f>
        <v/>
      </c>
      <c r="AG90" s="110" t="str">
        <f>IF(AC90="","",COUNTIFS(AC2:AC3002,AC90))</f>
        <v/>
      </c>
      <c r="AH90" s="2" t="str">
        <f ca="1">IFERROR(MONTH('pg1'!T92),"--")</f>
        <v>--</v>
      </c>
      <c r="AI90" s="1">
        <f ca="1">COUNTIFS(AC2:AC3002,'pg1'!C92,AH2:AH3002,AH90)</f>
        <v>0</v>
      </c>
    </row>
    <row r="91" spans="27:35" ht="12.75" customHeight="1">
      <c r="AA91" s="1">
        <f t="shared" si="2"/>
        <v>90</v>
      </c>
      <c r="AB91" s="1" t="b">
        <f>AND('pg1'!S93&lt;&gt;"Cancelled",'pg1'!S93&lt;&gt;"Account",'pg1'!S93&lt;&gt;"Pending",'pg1'!S93&lt;&gt;"")</f>
        <v>0</v>
      </c>
      <c r="AC91" s="1" t="str">
        <f>IF(AB91=TRUE,'pg1'!C93,"")</f>
        <v/>
      </c>
      <c r="AD91" s="1" t="str">
        <f>IF('pg1'!S93="Ordered",'pg1'!C93,"")</f>
        <v/>
      </c>
      <c r="AE91" s="2" t="str">
        <f>IF('pg1'!C93&lt;&gt;"",COUNTIF(AD2:AD3002,'pg1'!C93)&gt;4,"--")</f>
        <v>--</v>
      </c>
      <c r="AF91" s="1" t="str">
        <f ca="1">IF(startDate="",0,IF(AND('pg1'!T93&gt;=startDate,'pg1'!T93&lt;=endDate,'pg1'!R93&lt;&gt;""),'pg1'!R93,""))</f>
        <v/>
      </c>
      <c r="AG91" s="110" t="str">
        <f>IF(AC91="","",COUNTIFS(AC2:AC3002,AC91))</f>
        <v/>
      </c>
      <c r="AH91" s="2" t="str">
        <f ca="1">IFERROR(MONTH('pg1'!T93),"--")</f>
        <v>--</v>
      </c>
      <c r="AI91" s="1">
        <f ca="1">COUNTIFS(AC2:AC3002,'pg1'!C93,AH2:AH3002,AH91)</f>
        <v>0</v>
      </c>
    </row>
    <row r="92" spans="27:35" ht="12.75" customHeight="1">
      <c r="AA92" s="1">
        <f t="shared" si="2"/>
        <v>91</v>
      </c>
      <c r="AB92" s="1" t="b">
        <f>AND('pg1'!S94&lt;&gt;"Cancelled",'pg1'!S94&lt;&gt;"Account",'pg1'!S94&lt;&gt;"Pending",'pg1'!S94&lt;&gt;"")</f>
        <v>0</v>
      </c>
      <c r="AC92" s="1" t="str">
        <f>IF(AB92=TRUE,'pg1'!C94,"")</f>
        <v/>
      </c>
      <c r="AD92" s="1" t="str">
        <f>IF('pg1'!S94="Ordered",'pg1'!C94,"")</f>
        <v/>
      </c>
      <c r="AE92" s="2" t="str">
        <f>IF('pg1'!C94&lt;&gt;"",COUNTIF(AD2:AD3002,'pg1'!C94)&gt;4,"--")</f>
        <v>--</v>
      </c>
      <c r="AF92" s="1" t="str">
        <f ca="1">IF(startDate="",0,IF(AND('pg1'!T94&gt;=startDate,'pg1'!T94&lt;=endDate,'pg1'!R94&lt;&gt;""),'pg1'!R94,""))</f>
        <v/>
      </c>
      <c r="AG92" s="110" t="str">
        <f>IF(AC92="","",COUNTIFS(AC2:AC3002,AC92))</f>
        <v/>
      </c>
      <c r="AH92" s="2" t="str">
        <f ca="1">IFERROR(MONTH('pg1'!T94),"--")</f>
        <v>--</v>
      </c>
      <c r="AI92" s="1">
        <f ca="1">COUNTIFS(AC2:AC3002,'pg1'!C94,AH2:AH3002,AH92)</f>
        <v>0</v>
      </c>
    </row>
    <row r="93" spans="27:35" ht="12.75" customHeight="1">
      <c r="AA93" s="1">
        <f t="shared" si="2"/>
        <v>92</v>
      </c>
      <c r="AB93" s="1" t="b">
        <f>AND('pg1'!S95&lt;&gt;"Cancelled",'pg1'!S95&lt;&gt;"Account",'pg1'!S95&lt;&gt;"Pending",'pg1'!S95&lt;&gt;"")</f>
        <v>0</v>
      </c>
      <c r="AC93" s="1" t="str">
        <f>IF(AB93=TRUE,'pg1'!C95,"")</f>
        <v/>
      </c>
      <c r="AD93" s="1" t="str">
        <f>IF('pg1'!S95="Ordered",'pg1'!C95,"")</f>
        <v/>
      </c>
      <c r="AE93" s="2" t="str">
        <f>IF('pg1'!C95&lt;&gt;"",COUNTIF(AD2:AD3002,'pg1'!C95)&gt;4,"--")</f>
        <v>--</v>
      </c>
      <c r="AF93" s="1" t="str">
        <f ca="1">IF(startDate="",0,IF(AND('pg1'!T95&gt;=startDate,'pg1'!T95&lt;=endDate,'pg1'!R95&lt;&gt;""),'pg1'!R95,""))</f>
        <v/>
      </c>
      <c r="AG93" s="110" t="str">
        <f>IF(AC93="","",COUNTIFS(AC2:AC3002,AC93))</f>
        <v/>
      </c>
      <c r="AH93" s="2" t="str">
        <f ca="1">IFERROR(MONTH('pg1'!T95),"--")</f>
        <v>--</v>
      </c>
      <c r="AI93" s="1">
        <f ca="1">COUNTIFS(AC2:AC3002,'pg1'!C95,AH2:AH3002,AH93)</f>
        <v>0</v>
      </c>
    </row>
    <row r="94" spans="27:35" ht="12.75" customHeight="1">
      <c r="AA94" s="1">
        <f t="shared" si="2"/>
        <v>93</v>
      </c>
      <c r="AB94" s="1" t="b">
        <f>AND('pg1'!S96&lt;&gt;"Cancelled",'pg1'!S96&lt;&gt;"Account",'pg1'!S96&lt;&gt;"Pending",'pg1'!S96&lt;&gt;"")</f>
        <v>0</v>
      </c>
      <c r="AC94" s="1" t="str">
        <f>IF(AB94=TRUE,'pg1'!C96,"")</f>
        <v/>
      </c>
      <c r="AD94" s="1" t="str">
        <f>IF('pg1'!S96="Ordered",'pg1'!C96,"")</f>
        <v/>
      </c>
      <c r="AE94" s="2" t="str">
        <f>IF('pg1'!C96&lt;&gt;"",COUNTIF(AD2:AD3002,'pg1'!C96)&gt;4,"--")</f>
        <v>--</v>
      </c>
      <c r="AF94" s="1" t="str">
        <f ca="1">IF(startDate="",0,IF(AND('pg1'!T96&gt;=startDate,'pg1'!T96&lt;=endDate,'pg1'!R96&lt;&gt;""),'pg1'!R96,""))</f>
        <v/>
      </c>
      <c r="AG94" s="110" t="str">
        <f>IF(AC94="","",COUNTIFS(AC2:AC3002,AC94))</f>
        <v/>
      </c>
      <c r="AH94" s="2" t="str">
        <f ca="1">IFERROR(MONTH('pg1'!T96),"--")</f>
        <v>--</v>
      </c>
      <c r="AI94" s="1">
        <f ca="1">COUNTIFS(AC2:AC3002,'pg1'!C96,AH2:AH3002,AH94)</f>
        <v>0</v>
      </c>
    </row>
    <row r="95" spans="27:35" ht="12.75" customHeight="1">
      <c r="AA95" s="1">
        <f t="shared" si="2"/>
        <v>94</v>
      </c>
      <c r="AB95" s="1" t="b">
        <f>AND('pg1'!S97&lt;&gt;"Cancelled",'pg1'!S97&lt;&gt;"Account",'pg1'!S97&lt;&gt;"Pending",'pg1'!S97&lt;&gt;"")</f>
        <v>0</v>
      </c>
      <c r="AC95" s="1" t="str">
        <f>IF(AB95=TRUE,'pg1'!C97,"")</f>
        <v/>
      </c>
      <c r="AD95" s="1" t="str">
        <f>IF('pg1'!S97="Ordered",'pg1'!C97,"")</f>
        <v/>
      </c>
      <c r="AE95" s="2" t="str">
        <f>IF('pg1'!C97&lt;&gt;"",COUNTIF(AD2:AD3002,'pg1'!C97)&gt;4,"--")</f>
        <v>--</v>
      </c>
      <c r="AF95" s="1" t="str">
        <f ca="1">IF(startDate="",0,IF(AND('pg1'!T97&gt;=startDate,'pg1'!T97&lt;=endDate,'pg1'!R97&lt;&gt;""),'pg1'!R97,""))</f>
        <v/>
      </c>
      <c r="AG95" s="110" t="str">
        <f>IF(AC95="","",COUNTIFS(AC2:AC3002,AC95))</f>
        <v/>
      </c>
      <c r="AH95" s="2" t="str">
        <f ca="1">IFERROR(MONTH('pg1'!T97),"--")</f>
        <v>--</v>
      </c>
      <c r="AI95" s="1">
        <f ca="1">COUNTIFS(AC2:AC3002,'pg1'!C97,AH2:AH3002,AH95)</f>
        <v>0</v>
      </c>
    </row>
    <row r="96" spans="27:35" ht="12.75" customHeight="1">
      <c r="AA96" s="1">
        <f t="shared" si="2"/>
        <v>95</v>
      </c>
      <c r="AB96" s="1" t="b">
        <f>AND('pg1'!S98&lt;&gt;"Cancelled",'pg1'!S98&lt;&gt;"Account",'pg1'!S98&lt;&gt;"Pending",'pg1'!S98&lt;&gt;"")</f>
        <v>0</v>
      </c>
      <c r="AC96" s="1" t="str">
        <f>IF(AB96=TRUE,'pg1'!C98,"")</f>
        <v/>
      </c>
      <c r="AD96" s="1" t="str">
        <f>IF('pg1'!S98="Ordered",'pg1'!C98,"")</f>
        <v/>
      </c>
      <c r="AE96" s="2" t="str">
        <f>IF('pg1'!C98&lt;&gt;"",COUNTIF(AD2:AD3002,'pg1'!C98)&gt;4,"--")</f>
        <v>--</v>
      </c>
      <c r="AF96" s="1" t="str">
        <f ca="1">IF(startDate="",0,IF(AND('pg1'!T98&gt;=startDate,'pg1'!T98&lt;=endDate,'pg1'!R98&lt;&gt;""),'pg1'!R98,""))</f>
        <v/>
      </c>
      <c r="AG96" s="110" t="str">
        <f>IF(AC96="","",COUNTIFS(AC2:AC3002,AC96))</f>
        <v/>
      </c>
      <c r="AH96" s="2" t="str">
        <f ca="1">IFERROR(MONTH('pg1'!T98),"--")</f>
        <v>--</v>
      </c>
      <c r="AI96" s="1">
        <f ca="1">COUNTIFS(AC2:AC3002,'pg1'!C98,AH2:AH3002,AH96)</f>
        <v>0</v>
      </c>
    </row>
    <row r="97" spans="27:35" ht="12.75" customHeight="1">
      <c r="AA97" s="1">
        <f t="shared" si="2"/>
        <v>96</v>
      </c>
      <c r="AB97" s="1" t="b">
        <f>AND('pg1'!S99&lt;&gt;"Cancelled",'pg1'!S99&lt;&gt;"Account",'pg1'!S99&lt;&gt;"Pending",'pg1'!S99&lt;&gt;"")</f>
        <v>0</v>
      </c>
      <c r="AC97" s="1" t="str">
        <f>IF(AB97=TRUE,'pg1'!C99,"")</f>
        <v/>
      </c>
      <c r="AD97" s="1" t="str">
        <f>IF('pg1'!S99="Ordered",'pg1'!C99,"")</f>
        <v/>
      </c>
      <c r="AE97" s="2" t="str">
        <f>IF('pg1'!C99&lt;&gt;"",COUNTIF(AD2:AD3002,'pg1'!C99)&gt;4,"--")</f>
        <v>--</v>
      </c>
      <c r="AF97" s="1" t="str">
        <f ca="1">IF(startDate="",0,IF(AND('pg1'!T99&gt;=startDate,'pg1'!T99&lt;=endDate,'pg1'!R99&lt;&gt;""),'pg1'!R99,""))</f>
        <v/>
      </c>
      <c r="AG97" s="110" t="str">
        <f>IF(AC97="","",COUNTIFS(AC2:AC3002,AC97))</f>
        <v/>
      </c>
      <c r="AH97" s="2" t="str">
        <f ca="1">IFERROR(MONTH('pg1'!T99),"--")</f>
        <v>--</v>
      </c>
      <c r="AI97" s="1">
        <f ca="1">COUNTIFS(AC2:AC3002,'pg1'!C99,AH2:AH3002,AH97)</f>
        <v>0</v>
      </c>
    </row>
    <row r="98" spans="27:35" ht="12.75" customHeight="1">
      <c r="AA98" s="1">
        <f t="shared" si="2"/>
        <v>97</v>
      </c>
      <c r="AB98" s="1" t="b">
        <f>AND('pg1'!S100&lt;&gt;"Cancelled",'pg1'!S100&lt;&gt;"Account",'pg1'!S100&lt;&gt;"Pending",'pg1'!S100&lt;&gt;"")</f>
        <v>0</v>
      </c>
      <c r="AC98" s="1" t="str">
        <f>IF(AB98=TRUE,'pg1'!C100,"")</f>
        <v/>
      </c>
      <c r="AD98" s="1" t="str">
        <f>IF('pg1'!S100="Ordered",'pg1'!C100,"")</f>
        <v/>
      </c>
      <c r="AE98" s="2" t="str">
        <f>IF('pg1'!C100&lt;&gt;"",COUNTIF(AD2:AD3002,'pg1'!C100)&gt;4,"--")</f>
        <v>--</v>
      </c>
      <c r="AF98" s="1" t="str">
        <f ca="1">IF(startDate="",0,IF(AND('pg1'!T100&gt;=startDate,'pg1'!T100&lt;=endDate,'pg1'!R100&lt;&gt;""),'pg1'!R100,""))</f>
        <v/>
      </c>
      <c r="AG98" s="110" t="str">
        <f>IF(AC98="","",COUNTIFS(AC2:AC3002,AC98))</f>
        <v/>
      </c>
      <c r="AH98" s="2" t="str">
        <f ca="1">IFERROR(MONTH('pg1'!T100),"--")</f>
        <v>--</v>
      </c>
      <c r="AI98" s="1">
        <f ca="1">COUNTIFS(AC2:AC3002,'pg1'!C100,AH2:AH3002,AH98)</f>
        <v>0</v>
      </c>
    </row>
    <row r="99" spans="27:35" ht="12.75" customHeight="1">
      <c r="AA99" s="1">
        <f t="shared" si="2"/>
        <v>98</v>
      </c>
      <c r="AB99" s="1" t="b">
        <f>AND('pg1'!S101&lt;&gt;"Cancelled",'pg1'!S101&lt;&gt;"Account",'pg1'!S101&lt;&gt;"Pending",'pg1'!S101&lt;&gt;"")</f>
        <v>0</v>
      </c>
      <c r="AC99" s="1" t="str">
        <f>IF(AB99=TRUE,'pg1'!C101,"")</f>
        <v/>
      </c>
      <c r="AD99" s="1" t="str">
        <f>IF('pg1'!S101="Ordered",'pg1'!C101,"")</f>
        <v/>
      </c>
      <c r="AE99" s="2" t="str">
        <f>IF('pg1'!C101&lt;&gt;"",COUNTIF(AD2:AD3002,'pg1'!C101)&gt;4,"--")</f>
        <v>--</v>
      </c>
      <c r="AF99" s="1" t="str">
        <f ca="1">IF(startDate="",0,IF(AND('pg1'!T101&gt;=startDate,'pg1'!T101&lt;=endDate,'pg1'!R101&lt;&gt;""),'pg1'!R101,""))</f>
        <v/>
      </c>
      <c r="AG99" s="110" t="str">
        <f>IF(AC99="","",COUNTIFS(AC2:AC3002,AC99))</f>
        <v/>
      </c>
      <c r="AH99" s="2" t="str">
        <f ca="1">IFERROR(MONTH('pg1'!T101),"--")</f>
        <v>--</v>
      </c>
      <c r="AI99" s="1">
        <f ca="1">COUNTIFS(AC2:AC3002,'pg1'!C101,AH2:AH3002,AH99)</f>
        <v>0</v>
      </c>
    </row>
    <row r="100" spans="27:35" ht="12.75" customHeight="1">
      <c r="AA100" s="1">
        <f t="shared" si="2"/>
        <v>99</v>
      </c>
      <c r="AB100" s="1" t="b">
        <f>AND('pg1'!S102&lt;&gt;"Cancelled",'pg1'!S102&lt;&gt;"Account",'pg1'!S102&lt;&gt;"Pending",'pg1'!S102&lt;&gt;"")</f>
        <v>0</v>
      </c>
      <c r="AC100" s="1" t="str">
        <f>IF(AB100=TRUE,'pg1'!C102,"")</f>
        <v/>
      </c>
      <c r="AD100" s="1" t="str">
        <f>IF('pg1'!S102="Ordered",'pg1'!C102,"")</f>
        <v/>
      </c>
      <c r="AE100" s="2" t="str">
        <f>IF('pg1'!C102&lt;&gt;"",COUNTIF(AD2:AD3002,'pg1'!C102)&gt;4,"--")</f>
        <v>--</v>
      </c>
      <c r="AF100" s="1" t="str">
        <f ca="1">IF(startDate="",0,IF(AND('pg1'!T102&gt;=startDate,'pg1'!T102&lt;=endDate,'pg1'!R102&lt;&gt;""),'pg1'!R102,""))</f>
        <v/>
      </c>
      <c r="AG100" s="110" t="str">
        <f>IF(AC100="","",COUNTIFS(AC2:AC3002,AC100))</f>
        <v/>
      </c>
      <c r="AH100" s="2" t="str">
        <f ca="1">IFERROR(MONTH('pg1'!T102),"--")</f>
        <v>--</v>
      </c>
      <c r="AI100" s="1">
        <f ca="1">COUNTIFS(AC2:AC3002,'pg1'!C102,AH2:AH3002,AH100)</f>
        <v>0</v>
      </c>
    </row>
    <row r="101" spans="27:35" ht="12.75" customHeight="1">
      <c r="AA101" s="1">
        <f t="shared" si="2"/>
        <v>100</v>
      </c>
      <c r="AB101" s="1" t="b">
        <f>AND('pg1'!S103&lt;&gt;"Cancelled",'pg1'!S103&lt;&gt;"Account",'pg1'!S103&lt;&gt;"Pending",'pg1'!S103&lt;&gt;"")</f>
        <v>0</v>
      </c>
      <c r="AC101" s="1" t="str">
        <f>IF(AB101=TRUE,'pg1'!C103,"")</f>
        <v/>
      </c>
      <c r="AD101" s="1" t="str">
        <f>IF('pg1'!S103="Ordered",'pg1'!C103,"")</f>
        <v/>
      </c>
      <c r="AE101" s="2" t="str">
        <f>IF('pg1'!C103&lt;&gt;"",COUNTIF(AD2:AD3002,'pg1'!C103)&gt;4,"--")</f>
        <v>--</v>
      </c>
      <c r="AF101" s="1" t="str">
        <f ca="1">IF(startDate="",0,IF(AND('pg1'!T103&gt;=startDate,'pg1'!T103&lt;=endDate,'pg1'!R103&lt;&gt;""),'pg1'!R103,""))</f>
        <v/>
      </c>
      <c r="AG101" s="110" t="str">
        <f>IF(AC101="","",COUNTIFS(AC2:AC3002,AC101))</f>
        <v/>
      </c>
      <c r="AH101" s="2" t="str">
        <f ca="1">IFERROR(MONTH('pg1'!T103),"--")</f>
        <v>--</v>
      </c>
      <c r="AI101" s="1">
        <f ca="1">COUNTIFS(AC2:AC3002,'pg1'!C103,AH2:AH3002,AH101)</f>
        <v>0</v>
      </c>
    </row>
    <row r="102" spans="27:35" ht="12.75" customHeight="1">
      <c r="AA102" s="1">
        <f t="shared" si="2"/>
        <v>101</v>
      </c>
      <c r="AB102" s="1" t="b">
        <f>AND('pg1'!S104&lt;&gt;"Cancelled",'pg1'!S104&lt;&gt;"Account",'pg1'!S104&lt;&gt;"Pending",'pg1'!S104&lt;&gt;"")</f>
        <v>0</v>
      </c>
      <c r="AC102" s="1" t="str">
        <f>IF(AB102=TRUE,'pg1'!C104,"")</f>
        <v/>
      </c>
      <c r="AD102" s="1" t="str">
        <f>IF('pg1'!S104="Ordered",'pg1'!C104,"")</f>
        <v/>
      </c>
      <c r="AE102" s="2" t="str">
        <f>IF('pg1'!C104&lt;&gt;"",COUNTIF(AD2:AD3002,'pg1'!C104)&gt;4,"--")</f>
        <v>--</v>
      </c>
      <c r="AF102" s="1" t="str">
        <f ca="1">IF(startDate="",0,IF(AND('pg1'!T104&gt;=startDate,'pg1'!T104&lt;=endDate,'pg1'!R104&lt;&gt;""),'pg1'!R104,""))</f>
        <v/>
      </c>
      <c r="AG102" s="110" t="str">
        <f>IF(AC102="","",COUNTIFS(AC2:AC3002,AC102))</f>
        <v/>
      </c>
      <c r="AH102" s="2" t="str">
        <f ca="1">IFERROR(MONTH('pg1'!T104),"--")</f>
        <v>--</v>
      </c>
      <c r="AI102" s="1">
        <f ca="1">COUNTIFS(AC2:AC3002,'pg1'!C104,AH2:AH3002,AH102)</f>
        <v>0</v>
      </c>
    </row>
    <row r="103" spans="27:35" ht="12.75" customHeight="1">
      <c r="AA103" s="1">
        <f t="shared" si="2"/>
        <v>102</v>
      </c>
      <c r="AB103" s="1" t="b">
        <f>AND('pg1'!S105&lt;&gt;"Cancelled",'pg1'!S105&lt;&gt;"Account",'pg1'!S105&lt;&gt;"Pending",'pg1'!S105&lt;&gt;"")</f>
        <v>0</v>
      </c>
      <c r="AC103" s="1" t="str">
        <f>IF(AB103=TRUE,'pg1'!C105,"")</f>
        <v/>
      </c>
      <c r="AD103" s="1" t="str">
        <f>IF('pg1'!S105="Ordered",'pg1'!C105,"")</f>
        <v/>
      </c>
      <c r="AE103" s="2" t="str">
        <f>IF('pg1'!C105&lt;&gt;"",COUNTIF(AD2:AD3002,'pg1'!C105)&gt;4,"--")</f>
        <v>--</v>
      </c>
      <c r="AF103" s="1" t="str">
        <f ca="1">IF(startDate="",0,IF(AND('pg1'!T105&gt;=startDate,'pg1'!T105&lt;=endDate,'pg1'!R105&lt;&gt;""),'pg1'!R105,""))</f>
        <v/>
      </c>
      <c r="AG103" s="110" t="str">
        <f>IF(AC103="","",COUNTIFS(AC2:AC3002,AC103))</f>
        <v/>
      </c>
      <c r="AH103" s="2" t="str">
        <f ca="1">IFERROR(MONTH('pg1'!T105),"--")</f>
        <v>--</v>
      </c>
      <c r="AI103" s="1">
        <f ca="1">COUNTIFS(AC2:AC3002,'pg1'!C105,AH2:AH3002,AH103)</f>
        <v>0</v>
      </c>
    </row>
    <row r="104" spans="27:35" ht="12.75" customHeight="1">
      <c r="AA104" s="1">
        <f t="shared" si="2"/>
        <v>103</v>
      </c>
      <c r="AB104" s="1" t="b">
        <f>AND('pg1'!S106&lt;&gt;"Cancelled",'pg1'!S106&lt;&gt;"Account",'pg1'!S106&lt;&gt;"Pending",'pg1'!S106&lt;&gt;"")</f>
        <v>0</v>
      </c>
      <c r="AC104" s="1" t="str">
        <f>IF(AB104=TRUE,'pg1'!C106,"")</f>
        <v/>
      </c>
      <c r="AD104" s="1" t="str">
        <f>IF('pg1'!S106="Ordered",'pg1'!C106,"")</f>
        <v/>
      </c>
      <c r="AE104" s="2" t="str">
        <f>IF('pg1'!C106&lt;&gt;"",COUNTIF(AD2:AD3002,'pg1'!C106)&gt;4,"--")</f>
        <v>--</v>
      </c>
      <c r="AF104" s="1" t="str">
        <f ca="1">IF(startDate="",0,IF(AND('pg1'!T106&gt;=startDate,'pg1'!T106&lt;=endDate,'pg1'!R106&lt;&gt;""),'pg1'!R106,""))</f>
        <v/>
      </c>
      <c r="AG104" s="110" t="str">
        <f>IF(AC104="","",COUNTIFS(AC2:AC3002,AC104))</f>
        <v/>
      </c>
      <c r="AH104" s="2" t="str">
        <f ca="1">IFERROR(MONTH('pg1'!T106),"--")</f>
        <v>--</v>
      </c>
      <c r="AI104" s="1">
        <f ca="1">COUNTIFS(AC2:AC3002,'pg1'!C106,AH2:AH3002,AH104)</f>
        <v>0</v>
      </c>
    </row>
    <row r="105" spans="27:35" ht="12.75" customHeight="1">
      <c r="AA105" s="1">
        <f t="shared" si="2"/>
        <v>104</v>
      </c>
      <c r="AB105" s="1" t="b">
        <f>AND('pg1'!S107&lt;&gt;"Cancelled",'pg1'!S107&lt;&gt;"Account",'pg1'!S107&lt;&gt;"Pending",'pg1'!S107&lt;&gt;"")</f>
        <v>0</v>
      </c>
      <c r="AC105" s="1" t="str">
        <f>IF(AB105=TRUE,'pg1'!C107,"")</f>
        <v/>
      </c>
      <c r="AD105" s="1" t="str">
        <f>IF('pg1'!S107="Ordered",'pg1'!C107,"")</f>
        <v/>
      </c>
      <c r="AE105" s="2" t="str">
        <f>IF('pg1'!C107&lt;&gt;"",COUNTIF(AD2:AD3002,'pg1'!C107)&gt;4,"--")</f>
        <v>--</v>
      </c>
      <c r="AF105" s="1" t="str">
        <f ca="1">IF(startDate="",0,IF(AND('pg1'!T107&gt;=startDate,'pg1'!T107&lt;=endDate,'pg1'!R107&lt;&gt;""),'pg1'!R107,""))</f>
        <v/>
      </c>
      <c r="AG105" s="110" t="str">
        <f>IF(AC105="","",COUNTIFS(AC2:AC3002,AC105))</f>
        <v/>
      </c>
      <c r="AH105" s="2" t="str">
        <f ca="1">IFERROR(MONTH('pg1'!T107),"--")</f>
        <v>--</v>
      </c>
      <c r="AI105" s="1">
        <f ca="1">COUNTIFS(AC2:AC3002,'pg1'!C107,AH2:AH3002,AH105)</f>
        <v>0</v>
      </c>
    </row>
    <row r="106" spans="27:35" ht="12.75" customHeight="1">
      <c r="AA106" s="1">
        <f t="shared" si="2"/>
        <v>105</v>
      </c>
      <c r="AB106" s="1" t="b">
        <f>AND('pg1'!S108&lt;&gt;"Cancelled",'pg1'!S108&lt;&gt;"Account",'pg1'!S108&lt;&gt;"Pending",'pg1'!S108&lt;&gt;"")</f>
        <v>0</v>
      </c>
      <c r="AC106" s="1" t="str">
        <f>IF(AB106=TRUE,'pg1'!C108,"")</f>
        <v/>
      </c>
      <c r="AD106" s="1" t="str">
        <f>IF('pg1'!S108="Ordered",'pg1'!C108,"")</f>
        <v/>
      </c>
      <c r="AE106" s="2" t="str">
        <f>IF('pg1'!C108&lt;&gt;"",COUNTIF(AD2:AD3002,'pg1'!C108)&gt;4,"--")</f>
        <v>--</v>
      </c>
      <c r="AF106" s="1" t="str">
        <f ca="1">IF(startDate="",0,IF(AND('pg1'!T108&gt;=startDate,'pg1'!T108&lt;=endDate,'pg1'!R108&lt;&gt;""),'pg1'!R108,""))</f>
        <v/>
      </c>
      <c r="AG106" s="110" t="str">
        <f>IF(AC106="","",COUNTIFS(AC2:AC3002,AC106))</f>
        <v/>
      </c>
      <c r="AH106" s="2" t="str">
        <f ca="1">IFERROR(MONTH('pg1'!T108),"--")</f>
        <v>--</v>
      </c>
      <c r="AI106" s="1">
        <f ca="1">COUNTIFS(AC2:AC3002,'pg1'!C108,AH2:AH3002,AH106)</f>
        <v>0</v>
      </c>
    </row>
    <row r="107" spans="27:35" ht="12.75" customHeight="1">
      <c r="AA107" s="1">
        <f t="shared" si="2"/>
        <v>106</v>
      </c>
      <c r="AB107" s="1" t="b">
        <f>AND('pg1'!S109&lt;&gt;"Cancelled",'pg1'!S109&lt;&gt;"Account",'pg1'!S109&lt;&gt;"Pending",'pg1'!S109&lt;&gt;"")</f>
        <v>0</v>
      </c>
      <c r="AC107" s="1" t="str">
        <f>IF(AB107=TRUE,'pg1'!C109,"")</f>
        <v/>
      </c>
      <c r="AD107" s="1" t="str">
        <f>IF('pg1'!S109="Ordered",'pg1'!C109,"")</f>
        <v/>
      </c>
      <c r="AE107" s="2" t="str">
        <f>IF('pg1'!C109&lt;&gt;"",COUNTIF(AD2:AD3002,'pg1'!C109)&gt;4,"--")</f>
        <v>--</v>
      </c>
      <c r="AF107" s="1" t="str">
        <f ca="1">IF(startDate="",0,IF(AND('pg1'!T109&gt;=startDate,'pg1'!T109&lt;=endDate,'pg1'!R109&lt;&gt;""),'pg1'!R109,""))</f>
        <v/>
      </c>
      <c r="AG107" s="110" t="str">
        <f>IF(AC107="","",COUNTIFS(AC2:AC3002,AC107))</f>
        <v/>
      </c>
      <c r="AH107" s="2" t="str">
        <f ca="1">IFERROR(MONTH('pg1'!T109),"--")</f>
        <v>--</v>
      </c>
      <c r="AI107" s="1">
        <f ca="1">COUNTIFS(AC2:AC3002,'pg1'!C109,AH2:AH3002,AH107)</f>
        <v>0</v>
      </c>
    </row>
    <row r="108" spans="27:35" ht="12.75" customHeight="1">
      <c r="AA108" s="1">
        <f t="shared" si="2"/>
        <v>107</v>
      </c>
      <c r="AB108" s="1" t="b">
        <f>AND('pg1'!S110&lt;&gt;"Cancelled",'pg1'!S110&lt;&gt;"Account",'pg1'!S110&lt;&gt;"Pending",'pg1'!S110&lt;&gt;"")</f>
        <v>0</v>
      </c>
      <c r="AC108" s="1" t="str">
        <f>IF(AB108=TRUE,'pg1'!C110,"")</f>
        <v/>
      </c>
      <c r="AD108" s="1" t="str">
        <f>IF('pg1'!S110="Ordered",'pg1'!C110,"")</f>
        <v/>
      </c>
      <c r="AE108" s="2" t="str">
        <f>IF('pg1'!C110&lt;&gt;"",COUNTIF(AD2:AD3002,'pg1'!C110)&gt;4,"--")</f>
        <v>--</v>
      </c>
      <c r="AF108" s="1" t="str">
        <f ca="1">IF(startDate="",0,IF(AND('pg1'!T110&gt;=startDate,'pg1'!T110&lt;=endDate,'pg1'!R110&lt;&gt;""),'pg1'!R110,""))</f>
        <v/>
      </c>
      <c r="AG108" s="110" t="str">
        <f>IF(AC108="","",COUNTIFS(AC2:AC3002,AC108))</f>
        <v/>
      </c>
      <c r="AH108" s="2" t="str">
        <f ca="1">IFERROR(MONTH('pg1'!T110),"--")</f>
        <v>--</v>
      </c>
      <c r="AI108" s="1">
        <f ca="1">COUNTIFS(AC2:AC3002,'pg1'!C110,AH2:AH3002,AH108)</f>
        <v>0</v>
      </c>
    </row>
    <row r="109" spans="27:35" ht="12.75" customHeight="1">
      <c r="AA109" s="1">
        <f t="shared" si="2"/>
        <v>108</v>
      </c>
      <c r="AB109" s="1" t="b">
        <f>AND('pg1'!S111&lt;&gt;"Cancelled",'pg1'!S111&lt;&gt;"Account",'pg1'!S111&lt;&gt;"Pending",'pg1'!S111&lt;&gt;"")</f>
        <v>0</v>
      </c>
      <c r="AC109" s="1" t="str">
        <f>IF(AB109=TRUE,'pg1'!C111,"")</f>
        <v/>
      </c>
      <c r="AD109" s="1" t="str">
        <f>IF('pg1'!S111="Ordered",'pg1'!C111,"")</f>
        <v/>
      </c>
      <c r="AE109" s="2" t="str">
        <f>IF('pg1'!C111&lt;&gt;"",COUNTIF(AD2:AD3002,'pg1'!C111)&gt;4,"--")</f>
        <v>--</v>
      </c>
      <c r="AF109" s="1" t="str">
        <f ca="1">IF(startDate="",0,IF(AND('pg1'!T111&gt;=startDate,'pg1'!T111&lt;=endDate,'pg1'!R111&lt;&gt;""),'pg1'!R111,""))</f>
        <v/>
      </c>
      <c r="AG109" s="110" t="str">
        <f>IF(AC109="","",COUNTIFS(AC2:AC3002,AC109))</f>
        <v/>
      </c>
      <c r="AH109" s="2" t="str">
        <f ca="1">IFERROR(MONTH('pg1'!T111),"--")</f>
        <v>--</v>
      </c>
      <c r="AI109" s="1">
        <f ca="1">COUNTIFS(AC2:AC3002,'pg1'!C111,AH2:AH3002,AH109)</f>
        <v>0</v>
      </c>
    </row>
    <row r="110" spans="27:35" ht="12.75" customHeight="1">
      <c r="AA110" s="1">
        <f t="shared" si="2"/>
        <v>109</v>
      </c>
      <c r="AB110" s="1" t="b">
        <f>AND('pg1'!S112&lt;&gt;"Cancelled",'pg1'!S112&lt;&gt;"Account",'pg1'!S112&lt;&gt;"Pending",'pg1'!S112&lt;&gt;"")</f>
        <v>0</v>
      </c>
      <c r="AC110" s="1" t="str">
        <f>IF(AB110=TRUE,'pg1'!C112,"")</f>
        <v/>
      </c>
      <c r="AD110" s="1" t="str">
        <f>IF('pg1'!S112="Ordered",'pg1'!C112,"")</f>
        <v/>
      </c>
      <c r="AE110" s="2" t="str">
        <f>IF('pg1'!C112&lt;&gt;"",COUNTIF(AD2:AD3002,'pg1'!C112)&gt;4,"--")</f>
        <v>--</v>
      </c>
      <c r="AF110" s="1" t="str">
        <f ca="1">IF(startDate="",0,IF(AND('pg1'!T112&gt;=startDate,'pg1'!T112&lt;=endDate,'pg1'!R112&lt;&gt;""),'pg1'!R112,""))</f>
        <v/>
      </c>
      <c r="AG110" s="110" t="str">
        <f>IF(AC110="","",COUNTIFS(AC2:AC3002,AC110))</f>
        <v/>
      </c>
      <c r="AH110" s="2" t="str">
        <f ca="1">IFERROR(MONTH('pg1'!T112),"--")</f>
        <v>--</v>
      </c>
      <c r="AI110" s="1">
        <f ca="1">COUNTIFS(AC2:AC3002,'pg1'!C112,AH2:AH3002,AH110)</f>
        <v>0</v>
      </c>
    </row>
    <row r="111" spans="27:35" ht="12.75" customHeight="1">
      <c r="AA111" s="1">
        <f t="shared" si="2"/>
        <v>110</v>
      </c>
      <c r="AB111" s="1" t="b">
        <f>AND('pg1'!S113&lt;&gt;"Cancelled",'pg1'!S113&lt;&gt;"Account",'pg1'!S113&lt;&gt;"Pending",'pg1'!S113&lt;&gt;"")</f>
        <v>0</v>
      </c>
      <c r="AC111" s="1" t="str">
        <f>IF(AB111=TRUE,'pg1'!C113,"")</f>
        <v/>
      </c>
      <c r="AD111" s="1" t="str">
        <f>IF('pg1'!S113="Ordered",'pg1'!C113,"")</f>
        <v/>
      </c>
      <c r="AE111" s="2" t="str">
        <f>IF('pg1'!C113&lt;&gt;"",COUNTIF(AD2:AD3002,'pg1'!C113)&gt;4,"--")</f>
        <v>--</v>
      </c>
      <c r="AF111" s="1" t="str">
        <f ca="1">IF(startDate="",0,IF(AND('pg1'!T113&gt;=startDate,'pg1'!T113&lt;=endDate,'pg1'!R113&lt;&gt;""),'pg1'!R113,""))</f>
        <v/>
      </c>
      <c r="AG111" s="110" t="str">
        <f>IF(AC111="","",COUNTIFS(AC2:AC3002,AC111))</f>
        <v/>
      </c>
      <c r="AH111" s="2" t="str">
        <f ca="1">IFERROR(MONTH('pg1'!T113),"--")</f>
        <v>--</v>
      </c>
      <c r="AI111" s="1">
        <f ca="1">COUNTIFS(AC2:AC3002,'pg1'!C113,AH2:AH3002,AH111)</f>
        <v>0</v>
      </c>
    </row>
    <row r="112" spans="27:35" ht="12.75" customHeight="1">
      <c r="AA112" s="1">
        <f t="shared" si="2"/>
        <v>111</v>
      </c>
      <c r="AB112" s="1" t="b">
        <f>AND('pg1'!S114&lt;&gt;"Cancelled",'pg1'!S114&lt;&gt;"Account",'pg1'!S114&lt;&gt;"Pending",'pg1'!S114&lt;&gt;"")</f>
        <v>0</v>
      </c>
      <c r="AC112" s="1" t="str">
        <f>IF(AB112=TRUE,'pg1'!C114,"")</f>
        <v/>
      </c>
      <c r="AD112" s="1" t="str">
        <f>IF('pg1'!S114="Ordered",'pg1'!C114,"")</f>
        <v/>
      </c>
      <c r="AE112" s="2" t="str">
        <f>IF('pg1'!C114&lt;&gt;"",COUNTIF(AD2:AD3002,'pg1'!C114)&gt;4,"--")</f>
        <v>--</v>
      </c>
      <c r="AF112" s="1" t="str">
        <f ca="1">IF(startDate="",0,IF(AND('pg1'!T114&gt;=startDate,'pg1'!T114&lt;=endDate,'pg1'!R114&lt;&gt;""),'pg1'!R114,""))</f>
        <v/>
      </c>
      <c r="AG112" s="110" t="str">
        <f>IF(AC112="","",COUNTIFS(AC2:AC3002,AC112))</f>
        <v/>
      </c>
      <c r="AH112" s="2" t="str">
        <f ca="1">IFERROR(MONTH('pg1'!T114),"--")</f>
        <v>--</v>
      </c>
      <c r="AI112" s="1">
        <f ca="1">COUNTIFS(AC2:AC3002,'pg1'!C114,AH2:AH3002,AH112)</f>
        <v>0</v>
      </c>
    </row>
    <row r="113" spans="27:35" ht="12.75" customHeight="1">
      <c r="AA113" s="1">
        <f t="shared" si="2"/>
        <v>112</v>
      </c>
      <c r="AB113" s="1" t="b">
        <f>AND('pg1'!S115&lt;&gt;"Cancelled",'pg1'!S115&lt;&gt;"Account",'pg1'!S115&lt;&gt;"Pending",'pg1'!S115&lt;&gt;"")</f>
        <v>0</v>
      </c>
      <c r="AC113" s="1" t="str">
        <f>IF(AB113=TRUE,'pg1'!C115,"")</f>
        <v/>
      </c>
      <c r="AD113" s="1" t="str">
        <f>IF('pg1'!S115="Ordered",'pg1'!C115,"")</f>
        <v/>
      </c>
      <c r="AE113" s="2" t="str">
        <f>IF('pg1'!C115&lt;&gt;"",COUNTIF(AD2:AD3002,'pg1'!C115)&gt;4,"--")</f>
        <v>--</v>
      </c>
      <c r="AF113" s="1" t="str">
        <f ca="1">IF(startDate="",0,IF(AND('pg1'!T115&gt;=startDate,'pg1'!T115&lt;=endDate,'pg1'!R115&lt;&gt;""),'pg1'!R115,""))</f>
        <v/>
      </c>
      <c r="AG113" s="110" t="str">
        <f>IF(AC113="","",COUNTIFS(AC2:AC3002,AC113))</f>
        <v/>
      </c>
      <c r="AH113" s="2" t="str">
        <f ca="1">IFERROR(MONTH('pg1'!T115),"--")</f>
        <v>--</v>
      </c>
      <c r="AI113" s="1">
        <f ca="1">COUNTIFS(AC2:AC3002,'pg1'!C115,AH2:AH3002,AH113)</f>
        <v>0</v>
      </c>
    </row>
    <row r="114" spans="27:35" ht="12.75" customHeight="1">
      <c r="AA114" s="1">
        <f t="shared" si="2"/>
        <v>113</v>
      </c>
      <c r="AB114" s="1" t="b">
        <f>AND('pg1'!S116&lt;&gt;"Cancelled",'pg1'!S116&lt;&gt;"Account",'pg1'!S116&lt;&gt;"Pending",'pg1'!S116&lt;&gt;"")</f>
        <v>0</v>
      </c>
      <c r="AC114" s="1" t="str">
        <f>IF(AB114=TRUE,'pg1'!C116,"")</f>
        <v/>
      </c>
      <c r="AD114" s="1" t="str">
        <f>IF('pg1'!S116="Ordered",'pg1'!C116,"")</f>
        <v/>
      </c>
      <c r="AE114" s="2" t="str">
        <f>IF('pg1'!C116&lt;&gt;"",COUNTIF(AD2:AD3002,'pg1'!C116)&gt;4,"--")</f>
        <v>--</v>
      </c>
      <c r="AF114" s="1" t="str">
        <f ca="1">IF(startDate="",0,IF(AND('pg1'!T116&gt;=startDate,'pg1'!T116&lt;=endDate,'pg1'!R116&lt;&gt;""),'pg1'!R116,""))</f>
        <v/>
      </c>
      <c r="AG114" s="110" t="str">
        <f>IF(AC114="","",COUNTIFS(AC2:AC3002,AC114))</f>
        <v/>
      </c>
      <c r="AH114" s="2" t="str">
        <f ca="1">IFERROR(MONTH('pg1'!T116),"--")</f>
        <v>--</v>
      </c>
      <c r="AI114" s="1">
        <f ca="1">COUNTIFS(AC2:AC3002,'pg1'!C116,AH2:AH3002,AH114)</f>
        <v>0</v>
      </c>
    </row>
    <row r="115" spans="27:35" ht="12.75" customHeight="1">
      <c r="AA115" s="1">
        <f t="shared" si="2"/>
        <v>114</v>
      </c>
      <c r="AB115" s="1" t="b">
        <f>AND('pg1'!S117&lt;&gt;"Cancelled",'pg1'!S117&lt;&gt;"Account",'pg1'!S117&lt;&gt;"Pending",'pg1'!S117&lt;&gt;"")</f>
        <v>0</v>
      </c>
      <c r="AC115" s="1" t="str">
        <f>IF(AB115=TRUE,'pg1'!C117,"")</f>
        <v/>
      </c>
      <c r="AD115" s="1" t="str">
        <f>IF('pg1'!S117="Ordered",'pg1'!C117,"")</f>
        <v/>
      </c>
      <c r="AE115" s="2" t="str">
        <f>IF('pg1'!C117&lt;&gt;"",COUNTIF(AD2:AD3002,'pg1'!C117)&gt;4,"--")</f>
        <v>--</v>
      </c>
      <c r="AF115" s="1" t="str">
        <f ca="1">IF(startDate="",0,IF(AND('pg1'!T117&gt;=startDate,'pg1'!T117&lt;=endDate,'pg1'!R117&lt;&gt;""),'pg1'!R117,""))</f>
        <v/>
      </c>
      <c r="AG115" s="110" t="str">
        <f>IF(AC115="","",COUNTIFS(AC2:AC3002,AC115))</f>
        <v/>
      </c>
      <c r="AH115" s="2" t="str">
        <f ca="1">IFERROR(MONTH('pg1'!T117),"--")</f>
        <v>--</v>
      </c>
      <c r="AI115" s="1">
        <f ca="1">COUNTIFS(AC2:AC3002,'pg1'!C117,AH2:AH3002,AH115)</f>
        <v>0</v>
      </c>
    </row>
    <row r="116" spans="27:35" ht="12.75" customHeight="1">
      <c r="AA116" s="1">
        <f t="shared" si="2"/>
        <v>115</v>
      </c>
      <c r="AB116" s="1" t="b">
        <f>AND('pg1'!S118&lt;&gt;"Cancelled",'pg1'!S118&lt;&gt;"Account",'pg1'!S118&lt;&gt;"Pending",'pg1'!S118&lt;&gt;"")</f>
        <v>0</v>
      </c>
      <c r="AC116" s="1" t="str">
        <f>IF(AB116=TRUE,'pg1'!C118,"")</f>
        <v/>
      </c>
      <c r="AD116" s="1" t="str">
        <f>IF('pg1'!S118="Ordered",'pg1'!C118,"")</f>
        <v/>
      </c>
      <c r="AE116" s="2" t="str">
        <f>IF('pg1'!C118&lt;&gt;"",COUNTIF(AD2:AD3002,'pg1'!C118)&gt;4,"--")</f>
        <v>--</v>
      </c>
      <c r="AF116" s="1" t="str">
        <f ca="1">IF(startDate="",0,IF(AND('pg1'!T118&gt;=startDate,'pg1'!T118&lt;=endDate,'pg1'!R118&lt;&gt;""),'pg1'!R118,""))</f>
        <v/>
      </c>
      <c r="AG116" s="110" t="str">
        <f>IF(AC116="","",COUNTIFS(AC2:AC3002,AC116))</f>
        <v/>
      </c>
      <c r="AH116" s="2" t="str">
        <f ca="1">IFERROR(MONTH('pg1'!T118),"--")</f>
        <v>--</v>
      </c>
      <c r="AI116" s="1">
        <f ca="1">COUNTIFS(AC2:AC3002,'pg1'!C118,AH2:AH3002,AH116)</f>
        <v>0</v>
      </c>
    </row>
    <row r="117" spans="27:35" ht="12.75" customHeight="1">
      <c r="AA117" s="1">
        <f t="shared" si="2"/>
        <v>116</v>
      </c>
      <c r="AB117" s="1" t="b">
        <f>AND('pg1'!S119&lt;&gt;"Cancelled",'pg1'!S119&lt;&gt;"Account",'pg1'!S119&lt;&gt;"Pending",'pg1'!S119&lt;&gt;"")</f>
        <v>0</v>
      </c>
      <c r="AC117" s="1" t="str">
        <f>IF(AB117=TRUE,'pg1'!C119,"")</f>
        <v/>
      </c>
      <c r="AD117" s="1" t="str">
        <f>IF('pg1'!S119="Ordered",'pg1'!C119,"")</f>
        <v/>
      </c>
      <c r="AE117" s="2" t="str">
        <f>IF('pg1'!C119&lt;&gt;"",COUNTIF(AD2:AD3002,'pg1'!C119)&gt;4,"--")</f>
        <v>--</v>
      </c>
      <c r="AF117" s="1" t="str">
        <f ca="1">IF(startDate="",0,IF(AND('pg1'!T119&gt;=startDate,'pg1'!T119&lt;=endDate,'pg1'!R119&lt;&gt;""),'pg1'!R119,""))</f>
        <v/>
      </c>
      <c r="AG117" s="110" t="str">
        <f>IF(AC117="","",COUNTIFS(AC2:AC3002,AC117))</f>
        <v/>
      </c>
      <c r="AH117" s="2" t="str">
        <f ca="1">IFERROR(MONTH('pg1'!T119),"--")</f>
        <v>--</v>
      </c>
      <c r="AI117" s="1">
        <f ca="1">COUNTIFS(AC2:AC3002,'pg1'!C119,AH2:AH3002,AH117)</f>
        <v>0</v>
      </c>
    </row>
    <row r="118" spans="27:35" ht="12.75" customHeight="1">
      <c r="AA118" s="1">
        <f t="shared" si="2"/>
        <v>117</v>
      </c>
      <c r="AB118" s="1" t="b">
        <f>AND('pg1'!S120&lt;&gt;"Cancelled",'pg1'!S120&lt;&gt;"Account",'pg1'!S120&lt;&gt;"Pending",'pg1'!S120&lt;&gt;"")</f>
        <v>0</v>
      </c>
      <c r="AC118" s="1" t="str">
        <f>IF(AB118=TRUE,'pg1'!C120,"")</f>
        <v/>
      </c>
      <c r="AD118" s="1" t="str">
        <f>IF('pg1'!S120="Ordered",'pg1'!C120,"")</f>
        <v/>
      </c>
      <c r="AE118" s="2" t="str">
        <f>IF('pg1'!C120&lt;&gt;"",COUNTIF(AD2:AD3002,'pg1'!C120)&gt;4,"--")</f>
        <v>--</v>
      </c>
      <c r="AF118" s="1" t="str">
        <f ca="1">IF(startDate="",0,IF(AND('pg1'!T120&gt;=startDate,'pg1'!T120&lt;=endDate,'pg1'!R120&lt;&gt;""),'pg1'!R120,""))</f>
        <v/>
      </c>
      <c r="AG118" s="110" t="str">
        <f>IF(AC118="","",COUNTIFS(AC2:AC3002,AC118))</f>
        <v/>
      </c>
      <c r="AH118" s="2" t="str">
        <f ca="1">IFERROR(MONTH('pg1'!T120),"--")</f>
        <v>--</v>
      </c>
      <c r="AI118" s="1">
        <f ca="1">COUNTIFS(AC2:AC3002,'pg1'!C120,AH2:AH3002,AH118)</f>
        <v>0</v>
      </c>
    </row>
    <row r="119" spans="27:35" ht="12.75" customHeight="1">
      <c r="AA119" s="1">
        <f t="shared" si="2"/>
        <v>118</v>
      </c>
      <c r="AB119" s="1" t="b">
        <f>AND('pg1'!S121&lt;&gt;"Cancelled",'pg1'!S121&lt;&gt;"Account",'pg1'!S121&lt;&gt;"Pending",'pg1'!S121&lt;&gt;"")</f>
        <v>0</v>
      </c>
      <c r="AC119" s="1" t="str">
        <f>IF(AB119=TRUE,'pg1'!C121,"")</f>
        <v/>
      </c>
      <c r="AD119" s="1" t="str">
        <f>IF('pg1'!S121="Ordered",'pg1'!C121,"")</f>
        <v/>
      </c>
      <c r="AE119" s="2" t="str">
        <f>IF('pg1'!C121&lt;&gt;"",COUNTIF(AD2:AD3002,'pg1'!C121)&gt;4,"--")</f>
        <v>--</v>
      </c>
      <c r="AF119" s="1" t="str">
        <f ca="1">IF(startDate="",0,IF(AND('pg1'!T121&gt;=startDate,'pg1'!T121&lt;=endDate,'pg1'!R121&lt;&gt;""),'pg1'!R121,""))</f>
        <v/>
      </c>
      <c r="AG119" s="110" t="str">
        <f>IF(AC119="","",COUNTIFS(AC2:AC3002,AC119))</f>
        <v/>
      </c>
      <c r="AH119" s="2" t="str">
        <f ca="1">IFERROR(MONTH('pg1'!T121),"--")</f>
        <v>--</v>
      </c>
      <c r="AI119" s="1">
        <f ca="1">COUNTIFS(AC2:AC3002,'pg1'!C121,AH2:AH3002,AH119)</f>
        <v>0</v>
      </c>
    </row>
    <row r="120" spans="27:35" ht="12.75" customHeight="1">
      <c r="AA120" s="1">
        <f t="shared" si="2"/>
        <v>119</v>
      </c>
      <c r="AB120" s="1" t="b">
        <f>AND('pg1'!S122&lt;&gt;"Cancelled",'pg1'!S122&lt;&gt;"Account",'pg1'!S122&lt;&gt;"Pending",'pg1'!S122&lt;&gt;"")</f>
        <v>0</v>
      </c>
      <c r="AC120" s="1" t="str">
        <f>IF(AB120=TRUE,'pg1'!C122,"")</f>
        <v/>
      </c>
      <c r="AD120" s="1" t="str">
        <f>IF('pg1'!S122="Ordered",'pg1'!C122,"")</f>
        <v/>
      </c>
      <c r="AE120" s="2" t="str">
        <f>IF('pg1'!C122&lt;&gt;"",COUNTIF(AD2:AD3002,'pg1'!C122)&gt;4,"--")</f>
        <v>--</v>
      </c>
      <c r="AF120" s="1" t="str">
        <f ca="1">IF(startDate="",0,IF(AND('pg1'!T122&gt;=startDate,'pg1'!T122&lt;=endDate,'pg1'!R122&lt;&gt;""),'pg1'!R122,""))</f>
        <v/>
      </c>
      <c r="AG120" s="110" t="str">
        <f>IF(AC120="","",COUNTIFS(AC2:AC3002,AC120))</f>
        <v/>
      </c>
      <c r="AH120" s="2" t="str">
        <f ca="1">IFERROR(MONTH('pg1'!T122),"--")</f>
        <v>--</v>
      </c>
      <c r="AI120" s="1">
        <f ca="1">COUNTIFS(AC2:AC3002,'pg1'!C122,AH2:AH3002,AH120)</f>
        <v>0</v>
      </c>
    </row>
    <row r="121" spans="27:35" ht="12.75" customHeight="1">
      <c r="AA121" s="1">
        <f t="shared" si="2"/>
        <v>120</v>
      </c>
      <c r="AB121" s="1" t="b">
        <f>AND('pg1'!S123&lt;&gt;"Cancelled",'pg1'!S123&lt;&gt;"Account",'pg1'!S123&lt;&gt;"Pending",'pg1'!S123&lt;&gt;"")</f>
        <v>0</v>
      </c>
      <c r="AC121" s="1" t="str">
        <f>IF(AB121=TRUE,'pg1'!C123,"")</f>
        <v/>
      </c>
      <c r="AD121" s="1" t="str">
        <f>IF('pg1'!S123="Ordered",'pg1'!C123,"")</f>
        <v/>
      </c>
      <c r="AE121" s="2" t="str">
        <f>IF('pg1'!C123&lt;&gt;"",COUNTIF(AD2:AD3002,'pg1'!C123)&gt;4,"--")</f>
        <v>--</v>
      </c>
      <c r="AF121" s="1" t="str">
        <f ca="1">IF(startDate="",0,IF(AND('pg1'!T123&gt;=startDate,'pg1'!T123&lt;=endDate,'pg1'!R123&lt;&gt;""),'pg1'!R123,""))</f>
        <v/>
      </c>
      <c r="AG121" s="110" t="str">
        <f>IF(AC121="","",COUNTIFS(AC2:AC3002,AC121))</f>
        <v/>
      </c>
      <c r="AH121" s="2" t="str">
        <f ca="1">IFERROR(MONTH('pg1'!T123),"--")</f>
        <v>--</v>
      </c>
      <c r="AI121" s="1">
        <f ca="1">COUNTIFS(AC2:AC3002,'pg1'!C123,AH2:AH3002,AH121)</f>
        <v>0</v>
      </c>
    </row>
    <row r="122" spans="27:35" ht="12.75" customHeight="1">
      <c r="AA122" s="1">
        <f t="shared" si="2"/>
        <v>121</v>
      </c>
      <c r="AB122" s="1" t="b">
        <f>AND('pg1'!S124&lt;&gt;"Cancelled",'pg1'!S124&lt;&gt;"Account",'pg1'!S124&lt;&gt;"Pending",'pg1'!S124&lt;&gt;"")</f>
        <v>0</v>
      </c>
      <c r="AC122" s="1" t="str">
        <f>IF(AB122=TRUE,'pg1'!C124,"")</f>
        <v/>
      </c>
      <c r="AD122" s="1" t="str">
        <f>IF('pg1'!S124="Ordered",'pg1'!C124,"")</f>
        <v/>
      </c>
      <c r="AE122" s="2" t="str">
        <f>IF('pg1'!C124&lt;&gt;"",COUNTIF(AD2:AD3002,'pg1'!C124)&gt;4,"--")</f>
        <v>--</v>
      </c>
      <c r="AF122" s="1" t="str">
        <f ca="1">IF(startDate="",0,IF(AND('pg1'!T124&gt;=startDate,'pg1'!T124&lt;=endDate,'pg1'!R124&lt;&gt;""),'pg1'!R124,""))</f>
        <v/>
      </c>
      <c r="AG122" s="110" t="str">
        <f>IF(AC122="","",COUNTIFS(AC2:AC3002,AC122))</f>
        <v/>
      </c>
      <c r="AH122" s="2" t="str">
        <f ca="1">IFERROR(MONTH('pg1'!T124),"--")</f>
        <v>--</v>
      </c>
      <c r="AI122" s="1">
        <f ca="1">COUNTIFS(AC2:AC3002,'pg1'!C124,AH2:AH3002,AH122)</f>
        <v>0</v>
      </c>
    </row>
    <row r="123" spans="27:35" ht="12.75" customHeight="1">
      <c r="AA123" s="1">
        <f t="shared" si="2"/>
        <v>122</v>
      </c>
      <c r="AB123" s="1" t="b">
        <f>AND('pg1'!S125&lt;&gt;"Cancelled",'pg1'!S125&lt;&gt;"Account",'pg1'!S125&lt;&gt;"Pending",'pg1'!S125&lt;&gt;"")</f>
        <v>0</v>
      </c>
      <c r="AC123" s="1" t="str">
        <f>IF(AB123=TRUE,'pg1'!C125,"")</f>
        <v/>
      </c>
      <c r="AD123" s="1" t="str">
        <f>IF('pg1'!S125="Ordered",'pg1'!C125,"")</f>
        <v/>
      </c>
      <c r="AE123" s="2" t="str">
        <f>IF('pg1'!C125&lt;&gt;"",COUNTIF(AD2:AD3002,'pg1'!C125)&gt;4,"--")</f>
        <v>--</v>
      </c>
      <c r="AF123" s="1" t="str">
        <f ca="1">IF(startDate="",0,IF(AND('pg1'!T125&gt;=startDate,'pg1'!T125&lt;=endDate,'pg1'!R125&lt;&gt;""),'pg1'!R125,""))</f>
        <v/>
      </c>
      <c r="AG123" s="110" t="str">
        <f>IF(AC123="","",COUNTIFS(AC2:AC3002,AC123))</f>
        <v/>
      </c>
      <c r="AH123" s="2" t="str">
        <f ca="1">IFERROR(MONTH('pg1'!T125),"--")</f>
        <v>--</v>
      </c>
      <c r="AI123" s="1">
        <f ca="1">COUNTIFS(AC2:AC3002,'pg1'!C125,AH2:AH3002,AH123)</f>
        <v>0</v>
      </c>
    </row>
    <row r="124" spans="27:35" ht="12.75" customHeight="1">
      <c r="AA124" s="1">
        <f t="shared" si="2"/>
        <v>123</v>
      </c>
      <c r="AB124" s="1" t="b">
        <f>AND('pg1'!S126&lt;&gt;"Cancelled",'pg1'!S126&lt;&gt;"Account",'pg1'!S126&lt;&gt;"Pending",'pg1'!S126&lt;&gt;"")</f>
        <v>0</v>
      </c>
      <c r="AC124" s="1" t="str">
        <f>IF(AB124=TRUE,'pg1'!C126,"")</f>
        <v/>
      </c>
      <c r="AD124" s="1" t="str">
        <f>IF('pg1'!S126="Ordered",'pg1'!C126,"")</f>
        <v/>
      </c>
      <c r="AE124" s="2" t="str">
        <f>IF('pg1'!C126&lt;&gt;"",COUNTIF(AD2:AD3002,'pg1'!C126)&gt;4,"--")</f>
        <v>--</v>
      </c>
      <c r="AF124" s="1" t="str">
        <f ca="1">IF(startDate="",0,IF(AND('pg1'!T126&gt;=startDate,'pg1'!T126&lt;=endDate,'pg1'!R126&lt;&gt;""),'pg1'!R126,""))</f>
        <v/>
      </c>
      <c r="AG124" s="110" t="str">
        <f>IF(AC124="","",COUNTIFS(AC2:AC3002,AC124))</f>
        <v/>
      </c>
      <c r="AH124" s="2" t="str">
        <f ca="1">IFERROR(MONTH('pg1'!T126),"--")</f>
        <v>--</v>
      </c>
      <c r="AI124" s="1">
        <f ca="1">COUNTIFS(AC2:AC3002,'pg1'!C126,AH2:AH3002,AH124)</f>
        <v>0</v>
      </c>
    </row>
    <row r="125" spans="27:35" ht="12.75" customHeight="1">
      <c r="AA125" s="1">
        <f t="shared" si="2"/>
        <v>124</v>
      </c>
      <c r="AB125" s="1" t="b">
        <f>AND('pg1'!S127&lt;&gt;"Cancelled",'pg1'!S127&lt;&gt;"Account",'pg1'!S127&lt;&gt;"Pending",'pg1'!S127&lt;&gt;"")</f>
        <v>0</v>
      </c>
      <c r="AC125" s="1" t="str">
        <f>IF(AB125=TRUE,'pg1'!C127,"")</f>
        <v/>
      </c>
      <c r="AD125" s="1" t="str">
        <f>IF('pg1'!S127="Ordered",'pg1'!C127,"")</f>
        <v/>
      </c>
      <c r="AE125" s="2" t="str">
        <f>IF('pg1'!C127&lt;&gt;"",COUNTIF(AD2:AD3002,'pg1'!C127)&gt;4,"--")</f>
        <v>--</v>
      </c>
      <c r="AF125" s="1" t="str">
        <f ca="1">IF(startDate="",0,IF(AND('pg1'!T127&gt;=startDate,'pg1'!T127&lt;=endDate,'pg1'!R127&lt;&gt;""),'pg1'!R127,""))</f>
        <v/>
      </c>
      <c r="AG125" s="110" t="str">
        <f>IF(AC125="","",COUNTIFS(AC2:AC3002,AC125))</f>
        <v/>
      </c>
      <c r="AH125" s="2" t="str">
        <f ca="1">IFERROR(MONTH('pg1'!T127),"--")</f>
        <v>--</v>
      </c>
      <c r="AI125" s="1">
        <f ca="1">COUNTIFS(AC2:AC3002,'pg1'!C127,AH2:AH3002,AH125)</f>
        <v>0</v>
      </c>
    </row>
    <row r="126" spans="27:35" ht="12.75" customHeight="1">
      <c r="AA126" s="1">
        <f t="shared" si="2"/>
        <v>125</v>
      </c>
      <c r="AB126" s="1" t="b">
        <f>AND('pg1'!S128&lt;&gt;"Cancelled",'pg1'!S128&lt;&gt;"Account",'pg1'!S128&lt;&gt;"Pending",'pg1'!S128&lt;&gt;"")</f>
        <v>0</v>
      </c>
      <c r="AC126" s="1" t="str">
        <f>IF(AB126=TRUE,'pg1'!C128,"")</f>
        <v/>
      </c>
      <c r="AD126" s="1" t="str">
        <f>IF('pg1'!S128="Ordered",'pg1'!C128,"")</f>
        <v/>
      </c>
      <c r="AE126" s="2" t="str">
        <f>IF('pg1'!C128&lt;&gt;"",COUNTIF(AD2:AD3002,'pg1'!C128)&gt;4,"--")</f>
        <v>--</v>
      </c>
      <c r="AF126" s="1" t="str">
        <f ca="1">IF(startDate="",0,IF(AND('pg1'!T128&gt;=startDate,'pg1'!T128&lt;=endDate,'pg1'!R128&lt;&gt;""),'pg1'!R128,""))</f>
        <v/>
      </c>
      <c r="AG126" s="110" t="str">
        <f>IF(AC126="","",COUNTIFS(AC2:AC3002,AC126))</f>
        <v/>
      </c>
      <c r="AH126" s="2" t="str">
        <f ca="1">IFERROR(MONTH('pg1'!T128),"--")</f>
        <v>--</v>
      </c>
      <c r="AI126" s="1">
        <f ca="1">COUNTIFS(AC2:AC3002,'pg1'!C128,AH2:AH3002,AH126)</f>
        <v>0</v>
      </c>
    </row>
    <row r="127" spans="27:35" ht="12.75" customHeight="1">
      <c r="AA127" s="1">
        <f t="shared" si="2"/>
        <v>126</v>
      </c>
      <c r="AB127" s="1" t="b">
        <f>AND('pg1'!S129&lt;&gt;"Cancelled",'pg1'!S129&lt;&gt;"Account",'pg1'!S129&lt;&gt;"Pending",'pg1'!S129&lt;&gt;"")</f>
        <v>0</v>
      </c>
      <c r="AC127" s="1" t="str">
        <f>IF(AB127=TRUE,'pg1'!C129,"")</f>
        <v/>
      </c>
      <c r="AD127" s="1" t="str">
        <f>IF('pg1'!S129="Ordered",'pg1'!C129,"")</f>
        <v/>
      </c>
      <c r="AE127" s="2" t="str">
        <f>IF('pg1'!C129&lt;&gt;"",COUNTIF(AD2:AD3002,'pg1'!C129)&gt;4,"--")</f>
        <v>--</v>
      </c>
      <c r="AF127" s="1" t="str">
        <f ca="1">IF(startDate="",0,IF(AND('pg1'!T129&gt;=startDate,'pg1'!T129&lt;=endDate,'pg1'!R129&lt;&gt;""),'pg1'!R129,""))</f>
        <v/>
      </c>
      <c r="AG127" s="110" t="str">
        <f>IF(AC127="","",COUNTIFS(AC2:AC3002,AC127))</f>
        <v/>
      </c>
      <c r="AH127" s="2" t="str">
        <f ca="1">IFERROR(MONTH('pg1'!T129),"--")</f>
        <v>--</v>
      </c>
      <c r="AI127" s="1">
        <f ca="1">COUNTIFS(AC2:AC3002,'pg1'!C129,AH2:AH3002,AH127)</f>
        <v>0</v>
      </c>
    </row>
    <row r="128" spans="27:35" ht="12.75" customHeight="1">
      <c r="AA128" s="1">
        <f t="shared" si="2"/>
        <v>127</v>
      </c>
      <c r="AB128" s="1" t="b">
        <f>AND('pg1'!S130&lt;&gt;"Cancelled",'pg1'!S130&lt;&gt;"Account",'pg1'!S130&lt;&gt;"Pending",'pg1'!S130&lt;&gt;"")</f>
        <v>0</v>
      </c>
      <c r="AC128" s="1" t="str">
        <f>IF(AB128=TRUE,'pg1'!C130,"")</f>
        <v/>
      </c>
      <c r="AD128" s="1" t="str">
        <f>IF('pg1'!S130="Ordered",'pg1'!C130,"")</f>
        <v/>
      </c>
      <c r="AE128" s="2" t="str">
        <f>IF('pg1'!C130&lt;&gt;"",COUNTIF(AD2:AD3002,'pg1'!C130)&gt;4,"--")</f>
        <v>--</v>
      </c>
      <c r="AF128" s="1" t="str">
        <f ca="1">IF(startDate="",0,IF(AND('pg1'!T130&gt;=startDate,'pg1'!T130&lt;=endDate,'pg1'!R130&lt;&gt;""),'pg1'!R130,""))</f>
        <v/>
      </c>
      <c r="AG128" s="110" t="str">
        <f>IF(AC128="","",COUNTIFS(AC2:AC3002,AC128))</f>
        <v/>
      </c>
      <c r="AH128" s="2" t="str">
        <f ca="1">IFERROR(MONTH('pg1'!T130),"--")</f>
        <v>--</v>
      </c>
      <c r="AI128" s="1">
        <f ca="1">COUNTIFS(AC2:AC3002,'pg1'!C130,AH2:AH3002,AH128)</f>
        <v>0</v>
      </c>
    </row>
    <row r="129" spans="27:35" ht="12.75" customHeight="1">
      <c r="AA129" s="1">
        <f t="shared" si="2"/>
        <v>128</v>
      </c>
      <c r="AB129" s="1" t="b">
        <f>AND('pg1'!S131&lt;&gt;"Cancelled",'pg1'!S131&lt;&gt;"Account",'pg1'!S131&lt;&gt;"Pending",'pg1'!S131&lt;&gt;"")</f>
        <v>0</v>
      </c>
      <c r="AC129" s="1" t="str">
        <f>IF(AB129=TRUE,'pg1'!C131,"")</f>
        <v/>
      </c>
      <c r="AD129" s="1" t="str">
        <f>IF('pg1'!S131="Ordered",'pg1'!C131,"")</f>
        <v/>
      </c>
      <c r="AE129" s="2" t="str">
        <f>IF('pg1'!C131&lt;&gt;"",COUNTIF(AD2:AD3002,'pg1'!C131)&gt;4,"--")</f>
        <v>--</v>
      </c>
      <c r="AF129" s="1" t="str">
        <f ca="1">IF(startDate="",0,IF(AND('pg1'!T131&gt;=startDate,'pg1'!T131&lt;=endDate,'pg1'!R131&lt;&gt;""),'pg1'!R131,""))</f>
        <v/>
      </c>
      <c r="AG129" s="110" t="str">
        <f>IF(AC129="","",COUNTIFS(AC2:AC3002,AC129))</f>
        <v/>
      </c>
      <c r="AH129" s="2" t="str">
        <f ca="1">IFERROR(MONTH('pg1'!T131),"--")</f>
        <v>--</v>
      </c>
      <c r="AI129" s="1">
        <f ca="1">COUNTIFS(AC2:AC3002,'pg1'!C131,AH2:AH3002,AH129)</f>
        <v>0</v>
      </c>
    </row>
    <row r="130" spans="27:35" ht="12.75" customHeight="1">
      <c r="AA130" s="1">
        <f t="shared" si="2"/>
        <v>129</v>
      </c>
      <c r="AB130" s="1" t="b">
        <f>AND('pg1'!S132&lt;&gt;"Cancelled",'pg1'!S132&lt;&gt;"Account",'pg1'!S132&lt;&gt;"Pending",'pg1'!S132&lt;&gt;"")</f>
        <v>0</v>
      </c>
      <c r="AC130" s="1" t="str">
        <f>IF(AB130=TRUE,'pg1'!C132,"")</f>
        <v/>
      </c>
      <c r="AD130" s="1" t="str">
        <f>IF('pg1'!S132="Ordered",'pg1'!C132,"")</f>
        <v/>
      </c>
      <c r="AE130" s="2" t="str">
        <f>IF('pg1'!C132&lt;&gt;"",COUNTIF(AD2:AD3002,'pg1'!C132)&gt;4,"--")</f>
        <v>--</v>
      </c>
      <c r="AF130" s="1" t="str">
        <f ca="1">IF(startDate="",0,IF(AND('pg1'!T132&gt;=startDate,'pg1'!T132&lt;=endDate,'pg1'!R132&lt;&gt;""),'pg1'!R132,""))</f>
        <v/>
      </c>
      <c r="AG130" s="110" t="str">
        <f>IF(AC130="","",COUNTIFS(AC2:AC3002,AC130))</f>
        <v/>
      </c>
      <c r="AH130" s="2" t="str">
        <f ca="1">IFERROR(MONTH('pg1'!T132),"--")</f>
        <v>--</v>
      </c>
      <c r="AI130" s="1">
        <f ca="1">COUNTIFS(AC2:AC3002,'pg1'!C132,AH2:AH3002,AH130)</f>
        <v>0</v>
      </c>
    </row>
    <row r="131" spans="27:35" ht="12.75" customHeight="1">
      <c r="AA131" s="1">
        <f t="shared" si="2"/>
        <v>130</v>
      </c>
      <c r="AB131" s="1" t="b">
        <f>AND('pg1'!S133&lt;&gt;"Cancelled",'pg1'!S133&lt;&gt;"Account",'pg1'!S133&lt;&gt;"Pending",'pg1'!S133&lt;&gt;"")</f>
        <v>0</v>
      </c>
      <c r="AC131" s="1" t="str">
        <f>IF(AB131=TRUE,'pg1'!C133,"")</f>
        <v/>
      </c>
      <c r="AD131" s="1" t="str">
        <f>IF('pg1'!S133="Ordered",'pg1'!C133,"")</f>
        <v/>
      </c>
      <c r="AE131" s="2" t="str">
        <f>IF('pg1'!C133&lt;&gt;"",COUNTIF(AD2:AD3002,'pg1'!C133)&gt;4,"--")</f>
        <v>--</v>
      </c>
      <c r="AF131" s="1" t="str">
        <f ca="1">IF(startDate="",0,IF(AND('pg1'!T133&gt;=startDate,'pg1'!T133&lt;=endDate,'pg1'!R133&lt;&gt;""),'pg1'!R133,""))</f>
        <v/>
      </c>
      <c r="AG131" s="110" t="str">
        <f>IF(AC131="","",COUNTIFS(AC2:AC3002,AC131))</f>
        <v/>
      </c>
      <c r="AH131" s="2" t="str">
        <f ca="1">IFERROR(MONTH('pg1'!T133),"--")</f>
        <v>--</v>
      </c>
      <c r="AI131" s="1">
        <f ca="1">COUNTIFS(AC2:AC3002,'pg1'!C133,AH2:AH3002,AH131)</f>
        <v>0</v>
      </c>
    </row>
    <row r="132" spans="27:35" ht="12.75" customHeight="1">
      <c r="AA132" s="1">
        <f t="shared" ref="AA132:AA195" si="3">AA131+1</f>
        <v>131</v>
      </c>
      <c r="AB132" s="1" t="b">
        <f>AND('pg1'!S134&lt;&gt;"Cancelled",'pg1'!S134&lt;&gt;"Account",'pg1'!S134&lt;&gt;"Pending",'pg1'!S134&lt;&gt;"")</f>
        <v>0</v>
      </c>
      <c r="AC132" s="1" t="str">
        <f>IF(AB132=TRUE,'pg1'!C134,"")</f>
        <v/>
      </c>
      <c r="AD132" s="1" t="str">
        <f>IF('pg1'!S134="Ordered",'pg1'!C134,"")</f>
        <v/>
      </c>
      <c r="AE132" s="2" t="str">
        <f>IF('pg1'!C134&lt;&gt;"",COUNTIF(AD2:AD3002,'pg1'!C134)&gt;4,"--")</f>
        <v>--</v>
      </c>
      <c r="AF132" s="1" t="str">
        <f ca="1">IF(startDate="",0,IF(AND('pg1'!T134&gt;=startDate,'pg1'!T134&lt;=endDate,'pg1'!R134&lt;&gt;""),'pg1'!R134,""))</f>
        <v/>
      </c>
      <c r="AG132" s="110" t="str">
        <f>IF(AC132="","",COUNTIFS(AC2:AC3002,AC132))</f>
        <v/>
      </c>
      <c r="AH132" s="2" t="str">
        <f ca="1">IFERROR(MONTH('pg1'!T134),"--")</f>
        <v>--</v>
      </c>
      <c r="AI132" s="1">
        <f ca="1">COUNTIFS(AC2:AC3002,'pg1'!C134,AH2:AH3002,AH132)</f>
        <v>0</v>
      </c>
    </row>
    <row r="133" spans="27:35" ht="12.75" customHeight="1">
      <c r="AA133" s="1">
        <f t="shared" si="3"/>
        <v>132</v>
      </c>
      <c r="AB133" s="1" t="b">
        <f>AND('pg1'!S135&lt;&gt;"Cancelled",'pg1'!S135&lt;&gt;"Account",'pg1'!S135&lt;&gt;"Pending",'pg1'!S135&lt;&gt;"")</f>
        <v>0</v>
      </c>
      <c r="AC133" s="1" t="str">
        <f>IF(AB133=TRUE,'pg1'!C135,"")</f>
        <v/>
      </c>
      <c r="AD133" s="1" t="str">
        <f>IF('pg1'!S135="Ordered",'pg1'!C135,"")</f>
        <v/>
      </c>
      <c r="AE133" s="2" t="str">
        <f>IF('pg1'!C135&lt;&gt;"",COUNTIF(AD2:AD3002,'pg1'!C135)&gt;4,"--")</f>
        <v>--</v>
      </c>
      <c r="AF133" s="1" t="str">
        <f ca="1">IF(startDate="",0,IF(AND('pg1'!T135&gt;=startDate,'pg1'!T135&lt;=endDate,'pg1'!R135&lt;&gt;""),'pg1'!R135,""))</f>
        <v/>
      </c>
      <c r="AG133" s="110" t="str">
        <f>IF(AC133="","",COUNTIFS(AC2:AC3002,AC133))</f>
        <v/>
      </c>
      <c r="AH133" s="2" t="str">
        <f ca="1">IFERROR(MONTH('pg1'!T135),"--")</f>
        <v>--</v>
      </c>
      <c r="AI133" s="1">
        <f ca="1">COUNTIFS(AC2:AC3002,'pg1'!C135,AH2:AH3002,AH133)</f>
        <v>0</v>
      </c>
    </row>
    <row r="134" spans="27:35" ht="12.75" customHeight="1">
      <c r="AA134" s="1">
        <f t="shared" si="3"/>
        <v>133</v>
      </c>
      <c r="AB134" s="1" t="b">
        <f>AND('pg1'!S136&lt;&gt;"Cancelled",'pg1'!S136&lt;&gt;"Account",'pg1'!S136&lt;&gt;"Pending",'pg1'!S136&lt;&gt;"")</f>
        <v>0</v>
      </c>
      <c r="AC134" s="1" t="str">
        <f>IF(AB134=TRUE,'pg1'!C136,"")</f>
        <v/>
      </c>
      <c r="AD134" s="1" t="str">
        <f>IF('pg1'!S136="Ordered",'pg1'!C136,"")</f>
        <v/>
      </c>
      <c r="AE134" s="2" t="str">
        <f>IF('pg1'!C136&lt;&gt;"",COUNTIF(AD2:AD3002,'pg1'!C136)&gt;4,"--")</f>
        <v>--</v>
      </c>
      <c r="AF134" s="1" t="str">
        <f ca="1">IF(startDate="",0,IF(AND('pg1'!T136&gt;=startDate,'pg1'!T136&lt;=endDate,'pg1'!R136&lt;&gt;""),'pg1'!R136,""))</f>
        <v/>
      </c>
      <c r="AG134" s="110" t="str">
        <f>IF(AC134="","",COUNTIFS(AC2:AC3002,AC134))</f>
        <v/>
      </c>
      <c r="AH134" s="2" t="str">
        <f ca="1">IFERROR(MONTH('pg1'!T136),"--")</f>
        <v>--</v>
      </c>
      <c r="AI134" s="1">
        <f ca="1">COUNTIFS(AC2:AC3002,'pg1'!C136,AH2:AH3002,AH134)</f>
        <v>0</v>
      </c>
    </row>
    <row r="135" spans="27:35" ht="12.75" customHeight="1">
      <c r="AA135" s="1">
        <f t="shared" si="3"/>
        <v>134</v>
      </c>
      <c r="AB135" s="1" t="b">
        <f>AND('pg1'!S137&lt;&gt;"Cancelled",'pg1'!S137&lt;&gt;"Account",'pg1'!S137&lt;&gt;"Pending",'pg1'!S137&lt;&gt;"")</f>
        <v>0</v>
      </c>
      <c r="AC135" s="1" t="str">
        <f>IF(AB135=TRUE,'pg1'!C137,"")</f>
        <v/>
      </c>
      <c r="AD135" s="1" t="str">
        <f>IF('pg1'!S137="Ordered",'pg1'!C137,"")</f>
        <v/>
      </c>
      <c r="AE135" s="2" t="str">
        <f>IF('pg1'!C137&lt;&gt;"",COUNTIF(AD2:AD3002,'pg1'!C137)&gt;4,"--")</f>
        <v>--</v>
      </c>
      <c r="AF135" s="1" t="str">
        <f ca="1">IF(startDate="",0,IF(AND('pg1'!T137&gt;=startDate,'pg1'!T137&lt;=endDate,'pg1'!R137&lt;&gt;""),'pg1'!R137,""))</f>
        <v/>
      </c>
      <c r="AG135" s="110" t="str">
        <f>IF(AC135="","",COUNTIFS(AC2:AC3002,AC135))</f>
        <v/>
      </c>
      <c r="AH135" s="2" t="str">
        <f ca="1">IFERROR(MONTH('pg1'!T137),"--")</f>
        <v>--</v>
      </c>
      <c r="AI135" s="1">
        <f ca="1">COUNTIFS(AC2:AC3002,'pg1'!C137,AH2:AH3002,AH135)</f>
        <v>0</v>
      </c>
    </row>
    <row r="136" spans="27:35" ht="12.75" customHeight="1">
      <c r="AA136" s="1">
        <f t="shared" si="3"/>
        <v>135</v>
      </c>
      <c r="AB136" s="1" t="b">
        <f>AND('pg1'!S138&lt;&gt;"Cancelled",'pg1'!S138&lt;&gt;"Account",'pg1'!S138&lt;&gt;"Pending",'pg1'!S138&lt;&gt;"")</f>
        <v>0</v>
      </c>
      <c r="AC136" s="1" t="str">
        <f>IF(AB136=TRUE,'pg1'!C138,"")</f>
        <v/>
      </c>
      <c r="AD136" s="1" t="str">
        <f>IF('pg1'!S138="Ordered",'pg1'!C138,"")</f>
        <v/>
      </c>
      <c r="AE136" s="2" t="str">
        <f>IF('pg1'!C138&lt;&gt;"",COUNTIF(AD2:AD3002,'pg1'!C138)&gt;4,"--")</f>
        <v>--</v>
      </c>
      <c r="AF136" s="1" t="str">
        <f ca="1">IF(startDate="",0,IF(AND('pg1'!T138&gt;=startDate,'pg1'!T138&lt;=endDate,'pg1'!R138&lt;&gt;""),'pg1'!R138,""))</f>
        <v/>
      </c>
      <c r="AG136" s="110" t="str">
        <f>IF(AC136="","",COUNTIFS(AC2:AC3002,AC136))</f>
        <v/>
      </c>
      <c r="AH136" s="2" t="str">
        <f ca="1">IFERROR(MONTH('pg1'!T138),"--")</f>
        <v>--</v>
      </c>
      <c r="AI136" s="1">
        <f ca="1">COUNTIFS(AC2:AC3002,'pg1'!C138,AH2:AH3002,AH136)</f>
        <v>0</v>
      </c>
    </row>
    <row r="137" spans="27:35" ht="12.75" customHeight="1">
      <c r="AA137" s="1">
        <f t="shared" si="3"/>
        <v>136</v>
      </c>
      <c r="AB137" s="1" t="b">
        <f>AND('pg1'!S139&lt;&gt;"Cancelled",'pg1'!S139&lt;&gt;"Account",'pg1'!S139&lt;&gt;"Pending",'pg1'!S139&lt;&gt;"")</f>
        <v>0</v>
      </c>
      <c r="AC137" s="1" t="str">
        <f>IF(AB137=TRUE,'pg1'!C139,"")</f>
        <v/>
      </c>
      <c r="AD137" s="1" t="str">
        <f>IF('pg1'!S139="Ordered",'pg1'!C139,"")</f>
        <v/>
      </c>
      <c r="AE137" s="2" t="str">
        <f>IF('pg1'!C139&lt;&gt;"",COUNTIF(AD2:AD3002,'pg1'!C139)&gt;4,"--")</f>
        <v>--</v>
      </c>
      <c r="AF137" s="1" t="str">
        <f ca="1">IF(startDate="",0,IF(AND('pg1'!T139&gt;=startDate,'pg1'!T139&lt;=endDate,'pg1'!R139&lt;&gt;""),'pg1'!R139,""))</f>
        <v/>
      </c>
      <c r="AG137" s="110" t="str">
        <f>IF(AC137="","",COUNTIFS(AC2:AC3002,AC137))</f>
        <v/>
      </c>
      <c r="AH137" s="2" t="str">
        <f ca="1">IFERROR(MONTH('pg1'!T139),"--")</f>
        <v>--</v>
      </c>
      <c r="AI137" s="1">
        <f ca="1">COUNTIFS(AC2:AC3002,'pg1'!C139,AH2:AH3002,AH137)</f>
        <v>0</v>
      </c>
    </row>
    <row r="138" spans="27:35" ht="12.75" customHeight="1">
      <c r="AA138" s="1">
        <f t="shared" si="3"/>
        <v>137</v>
      </c>
      <c r="AB138" s="1" t="b">
        <f>AND('pg1'!S140&lt;&gt;"Cancelled",'pg1'!S140&lt;&gt;"Account",'pg1'!S140&lt;&gt;"Pending",'pg1'!S140&lt;&gt;"")</f>
        <v>0</v>
      </c>
      <c r="AC138" s="1" t="str">
        <f>IF(AB138=TRUE,'pg1'!C140,"")</f>
        <v/>
      </c>
      <c r="AD138" s="1" t="str">
        <f>IF('pg1'!S140="Ordered",'pg1'!C140,"")</f>
        <v/>
      </c>
      <c r="AE138" s="2" t="str">
        <f>IF('pg1'!C140&lt;&gt;"",COUNTIF(AD2:AD3002,'pg1'!C140)&gt;4,"--")</f>
        <v>--</v>
      </c>
      <c r="AF138" s="1" t="str">
        <f ca="1">IF(startDate="",0,IF(AND('pg1'!T140&gt;=startDate,'pg1'!T140&lt;=endDate,'pg1'!R140&lt;&gt;""),'pg1'!R140,""))</f>
        <v/>
      </c>
      <c r="AG138" s="110" t="str">
        <f>IF(AC138="","",COUNTIFS(AC2:AC3002,AC138))</f>
        <v/>
      </c>
      <c r="AH138" s="2" t="str">
        <f ca="1">IFERROR(MONTH('pg1'!T140),"--")</f>
        <v>--</v>
      </c>
      <c r="AI138" s="1">
        <f ca="1">COUNTIFS(AC2:AC3002,'pg1'!C140,AH2:AH3002,AH138)</f>
        <v>0</v>
      </c>
    </row>
    <row r="139" spans="27:35" ht="12.75" customHeight="1">
      <c r="AA139" s="1">
        <f t="shared" si="3"/>
        <v>138</v>
      </c>
      <c r="AB139" s="1" t="b">
        <f>AND('pg1'!S141&lt;&gt;"Cancelled",'pg1'!S141&lt;&gt;"Account",'pg1'!S141&lt;&gt;"Pending",'pg1'!S141&lt;&gt;"")</f>
        <v>0</v>
      </c>
      <c r="AC139" s="1" t="str">
        <f>IF(AB139=TRUE,'pg1'!C141,"")</f>
        <v/>
      </c>
      <c r="AD139" s="1" t="str">
        <f>IF('pg1'!S141="Ordered",'pg1'!C141,"")</f>
        <v/>
      </c>
      <c r="AE139" s="2" t="str">
        <f>IF('pg1'!C141&lt;&gt;"",COUNTIF(AD2:AD3002,'pg1'!C141)&gt;4,"--")</f>
        <v>--</v>
      </c>
      <c r="AF139" s="1" t="str">
        <f ca="1">IF(startDate="",0,IF(AND('pg1'!T141&gt;=startDate,'pg1'!T141&lt;=endDate,'pg1'!R141&lt;&gt;""),'pg1'!R141,""))</f>
        <v/>
      </c>
      <c r="AG139" s="110" t="str">
        <f>IF(AC139="","",COUNTIFS(AC2:AC3002,AC139))</f>
        <v/>
      </c>
      <c r="AH139" s="2" t="str">
        <f ca="1">IFERROR(MONTH('pg1'!T141),"--")</f>
        <v>--</v>
      </c>
      <c r="AI139" s="1">
        <f ca="1">COUNTIFS(AC2:AC3002,'pg1'!C141,AH2:AH3002,AH139)</f>
        <v>0</v>
      </c>
    </row>
    <row r="140" spans="27:35" ht="12.75" customHeight="1">
      <c r="AA140" s="1">
        <f t="shared" si="3"/>
        <v>139</v>
      </c>
      <c r="AB140" s="1" t="b">
        <f>AND('pg1'!S142&lt;&gt;"Cancelled",'pg1'!S142&lt;&gt;"Account",'pg1'!S142&lt;&gt;"Pending",'pg1'!S142&lt;&gt;"")</f>
        <v>0</v>
      </c>
      <c r="AC140" s="1" t="str">
        <f>IF(AB140=TRUE,'pg1'!C142,"")</f>
        <v/>
      </c>
      <c r="AD140" s="1" t="str">
        <f>IF('pg1'!S142="Ordered",'pg1'!C142,"")</f>
        <v/>
      </c>
      <c r="AE140" s="2" t="str">
        <f>IF('pg1'!C142&lt;&gt;"",COUNTIF(AD2:AD3002,'pg1'!C142)&gt;4,"--")</f>
        <v>--</v>
      </c>
      <c r="AF140" s="1" t="str">
        <f ca="1">IF(startDate="",0,IF(AND('pg1'!T142&gt;=startDate,'pg1'!T142&lt;=endDate,'pg1'!R142&lt;&gt;""),'pg1'!R142,""))</f>
        <v/>
      </c>
      <c r="AG140" s="110" t="str">
        <f>IF(AC140="","",COUNTIFS(AC2:AC3002,AC140))</f>
        <v/>
      </c>
      <c r="AH140" s="2" t="str">
        <f ca="1">IFERROR(MONTH('pg1'!T142),"--")</f>
        <v>--</v>
      </c>
      <c r="AI140" s="1">
        <f ca="1">COUNTIFS(AC2:AC3002,'pg1'!C142,AH2:AH3002,AH140)</f>
        <v>0</v>
      </c>
    </row>
    <row r="141" spans="27:35" ht="12.75" customHeight="1">
      <c r="AA141" s="1">
        <f t="shared" si="3"/>
        <v>140</v>
      </c>
      <c r="AB141" s="1" t="b">
        <f>AND('pg1'!S143&lt;&gt;"Cancelled",'pg1'!S143&lt;&gt;"Account",'pg1'!S143&lt;&gt;"Pending",'pg1'!S143&lt;&gt;"")</f>
        <v>0</v>
      </c>
      <c r="AC141" s="1" t="str">
        <f>IF(AB141=TRUE,'pg1'!C143,"")</f>
        <v/>
      </c>
      <c r="AD141" s="1" t="str">
        <f>IF('pg1'!S143="Ordered",'pg1'!C143,"")</f>
        <v/>
      </c>
      <c r="AE141" s="2" t="str">
        <f>IF('pg1'!C143&lt;&gt;"",COUNTIF(AD2:AD3002,'pg1'!C143)&gt;4,"--")</f>
        <v>--</v>
      </c>
      <c r="AF141" s="1" t="str">
        <f ca="1">IF(startDate="",0,IF(AND('pg1'!T143&gt;=startDate,'pg1'!T143&lt;=endDate,'pg1'!R143&lt;&gt;""),'pg1'!R143,""))</f>
        <v/>
      </c>
      <c r="AG141" s="110" t="str">
        <f>IF(AC141="","",COUNTIFS(AC2:AC3002,AC141))</f>
        <v/>
      </c>
      <c r="AH141" s="2" t="str">
        <f ca="1">IFERROR(MONTH('pg1'!T143),"--")</f>
        <v>--</v>
      </c>
      <c r="AI141" s="1">
        <f ca="1">COUNTIFS(AC2:AC3002,'pg1'!C143,AH2:AH3002,AH141)</f>
        <v>0</v>
      </c>
    </row>
    <row r="142" spans="27:35" ht="12.75" customHeight="1">
      <c r="AA142" s="1">
        <f t="shared" si="3"/>
        <v>141</v>
      </c>
      <c r="AB142" s="1" t="b">
        <f>AND('pg1'!S144&lt;&gt;"Cancelled",'pg1'!S144&lt;&gt;"Account",'pg1'!S144&lt;&gt;"Pending",'pg1'!S144&lt;&gt;"")</f>
        <v>0</v>
      </c>
      <c r="AC142" s="1" t="str">
        <f>IF(AB142=TRUE,'pg1'!C144,"")</f>
        <v/>
      </c>
      <c r="AD142" s="1" t="str">
        <f>IF('pg1'!S144="Ordered",'pg1'!C144,"")</f>
        <v/>
      </c>
      <c r="AE142" s="2" t="str">
        <f>IF('pg1'!C144&lt;&gt;"",COUNTIF(AD2:AD3002,'pg1'!C144)&gt;4,"--")</f>
        <v>--</v>
      </c>
      <c r="AF142" s="1" t="str">
        <f ca="1">IF(startDate="",0,IF(AND('pg1'!T144&gt;=startDate,'pg1'!T144&lt;=endDate,'pg1'!R144&lt;&gt;""),'pg1'!R144,""))</f>
        <v/>
      </c>
      <c r="AG142" s="110" t="str">
        <f>IF(AC142="","",COUNTIFS(AC2:AC3002,AC142))</f>
        <v/>
      </c>
      <c r="AH142" s="2" t="str">
        <f ca="1">IFERROR(MONTH('pg1'!T144),"--")</f>
        <v>--</v>
      </c>
      <c r="AI142" s="1">
        <f ca="1">COUNTIFS(AC2:AC3002,'pg1'!C144,AH2:AH3002,AH142)</f>
        <v>0</v>
      </c>
    </row>
    <row r="143" spans="27:35" ht="12.75" customHeight="1">
      <c r="AA143" s="1">
        <f t="shared" si="3"/>
        <v>142</v>
      </c>
      <c r="AB143" s="1" t="b">
        <f>AND('pg1'!S145&lt;&gt;"Cancelled",'pg1'!S145&lt;&gt;"Account",'pg1'!S145&lt;&gt;"Pending",'pg1'!S145&lt;&gt;"")</f>
        <v>0</v>
      </c>
      <c r="AC143" s="1" t="str">
        <f>IF(AB143=TRUE,'pg1'!C145,"")</f>
        <v/>
      </c>
      <c r="AD143" s="1" t="str">
        <f>IF('pg1'!S145="Ordered",'pg1'!C145,"")</f>
        <v/>
      </c>
      <c r="AE143" s="2" t="str">
        <f>IF('pg1'!C145&lt;&gt;"",COUNTIF(AD2:AD3002,'pg1'!C145)&gt;4,"--")</f>
        <v>--</v>
      </c>
      <c r="AF143" s="1" t="str">
        <f ca="1">IF(startDate="",0,IF(AND('pg1'!T145&gt;=startDate,'pg1'!T145&lt;=endDate,'pg1'!R145&lt;&gt;""),'pg1'!R145,""))</f>
        <v/>
      </c>
      <c r="AG143" s="110" t="str">
        <f>IF(AC143="","",COUNTIFS(AC2:AC3002,AC143))</f>
        <v/>
      </c>
      <c r="AH143" s="2" t="str">
        <f ca="1">IFERROR(MONTH('pg1'!T145),"--")</f>
        <v>--</v>
      </c>
      <c r="AI143" s="1">
        <f ca="1">COUNTIFS(AC2:AC3002,'pg1'!C145,AH2:AH3002,AH143)</f>
        <v>0</v>
      </c>
    </row>
    <row r="144" spans="27:35" ht="12.75" customHeight="1">
      <c r="AA144" s="1">
        <f t="shared" si="3"/>
        <v>143</v>
      </c>
      <c r="AB144" s="1" t="b">
        <f>AND('pg1'!S146&lt;&gt;"Cancelled",'pg1'!S146&lt;&gt;"Account",'pg1'!S146&lt;&gt;"Pending",'pg1'!S146&lt;&gt;"")</f>
        <v>0</v>
      </c>
      <c r="AC144" s="1" t="str">
        <f>IF(AB144=TRUE,'pg1'!C146,"")</f>
        <v/>
      </c>
      <c r="AD144" s="1" t="str">
        <f>IF('pg1'!S146="Ordered",'pg1'!C146,"")</f>
        <v/>
      </c>
      <c r="AE144" s="2" t="str">
        <f>IF('pg1'!C146&lt;&gt;"",COUNTIF(AD2:AD3002,'pg1'!C146)&gt;4,"--")</f>
        <v>--</v>
      </c>
      <c r="AF144" s="1" t="str">
        <f ca="1">IF(startDate="",0,IF(AND('pg1'!T146&gt;=startDate,'pg1'!T146&lt;=endDate,'pg1'!R146&lt;&gt;""),'pg1'!R146,""))</f>
        <v/>
      </c>
      <c r="AG144" s="110" t="str">
        <f>IF(AC144="","",COUNTIFS(AC2:AC3002,AC144))</f>
        <v/>
      </c>
      <c r="AH144" s="2" t="str">
        <f ca="1">IFERROR(MONTH('pg1'!T146),"--")</f>
        <v>--</v>
      </c>
      <c r="AI144" s="1">
        <f ca="1">COUNTIFS(AC2:AC3002,'pg1'!C146,AH2:AH3002,AH144)</f>
        <v>0</v>
      </c>
    </row>
    <row r="145" spans="27:35" ht="12.75" customHeight="1">
      <c r="AA145" s="1">
        <f t="shared" si="3"/>
        <v>144</v>
      </c>
      <c r="AB145" s="1" t="b">
        <f>AND('pg1'!S147&lt;&gt;"Cancelled",'pg1'!S147&lt;&gt;"Account",'pg1'!S147&lt;&gt;"Pending",'pg1'!S147&lt;&gt;"")</f>
        <v>0</v>
      </c>
      <c r="AC145" s="1" t="str">
        <f>IF(AB145=TRUE,'pg1'!C147,"")</f>
        <v/>
      </c>
      <c r="AD145" s="1" t="str">
        <f>IF('pg1'!S147="Ordered",'pg1'!C147,"")</f>
        <v/>
      </c>
      <c r="AE145" s="2" t="str">
        <f>IF('pg1'!C147&lt;&gt;"",COUNTIF(AD2:AD3002,'pg1'!C147)&gt;4,"--")</f>
        <v>--</v>
      </c>
      <c r="AF145" s="1" t="str">
        <f ca="1">IF(startDate="",0,IF(AND('pg1'!T147&gt;=startDate,'pg1'!T147&lt;=endDate,'pg1'!R147&lt;&gt;""),'pg1'!R147,""))</f>
        <v/>
      </c>
      <c r="AG145" s="110" t="str">
        <f>IF(AC145="","",COUNTIFS(AC2:AC3002,AC145))</f>
        <v/>
      </c>
      <c r="AH145" s="2" t="str">
        <f ca="1">IFERROR(MONTH('pg1'!T147),"--")</f>
        <v>--</v>
      </c>
      <c r="AI145" s="1">
        <f ca="1">COUNTIFS(AC2:AC3002,'pg1'!C147,AH2:AH3002,AH145)</f>
        <v>0</v>
      </c>
    </row>
    <row r="146" spans="27:35" ht="12.75" customHeight="1">
      <c r="AA146" s="1">
        <f t="shared" si="3"/>
        <v>145</v>
      </c>
      <c r="AB146" s="1" t="b">
        <f>AND('pg1'!S148&lt;&gt;"Cancelled",'pg1'!S148&lt;&gt;"Account",'pg1'!S148&lt;&gt;"Pending",'pg1'!S148&lt;&gt;"")</f>
        <v>0</v>
      </c>
      <c r="AC146" s="1" t="str">
        <f>IF(AB146=TRUE,'pg1'!C148,"")</f>
        <v/>
      </c>
      <c r="AD146" s="1" t="str">
        <f>IF('pg1'!S148="Ordered",'pg1'!C148,"")</f>
        <v/>
      </c>
      <c r="AE146" s="2" t="str">
        <f>IF('pg1'!C148&lt;&gt;"",COUNTIF(AD2:AD3002,'pg1'!C148)&gt;4,"--")</f>
        <v>--</v>
      </c>
      <c r="AF146" s="1" t="str">
        <f ca="1">IF(startDate="",0,IF(AND('pg1'!T148&gt;=startDate,'pg1'!T148&lt;=endDate,'pg1'!R148&lt;&gt;""),'pg1'!R148,""))</f>
        <v/>
      </c>
      <c r="AG146" s="110" t="str">
        <f>IF(AC146="","",COUNTIFS(AC2:AC3002,AC146))</f>
        <v/>
      </c>
      <c r="AH146" s="2" t="str">
        <f ca="1">IFERROR(MONTH('pg1'!T148),"--")</f>
        <v>--</v>
      </c>
      <c r="AI146" s="1">
        <f ca="1">COUNTIFS(AC2:AC3002,'pg1'!C148,AH2:AH3002,AH146)</f>
        <v>0</v>
      </c>
    </row>
    <row r="147" spans="27:35" ht="12.75" customHeight="1">
      <c r="AA147" s="1">
        <f t="shared" si="3"/>
        <v>146</v>
      </c>
      <c r="AB147" s="1" t="b">
        <f>AND('pg1'!S149&lt;&gt;"Cancelled",'pg1'!S149&lt;&gt;"Account",'pg1'!S149&lt;&gt;"Pending",'pg1'!S149&lt;&gt;"")</f>
        <v>0</v>
      </c>
      <c r="AC147" s="1" t="str">
        <f>IF(AB147=TRUE,'pg1'!C149,"")</f>
        <v/>
      </c>
      <c r="AD147" s="1" t="str">
        <f>IF('pg1'!S149="Ordered",'pg1'!C149,"")</f>
        <v/>
      </c>
      <c r="AE147" s="2" t="str">
        <f>IF('pg1'!C149&lt;&gt;"",COUNTIF(AD2:AD3002,'pg1'!C149)&gt;4,"--")</f>
        <v>--</v>
      </c>
      <c r="AF147" s="1" t="str">
        <f ca="1">IF(startDate="",0,IF(AND('pg1'!T149&gt;=startDate,'pg1'!T149&lt;=endDate,'pg1'!R149&lt;&gt;""),'pg1'!R149,""))</f>
        <v/>
      </c>
      <c r="AG147" s="110" t="str">
        <f>IF(AC147="","",COUNTIFS(AC2:AC3002,AC147))</f>
        <v/>
      </c>
      <c r="AH147" s="2" t="str">
        <f ca="1">IFERROR(MONTH('pg1'!T149),"--")</f>
        <v>--</v>
      </c>
      <c r="AI147" s="1">
        <f ca="1">COUNTIFS(AC2:AC3002,'pg1'!C149,AH2:AH3002,AH147)</f>
        <v>0</v>
      </c>
    </row>
    <row r="148" spans="27:35" ht="12.75" customHeight="1">
      <c r="AA148" s="1">
        <f t="shared" si="3"/>
        <v>147</v>
      </c>
      <c r="AB148" s="1" t="b">
        <f>AND('pg1'!S150&lt;&gt;"Cancelled",'pg1'!S150&lt;&gt;"Account",'pg1'!S150&lt;&gt;"Pending",'pg1'!S150&lt;&gt;"")</f>
        <v>0</v>
      </c>
      <c r="AC148" s="1" t="str">
        <f>IF(AB148=TRUE,'pg1'!C150,"")</f>
        <v/>
      </c>
      <c r="AD148" s="1" t="str">
        <f>IF('pg1'!S150="Ordered",'pg1'!C150,"")</f>
        <v/>
      </c>
      <c r="AE148" s="2" t="str">
        <f>IF('pg1'!C150&lt;&gt;"",COUNTIF(AD2:AD3002,'pg1'!C150)&gt;4,"--")</f>
        <v>--</v>
      </c>
      <c r="AF148" s="1" t="str">
        <f ca="1">IF(startDate="",0,IF(AND('pg1'!T150&gt;=startDate,'pg1'!T150&lt;=endDate,'pg1'!R150&lt;&gt;""),'pg1'!R150,""))</f>
        <v/>
      </c>
      <c r="AG148" s="110" t="str">
        <f>IF(AC148="","",COUNTIFS(AC2:AC3002,AC148))</f>
        <v/>
      </c>
      <c r="AH148" s="2" t="str">
        <f ca="1">IFERROR(MONTH('pg1'!T150),"--")</f>
        <v>--</v>
      </c>
      <c r="AI148" s="1">
        <f ca="1">COUNTIFS(AC2:AC3002,'pg1'!C150,AH2:AH3002,AH148)</f>
        <v>0</v>
      </c>
    </row>
    <row r="149" spans="27:35" ht="12.75" customHeight="1">
      <c r="AA149" s="1">
        <f t="shared" si="3"/>
        <v>148</v>
      </c>
      <c r="AB149" s="1" t="b">
        <f>AND('pg1'!S151&lt;&gt;"Cancelled",'pg1'!S151&lt;&gt;"Account",'pg1'!S151&lt;&gt;"Pending",'pg1'!S151&lt;&gt;"")</f>
        <v>0</v>
      </c>
      <c r="AC149" s="1" t="str">
        <f>IF(AB149=TRUE,'pg1'!C151,"")</f>
        <v/>
      </c>
      <c r="AD149" s="1" t="str">
        <f>IF('pg1'!S151="Ordered",'pg1'!C151,"")</f>
        <v/>
      </c>
      <c r="AE149" s="2" t="str">
        <f>IF('pg1'!C151&lt;&gt;"",COUNTIF(AD2:AD3002,'pg1'!C151)&gt;4,"--")</f>
        <v>--</v>
      </c>
      <c r="AF149" s="1" t="str">
        <f ca="1">IF(startDate="",0,IF(AND('pg1'!T151&gt;=startDate,'pg1'!T151&lt;=endDate,'pg1'!R151&lt;&gt;""),'pg1'!R151,""))</f>
        <v/>
      </c>
      <c r="AG149" s="110" t="str">
        <f>IF(AC149="","",COUNTIFS(AC2:AC3002,AC149))</f>
        <v/>
      </c>
      <c r="AH149" s="2" t="str">
        <f ca="1">IFERROR(MONTH('pg1'!T151),"--")</f>
        <v>--</v>
      </c>
      <c r="AI149" s="1">
        <f ca="1">COUNTIFS(AC2:AC3002,'pg1'!C151,AH2:AH3002,AH149)</f>
        <v>0</v>
      </c>
    </row>
    <row r="150" spans="27:35" ht="12.75" customHeight="1">
      <c r="AA150" s="1">
        <f t="shared" si="3"/>
        <v>149</v>
      </c>
      <c r="AB150" s="1" t="b">
        <f>AND('pg1'!S152&lt;&gt;"Cancelled",'pg1'!S152&lt;&gt;"Account",'pg1'!S152&lt;&gt;"Pending",'pg1'!S152&lt;&gt;"")</f>
        <v>0</v>
      </c>
      <c r="AC150" s="1" t="str">
        <f>IF(AB150=TRUE,'pg1'!C152,"")</f>
        <v/>
      </c>
      <c r="AD150" s="1" t="str">
        <f>IF('pg1'!S152="Ordered",'pg1'!C152,"")</f>
        <v/>
      </c>
      <c r="AE150" s="2" t="str">
        <f>IF('pg1'!C152&lt;&gt;"",COUNTIF(AD2:AD3002,'pg1'!C152)&gt;4,"--")</f>
        <v>--</v>
      </c>
      <c r="AF150" s="1" t="str">
        <f ca="1">IF(startDate="",0,IF(AND('pg1'!T152&gt;=startDate,'pg1'!T152&lt;=endDate,'pg1'!R152&lt;&gt;""),'pg1'!R152,""))</f>
        <v/>
      </c>
      <c r="AG150" s="110" t="str">
        <f>IF(AC150="","",COUNTIFS(AC2:AC3002,AC150))</f>
        <v/>
      </c>
      <c r="AH150" s="2" t="str">
        <f ca="1">IFERROR(MONTH('pg1'!T152),"--")</f>
        <v>--</v>
      </c>
      <c r="AI150" s="1">
        <f ca="1">COUNTIFS(AC2:AC3002,'pg1'!C152,AH2:AH3002,AH150)</f>
        <v>0</v>
      </c>
    </row>
    <row r="151" spans="27:35" ht="12.75" customHeight="1">
      <c r="AA151" s="1">
        <f t="shared" si="3"/>
        <v>150</v>
      </c>
      <c r="AB151" s="1" t="b">
        <f>AND('pg1'!S153&lt;&gt;"Cancelled",'pg1'!S153&lt;&gt;"Account",'pg1'!S153&lt;&gt;"Pending",'pg1'!S153&lt;&gt;"")</f>
        <v>0</v>
      </c>
      <c r="AC151" s="1" t="str">
        <f>IF(AB151=TRUE,'pg1'!C153,"")</f>
        <v/>
      </c>
      <c r="AD151" s="1" t="str">
        <f>IF('pg1'!S153="Ordered",'pg1'!C153,"")</f>
        <v/>
      </c>
      <c r="AE151" s="2" t="str">
        <f>IF('pg1'!C153&lt;&gt;"",COUNTIF(AD2:AD3002,'pg1'!C153)&gt;4,"--")</f>
        <v>--</v>
      </c>
      <c r="AF151" s="1" t="str">
        <f ca="1">IF(startDate="",0,IF(AND('pg1'!T153&gt;=startDate,'pg1'!T153&lt;=endDate,'pg1'!R153&lt;&gt;""),'pg1'!R153,""))</f>
        <v/>
      </c>
      <c r="AG151" s="110" t="str">
        <f>IF(AC151="","",COUNTIFS(AC2:AC3002,AC151))</f>
        <v/>
      </c>
      <c r="AH151" s="2" t="str">
        <f ca="1">IFERROR(MONTH('pg1'!T153),"--")</f>
        <v>--</v>
      </c>
      <c r="AI151" s="1">
        <f ca="1">COUNTIFS(AC2:AC3002,'pg1'!C153,AH2:AH3002,AH151)</f>
        <v>0</v>
      </c>
    </row>
    <row r="152" spans="27:35" ht="12.75" customHeight="1">
      <c r="AA152" s="1">
        <f t="shared" si="3"/>
        <v>151</v>
      </c>
      <c r="AB152" s="1" t="b">
        <f>AND('pg1'!S154&lt;&gt;"Cancelled",'pg1'!S154&lt;&gt;"Account",'pg1'!S154&lt;&gt;"Pending",'pg1'!S154&lt;&gt;"")</f>
        <v>0</v>
      </c>
      <c r="AC152" s="1" t="str">
        <f>IF(AB152=TRUE,'pg1'!C154,"")</f>
        <v/>
      </c>
      <c r="AD152" s="1" t="str">
        <f>IF('pg1'!S154="Ordered",'pg1'!C154,"")</f>
        <v/>
      </c>
      <c r="AE152" s="2" t="str">
        <f>IF('pg1'!C154&lt;&gt;"",COUNTIF(AD2:AD3002,'pg1'!C154)&gt;4,"--")</f>
        <v>--</v>
      </c>
      <c r="AF152" s="1" t="str">
        <f ca="1">IF(startDate="",0,IF(AND('pg1'!T154&gt;=startDate,'pg1'!T154&lt;=endDate,'pg1'!R154&lt;&gt;""),'pg1'!R154,""))</f>
        <v/>
      </c>
      <c r="AG152" s="110" t="str">
        <f>IF(AC152="","",COUNTIFS(AC2:AC3002,AC152))</f>
        <v/>
      </c>
      <c r="AH152" s="2" t="str">
        <f ca="1">IFERROR(MONTH('pg1'!T154),"--")</f>
        <v>--</v>
      </c>
      <c r="AI152" s="1">
        <f ca="1">COUNTIFS(AC2:AC3002,'pg1'!C154,AH2:AH3002,AH152)</f>
        <v>0</v>
      </c>
    </row>
    <row r="153" spans="27:35" ht="12.75" customHeight="1">
      <c r="AA153" s="1">
        <f t="shared" si="3"/>
        <v>152</v>
      </c>
      <c r="AB153" s="1" t="b">
        <f>AND('pg1'!S155&lt;&gt;"Cancelled",'pg1'!S155&lt;&gt;"Account",'pg1'!S155&lt;&gt;"Pending",'pg1'!S155&lt;&gt;"")</f>
        <v>0</v>
      </c>
      <c r="AC153" s="1" t="str">
        <f>IF(AB153=TRUE,'pg1'!C155,"")</f>
        <v/>
      </c>
      <c r="AD153" s="1" t="str">
        <f>IF('pg1'!S155="Ordered",'pg1'!C155,"")</f>
        <v/>
      </c>
      <c r="AE153" s="2" t="str">
        <f>IF('pg1'!C155&lt;&gt;"",COUNTIF(AD2:AD3002,'pg1'!C155)&gt;4,"--")</f>
        <v>--</v>
      </c>
      <c r="AF153" s="1" t="str">
        <f ca="1">IF(startDate="",0,IF(AND('pg1'!T155&gt;=startDate,'pg1'!T155&lt;=endDate,'pg1'!R155&lt;&gt;""),'pg1'!R155,""))</f>
        <v/>
      </c>
      <c r="AG153" s="110" t="str">
        <f>IF(AC153="","",COUNTIFS(AC2:AC3002,AC153))</f>
        <v/>
      </c>
      <c r="AH153" s="2" t="str">
        <f ca="1">IFERROR(MONTH('pg1'!T155),"--")</f>
        <v>--</v>
      </c>
      <c r="AI153" s="1">
        <f ca="1">COUNTIFS(AC2:AC3002,'pg1'!C155,AH2:AH3002,AH153)</f>
        <v>0</v>
      </c>
    </row>
    <row r="154" spans="27:35" ht="12.75" customHeight="1">
      <c r="AA154" s="1">
        <f t="shared" si="3"/>
        <v>153</v>
      </c>
      <c r="AB154" s="1" t="b">
        <f>AND('pg1'!S156&lt;&gt;"Cancelled",'pg1'!S156&lt;&gt;"Account",'pg1'!S156&lt;&gt;"Pending",'pg1'!S156&lt;&gt;"")</f>
        <v>0</v>
      </c>
      <c r="AC154" s="1" t="str">
        <f>IF(AB154=TRUE,'pg1'!C156,"")</f>
        <v/>
      </c>
      <c r="AD154" s="1" t="str">
        <f>IF('pg1'!S156="Ordered",'pg1'!C156,"")</f>
        <v/>
      </c>
      <c r="AE154" s="2" t="str">
        <f>IF('pg1'!C156&lt;&gt;"",COUNTIF(AD2:AD3002,'pg1'!C156)&gt;4,"--")</f>
        <v>--</v>
      </c>
      <c r="AF154" s="1" t="str">
        <f ca="1">IF(startDate="",0,IF(AND('pg1'!T156&gt;=startDate,'pg1'!T156&lt;=endDate,'pg1'!R156&lt;&gt;""),'pg1'!R156,""))</f>
        <v/>
      </c>
      <c r="AG154" s="110" t="str">
        <f>IF(AC154="","",COUNTIFS(AC2:AC3002,AC154))</f>
        <v/>
      </c>
      <c r="AH154" s="2" t="str">
        <f ca="1">IFERROR(MONTH('pg1'!T156),"--")</f>
        <v>--</v>
      </c>
      <c r="AI154" s="1">
        <f ca="1">COUNTIFS(AC2:AC3002,'pg1'!C156,AH2:AH3002,AH154)</f>
        <v>0</v>
      </c>
    </row>
    <row r="155" spans="27:35" ht="12.75" customHeight="1">
      <c r="AA155" s="1">
        <f t="shared" si="3"/>
        <v>154</v>
      </c>
      <c r="AB155" s="1" t="b">
        <f>AND('pg1'!S157&lt;&gt;"Cancelled",'pg1'!S157&lt;&gt;"Account",'pg1'!S157&lt;&gt;"Pending",'pg1'!S157&lt;&gt;"")</f>
        <v>0</v>
      </c>
      <c r="AC155" s="1" t="str">
        <f>IF(AB155=TRUE,'pg1'!C157,"")</f>
        <v/>
      </c>
      <c r="AD155" s="1" t="str">
        <f>IF('pg1'!S157="Ordered",'pg1'!C157,"")</f>
        <v/>
      </c>
      <c r="AE155" s="2" t="str">
        <f>IF('pg1'!C157&lt;&gt;"",COUNTIF(AD2:AD3002,'pg1'!C157)&gt;4,"--")</f>
        <v>--</v>
      </c>
      <c r="AF155" s="1" t="str">
        <f ca="1">IF(startDate="",0,IF(AND('pg1'!T157&gt;=startDate,'pg1'!T157&lt;=endDate,'pg1'!R157&lt;&gt;""),'pg1'!R157,""))</f>
        <v/>
      </c>
      <c r="AG155" s="110" t="str">
        <f>IF(AC155="","",COUNTIFS(AC2:AC3002,AC155))</f>
        <v/>
      </c>
      <c r="AH155" s="2" t="str">
        <f ca="1">IFERROR(MONTH('pg1'!T157),"--")</f>
        <v>--</v>
      </c>
      <c r="AI155" s="1">
        <f ca="1">COUNTIFS(AC2:AC3002,'pg1'!C157,AH2:AH3002,AH155)</f>
        <v>0</v>
      </c>
    </row>
    <row r="156" spans="27:35" ht="12.75" customHeight="1">
      <c r="AA156" s="1">
        <f t="shared" si="3"/>
        <v>155</v>
      </c>
      <c r="AB156" s="1" t="b">
        <f>AND('pg1'!S158&lt;&gt;"Cancelled",'pg1'!S158&lt;&gt;"Account",'pg1'!S158&lt;&gt;"Pending",'pg1'!S158&lt;&gt;"")</f>
        <v>0</v>
      </c>
      <c r="AC156" s="1" t="str">
        <f>IF(AB156=TRUE,'pg1'!C158,"")</f>
        <v/>
      </c>
      <c r="AD156" s="1" t="str">
        <f>IF('pg1'!S158="Ordered",'pg1'!C158,"")</f>
        <v/>
      </c>
      <c r="AE156" s="2" t="str">
        <f>IF('pg1'!C158&lt;&gt;"",COUNTIF(AD2:AD3002,'pg1'!C158)&gt;4,"--")</f>
        <v>--</v>
      </c>
      <c r="AF156" s="1" t="str">
        <f ca="1">IF(startDate="",0,IF(AND('pg1'!T158&gt;=startDate,'pg1'!T158&lt;=endDate,'pg1'!R158&lt;&gt;""),'pg1'!R158,""))</f>
        <v/>
      </c>
      <c r="AG156" s="110" t="str">
        <f>IF(AC156="","",COUNTIFS(AC2:AC3002,AC156))</f>
        <v/>
      </c>
      <c r="AH156" s="2" t="str">
        <f ca="1">IFERROR(MONTH('pg1'!T158),"--")</f>
        <v>--</v>
      </c>
      <c r="AI156" s="1">
        <f ca="1">COUNTIFS(AC2:AC3002,'pg1'!C158,AH2:AH3002,AH156)</f>
        <v>0</v>
      </c>
    </row>
    <row r="157" spans="27:35" ht="12.75" customHeight="1">
      <c r="AA157" s="1">
        <f t="shared" si="3"/>
        <v>156</v>
      </c>
      <c r="AB157" s="1" t="b">
        <f>AND('pg1'!S159&lt;&gt;"Cancelled",'pg1'!S159&lt;&gt;"Account",'pg1'!S159&lt;&gt;"Pending",'pg1'!S159&lt;&gt;"")</f>
        <v>0</v>
      </c>
      <c r="AC157" s="1" t="str">
        <f>IF(AB157=TRUE,'pg1'!C159,"")</f>
        <v/>
      </c>
      <c r="AD157" s="1" t="str">
        <f>IF('pg1'!S159="Ordered",'pg1'!C159,"")</f>
        <v/>
      </c>
      <c r="AE157" s="2" t="str">
        <f>IF('pg1'!C159&lt;&gt;"",COUNTIF(AD2:AD3002,'pg1'!C159)&gt;4,"--")</f>
        <v>--</v>
      </c>
      <c r="AF157" s="1" t="str">
        <f ca="1">IF(startDate="",0,IF(AND('pg1'!T159&gt;=startDate,'pg1'!T159&lt;=endDate,'pg1'!R159&lt;&gt;""),'pg1'!R159,""))</f>
        <v/>
      </c>
      <c r="AG157" s="110" t="str">
        <f>IF(AC157="","",COUNTIFS(AC2:AC3002,AC157))</f>
        <v/>
      </c>
      <c r="AH157" s="2" t="str">
        <f ca="1">IFERROR(MONTH('pg1'!T159),"--")</f>
        <v>--</v>
      </c>
      <c r="AI157" s="1">
        <f ca="1">COUNTIFS(AC2:AC3002,'pg1'!C159,AH2:AH3002,AH157)</f>
        <v>0</v>
      </c>
    </row>
    <row r="158" spans="27:35" ht="12.75" customHeight="1">
      <c r="AA158" s="1">
        <f t="shared" si="3"/>
        <v>157</v>
      </c>
      <c r="AB158" s="1" t="b">
        <f>AND('pg1'!S160&lt;&gt;"Cancelled",'pg1'!S160&lt;&gt;"Account",'pg1'!S160&lt;&gt;"Pending",'pg1'!S160&lt;&gt;"")</f>
        <v>0</v>
      </c>
      <c r="AC158" s="1" t="str">
        <f>IF(AB158=TRUE,'pg1'!C160,"")</f>
        <v/>
      </c>
      <c r="AD158" s="1" t="str">
        <f>IF('pg1'!S160="Ordered",'pg1'!C160,"")</f>
        <v/>
      </c>
      <c r="AE158" s="2" t="str">
        <f>IF('pg1'!C160&lt;&gt;"",COUNTIF(AD2:AD3002,'pg1'!C160)&gt;4,"--")</f>
        <v>--</v>
      </c>
      <c r="AF158" s="1" t="str">
        <f ca="1">IF(startDate="",0,IF(AND('pg1'!T160&gt;=startDate,'pg1'!T160&lt;=endDate,'pg1'!R160&lt;&gt;""),'pg1'!R160,""))</f>
        <v/>
      </c>
      <c r="AG158" s="110" t="str">
        <f>IF(AC158="","",COUNTIFS(AC2:AC3002,AC158))</f>
        <v/>
      </c>
      <c r="AH158" s="2" t="str">
        <f ca="1">IFERROR(MONTH('pg1'!T160),"--")</f>
        <v>--</v>
      </c>
      <c r="AI158" s="1">
        <f ca="1">COUNTIFS(AC2:AC3002,'pg1'!C160,AH2:AH3002,AH158)</f>
        <v>0</v>
      </c>
    </row>
    <row r="159" spans="27:35" ht="12.75" customHeight="1">
      <c r="AA159" s="1">
        <f t="shared" si="3"/>
        <v>158</v>
      </c>
      <c r="AB159" s="1" t="b">
        <f>AND('pg1'!S161&lt;&gt;"Cancelled",'pg1'!S161&lt;&gt;"Account",'pg1'!S161&lt;&gt;"Pending",'pg1'!S161&lt;&gt;"")</f>
        <v>0</v>
      </c>
      <c r="AC159" s="1" t="str">
        <f>IF(AB159=TRUE,'pg1'!C161,"")</f>
        <v/>
      </c>
      <c r="AD159" s="1" t="str">
        <f>IF('pg1'!S161="Ordered",'pg1'!C161,"")</f>
        <v/>
      </c>
      <c r="AE159" s="2" t="str">
        <f>IF('pg1'!C161&lt;&gt;"",COUNTIF(AD2:AD3002,'pg1'!C161)&gt;4,"--")</f>
        <v>--</v>
      </c>
      <c r="AF159" s="1" t="str">
        <f ca="1">IF(startDate="",0,IF(AND('pg1'!T161&gt;=startDate,'pg1'!T161&lt;=endDate,'pg1'!R161&lt;&gt;""),'pg1'!R161,""))</f>
        <v/>
      </c>
      <c r="AG159" s="110" t="str">
        <f>IF(AC159="","",COUNTIFS(AC2:AC3002,AC159))</f>
        <v/>
      </c>
      <c r="AH159" s="2" t="str">
        <f ca="1">IFERROR(MONTH('pg1'!T161),"--")</f>
        <v>--</v>
      </c>
      <c r="AI159" s="1">
        <f ca="1">COUNTIFS(AC2:AC3002,'pg1'!C161,AH2:AH3002,AH159)</f>
        <v>0</v>
      </c>
    </row>
    <row r="160" spans="27:35" ht="12.75" customHeight="1">
      <c r="AA160" s="1">
        <f t="shared" si="3"/>
        <v>159</v>
      </c>
      <c r="AB160" s="1" t="b">
        <f>AND('pg1'!S162&lt;&gt;"Cancelled",'pg1'!S162&lt;&gt;"Account",'pg1'!S162&lt;&gt;"Pending",'pg1'!S162&lt;&gt;"")</f>
        <v>0</v>
      </c>
      <c r="AC160" s="1" t="str">
        <f>IF(AB160=TRUE,'pg1'!C162,"")</f>
        <v/>
      </c>
      <c r="AD160" s="1" t="str">
        <f>IF('pg1'!S162="Ordered",'pg1'!C162,"")</f>
        <v/>
      </c>
      <c r="AE160" s="2" t="str">
        <f>IF('pg1'!C162&lt;&gt;"",COUNTIF(AD2:AD3002,'pg1'!C162)&gt;4,"--")</f>
        <v>--</v>
      </c>
      <c r="AF160" s="1" t="str">
        <f ca="1">IF(startDate="",0,IF(AND('pg1'!T162&gt;=startDate,'pg1'!T162&lt;=endDate,'pg1'!R162&lt;&gt;""),'pg1'!R162,""))</f>
        <v/>
      </c>
      <c r="AG160" s="110" t="str">
        <f>IF(AC160="","",COUNTIFS(AC2:AC3002,AC160))</f>
        <v/>
      </c>
      <c r="AH160" s="2" t="str">
        <f ca="1">IFERROR(MONTH('pg1'!T162),"--")</f>
        <v>--</v>
      </c>
      <c r="AI160" s="1">
        <f ca="1">COUNTIFS(AC2:AC3002,'pg1'!C162,AH2:AH3002,AH160)</f>
        <v>0</v>
      </c>
    </row>
    <row r="161" spans="27:35" ht="12.75" customHeight="1">
      <c r="AA161" s="1">
        <f t="shared" si="3"/>
        <v>160</v>
      </c>
      <c r="AB161" s="1" t="b">
        <f>AND('pg1'!S163&lt;&gt;"Cancelled",'pg1'!S163&lt;&gt;"Account",'pg1'!S163&lt;&gt;"Pending",'pg1'!S163&lt;&gt;"")</f>
        <v>0</v>
      </c>
      <c r="AC161" s="1" t="str">
        <f>IF(AB161=TRUE,'pg1'!C163,"")</f>
        <v/>
      </c>
      <c r="AD161" s="1" t="str">
        <f>IF('pg1'!S163="Ordered",'pg1'!C163,"")</f>
        <v/>
      </c>
      <c r="AE161" s="2" t="str">
        <f>IF('pg1'!C163&lt;&gt;"",COUNTIF(AD2:AD3002,'pg1'!C163)&gt;4,"--")</f>
        <v>--</v>
      </c>
      <c r="AF161" s="1" t="str">
        <f ca="1">IF(startDate="",0,IF(AND('pg1'!T163&gt;=startDate,'pg1'!T163&lt;=endDate,'pg1'!R163&lt;&gt;""),'pg1'!R163,""))</f>
        <v/>
      </c>
      <c r="AG161" s="110" t="str">
        <f>IF(AC161="","",COUNTIFS(AC2:AC3002,AC161))</f>
        <v/>
      </c>
      <c r="AH161" s="2" t="str">
        <f ca="1">IFERROR(MONTH('pg1'!T163),"--")</f>
        <v>--</v>
      </c>
      <c r="AI161" s="1">
        <f ca="1">COUNTIFS(AC2:AC3002,'pg1'!C163,AH2:AH3002,AH161)</f>
        <v>0</v>
      </c>
    </row>
    <row r="162" spans="27:35" ht="12.75" customHeight="1">
      <c r="AA162" s="1">
        <f t="shared" si="3"/>
        <v>161</v>
      </c>
      <c r="AB162" s="1" t="b">
        <f>AND('pg1'!S164&lt;&gt;"Cancelled",'pg1'!S164&lt;&gt;"Account",'pg1'!S164&lt;&gt;"Pending",'pg1'!S164&lt;&gt;"")</f>
        <v>0</v>
      </c>
      <c r="AC162" s="1" t="str">
        <f>IF(AB162=TRUE,'pg1'!C164,"")</f>
        <v/>
      </c>
      <c r="AD162" s="1" t="str">
        <f>IF('pg1'!S164="Ordered",'pg1'!C164,"")</f>
        <v/>
      </c>
      <c r="AE162" s="2" t="str">
        <f>IF('pg1'!C164&lt;&gt;"",COUNTIF(AD2:AD3002,'pg1'!C164)&gt;4,"--")</f>
        <v>--</v>
      </c>
      <c r="AF162" s="1" t="str">
        <f ca="1">IF(startDate="",0,IF(AND('pg1'!T164&gt;=startDate,'pg1'!T164&lt;=endDate,'pg1'!R164&lt;&gt;""),'pg1'!R164,""))</f>
        <v/>
      </c>
      <c r="AG162" s="110" t="str">
        <f>IF(AC162="","",COUNTIFS(AC2:AC3002,AC162))</f>
        <v/>
      </c>
      <c r="AH162" s="2" t="str">
        <f ca="1">IFERROR(MONTH('pg1'!T164),"--")</f>
        <v>--</v>
      </c>
      <c r="AI162" s="1">
        <f ca="1">COUNTIFS(AC2:AC3002,'pg1'!C164,AH2:AH3002,AH162)</f>
        <v>0</v>
      </c>
    </row>
    <row r="163" spans="27:35" ht="12.75" customHeight="1">
      <c r="AA163" s="1">
        <f t="shared" si="3"/>
        <v>162</v>
      </c>
      <c r="AB163" s="1" t="b">
        <f>AND('pg1'!S165&lt;&gt;"Cancelled",'pg1'!S165&lt;&gt;"Account",'pg1'!S165&lt;&gt;"Pending",'pg1'!S165&lt;&gt;"")</f>
        <v>0</v>
      </c>
      <c r="AC163" s="1" t="str">
        <f>IF(AB163=TRUE,'pg1'!C165,"")</f>
        <v/>
      </c>
      <c r="AD163" s="1" t="str">
        <f>IF('pg1'!S165="Ordered",'pg1'!C165,"")</f>
        <v/>
      </c>
      <c r="AE163" s="2" t="str">
        <f>IF('pg1'!C165&lt;&gt;"",COUNTIF(AD2:AD3002,'pg1'!C165)&gt;4,"--")</f>
        <v>--</v>
      </c>
      <c r="AF163" s="1" t="str">
        <f ca="1">IF(startDate="",0,IF(AND('pg1'!T165&gt;=startDate,'pg1'!T165&lt;=endDate,'pg1'!R165&lt;&gt;""),'pg1'!R165,""))</f>
        <v/>
      </c>
      <c r="AG163" s="110" t="str">
        <f>IF(AC163="","",COUNTIFS(AC2:AC3002,AC163))</f>
        <v/>
      </c>
      <c r="AH163" s="2" t="str">
        <f ca="1">IFERROR(MONTH('pg1'!T165),"--")</f>
        <v>--</v>
      </c>
      <c r="AI163" s="1">
        <f ca="1">COUNTIFS(AC2:AC3002,'pg1'!C165,AH2:AH3002,AH163)</f>
        <v>0</v>
      </c>
    </row>
    <row r="164" spans="27:35" ht="12.75" customHeight="1">
      <c r="AA164" s="1">
        <f t="shared" si="3"/>
        <v>163</v>
      </c>
      <c r="AB164" s="1" t="b">
        <f>AND('pg1'!S166&lt;&gt;"Cancelled",'pg1'!S166&lt;&gt;"Account",'pg1'!S166&lt;&gt;"Pending",'pg1'!S166&lt;&gt;"")</f>
        <v>0</v>
      </c>
      <c r="AC164" s="1" t="str">
        <f>IF(AB164=TRUE,'pg1'!C166,"")</f>
        <v/>
      </c>
      <c r="AD164" s="1" t="str">
        <f>IF('pg1'!S166="Ordered",'pg1'!C166,"")</f>
        <v/>
      </c>
      <c r="AE164" s="2" t="str">
        <f>IF('pg1'!C166&lt;&gt;"",COUNTIF(AD2:AD3002,'pg1'!C166)&gt;4,"--")</f>
        <v>--</v>
      </c>
      <c r="AF164" s="1" t="str">
        <f ca="1">IF(startDate="",0,IF(AND('pg1'!T166&gt;=startDate,'pg1'!T166&lt;=endDate,'pg1'!R166&lt;&gt;""),'pg1'!R166,""))</f>
        <v/>
      </c>
      <c r="AG164" s="110" t="str">
        <f>IF(AC164="","",COUNTIFS(AC2:AC3002,AC164))</f>
        <v/>
      </c>
      <c r="AH164" s="2" t="str">
        <f ca="1">IFERROR(MONTH('pg1'!T166),"--")</f>
        <v>--</v>
      </c>
      <c r="AI164" s="1">
        <f ca="1">COUNTIFS(AC2:AC3002,'pg1'!C166,AH2:AH3002,AH164)</f>
        <v>0</v>
      </c>
    </row>
    <row r="165" spans="27:35" ht="12.75" customHeight="1">
      <c r="AA165" s="1">
        <f t="shared" si="3"/>
        <v>164</v>
      </c>
      <c r="AB165" s="1" t="b">
        <f>AND('pg1'!S167&lt;&gt;"Cancelled",'pg1'!S167&lt;&gt;"Account",'pg1'!S167&lt;&gt;"Pending",'pg1'!S167&lt;&gt;"")</f>
        <v>0</v>
      </c>
      <c r="AC165" s="1" t="str">
        <f>IF(AB165=TRUE,'pg1'!C167,"")</f>
        <v/>
      </c>
      <c r="AD165" s="1" t="str">
        <f>IF('pg1'!S167="Ordered",'pg1'!C167,"")</f>
        <v/>
      </c>
      <c r="AE165" s="2" t="str">
        <f>IF('pg1'!C167&lt;&gt;"",COUNTIF(AD2:AD3002,'pg1'!C167)&gt;4,"--")</f>
        <v>--</v>
      </c>
      <c r="AF165" s="1" t="str">
        <f ca="1">IF(startDate="",0,IF(AND('pg1'!T167&gt;=startDate,'pg1'!T167&lt;=endDate,'pg1'!R167&lt;&gt;""),'pg1'!R167,""))</f>
        <v/>
      </c>
      <c r="AG165" s="110" t="str">
        <f>IF(AC165="","",COUNTIFS(AC2:AC3002,AC165))</f>
        <v/>
      </c>
      <c r="AH165" s="2" t="str">
        <f ca="1">IFERROR(MONTH('pg1'!T167),"--")</f>
        <v>--</v>
      </c>
      <c r="AI165" s="1">
        <f ca="1">COUNTIFS(AC2:AC3002,'pg1'!C167,AH2:AH3002,AH165)</f>
        <v>0</v>
      </c>
    </row>
    <row r="166" spans="27:35" ht="12.75" customHeight="1">
      <c r="AA166" s="1">
        <f t="shared" si="3"/>
        <v>165</v>
      </c>
      <c r="AB166" s="1" t="b">
        <f>AND('pg1'!S168&lt;&gt;"Cancelled",'pg1'!S168&lt;&gt;"Account",'pg1'!S168&lt;&gt;"Pending",'pg1'!S168&lt;&gt;"")</f>
        <v>0</v>
      </c>
      <c r="AC166" s="1" t="str">
        <f>IF(AB166=TRUE,'pg1'!C168,"")</f>
        <v/>
      </c>
      <c r="AD166" s="1" t="str">
        <f>IF('pg1'!S168="Ordered",'pg1'!C168,"")</f>
        <v/>
      </c>
      <c r="AE166" s="2" t="str">
        <f>IF('pg1'!C168&lt;&gt;"",COUNTIF(AD2:AD3002,'pg1'!C168)&gt;4,"--")</f>
        <v>--</v>
      </c>
      <c r="AF166" s="1" t="str">
        <f ca="1">IF(startDate="",0,IF(AND('pg1'!T168&gt;=startDate,'pg1'!T168&lt;=endDate,'pg1'!R168&lt;&gt;""),'pg1'!R168,""))</f>
        <v/>
      </c>
      <c r="AG166" s="110" t="str">
        <f>IF(AC166="","",COUNTIFS(AC2:AC3002,AC166))</f>
        <v/>
      </c>
      <c r="AH166" s="2" t="str">
        <f ca="1">IFERROR(MONTH('pg1'!T168),"--")</f>
        <v>--</v>
      </c>
      <c r="AI166" s="1">
        <f ca="1">COUNTIFS(AC2:AC3002,'pg1'!C168,AH2:AH3002,AH166)</f>
        <v>0</v>
      </c>
    </row>
    <row r="167" spans="27:35" ht="12.75" customHeight="1">
      <c r="AA167" s="1">
        <f t="shared" si="3"/>
        <v>166</v>
      </c>
      <c r="AB167" s="1" t="b">
        <f>AND('pg1'!S169&lt;&gt;"Cancelled",'pg1'!S169&lt;&gt;"Account",'pg1'!S169&lt;&gt;"Pending",'pg1'!S169&lt;&gt;"")</f>
        <v>0</v>
      </c>
      <c r="AC167" s="1" t="str">
        <f>IF(AB167=TRUE,'pg1'!C169,"")</f>
        <v/>
      </c>
      <c r="AD167" s="1" t="str">
        <f>IF('pg1'!S169="Ordered",'pg1'!C169,"")</f>
        <v/>
      </c>
      <c r="AE167" s="2" t="str">
        <f>IF('pg1'!C169&lt;&gt;"",COUNTIF(AD2:AD3002,'pg1'!C169)&gt;4,"--")</f>
        <v>--</v>
      </c>
      <c r="AF167" s="1" t="str">
        <f ca="1">IF(startDate="",0,IF(AND('pg1'!T169&gt;=startDate,'pg1'!T169&lt;=endDate,'pg1'!R169&lt;&gt;""),'pg1'!R169,""))</f>
        <v/>
      </c>
      <c r="AG167" s="110" t="str">
        <f>IF(AC167="","",COUNTIFS(AC2:AC3002,AC167))</f>
        <v/>
      </c>
      <c r="AH167" s="2" t="str">
        <f ca="1">IFERROR(MONTH('pg1'!T169),"--")</f>
        <v>--</v>
      </c>
      <c r="AI167" s="1">
        <f ca="1">COUNTIFS(AC2:AC3002,'pg1'!C169,AH2:AH3002,AH167)</f>
        <v>0</v>
      </c>
    </row>
    <row r="168" spans="27:35" ht="12.75" customHeight="1">
      <c r="AA168" s="1">
        <f t="shared" si="3"/>
        <v>167</v>
      </c>
      <c r="AB168" s="1" t="b">
        <f>AND('pg1'!S170&lt;&gt;"Cancelled",'pg1'!S170&lt;&gt;"Account",'pg1'!S170&lt;&gt;"Pending",'pg1'!S170&lt;&gt;"")</f>
        <v>0</v>
      </c>
      <c r="AC168" s="1" t="str">
        <f>IF(AB168=TRUE,'pg1'!C170,"")</f>
        <v/>
      </c>
      <c r="AD168" s="1" t="str">
        <f>IF('pg1'!S170="Ordered",'pg1'!C170,"")</f>
        <v/>
      </c>
      <c r="AE168" s="2" t="str">
        <f>IF('pg1'!C170&lt;&gt;"",COUNTIF(AD2:AD3002,'pg1'!C170)&gt;4,"--")</f>
        <v>--</v>
      </c>
      <c r="AF168" s="1" t="str">
        <f ca="1">IF(startDate="",0,IF(AND('pg1'!T170&gt;=startDate,'pg1'!T170&lt;=endDate,'pg1'!R170&lt;&gt;""),'pg1'!R170,""))</f>
        <v/>
      </c>
      <c r="AG168" s="110" t="str">
        <f>IF(AC168="","",COUNTIFS(AC2:AC3002,AC168))</f>
        <v/>
      </c>
      <c r="AH168" s="2" t="str">
        <f ca="1">IFERROR(MONTH('pg1'!T170),"--")</f>
        <v>--</v>
      </c>
      <c r="AI168" s="1">
        <f ca="1">COUNTIFS(AC2:AC3002,'pg1'!C170,AH2:AH3002,AH168)</f>
        <v>0</v>
      </c>
    </row>
    <row r="169" spans="27:35" ht="12.75" customHeight="1">
      <c r="AA169" s="1">
        <f t="shared" si="3"/>
        <v>168</v>
      </c>
      <c r="AB169" s="1" t="b">
        <f>AND('pg1'!S171&lt;&gt;"Cancelled",'pg1'!S171&lt;&gt;"Account",'pg1'!S171&lt;&gt;"Pending",'pg1'!S171&lt;&gt;"")</f>
        <v>0</v>
      </c>
      <c r="AC169" s="1" t="str">
        <f>IF(AB169=TRUE,'pg1'!C171,"")</f>
        <v/>
      </c>
      <c r="AD169" s="1" t="str">
        <f>IF('pg1'!S171="Ordered",'pg1'!C171,"")</f>
        <v/>
      </c>
      <c r="AE169" s="2" t="str">
        <f>IF('pg1'!C171&lt;&gt;"",COUNTIF(AD2:AD3002,'pg1'!C171)&gt;4,"--")</f>
        <v>--</v>
      </c>
      <c r="AF169" s="1" t="str">
        <f ca="1">IF(startDate="",0,IF(AND('pg1'!T171&gt;=startDate,'pg1'!T171&lt;=endDate,'pg1'!R171&lt;&gt;""),'pg1'!R171,""))</f>
        <v/>
      </c>
      <c r="AG169" s="110" t="str">
        <f>IF(AC169="","",COUNTIFS(AC2:AC3002,AC169))</f>
        <v/>
      </c>
      <c r="AH169" s="2" t="str">
        <f ca="1">IFERROR(MONTH('pg1'!T171),"--")</f>
        <v>--</v>
      </c>
      <c r="AI169" s="1">
        <f ca="1">COUNTIFS(AC2:AC3002,'pg1'!C171,AH2:AH3002,AH169)</f>
        <v>0</v>
      </c>
    </row>
    <row r="170" spans="27:35" ht="12.75" customHeight="1">
      <c r="AA170" s="1">
        <f t="shared" si="3"/>
        <v>169</v>
      </c>
      <c r="AB170" s="1" t="b">
        <f>AND('pg1'!S172&lt;&gt;"Cancelled",'pg1'!S172&lt;&gt;"Account",'pg1'!S172&lt;&gt;"Pending",'pg1'!S172&lt;&gt;"")</f>
        <v>0</v>
      </c>
      <c r="AC170" s="1" t="str">
        <f>IF(AB170=TRUE,'pg1'!C172,"")</f>
        <v/>
      </c>
      <c r="AD170" s="1" t="str">
        <f>IF('pg1'!S172="Ordered",'pg1'!C172,"")</f>
        <v/>
      </c>
      <c r="AE170" s="2" t="str">
        <f>IF('pg1'!C172&lt;&gt;"",COUNTIF(AD2:AD3002,'pg1'!C172)&gt;4,"--")</f>
        <v>--</v>
      </c>
      <c r="AF170" s="1" t="str">
        <f ca="1">IF(startDate="",0,IF(AND('pg1'!T172&gt;=startDate,'pg1'!T172&lt;=endDate,'pg1'!R172&lt;&gt;""),'pg1'!R172,""))</f>
        <v/>
      </c>
      <c r="AG170" s="110" t="str">
        <f>IF(AC170="","",COUNTIFS(AC2:AC3002,AC170))</f>
        <v/>
      </c>
      <c r="AH170" s="2" t="str">
        <f ca="1">IFERROR(MONTH('pg1'!T172),"--")</f>
        <v>--</v>
      </c>
      <c r="AI170" s="1">
        <f ca="1">COUNTIFS(AC2:AC3002,'pg1'!C172,AH2:AH3002,AH170)</f>
        <v>0</v>
      </c>
    </row>
    <row r="171" spans="27:35" ht="12.75" customHeight="1">
      <c r="AA171" s="1">
        <f t="shared" si="3"/>
        <v>170</v>
      </c>
      <c r="AB171" s="1" t="b">
        <f>AND('pg1'!S173&lt;&gt;"Cancelled",'pg1'!S173&lt;&gt;"Account",'pg1'!S173&lt;&gt;"Pending",'pg1'!S173&lt;&gt;"")</f>
        <v>0</v>
      </c>
      <c r="AC171" s="1" t="str">
        <f>IF(AB171=TRUE,'pg1'!C173,"")</f>
        <v/>
      </c>
      <c r="AD171" s="1" t="str">
        <f>IF('pg1'!S173="Ordered",'pg1'!C173,"")</f>
        <v/>
      </c>
      <c r="AE171" s="2" t="str">
        <f>IF('pg1'!C173&lt;&gt;"",COUNTIF(AD2:AD3002,'pg1'!C173)&gt;4,"--")</f>
        <v>--</v>
      </c>
      <c r="AF171" s="1" t="str">
        <f ca="1">IF(startDate="",0,IF(AND('pg1'!T173&gt;=startDate,'pg1'!T173&lt;=endDate,'pg1'!R173&lt;&gt;""),'pg1'!R173,""))</f>
        <v/>
      </c>
      <c r="AG171" s="110" t="str">
        <f>IF(AC171="","",COUNTIFS(AC2:AC3002,AC171))</f>
        <v/>
      </c>
      <c r="AH171" s="2" t="str">
        <f ca="1">IFERROR(MONTH('pg1'!T173),"--")</f>
        <v>--</v>
      </c>
      <c r="AI171" s="1">
        <f ca="1">COUNTIFS(AC2:AC3002,'pg1'!C173,AH2:AH3002,AH171)</f>
        <v>0</v>
      </c>
    </row>
    <row r="172" spans="27:35" ht="12.75" customHeight="1">
      <c r="AA172" s="1">
        <f t="shared" si="3"/>
        <v>171</v>
      </c>
      <c r="AB172" s="1" t="b">
        <f>AND('pg1'!S174&lt;&gt;"Cancelled",'pg1'!S174&lt;&gt;"Account",'pg1'!S174&lt;&gt;"Pending",'pg1'!S174&lt;&gt;"")</f>
        <v>0</v>
      </c>
      <c r="AC172" s="1" t="str">
        <f>IF(AB172=TRUE,'pg1'!C174,"")</f>
        <v/>
      </c>
      <c r="AD172" s="1" t="str">
        <f>IF('pg1'!S174="Ordered",'pg1'!C174,"")</f>
        <v/>
      </c>
      <c r="AE172" s="2" t="str">
        <f>IF('pg1'!C174&lt;&gt;"",COUNTIF(AD2:AD3002,'pg1'!C174)&gt;4,"--")</f>
        <v>--</v>
      </c>
      <c r="AF172" s="1" t="str">
        <f ca="1">IF(startDate="",0,IF(AND('pg1'!T174&gt;=startDate,'pg1'!T174&lt;=endDate,'pg1'!R174&lt;&gt;""),'pg1'!R174,""))</f>
        <v/>
      </c>
      <c r="AG172" s="110" t="str">
        <f>IF(AC172="","",COUNTIFS(AC2:AC3002,AC172))</f>
        <v/>
      </c>
      <c r="AH172" s="2" t="str">
        <f ca="1">IFERROR(MONTH('pg1'!T174),"--")</f>
        <v>--</v>
      </c>
      <c r="AI172" s="1">
        <f ca="1">COUNTIFS(AC2:AC3002,'pg1'!C174,AH2:AH3002,AH172)</f>
        <v>0</v>
      </c>
    </row>
    <row r="173" spans="27:35" ht="12.75" customHeight="1">
      <c r="AA173" s="1">
        <f t="shared" si="3"/>
        <v>172</v>
      </c>
      <c r="AB173" s="1" t="b">
        <f>AND('pg1'!S175&lt;&gt;"Cancelled",'pg1'!S175&lt;&gt;"Account",'pg1'!S175&lt;&gt;"Pending",'pg1'!S175&lt;&gt;"")</f>
        <v>0</v>
      </c>
      <c r="AC173" s="1" t="str">
        <f>IF(AB173=TRUE,'pg1'!C175,"")</f>
        <v/>
      </c>
      <c r="AD173" s="1" t="str">
        <f>IF('pg1'!S175="Ordered",'pg1'!C175,"")</f>
        <v/>
      </c>
      <c r="AE173" s="2" t="str">
        <f>IF('pg1'!C175&lt;&gt;"",COUNTIF(AD2:AD3002,'pg1'!C175)&gt;4,"--")</f>
        <v>--</v>
      </c>
      <c r="AF173" s="1" t="str">
        <f ca="1">IF(startDate="",0,IF(AND('pg1'!T175&gt;=startDate,'pg1'!T175&lt;=endDate,'pg1'!R175&lt;&gt;""),'pg1'!R175,""))</f>
        <v/>
      </c>
      <c r="AG173" s="110" t="str">
        <f>IF(AC173="","",COUNTIFS(AC2:AC3002,AC173))</f>
        <v/>
      </c>
      <c r="AH173" s="2" t="str">
        <f ca="1">IFERROR(MONTH('pg1'!T175),"--")</f>
        <v>--</v>
      </c>
      <c r="AI173" s="1">
        <f ca="1">COUNTIFS(AC2:AC3002,'pg1'!C175,AH2:AH3002,AH173)</f>
        <v>0</v>
      </c>
    </row>
    <row r="174" spans="27:35" ht="12.75" customHeight="1">
      <c r="AA174" s="1">
        <f t="shared" si="3"/>
        <v>173</v>
      </c>
      <c r="AB174" s="1" t="b">
        <f>AND('pg1'!S176&lt;&gt;"Cancelled",'pg1'!S176&lt;&gt;"Account",'pg1'!S176&lt;&gt;"Pending",'pg1'!S176&lt;&gt;"")</f>
        <v>0</v>
      </c>
      <c r="AC174" s="1" t="str">
        <f>IF(AB174=TRUE,'pg1'!C176,"")</f>
        <v/>
      </c>
      <c r="AD174" s="1" t="str">
        <f>IF('pg1'!S176="Ordered",'pg1'!C176,"")</f>
        <v/>
      </c>
      <c r="AE174" s="2" t="str">
        <f>IF('pg1'!C176&lt;&gt;"",COUNTIF(AD2:AD3002,'pg1'!C176)&gt;4,"--")</f>
        <v>--</v>
      </c>
      <c r="AF174" s="1" t="str">
        <f ca="1">IF(startDate="",0,IF(AND('pg1'!T176&gt;=startDate,'pg1'!T176&lt;=endDate,'pg1'!R176&lt;&gt;""),'pg1'!R176,""))</f>
        <v/>
      </c>
      <c r="AG174" s="110" t="str">
        <f>IF(AC174="","",COUNTIFS(AC2:AC3002,AC174))</f>
        <v/>
      </c>
      <c r="AH174" s="2" t="str">
        <f ca="1">IFERROR(MONTH('pg1'!T176),"--")</f>
        <v>--</v>
      </c>
      <c r="AI174" s="1">
        <f ca="1">COUNTIFS(AC2:AC3002,'pg1'!C176,AH2:AH3002,AH174)</f>
        <v>0</v>
      </c>
    </row>
    <row r="175" spans="27:35" ht="12.75" customHeight="1">
      <c r="AA175" s="1">
        <f t="shared" si="3"/>
        <v>174</v>
      </c>
      <c r="AB175" s="1" t="b">
        <f>AND('pg1'!S177&lt;&gt;"Cancelled",'pg1'!S177&lt;&gt;"Account",'pg1'!S177&lt;&gt;"Pending",'pg1'!S177&lt;&gt;"")</f>
        <v>0</v>
      </c>
      <c r="AC175" s="1" t="str">
        <f>IF(AB175=TRUE,'pg1'!C177,"")</f>
        <v/>
      </c>
      <c r="AD175" s="1" t="str">
        <f>IF('pg1'!S177="Ordered",'pg1'!C177,"")</f>
        <v/>
      </c>
      <c r="AE175" s="2" t="str">
        <f>IF('pg1'!C177&lt;&gt;"",COUNTIF(AD2:AD3002,'pg1'!C177)&gt;4,"--")</f>
        <v>--</v>
      </c>
      <c r="AF175" s="1" t="str">
        <f ca="1">IF(startDate="",0,IF(AND('pg1'!T177&gt;=startDate,'pg1'!T177&lt;=endDate,'pg1'!R177&lt;&gt;""),'pg1'!R177,""))</f>
        <v/>
      </c>
      <c r="AG175" s="110" t="str">
        <f>IF(AC175="","",COUNTIFS(AC2:AC3002,AC175))</f>
        <v/>
      </c>
      <c r="AH175" s="2" t="str">
        <f ca="1">IFERROR(MONTH('pg1'!T177),"--")</f>
        <v>--</v>
      </c>
      <c r="AI175" s="1">
        <f ca="1">COUNTIFS(AC2:AC3002,'pg1'!C177,AH2:AH3002,AH175)</f>
        <v>0</v>
      </c>
    </row>
    <row r="176" spans="27:35" ht="12.75" customHeight="1">
      <c r="AA176" s="1">
        <f t="shared" si="3"/>
        <v>175</v>
      </c>
      <c r="AB176" s="1" t="b">
        <f>AND('pg1'!S178&lt;&gt;"Cancelled",'pg1'!S178&lt;&gt;"Account",'pg1'!S178&lt;&gt;"Pending",'pg1'!S178&lt;&gt;"")</f>
        <v>0</v>
      </c>
      <c r="AC176" s="1" t="str">
        <f>IF(AB176=TRUE,'pg1'!C178,"")</f>
        <v/>
      </c>
      <c r="AD176" s="1" t="str">
        <f>IF('pg1'!S178="Ordered",'pg1'!C178,"")</f>
        <v/>
      </c>
      <c r="AE176" s="2" t="str">
        <f>IF('pg1'!C178&lt;&gt;"",COUNTIF(AD2:AD3002,'pg1'!C178)&gt;4,"--")</f>
        <v>--</v>
      </c>
      <c r="AF176" s="1" t="str">
        <f ca="1">IF(startDate="",0,IF(AND('pg1'!T178&gt;=startDate,'pg1'!T178&lt;=endDate,'pg1'!R178&lt;&gt;""),'pg1'!R178,""))</f>
        <v/>
      </c>
      <c r="AG176" s="110" t="str">
        <f>IF(AC176="","",COUNTIFS(AC2:AC3002,AC176))</f>
        <v/>
      </c>
      <c r="AH176" s="2" t="str">
        <f ca="1">IFERROR(MONTH('pg1'!T178),"--")</f>
        <v>--</v>
      </c>
      <c r="AI176" s="1">
        <f ca="1">COUNTIFS(AC2:AC3002,'pg1'!C178,AH2:AH3002,AH176)</f>
        <v>0</v>
      </c>
    </row>
    <row r="177" spans="27:35" ht="12.75" customHeight="1">
      <c r="AA177" s="1">
        <f t="shared" si="3"/>
        <v>176</v>
      </c>
      <c r="AB177" s="1" t="b">
        <f>AND('pg1'!S179&lt;&gt;"Cancelled",'pg1'!S179&lt;&gt;"Account",'pg1'!S179&lt;&gt;"Pending",'pg1'!S179&lt;&gt;"")</f>
        <v>0</v>
      </c>
      <c r="AC177" s="1" t="str">
        <f>IF(AB177=TRUE,'pg1'!C179,"")</f>
        <v/>
      </c>
      <c r="AD177" s="1" t="str">
        <f>IF('pg1'!S179="Ordered",'pg1'!C179,"")</f>
        <v/>
      </c>
      <c r="AE177" s="2" t="str">
        <f>IF('pg1'!C179&lt;&gt;"",COUNTIF(AD2:AD3002,'pg1'!C179)&gt;4,"--")</f>
        <v>--</v>
      </c>
      <c r="AF177" s="1" t="str">
        <f ca="1">IF(startDate="",0,IF(AND('pg1'!T179&gt;=startDate,'pg1'!T179&lt;=endDate,'pg1'!R179&lt;&gt;""),'pg1'!R179,""))</f>
        <v/>
      </c>
      <c r="AG177" s="110" t="str">
        <f>IF(AC177="","",COUNTIFS(AC2:AC3002,AC177))</f>
        <v/>
      </c>
      <c r="AH177" s="2" t="str">
        <f ca="1">IFERROR(MONTH('pg1'!T179),"--")</f>
        <v>--</v>
      </c>
      <c r="AI177" s="1">
        <f ca="1">COUNTIFS(AC2:AC3002,'pg1'!C179,AH2:AH3002,AH177)</f>
        <v>0</v>
      </c>
    </row>
    <row r="178" spans="27:35" ht="12.75" customHeight="1">
      <c r="AA178" s="1">
        <f t="shared" si="3"/>
        <v>177</v>
      </c>
      <c r="AB178" s="1" t="b">
        <f>AND('pg1'!S180&lt;&gt;"Cancelled",'pg1'!S180&lt;&gt;"Account",'pg1'!S180&lt;&gt;"Pending",'pg1'!S180&lt;&gt;"")</f>
        <v>0</v>
      </c>
      <c r="AC178" s="1" t="str">
        <f>IF(AB178=TRUE,'pg1'!C180,"")</f>
        <v/>
      </c>
      <c r="AD178" s="1" t="str">
        <f>IF('pg1'!S180="Ordered",'pg1'!C180,"")</f>
        <v/>
      </c>
      <c r="AE178" s="2" t="str">
        <f>IF('pg1'!C180&lt;&gt;"",COUNTIF(AD2:AD3002,'pg1'!C180)&gt;4,"--")</f>
        <v>--</v>
      </c>
      <c r="AF178" s="1" t="str">
        <f ca="1">IF(startDate="",0,IF(AND('pg1'!T180&gt;=startDate,'pg1'!T180&lt;=endDate,'pg1'!R180&lt;&gt;""),'pg1'!R180,""))</f>
        <v/>
      </c>
      <c r="AG178" s="110" t="str">
        <f>IF(AC178="","",COUNTIFS(AC2:AC3002,AC178))</f>
        <v/>
      </c>
      <c r="AH178" s="2" t="str">
        <f ca="1">IFERROR(MONTH('pg1'!T180),"--")</f>
        <v>--</v>
      </c>
      <c r="AI178" s="1">
        <f ca="1">COUNTIFS(AC2:AC3002,'pg1'!C180,AH2:AH3002,AH178)</f>
        <v>0</v>
      </c>
    </row>
    <row r="179" spans="27:35" ht="12.75" customHeight="1">
      <c r="AA179" s="1">
        <f t="shared" si="3"/>
        <v>178</v>
      </c>
      <c r="AB179" s="1" t="b">
        <f>AND('pg1'!S181&lt;&gt;"Cancelled",'pg1'!S181&lt;&gt;"Account",'pg1'!S181&lt;&gt;"Pending",'pg1'!S181&lt;&gt;"")</f>
        <v>0</v>
      </c>
      <c r="AC179" s="1" t="str">
        <f>IF(AB179=TRUE,'pg1'!C181,"")</f>
        <v/>
      </c>
      <c r="AD179" s="1" t="str">
        <f>IF('pg1'!S181="Ordered",'pg1'!C181,"")</f>
        <v/>
      </c>
      <c r="AE179" s="2" t="str">
        <f>IF('pg1'!C181&lt;&gt;"",COUNTIF(AD2:AD3002,'pg1'!C181)&gt;4,"--")</f>
        <v>--</v>
      </c>
      <c r="AF179" s="1" t="str">
        <f ca="1">IF(startDate="",0,IF(AND('pg1'!T181&gt;=startDate,'pg1'!T181&lt;=endDate,'pg1'!R181&lt;&gt;""),'pg1'!R181,""))</f>
        <v/>
      </c>
      <c r="AG179" s="110" t="str">
        <f>IF(AC179="","",COUNTIFS(AC2:AC3002,AC179))</f>
        <v/>
      </c>
      <c r="AH179" s="2" t="str">
        <f ca="1">IFERROR(MONTH('pg1'!T181),"--")</f>
        <v>--</v>
      </c>
      <c r="AI179" s="1">
        <f ca="1">COUNTIFS(AC2:AC3002,'pg1'!C181,AH2:AH3002,AH179)</f>
        <v>0</v>
      </c>
    </row>
    <row r="180" spans="27:35" ht="12.75" customHeight="1">
      <c r="AA180" s="1">
        <f t="shared" si="3"/>
        <v>179</v>
      </c>
      <c r="AB180" s="1" t="b">
        <f>AND('pg1'!S182&lt;&gt;"Cancelled",'pg1'!S182&lt;&gt;"Account",'pg1'!S182&lt;&gt;"Pending",'pg1'!S182&lt;&gt;"")</f>
        <v>0</v>
      </c>
      <c r="AC180" s="1" t="str">
        <f>IF(AB180=TRUE,'pg1'!C182,"")</f>
        <v/>
      </c>
      <c r="AD180" s="1" t="str">
        <f>IF('pg1'!S182="Ordered",'pg1'!C182,"")</f>
        <v/>
      </c>
      <c r="AE180" s="2" t="str">
        <f>IF('pg1'!C182&lt;&gt;"",COUNTIF(AD2:AD3002,'pg1'!C182)&gt;4,"--")</f>
        <v>--</v>
      </c>
      <c r="AF180" s="1" t="str">
        <f ca="1">IF(startDate="",0,IF(AND('pg1'!T182&gt;=startDate,'pg1'!T182&lt;=endDate,'pg1'!R182&lt;&gt;""),'pg1'!R182,""))</f>
        <v/>
      </c>
      <c r="AG180" s="110" t="str">
        <f>IF(AC180="","",COUNTIFS(AC2:AC3002,AC180))</f>
        <v/>
      </c>
      <c r="AH180" s="2" t="str">
        <f ca="1">IFERROR(MONTH('pg1'!T182),"--")</f>
        <v>--</v>
      </c>
      <c r="AI180" s="1">
        <f ca="1">COUNTIFS(AC2:AC3002,'pg1'!C182,AH2:AH3002,AH180)</f>
        <v>0</v>
      </c>
    </row>
    <row r="181" spans="27:35" ht="12.75" customHeight="1">
      <c r="AA181" s="1">
        <f t="shared" si="3"/>
        <v>180</v>
      </c>
      <c r="AB181" s="1" t="b">
        <f>AND('pg1'!S183&lt;&gt;"Cancelled",'pg1'!S183&lt;&gt;"Account",'pg1'!S183&lt;&gt;"Pending",'pg1'!S183&lt;&gt;"")</f>
        <v>0</v>
      </c>
      <c r="AC181" s="1" t="str">
        <f>IF(AB181=TRUE,'pg1'!C183,"")</f>
        <v/>
      </c>
      <c r="AD181" s="1" t="str">
        <f>IF('pg1'!S183="Ordered",'pg1'!C183,"")</f>
        <v/>
      </c>
      <c r="AE181" s="2" t="str">
        <f>IF('pg1'!C183&lt;&gt;"",COUNTIF(AD2:AD3002,'pg1'!C183)&gt;4,"--")</f>
        <v>--</v>
      </c>
      <c r="AF181" s="1" t="str">
        <f ca="1">IF(startDate="",0,IF(AND('pg1'!T183&gt;=startDate,'pg1'!T183&lt;=endDate,'pg1'!R183&lt;&gt;""),'pg1'!R183,""))</f>
        <v/>
      </c>
      <c r="AG181" s="110" t="str">
        <f>IF(AC181="","",COUNTIFS(AC2:AC3002,AC181))</f>
        <v/>
      </c>
      <c r="AH181" s="2" t="str">
        <f ca="1">IFERROR(MONTH('pg1'!T183),"--")</f>
        <v>--</v>
      </c>
      <c r="AI181" s="1">
        <f ca="1">COUNTIFS(AC2:AC3002,'pg1'!C183,AH2:AH3002,AH181)</f>
        <v>0</v>
      </c>
    </row>
    <row r="182" spans="27:35" ht="12.75" customHeight="1">
      <c r="AA182" s="1">
        <f t="shared" si="3"/>
        <v>181</v>
      </c>
      <c r="AB182" s="1" t="b">
        <f>AND('pg1'!S184&lt;&gt;"Cancelled",'pg1'!S184&lt;&gt;"Account",'pg1'!S184&lt;&gt;"Pending",'pg1'!S184&lt;&gt;"")</f>
        <v>0</v>
      </c>
      <c r="AC182" s="1" t="str">
        <f>IF(AB182=TRUE,'pg1'!C184,"")</f>
        <v/>
      </c>
      <c r="AD182" s="1" t="str">
        <f>IF('pg1'!S184="Ordered",'pg1'!C184,"")</f>
        <v/>
      </c>
      <c r="AE182" s="2" t="str">
        <f>IF('pg1'!C184&lt;&gt;"",COUNTIF(AD2:AD3002,'pg1'!C184)&gt;4,"--")</f>
        <v>--</v>
      </c>
      <c r="AF182" s="1" t="str">
        <f ca="1">IF(startDate="",0,IF(AND('pg1'!T184&gt;=startDate,'pg1'!T184&lt;=endDate,'pg1'!R184&lt;&gt;""),'pg1'!R184,""))</f>
        <v/>
      </c>
      <c r="AG182" s="110" t="str">
        <f>IF(AC182="","",COUNTIFS(AC2:AC3002,AC182))</f>
        <v/>
      </c>
      <c r="AH182" s="2" t="str">
        <f ca="1">IFERROR(MONTH('pg1'!T184),"--")</f>
        <v>--</v>
      </c>
      <c r="AI182" s="1">
        <f ca="1">COUNTIFS(AC2:AC3002,'pg1'!C184,AH2:AH3002,AH182)</f>
        <v>0</v>
      </c>
    </row>
    <row r="183" spans="27:35" ht="12.75" customHeight="1">
      <c r="AA183" s="1">
        <f t="shared" si="3"/>
        <v>182</v>
      </c>
      <c r="AB183" s="1" t="b">
        <f>AND('pg1'!S185&lt;&gt;"Cancelled",'pg1'!S185&lt;&gt;"Account",'pg1'!S185&lt;&gt;"Pending",'pg1'!S185&lt;&gt;"")</f>
        <v>0</v>
      </c>
      <c r="AC183" s="1" t="str">
        <f>IF(AB183=TRUE,'pg1'!C185,"")</f>
        <v/>
      </c>
      <c r="AD183" s="1" t="str">
        <f>IF('pg1'!S185="Ordered",'pg1'!C185,"")</f>
        <v/>
      </c>
      <c r="AE183" s="2" t="str">
        <f>IF('pg1'!C185&lt;&gt;"",COUNTIF(AD2:AD3002,'pg1'!C185)&gt;4,"--")</f>
        <v>--</v>
      </c>
      <c r="AF183" s="1" t="str">
        <f ca="1">IF(startDate="",0,IF(AND('pg1'!T185&gt;=startDate,'pg1'!T185&lt;=endDate,'pg1'!R185&lt;&gt;""),'pg1'!R185,""))</f>
        <v/>
      </c>
      <c r="AG183" s="110" t="str">
        <f>IF(AC183="","",COUNTIFS(AC2:AC3002,AC183))</f>
        <v/>
      </c>
      <c r="AH183" s="2" t="str">
        <f ca="1">IFERROR(MONTH('pg1'!T185),"--")</f>
        <v>--</v>
      </c>
      <c r="AI183" s="1">
        <f ca="1">COUNTIFS(AC2:AC3002,'pg1'!C185,AH2:AH3002,AH183)</f>
        <v>0</v>
      </c>
    </row>
    <row r="184" spans="27:35" ht="12.75" customHeight="1">
      <c r="AA184" s="1">
        <f t="shared" si="3"/>
        <v>183</v>
      </c>
      <c r="AB184" s="1" t="b">
        <f>AND('pg1'!S186&lt;&gt;"Cancelled",'pg1'!S186&lt;&gt;"Account",'pg1'!S186&lt;&gt;"Pending",'pg1'!S186&lt;&gt;"")</f>
        <v>0</v>
      </c>
      <c r="AC184" s="1" t="str">
        <f>IF(AB184=TRUE,'pg1'!C186,"")</f>
        <v/>
      </c>
      <c r="AD184" s="1" t="str">
        <f>IF('pg1'!S186="Ordered",'pg1'!C186,"")</f>
        <v/>
      </c>
      <c r="AE184" s="2" t="str">
        <f>IF('pg1'!C186&lt;&gt;"",COUNTIF(AD2:AD3002,'pg1'!C186)&gt;4,"--")</f>
        <v>--</v>
      </c>
      <c r="AF184" s="1" t="str">
        <f ca="1">IF(startDate="",0,IF(AND('pg1'!T186&gt;=startDate,'pg1'!T186&lt;=endDate,'pg1'!R186&lt;&gt;""),'pg1'!R186,""))</f>
        <v/>
      </c>
      <c r="AG184" s="110" t="str">
        <f>IF(AC184="","",COUNTIFS(AC2:AC3002,AC184))</f>
        <v/>
      </c>
      <c r="AH184" s="2" t="str">
        <f ca="1">IFERROR(MONTH('pg1'!T186),"--")</f>
        <v>--</v>
      </c>
      <c r="AI184" s="1">
        <f ca="1">COUNTIFS(AC2:AC3002,'pg1'!C186,AH2:AH3002,AH184)</f>
        <v>0</v>
      </c>
    </row>
    <row r="185" spans="27:35" ht="12.75" customHeight="1">
      <c r="AA185" s="1">
        <f t="shared" si="3"/>
        <v>184</v>
      </c>
      <c r="AB185" s="1" t="b">
        <f>AND('pg1'!S187&lt;&gt;"Cancelled",'pg1'!S187&lt;&gt;"Account",'pg1'!S187&lt;&gt;"Pending",'pg1'!S187&lt;&gt;"")</f>
        <v>0</v>
      </c>
      <c r="AC185" s="1" t="str">
        <f>IF(AB185=TRUE,'pg1'!C187,"")</f>
        <v/>
      </c>
      <c r="AD185" s="1" t="str">
        <f>IF('pg1'!S187="Ordered",'pg1'!C187,"")</f>
        <v/>
      </c>
      <c r="AE185" s="2" t="str">
        <f>IF('pg1'!C187&lt;&gt;"",COUNTIF(AD2:AD3002,'pg1'!C187)&gt;4,"--")</f>
        <v>--</v>
      </c>
      <c r="AF185" s="1" t="str">
        <f ca="1">IF(startDate="",0,IF(AND('pg1'!T187&gt;=startDate,'pg1'!T187&lt;=endDate,'pg1'!R187&lt;&gt;""),'pg1'!R187,""))</f>
        <v/>
      </c>
      <c r="AG185" s="110" t="str">
        <f>IF(AC185="","",COUNTIFS(AC2:AC3002,AC185))</f>
        <v/>
      </c>
      <c r="AH185" s="2" t="str">
        <f ca="1">IFERROR(MONTH('pg1'!T187),"--")</f>
        <v>--</v>
      </c>
      <c r="AI185" s="1">
        <f ca="1">COUNTIFS(AC2:AC3002,'pg1'!C187,AH2:AH3002,AH185)</f>
        <v>0</v>
      </c>
    </row>
    <row r="186" spans="27:35" ht="12.75" customHeight="1">
      <c r="AA186" s="1">
        <f t="shared" si="3"/>
        <v>185</v>
      </c>
      <c r="AB186" s="1" t="b">
        <f>AND('pg1'!S188&lt;&gt;"Cancelled",'pg1'!S188&lt;&gt;"Account",'pg1'!S188&lt;&gt;"Pending",'pg1'!S188&lt;&gt;"")</f>
        <v>0</v>
      </c>
      <c r="AC186" s="1" t="str">
        <f>IF(AB186=TRUE,'pg1'!C188,"")</f>
        <v/>
      </c>
      <c r="AD186" s="1" t="str">
        <f>IF('pg1'!S188="Ordered",'pg1'!C188,"")</f>
        <v/>
      </c>
      <c r="AE186" s="2" t="str">
        <f>IF('pg1'!C188&lt;&gt;"",COUNTIF(AD2:AD3002,'pg1'!C188)&gt;4,"--")</f>
        <v>--</v>
      </c>
      <c r="AF186" s="1" t="str">
        <f ca="1">IF(startDate="",0,IF(AND('pg1'!T188&gt;=startDate,'pg1'!T188&lt;=endDate,'pg1'!R188&lt;&gt;""),'pg1'!R188,""))</f>
        <v/>
      </c>
      <c r="AG186" s="110" t="str">
        <f>IF(AC186="","",COUNTIFS(AC2:AC3002,AC186))</f>
        <v/>
      </c>
      <c r="AH186" s="2" t="str">
        <f ca="1">IFERROR(MONTH('pg1'!T188),"--")</f>
        <v>--</v>
      </c>
      <c r="AI186" s="1">
        <f ca="1">COUNTIFS(AC2:AC3002,'pg1'!C188,AH2:AH3002,AH186)</f>
        <v>0</v>
      </c>
    </row>
    <row r="187" spans="27:35" ht="12.75" customHeight="1">
      <c r="AA187" s="1">
        <f t="shared" si="3"/>
        <v>186</v>
      </c>
      <c r="AB187" s="1" t="b">
        <f>AND('pg1'!S189&lt;&gt;"Cancelled",'pg1'!S189&lt;&gt;"Account",'pg1'!S189&lt;&gt;"Pending",'pg1'!S189&lt;&gt;"")</f>
        <v>0</v>
      </c>
      <c r="AC187" s="1" t="str">
        <f>IF(AB187=TRUE,'pg1'!C189,"")</f>
        <v/>
      </c>
      <c r="AD187" s="1" t="str">
        <f>IF('pg1'!S189="Ordered",'pg1'!C189,"")</f>
        <v/>
      </c>
      <c r="AE187" s="2" t="str">
        <f>IF('pg1'!C189&lt;&gt;"",COUNTIF(AD2:AD3002,'pg1'!C189)&gt;4,"--")</f>
        <v>--</v>
      </c>
      <c r="AF187" s="1" t="str">
        <f ca="1">IF(startDate="",0,IF(AND('pg1'!T189&gt;=startDate,'pg1'!T189&lt;=endDate,'pg1'!R189&lt;&gt;""),'pg1'!R189,""))</f>
        <v/>
      </c>
      <c r="AG187" s="110" t="str">
        <f>IF(AC187="","",COUNTIFS(AC2:AC3002,AC187))</f>
        <v/>
      </c>
      <c r="AH187" s="2" t="str">
        <f ca="1">IFERROR(MONTH('pg1'!T189),"--")</f>
        <v>--</v>
      </c>
      <c r="AI187" s="1">
        <f ca="1">COUNTIFS(AC2:AC3002,'pg1'!C189,AH2:AH3002,AH187)</f>
        <v>0</v>
      </c>
    </row>
    <row r="188" spans="27:35" ht="12.75" customHeight="1">
      <c r="AA188" s="1">
        <f t="shared" si="3"/>
        <v>187</v>
      </c>
      <c r="AB188" s="1" t="b">
        <f>AND('pg1'!S190&lt;&gt;"Cancelled",'pg1'!S190&lt;&gt;"Account",'pg1'!S190&lt;&gt;"Pending",'pg1'!S190&lt;&gt;"")</f>
        <v>0</v>
      </c>
      <c r="AC188" s="1" t="str">
        <f>IF(AB188=TRUE,'pg1'!C190,"")</f>
        <v/>
      </c>
      <c r="AD188" s="1" t="str">
        <f>IF('pg1'!S190="Ordered",'pg1'!C190,"")</f>
        <v/>
      </c>
      <c r="AE188" s="2" t="str">
        <f>IF('pg1'!C190&lt;&gt;"",COUNTIF(AD2:AD3002,'pg1'!C190)&gt;4,"--")</f>
        <v>--</v>
      </c>
      <c r="AF188" s="1" t="str">
        <f ca="1">IF(startDate="",0,IF(AND('pg1'!T190&gt;=startDate,'pg1'!T190&lt;=endDate,'pg1'!R190&lt;&gt;""),'pg1'!R190,""))</f>
        <v/>
      </c>
      <c r="AG188" s="110" t="str">
        <f>IF(AC188="","",COUNTIFS(AC2:AC3002,AC188))</f>
        <v/>
      </c>
      <c r="AH188" s="2" t="str">
        <f ca="1">IFERROR(MONTH('pg1'!T190),"--")</f>
        <v>--</v>
      </c>
      <c r="AI188" s="1">
        <f ca="1">COUNTIFS(AC2:AC3002,'pg1'!C190,AH2:AH3002,AH188)</f>
        <v>0</v>
      </c>
    </row>
    <row r="189" spans="27:35" ht="12.75" customHeight="1">
      <c r="AA189" s="1">
        <f t="shared" si="3"/>
        <v>188</v>
      </c>
      <c r="AB189" s="1" t="b">
        <f>AND('pg1'!S191&lt;&gt;"Cancelled",'pg1'!S191&lt;&gt;"Account",'pg1'!S191&lt;&gt;"Pending",'pg1'!S191&lt;&gt;"")</f>
        <v>0</v>
      </c>
      <c r="AC189" s="1" t="str">
        <f>IF(AB189=TRUE,'pg1'!C191,"")</f>
        <v/>
      </c>
      <c r="AD189" s="1" t="str">
        <f>IF('pg1'!S191="Ordered",'pg1'!C191,"")</f>
        <v/>
      </c>
      <c r="AE189" s="2" t="str">
        <f>IF('pg1'!C191&lt;&gt;"",COUNTIF(AD2:AD3002,'pg1'!C191)&gt;4,"--")</f>
        <v>--</v>
      </c>
      <c r="AF189" s="1" t="str">
        <f ca="1">IF(startDate="",0,IF(AND('pg1'!T191&gt;=startDate,'pg1'!T191&lt;=endDate,'pg1'!R191&lt;&gt;""),'pg1'!R191,""))</f>
        <v/>
      </c>
      <c r="AG189" s="110" t="str">
        <f>IF(AC189="","",COUNTIFS(AC2:AC3002,AC189))</f>
        <v/>
      </c>
      <c r="AH189" s="2" t="str">
        <f ca="1">IFERROR(MONTH('pg1'!T191),"--")</f>
        <v>--</v>
      </c>
      <c r="AI189" s="1">
        <f ca="1">COUNTIFS(AC2:AC3002,'pg1'!C191,AH2:AH3002,AH189)</f>
        <v>0</v>
      </c>
    </row>
    <row r="190" spans="27:35" ht="12.75" customHeight="1">
      <c r="AA190" s="1">
        <f t="shared" si="3"/>
        <v>189</v>
      </c>
      <c r="AB190" s="1" t="b">
        <f>AND('pg1'!S192&lt;&gt;"Cancelled",'pg1'!S192&lt;&gt;"Account",'pg1'!S192&lt;&gt;"Pending",'pg1'!S192&lt;&gt;"")</f>
        <v>0</v>
      </c>
      <c r="AC190" s="1" t="str">
        <f>IF(AB190=TRUE,'pg1'!C192,"")</f>
        <v/>
      </c>
      <c r="AD190" s="1" t="str">
        <f>IF('pg1'!S192="Ordered",'pg1'!C192,"")</f>
        <v/>
      </c>
      <c r="AE190" s="2" t="str">
        <f>IF('pg1'!C192&lt;&gt;"",COUNTIF(AD2:AD3002,'pg1'!C192)&gt;4,"--")</f>
        <v>--</v>
      </c>
      <c r="AF190" s="1" t="str">
        <f ca="1">IF(startDate="",0,IF(AND('pg1'!T192&gt;=startDate,'pg1'!T192&lt;=endDate,'pg1'!R192&lt;&gt;""),'pg1'!R192,""))</f>
        <v/>
      </c>
      <c r="AG190" s="110" t="str">
        <f>IF(AC190="","",COUNTIFS(AC2:AC3002,AC190))</f>
        <v/>
      </c>
      <c r="AH190" s="2" t="str">
        <f ca="1">IFERROR(MONTH('pg1'!T192),"--")</f>
        <v>--</v>
      </c>
      <c r="AI190" s="1">
        <f ca="1">COUNTIFS(AC2:AC3002,'pg1'!C192,AH2:AH3002,AH190)</f>
        <v>0</v>
      </c>
    </row>
    <row r="191" spans="27:35" ht="12.75" customHeight="1">
      <c r="AA191" s="1">
        <f t="shared" si="3"/>
        <v>190</v>
      </c>
      <c r="AB191" s="1" t="b">
        <f>AND('pg1'!S193&lt;&gt;"Cancelled",'pg1'!S193&lt;&gt;"Account",'pg1'!S193&lt;&gt;"Pending",'pg1'!S193&lt;&gt;"")</f>
        <v>0</v>
      </c>
      <c r="AC191" s="1" t="str">
        <f>IF(AB191=TRUE,'pg1'!C193,"")</f>
        <v/>
      </c>
      <c r="AD191" s="1" t="str">
        <f>IF('pg1'!S193="Ordered",'pg1'!C193,"")</f>
        <v/>
      </c>
      <c r="AE191" s="2" t="str">
        <f>IF('pg1'!C193&lt;&gt;"",COUNTIF(AD2:AD3002,'pg1'!C193)&gt;4,"--")</f>
        <v>--</v>
      </c>
      <c r="AF191" s="1" t="str">
        <f ca="1">IF(startDate="",0,IF(AND('pg1'!T193&gt;=startDate,'pg1'!T193&lt;=endDate,'pg1'!R193&lt;&gt;""),'pg1'!R193,""))</f>
        <v/>
      </c>
      <c r="AG191" s="110" t="str">
        <f>IF(AC191="","",COUNTIFS(AC2:AC3002,AC191))</f>
        <v/>
      </c>
      <c r="AH191" s="2" t="str">
        <f ca="1">IFERROR(MONTH('pg1'!T193),"--")</f>
        <v>--</v>
      </c>
      <c r="AI191" s="1">
        <f ca="1">COUNTIFS(AC2:AC3002,'pg1'!C193,AH2:AH3002,AH191)</f>
        <v>0</v>
      </c>
    </row>
    <row r="192" spans="27:35" ht="12.75" customHeight="1">
      <c r="AA192" s="1">
        <f t="shared" si="3"/>
        <v>191</v>
      </c>
      <c r="AB192" s="1" t="b">
        <f>AND('pg1'!S194&lt;&gt;"Cancelled",'pg1'!S194&lt;&gt;"Account",'pg1'!S194&lt;&gt;"Pending",'pg1'!S194&lt;&gt;"")</f>
        <v>0</v>
      </c>
      <c r="AC192" s="1" t="str">
        <f>IF(AB192=TRUE,'pg1'!C194,"")</f>
        <v/>
      </c>
      <c r="AD192" s="1" t="str">
        <f>IF('pg1'!S194="Ordered",'pg1'!C194,"")</f>
        <v/>
      </c>
      <c r="AE192" s="2" t="str">
        <f>IF('pg1'!C194&lt;&gt;"",COUNTIF(AD2:AD3002,'pg1'!C194)&gt;4,"--")</f>
        <v>--</v>
      </c>
      <c r="AF192" s="1" t="str">
        <f ca="1">IF(startDate="",0,IF(AND('pg1'!T194&gt;=startDate,'pg1'!T194&lt;=endDate,'pg1'!R194&lt;&gt;""),'pg1'!R194,""))</f>
        <v/>
      </c>
      <c r="AG192" s="110" t="str">
        <f>IF(AC192="","",COUNTIFS(AC2:AC3002,AC192))</f>
        <v/>
      </c>
      <c r="AH192" s="2" t="str">
        <f ca="1">IFERROR(MONTH('pg1'!T194),"--")</f>
        <v>--</v>
      </c>
      <c r="AI192" s="1">
        <f ca="1">COUNTIFS(AC2:AC3002,'pg1'!C194,AH2:AH3002,AH192)</f>
        <v>0</v>
      </c>
    </row>
    <row r="193" spans="27:35" ht="12.75" customHeight="1">
      <c r="AA193" s="1">
        <f t="shared" si="3"/>
        <v>192</v>
      </c>
      <c r="AB193" s="1" t="b">
        <f>AND('pg1'!S195&lt;&gt;"Cancelled",'pg1'!S195&lt;&gt;"Account",'pg1'!S195&lt;&gt;"Pending",'pg1'!S195&lt;&gt;"")</f>
        <v>0</v>
      </c>
      <c r="AC193" s="1" t="str">
        <f>IF(AB193=TRUE,'pg1'!C195,"")</f>
        <v/>
      </c>
      <c r="AD193" s="1" t="str">
        <f>IF('pg1'!S195="Ordered",'pg1'!C195,"")</f>
        <v/>
      </c>
      <c r="AE193" s="2" t="str">
        <f>IF('pg1'!C195&lt;&gt;"",COUNTIF(AD2:AD3002,'pg1'!C195)&gt;4,"--")</f>
        <v>--</v>
      </c>
      <c r="AF193" s="1" t="str">
        <f ca="1">IF(startDate="",0,IF(AND('pg1'!T195&gt;=startDate,'pg1'!T195&lt;=endDate,'pg1'!R195&lt;&gt;""),'pg1'!R195,""))</f>
        <v/>
      </c>
      <c r="AG193" s="110" t="str">
        <f>IF(AC193="","",COUNTIFS(AC2:AC3002,AC193))</f>
        <v/>
      </c>
      <c r="AH193" s="2" t="str">
        <f ca="1">IFERROR(MONTH('pg1'!T195),"--")</f>
        <v>--</v>
      </c>
      <c r="AI193" s="1">
        <f ca="1">COUNTIFS(AC2:AC3002,'pg1'!C195,AH2:AH3002,AH193)</f>
        <v>0</v>
      </c>
    </row>
    <row r="194" spans="27:35" ht="12.75" customHeight="1">
      <c r="AA194" s="1">
        <f t="shared" si="3"/>
        <v>193</v>
      </c>
      <c r="AB194" s="1" t="b">
        <f>AND('pg1'!S196&lt;&gt;"Cancelled",'pg1'!S196&lt;&gt;"Account",'pg1'!S196&lt;&gt;"Pending",'pg1'!S196&lt;&gt;"")</f>
        <v>0</v>
      </c>
      <c r="AC194" s="1" t="str">
        <f>IF(AB194=TRUE,'pg1'!C196,"")</f>
        <v/>
      </c>
      <c r="AD194" s="1" t="str">
        <f>IF('pg1'!S196="Ordered",'pg1'!C196,"")</f>
        <v/>
      </c>
      <c r="AE194" s="2" t="str">
        <f>IF('pg1'!C196&lt;&gt;"",COUNTIF(AD2:AD3002,'pg1'!C196)&gt;4,"--")</f>
        <v>--</v>
      </c>
      <c r="AF194" s="1" t="str">
        <f ca="1">IF(startDate="",0,IF(AND('pg1'!T196&gt;=startDate,'pg1'!T196&lt;=endDate,'pg1'!R196&lt;&gt;""),'pg1'!R196,""))</f>
        <v/>
      </c>
      <c r="AG194" s="110" t="str">
        <f>IF(AC194="","",COUNTIFS(AC2:AC3002,AC194))</f>
        <v/>
      </c>
      <c r="AH194" s="2" t="str">
        <f ca="1">IFERROR(MONTH('pg1'!T196),"--")</f>
        <v>--</v>
      </c>
      <c r="AI194" s="1">
        <f ca="1">COUNTIFS(AC2:AC3002,'pg1'!C196,AH2:AH3002,AH194)</f>
        <v>0</v>
      </c>
    </row>
    <row r="195" spans="27:35" ht="12.75" customHeight="1">
      <c r="AA195" s="1">
        <f t="shared" si="3"/>
        <v>194</v>
      </c>
      <c r="AB195" s="1" t="b">
        <f>AND('pg1'!S197&lt;&gt;"Cancelled",'pg1'!S197&lt;&gt;"Account",'pg1'!S197&lt;&gt;"Pending",'pg1'!S197&lt;&gt;"")</f>
        <v>0</v>
      </c>
      <c r="AC195" s="1" t="str">
        <f>IF(AB195=TRUE,'pg1'!C197,"")</f>
        <v/>
      </c>
      <c r="AD195" s="1" t="str">
        <f>IF('pg1'!S197="Ordered",'pg1'!C197,"")</f>
        <v/>
      </c>
      <c r="AE195" s="2" t="str">
        <f>IF('pg1'!C197&lt;&gt;"",COUNTIF(AD2:AD3002,'pg1'!C197)&gt;4,"--")</f>
        <v>--</v>
      </c>
      <c r="AF195" s="1" t="str">
        <f ca="1">IF(startDate="",0,IF(AND('pg1'!T197&gt;=startDate,'pg1'!T197&lt;=endDate,'pg1'!R197&lt;&gt;""),'pg1'!R197,""))</f>
        <v/>
      </c>
      <c r="AG195" s="110" t="str">
        <f>IF(AC195="","",COUNTIFS(AC2:AC3002,AC195))</f>
        <v/>
      </c>
      <c r="AH195" s="2" t="str">
        <f ca="1">IFERROR(MONTH('pg1'!T197),"--")</f>
        <v>--</v>
      </c>
      <c r="AI195" s="1">
        <f ca="1">COUNTIFS(AC2:AC3002,'pg1'!C197,AH2:AH3002,AH195)</f>
        <v>0</v>
      </c>
    </row>
    <row r="196" spans="27:35" ht="12.75" customHeight="1">
      <c r="AA196" s="1">
        <f t="shared" ref="AA196:AA259" si="4">AA195+1</f>
        <v>195</v>
      </c>
      <c r="AB196" s="1" t="b">
        <f>AND('pg1'!S198&lt;&gt;"Cancelled",'pg1'!S198&lt;&gt;"Account",'pg1'!S198&lt;&gt;"Pending",'pg1'!S198&lt;&gt;"")</f>
        <v>0</v>
      </c>
      <c r="AC196" s="1" t="str">
        <f>IF(AB196=TRUE,'pg1'!C198,"")</f>
        <v/>
      </c>
      <c r="AD196" s="1" t="str">
        <f>IF('pg1'!S198="Ordered",'pg1'!C198,"")</f>
        <v/>
      </c>
      <c r="AE196" s="2" t="str">
        <f>IF('pg1'!C198&lt;&gt;"",COUNTIF(AD2:AD3002,'pg1'!C198)&gt;4,"--")</f>
        <v>--</v>
      </c>
      <c r="AF196" s="1" t="str">
        <f ca="1">IF(startDate="",0,IF(AND('pg1'!T198&gt;=startDate,'pg1'!T198&lt;=endDate,'pg1'!R198&lt;&gt;""),'pg1'!R198,""))</f>
        <v/>
      </c>
      <c r="AG196" s="110" t="str">
        <f>IF(AC196="","",COUNTIFS(AC2:AC3002,AC196))</f>
        <v/>
      </c>
      <c r="AH196" s="2" t="str">
        <f ca="1">IFERROR(MONTH('pg1'!T198),"--")</f>
        <v>--</v>
      </c>
      <c r="AI196" s="1">
        <f ca="1">COUNTIFS(AC2:AC3002,'pg1'!C198,AH2:AH3002,AH196)</f>
        <v>0</v>
      </c>
    </row>
    <row r="197" spans="27:35" ht="12.75" customHeight="1">
      <c r="AA197" s="1">
        <f t="shared" si="4"/>
        <v>196</v>
      </c>
      <c r="AB197" s="1" t="b">
        <f>AND('pg1'!S199&lt;&gt;"Cancelled",'pg1'!S199&lt;&gt;"Account",'pg1'!S199&lt;&gt;"Pending",'pg1'!S199&lt;&gt;"")</f>
        <v>0</v>
      </c>
      <c r="AC197" s="1" t="str">
        <f>IF(AB197=TRUE,'pg1'!C199,"")</f>
        <v/>
      </c>
      <c r="AD197" s="1" t="str">
        <f>IF('pg1'!S199="Ordered",'pg1'!C199,"")</f>
        <v/>
      </c>
      <c r="AE197" s="2" t="str">
        <f>IF('pg1'!C199&lt;&gt;"",COUNTIF(AD2:AD3002,'pg1'!C199)&gt;4,"--")</f>
        <v>--</v>
      </c>
      <c r="AF197" s="1" t="str">
        <f ca="1">IF(startDate="",0,IF(AND('pg1'!T199&gt;=startDate,'pg1'!T199&lt;=endDate,'pg1'!R199&lt;&gt;""),'pg1'!R199,""))</f>
        <v/>
      </c>
      <c r="AG197" s="110" t="str">
        <f>IF(AC197="","",COUNTIFS(AC2:AC3002,AC197))</f>
        <v/>
      </c>
      <c r="AH197" s="2" t="str">
        <f ca="1">IFERROR(MONTH('pg1'!T199),"--")</f>
        <v>--</v>
      </c>
      <c r="AI197" s="1">
        <f ca="1">COUNTIFS(AC2:AC3002,'pg1'!C199,AH2:AH3002,AH197)</f>
        <v>0</v>
      </c>
    </row>
    <row r="198" spans="27:35" ht="12.75" customHeight="1">
      <c r="AA198" s="1">
        <f t="shared" si="4"/>
        <v>197</v>
      </c>
      <c r="AB198" s="1" t="b">
        <f>AND('pg1'!S200&lt;&gt;"Cancelled",'pg1'!S200&lt;&gt;"Account",'pg1'!S200&lt;&gt;"Pending",'pg1'!S200&lt;&gt;"")</f>
        <v>0</v>
      </c>
      <c r="AC198" s="1" t="str">
        <f>IF(AB198=TRUE,'pg1'!C200,"")</f>
        <v/>
      </c>
      <c r="AD198" s="1" t="str">
        <f>IF('pg1'!S200="Ordered",'pg1'!C200,"")</f>
        <v/>
      </c>
      <c r="AE198" s="2" t="str">
        <f>IF('pg1'!C200&lt;&gt;"",COUNTIF(AD2:AD3002,'pg1'!C200)&gt;4,"--")</f>
        <v>--</v>
      </c>
      <c r="AF198" s="1" t="str">
        <f ca="1">IF(startDate="",0,IF(AND('pg1'!T200&gt;=startDate,'pg1'!T200&lt;=endDate,'pg1'!R200&lt;&gt;""),'pg1'!R200,""))</f>
        <v/>
      </c>
      <c r="AG198" s="110" t="str">
        <f>IF(AC198="","",COUNTIFS(AC2:AC3002,AC198))</f>
        <v/>
      </c>
      <c r="AH198" s="2" t="str">
        <f ca="1">IFERROR(MONTH('pg1'!T200),"--")</f>
        <v>--</v>
      </c>
      <c r="AI198" s="1">
        <f ca="1">COUNTIFS(AC2:AC3002,'pg1'!C200,AH2:AH3002,AH198)</f>
        <v>0</v>
      </c>
    </row>
    <row r="199" spans="27:35" ht="12.75" customHeight="1">
      <c r="AA199" s="1">
        <f t="shared" si="4"/>
        <v>198</v>
      </c>
      <c r="AB199" s="1" t="b">
        <f>AND('pg1'!S201&lt;&gt;"Cancelled",'pg1'!S201&lt;&gt;"Account",'pg1'!S201&lt;&gt;"Pending",'pg1'!S201&lt;&gt;"")</f>
        <v>0</v>
      </c>
      <c r="AC199" s="1" t="str">
        <f>IF(AB199=TRUE,'pg1'!C201,"")</f>
        <v/>
      </c>
      <c r="AD199" s="1" t="str">
        <f>IF('pg1'!S201="Ordered",'pg1'!C201,"")</f>
        <v/>
      </c>
      <c r="AE199" s="2" t="str">
        <f>IF('pg1'!C201&lt;&gt;"",COUNTIF(AD2:AD3002,'pg1'!C201)&gt;4,"--")</f>
        <v>--</v>
      </c>
      <c r="AF199" s="1" t="str">
        <f ca="1">IF(startDate="",0,IF(AND('pg1'!T201&gt;=startDate,'pg1'!T201&lt;=endDate,'pg1'!R201&lt;&gt;""),'pg1'!R201,""))</f>
        <v/>
      </c>
      <c r="AG199" s="110" t="str">
        <f>IF(AC199="","",COUNTIFS(AC2:AC3002,AC199))</f>
        <v/>
      </c>
      <c r="AH199" s="2" t="str">
        <f ca="1">IFERROR(MONTH('pg1'!T201),"--")</f>
        <v>--</v>
      </c>
      <c r="AI199" s="1">
        <f ca="1">COUNTIFS(AC2:AC3002,'pg1'!C201,AH2:AH3002,AH199)</f>
        <v>0</v>
      </c>
    </row>
    <row r="200" spans="27:35" ht="12.75" customHeight="1">
      <c r="AA200" s="1">
        <f t="shared" si="4"/>
        <v>199</v>
      </c>
      <c r="AB200" s="1" t="b">
        <f>AND('pg1'!S202&lt;&gt;"Cancelled",'pg1'!S202&lt;&gt;"Account",'pg1'!S202&lt;&gt;"Pending",'pg1'!S202&lt;&gt;"")</f>
        <v>0</v>
      </c>
      <c r="AC200" s="1" t="str">
        <f>IF(AB200=TRUE,'pg1'!C202,"")</f>
        <v/>
      </c>
      <c r="AD200" s="1" t="str">
        <f>IF('pg1'!S202="Ordered",'pg1'!C202,"")</f>
        <v/>
      </c>
      <c r="AE200" s="2" t="str">
        <f>IF('pg1'!C202&lt;&gt;"",COUNTIF(AD2:AD3002,'pg1'!C202)&gt;4,"--")</f>
        <v>--</v>
      </c>
      <c r="AF200" s="1" t="str">
        <f ca="1">IF(startDate="",0,IF(AND('pg1'!T202&gt;=startDate,'pg1'!T202&lt;=endDate,'pg1'!R202&lt;&gt;""),'pg1'!R202,""))</f>
        <v/>
      </c>
      <c r="AG200" s="110" t="str">
        <f>IF(AC200="","",COUNTIFS(AC2:AC3002,AC200))</f>
        <v/>
      </c>
      <c r="AH200" s="2" t="str">
        <f ca="1">IFERROR(MONTH('pg1'!T202),"--")</f>
        <v>--</v>
      </c>
      <c r="AI200" s="1">
        <f ca="1">COUNTIFS(AC2:AC3002,'pg1'!C202,AH2:AH3002,AH200)</f>
        <v>0</v>
      </c>
    </row>
    <row r="201" spans="27:35" ht="12.75" customHeight="1">
      <c r="AA201" s="1">
        <f t="shared" si="4"/>
        <v>200</v>
      </c>
      <c r="AB201" s="1" t="b">
        <f>AND('pg1'!S203&lt;&gt;"Cancelled",'pg1'!S203&lt;&gt;"Account",'pg1'!S203&lt;&gt;"Pending",'pg1'!S203&lt;&gt;"")</f>
        <v>0</v>
      </c>
      <c r="AC201" s="1" t="str">
        <f>IF(AB201=TRUE,'pg1'!C203,"")</f>
        <v/>
      </c>
      <c r="AD201" s="1" t="str">
        <f>IF('pg1'!S203="Ordered",'pg1'!C203,"")</f>
        <v/>
      </c>
      <c r="AE201" s="2" t="str">
        <f>IF('pg1'!C203&lt;&gt;"",COUNTIF(AD2:AD3002,'pg1'!C203)&gt;4,"--")</f>
        <v>--</v>
      </c>
      <c r="AF201" s="1" t="str">
        <f ca="1">IF(startDate="",0,IF(AND('pg1'!T203&gt;=startDate,'pg1'!T203&lt;=endDate,'pg1'!R203&lt;&gt;""),'pg1'!R203,""))</f>
        <v/>
      </c>
      <c r="AG201" s="110" t="str">
        <f>IF(AC201="","",COUNTIFS(AC2:AC3002,AC201))</f>
        <v/>
      </c>
      <c r="AH201" s="2" t="str">
        <f ca="1">IFERROR(MONTH('pg1'!T203),"--")</f>
        <v>--</v>
      </c>
      <c r="AI201" s="1">
        <f ca="1">COUNTIFS(AC2:AC3002,'pg1'!C203,AH2:AH3002,AH201)</f>
        <v>0</v>
      </c>
    </row>
    <row r="202" spans="27:35" ht="12.75" customHeight="1">
      <c r="AA202" s="1">
        <f t="shared" si="4"/>
        <v>201</v>
      </c>
      <c r="AB202" s="1" t="b">
        <f>AND('pg1'!S204&lt;&gt;"Cancelled",'pg1'!S204&lt;&gt;"Account",'pg1'!S204&lt;&gt;"Pending",'pg1'!S204&lt;&gt;"")</f>
        <v>0</v>
      </c>
      <c r="AC202" s="1" t="str">
        <f>IF(AB202=TRUE,'pg1'!C204,"")</f>
        <v/>
      </c>
      <c r="AD202" s="1" t="str">
        <f>IF('pg1'!S204="Ordered",'pg1'!C204,"")</f>
        <v/>
      </c>
      <c r="AE202" s="2" t="str">
        <f>IF('pg1'!C204&lt;&gt;"",COUNTIF(AD2:AD3002,'pg1'!C204)&gt;4,"--")</f>
        <v>--</v>
      </c>
      <c r="AF202" s="1" t="str">
        <f ca="1">IF(startDate="",0,IF(AND('pg1'!T204&gt;=startDate,'pg1'!T204&lt;=endDate,'pg1'!R204&lt;&gt;""),'pg1'!R204,""))</f>
        <v/>
      </c>
      <c r="AG202" s="110" t="str">
        <f>IF(AC202="","",COUNTIFS(AC2:AC3002,AC202))</f>
        <v/>
      </c>
      <c r="AH202" s="2" t="str">
        <f ca="1">IFERROR(MONTH('pg1'!T204),"--")</f>
        <v>--</v>
      </c>
      <c r="AI202" s="1">
        <f ca="1">COUNTIFS(AC2:AC3002,'pg1'!C204,AH2:AH3002,AH202)</f>
        <v>0</v>
      </c>
    </row>
    <row r="203" spans="27:35" ht="12.75" customHeight="1">
      <c r="AA203" s="1">
        <f t="shared" si="4"/>
        <v>202</v>
      </c>
      <c r="AB203" s="1" t="b">
        <f>AND('pg1'!S205&lt;&gt;"Cancelled",'pg1'!S205&lt;&gt;"Account",'pg1'!S205&lt;&gt;"Pending",'pg1'!S205&lt;&gt;"")</f>
        <v>0</v>
      </c>
      <c r="AC203" s="1" t="str">
        <f>IF(AB203=TRUE,'pg1'!C205,"")</f>
        <v/>
      </c>
      <c r="AD203" s="1" t="str">
        <f>IF('pg1'!S205="Ordered",'pg1'!C205,"")</f>
        <v/>
      </c>
      <c r="AE203" s="2" t="str">
        <f>IF('pg1'!C205&lt;&gt;"",COUNTIF(AD2:AD3002,'pg1'!C205)&gt;4,"--")</f>
        <v>--</v>
      </c>
      <c r="AF203" s="1" t="str">
        <f ca="1">IF(startDate="",0,IF(AND('pg1'!T205&gt;=startDate,'pg1'!T205&lt;=endDate,'pg1'!R205&lt;&gt;""),'pg1'!R205,""))</f>
        <v/>
      </c>
      <c r="AG203" s="110" t="str">
        <f>IF(AC203="","",COUNTIFS(AC2:AC3002,AC203))</f>
        <v/>
      </c>
      <c r="AH203" s="2" t="str">
        <f ca="1">IFERROR(MONTH('pg1'!T205),"--")</f>
        <v>--</v>
      </c>
      <c r="AI203" s="1">
        <f ca="1">COUNTIFS(AC2:AC3002,'pg1'!C205,AH2:AH3002,AH203)</f>
        <v>0</v>
      </c>
    </row>
    <row r="204" spans="27:35" ht="12.75" customHeight="1">
      <c r="AA204" s="1">
        <f t="shared" si="4"/>
        <v>203</v>
      </c>
      <c r="AB204" s="1" t="b">
        <f>AND('pg1'!S206&lt;&gt;"Cancelled",'pg1'!S206&lt;&gt;"Account",'pg1'!S206&lt;&gt;"Pending",'pg1'!S206&lt;&gt;"")</f>
        <v>0</v>
      </c>
      <c r="AC204" s="1" t="str">
        <f>IF(AB204=TRUE,'pg1'!C206,"")</f>
        <v/>
      </c>
      <c r="AD204" s="1" t="str">
        <f>IF('pg1'!S206="Ordered",'pg1'!C206,"")</f>
        <v/>
      </c>
      <c r="AE204" s="2" t="str">
        <f>IF('pg1'!C206&lt;&gt;"",COUNTIF(AD2:AD3002,'pg1'!C206)&gt;4,"--")</f>
        <v>--</v>
      </c>
      <c r="AF204" s="1" t="str">
        <f ca="1">IF(startDate="",0,IF(AND('pg1'!T206&gt;=startDate,'pg1'!T206&lt;=endDate,'pg1'!R206&lt;&gt;""),'pg1'!R206,""))</f>
        <v/>
      </c>
      <c r="AG204" s="110" t="str">
        <f>IF(AC204="","",COUNTIFS(AC2:AC3002,AC204))</f>
        <v/>
      </c>
      <c r="AH204" s="2" t="str">
        <f ca="1">IFERROR(MONTH('pg1'!T206),"--")</f>
        <v>--</v>
      </c>
      <c r="AI204" s="1">
        <f ca="1">COUNTIFS(AC2:AC3002,'pg1'!C206,AH2:AH3002,AH204)</f>
        <v>0</v>
      </c>
    </row>
    <row r="205" spans="27:35" ht="12.75" customHeight="1">
      <c r="AA205" s="1">
        <f t="shared" si="4"/>
        <v>204</v>
      </c>
      <c r="AB205" s="1" t="b">
        <f>AND('pg1'!S207&lt;&gt;"Cancelled",'pg1'!S207&lt;&gt;"Account",'pg1'!S207&lt;&gt;"Pending",'pg1'!S207&lt;&gt;"")</f>
        <v>0</v>
      </c>
      <c r="AC205" s="1" t="str">
        <f>IF(AB205=TRUE,'pg1'!C207,"")</f>
        <v/>
      </c>
      <c r="AD205" s="1" t="str">
        <f>IF('pg1'!S207="Ordered",'pg1'!C207,"")</f>
        <v/>
      </c>
      <c r="AE205" s="2" t="str">
        <f>IF('pg1'!C207&lt;&gt;"",COUNTIF(AD2:AD3002,'pg1'!C207)&gt;4,"--")</f>
        <v>--</v>
      </c>
      <c r="AF205" s="1" t="str">
        <f ca="1">IF(startDate="",0,IF(AND('pg1'!T207&gt;=startDate,'pg1'!T207&lt;=endDate,'pg1'!R207&lt;&gt;""),'pg1'!R207,""))</f>
        <v/>
      </c>
      <c r="AG205" s="110" t="str">
        <f>IF(AC205="","",COUNTIFS(AC2:AC3002,AC205))</f>
        <v/>
      </c>
      <c r="AH205" s="2" t="str">
        <f ca="1">IFERROR(MONTH('pg1'!T207),"--")</f>
        <v>--</v>
      </c>
      <c r="AI205" s="1">
        <f ca="1">COUNTIFS(AC2:AC3002,'pg1'!C207,AH2:AH3002,AH205)</f>
        <v>0</v>
      </c>
    </row>
    <row r="206" spans="27:35" ht="12.75" customHeight="1">
      <c r="AA206" s="1">
        <f t="shared" si="4"/>
        <v>205</v>
      </c>
      <c r="AB206" s="1" t="b">
        <f>AND('pg1'!S208&lt;&gt;"Cancelled",'pg1'!S208&lt;&gt;"Account",'pg1'!S208&lt;&gt;"Pending",'pg1'!S208&lt;&gt;"")</f>
        <v>0</v>
      </c>
      <c r="AC206" s="1" t="str">
        <f>IF(AB206=TRUE,'pg1'!C208,"")</f>
        <v/>
      </c>
      <c r="AD206" s="1" t="str">
        <f>IF('pg1'!S208="Ordered",'pg1'!C208,"")</f>
        <v/>
      </c>
      <c r="AE206" s="2" t="str">
        <f>IF('pg1'!C208&lt;&gt;"",COUNTIF(AD2:AD3002,'pg1'!C208)&gt;4,"--")</f>
        <v>--</v>
      </c>
      <c r="AF206" s="1" t="str">
        <f ca="1">IF(startDate="",0,IF(AND('pg1'!T208&gt;=startDate,'pg1'!T208&lt;=endDate,'pg1'!R208&lt;&gt;""),'pg1'!R208,""))</f>
        <v/>
      </c>
      <c r="AG206" s="110" t="str">
        <f>IF(AC206="","",COUNTIFS(AC2:AC3002,AC206))</f>
        <v/>
      </c>
      <c r="AH206" s="2" t="str">
        <f ca="1">IFERROR(MONTH('pg1'!T208),"--")</f>
        <v>--</v>
      </c>
      <c r="AI206" s="1">
        <f ca="1">COUNTIFS(AC2:AC3002,'pg1'!C208,AH2:AH3002,AH206)</f>
        <v>0</v>
      </c>
    </row>
    <row r="207" spans="27:35" ht="12.75" customHeight="1">
      <c r="AA207" s="1">
        <f t="shared" si="4"/>
        <v>206</v>
      </c>
      <c r="AB207" s="1" t="b">
        <f>AND('pg1'!S209&lt;&gt;"Cancelled",'pg1'!S209&lt;&gt;"Account",'pg1'!S209&lt;&gt;"Pending",'pg1'!S209&lt;&gt;"")</f>
        <v>0</v>
      </c>
      <c r="AC207" s="1" t="str">
        <f>IF(AB207=TRUE,'pg1'!C209,"")</f>
        <v/>
      </c>
      <c r="AD207" s="1" t="str">
        <f>IF('pg1'!S209="Ordered",'pg1'!C209,"")</f>
        <v/>
      </c>
      <c r="AE207" s="2" t="str">
        <f>IF('pg1'!C209&lt;&gt;"",COUNTIF(AD2:AD3002,'pg1'!C209)&gt;4,"--")</f>
        <v>--</v>
      </c>
      <c r="AF207" s="1" t="str">
        <f ca="1">IF(startDate="",0,IF(AND('pg1'!T209&gt;=startDate,'pg1'!T209&lt;=endDate,'pg1'!R209&lt;&gt;""),'pg1'!R209,""))</f>
        <v/>
      </c>
      <c r="AG207" s="110" t="str">
        <f>IF(AC207="","",COUNTIFS(AC2:AC3002,AC207))</f>
        <v/>
      </c>
      <c r="AH207" s="2" t="str">
        <f ca="1">IFERROR(MONTH('pg1'!T209),"--")</f>
        <v>--</v>
      </c>
      <c r="AI207" s="1">
        <f ca="1">COUNTIFS(AC2:AC3002,'pg1'!C209,AH2:AH3002,AH207)</f>
        <v>0</v>
      </c>
    </row>
    <row r="208" spans="27:35" ht="12.75" customHeight="1">
      <c r="AA208" s="1">
        <f t="shared" si="4"/>
        <v>207</v>
      </c>
      <c r="AB208" s="1" t="b">
        <f>AND('pg1'!S210&lt;&gt;"Cancelled",'pg1'!S210&lt;&gt;"Account",'pg1'!S210&lt;&gt;"Pending",'pg1'!S210&lt;&gt;"")</f>
        <v>0</v>
      </c>
      <c r="AC208" s="1" t="str">
        <f>IF(AB208=TRUE,'pg1'!C210,"")</f>
        <v/>
      </c>
      <c r="AD208" s="1" t="str">
        <f>IF('pg1'!S210="Ordered",'pg1'!C210,"")</f>
        <v/>
      </c>
      <c r="AE208" s="2" t="str">
        <f>IF('pg1'!C210&lt;&gt;"",COUNTIF(AD2:AD3002,'pg1'!C210)&gt;4,"--")</f>
        <v>--</v>
      </c>
      <c r="AF208" s="1" t="str">
        <f ca="1">IF(startDate="",0,IF(AND('pg1'!T210&gt;=startDate,'pg1'!T210&lt;=endDate,'pg1'!R210&lt;&gt;""),'pg1'!R210,""))</f>
        <v/>
      </c>
      <c r="AG208" s="110" t="str">
        <f>IF(AC208="","",COUNTIFS(AC2:AC3002,AC208))</f>
        <v/>
      </c>
      <c r="AH208" s="2" t="str">
        <f ca="1">IFERROR(MONTH('pg1'!T210),"--")</f>
        <v>--</v>
      </c>
      <c r="AI208" s="1">
        <f ca="1">COUNTIFS(AC2:AC3002,'pg1'!C210,AH2:AH3002,AH208)</f>
        <v>0</v>
      </c>
    </row>
    <row r="209" spans="27:35" ht="12.75" customHeight="1">
      <c r="AA209" s="1">
        <f t="shared" si="4"/>
        <v>208</v>
      </c>
      <c r="AB209" s="1" t="b">
        <f>AND('pg1'!S211&lt;&gt;"Cancelled",'pg1'!S211&lt;&gt;"Account",'pg1'!S211&lt;&gt;"Pending",'pg1'!S211&lt;&gt;"")</f>
        <v>0</v>
      </c>
      <c r="AC209" s="1" t="str">
        <f>IF(AB209=TRUE,'pg1'!C211,"")</f>
        <v/>
      </c>
      <c r="AD209" s="1" t="str">
        <f>IF('pg1'!S211="Ordered",'pg1'!C211,"")</f>
        <v/>
      </c>
      <c r="AE209" s="2" t="str">
        <f>IF('pg1'!C211&lt;&gt;"",COUNTIF(AD2:AD3002,'pg1'!C211)&gt;4,"--")</f>
        <v>--</v>
      </c>
      <c r="AF209" s="1" t="str">
        <f ca="1">IF(startDate="",0,IF(AND('pg1'!T211&gt;=startDate,'pg1'!T211&lt;=endDate,'pg1'!R211&lt;&gt;""),'pg1'!R211,""))</f>
        <v/>
      </c>
      <c r="AG209" s="110" t="str">
        <f>IF(AC209="","",COUNTIFS(AC2:AC3002,AC209))</f>
        <v/>
      </c>
      <c r="AH209" s="2" t="str">
        <f ca="1">IFERROR(MONTH('pg1'!T211),"--")</f>
        <v>--</v>
      </c>
      <c r="AI209" s="1">
        <f ca="1">COUNTIFS(AC2:AC3002,'pg1'!C211,AH2:AH3002,AH209)</f>
        <v>0</v>
      </c>
    </row>
    <row r="210" spans="27:35" ht="12.75" customHeight="1">
      <c r="AA210" s="1">
        <f t="shared" si="4"/>
        <v>209</v>
      </c>
      <c r="AB210" s="1" t="b">
        <f>AND('pg1'!S212&lt;&gt;"Cancelled",'pg1'!S212&lt;&gt;"Account",'pg1'!S212&lt;&gt;"Pending",'pg1'!S212&lt;&gt;"")</f>
        <v>0</v>
      </c>
      <c r="AC210" s="1" t="str">
        <f>IF(AB210=TRUE,'pg1'!C212,"")</f>
        <v/>
      </c>
      <c r="AD210" s="1" t="str">
        <f>IF('pg1'!S212="Ordered",'pg1'!C212,"")</f>
        <v/>
      </c>
      <c r="AE210" s="2" t="str">
        <f>IF('pg1'!C212&lt;&gt;"",COUNTIF(AD2:AD3002,'pg1'!C212)&gt;4,"--")</f>
        <v>--</v>
      </c>
      <c r="AF210" s="1" t="str">
        <f ca="1">IF(startDate="",0,IF(AND('pg1'!T212&gt;=startDate,'pg1'!T212&lt;=endDate,'pg1'!R212&lt;&gt;""),'pg1'!R212,""))</f>
        <v/>
      </c>
      <c r="AG210" s="110" t="str">
        <f>IF(AC210="","",COUNTIFS(AC2:AC3002,AC210))</f>
        <v/>
      </c>
      <c r="AH210" s="2" t="str">
        <f ca="1">IFERROR(MONTH('pg1'!T212),"--")</f>
        <v>--</v>
      </c>
      <c r="AI210" s="1">
        <f ca="1">COUNTIFS(AC2:AC3002,'pg1'!C212,AH2:AH3002,AH210)</f>
        <v>0</v>
      </c>
    </row>
    <row r="211" spans="27:35" ht="12.75" customHeight="1">
      <c r="AA211" s="1">
        <f t="shared" si="4"/>
        <v>210</v>
      </c>
      <c r="AB211" s="1" t="b">
        <f>AND('pg1'!S213&lt;&gt;"Cancelled",'pg1'!S213&lt;&gt;"Account",'pg1'!S213&lt;&gt;"Pending",'pg1'!S213&lt;&gt;"")</f>
        <v>0</v>
      </c>
      <c r="AC211" s="1" t="str">
        <f>IF(AB211=TRUE,'pg1'!C213,"")</f>
        <v/>
      </c>
      <c r="AD211" s="1" t="str">
        <f>IF('pg1'!S213="Ordered",'pg1'!C213,"")</f>
        <v/>
      </c>
      <c r="AE211" s="2" t="str">
        <f>IF('pg1'!C213&lt;&gt;"",COUNTIF(AD2:AD3002,'pg1'!C213)&gt;4,"--")</f>
        <v>--</v>
      </c>
      <c r="AF211" s="1" t="str">
        <f ca="1">IF(startDate="",0,IF(AND('pg1'!T213&gt;=startDate,'pg1'!T213&lt;=endDate,'pg1'!R213&lt;&gt;""),'pg1'!R213,""))</f>
        <v/>
      </c>
      <c r="AG211" s="110" t="str">
        <f>IF(AC211="","",COUNTIFS(AC2:AC3002,AC211))</f>
        <v/>
      </c>
      <c r="AH211" s="2" t="str">
        <f ca="1">IFERROR(MONTH('pg1'!T213),"--")</f>
        <v>--</v>
      </c>
      <c r="AI211" s="1">
        <f ca="1">COUNTIFS(AC2:AC3002,'pg1'!C213,AH2:AH3002,AH211)</f>
        <v>0</v>
      </c>
    </row>
    <row r="212" spans="27:35" ht="12.75" customHeight="1">
      <c r="AA212" s="1">
        <f t="shared" si="4"/>
        <v>211</v>
      </c>
      <c r="AB212" s="1" t="b">
        <f>AND('pg1'!S214&lt;&gt;"Cancelled",'pg1'!S214&lt;&gt;"Account",'pg1'!S214&lt;&gt;"Pending",'pg1'!S214&lt;&gt;"")</f>
        <v>0</v>
      </c>
      <c r="AC212" s="1" t="str">
        <f>IF(AB212=TRUE,'pg1'!C214,"")</f>
        <v/>
      </c>
      <c r="AD212" s="1" t="str">
        <f>IF('pg1'!S214="Ordered",'pg1'!C214,"")</f>
        <v/>
      </c>
      <c r="AE212" s="2" t="str">
        <f>IF('pg1'!C214&lt;&gt;"",COUNTIF(AD2:AD3002,'pg1'!C214)&gt;4,"--")</f>
        <v>--</v>
      </c>
      <c r="AF212" s="1" t="str">
        <f ca="1">IF(startDate="",0,IF(AND('pg1'!T214&gt;=startDate,'pg1'!T214&lt;=endDate,'pg1'!R214&lt;&gt;""),'pg1'!R214,""))</f>
        <v/>
      </c>
      <c r="AG212" s="110" t="str">
        <f>IF(AC212="","",COUNTIFS(AC2:AC3002,AC212))</f>
        <v/>
      </c>
      <c r="AH212" s="2" t="str">
        <f ca="1">IFERROR(MONTH('pg1'!T214),"--")</f>
        <v>--</v>
      </c>
      <c r="AI212" s="1">
        <f ca="1">COUNTIFS(AC2:AC3002,'pg1'!C214,AH2:AH3002,AH212)</f>
        <v>0</v>
      </c>
    </row>
    <row r="213" spans="27:35" ht="12.75" customHeight="1">
      <c r="AA213" s="1">
        <f t="shared" si="4"/>
        <v>212</v>
      </c>
      <c r="AB213" s="1" t="b">
        <f>AND('pg1'!S215&lt;&gt;"Cancelled",'pg1'!S215&lt;&gt;"Account",'pg1'!S215&lt;&gt;"Pending",'pg1'!S215&lt;&gt;"")</f>
        <v>0</v>
      </c>
      <c r="AC213" s="1" t="str">
        <f>IF(AB213=TRUE,'pg1'!C215,"")</f>
        <v/>
      </c>
      <c r="AD213" s="1" t="str">
        <f>IF('pg1'!S215="Ordered",'pg1'!C215,"")</f>
        <v/>
      </c>
      <c r="AE213" s="2" t="str">
        <f>IF('pg1'!C215&lt;&gt;"",COUNTIF(AD2:AD3002,'pg1'!C215)&gt;4,"--")</f>
        <v>--</v>
      </c>
      <c r="AF213" s="1" t="str">
        <f ca="1">IF(startDate="",0,IF(AND('pg1'!T215&gt;=startDate,'pg1'!T215&lt;=endDate,'pg1'!R215&lt;&gt;""),'pg1'!R215,""))</f>
        <v/>
      </c>
      <c r="AG213" s="110" t="str">
        <f>IF(AC213="","",COUNTIFS(AC2:AC3002,AC213))</f>
        <v/>
      </c>
      <c r="AH213" s="2" t="str">
        <f ca="1">IFERROR(MONTH('pg1'!T215),"--")</f>
        <v>--</v>
      </c>
      <c r="AI213" s="1">
        <f ca="1">COUNTIFS(AC2:AC3002,'pg1'!C215,AH2:AH3002,AH213)</f>
        <v>0</v>
      </c>
    </row>
    <row r="214" spans="27:35" ht="12.75" customHeight="1">
      <c r="AA214" s="1">
        <f t="shared" si="4"/>
        <v>213</v>
      </c>
      <c r="AB214" s="1" t="b">
        <f>AND('pg1'!S216&lt;&gt;"Cancelled",'pg1'!S216&lt;&gt;"Account",'pg1'!S216&lt;&gt;"Pending",'pg1'!S216&lt;&gt;"")</f>
        <v>0</v>
      </c>
      <c r="AC214" s="1" t="str">
        <f>IF(AB214=TRUE,'pg1'!C216,"")</f>
        <v/>
      </c>
      <c r="AD214" s="1" t="str">
        <f>IF('pg1'!S216="Ordered",'pg1'!C216,"")</f>
        <v/>
      </c>
      <c r="AE214" s="2" t="str">
        <f>IF('pg1'!C216&lt;&gt;"",COUNTIF(AD2:AD3002,'pg1'!C216)&gt;4,"--")</f>
        <v>--</v>
      </c>
      <c r="AF214" s="1" t="str">
        <f ca="1">IF(startDate="",0,IF(AND('pg1'!T216&gt;=startDate,'pg1'!T216&lt;=endDate,'pg1'!R216&lt;&gt;""),'pg1'!R216,""))</f>
        <v/>
      </c>
      <c r="AG214" s="110" t="str">
        <f>IF(AC214="","",COUNTIFS(AC2:AC3002,AC214))</f>
        <v/>
      </c>
      <c r="AH214" s="2" t="str">
        <f ca="1">IFERROR(MONTH('pg1'!T216),"--")</f>
        <v>--</v>
      </c>
      <c r="AI214" s="1">
        <f ca="1">COUNTIFS(AC2:AC3002,'pg1'!C216,AH2:AH3002,AH214)</f>
        <v>0</v>
      </c>
    </row>
    <row r="215" spans="27:35" ht="12.75" customHeight="1">
      <c r="AA215" s="1">
        <f t="shared" si="4"/>
        <v>214</v>
      </c>
      <c r="AB215" s="1" t="b">
        <f>AND('pg1'!S217&lt;&gt;"Cancelled",'pg1'!S217&lt;&gt;"Account",'pg1'!S217&lt;&gt;"Pending",'pg1'!S217&lt;&gt;"")</f>
        <v>0</v>
      </c>
      <c r="AC215" s="1" t="str">
        <f>IF(AB215=TRUE,'pg1'!C217,"")</f>
        <v/>
      </c>
      <c r="AD215" s="1" t="str">
        <f>IF('pg1'!S217="Ordered",'pg1'!C217,"")</f>
        <v/>
      </c>
      <c r="AE215" s="2" t="str">
        <f>IF('pg1'!C217&lt;&gt;"",COUNTIF(AD2:AD3002,'pg1'!C217)&gt;4,"--")</f>
        <v>--</v>
      </c>
      <c r="AF215" s="1" t="str">
        <f ca="1">IF(startDate="",0,IF(AND('pg1'!T217&gt;=startDate,'pg1'!T217&lt;=endDate,'pg1'!R217&lt;&gt;""),'pg1'!R217,""))</f>
        <v/>
      </c>
      <c r="AG215" s="110" t="str">
        <f>IF(AC215="","",COUNTIFS(AC2:AC3002,AC215))</f>
        <v/>
      </c>
      <c r="AH215" s="2" t="str">
        <f ca="1">IFERROR(MONTH('pg1'!T217),"--")</f>
        <v>--</v>
      </c>
      <c r="AI215" s="1">
        <f ca="1">COUNTIFS(AC2:AC3002,'pg1'!C217,AH2:AH3002,AH215)</f>
        <v>0</v>
      </c>
    </row>
    <row r="216" spans="27:35" ht="12.75" customHeight="1">
      <c r="AA216" s="1">
        <f t="shared" si="4"/>
        <v>215</v>
      </c>
      <c r="AB216" s="1" t="b">
        <f>AND('pg1'!S218&lt;&gt;"Cancelled",'pg1'!S218&lt;&gt;"Account",'pg1'!S218&lt;&gt;"Pending",'pg1'!S218&lt;&gt;"")</f>
        <v>0</v>
      </c>
      <c r="AC216" s="1" t="str">
        <f>IF(AB216=TRUE,'pg1'!C218,"")</f>
        <v/>
      </c>
      <c r="AD216" s="1" t="str">
        <f>IF('pg1'!S218="Ordered",'pg1'!C218,"")</f>
        <v/>
      </c>
      <c r="AE216" s="2" t="str">
        <f>IF('pg1'!C218&lt;&gt;"",COUNTIF(AD2:AD3002,'pg1'!C218)&gt;4,"--")</f>
        <v>--</v>
      </c>
      <c r="AF216" s="1" t="str">
        <f ca="1">IF(startDate="",0,IF(AND('pg1'!T218&gt;=startDate,'pg1'!T218&lt;=endDate,'pg1'!R218&lt;&gt;""),'pg1'!R218,""))</f>
        <v/>
      </c>
      <c r="AG216" s="110" t="str">
        <f>IF(AC216="","",COUNTIFS(AC2:AC3002,AC216))</f>
        <v/>
      </c>
      <c r="AH216" s="2" t="str">
        <f ca="1">IFERROR(MONTH('pg1'!T218),"--")</f>
        <v>--</v>
      </c>
      <c r="AI216" s="1">
        <f ca="1">COUNTIFS(AC2:AC3002,'pg1'!C218,AH2:AH3002,AH216)</f>
        <v>0</v>
      </c>
    </row>
    <row r="217" spans="27:35" ht="12.75" customHeight="1">
      <c r="AA217" s="1">
        <f t="shared" si="4"/>
        <v>216</v>
      </c>
      <c r="AB217" s="1" t="b">
        <f>AND('pg1'!S219&lt;&gt;"Cancelled",'pg1'!S219&lt;&gt;"Account",'pg1'!S219&lt;&gt;"Pending",'pg1'!S219&lt;&gt;"")</f>
        <v>0</v>
      </c>
      <c r="AC217" s="1" t="str">
        <f>IF(AB217=TRUE,'pg1'!C219,"")</f>
        <v/>
      </c>
      <c r="AD217" s="1" t="str">
        <f>IF('pg1'!S219="Ordered",'pg1'!C219,"")</f>
        <v/>
      </c>
      <c r="AE217" s="2" t="str">
        <f>IF('pg1'!C219&lt;&gt;"",COUNTIF(AD2:AD3002,'pg1'!C219)&gt;4,"--")</f>
        <v>--</v>
      </c>
      <c r="AF217" s="1" t="str">
        <f ca="1">IF(startDate="",0,IF(AND('pg1'!T219&gt;=startDate,'pg1'!T219&lt;=endDate,'pg1'!R219&lt;&gt;""),'pg1'!R219,""))</f>
        <v/>
      </c>
      <c r="AG217" s="110" t="str">
        <f>IF(AC217="","",COUNTIFS(AC2:AC3002,AC217))</f>
        <v/>
      </c>
      <c r="AH217" s="2" t="str">
        <f ca="1">IFERROR(MONTH('pg1'!T219),"--")</f>
        <v>--</v>
      </c>
      <c r="AI217" s="1">
        <f ca="1">COUNTIFS(AC2:AC3002,'pg1'!C219,AH2:AH3002,AH217)</f>
        <v>0</v>
      </c>
    </row>
    <row r="218" spans="27:35" ht="12.75" customHeight="1">
      <c r="AA218" s="1">
        <f t="shared" si="4"/>
        <v>217</v>
      </c>
      <c r="AB218" s="1" t="b">
        <f>AND('pg1'!S220&lt;&gt;"Cancelled",'pg1'!S220&lt;&gt;"Account",'pg1'!S220&lt;&gt;"Pending",'pg1'!S220&lt;&gt;"")</f>
        <v>0</v>
      </c>
      <c r="AC218" s="1" t="str">
        <f>IF(AB218=TRUE,'pg1'!C220,"")</f>
        <v/>
      </c>
      <c r="AD218" s="1" t="str">
        <f>IF('pg1'!S220="Ordered",'pg1'!C220,"")</f>
        <v/>
      </c>
      <c r="AE218" s="2" t="str">
        <f>IF('pg1'!C220&lt;&gt;"",COUNTIF(AD2:AD3002,'pg1'!C220)&gt;4,"--")</f>
        <v>--</v>
      </c>
      <c r="AF218" s="1" t="str">
        <f ca="1">IF(startDate="",0,IF(AND('pg1'!T220&gt;=startDate,'pg1'!T220&lt;=endDate,'pg1'!R220&lt;&gt;""),'pg1'!R220,""))</f>
        <v/>
      </c>
      <c r="AG218" s="110" t="str">
        <f>IF(AC218="","",COUNTIFS(AC2:AC3002,AC218))</f>
        <v/>
      </c>
      <c r="AH218" s="2" t="str">
        <f ca="1">IFERROR(MONTH('pg1'!T220),"--")</f>
        <v>--</v>
      </c>
      <c r="AI218" s="1">
        <f ca="1">COUNTIFS(AC2:AC3002,'pg1'!C220,AH2:AH3002,AH218)</f>
        <v>0</v>
      </c>
    </row>
    <row r="219" spans="27:35" ht="12.75" customHeight="1">
      <c r="AA219" s="1">
        <f t="shared" si="4"/>
        <v>218</v>
      </c>
      <c r="AB219" s="1" t="b">
        <f>AND('pg1'!S221&lt;&gt;"Cancelled",'pg1'!S221&lt;&gt;"Account",'pg1'!S221&lt;&gt;"Pending",'pg1'!S221&lt;&gt;"")</f>
        <v>0</v>
      </c>
      <c r="AC219" s="1" t="str">
        <f>IF(AB219=TRUE,'pg1'!C221,"")</f>
        <v/>
      </c>
      <c r="AD219" s="1" t="str">
        <f>IF('pg1'!S221="Ordered",'pg1'!C221,"")</f>
        <v/>
      </c>
      <c r="AE219" s="2" t="str">
        <f>IF('pg1'!C221&lt;&gt;"",COUNTIF(AD2:AD3002,'pg1'!C221)&gt;4,"--")</f>
        <v>--</v>
      </c>
      <c r="AF219" s="1" t="str">
        <f ca="1">IF(startDate="",0,IF(AND('pg1'!T221&gt;=startDate,'pg1'!T221&lt;=endDate,'pg1'!R221&lt;&gt;""),'pg1'!R221,""))</f>
        <v/>
      </c>
      <c r="AG219" s="110" t="str">
        <f>IF(AC219="","",COUNTIFS(AC2:AC3002,AC219))</f>
        <v/>
      </c>
      <c r="AH219" s="2" t="str">
        <f ca="1">IFERROR(MONTH('pg1'!T221),"--")</f>
        <v>--</v>
      </c>
      <c r="AI219" s="1">
        <f ca="1">COUNTIFS(AC2:AC3002,'pg1'!C221,AH2:AH3002,AH219)</f>
        <v>0</v>
      </c>
    </row>
    <row r="220" spans="27:35" ht="12.75" customHeight="1">
      <c r="AA220" s="1">
        <f t="shared" si="4"/>
        <v>219</v>
      </c>
      <c r="AB220" s="1" t="b">
        <f>AND('pg1'!S222&lt;&gt;"Cancelled",'pg1'!S222&lt;&gt;"Account",'pg1'!S222&lt;&gt;"Pending",'pg1'!S222&lt;&gt;"")</f>
        <v>0</v>
      </c>
      <c r="AC220" s="1" t="str">
        <f>IF(AB220=TRUE,'pg1'!C222,"")</f>
        <v/>
      </c>
      <c r="AD220" s="1" t="str">
        <f>IF('pg1'!S222="Ordered",'pg1'!C222,"")</f>
        <v/>
      </c>
      <c r="AE220" s="2" t="str">
        <f>IF('pg1'!C222&lt;&gt;"",COUNTIF(AD2:AD3002,'pg1'!C222)&gt;4,"--")</f>
        <v>--</v>
      </c>
      <c r="AF220" s="1" t="str">
        <f ca="1">IF(startDate="",0,IF(AND('pg1'!T222&gt;=startDate,'pg1'!T222&lt;=endDate,'pg1'!R222&lt;&gt;""),'pg1'!R222,""))</f>
        <v/>
      </c>
      <c r="AG220" s="110" t="str">
        <f>IF(AC220="","",COUNTIFS(AC2:AC3002,AC220))</f>
        <v/>
      </c>
      <c r="AH220" s="2" t="str">
        <f ca="1">IFERROR(MONTH('pg1'!T222),"--")</f>
        <v>--</v>
      </c>
      <c r="AI220" s="1">
        <f ca="1">COUNTIFS(AC2:AC3002,'pg1'!C222,AH2:AH3002,AH220)</f>
        <v>0</v>
      </c>
    </row>
    <row r="221" spans="27:35" ht="12.75" customHeight="1">
      <c r="AA221" s="1">
        <f t="shared" si="4"/>
        <v>220</v>
      </c>
      <c r="AB221" s="1" t="b">
        <f>AND('pg1'!S223&lt;&gt;"Cancelled",'pg1'!S223&lt;&gt;"Account",'pg1'!S223&lt;&gt;"Pending",'pg1'!S223&lt;&gt;"")</f>
        <v>0</v>
      </c>
      <c r="AC221" s="1" t="str">
        <f>IF(AB221=TRUE,'pg1'!C223,"")</f>
        <v/>
      </c>
      <c r="AD221" s="1" t="str">
        <f>IF('pg1'!S223="Ordered",'pg1'!C223,"")</f>
        <v/>
      </c>
      <c r="AE221" s="2" t="str">
        <f>IF('pg1'!C223&lt;&gt;"",COUNTIF(AD2:AD3002,'pg1'!C223)&gt;4,"--")</f>
        <v>--</v>
      </c>
      <c r="AF221" s="1" t="str">
        <f ca="1">IF(startDate="",0,IF(AND('pg1'!T223&gt;=startDate,'pg1'!T223&lt;=endDate,'pg1'!R223&lt;&gt;""),'pg1'!R223,""))</f>
        <v/>
      </c>
      <c r="AG221" s="110" t="str">
        <f>IF(AC221="","",COUNTIFS(AC2:AC3002,AC221))</f>
        <v/>
      </c>
      <c r="AH221" s="2" t="str">
        <f ca="1">IFERROR(MONTH('pg1'!T223),"--")</f>
        <v>--</v>
      </c>
      <c r="AI221" s="1">
        <f ca="1">COUNTIFS(AC2:AC3002,'pg1'!C223,AH2:AH3002,AH221)</f>
        <v>0</v>
      </c>
    </row>
    <row r="222" spans="27:35" ht="12.75" customHeight="1">
      <c r="AA222" s="1">
        <f t="shared" si="4"/>
        <v>221</v>
      </c>
      <c r="AB222" s="1" t="b">
        <f>AND('pg1'!S224&lt;&gt;"Cancelled",'pg1'!S224&lt;&gt;"Account",'pg1'!S224&lt;&gt;"Pending",'pg1'!S224&lt;&gt;"")</f>
        <v>0</v>
      </c>
      <c r="AC222" s="1" t="str">
        <f>IF(AB222=TRUE,'pg1'!C224,"")</f>
        <v/>
      </c>
      <c r="AD222" s="1" t="str">
        <f>IF('pg1'!S224="Ordered",'pg1'!C224,"")</f>
        <v/>
      </c>
      <c r="AE222" s="2" t="str">
        <f>IF('pg1'!C224&lt;&gt;"",COUNTIF(AD2:AD3002,'pg1'!C224)&gt;4,"--")</f>
        <v>--</v>
      </c>
      <c r="AF222" s="1" t="str">
        <f ca="1">IF(startDate="",0,IF(AND('pg1'!T224&gt;=startDate,'pg1'!T224&lt;=endDate,'pg1'!R224&lt;&gt;""),'pg1'!R224,""))</f>
        <v/>
      </c>
      <c r="AG222" s="110" t="str">
        <f>IF(AC222="","",COUNTIFS(AC2:AC3002,AC222))</f>
        <v/>
      </c>
      <c r="AH222" s="2" t="str">
        <f ca="1">IFERROR(MONTH('pg1'!T224),"--")</f>
        <v>--</v>
      </c>
      <c r="AI222" s="1">
        <f ca="1">COUNTIFS(AC2:AC3002,'pg1'!C224,AH2:AH3002,AH222)</f>
        <v>0</v>
      </c>
    </row>
    <row r="223" spans="27:35" ht="12.75" customHeight="1">
      <c r="AA223" s="1">
        <f t="shared" si="4"/>
        <v>222</v>
      </c>
      <c r="AB223" s="1" t="b">
        <f>AND('pg1'!S225&lt;&gt;"Cancelled",'pg1'!S225&lt;&gt;"Account",'pg1'!S225&lt;&gt;"Pending",'pg1'!S225&lt;&gt;"")</f>
        <v>0</v>
      </c>
      <c r="AC223" s="1" t="str">
        <f>IF(AB223=TRUE,'pg1'!C225,"")</f>
        <v/>
      </c>
      <c r="AD223" s="1" t="str">
        <f>IF('pg1'!S225="Ordered",'pg1'!C225,"")</f>
        <v/>
      </c>
      <c r="AE223" s="2" t="str">
        <f>IF('pg1'!C225&lt;&gt;"",COUNTIF(AD2:AD3002,'pg1'!C225)&gt;4,"--")</f>
        <v>--</v>
      </c>
      <c r="AF223" s="1" t="str">
        <f ca="1">IF(startDate="",0,IF(AND('pg1'!T225&gt;=startDate,'pg1'!T225&lt;=endDate,'pg1'!R225&lt;&gt;""),'pg1'!R225,""))</f>
        <v/>
      </c>
      <c r="AG223" s="110" t="str">
        <f>IF(AC223="","",COUNTIFS(AC2:AC3002,AC223))</f>
        <v/>
      </c>
      <c r="AH223" s="2" t="str">
        <f ca="1">IFERROR(MONTH('pg1'!T225),"--")</f>
        <v>--</v>
      </c>
      <c r="AI223" s="1">
        <f ca="1">COUNTIFS(AC2:AC3002,'pg1'!C225,AH2:AH3002,AH223)</f>
        <v>0</v>
      </c>
    </row>
    <row r="224" spans="27:35" ht="12.75" customHeight="1">
      <c r="AA224" s="1">
        <f t="shared" si="4"/>
        <v>223</v>
      </c>
      <c r="AB224" s="1" t="b">
        <f>AND('pg1'!S226&lt;&gt;"Cancelled",'pg1'!S226&lt;&gt;"Account",'pg1'!S226&lt;&gt;"Pending",'pg1'!S226&lt;&gt;"")</f>
        <v>0</v>
      </c>
      <c r="AC224" s="1" t="str">
        <f>IF(AB224=TRUE,'pg1'!C226,"")</f>
        <v/>
      </c>
      <c r="AD224" s="1" t="str">
        <f>IF('pg1'!S226="Ordered",'pg1'!C226,"")</f>
        <v/>
      </c>
      <c r="AE224" s="2" t="str">
        <f>IF('pg1'!C226&lt;&gt;"",COUNTIF(AD2:AD3002,'pg1'!C226)&gt;4,"--")</f>
        <v>--</v>
      </c>
      <c r="AF224" s="1" t="str">
        <f ca="1">IF(startDate="",0,IF(AND('pg1'!T226&gt;=startDate,'pg1'!T226&lt;=endDate,'pg1'!R226&lt;&gt;""),'pg1'!R226,""))</f>
        <v/>
      </c>
      <c r="AG224" s="110" t="str">
        <f>IF(AC224="","",COUNTIFS(AC2:AC3002,AC224))</f>
        <v/>
      </c>
      <c r="AH224" s="2" t="str">
        <f ca="1">IFERROR(MONTH('pg1'!T226),"--")</f>
        <v>--</v>
      </c>
      <c r="AI224" s="1">
        <f ca="1">COUNTIFS(AC2:AC3002,'pg1'!C226,AH2:AH3002,AH224)</f>
        <v>0</v>
      </c>
    </row>
    <row r="225" spans="27:35" ht="12.75" customHeight="1">
      <c r="AA225" s="1">
        <f t="shared" si="4"/>
        <v>224</v>
      </c>
      <c r="AB225" s="1" t="b">
        <f>AND('pg1'!S227&lt;&gt;"Cancelled",'pg1'!S227&lt;&gt;"Account",'pg1'!S227&lt;&gt;"Pending",'pg1'!S227&lt;&gt;"")</f>
        <v>0</v>
      </c>
      <c r="AC225" s="1" t="str">
        <f>IF(AB225=TRUE,'pg1'!C227,"")</f>
        <v/>
      </c>
      <c r="AD225" s="1" t="str">
        <f>IF('pg1'!S227="Ordered",'pg1'!C227,"")</f>
        <v/>
      </c>
      <c r="AE225" s="2" t="str">
        <f>IF('pg1'!C227&lt;&gt;"",COUNTIF(AD2:AD3002,'pg1'!C227)&gt;4,"--")</f>
        <v>--</v>
      </c>
      <c r="AF225" s="1" t="str">
        <f ca="1">IF(startDate="",0,IF(AND('pg1'!T227&gt;=startDate,'pg1'!T227&lt;=endDate,'pg1'!R227&lt;&gt;""),'pg1'!R227,""))</f>
        <v/>
      </c>
      <c r="AG225" s="110" t="str">
        <f>IF(AC225="","",COUNTIFS(AC2:AC3002,AC225))</f>
        <v/>
      </c>
      <c r="AH225" s="2" t="str">
        <f ca="1">IFERROR(MONTH('pg1'!T227),"--")</f>
        <v>--</v>
      </c>
      <c r="AI225" s="1">
        <f ca="1">COUNTIFS(AC2:AC3002,'pg1'!C227,AH2:AH3002,AH225)</f>
        <v>0</v>
      </c>
    </row>
    <row r="226" spans="27:35" ht="12.75" customHeight="1">
      <c r="AA226" s="1">
        <f t="shared" si="4"/>
        <v>225</v>
      </c>
      <c r="AB226" s="1" t="b">
        <f>AND('pg1'!S228&lt;&gt;"Cancelled",'pg1'!S228&lt;&gt;"Account",'pg1'!S228&lt;&gt;"Pending",'pg1'!S228&lt;&gt;"")</f>
        <v>0</v>
      </c>
      <c r="AC226" s="1" t="str">
        <f>IF(AB226=TRUE,'pg1'!C228,"")</f>
        <v/>
      </c>
      <c r="AD226" s="1" t="str">
        <f>IF('pg1'!S228="Ordered",'pg1'!C228,"")</f>
        <v/>
      </c>
      <c r="AE226" s="2" t="str">
        <f>IF('pg1'!C228&lt;&gt;"",COUNTIF(AD2:AD3002,'pg1'!C228)&gt;4,"--")</f>
        <v>--</v>
      </c>
      <c r="AF226" s="1" t="str">
        <f ca="1">IF(startDate="",0,IF(AND('pg1'!T228&gt;=startDate,'pg1'!T228&lt;=endDate,'pg1'!R228&lt;&gt;""),'pg1'!R228,""))</f>
        <v/>
      </c>
      <c r="AG226" s="110" t="str">
        <f>IF(AC226="","",COUNTIFS(AC2:AC3002,AC226))</f>
        <v/>
      </c>
      <c r="AH226" s="2" t="str">
        <f ca="1">IFERROR(MONTH('pg1'!T228),"--")</f>
        <v>--</v>
      </c>
      <c r="AI226" s="1">
        <f ca="1">COUNTIFS(AC2:AC3002,'pg1'!C228,AH2:AH3002,AH226)</f>
        <v>0</v>
      </c>
    </row>
    <row r="227" spans="27:35" ht="12.75" customHeight="1">
      <c r="AA227" s="1">
        <f t="shared" si="4"/>
        <v>226</v>
      </c>
      <c r="AB227" s="1" t="b">
        <f>AND('pg1'!S229&lt;&gt;"Cancelled",'pg1'!S229&lt;&gt;"Account",'pg1'!S229&lt;&gt;"Pending",'pg1'!S229&lt;&gt;"")</f>
        <v>0</v>
      </c>
      <c r="AC227" s="1" t="str">
        <f>IF(AB227=TRUE,'pg1'!C229,"")</f>
        <v/>
      </c>
      <c r="AD227" s="1" t="str">
        <f>IF('pg1'!S229="Ordered",'pg1'!C229,"")</f>
        <v/>
      </c>
      <c r="AE227" s="2" t="str">
        <f>IF('pg1'!C229&lt;&gt;"",COUNTIF(AD2:AD3002,'pg1'!C229)&gt;4,"--")</f>
        <v>--</v>
      </c>
      <c r="AF227" s="1" t="str">
        <f ca="1">IF(startDate="",0,IF(AND('pg1'!T229&gt;=startDate,'pg1'!T229&lt;=endDate,'pg1'!R229&lt;&gt;""),'pg1'!R229,""))</f>
        <v/>
      </c>
      <c r="AG227" s="110" t="str">
        <f>IF(AC227="","",COUNTIFS(AC2:AC3002,AC227))</f>
        <v/>
      </c>
      <c r="AH227" s="2" t="str">
        <f ca="1">IFERROR(MONTH('pg1'!T229),"--")</f>
        <v>--</v>
      </c>
      <c r="AI227" s="1">
        <f ca="1">COUNTIFS(AC2:AC3002,'pg1'!C229,AH2:AH3002,AH227)</f>
        <v>0</v>
      </c>
    </row>
    <row r="228" spans="27:35" ht="12.75" customHeight="1">
      <c r="AA228" s="1">
        <f t="shared" si="4"/>
        <v>227</v>
      </c>
      <c r="AB228" s="1" t="b">
        <f>AND('pg1'!S230&lt;&gt;"Cancelled",'pg1'!S230&lt;&gt;"Account",'pg1'!S230&lt;&gt;"Pending",'pg1'!S230&lt;&gt;"")</f>
        <v>0</v>
      </c>
      <c r="AC228" s="1" t="str">
        <f>IF(AB228=TRUE,'pg1'!C230,"")</f>
        <v/>
      </c>
      <c r="AD228" s="1" t="str">
        <f>IF('pg1'!S230="Ordered",'pg1'!C230,"")</f>
        <v/>
      </c>
      <c r="AE228" s="2" t="str">
        <f>IF('pg1'!C230&lt;&gt;"",COUNTIF(AD2:AD3002,'pg1'!C230)&gt;4,"--")</f>
        <v>--</v>
      </c>
      <c r="AF228" s="1" t="str">
        <f ca="1">IF(startDate="",0,IF(AND('pg1'!T230&gt;=startDate,'pg1'!T230&lt;=endDate,'pg1'!R230&lt;&gt;""),'pg1'!R230,""))</f>
        <v/>
      </c>
      <c r="AG228" s="110" t="str">
        <f>IF(AC228="","",COUNTIFS(AC2:AC3002,AC228))</f>
        <v/>
      </c>
      <c r="AH228" s="2" t="str">
        <f ca="1">IFERROR(MONTH('pg1'!T230),"--")</f>
        <v>--</v>
      </c>
      <c r="AI228" s="1">
        <f ca="1">COUNTIFS(AC2:AC3002,'pg1'!C230,AH2:AH3002,AH228)</f>
        <v>0</v>
      </c>
    </row>
    <row r="229" spans="27:35" ht="12.75" customHeight="1">
      <c r="AA229" s="1">
        <f t="shared" si="4"/>
        <v>228</v>
      </c>
      <c r="AB229" s="1" t="b">
        <f>AND('pg1'!S231&lt;&gt;"Cancelled",'pg1'!S231&lt;&gt;"Account",'pg1'!S231&lt;&gt;"Pending",'pg1'!S231&lt;&gt;"")</f>
        <v>0</v>
      </c>
      <c r="AC229" s="1" t="str">
        <f>IF(AB229=TRUE,'pg1'!C231,"")</f>
        <v/>
      </c>
      <c r="AD229" s="1" t="str">
        <f>IF('pg1'!S231="Ordered",'pg1'!C231,"")</f>
        <v/>
      </c>
      <c r="AE229" s="2" t="str">
        <f>IF('pg1'!C231&lt;&gt;"",COUNTIF(AD2:AD3002,'pg1'!C231)&gt;4,"--")</f>
        <v>--</v>
      </c>
      <c r="AF229" s="1" t="str">
        <f ca="1">IF(startDate="",0,IF(AND('pg1'!T231&gt;=startDate,'pg1'!T231&lt;=endDate,'pg1'!R231&lt;&gt;""),'pg1'!R231,""))</f>
        <v/>
      </c>
      <c r="AG229" s="110" t="str">
        <f>IF(AC229="","",COUNTIFS(AC2:AC3002,AC229))</f>
        <v/>
      </c>
      <c r="AH229" s="2" t="str">
        <f ca="1">IFERROR(MONTH('pg1'!T231),"--")</f>
        <v>--</v>
      </c>
      <c r="AI229" s="1">
        <f ca="1">COUNTIFS(AC2:AC3002,'pg1'!C231,AH2:AH3002,AH229)</f>
        <v>0</v>
      </c>
    </row>
    <row r="230" spans="27:35" ht="12.75" customHeight="1">
      <c r="AA230" s="1">
        <f t="shared" si="4"/>
        <v>229</v>
      </c>
      <c r="AB230" s="1" t="b">
        <f>AND('pg1'!S232&lt;&gt;"Cancelled",'pg1'!S232&lt;&gt;"Account",'pg1'!S232&lt;&gt;"Pending",'pg1'!S232&lt;&gt;"")</f>
        <v>0</v>
      </c>
      <c r="AC230" s="1" t="str">
        <f>IF(AB230=TRUE,'pg1'!C232,"")</f>
        <v/>
      </c>
      <c r="AD230" s="1" t="str">
        <f>IF('pg1'!S232="Ordered",'pg1'!C232,"")</f>
        <v/>
      </c>
      <c r="AE230" s="2" t="str">
        <f>IF('pg1'!C232&lt;&gt;"",COUNTIF(AD2:AD3002,'pg1'!C232)&gt;4,"--")</f>
        <v>--</v>
      </c>
      <c r="AF230" s="1" t="str">
        <f ca="1">IF(startDate="",0,IF(AND('pg1'!T232&gt;=startDate,'pg1'!T232&lt;=endDate,'pg1'!R232&lt;&gt;""),'pg1'!R232,""))</f>
        <v/>
      </c>
      <c r="AG230" s="110" t="str">
        <f>IF(AC230="","",COUNTIFS(AC2:AC3002,AC230))</f>
        <v/>
      </c>
      <c r="AH230" s="2" t="str">
        <f ca="1">IFERROR(MONTH('pg1'!T232),"--")</f>
        <v>--</v>
      </c>
      <c r="AI230" s="1">
        <f ca="1">COUNTIFS(AC2:AC3002,'pg1'!C232,AH2:AH3002,AH230)</f>
        <v>0</v>
      </c>
    </row>
    <row r="231" spans="27:35" ht="12.75" customHeight="1">
      <c r="AA231" s="1">
        <f t="shared" si="4"/>
        <v>230</v>
      </c>
      <c r="AB231" s="1" t="b">
        <f>AND('pg1'!S233&lt;&gt;"Cancelled",'pg1'!S233&lt;&gt;"Account",'pg1'!S233&lt;&gt;"Pending",'pg1'!S233&lt;&gt;"")</f>
        <v>0</v>
      </c>
      <c r="AC231" s="1" t="str">
        <f>IF(AB231=TRUE,'pg1'!C233,"")</f>
        <v/>
      </c>
      <c r="AD231" s="1" t="str">
        <f>IF('pg1'!S233="Ordered",'pg1'!C233,"")</f>
        <v/>
      </c>
      <c r="AE231" s="2" t="str">
        <f>IF('pg1'!C233&lt;&gt;"",COUNTIF(AD2:AD3002,'pg1'!C233)&gt;4,"--")</f>
        <v>--</v>
      </c>
      <c r="AF231" s="1" t="str">
        <f ca="1">IF(startDate="",0,IF(AND('pg1'!T233&gt;=startDate,'pg1'!T233&lt;=endDate,'pg1'!R233&lt;&gt;""),'pg1'!R233,""))</f>
        <v/>
      </c>
      <c r="AG231" s="110" t="str">
        <f>IF(AC231="","",COUNTIFS(AC2:AC3002,AC231))</f>
        <v/>
      </c>
      <c r="AH231" s="2" t="str">
        <f ca="1">IFERROR(MONTH('pg1'!T233),"--")</f>
        <v>--</v>
      </c>
      <c r="AI231" s="1">
        <f ca="1">COUNTIFS(AC2:AC3002,'pg1'!C233,AH2:AH3002,AH231)</f>
        <v>0</v>
      </c>
    </row>
    <row r="232" spans="27:35" ht="12.75" customHeight="1">
      <c r="AA232" s="1">
        <f t="shared" si="4"/>
        <v>231</v>
      </c>
      <c r="AB232" s="1" t="b">
        <f>AND('pg1'!S234&lt;&gt;"Cancelled",'pg1'!S234&lt;&gt;"Account",'pg1'!S234&lt;&gt;"Pending",'pg1'!S234&lt;&gt;"")</f>
        <v>0</v>
      </c>
      <c r="AC232" s="1" t="str">
        <f>IF(AB232=TRUE,'pg1'!C234,"")</f>
        <v/>
      </c>
      <c r="AD232" s="1" t="str">
        <f>IF('pg1'!S234="Ordered",'pg1'!C234,"")</f>
        <v/>
      </c>
      <c r="AE232" s="2" t="str">
        <f>IF('pg1'!C234&lt;&gt;"",COUNTIF(AD2:AD3002,'pg1'!C234)&gt;4,"--")</f>
        <v>--</v>
      </c>
      <c r="AF232" s="1" t="str">
        <f ca="1">IF(startDate="",0,IF(AND('pg1'!T234&gt;=startDate,'pg1'!T234&lt;=endDate,'pg1'!R234&lt;&gt;""),'pg1'!R234,""))</f>
        <v/>
      </c>
      <c r="AG232" s="110" t="str">
        <f>IF(AC232="","",COUNTIFS(AC2:AC3002,AC232))</f>
        <v/>
      </c>
      <c r="AH232" s="2" t="str">
        <f ca="1">IFERROR(MONTH('pg1'!T234),"--")</f>
        <v>--</v>
      </c>
      <c r="AI232" s="1">
        <f ca="1">COUNTIFS(AC2:AC3002,'pg1'!C234,AH2:AH3002,AH232)</f>
        <v>0</v>
      </c>
    </row>
    <row r="233" spans="27:35" ht="12.75" customHeight="1">
      <c r="AA233" s="1">
        <f t="shared" si="4"/>
        <v>232</v>
      </c>
      <c r="AB233" s="1" t="b">
        <f>AND('pg1'!S235&lt;&gt;"Cancelled",'pg1'!S235&lt;&gt;"Account",'pg1'!S235&lt;&gt;"Pending",'pg1'!S235&lt;&gt;"")</f>
        <v>0</v>
      </c>
      <c r="AC233" s="1" t="str">
        <f>IF(AB233=TRUE,'pg1'!C235,"")</f>
        <v/>
      </c>
      <c r="AD233" s="1" t="str">
        <f>IF('pg1'!S235="Ordered",'pg1'!C235,"")</f>
        <v/>
      </c>
      <c r="AE233" s="2" t="str">
        <f>IF('pg1'!C235&lt;&gt;"",COUNTIF(AD2:AD3002,'pg1'!C235)&gt;4,"--")</f>
        <v>--</v>
      </c>
      <c r="AF233" s="1" t="str">
        <f ca="1">IF(startDate="",0,IF(AND('pg1'!T235&gt;=startDate,'pg1'!T235&lt;=endDate,'pg1'!R235&lt;&gt;""),'pg1'!R235,""))</f>
        <v/>
      </c>
      <c r="AG233" s="110" t="str">
        <f>IF(AC233="","",COUNTIFS(AC2:AC3002,AC233))</f>
        <v/>
      </c>
      <c r="AH233" s="2" t="str">
        <f ca="1">IFERROR(MONTH('pg1'!T235),"--")</f>
        <v>--</v>
      </c>
      <c r="AI233" s="1">
        <f ca="1">COUNTIFS(AC2:AC3002,'pg1'!C235,AH2:AH3002,AH233)</f>
        <v>0</v>
      </c>
    </row>
    <row r="234" spans="27:35" ht="12.75" customHeight="1">
      <c r="AA234" s="1">
        <f t="shared" si="4"/>
        <v>233</v>
      </c>
      <c r="AB234" s="1" t="b">
        <f>AND('pg1'!S236&lt;&gt;"Cancelled",'pg1'!S236&lt;&gt;"Account",'pg1'!S236&lt;&gt;"Pending",'pg1'!S236&lt;&gt;"")</f>
        <v>0</v>
      </c>
      <c r="AC234" s="1" t="str">
        <f>IF(AB234=TRUE,'pg1'!C236,"")</f>
        <v/>
      </c>
      <c r="AD234" s="1" t="str">
        <f>IF('pg1'!S236="Ordered",'pg1'!C236,"")</f>
        <v/>
      </c>
      <c r="AE234" s="2" t="str">
        <f>IF('pg1'!C236&lt;&gt;"",COUNTIF(AD2:AD3002,'pg1'!C236)&gt;4,"--")</f>
        <v>--</v>
      </c>
      <c r="AF234" s="1" t="str">
        <f ca="1">IF(startDate="",0,IF(AND('pg1'!T236&gt;=startDate,'pg1'!T236&lt;=endDate,'pg1'!R236&lt;&gt;""),'pg1'!R236,""))</f>
        <v/>
      </c>
      <c r="AG234" s="110" t="str">
        <f>IF(AC234="","",COUNTIFS(AC2:AC3002,AC234))</f>
        <v/>
      </c>
      <c r="AH234" s="2" t="str">
        <f ca="1">IFERROR(MONTH('pg1'!T236),"--")</f>
        <v>--</v>
      </c>
      <c r="AI234" s="1">
        <f ca="1">COUNTIFS(AC2:AC3002,'pg1'!C236,AH2:AH3002,AH234)</f>
        <v>0</v>
      </c>
    </row>
    <row r="235" spans="27:35" ht="12.75" customHeight="1">
      <c r="AA235" s="1">
        <f t="shared" si="4"/>
        <v>234</v>
      </c>
      <c r="AB235" s="1" t="b">
        <f>AND('pg1'!S237&lt;&gt;"Cancelled",'pg1'!S237&lt;&gt;"Account",'pg1'!S237&lt;&gt;"Pending",'pg1'!S237&lt;&gt;"")</f>
        <v>0</v>
      </c>
      <c r="AC235" s="1" t="str">
        <f>IF(AB235=TRUE,'pg1'!C237,"")</f>
        <v/>
      </c>
      <c r="AD235" s="1" t="str">
        <f>IF('pg1'!S237="Ordered",'pg1'!C237,"")</f>
        <v/>
      </c>
      <c r="AE235" s="2" t="str">
        <f>IF('pg1'!C237&lt;&gt;"",COUNTIF(AD2:AD3002,'pg1'!C237)&gt;4,"--")</f>
        <v>--</v>
      </c>
      <c r="AF235" s="1" t="str">
        <f ca="1">IF(startDate="",0,IF(AND('pg1'!T237&gt;=startDate,'pg1'!T237&lt;=endDate,'pg1'!R237&lt;&gt;""),'pg1'!R237,""))</f>
        <v/>
      </c>
      <c r="AG235" s="110" t="str">
        <f>IF(AC235="","",COUNTIFS(AC2:AC3002,AC235))</f>
        <v/>
      </c>
      <c r="AH235" s="2" t="str">
        <f ca="1">IFERROR(MONTH('pg1'!T237),"--")</f>
        <v>--</v>
      </c>
      <c r="AI235" s="1">
        <f ca="1">COUNTIFS(AC2:AC3002,'pg1'!C237,AH2:AH3002,AH235)</f>
        <v>0</v>
      </c>
    </row>
    <row r="236" spans="27:35" ht="12.75" customHeight="1">
      <c r="AA236" s="1">
        <f t="shared" si="4"/>
        <v>235</v>
      </c>
      <c r="AB236" s="1" t="b">
        <f>AND('pg1'!S238&lt;&gt;"Cancelled",'pg1'!S238&lt;&gt;"Account",'pg1'!S238&lt;&gt;"Pending",'pg1'!S238&lt;&gt;"")</f>
        <v>0</v>
      </c>
      <c r="AC236" s="1" t="str">
        <f>IF(AB236=TRUE,'pg1'!C238,"")</f>
        <v/>
      </c>
      <c r="AD236" s="1" t="str">
        <f>IF('pg1'!S238="Ordered",'pg1'!C238,"")</f>
        <v/>
      </c>
      <c r="AE236" s="2" t="str">
        <f>IF('pg1'!C238&lt;&gt;"",COUNTIF(AD2:AD3002,'pg1'!C238)&gt;4,"--")</f>
        <v>--</v>
      </c>
      <c r="AF236" s="1" t="str">
        <f ca="1">IF(startDate="",0,IF(AND('pg1'!T238&gt;=startDate,'pg1'!T238&lt;=endDate,'pg1'!R238&lt;&gt;""),'pg1'!R238,""))</f>
        <v/>
      </c>
      <c r="AG236" s="110" t="str">
        <f>IF(AC236="","",COUNTIFS(AC2:AC3002,AC236))</f>
        <v/>
      </c>
      <c r="AH236" s="2" t="str">
        <f ca="1">IFERROR(MONTH('pg1'!T238),"--")</f>
        <v>--</v>
      </c>
      <c r="AI236" s="1">
        <f ca="1">COUNTIFS(AC2:AC3002,'pg1'!C238,AH2:AH3002,AH236)</f>
        <v>0</v>
      </c>
    </row>
    <row r="237" spans="27:35" ht="12.75" customHeight="1">
      <c r="AA237" s="1">
        <f t="shared" si="4"/>
        <v>236</v>
      </c>
      <c r="AB237" s="1" t="b">
        <f>AND('pg1'!S239&lt;&gt;"Cancelled",'pg1'!S239&lt;&gt;"Account",'pg1'!S239&lt;&gt;"Pending",'pg1'!S239&lt;&gt;"")</f>
        <v>0</v>
      </c>
      <c r="AC237" s="1" t="str">
        <f>IF(AB237=TRUE,'pg1'!C239,"")</f>
        <v/>
      </c>
      <c r="AD237" s="1" t="str">
        <f>IF('pg1'!S239="Ordered",'pg1'!C239,"")</f>
        <v/>
      </c>
      <c r="AE237" s="2" t="str">
        <f>IF('pg1'!C239&lt;&gt;"",COUNTIF(AD2:AD3002,'pg1'!C239)&gt;4,"--")</f>
        <v>--</v>
      </c>
      <c r="AF237" s="1" t="str">
        <f ca="1">IF(startDate="",0,IF(AND('pg1'!T239&gt;=startDate,'pg1'!T239&lt;=endDate,'pg1'!R239&lt;&gt;""),'pg1'!R239,""))</f>
        <v/>
      </c>
      <c r="AG237" s="110" t="str">
        <f>IF(AC237="","",COUNTIFS(AC2:AC3002,AC237))</f>
        <v/>
      </c>
      <c r="AH237" s="2" t="str">
        <f ca="1">IFERROR(MONTH('pg1'!T239),"--")</f>
        <v>--</v>
      </c>
      <c r="AI237" s="1">
        <f ca="1">COUNTIFS(AC2:AC3002,'pg1'!C239,AH2:AH3002,AH237)</f>
        <v>0</v>
      </c>
    </row>
    <row r="238" spans="27:35" ht="12.75" customHeight="1">
      <c r="AA238" s="1">
        <f t="shared" si="4"/>
        <v>237</v>
      </c>
      <c r="AB238" s="1" t="b">
        <f>AND('pg1'!S240&lt;&gt;"Cancelled",'pg1'!S240&lt;&gt;"Account",'pg1'!S240&lt;&gt;"Pending",'pg1'!S240&lt;&gt;"")</f>
        <v>0</v>
      </c>
      <c r="AC238" s="1" t="str">
        <f>IF(AB238=TRUE,'pg1'!C240,"")</f>
        <v/>
      </c>
      <c r="AD238" s="1" t="str">
        <f>IF('pg1'!S240="Ordered",'pg1'!C240,"")</f>
        <v/>
      </c>
      <c r="AE238" s="2" t="str">
        <f>IF('pg1'!C240&lt;&gt;"",COUNTIF(AD2:AD3002,'pg1'!C240)&gt;4,"--")</f>
        <v>--</v>
      </c>
      <c r="AF238" s="1" t="str">
        <f ca="1">IF(startDate="",0,IF(AND('pg1'!T240&gt;=startDate,'pg1'!T240&lt;=endDate,'pg1'!R240&lt;&gt;""),'pg1'!R240,""))</f>
        <v/>
      </c>
      <c r="AG238" s="110" t="str">
        <f>IF(AC238="","",COUNTIFS(AC2:AC3002,AC238))</f>
        <v/>
      </c>
      <c r="AH238" s="2" t="str">
        <f ca="1">IFERROR(MONTH('pg1'!T240),"--")</f>
        <v>--</v>
      </c>
      <c r="AI238" s="1">
        <f ca="1">COUNTIFS(AC2:AC3002,'pg1'!C240,AH2:AH3002,AH238)</f>
        <v>0</v>
      </c>
    </row>
    <row r="239" spans="27:35" ht="12.75" customHeight="1">
      <c r="AA239" s="1">
        <f t="shared" si="4"/>
        <v>238</v>
      </c>
      <c r="AB239" s="1" t="b">
        <f>AND('pg1'!S241&lt;&gt;"Cancelled",'pg1'!S241&lt;&gt;"Account",'pg1'!S241&lt;&gt;"Pending",'pg1'!S241&lt;&gt;"")</f>
        <v>0</v>
      </c>
      <c r="AC239" s="1" t="str">
        <f>IF(AB239=TRUE,'pg1'!C241,"")</f>
        <v/>
      </c>
      <c r="AD239" s="1" t="str">
        <f>IF('pg1'!S241="Ordered",'pg1'!C241,"")</f>
        <v/>
      </c>
      <c r="AE239" s="2" t="str">
        <f>IF('pg1'!C241&lt;&gt;"",COUNTIF(AD2:AD3002,'pg1'!C241)&gt;4,"--")</f>
        <v>--</v>
      </c>
      <c r="AF239" s="1" t="str">
        <f ca="1">IF(startDate="",0,IF(AND('pg1'!T241&gt;=startDate,'pg1'!T241&lt;=endDate,'pg1'!R241&lt;&gt;""),'pg1'!R241,""))</f>
        <v/>
      </c>
      <c r="AG239" s="110" t="str">
        <f>IF(AC239="","",COUNTIFS(AC2:AC3002,AC239))</f>
        <v/>
      </c>
      <c r="AH239" s="2" t="str">
        <f ca="1">IFERROR(MONTH('pg1'!T241),"--")</f>
        <v>--</v>
      </c>
      <c r="AI239" s="1">
        <f ca="1">COUNTIFS(AC2:AC3002,'pg1'!C241,AH2:AH3002,AH239)</f>
        <v>0</v>
      </c>
    </row>
    <row r="240" spans="27:35" ht="12.75" customHeight="1">
      <c r="AA240" s="1">
        <f t="shared" si="4"/>
        <v>239</v>
      </c>
      <c r="AB240" s="1" t="b">
        <f>AND('pg1'!S242&lt;&gt;"Cancelled",'pg1'!S242&lt;&gt;"Account",'pg1'!S242&lt;&gt;"Pending",'pg1'!S242&lt;&gt;"")</f>
        <v>0</v>
      </c>
      <c r="AC240" s="1" t="str">
        <f>IF(AB240=TRUE,'pg1'!C242,"")</f>
        <v/>
      </c>
      <c r="AD240" s="1" t="str">
        <f>IF('pg1'!S242="Ordered",'pg1'!C242,"")</f>
        <v/>
      </c>
      <c r="AE240" s="2" t="str">
        <f>IF('pg1'!C242&lt;&gt;"",COUNTIF(AD2:AD3002,'pg1'!C242)&gt;4,"--")</f>
        <v>--</v>
      </c>
      <c r="AF240" s="1" t="str">
        <f ca="1">IF(startDate="",0,IF(AND('pg1'!T242&gt;=startDate,'pg1'!T242&lt;=endDate,'pg1'!R242&lt;&gt;""),'pg1'!R242,""))</f>
        <v/>
      </c>
      <c r="AG240" s="110" t="str">
        <f>IF(AC240="","",COUNTIFS(AC2:AC3002,AC240))</f>
        <v/>
      </c>
      <c r="AH240" s="2" t="str">
        <f ca="1">IFERROR(MONTH('pg1'!T242),"--")</f>
        <v>--</v>
      </c>
      <c r="AI240" s="1">
        <f ca="1">COUNTIFS(AC2:AC3002,'pg1'!C242,AH2:AH3002,AH240)</f>
        <v>0</v>
      </c>
    </row>
    <row r="241" spans="27:35" ht="12.75" customHeight="1">
      <c r="AA241" s="1">
        <f t="shared" si="4"/>
        <v>240</v>
      </c>
      <c r="AB241" s="1" t="b">
        <f>AND('pg1'!S243&lt;&gt;"Cancelled",'pg1'!S243&lt;&gt;"Account",'pg1'!S243&lt;&gt;"Pending",'pg1'!S243&lt;&gt;"")</f>
        <v>0</v>
      </c>
      <c r="AC241" s="1" t="str">
        <f>IF(AB241=TRUE,'pg1'!C243,"")</f>
        <v/>
      </c>
      <c r="AD241" s="1" t="str">
        <f>IF('pg1'!S243="Ordered",'pg1'!C243,"")</f>
        <v/>
      </c>
      <c r="AE241" s="2" t="str">
        <f>IF('pg1'!C243&lt;&gt;"",COUNTIF(AD2:AD3002,'pg1'!C243)&gt;4,"--")</f>
        <v>--</v>
      </c>
      <c r="AF241" s="1" t="str">
        <f ca="1">IF(startDate="",0,IF(AND('pg1'!T243&gt;=startDate,'pg1'!T243&lt;=endDate,'pg1'!R243&lt;&gt;""),'pg1'!R243,""))</f>
        <v/>
      </c>
      <c r="AG241" s="110" t="str">
        <f>IF(AC241="","",COUNTIFS(AC2:AC3002,AC241))</f>
        <v/>
      </c>
      <c r="AH241" s="2" t="str">
        <f ca="1">IFERROR(MONTH('pg1'!T243),"--")</f>
        <v>--</v>
      </c>
      <c r="AI241" s="1">
        <f ca="1">COUNTIFS(AC2:AC3002,'pg1'!C243,AH2:AH3002,AH241)</f>
        <v>0</v>
      </c>
    </row>
    <row r="242" spans="27:35" ht="12.75" customHeight="1">
      <c r="AA242" s="1">
        <f t="shared" si="4"/>
        <v>241</v>
      </c>
      <c r="AB242" s="1" t="b">
        <f>AND('pg1'!S244&lt;&gt;"Cancelled",'pg1'!S244&lt;&gt;"Account",'pg1'!S244&lt;&gt;"Pending",'pg1'!S244&lt;&gt;"")</f>
        <v>0</v>
      </c>
      <c r="AC242" s="1" t="str">
        <f>IF(AB242=TRUE,'pg1'!C244,"")</f>
        <v/>
      </c>
      <c r="AD242" s="1" t="str">
        <f>IF('pg1'!S244="Ordered",'pg1'!C244,"")</f>
        <v/>
      </c>
      <c r="AE242" s="2" t="str">
        <f>IF('pg1'!C244&lt;&gt;"",COUNTIF(AD2:AD3002,'pg1'!C244)&gt;4,"--")</f>
        <v>--</v>
      </c>
      <c r="AF242" s="1" t="str">
        <f ca="1">IF(startDate="",0,IF(AND('pg1'!T244&gt;=startDate,'pg1'!T244&lt;=endDate,'pg1'!R244&lt;&gt;""),'pg1'!R244,""))</f>
        <v/>
      </c>
      <c r="AG242" s="110" t="str">
        <f>IF(AC242="","",COUNTIFS(AC2:AC3002,AC242))</f>
        <v/>
      </c>
      <c r="AH242" s="2" t="str">
        <f ca="1">IFERROR(MONTH('pg1'!T244),"--")</f>
        <v>--</v>
      </c>
      <c r="AI242" s="1">
        <f ca="1">COUNTIFS(AC2:AC3002,'pg1'!C244,AH2:AH3002,AH242)</f>
        <v>0</v>
      </c>
    </row>
    <row r="243" spans="27:35" ht="12.75" customHeight="1">
      <c r="AA243" s="1">
        <f t="shared" si="4"/>
        <v>242</v>
      </c>
      <c r="AB243" s="1" t="b">
        <f>AND('pg1'!S245&lt;&gt;"Cancelled",'pg1'!S245&lt;&gt;"Account",'pg1'!S245&lt;&gt;"Pending",'pg1'!S245&lt;&gt;"")</f>
        <v>0</v>
      </c>
      <c r="AC243" s="1" t="str">
        <f>IF(AB243=TRUE,'pg1'!C245,"")</f>
        <v/>
      </c>
      <c r="AD243" s="1" t="str">
        <f>IF('pg1'!S245="Ordered",'pg1'!C245,"")</f>
        <v/>
      </c>
      <c r="AE243" s="2" t="str">
        <f>IF('pg1'!C245&lt;&gt;"",COUNTIF(AD2:AD3002,'pg1'!C245)&gt;4,"--")</f>
        <v>--</v>
      </c>
      <c r="AF243" s="1" t="str">
        <f ca="1">IF(startDate="",0,IF(AND('pg1'!T245&gt;=startDate,'pg1'!T245&lt;=endDate,'pg1'!R245&lt;&gt;""),'pg1'!R245,""))</f>
        <v/>
      </c>
      <c r="AG243" s="110" t="str">
        <f>IF(AC243="","",COUNTIFS(AC2:AC3002,AC243))</f>
        <v/>
      </c>
      <c r="AH243" s="2" t="str">
        <f ca="1">IFERROR(MONTH('pg1'!T245),"--")</f>
        <v>--</v>
      </c>
      <c r="AI243" s="1">
        <f ca="1">COUNTIFS(AC2:AC3002,'pg1'!C245,AH2:AH3002,AH243)</f>
        <v>0</v>
      </c>
    </row>
    <row r="244" spans="27:35" ht="12.75" customHeight="1">
      <c r="AA244" s="1">
        <f t="shared" si="4"/>
        <v>243</v>
      </c>
      <c r="AB244" s="1" t="b">
        <f>AND('pg1'!S246&lt;&gt;"Cancelled",'pg1'!S246&lt;&gt;"Account",'pg1'!S246&lt;&gt;"Pending",'pg1'!S246&lt;&gt;"")</f>
        <v>0</v>
      </c>
      <c r="AC244" s="1" t="str">
        <f>IF(AB244=TRUE,'pg1'!C246,"")</f>
        <v/>
      </c>
      <c r="AD244" s="1" t="str">
        <f>IF('pg1'!S246="Ordered",'pg1'!C246,"")</f>
        <v/>
      </c>
      <c r="AE244" s="2" t="str">
        <f>IF('pg1'!C246&lt;&gt;"",COUNTIF(AD2:AD3002,'pg1'!C246)&gt;4,"--")</f>
        <v>--</v>
      </c>
      <c r="AF244" s="1" t="str">
        <f ca="1">IF(startDate="",0,IF(AND('pg1'!T246&gt;=startDate,'pg1'!T246&lt;=endDate,'pg1'!R246&lt;&gt;""),'pg1'!R246,""))</f>
        <v/>
      </c>
      <c r="AG244" s="110" t="str">
        <f>IF(AC244="","",COUNTIFS(AC2:AC3002,AC244))</f>
        <v/>
      </c>
      <c r="AH244" s="2" t="str">
        <f ca="1">IFERROR(MONTH('pg1'!T246),"--")</f>
        <v>--</v>
      </c>
      <c r="AI244" s="1">
        <f ca="1">COUNTIFS(AC2:AC3002,'pg1'!C246,AH2:AH3002,AH244)</f>
        <v>0</v>
      </c>
    </row>
    <row r="245" spans="27:35" ht="12.75" customHeight="1">
      <c r="AA245" s="1">
        <f t="shared" si="4"/>
        <v>244</v>
      </c>
      <c r="AB245" s="1" t="b">
        <f>AND('pg1'!S247&lt;&gt;"Cancelled",'pg1'!S247&lt;&gt;"Account",'pg1'!S247&lt;&gt;"Pending",'pg1'!S247&lt;&gt;"")</f>
        <v>0</v>
      </c>
      <c r="AC245" s="1" t="str">
        <f>IF(AB245=TRUE,'pg1'!C247,"")</f>
        <v/>
      </c>
      <c r="AD245" s="1" t="str">
        <f>IF('pg1'!S247="Ordered",'pg1'!C247,"")</f>
        <v/>
      </c>
      <c r="AE245" s="2" t="str">
        <f>IF('pg1'!C247&lt;&gt;"",COUNTIF(AD2:AD3002,'pg1'!C247)&gt;4,"--")</f>
        <v>--</v>
      </c>
      <c r="AF245" s="1" t="str">
        <f ca="1">IF(startDate="",0,IF(AND('pg1'!T247&gt;=startDate,'pg1'!T247&lt;=endDate,'pg1'!R247&lt;&gt;""),'pg1'!R247,""))</f>
        <v/>
      </c>
      <c r="AG245" s="110" t="str">
        <f>IF(AC245="","",COUNTIFS(AC2:AC3002,AC245))</f>
        <v/>
      </c>
      <c r="AH245" s="2" t="str">
        <f ca="1">IFERROR(MONTH('pg1'!T247),"--")</f>
        <v>--</v>
      </c>
      <c r="AI245" s="1">
        <f ca="1">COUNTIFS(AC2:AC3002,'pg1'!C247,AH2:AH3002,AH245)</f>
        <v>0</v>
      </c>
    </row>
    <row r="246" spans="27:35" ht="12.75" customHeight="1">
      <c r="AA246" s="1">
        <f t="shared" si="4"/>
        <v>245</v>
      </c>
      <c r="AB246" s="1" t="b">
        <f>AND('pg1'!S248&lt;&gt;"Cancelled",'pg1'!S248&lt;&gt;"Account",'pg1'!S248&lt;&gt;"Pending",'pg1'!S248&lt;&gt;"")</f>
        <v>0</v>
      </c>
      <c r="AC246" s="1" t="str">
        <f>IF(AB246=TRUE,'pg1'!C248,"")</f>
        <v/>
      </c>
      <c r="AD246" s="1" t="str">
        <f>IF('pg1'!S248="Ordered",'pg1'!C248,"")</f>
        <v/>
      </c>
      <c r="AE246" s="2" t="str">
        <f>IF('pg1'!C248&lt;&gt;"",COUNTIF(AD2:AD3002,'pg1'!C248)&gt;4,"--")</f>
        <v>--</v>
      </c>
      <c r="AF246" s="1" t="str">
        <f ca="1">IF(startDate="",0,IF(AND('pg1'!T248&gt;=startDate,'pg1'!T248&lt;=endDate,'pg1'!R248&lt;&gt;""),'pg1'!R248,""))</f>
        <v/>
      </c>
      <c r="AG246" s="110" t="str">
        <f>IF(AC246="","",COUNTIFS(AC2:AC3002,AC246))</f>
        <v/>
      </c>
      <c r="AH246" s="2" t="str">
        <f ca="1">IFERROR(MONTH('pg1'!T248),"--")</f>
        <v>--</v>
      </c>
      <c r="AI246" s="1">
        <f ca="1">COUNTIFS(AC2:AC3002,'pg1'!C248,AH2:AH3002,AH246)</f>
        <v>0</v>
      </c>
    </row>
    <row r="247" spans="27:35" ht="12.75" customHeight="1">
      <c r="AA247" s="1">
        <f t="shared" si="4"/>
        <v>246</v>
      </c>
      <c r="AB247" s="1" t="b">
        <f>AND('pg1'!S249&lt;&gt;"Cancelled",'pg1'!S249&lt;&gt;"Account",'pg1'!S249&lt;&gt;"Pending",'pg1'!S249&lt;&gt;"")</f>
        <v>0</v>
      </c>
      <c r="AC247" s="1" t="str">
        <f>IF(AB247=TRUE,'pg1'!C249,"")</f>
        <v/>
      </c>
      <c r="AD247" s="1" t="str">
        <f>IF('pg1'!S249="Ordered",'pg1'!C249,"")</f>
        <v/>
      </c>
      <c r="AE247" s="2" t="str">
        <f>IF('pg1'!C249&lt;&gt;"",COUNTIF(AD2:AD3002,'pg1'!C249)&gt;4,"--")</f>
        <v>--</v>
      </c>
      <c r="AF247" s="1" t="str">
        <f ca="1">IF(startDate="",0,IF(AND('pg1'!T249&gt;=startDate,'pg1'!T249&lt;=endDate,'pg1'!R249&lt;&gt;""),'pg1'!R249,""))</f>
        <v/>
      </c>
      <c r="AG247" s="110" t="str">
        <f>IF(AC247="","",COUNTIFS(AC2:AC3002,AC247))</f>
        <v/>
      </c>
      <c r="AH247" s="2" t="str">
        <f ca="1">IFERROR(MONTH('pg1'!T249),"--")</f>
        <v>--</v>
      </c>
      <c r="AI247" s="1">
        <f ca="1">COUNTIFS(AC2:AC3002,'pg1'!C249,AH2:AH3002,AH247)</f>
        <v>0</v>
      </c>
    </row>
    <row r="248" spans="27:35" ht="12.75" customHeight="1">
      <c r="AA248" s="1">
        <f t="shared" si="4"/>
        <v>247</v>
      </c>
      <c r="AB248" s="1" t="b">
        <f>AND('pg1'!S250&lt;&gt;"Cancelled",'pg1'!S250&lt;&gt;"Account",'pg1'!S250&lt;&gt;"Pending",'pg1'!S250&lt;&gt;"")</f>
        <v>0</v>
      </c>
      <c r="AC248" s="1" t="str">
        <f>IF(AB248=TRUE,'pg1'!C250,"")</f>
        <v/>
      </c>
      <c r="AD248" s="1" t="str">
        <f>IF('pg1'!S250="Ordered",'pg1'!C250,"")</f>
        <v/>
      </c>
      <c r="AE248" s="2" t="str">
        <f>IF('pg1'!C250&lt;&gt;"",COUNTIF(AD2:AD3002,'pg1'!C250)&gt;4,"--")</f>
        <v>--</v>
      </c>
      <c r="AF248" s="1" t="str">
        <f ca="1">IF(startDate="",0,IF(AND('pg1'!T250&gt;=startDate,'pg1'!T250&lt;=endDate,'pg1'!R250&lt;&gt;""),'pg1'!R250,""))</f>
        <v/>
      </c>
      <c r="AG248" s="110" t="str">
        <f>IF(AC248="","",COUNTIFS(AC2:AC3002,AC248))</f>
        <v/>
      </c>
      <c r="AH248" s="2" t="str">
        <f ca="1">IFERROR(MONTH('pg1'!T250),"--")</f>
        <v>--</v>
      </c>
      <c r="AI248" s="1">
        <f ca="1">COUNTIFS(AC2:AC3002,'pg1'!C250,AH2:AH3002,AH248)</f>
        <v>0</v>
      </c>
    </row>
    <row r="249" spans="27:35" ht="12.75" customHeight="1">
      <c r="AA249" s="1">
        <f t="shared" si="4"/>
        <v>248</v>
      </c>
      <c r="AB249" s="1" t="b">
        <f>AND('pg1'!S251&lt;&gt;"Cancelled",'pg1'!S251&lt;&gt;"Account",'pg1'!S251&lt;&gt;"Pending",'pg1'!S251&lt;&gt;"")</f>
        <v>0</v>
      </c>
      <c r="AC249" s="1" t="str">
        <f>IF(AB249=TRUE,'pg1'!C251,"")</f>
        <v/>
      </c>
      <c r="AD249" s="1" t="str">
        <f>IF('pg1'!S251="Ordered",'pg1'!C251,"")</f>
        <v/>
      </c>
      <c r="AE249" s="2" t="str">
        <f>IF('pg1'!C251&lt;&gt;"",COUNTIF(AD2:AD3002,'pg1'!C251)&gt;4,"--")</f>
        <v>--</v>
      </c>
      <c r="AF249" s="1" t="str">
        <f ca="1">IF(startDate="",0,IF(AND('pg1'!T251&gt;=startDate,'pg1'!T251&lt;=endDate,'pg1'!R251&lt;&gt;""),'pg1'!R251,""))</f>
        <v/>
      </c>
      <c r="AG249" s="110" t="str">
        <f>IF(AC249="","",COUNTIFS(AC2:AC3002,AC249))</f>
        <v/>
      </c>
      <c r="AH249" s="2" t="str">
        <f ca="1">IFERROR(MONTH('pg1'!T251),"--")</f>
        <v>--</v>
      </c>
      <c r="AI249" s="1">
        <f ca="1">COUNTIFS(AC2:AC3002,'pg1'!C251,AH2:AH3002,AH249)</f>
        <v>0</v>
      </c>
    </row>
    <row r="250" spans="27:35" ht="12.75" customHeight="1">
      <c r="AA250" s="1">
        <f t="shared" si="4"/>
        <v>249</v>
      </c>
      <c r="AB250" s="1" t="b">
        <f>AND('pg1'!S252&lt;&gt;"Cancelled",'pg1'!S252&lt;&gt;"Account",'pg1'!S252&lt;&gt;"Pending",'pg1'!S252&lt;&gt;"")</f>
        <v>0</v>
      </c>
      <c r="AC250" s="1" t="str">
        <f>IF(AB250=TRUE,'pg1'!C252,"")</f>
        <v/>
      </c>
      <c r="AD250" s="1" t="str">
        <f>IF('pg1'!S252="Ordered",'pg1'!C252,"")</f>
        <v/>
      </c>
      <c r="AE250" s="2" t="str">
        <f>IF('pg1'!C252&lt;&gt;"",COUNTIF(AD2:AD3002,'pg1'!C252)&gt;4,"--")</f>
        <v>--</v>
      </c>
      <c r="AF250" s="1" t="str">
        <f ca="1">IF(startDate="",0,IF(AND('pg1'!T252&gt;=startDate,'pg1'!T252&lt;=endDate,'pg1'!R252&lt;&gt;""),'pg1'!R252,""))</f>
        <v/>
      </c>
      <c r="AG250" s="110" t="str">
        <f>IF(AC250="","",COUNTIFS(AC2:AC3002,AC250))</f>
        <v/>
      </c>
      <c r="AH250" s="2" t="str">
        <f ca="1">IFERROR(MONTH('pg1'!T252),"--")</f>
        <v>--</v>
      </c>
      <c r="AI250" s="1">
        <f ca="1">COUNTIFS(AC2:AC3002,'pg1'!C252,AH2:AH3002,AH250)</f>
        <v>0</v>
      </c>
    </row>
    <row r="251" spans="27:35" ht="12.75" customHeight="1">
      <c r="AA251" s="1">
        <f t="shared" si="4"/>
        <v>250</v>
      </c>
      <c r="AB251" s="1" t="b">
        <f>AND('pg1'!S253&lt;&gt;"Cancelled",'pg1'!S253&lt;&gt;"Account",'pg1'!S253&lt;&gt;"Pending",'pg1'!S253&lt;&gt;"")</f>
        <v>0</v>
      </c>
      <c r="AC251" s="1" t="str">
        <f>IF(AB251=TRUE,'pg1'!C253,"")</f>
        <v/>
      </c>
      <c r="AD251" s="1" t="str">
        <f>IF('pg1'!S253="Ordered",'pg1'!C253,"")</f>
        <v/>
      </c>
      <c r="AE251" s="2" t="str">
        <f>IF('pg1'!C253&lt;&gt;"",COUNTIF(AD2:AD3002,'pg1'!C253)&gt;4,"--")</f>
        <v>--</v>
      </c>
      <c r="AF251" s="1" t="str">
        <f ca="1">IF(startDate="",0,IF(AND('pg1'!T253&gt;=startDate,'pg1'!T253&lt;=endDate,'pg1'!R253&lt;&gt;""),'pg1'!R253,""))</f>
        <v/>
      </c>
      <c r="AG251" s="110" t="str">
        <f>IF(AC251="","",COUNTIFS(AC2:AC3002,AC251))</f>
        <v/>
      </c>
      <c r="AH251" s="2" t="str">
        <f ca="1">IFERROR(MONTH('pg1'!T253),"--")</f>
        <v>--</v>
      </c>
      <c r="AI251" s="1">
        <f ca="1">COUNTIFS(AC2:AC3002,'pg1'!C253,AH2:AH3002,AH251)</f>
        <v>0</v>
      </c>
    </row>
    <row r="252" spans="27:35" ht="12.75" customHeight="1">
      <c r="AA252" s="1">
        <f t="shared" si="4"/>
        <v>251</v>
      </c>
      <c r="AB252" s="1" t="b">
        <f>AND('pg1'!S254&lt;&gt;"Cancelled",'pg1'!S254&lt;&gt;"Account",'pg1'!S254&lt;&gt;"Pending",'pg1'!S254&lt;&gt;"")</f>
        <v>0</v>
      </c>
      <c r="AC252" s="1" t="str">
        <f>IF(AB252=TRUE,'pg1'!C254,"")</f>
        <v/>
      </c>
      <c r="AD252" s="1" t="str">
        <f>IF('pg1'!S254="Ordered",'pg1'!C254,"")</f>
        <v/>
      </c>
      <c r="AE252" s="2" t="str">
        <f>IF('pg1'!C254&lt;&gt;"",COUNTIF(AD2:AD3002,'pg1'!C254)&gt;4,"--")</f>
        <v>--</v>
      </c>
      <c r="AF252" s="1" t="str">
        <f ca="1">IF(startDate="",0,IF(AND('pg1'!T254&gt;=startDate,'pg1'!T254&lt;=endDate,'pg1'!R254&lt;&gt;""),'pg1'!R254,""))</f>
        <v/>
      </c>
      <c r="AG252" s="110" t="str">
        <f>IF(AC252="","",COUNTIFS(AC2:AC3002,AC252))</f>
        <v/>
      </c>
      <c r="AH252" s="2" t="str">
        <f ca="1">IFERROR(MONTH('pg1'!T254),"--")</f>
        <v>--</v>
      </c>
      <c r="AI252" s="1">
        <f ca="1">COUNTIFS(AC2:AC3002,'pg1'!C254,AH2:AH3002,AH252)</f>
        <v>0</v>
      </c>
    </row>
    <row r="253" spans="27:35" ht="12.75" customHeight="1">
      <c r="AA253" s="1">
        <f t="shared" si="4"/>
        <v>252</v>
      </c>
      <c r="AB253" s="1" t="b">
        <f>AND('pg1'!S255&lt;&gt;"Cancelled",'pg1'!S255&lt;&gt;"Account",'pg1'!S255&lt;&gt;"Pending",'pg1'!S255&lt;&gt;"")</f>
        <v>0</v>
      </c>
      <c r="AC253" s="1" t="str">
        <f>IF(AB253=TRUE,'pg1'!C255,"")</f>
        <v/>
      </c>
      <c r="AD253" s="1" t="str">
        <f>IF('pg1'!S255="Ordered",'pg1'!C255,"")</f>
        <v/>
      </c>
      <c r="AE253" s="2" t="str">
        <f>IF('pg1'!C255&lt;&gt;"",COUNTIF(AD2:AD3002,'pg1'!C255)&gt;4,"--")</f>
        <v>--</v>
      </c>
      <c r="AF253" s="1" t="str">
        <f ca="1">IF(startDate="",0,IF(AND('pg1'!T255&gt;=startDate,'pg1'!T255&lt;=endDate,'pg1'!R255&lt;&gt;""),'pg1'!R255,""))</f>
        <v/>
      </c>
      <c r="AG253" s="110" t="str">
        <f>IF(AC253="","",COUNTIFS(AC2:AC3002,AC253))</f>
        <v/>
      </c>
      <c r="AH253" s="2" t="str">
        <f ca="1">IFERROR(MONTH('pg1'!T255),"--")</f>
        <v>--</v>
      </c>
      <c r="AI253" s="1">
        <f ca="1">COUNTIFS(AC2:AC3002,'pg1'!C255,AH2:AH3002,AH253)</f>
        <v>0</v>
      </c>
    </row>
    <row r="254" spans="27:35" ht="12.75" customHeight="1">
      <c r="AA254" s="1">
        <f t="shared" si="4"/>
        <v>253</v>
      </c>
      <c r="AB254" s="1" t="b">
        <f>AND('pg1'!S256&lt;&gt;"Cancelled",'pg1'!S256&lt;&gt;"Account",'pg1'!S256&lt;&gt;"Pending",'pg1'!S256&lt;&gt;"")</f>
        <v>0</v>
      </c>
      <c r="AC254" s="1" t="str">
        <f>IF(AB254=TRUE,'pg1'!C256,"")</f>
        <v/>
      </c>
      <c r="AD254" s="1" t="str">
        <f>IF('pg1'!S256="Ordered",'pg1'!C256,"")</f>
        <v/>
      </c>
      <c r="AE254" s="2" t="str">
        <f>IF('pg1'!C256&lt;&gt;"",COUNTIF(AD2:AD3002,'pg1'!C256)&gt;4,"--")</f>
        <v>--</v>
      </c>
      <c r="AF254" s="1" t="str">
        <f ca="1">IF(startDate="",0,IF(AND('pg1'!T256&gt;=startDate,'pg1'!T256&lt;=endDate,'pg1'!R256&lt;&gt;""),'pg1'!R256,""))</f>
        <v/>
      </c>
      <c r="AG254" s="110" t="str">
        <f>IF(AC254="","",COUNTIFS(AC2:AC3002,AC254))</f>
        <v/>
      </c>
      <c r="AH254" s="2" t="str">
        <f ca="1">IFERROR(MONTH('pg1'!T256),"--")</f>
        <v>--</v>
      </c>
      <c r="AI254" s="1">
        <f ca="1">COUNTIFS(AC2:AC3002,'pg1'!C256,AH2:AH3002,AH254)</f>
        <v>0</v>
      </c>
    </row>
    <row r="255" spans="27:35" ht="12.75" customHeight="1">
      <c r="AA255" s="1">
        <f t="shared" si="4"/>
        <v>254</v>
      </c>
      <c r="AB255" s="1" t="b">
        <f>AND('pg1'!S257&lt;&gt;"Cancelled",'pg1'!S257&lt;&gt;"Account",'pg1'!S257&lt;&gt;"Pending",'pg1'!S257&lt;&gt;"")</f>
        <v>0</v>
      </c>
      <c r="AC255" s="1" t="str">
        <f>IF(AB255=TRUE,'pg1'!C257,"")</f>
        <v/>
      </c>
      <c r="AD255" s="1" t="str">
        <f>IF('pg1'!S257="Ordered",'pg1'!C257,"")</f>
        <v/>
      </c>
      <c r="AE255" s="2" t="str">
        <f>IF('pg1'!C257&lt;&gt;"",COUNTIF(AD2:AD3002,'pg1'!C257)&gt;4,"--")</f>
        <v>--</v>
      </c>
      <c r="AF255" s="1" t="str">
        <f ca="1">IF(startDate="",0,IF(AND('pg1'!T257&gt;=startDate,'pg1'!T257&lt;=endDate,'pg1'!R257&lt;&gt;""),'pg1'!R257,""))</f>
        <v/>
      </c>
      <c r="AG255" s="110" t="str">
        <f>IF(AC255="","",COUNTIFS(AC2:AC3002,AC255))</f>
        <v/>
      </c>
      <c r="AH255" s="2" t="str">
        <f ca="1">IFERROR(MONTH('pg1'!T257),"--")</f>
        <v>--</v>
      </c>
      <c r="AI255" s="1">
        <f ca="1">COUNTIFS(AC2:AC3002,'pg1'!C257,AH2:AH3002,AH255)</f>
        <v>0</v>
      </c>
    </row>
    <row r="256" spans="27:35" ht="12.75" customHeight="1">
      <c r="AA256" s="1">
        <f t="shared" si="4"/>
        <v>255</v>
      </c>
      <c r="AB256" s="1" t="b">
        <f>AND('pg1'!S258&lt;&gt;"Cancelled",'pg1'!S258&lt;&gt;"Account",'pg1'!S258&lt;&gt;"Pending",'pg1'!S258&lt;&gt;"")</f>
        <v>0</v>
      </c>
      <c r="AC256" s="1" t="str">
        <f>IF(AB256=TRUE,'pg1'!C258,"")</f>
        <v/>
      </c>
      <c r="AD256" s="1" t="str">
        <f>IF('pg1'!S258="Ordered",'pg1'!C258,"")</f>
        <v/>
      </c>
      <c r="AE256" s="2" t="str">
        <f>IF('pg1'!C258&lt;&gt;"",COUNTIF(AD2:AD3002,'pg1'!C258)&gt;4,"--")</f>
        <v>--</v>
      </c>
      <c r="AF256" s="1" t="str">
        <f ca="1">IF(startDate="",0,IF(AND('pg1'!T258&gt;=startDate,'pg1'!T258&lt;=endDate,'pg1'!R258&lt;&gt;""),'pg1'!R258,""))</f>
        <v/>
      </c>
      <c r="AG256" s="110" t="str">
        <f>IF(AC256="","",COUNTIFS(AC2:AC3002,AC256))</f>
        <v/>
      </c>
      <c r="AH256" s="2" t="str">
        <f ca="1">IFERROR(MONTH('pg1'!T258),"--")</f>
        <v>--</v>
      </c>
      <c r="AI256" s="1">
        <f ca="1">COUNTIFS(AC2:AC3002,'pg1'!C258,AH2:AH3002,AH256)</f>
        <v>0</v>
      </c>
    </row>
    <row r="257" spans="27:35" ht="12.75" customHeight="1">
      <c r="AA257" s="1">
        <f t="shared" si="4"/>
        <v>256</v>
      </c>
      <c r="AB257" s="1" t="b">
        <f>AND('pg1'!S259&lt;&gt;"Cancelled",'pg1'!S259&lt;&gt;"Account",'pg1'!S259&lt;&gt;"Pending",'pg1'!S259&lt;&gt;"")</f>
        <v>0</v>
      </c>
      <c r="AC257" s="1" t="str">
        <f>IF(AB257=TRUE,'pg1'!C259,"")</f>
        <v/>
      </c>
      <c r="AD257" s="1" t="str">
        <f>IF('pg1'!S259="Ordered",'pg1'!C259,"")</f>
        <v/>
      </c>
      <c r="AE257" s="2" t="str">
        <f>IF('pg1'!C259&lt;&gt;"",COUNTIF(AD2:AD3002,'pg1'!C259)&gt;4,"--")</f>
        <v>--</v>
      </c>
      <c r="AF257" s="1" t="str">
        <f ca="1">IF(startDate="",0,IF(AND('pg1'!T259&gt;=startDate,'pg1'!T259&lt;=endDate,'pg1'!R259&lt;&gt;""),'pg1'!R259,""))</f>
        <v/>
      </c>
      <c r="AG257" s="110" t="str">
        <f>IF(AC257="","",COUNTIFS(AC2:AC3002,AC257))</f>
        <v/>
      </c>
      <c r="AH257" s="2" t="str">
        <f ca="1">IFERROR(MONTH('pg1'!T259),"--")</f>
        <v>--</v>
      </c>
      <c r="AI257" s="1">
        <f ca="1">COUNTIFS(AC2:AC3002,'pg1'!C259,AH2:AH3002,AH257)</f>
        <v>0</v>
      </c>
    </row>
    <row r="258" spans="27:35" ht="12.75" customHeight="1">
      <c r="AA258" s="1">
        <f t="shared" si="4"/>
        <v>257</v>
      </c>
      <c r="AB258" s="1" t="b">
        <f>AND('pg1'!S260&lt;&gt;"Cancelled",'pg1'!S260&lt;&gt;"Account",'pg1'!S260&lt;&gt;"Pending",'pg1'!S260&lt;&gt;"")</f>
        <v>0</v>
      </c>
      <c r="AC258" s="1" t="str">
        <f>IF(AB258=TRUE,'pg1'!C260,"")</f>
        <v/>
      </c>
      <c r="AD258" s="1" t="str">
        <f>IF('pg1'!S260="Ordered",'pg1'!C260,"")</f>
        <v/>
      </c>
      <c r="AE258" s="2" t="str">
        <f>IF('pg1'!C260&lt;&gt;"",COUNTIF(AD2:AD3002,'pg1'!C260)&gt;4,"--")</f>
        <v>--</v>
      </c>
      <c r="AF258" s="1" t="str">
        <f ca="1">IF(startDate="",0,IF(AND('pg1'!T260&gt;=startDate,'pg1'!T260&lt;=endDate,'pg1'!R260&lt;&gt;""),'pg1'!R260,""))</f>
        <v/>
      </c>
      <c r="AG258" s="110" t="str">
        <f>IF(AC258="","",COUNTIFS(AC2:AC3002,AC258))</f>
        <v/>
      </c>
      <c r="AH258" s="2" t="str">
        <f ca="1">IFERROR(MONTH('pg1'!T260),"--")</f>
        <v>--</v>
      </c>
      <c r="AI258" s="1">
        <f ca="1">COUNTIFS(AC2:AC3002,'pg1'!C260,AH2:AH3002,AH258)</f>
        <v>0</v>
      </c>
    </row>
    <row r="259" spans="27:35" ht="12.75" customHeight="1">
      <c r="AA259" s="1">
        <f t="shared" si="4"/>
        <v>258</v>
      </c>
      <c r="AB259" s="1" t="b">
        <f>AND('pg1'!S261&lt;&gt;"Cancelled",'pg1'!S261&lt;&gt;"Account",'pg1'!S261&lt;&gt;"Pending",'pg1'!S261&lt;&gt;"")</f>
        <v>0</v>
      </c>
      <c r="AC259" s="1" t="str">
        <f>IF(AB259=TRUE,'pg1'!C261,"")</f>
        <v/>
      </c>
      <c r="AD259" s="1" t="str">
        <f>IF('pg1'!S261="Ordered",'pg1'!C261,"")</f>
        <v/>
      </c>
      <c r="AE259" s="2" t="str">
        <f>IF('pg1'!C261&lt;&gt;"",COUNTIF(AD2:AD3002,'pg1'!C261)&gt;4,"--")</f>
        <v>--</v>
      </c>
      <c r="AF259" s="1" t="str">
        <f ca="1">IF(startDate="",0,IF(AND('pg1'!T261&gt;=startDate,'pg1'!T261&lt;=endDate,'pg1'!R261&lt;&gt;""),'pg1'!R261,""))</f>
        <v/>
      </c>
      <c r="AG259" s="110" t="str">
        <f>IF(AC259="","",COUNTIFS(AC2:AC3002,AC259))</f>
        <v/>
      </c>
      <c r="AH259" s="2" t="str">
        <f ca="1">IFERROR(MONTH('pg1'!T261),"--")</f>
        <v>--</v>
      </c>
      <c r="AI259" s="1">
        <f ca="1">COUNTIFS(AC2:AC3002,'pg1'!C261,AH2:AH3002,AH259)</f>
        <v>0</v>
      </c>
    </row>
    <row r="260" spans="27:35" ht="12.75" customHeight="1">
      <c r="AA260" s="1">
        <f t="shared" ref="AA260:AA323" si="5">AA259+1</f>
        <v>259</v>
      </c>
      <c r="AB260" s="1" t="b">
        <f>AND('pg1'!S262&lt;&gt;"Cancelled",'pg1'!S262&lt;&gt;"Account",'pg1'!S262&lt;&gt;"Pending",'pg1'!S262&lt;&gt;"")</f>
        <v>0</v>
      </c>
      <c r="AC260" s="1" t="str">
        <f>IF(AB260=TRUE,'pg1'!C262,"")</f>
        <v/>
      </c>
      <c r="AD260" s="1" t="str">
        <f>IF('pg1'!S262="Ordered",'pg1'!C262,"")</f>
        <v/>
      </c>
      <c r="AE260" s="2" t="str">
        <f>IF('pg1'!C262&lt;&gt;"",COUNTIF(AD2:AD3002,'pg1'!C262)&gt;4,"--")</f>
        <v>--</v>
      </c>
      <c r="AF260" s="1" t="str">
        <f ca="1">IF(startDate="",0,IF(AND('pg1'!T262&gt;=startDate,'pg1'!T262&lt;=endDate,'pg1'!R262&lt;&gt;""),'pg1'!R262,""))</f>
        <v/>
      </c>
      <c r="AG260" s="110" t="str">
        <f>IF(AC260="","",COUNTIFS(AC2:AC3002,AC260))</f>
        <v/>
      </c>
      <c r="AH260" s="2" t="str">
        <f ca="1">IFERROR(MONTH('pg1'!T262),"--")</f>
        <v>--</v>
      </c>
      <c r="AI260" s="1">
        <f ca="1">COUNTIFS(AC2:AC3002,'pg1'!C262,AH2:AH3002,AH260)</f>
        <v>0</v>
      </c>
    </row>
    <row r="261" spans="27:35" ht="12.75" customHeight="1">
      <c r="AA261" s="1">
        <f t="shared" si="5"/>
        <v>260</v>
      </c>
      <c r="AB261" s="1" t="b">
        <f>AND('pg1'!S263&lt;&gt;"Cancelled",'pg1'!S263&lt;&gt;"Account",'pg1'!S263&lt;&gt;"Pending",'pg1'!S263&lt;&gt;"")</f>
        <v>0</v>
      </c>
      <c r="AC261" s="1" t="str">
        <f>IF(AB261=TRUE,'pg1'!C263,"")</f>
        <v/>
      </c>
      <c r="AD261" s="1" t="str">
        <f>IF('pg1'!S263="Ordered",'pg1'!C263,"")</f>
        <v/>
      </c>
      <c r="AE261" s="2" t="str">
        <f>IF('pg1'!C263&lt;&gt;"",COUNTIF(AD2:AD3002,'pg1'!C263)&gt;4,"--")</f>
        <v>--</v>
      </c>
      <c r="AF261" s="1" t="str">
        <f ca="1">IF(startDate="",0,IF(AND('pg1'!T263&gt;=startDate,'pg1'!T263&lt;=endDate,'pg1'!R263&lt;&gt;""),'pg1'!R263,""))</f>
        <v/>
      </c>
      <c r="AG261" s="110" t="str">
        <f>IF(AC261="","",COUNTIFS(AC2:AC3002,AC261))</f>
        <v/>
      </c>
      <c r="AH261" s="2" t="str">
        <f ca="1">IFERROR(MONTH('pg1'!T263),"--")</f>
        <v>--</v>
      </c>
      <c r="AI261" s="1">
        <f ca="1">COUNTIFS(AC2:AC3002,'pg1'!C263,AH2:AH3002,AH261)</f>
        <v>0</v>
      </c>
    </row>
    <row r="262" spans="27:35" ht="12.75" customHeight="1">
      <c r="AA262" s="1">
        <f t="shared" si="5"/>
        <v>261</v>
      </c>
      <c r="AB262" s="1" t="b">
        <f>AND('pg1'!S264&lt;&gt;"Cancelled",'pg1'!S264&lt;&gt;"Account",'pg1'!S264&lt;&gt;"Pending",'pg1'!S264&lt;&gt;"")</f>
        <v>0</v>
      </c>
      <c r="AC262" s="1" t="str">
        <f>IF(AB262=TRUE,'pg1'!C264,"")</f>
        <v/>
      </c>
      <c r="AD262" s="1" t="str">
        <f>IF('pg1'!S264="Ordered",'pg1'!C264,"")</f>
        <v/>
      </c>
      <c r="AE262" s="2" t="str">
        <f>IF('pg1'!C264&lt;&gt;"",COUNTIF(AD2:AD3002,'pg1'!C264)&gt;4,"--")</f>
        <v>--</v>
      </c>
      <c r="AF262" s="1" t="str">
        <f ca="1">IF(startDate="",0,IF(AND('pg1'!T264&gt;=startDate,'pg1'!T264&lt;=endDate,'pg1'!R264&lt;&gt;""),'pg1'!R264,""))</f>
        <v/>
      </c>
      <c r="AG262" s="110" t="str">
        <f>IF(AC262="","",COUNTIFS(AC2:AC3002,AC262))</f>
        <v/>
      </c>
      <c r="AH262" s="2" t="str">
        <f ca="1">IFERROR(MONTH('pg1'!T264),"--")</f>
        <v>--</v>
      </c>
      <c r="AI262" s="1">
        <f ca="1">COUNTIFS(AC2:AC3002,'pg1'!C264,AH2:AH3002,AH262)</f>
        <v>0</v>
      </c>
    </row>
    <row r="263" spans="27:35" ht="12.75" customHeight="1">
      <c r="AA263" s="1">
        <f t="shared" si="5"/>
        <v>262</v>
      </c>
      <c r="AB263" s="1" t="b">
        <f>AND('pg1'!S265&lt;&gt;"Cancelled",'pg1'!S265&lt;&gt;"Account",'pg1'!S265&lt;&gt;"Pending",'pg1'!S265&lt;&gt;"")</f>
        <v>0</v>
      </c>
      <c r="AC263" s="1" t="str">
        <f>IF(AB263=TRUE,'pg1'!C265,"")</f>
        <v/>
      </c>
      <c r="AD263" s="1" t="str">
        <f>IF('pg1'!S265="Ordered",'pg1'!C265,"")</f>
        <v/>
      </c>
      <c r="AE263" s="2" t="str">
        <f>IF('pg1'!C265&lt;&gt;"",COUNTIF(AD2:AD3002,'pg1'!C265)&gt;4,"--")</f>
        <v>--</v>
      </c>
      <c r="AF263" s="1" t="str">
        <f ca="1">IF(startDate="",0,IF(AND('pg1'!T265&gt;=startDate,'pg1'!T265&lt;=endDate,'pg1'!R265&lt;&gt;""),'pg1'!R265,""))</f>
        <v/>
      </c>
      <c r="AG263" s="110" t="str">
        <f>IF(AC263="","",COUNTIFS(AC2:AC3002,AC263))</f>
        <v/>
      </c>
      <c r="AH263" s="2" t="str">
        <f ca="1">IFERROR(MONTH('pg1'!T265),"--")</f>
        <v>--</v>
      </c>
      <c r="AI263" s="1">
        <f ca="1">COUNTIFS(AC2:AC3002,'pg1'!C265,AH2:AH3002,AH263)</f>
        <v>0</v>
      </c>
    </row>
    <row r="264" spans="27:35" ht="12.75" customHeight="1">
      <c r="AA264" s="1">
        <f t="shared" si="5"/>
        <v>263</v>
      </c>
      <c r="AB264" s="1" t="b">
        <f>AND('pg1'!S266&lt;&gt;"Cancelled",'pg1'!S266&lt;&gt;"Account",'pg1'!S266&lt;&gt;"Pending",'pg1'!S266&lt;&gt;"")</f>
        <v>0</v>
      </c>
      <c r="AC264" s="1" t="str">
        <f>IF(AB264=TRUE,'pg1'!C266,"")</f>
        <v/>
      </c>
      <c r="AD264" s="1" t="str">
        <f>IF('pg1'!S266="Ordered",'pg1'!C266,"")</f>
        <v/>
      </c>
      <c r="AE264" s="2" t="str">
        <f>IF('pg1'!C266&lt;&gt;"",COUNTIF(AD2:AD3002,'pg1'!C266)&gt;4,"--")</f>
        <v>--</v>
      </c>
      <c r="AF264" s="1" t="str">
        <f ca="1">IF(startDate="",0,IF(AND('pg1'!T266&gt;=startDate,'pg1'!T266&lt;=endDate,'pg1'!R266&lt;&gt;""),'pg1'!R266,""))</f>
        <v/>
      </c>
      <c r="AG264" s="110" t="str">
        <f>IF(AC264="","",COUNTIFS(AC2:AC3002,AC264))</f>
        <v/>
      </c>
      <c r="AH264" s="2" t="str">
        <f ca="1">IFERROR(MONTH('pg1'!T266),"--")</f>
        <v>--</v>
      </c>
      <c r="AI264" s="1">
        <f ca="1">COUNTIFS(AC2:AC3002,'pg1'!C266,AH2:AH3002,AH264)</f>
        <v>0</v>
      </c>
    </row>
    <row r="265" spans="27:35" ht="12.75" customHeight="1">
      <c r="AA265" s="1">
        <f t="shared" si="5"/>
        <v>264</v>
      </c>
      <c r="AB265" s="1" t="b">
        <f>AND('pg1'!S267&lt;&gt;"Cancelled",'pg1'!S267&lt;&gt;"Account",'pg1'!S267&lt;&gt;"Pending",'pg1'!S267&lt;&gt;"")</f>
        <v>0</v>
      </c>
      <c r="AC265" s="1" t="str">
        <f>IF(AB265=TRUE,'pg1'!C267,"")</f>
        <v/>
      </c>
      <c r="AD265" s="1" t="str">
        <f>IF('pg1'!S267="Ordered",'pg1'!C267,"")</f>
        <v/>
      </c>
      <c r="AE265" s="2" t="str">
        <f>IF('pg1'!C267&lt;&gt;"",COUNTIF(AD2:AD3002,'pg1'!C267)&gt;4,"--")</f>
        <v>--</v>
      </c>
      <c r="AF265" s="1" t="str">
        <f ca="1">IF(startDate="",0,IF(AND('pg1'!T267&gt;=startDate,'pg1'!T267&lt;=endDate,'pg1'!R267&lt;&gt;""),'pg1'!R267,""))</f>
        <v/>
      </c>
      <c r="AG265" s="110" t="str">
        <f>IF(AC265="","",COUNTIFS(AC2:AC3002,AC265))</f>
        <v/>
      </c>
      <c r="AH265" s="2" t="str">
        <f ca="1">IFERROR(MONTH('pg1'!T267),"--")</f>
        <v>--</v>
      </c>
      <c r="AI265" s="1">
        <f ca="1">COUNTIFS(AC2:AC3002,'pg1'!C267,AH2:AH3002,AH265)</f>
        <v>0</v>
      </c>
    </row>
    <row r="266" spans="27:35" ht="12.75" customHeight="1">
      <c r="AA266" s="1">
        <f t="shared" si="5"/>
        <v>265</v>
      </c>
      <c r="AB266" s="1" t="b">
        <f>AND('pg1'!S268&lt;&gt;"Cancelled",'pg1'!S268&lt;&gt;"Account",'pg1'!S268&lt;&gt;"Pending",'pg1'!S268&lt;&gt;"")</f>
        <v>0</v>
      </c>
      <c r="AC266" s="1" t="str">
        <f>IF(AB266=TRUE,'pg1'!C268,"")</f>
        <v/>
      </c>
      <c r="AD266" s="1" t="str">
        <f>IF('pg1'!S268="Ordered",'pg1'!C268,"")</f>
        <v/>
      </c>
      <c r="AE266" s="2" t="str">
        <f>IF('pg1'!C268&lt;&gt;"",COUNTIF(AD2:AD3002,'pg1'!C268)&gt;4,"--")</f>
        <v>--</v>
      </c>
      <c r="AF266" s="1" t="str">
        <f ca="1">IF(startDate="",0,IF(AND('pg1'!T268&gt;=startDate,'pg1'!T268&lt;=endDate,'pg1'!R268&lt;&gt;""),'pg1'!R268,""))</f>
        <v/>
      </c>
      <c r="AG266" s="110" t="str">
        <f>IF(AC266="","",COUNTIFS(AC2:AC3002,AC266))</f>
        <v/>
      </c>
      <c r="AH266" s="2" t="str">
        <f ca="1">IFERROR(MONTH('pg1'!T268),"--")</f>
        <v>--</v>
      </c>
      <c r="AI266" s="1">
        <f ca="1">COUNTIFS(AC2:AC3002,'pg1'!C268,AH2:AH3002,AH266)</f>
        <v>0</v>
      </c>
    </row>
    <row r="267" spans="27:35" ht="12.75" customHeight="1">
      <c r="AA267" s="1">
        <f t="shared" si="5"/>
        <v>266</v>
      </c>
      <c r="AB267" s="1" t="b">
        <f>AND('pg1'!S269&lt;&gt;"Cancelled",'pg1'!S269&lt;&gt;"Account",'pg1'!S269&lt;&gt;"Pending",'pg1'!S269&lt;&gt;"")</f>
        <v>0</v>
      </c>
      <c r="AC267" s="1" t="str">
        <f>IF(AB267=TRUE,'pg1'!C269,"")</f>
        <v/>
      </c>
      <c r="AD267" s="1" t="str">
        <f>IF('pg1'!S269="Ordered",'pg1'!C269,"")</f>
        <v/>
      </c>
      <c r="AE267" s="2" t="str">
        <f>IF('pg1'!C269&lt;&gt;"",COUNTIF(AD2:AD3002,'pg1'!C269)&gt;4,"--")</f>
        <v>--</v>
      </c>
      <c r="AF267" s="1" t="str">
        <f ca="1">IF(startDate="",0,IF(AND('pg1'!T269&gt;=startDate,'pg1'!T269&lt;=endDate,'pg1'!R269&lt;&gt;""),'pg1'!R269,""))</f>
        <v/>
      </c>
      <c r="AG267" s="110" t="str">
        <f>IF(AC267="","",COUNTIFS(AC2:AC3002,AC267))</f>
        <v/>
      </c>
      <c r="AH267" s="2" t="str">
        <f ca="1">IFERROR(MONTH('pg1'!T269),"--")</f>
        <v>--</v>
      </c>
      <c r="AI267" s="1">
        <f ca="1">COUNTIFS(AC2:AC3002,'pg1'!C269,AH2:AH3002,AH267)</f>
        <v>0</v>
      </c>
    </row>
    <row r="268" spans="27:35" ht="12.75" customHeight="1">
      <c r="AA268" s="1">
        <f t="shared" si="5"/>
        <v>267</v>
      </c>
      <c r="AB268" s="1" t="b">
        <f>AND('pg1'!S270&lt;&gt;"Cancelled",'pg1'!S270&lt;&gt;"Account",'pg1'!S270&lt;&gt;"Pending",'pg1'!S270&lt;&gt;"")</f>
        <v>0</v>
      </c>
      <c r="AC268" s="1" t="str">
        <f>IF(AB268=TRUE,'pg1'!C270,"")</f>
        <v/>
      </c>
      <c r="AD268" s="1" t="str">
        <f>IF('pg1'!S270="Ordered",'pg1'!C270,"")</f>
        <v/>
      </c>
      <c r="AE268" s="2" t="str">
        <f>IF('pg1'!C270&lt;&gt;"",COUNTIF(AD2:AD3002,'pg1'!C270)&gt;4,"--")</f>
        <v>--</v>
      </c>
      <c r="AF268" s="1" t="str">
        <f ca="1">IF(startDate="",0,IF(AND('pg1'!T270&gt;=startDate,'pg1'!T270&lt;=endDate,'pg1'!R270&lt;&gt;""),'pg1'!R270,""))</f>
        <v/>
      </c>
      <c r="AG268" s="110" t="str">
        <f>IF(AC268="","",COUNTIFS(AC2:AC3002,AC268))</f>
        <v/>
      </c>
      <c r="AH268" s="2" t="str">
        <f ca="1">IFERROR(MONTH('pg1'!T270),"--")</f>
        <v>--</v>
      </c>
      <c r="AI268" s="1">
        <f ca="1">COUNTIFS(AC2:AC3002,'pg1'!C270,AH2:AH3002,AH268)</f>
        <v>0</v>
      </c>
    </row>
    <row r="269" spans="27:35" ht="12.75" customHeight="1">
      <c r="AA269" s="1">
        <f t="shared" si="5"/>
        <v>268</v>
      </c>
      <c r="AB269" s="1" t="b">
        <f>AND('pg1'!S271&lt;&gt;"Cancelled",'pg1'!S271&lt;&gt;"Account",'pg1'!S271&lt;&gt;"Pending",'pg1'!S271&lt;&gt;"")</f>
        <v>0</v>
      </c>
      <c r="AC269" s="1" t="str">
        <f>IF(AB269=TRUE,'pg1'!C271,"")</f>
        <v/>
      </c>
      <c r="AD269" s="1" t="str">
        <f>IF('pg1'!S271="Ordered",'pg1'!C271,"")</f>
        <v/>
      </c>
      <c r="AE269" s="2" t="str">
        <f>IF('pg1'!C271&lt;&gt;"",COUNTIF(AD2:AD3002,'pg1'!C271)&gt;4,"--")</f>
        <v>--</v>
      </c>
      <c r="AF269" s="1" t="str">
        <f ca="1">IF(startDate="",0,IF(AND('pg1'!T271&gt;=startDate,'pg1'!T271&lt;=endDate,'pg1'!R271&lt;&gt;""),'pg1'!R271,""))</f>
        <v/>
      </c>
      <c r="AG269" s="110" t="str">
        <f>IF(AC269="","",COUNTIFS(AC2:AC3002,AC269))</f>
        <v/>
      </c>
      <c r="AH269" s="2" t="str">
        <f ca="1">IFERROR(MONTH('pg1'!T271),"--")</f>
        <v>--</v>
      </c>
      <c r="AI269" s="1">
        <f ca="1">COUNTIFS(AC2:AC3002,'pg1'!C271,AH2:AH3002,AH269)</f>
        <v>0</v>
      </c>
    </row>
    <row r="270" spans="27:35" ht="12.75" customHeight="1">
      <c r="AA270" s="1">
        <f t="shared" si="5"/>
        <v>269</v>
      </c>
      <c r="AB270" s="1" t="b">
        <f>AND('pg1'!S272&lt;&gt;"Cancelled",'pg1'!S272&lt;&gt;"Account",'pg1'!S272&lt;&gt;"Pending",'pg1'!S272&lt;&gt;"")</f>
        <v>0</v>
      </c>
      <c r="AC270" s="1" t="str">
        <f>IF(AB270=TRUE,'pg1'!C272,"")</f>
        <v/>
      </c>
      <c r="AD270" s="1" t="str">
        <f>IF('pg1'!S272="Ordered",'pg1'!C272,"")</f>
        <v/>
      </c>
      <c r="AE270" s="2" t="str">
        <f>IF('pg1'!C272&lt;&gt;"",COUNTIF(AD2:AD3002,'pg1'!C272)&gt;4,"--")</f>
        <v>--</v>
      </c>
      <c r="AF270" s="1" t="str">
        <f ca="1">IF(startDate="",0,IF(AND('pg1'!T272&gt;=startDate,'pg1'!T272&lt;=endDate,'pg1'!R272&lt;&gt;""),'pg1'!R272,""))</f>
        <v/>
      </c>
      <c r="AG270" s="110" t="str">
        <f>IF(AC270="","",COUNTIFS(AC2:AC3002,AC270))</f>
        <v/>
      </c>
      <c r="AH270" s="2" t="str">
        <f ca="1">IFERROR(MONTH('pg1'!T272),"--")</f>
        <v>--</v>
      </c>
      <c r="AI270" s="1">
        <f ca="1">COUNTIFS(AC2:AC3002,'pg1'!C272,AH2:AH3002,AH270)</f>
        <v>0</v>
      </c>
    </row>
    <row r="271" spans="27:35" ht="12.75" customHeight="1">
      <c r="AA271" s="1">
        <f t="shared" si="5"/>
        <v>270</v>
      </c>
      <c r="AB271" s="1" t="b">
        <f>AND('pg1'!S273&lt;&gt;"Cancelled",'pg1'!S273&lt;&gt;"Account",'pg1'!S273&lt;&gt;"Pending",'pg1'!S273&lt;&gt;"")</f>
        <v>0</v>
      </c>
      <c r="AC271" s="1" t="str">
        <f>IF(AB271=TRUE,'pg1'!C273,"")</f>
        <v/>
      </c>
      <c r="AD271" s="1" t="str">
        <f>IF('pg1'!S273="Ordered",'pg1'!C273,"")</f>
        <v/>
      </c>
      <c r="AE271" s="2" t="str">
        <f>IF('pg1'!C273&lt;&gt;"",COUNTIF(AD2:AD3002,'pg1'!C273)&gt;4,"--")</f>
        <v>--</v>
      </c>
      <c r="AF271" s="1" t="str">
        <f ca="1">IF(startDate="",0,IF(AND('pg1'!T273&gt;=startDate,'pg1'!T273&lt;=endDate,'pg1'!R273&lt;&gt;""),'pg1'!R273,""))</f>
        <v/>
      </c>
      <c r="AG271" s="110" t="str">
        <f>IF(AC271="","",COUNTIFS(AC2:AC3002,AC271))</f>
        <v/>
      </c>
      <c r="AH271" s="2" t="str">
        <f ca="1">IFERROR(MONTH('pg1'!T273),"--")</f>
        <v>--</v>
      </c>
      <c r="AI271" s="1">
        <f ca="1">COUNTIFS(AC2:AC3002,'pg1'!C273,AH2:AH3002,AH271)</f>
        <v>0</v>
      </c>
    </row>
    <row r="272" spans="27:35" ht="12.75" customHeight="1">
      <c r="AA272" s="1">
        <f t="shared" si="5"/>
        <v>271</v>
      </c>
      <c r="AB272" s="1" t="b">
        <f>AND('pg1'!S274&lt;&gt;"Cancelled",'pg1'!S274&lt;&gt;"Account",'pg1'!S274&lt;&gt;"Pending",'pg1'!S274&lt;&gt;"")</f>
        <v>0</v>
      </c>
      <c r="AC272" s="1" t="str">
        <f>IF(AB272=TRUE,'pg1'!C274,"")</f>
        <v/>
      </c>
      <c r="AD272" s="1" t="str">
        <f>IF('pg1'!S274="Ordered",'pg1'!C274,"")</f>
        <v/>
      </c>
      <c r="AE272" s="2" t="str">
        <f>IF('pg1'!C274&lt;&gt;"",COUNTIF(AD2:AD3002,'pg1'!C274)&gt;4,"--")</f>
        <v>--</v>
      </c>
      <c r="AF272" s="1" t="str">
        <f ca="1">IF(startDate="",0,IF(AND('pg1'!T274&gt;=startDate,'pg1'!T274&lt;=endDate,'pg1'!R274&lt;&gt;""),'pg1'!R274,""))</f>
        <v/>
      </c>
      <c r="AG272" s="110" t="str">
        <f>IF(AC272="","",COUNTIFS(AC2:AC3002,AC272))</f>
        <v/>
      </c>
      <c r="AH272" s="2" t="str">
        <f ca="1">IFERROR(MONTH('pg1'!T274),"--")</f>
        <v>--</v>
      </c>
      <c r="AI272" s="1">
        <f ca="1">COUNTIFS(AC2:AC3002,'pg1'!C274,AH2:AH3002,AH272)</f>
        <v>0</v>
      </c>
    </row>
    <row r="273" spans="27:35" ht="12.75" customHeight="1">
      <c r="AA273" s="1">
        <f t="shared" si="5"/>
        <v>272</v>
      </c>
      <c r="AB273" s="1" t="b">
        <f>AND('pg1'!S275&lt;&gt;"Cancelled",'pg1'!S275&lt;&gt;"Account",'pg1'!S275&lt;&gt;"Pending",'pg1'!S275&lt;&gt;"")</f>
        <v>0</v>
      </c>
      <c r="AC273" s="1" t="str">
        <f>IF(AB273=TRUE,'pg1'!C275,"")</f>
        <v/>
      </c>
      <c r="AD273" s="1" t="str">
        <f>IF('pg1'!S275="Ordered",'pg1'!C275,"")</f>
        <v/>
      </c>
      <c r="AE273" s="2" t="str">
        <f>IF('pg1'!C275&lt;&gt;"",COUNTIF(AD2:AD3002,'pg1'!C275)&gt;4,"--")</f>
        <v>--</v>
      </c>
      <c r="AF273" s="1" t="str">
        <f ca="1">IF(startDate="",0,IF(AND('pg1'!T275&gt;=startDate,'pg1'!T275&lt;=endDate,'pg1'!R275&lt;&gt;""),'pg1'!R275,""))</f>
        <v/>
      </c>
      <c r="AG273" s="110" t="str">
        <f>IF(AC273="","",COUNTIFS(AC2:AC3002,AC273))</f>
        <v/>
      </c>
      <c r="AH273" s="2" t="str">
        <f ca="1">IFERROR(MONTH('pg1'!T275),"--")</f>
        <v>--</v>
      </c>
      <c r="AI273" s="1">
        <f ca="1">COUNTIFS(AC2:AC3002,'pg1'!C275,AH2:AH3002,AH273)</f>
        <v>0</v>
      </c>
    </row>
    <row r="274" spans="27:35" ht="12.75" customHeight="1">
      <c r="AA274" s="1">
        <f t="shared" si="5"/>
        <v>273</v>
      </c>
      <c r="AB274" s="1" t="b">
        <f>AND('pg1'!S276&lt;&gt;"Cancelled",'pg1'!S276&lt;&gt;"Account",'pg1'!S276&lt;&gt;"Pending",'pg1'!S276&lt;&gt;"")</f>
        <v>0</v>
      </c>
      <c r="AC274" s="1" t="str">
        <f>IF(AB274=TRUE,'pg1'!C276,"")</f>
        <v/>
      </c>
      <c r="AD274" s="1" t="str">
        <f>IF('pg1'!S276="Ordered",'pg1'!C276,"")</f>
        <v/>
      </c>
      <c r="AE274" s="2" t="str">
        <f>IF('pg1'!C276&lt;&gt;"",COUNTIF(AD2:AD3002,'pg1'!C276)&gt;4,"--")</f>
        <v>--</v>
      </c>
      <c r="AF274" s="1" t="str">
        <f ca="1">IF(startDate="",0,IF(AND('pg1'!T276&gt;=startDate,'pg1'!T276&lt;=endDate,'pg1'!R276&lt;&gt;""),'pg1'!R276,""))</f>
        <v/>
      </c>
      <c r="AG274" s="110" t="str">
        <f>IF(AC274="","",COUNTIFS(AC2:AC3002,AC274))</f>
        <v/>
      </c>
      <c r="AH274" s="2" t="str">
        <f ca="1">IFERROR(MONTH('pg1'!T276),"--")</f>
        <v>--</v>
      </c>
      <c r="AI274" s="1">
        <f ca="1">COUNTIFS(AC2:AC3002,'pg1'!C276,AH2:AH3002,AH274)</f>
        <v>0</v>
      </c>
    </row>
    <row r="275" spans="27:35" ht="12.75" customHeight="1">
      <c r="AA275" s="1">
        <f t="shared" si="5"/>
        <v>274</v>
      </c>
      <c r="AB275" s="1" t="b">
        <f>AND('pg1'!S277&lt;&gt;"Cancelled",'pg1'!S277&lt;&gt;"Account",'pg1'!S277&lt;&gt;"Pending",'pg1'!S277&lt;&gt;"")</f>
        <v>0</v>
      </c>
      <c r="AC275" s="1" t="str">
        <f>IF(AB275=TRUE,'pg1'!C277,"")</f>
        <v/>
      </c>
      <c r="AD275" s="1" t="str">
        <f>IF('pg1'!S277="Ordered",'pg1'!C277,"")</f>
        <v/>
      </c>
      <c r="AE275" s="2" t="str">
        <f>IF('pg1'!C277&lt;&gt;"",COUNTIF(AD2:AD3002,'pg1'!C277)&gt;4,"--")</f>
        <v>--</v>
      </c>
      <c r="AF275" s="1" t="str">
        <f ca="1">IF(startDate="",0,IF(AND('pg1'!T277&gt;=startDate,'pg1'!T277&lt;=endDate,'pg1'!R277&lt;&gt;""),'pg1'!R277,""))</f>
        <v/>
      </c>
      <c r="AG275" s="110" t="str">
        <f>IF(AC275="","",COUNTIFS(AC2:AC3002,AC275))</f>
        <v/>
      </c>
      <c r="AH275" s="2" t="str">
        <f ca="1">IFERROR(MONTH('pg1'!T277),"--")</f>
        <v>--</v>
      </c>
      <c r="AI275" s="1">
        <f ca="1">COUNTIFS(AC2:AC3002,'pg1'!C277,AH2:AH3002,AH275)</f>
        <v>0</v>
      </c>
    </row>
    <row r="276" spans="27:35" ht="12.75" customHeight="1">
      <c r="AA276" s="1">
        <f t="shared" si="5"/>
        <v>275</v>
      </c>
      <c r="AB276" s="1" t="b">
        <f>AND('pg1'!S278&lt;&gt;"Cancelled",'pg1'!S278&lt;&gt;"Account",'pg1'!S278&lt;&gt;"Pending",'pg1'!S278&lt;&gt;"")</f>
        <v>0</v>
      </c>
      <c r="AC276" s="1" t="str">
        <f>IF(AB276=TRUE,'pg1'!C278,"")</f>
        <v/>
      </c>
      <c r="AD276" s="1" t="str">
        <f>IF('pg1'!S278="Ordered",'pg1'!C278,"")</f>
        <v/>
      </c>
      <c r="AE276" s="2" t="str">
        <f>IF('pg1'!C278&lt;&gt;"",COUNTIF(AD2:AD3002,'pg1'!C278)&gt;4,"--")</f>
        <v>--</v>
      </c>
      <c r="AF276" s="1" t="str">
        <f ca="1">IF(startDate="",0,IF(AND('pg1'!T278&gt;=startDate,'pg1'!T278&lt;=endDate,'pg1'!R278&lt;&gt;""),'pg1'!R278,""))</f>
        <v/>
      </c>
      <c r="AG276" s="110" t="str">
        <f>IF(AC276="","",COUNTIFS(AC2:AC3002,AC276))</f>
        <v/>
      </c>
      <c r="AH276" s="2" t="str">
        <f ca="1">IFERROR(MONTH('pg1'!T278),"--")</f>
        <v>--</v>
      </c>
      <c r="AI276" s="1">
        <f ca="1">COUNTIFS(AC2:AC3002,'pg1'!C278,AH2:AH3002,AH276)</f>
        <v>0</v>
      </c>
    </row>
    <row r="277" spans="27:35" ht="12.75" customHeight="1">
      <c r="AA277" s="1">
        <f t="shared" si="5"/>
        <v>276</v>
      </c>
      <c r="AB277" s="1" t="b">
        <f>AND('pg1'!S279&lt;&gt;"Cancelled",'pg1'!S279&lt;&gt;"Account",'pg1'!S279&lt;&gt;"Pending",'pg1'!S279&lt;&gt;"")</f>
        <v>0</v>
      </c>
      <c r="AC277" s="1" t="str">
        <f>IF(AB277=TRUE,'pg1'!C279,"")</f>
        <v/>
      </c>
      <c r="AD277" s="1" t="str">
        <f>IF('pg1'!S279="Ordered",'pg1'!C279,"")</f>
        <v/>
      </c>
      <c r="AE277" s="2" t="str">
        <f>IF('pg1'!C279&lt;&gt;"",COUNTIF(AD2:AD3002,'pg1'!C279)&gt;4,"--")</f>
        <v>--</v>
      </c>
      <c r="AF277" s="1" t="str">
        <f ca="1">IF(startDate="",0,IF(AND('pg1'!T279&gt;=startDate,'pg1'!T279&lt;=endDate,'pg1'!R279&lt;&gt;""),'pg1'!R279,""))</f>
        <v/>
      </c>
      <c r="AG277" s="110" t="str">
        <f>IF(AC277="","",COUNTIFS(AC2:AC3002,AC277))</f>
        <v/>
      </c>
      <c r="AH277" s="2" t="str">
        <f ca="1">IFERROR(MONTH('pg1'!T279),"--")</f>
        <v>--</v>
      </c>
      <c r="AI277" s="1">
        <f ca="1">COUNTIFS(AC2:AC3002,'pg1'!C279,AH2:AH3002,AH277)</f>
        <v>0</v>
      </c>
    </row>
    <row r="278" spans="27:35" ht="12.75" customHeight="1">
      <c r="AA278" s="1">
        <f t="shared" si="5"/>
        <v>277</v>
      </c>
      <c r="AB278" s="1" t="b">
        <f>AND('pg1'!S280&lt;&gt;"Cancelled",'pg1'!S280&lt;&gt;"Account",'pg1'!S280&lt;&gt;"Pending",'pg1'!S280&lt;&gt;"")</f>
        <v>0</v>
      </c>
      <c r="AC278" s="1" t="str">
        <f>IF(AB278=TRUE,'pg1'!C280,"")</f>
        <v/>
      </c>
      <c r="AD278" s="1" t="str">
        <f>IF('pg1'!S280="Ordered",'pg1'!C280,"")</f>
        <v/>
      </c>
      <c r="AE278" s="2" t="str">
        <f>IF('pg1'!C280&lt;&gt;"",COUNTIF(AD2:AD3002,'pg1'!C280)&gt;4,"--")</f>
        <v>--</v>
      </c>
      <c r="AF278" s="1" t="str">
        <f ca="1">IF(startDate="",0,IF(AND('pg1'!T280&gt;=startDate,'pg1'!T280&lt;=endDate,'pg1'!R280&lt;&gt;""),'pg1'!R280,""))</f>
        <v/>
      </c>
      <c r="AG278" s="110" t="str">
        <f>IF(AC278="","",COUNTIFS(AC2:AC3002,AC278))</f>
        <v/>
      </c>
      <c r="AH278" s="2" t="str">
        <f ca="1">IFERROR(MONTH('pg1'!T280),"--")</f>
        <v>--</v>
      </c>
      <c r="AI278" s="1">
        <f ca="1">COUNTIFS(AC2:AC3002,'pg1'!C280,AH2:AH3002,AH278)</f>
        <v>0</v>
      </c>
    </row>
    <row r="279" spans="27:35" ht="12.75" customHeight="1">
      <c r="AA279" s="1">
        <f t="shared" si="5"/>
        <v>278</v>
      </c>
      <c r="AB279" s="1" t="b">
        <f>AND('pg1'!S281&lt;&gt;"Cancelled",'pg1'!S281&lt;&gt;"Account",'pg1'!S281&lt;&gt;"Pending",'pg1'!S281&lt;&gt;"")</f>
        <v>0</v>
      </c>
      <c r="AC279" s="1" t="str">
        <f>IF(AB279=TRUE,'pg1'!C281,"")</f>
        <v/>
      </c>
      <c r="AD279" s="1" t="str">
        <f>IF('pg1'!S281="Ordered",'pg1'!C281,"")</f>
        <v/>
      </c>
      <c r="AE279" s="2" t="str">
        <f>IF('pg1'!C281&lt;&gt;"",COUNTIF(AD2:AD3002,'pg1'!C281)&gt;4,"--")</f>
        <v>--</v>
      </c>
      <c r="AF279" s="1" t="str">
        <f ca="1">IF(startDate="",0,IF(AND('pg1'!T281&gt;=startDate,'pg1'!T281&lt;=endDate,'pg1'!R281&lt;&gt;""),'pg1'!R281,""))</f>
        <v/>
      </c>
      <c r="AG279" s="110" t="str">
        <f>IF(AC279="","",COUNTIFS(AC2:AC3002,AC279))</f>
        <v/>
      </c>
      <c r="AH279" s="2" t="str">
        <f ca="1">IFERROR(MONTH('pg1'!T281),"--")</f>
        <v>--</v>
      </c>
      <c r="AI279" s="1">
        <f ca="1">COUNTIFS(AC2:AC3002,'pg1'!C281,AH2:AH3002,AH279)</f>
        <v>0</v>
      </c>
    </row>
    <row r="280" spans="27:35" ht="12.75" customHeight="1">
      <c r="AA280" s="1">
        <f t="shared" si="5"/>
        <v>279</v>
      </c>
      <c r="AB280" s="1" t="b">
        <f>AND('pg1'!S282&lt;&gt;"Cancelled",'pg1'!S282&lt;&gt;"Account",'pg1'!S282&lt;&gt;"Pending",'pg1'!S282&lt;&gt;"")</f>
        <v>0</v>
      </c>
      <c r="AC280" s="1" t="str">
        <f>IF(AB280=TRUE,'pg1'!C282,"")</f>
        <v/>
      </c>
      <c r="AD280" s="1" t="str">
        <f>IF('pg1'!S282="Ordered",'pg1'!C282,"")</f>
        <v/>
      </c>
      <c r="AE280" s="2" t="str">
        <f>IF('pg1'!C282&lt;&gt;"",COUNTIF(AD2:AD3002,'pg1'!C282)&gt;4,"--")</f>
        <v>--</v>
      </c>
      <c r="AF280" s="1" t="str">
        <f ca="1">IF(startDate="",0,IF(AND('pg1'!T282&gt;=startDate,'pg1'!T282&lt;=endDate,'pg1'!R282&lt;&gt;""),'pg1'!R282,""))</f>
        <v/>
      </c>
      <c r="AG280" s="110" t="str">
        <f>IF(AC280="","",COUNTIFS(AC2:AC3002,AC280))</f>
        <v/>
      </c>
      <c r="AH280" s="2" t="str">
        <f ca="1">IFERROR(MONTH('pg1'!T282),"--")</f>
        <v>--</v>
      </c>
      <c r="AI280" s="1">
        <f ca="1">COUNTIFS(AC2:AC3002,'pg1'!C282,AH2:AH3002,AH280)</f>
        <v>0</v>
      </c>
    </row>
    <row r="281" spans="27:35" ht="12.75" customHeight="1">
      <c r="AA281" s="1">
        <f t="shared" si="5"/>
        <v>280</v>
      </c>
      <c r="AB281" s="1" t="b">
        <f>AND('pg1'!S283&lt;&gt;"Cancelled",'pg1'!S283&lt;&gt;"Account",'pg1'!S283&lt;&gt;"Pending",'pg1'!S283&lt;&gt;"")</f>
        <v>0</v>
      </c>
      <c r="AC281" s="1" t="str">
        <f>IF(AB281=TRUE,'pg1'!C283,"")</f>
        <v/>
      </c>
      <c r="AD281" s="1" t="str">
        <f>IF('pg1'!S283="Ordered",'pg1'!C283,"")</f>
        <v/>
      </c>
      <c r="AE281" s="2" t="str">
        <f>IF('pg1'!C283&lt;&gt;"",COUNTIF(AD2:AD3002,'pg1'!C283)&gt;4,"--")</f>
        <v>--</v>
      </c>
      <c r="AF281" s="1" t="str">
        <f ca="1">IF(startDate="",0,IF(AND('pg1'!T283&gt;=startDate,'pg1'!T283&lt;=endDate,'pg1'!R283&lt;&gt;""),'pg1'!R283,""))</f>
        <v/>
      </c>
      <c r="AG281" s="110" t="str">
        <f>IF(AC281="","",COUNTIFS(AC2:AC3002,AC281))</f>
        <v/>
      </c>
      <c r="AH281" s="2" t="str">
        <f ca="1">IFERROR(MONTH('pg1'!T283),"--")</f>
        <v>--</v>
      </c>
      <c r="AI281" s="1">
        <f ca="1">COUNTIFS(AC2:AC3002,'pg1'!C283,AH2:AH3002,AH281)</f>
        <v>0</v>
      </c>
    </row>
    <row r="282" spans="27:35" ht="12.75" customHeight="1">
      <c r="AA282" s="1">
        <f t="shared" si="5"/>
        <v>281</v>
      </c>
      <c r="AB282" s="1" t="b">
        <f>AND('pg1'!S284&lt;&gt;"Cancelled",'pg1'!S284&lt;&gt;"Account",'pg1'!S284&lt;&gt;"Pending",'pg1'!S284&lt;&gt;"")</f>
        <v>0</v>
      </c>
      <c r="AC282" s="1" t="str">
        <f>IF(AB282=TRUE,'pg1'!C284,"")</f>
        <v/>
      </c>
      <c r="AD282" s="1" t="str">
        <f>IF('pg1'!S284="Ordered",'pg1'!C284,"")</f>
        <v/>
      </c>
      <c r="AE282" s="2" t="str">
        <f>IF('pg1'!C284&lt;&gt;"",COUNTIF(AD2:AD3002,'pg1'!C284)&gt;4,"--")</f>
        <v>--</v>
      </c>
      <c r="AF282" s="1" t="str">
        <f ca="1">IF(startDate="",0,IF(AND('pg1'!T284&gt;=startDate,'pg1'!T284&lt;=endDate,'pg1'!R284&lt;&gt;""),'pg1'!R284,""))</f>
        <v/>
      </c>
      <c r="AG282" s="110" t="str">
        <f>IF(AC282="","",COUNTIFS(AC2:AC3002,AC282))</f>
        <v/>
      </c>
      <c r="AH282" s="2" t="str">
        <f ca="1">IFERROR(MONTH('pg1'!T284),"--")</f>
        <v>--</v>
      </c>
      <c r="AI282" s="1">
        <f ca="1">COUNTIFS(AC2:AC3002,'pg1'!C284,AH2:AH3002,AH282)</f>
        <v>0</v>
      </c>
    </row>
    <row r="283" spans="27:35" ht="12.75" customHeight="1">
      <c r="AA283" s="1">
        <f t="shared" si="5"/>
        <v>282</v>
      </c>
      <c r="AB283" s="1" t="b">
        <f>AND('pg1'!S285&lt;&gt;"Cancelled",'pg1'!S285&lt;&gt;"Account",'pg1'!S285&lt;&gt;"Pending",'pg1'!S285&lt;&gt;"")</f>
        <v>0</v>
      </c>
      <c r="AC283" s="1" t="str">
        <f>IF(AB283=TRUE,'pg1'!C285,"")</f>
        <v/>
      </c>
      <c r="AD283" s="1" t="str">
        <f>IF('pg1'!S285="Ordered",'pg1'!C285,"")</f>
        <v/>
      </c>
      <c r="AE283" s="2" t="str">
        <f>IF('pg1'!C285&lt;&gt;"",COUNTIF(AD2:AD3002,'pg1'!C285)&gt;4,"--")</f>
        <v>--</v>
      </c>
      <c r="AF283" s="1" t="str">
        <f ca="1">IF(startDate="",0,IF(AND('pg1'!T285&gt;=startDate,'pg1'!T285&lt;=endDate,'pg1'!R285&lt;&gt;""),'pg1'!R285,""))</f>
        <v/>
      </c>
      <c r="AG283" s="110" t="str">
        <f>IF(AC283="","",COUNTIFS(AC2:AC3002,AC283))</f>
        <v/>
      </c>
      <c r="AH283" s="2" t="str">
        <f ca="1">IFERROR(MONTH('pg1'!T285),"--")</f>
        <v>--</v>
      </c>
      <c r="AI283" s="1">
        <f ca="1">COUNTIFS(AC2:AC3002,'pg1'!C285,AH2:AH3002,AH283)</f>
        <v>0</v>
      </c>
    </row>
    <row r="284" spans="27:35" ht="12.75" customHeight="1">
      <c r="AA284" s="1">
        <f t="shared" si="5"/>
        <v>283</v>
      </c>
      <c r="AB284" s="1" t="b">
        <f>AND('pg1'!S286&lt;&gt;"Cancelled",'pg1'!S286&lt;&gt;"Account",'pg1'!S286&lt;&gt;"Pending",'pg1'!S286&lt;&gt;"")</f>
        <v>0</v>
      </c>
      <c r="AC284" s="1" t="str">
        <f>IF(AB284=TRUE,'pg1'!C286,"")</f>
        <v/>
      </c>
      <c r="AD284" s="1" t="str">
        <f>IF('pg1'!S286="Ordered",'pg1'!C286,"")</f>
        <v/>
      </c>
      <c r="AE284" s="2" t="str">
        <f>IF('pg1'!C286&lt;&gt;"",COUNTIF(AD2:AD3002,'pg1'!C286)&gt;4,"--")</f>
        <v>--</v>
      </c>
      <c r="AF284" s="1" t="str">
        <f ca="1">IF(startDate="",0,IF(AND('pg1'!T286&gt;=startDate,'pg1'!T286&lt;=endDate,'pg1'!R286&lt;&gt;""),'pg1'!R286,""))</f>
        <v/>
      </c>
      <c r="AG284" s="110" t="str">
        <f>IF(AC284="","",COUNTIFS(AC2:AC3002,AC284))</f>
        <v/>
      </c>
      <c r="AH284" s="2" t="str">
        <f ca="1">IFERROR(MONTH('pg1'!T286),"--")</f>
        <v>--</v>
      </c>
      <c r="AI284" s="1">
        <f ca="1">COUNTIFS(AC2:AC3002,'pg1'!C286,AH2:AH3002,AH284)</f>
        <v>0</v>
      </c>
    </row>
    <row r="285" spans="27:35" ht="12.75" customHeight="1">
      <c r="AA285" s="1">
        <f t="shared" si="5"/>
        <v>284</v>
      </c>
      <c r="AB285" s="1" t="b">
        <f>AND('pg1'!S287&lt;&gt;"Cancelled",'pg1'!S287&lt;&gt;"Account",'pg1'!S287&lt;&gt;"Pending",'pg1'!S287&lt;&gt;"")</f>
        <v>0</v>
      </c>
      <c r="AC285" s="1" t="str">
        <f>IF(AB285=TRUE,'pg1'!C287,"")</f>
        <v/>
      </c>
      <c r="AD285" s="1" t="str">
        <f>IF('pg1'!S287="Ordered",'pg1'!C287,"")</f>
        <v/>
      </c>
      <c r="AE285" s="2" t="str">
        <f>IF('pg1'!C287&lt;&gt;"",COUNTIF(AD2:AD3002,'pg1'!C287)&gt;4,"--")</f>
        <v>--</v>
      </c>
      <c r="AF285" s="1" t="str">
        <f ca="1">IF(startDate="",0,IF(AND('pg1'!T287&gt;=startDate,'pg1'!T287&lt;=endDate,'pg1'!R287&lt;&gt;""),'pg1'!R287,""))</f>
        <v/>
      </c>
      <c r="AG285" s="110" t="str">
        <f>IF(AC285="","",COUNTIFS(AC2:AC3002,AC285))</f>
        <v/>
      </c>
      <c r="AH285" s="2" t="str">
        <f ca="1">IFERROR(MONTH('pg1'!T287),"--")</f>
        <v>--</v>
      </c>
      <c r="AI285" s="1">
        <f ca="1">COUNTIFS(AC2:AC3002,'pg1'!C287,AH2:AH3002,AH285)</f>
        <v>0</v>
      </c>
    </row>
    <row r="286" spans="27:35" ht="12.75" customHeight="1">
      <c r="AA286" s="1">
        <f t="shared" si="5"/>
        <v>285</v>
      </c>
      <c r="AB286" s="1" t="b">
        <f>AND('pg1'!S288&lt;&gt;"Cancelled",'pg1'!S288&lt;&gt;"Account",'pg1'!S288&lt;&gt;"Pending",'pg1'!S288&lt;&gt;"")</f>
        <v>0</v>
      </c>
      <c r="AC286" s="1" t="str">
        <f>IF(AB286=TRUE,'pg1'!C288,"")</f>
        <v/>
      </c>
      <c r="AD286" s="1" t="str">
        <f>IF('pg1'!S288="Ordered",'pg1'!C288,"")</f>
        <v/>
      </c>
      <c r="AE286" s="2" t="str">
        <f>IF('pg1'!C288&lt;&gt;"",COUNTIF(AD2:AD3002,'pg1'!C288)&gt;4,"--")</f>
        <v>--</v>
      </c>
      <c r="AF286" s="1" t="str">
        <f ca="1">IF(startDate="",0,IF(AND('pg1'!T288&gt;=startDate,'pg1'!T288&lt;=endDate,'pg1'!R288&lt;&gt;""),'pg1'!R288,""))</f>
        <v/>
      </c>
      <c r="AG286" s="110" t="str">
        <f>IF(AC286="","",COUNTIFS(AC2:AC3002,AC286))</f>
        <v/>
      </c>
      <c r="AH286" s="2" t="str">
        <f ca="1">IFERROR(MONTH('pg1'!T288),"--")</f>
        <v>--</v>
      </c>
      <c r="AI286" s="1">
        <f ca="1">COUNTIFS(AC2:AC3002,'pg1'!C288,AH2:AH3002,AH286)</f>
        <v>0</v>
      </c>
    </row>
    <row r="287" spans="27:35" ht="12.75" customHeight="1">
      <c r="AA287" s="1">
        <f t="shared" si="5"/>
        <v>286</v>
      </c>
      <c r="AB287" s="1" t="b">
        <f>AND('pg1'!S289&lt;&gt;"Cancelled",'pg1'!S289&lt;&gt;"Account",'pg1'!S289&lt;&gt;"Pending",'pg1'!S289&lt;&gt;"")</f>
        <v>0</v>
      </c>
      <c r="AC287" s="1" t="str">
        <f>IF(AB287=TRUE,'pg1'!C289,"")</f>
        <v/>
      </c>
      <c r="AD287" s="1" t="str">
        <f>IF('pg1'!S289="Ordered",'pg1'!C289,"")</f>
        <v/>
      </c>
      <c r="AE287" s="2" t="str">
        <f>IF('pg1'!C289&lt;&gt;"",COUNTIF(AD2:AD3002,'pg1'!C289)&gt;4,"--")</f>
        <v>--</v>
      </c>
      <c r="AF287" s="1" t="str">
        <f ca="1">IF(startDate="",0,IF(AND('pg1'!T289&gt;=startDate,'pg1'!T289&lt;=endDate,'pg1'!R289&lt;&gt;""),'pg1'!R289,""))</f>
        <v/>
      </c>
      <c r="AG287" s="110" t="str">
        <f>IF(AC287="","",COUNTIFS(AC2:AC3002,AC287))</f>
        <v/>
      </c>
      <c r="AH287" s="2" t="str">
        <f ca="1">IFERROR(MONTH('pg1'!T289),"--")</f>
        <v>--</v>
      </c>
      <c r="AI287" s="1">
        <f ca="1">COUNTIFS(AC2:AC3002,'pg1'!C289,AH2:AH3002,AH287)</f>
        <v>0</v>
      </c>
    </row>
    <row r="288" spans="27:35" ht="12.75" customHeight="1">
      <c r="AA288" s="1">
        <f t="shared" si="5"/>
        <v>287</v>
      </c>
      <c r="AB288" s="1" t="b">
        <f>AND('pg1'!S290&lt;&gt;"Cancelled",'pg1'!S290&lt;&gt;"Account",'pg1'!S290&lt;&gt;"Pending",'pg1'!S290&lt;&gt;"")</f>
        <v>0</v>
      </c>
      <c r="AC288" s="1" t="str">
        <f>IF(AB288=TRUE,'pg1'!C290,"")</f>
        <v/>
      </c>
      <c r="AD288" s="1" t="str">
        <f>IF('pg1'!S290="Ordered",'pg1'!C290,"")</f>
        <v/>
      </c>
      <c r="AE288" s="2" t="str">
        <f>IF('pg1'!C290&lt;&gt;"",COUNTIF(AD2:AD3002,'pg1'!C290)&gt;4,"--")</f>
        <v>--</v>
      </c>
      <c r="AF288" s="1" t="str">
        <f ca="1">IF(startDate="",0,IF(AND('pg1'!T290&gt;=startDate,'pg1'!T290&lt;=endDate,'pg1'!R290&lt;&gt;""),'pg1'!R290,""))</f>
        <v/>
      </c>
      <c r="AG288" s="110" t="str">
        <f>IF(AC288="","",COUNTIFS(AC2:AC3002,AC288))</f>
        <v/>
      </c>
      <c r="AH288" s="2" t="str">
        <f ca="1">IFERROR(MONTH('pg1'!T290),"--")</f>
        <v>--</v>
      </c>
      <c r="AI288" s="1">
        <f ca="1">COUNTIFS(AC2:AC3002,'pg1'!C290,AH2:AH3002,AH288)</f>
        <v>0</v>
      </c>
    </row>
    <row r="289" spans="27:35" ht="12.75" customHeight="1">
      <c r="AA289" s="1">
        <f t="shared" si="5"/>
        <v>288</v>
      </c>
      <c r="AB289" s="1" t="b">
        <f>AND('pg1'!S291&lt;&gt;"Cancelled",'pg1'!S291&lt;&gt;"Account",'pg1'!S291&lt;&gt;"Pending",'pg1'!S291&lt;&gt;"")</f>
        <v>0</v>
      </c>
      <c r="AC289" s="1" t="str">
        <f>IF(AB289=TRUE,'pg1'!C291,"")</f>
        <v/>
      </c>
      <c r="AD289" s="1" t="str">
        <f>IF('pg1'!S291="Ordered",'pg1'!C291,"")</f>
        <v/>
      </c>
      <c r="AE289" s="2" t="str">
        <f>IF('pg1'!C291&lt;&gt;"",COUNTIF(AD2:AD3002,'pg1'!C291)&gt;4,"--")</f>
        <v>--</v>
      </c>
      <c r="AF289" s="1" t="str">
        <f ca="1">IF(startDate="",0,IF(AND('pg1'!T291&gt;=startDate,'pg1'!T291&lt;=endDate,'pg1'!R291&lt;&gt;""),'pg1'!R291,""))</f>
        <v/>
      </c>
      <c r="AG289" s="110" t="str">
        <f>IF(AC289="","",COUNTIFS(AC2:AC3002,AC289))</f>
        <v/>
      </c>
      <c r="AH289" s="2" t="str">
        <f ca="1">IFERROR(MONTH('pg1'!T291),"--")</f>
        <v>--</v>
      </c>
      <c r="AI289" s="1">
        <f ca="1">COUNTIFS(AC2:AC3002,'pg1'!C291,AH2:AH3002,AH289)</f>
        <v>0</v>
      </c>
    </row>
    <row r="290" spans="27:35" ht="12.75" customHeight="1">
      <c r="AA290" s="1">
        <f t="shared" si="5"/>
        <v>289</v>
      </c>
      <c r="AB290" s="1" t="b">
        <f>AND('pg1'!S292&lt;&gt;"Cancelled",'pg1'!S292&lt;&gt;"Account",'pg1'!S292&lt;&gt;"Pending",'pg1'!S292&lt;&gt;"")</f>
        <v>0</v>
      </c>
      <c r="AC290" s="1" t="str">
        <f>IF(AB290=TRUE,'pg1'!C292,"")</f>
        <v/>
      </c>
      <c r="AD290" s="1" t="str">
        <f>IF('pg1'!S292="Ordered",'pg1'!C292,"")</f>
        <v/>
      </c>
      <c r="AE290" s="2" t="str">
        <f>IF('pg1'!C292&lt;&gt;"",COUNTIF(AD2:AD3002,'pg1'!C292)&gt;4,"--")</f>
        <v>--</v>
      </c>
      <c r="AF290" s="1" t="str">
        <f ca="1">IF(startDate="",0,IF(AND('pg1'!T292&gt;=startDate,'pg1'!T292&lt;=endDate,'pg1'!R292&lt;&gt;""),'pg1'!R292,""))</f>
        <v/>
      </c>
      <c r="AG290" s="110" t="str">
        <f>IF(AC290="","",COUNTIFS(AC2:AC3002,AC290))</f>
        <v/>
      </c>
      <c r="AH290" s="2" t="str">
        <f ca="1">IFERROR(MONTH('pg1'!T292),"--")</f>
        <v>--</v>
      </c>
      <c r="AI290" s="1">
        <f ca="1">COUNTIFS(AC2:AC3002,'pg1'!C292,AH2:AH3002,AH290)</f>
        <v>0</v>
      </c>
    </row>
    <row r="291" spans="27:35" ht="12.75" customHeight="1">
      <c r="AA291" s="1">
        <f t="shared" si="5"/>
        <v>290</v>
      </c>
      <c r="AB291" s="1" t="b">
        <f>AND('pg1'!S293&lt;&gt;"Cancelled",'pg1'!S293&lt;&gt;"Account",'pg1'!S293&lt;&gt;"Pending",'pg1'!S293&lt;&gt;"")</f>
        <v>0</v>
      </c>
      <c r="AC291" s="1" t="str">
        <f>IF(AB291=TRUE,'pg1'!C293,"")</f>
        <v/>
      </c>
      <c r="AD291" s="1" t="str">
        <f>IF('pg1'!S293="Ordered",'pg1'!C293,"")</f>
        <v/>
      </c>
      <c r="AE291" s="2" t="str">
        <f>IF('pg1'!C293&lt;&gt;"",COUNTIF(AD2:AD3002,'pg1'!C293)&gt;4,"--")</f>
        <v>--</v>
      </c>
      <c r="AF291" s="1" t="str">
        <f ca="1">IF(startDate="",0,IF(AND('pg1'!T293&gt;=startDate,'pg1'!T293&lt;=endDate,'pg1'!R293&lt;&gt;""),'pg1'!R293,""))</f>
        <v/>
      </c>
      <c r="AG291" s="110" t="str">
        <f>IF(AC291="","",COUNTIFS(AC2:AC3002,AC291))</f>
        <v/>
      </c>
      <c r="AH291" s="2" t="str">
        <f ca="1">IFERROR(MONTH('pg1'!T293),"--")</f>
        <v>--</v>
      </c>
      <c r="AI291" s="1">
        <f ca="1">COUNTIFS(AC2:AC3002,'pg1'!C293,AH2:AH3002,AH291)</f>
        <v>0</v>
      </c>
    </row>
    <row r="292" spans="27:35" ht="12.75" customHeight="1">
      <c r="AA292" s="1">
        <f t="shared" si="5"/>
        <v>291</v>
      </c>
      <c r="AB292" s="1" t="b">
        <f>AND('pg1'!S294&lt;&gt;"Cancelled",'pg1'!S294&lt;&gt;"Account",'pg1'!S294&lt;&gt;"Pending",'pg1'!S294&lt;&gt;"")</f>
        <v>0</v>
      </c>
      <c r="AC292" s="1" t="str">
        <f>IF(AB292=TRUE,'pg1'!C294,"")</f>
        <v/>
      </c>
      <c r="AD292" s="1" t="str">
        <f>IF('pg1'!S294="Ordered",'pg1'!C294,"")</f>
        <v/>
      </c>
      <c r="AE292" s="2" t="str">
        <f>IF('pg1'!C294&lt;&gt;"",COUNTIF(AD2:AD3002,'pg1'!C294)&gt;4,"--")</f>
        <v>--</v>
      </c>
      <c r="AF292" s="1" t="str">
        <f ca="1">IF(startDate="",0,IF(AND('pg1'!T294&gt;=startDate,'pg1'!T294&lt;=endDate,'pg1'!R294&lt;&gt;""),'pg1'!R294,""))</f>
        <v/>
      </c>
      <c r="AG292" s="110" t="str">
        <f>IF(AC292="","",COUNTIFS(AC2:AC3002,AC292))</f>
        <v/>
      </c>
      <c r="AH292" s="2" t="str">
        <f ca="1">IFERROR(MONTH('pg1'!T294),"--")</f>
        <v>--</v>
      </c>
      <c r="AI292" s="1">
        <f ca="1">COUNTIFS(AC2:AC3002,'pg1'!C294,AH2:AH3002,AH292)</f>
        <v>0</v>
      </c>
    </row>
    <row r="293" spans="27:35" ht="12.75" customHeight="1">
      <c r="AA293" s="1">
        <f t="shared" si="5"/>
        <v>292</v>
      </c>
      <c r="AB293" s="1" t="b">
        <f>AND('pg1'!S295&lt;&gt;"Cancelled",'pg1'!S295&lt;&gt;"Account",'pg1'!S295&lt;&gt;"Pending",'pg1'!S295&lt;&gt;"")</f>
        <v>0</v>
      </c>
      <c r="AC293" s="1" t="str">
        <f>IF(AB293=TRUE,'pg1'!C295,"")</f>
        <v/>
      </c>
      <c r="AD293" s="1" t="str">
        <f>IF('pg1'!S295="Ordered",'pg1'!C295,"")</f>
        <v/>
      </c>
      <c r="AE293" s="2" t="str">
        <f>IF('pg1'!C295&lt;&gt;"",COUNTIF(AD2:AD3002,'pg1'!C295)&gt;4,"--")</f>
        <v>--</v>
      </c>
      <c r="AF293" s="1" t="str">
        <f ca="1">IF(startDate="",0,IF(AND('pg1'!T295&gt;=startDate,'pg1'!T295&lt;=endDate,'pg1'!R295&lt;&gt;""),'pg1'!R295,""))</f>
        <v/>
      </c>
      <c r="AG293" s="110" t="str">
        <f>IF(AC293="","",COUNTIFS(AC2:AC3002,AC293))</f>
        <v/>
      </c>
      <c r="AH293" s="2" t="str">
        <f ca="1">IFERROR(MONTH('pg1'!T295),"--")</f>
        <v>--</v>
      </c>
      <c r="AI293" s="1">
        <f ca="1">COUNTIFS(AC2:AC3002,'pg1'!C295,AH2:AH3002,AH293)</f>
        <v>0</v>
      </c>
    </row>
    <row r="294" spans="27:35" ht="12.75" customHeight="1">
      <c r="AA294" s="1">
        <f t="shared" si="5"/>
        <v>293</v>
      </c>
      <c r="AB294" s="1" t="b">
        <f>AND('pg1'!S296&lt;&gt;"Cancelled",'pg1'!S296&lt;&gt;"Account",'pg1'!S296&lt;&gt;"Pending",'pg1'!S296&lt;&gt;"")</f>
        <v>0</v>
      </c>
      <c r="AC294" s="1" t="str">
        <f>IF(AB294=TRUE,'pg1'!C296,"")</f>
        <v/>
      </c>
      <c r="AD294" s="1" t="str">
        <f>IF('pg1'!S296="Ordered",'pg1'!C296,"")</f>
        <v/>
      </c>
      <c r="AE294" s="2" t="str">
        <f>IF('pg1'!C296&lt;&gt;"",COUNTIF(AD2:AD3002,'pg1'!C296)&gt;4,"--")</f>
        <v>--</v>
      </c>
      <c r="AF294" s="1" t="str">
        <f ca="1">IF(startDate="",0,IF(AND('pg1'!T296&gt;=startDate,'pg1'!T296&lt;=endDate,'pg1'!R296&lt;&gt;""),'pg1'!R296,""))</f>
        <v/>
      </c>
      <c r="AG294" s="110" t="str">
        <f>IF(AC294="","",COUNTIFS(AC2:AC3002,AC294))</f>
        <v/>
      </c>
      <c r="AH294" s="2" t="str">
        <f ca="1">IFERROR(MONTH('pg1'!T296),"--")</f>
        <v>--</v>
      </c>
      <c r="AI294" s="1">
        <f ca="1">COUNTIFS(AC2:AC3002,'pg1'!C296,AH2:AH3002,AH294)</f>
        <v>0</v>
      </c>
    </row>
    <row r="295" spans="27:35" ht="12.75" customHeight="1">
      <c r="AA295" s="1">
        <f t="shared" si="5"/>
        <v>294</v>
      </c>
      <c r="AB295" s="1" t="b">
        <f>AND('pg1'!S297&lt;&gt;"Cancelled",'pg1'!S297&lt;&gt;"Account",'pg1'!S297&lt;&gt;"Pending",'pg1'!S297&lt;&gt;"")</f>
        <v>0</v>
      </c>
      <c r="AC295" s="1" t="str">
        <f>IF(AB295=TRUE,'pg1'!C297,"")</f>
        <v/>
      </c>
      <c r="AD295" s="1" t="str">
        <f>IF('pg1'!S297="Ordered",'pg1'!C297,"")</f>
        <v/>
      </c>
      <c r="AE295" s="2" t="str">
        <f>IF('pg1'!C297&lt;&gt;"",COUNTIF(AD2:AD3002,'pg1'!C297)&gt;4,"--")</f>
        <v>--</v>
      </c>
      <c r="AF295" s="1" t="str">
        <f ca="1">IF(startDate="",0,IF(AND('pg1'!T297&gt;=startDate,'pg1'!T297&lt;=endDate,'pg1'!R297&lt;&gt;""),'pg1'!R297,""))</f>
        <v/>
      </c>
      <c r="AG295" s="110" t="str">
        <f>IF(AC295="","",COUNTIFS(AC2:AC3002,AC295))</f>
        <v/>
      </c>
      <c r="AH295" s="2" t="str">
        <f ca="1">IFERROR(MONTH('pg1'!T297),"--")</f>
        <v>--</v>
      </c>
      <c r="AI295" s="1">
        <f ca="1">COUNTIFS(AC2:AC3002,'pg1'!C297,AH2:AH3002,AH295)</f>
        <v>0</v>
      </c>
    </row>
    <row r="296" spans="27:35" ht="12.75" customHeight="1">
      <c r="AA296" s="1">
        <f t="shared" si="5"/>
        <v>295</v>
      </c>
      <c r="AB296" s="1" t="b">
        <f>AND('pg1'!S298&lt;&gt;"Cancelled",'pg1'!S298&lt;&gt;"Account",'pg1'!S298&lt;&gt;"Pending",'pg1'!S298&lt;&gt;"")</f>
        <v>0</v>
      </c>
      <c r="AC296" s="1" t="str">
        <f>IF(AB296=TRUE,'pg1'!C298,"")</f>
        <v/>
      </c>
      <c r="AD296" s="1" t="str">
        <f>IF('pg1'!S298="Ordered",'pg1'!C298,"")</f>
        <v/>
      </c>
      <c r="AE296" s="2" t="str">
        <f>IF('pg1'!C298&lt;&gt;"",COUNTIF(AD2:AD3002,'pg1'!C298)&gt;4,"--")</f>
        <v>--</v>
      </c>
      <c r="AF296" s="1" t="str">
        <f ca="1">IF(startDate="",0,IF(AND('pg1'!T298&gt;=startDate,'pg1'!T298&lt;=endDate,'pg1'!R298&lt;&gt;""),'pg1'!R298,""))</f>
        <v/>
      </c>
      <c r="AG296" s="110" t="str">
        <f>IF(AC296="","",COUNTIFS(AC2:AC3002,AC296))</f>
        <v/>
      </c>
      <c r="AH296" s="2" t="str">
        <f ca="1">IFERROR(MONTH('pg1'!T298),"--")</f>
        <v>--</v>
      </c>
      <c r="AI296" s="1">
        <f ca="1">COUNTIFS(AC2:AC3002,'pg1'!C298,AH2:AH3002,AH296)</f>
        <v>0</v>
      </c>
    </row>
    <row r="297" spans="27:35" ht="12.75" customHeight="1">
      <c r="AA297" s="1">
        <f t="shared" si="5"/>
        <v>296</v>
      </c>
      <c r="AB297" s="1" t="b">
        <f>AND('pg1'!S299&lt;&gt;"Cancelled",'pg1'!S299&lt;&gt;"Account",'pg1'!S299&lt;&gt;"Pending",'pg1'!S299&lt;&gt;"")</f>
        <v>0</v>
      </c>
      <c r="AC297" s="1" t="str">
        <f>IF(AB297=TRUE,'pg1'!C299,"")</f>
        <v/>
      </c>
      <c r="AD297" s="1" t="str">
        <f>IF('pg1'!S299="Ordered",'pg1'!C299,"")</f>
        <v/>
      </c>
      <c r="AE297" s="2" t="str">
        <f>IF('pg1'!C299&lt;&gt;"",COUNTIF(AD2:AD3002,'pg1'!C299)&gt;4,"--")</f>
        <v>--</v>
      </c>
      <c r="AF297" s="1" t="str">
        <f ca="1">IF(startDate="",0,IF(AND('pg1'!T299&gt;=startDate,'pg1'!T299&lt;=endDate,'pg1'!R299&lt;&gt;""),'pg1'!R299,""))</f>
        <v/>
      </c>
      <c r="AG297" s="110" t="str">
        <f>IF(AC297="","",COUNTIFS(AC2:AC3002,AC297))</f>
        <v/>
      </c>
      <c r="AH297" s="2" t="str">
        <f ca="1">IFERROR(MONTH('pg1'!T299),"--")</f>
        <v>--</v>
      </c>
      <c r="AI297" s="1">
        <f ca="1">COUNTIFS(AC2:AC3002,'pg1'!C299,AH2:AH3002,AH297)</f>
        <v>0</v>
      </c>
    </row>
    <row r="298" spans="27:35" ht="12.75" customHeight="1">
      <c r="AA298" s="1">
        <f t="shared" si="5"/>
        <v>297</v>
      </c>
      <c r="AB298" s="1" t="b">
        <f>AND('pg1'!S300&lt;&gt;"Cancelled",'pg1'!S300&lt;&gt;"Account",'pg1'!S300&lt;&gt;"Pending",'pg1'!S300&lt;&gt;"")</f>
        <v>0</v>
      </c>
      <c r="AC298" s="1" t="str">
        <f>IF(AB298=TRUE,'pg1'!C300,"")</f>
        <v/>
      </c>
      <c r="AD298" s="1" t="str">
        <f>IF('pg1'!S300="Ordered",'pg1'!C300,"")</f>
        <v/>
      </c>
      <c r="AE298" s="2" t="str">
        <f>IF('pg1'!C300&lt;&gt;"",COUNTIF(AD2:AD3002,'pg1'!C300)&gt;4,"--")</f>
        <v>--</v>
      </c>
      <c r="AF298" s="1" t="str">
        <f ca="1">IF(startDate="",0,IF(AND('pg1'!T300&gt;=startDate,'pg1'!T300&lt;=endDate,'pg1'!R300&lt;&gt;""),'pg1'!R300,""))</f>
        <v/>
      </c>
      <c r="AG298" s="110" t="str">
        <f>IF(AC298="","",COUNTIFS(AC2:AC3002,AC298))</f>
        <v/>
      </c>
      <c r="AH298" s="2" t="str">
        <f ca="1">IFERROR(MONTH('pg1'!T300),"--")</f>
        <v>--</v>
      </c>
      <c r="AI298" s="1">
        <f ca="1">COUNTIFS(AC2:AC3002,'pg1'!C300,AH2:AH3002,AH298)</f>
        <v>0</v>
      </c>
    </row>
    <row r="299" spans="27:35" ht="12.75" customHeight="1">
      <c r="AA299" s="1">
        <f t="shared" si="5"/>
        <v>298</v>
      </c>
      <c r="AB299" s="1" t="b">
        <f>AND('pg1'!S301&lt;&gt;"Cancelled",'pg1'!S301&lt;&gt;"Account",'pg1'!S301&lt;&gt;"Pending",'pg1'!S301&lt;&gt;"")</f>
        <v>0</v>
      </c>
      <c r="AC299" s="1" t="str">
        <f>IF(AB299=TRUE,'pg1'!C301,"")</f>
        <v/>
      </c>
      <c r="AD299" s="1" t="str">
        <f>IF('pg1'!S301="Ordered",'pg1'!C301,"")</f>
        <v/>
      </c>
      <c r="AE299" s="2" t="str">
        <f>IF('pg1'!C301&lt;&gt;"",COUNTIF(AD2:AD3002,'pg1'!C301)&gt;4,"--")</f>
        <v>--</v>
      </c>
      <c r="AF299" s="1" t="str">
        <f ca="1">IF(startDate="",0,IF(AND('pg1'!T301&gt;=startDate,'pg1'!T301&lt;=endDate,'pg1'!R301&lt;&gt;""),'pg1'!R301,""))</f>
        <v/>
      </c>
      <c r="AG299" s="110" t="str">
        <f>IF(AC299="","",COUNTIFS(AC2:AC3002,AC299))</f>
        <v/>
      </c>
      <c r="AH299" s="2" t="str">
        <f ca="1">IFERROR(MONTH('pg1'!T301),"--")</f>
        <v>--</v>
      </c>
      <c r="AI299" s="1">
        <f ca="1">COUNTIFS(AC2:AC3002,'pg1'!C301,AH2:AH3002,AH299)</f>
        <v>0</v>
      </c>
    </row>
    <row r="300" spans="27:35" ht="12.75" customHeight="1">
      <c r="AA300" s="1">
        <f t="shared" si="5"/>
        <v>299</v>
      </c>
      <c r="AB300" s="1" t="b">
        <f>AND('pg1'!S302&lt;&gt;"Cancelled",'pg1'!S302&lt;&gt;"Account",'pg1'!S302&lt;&gt;"Pending",'pg1'!S302&lt;&gt;"")</f>
        <v>0</v>
      </c>
      <c r="AC300" s="1" t="str">
        <f>IF(AB300=TRUE,'pg1'!C302,"")</f>
        <v/>
      </c>
      <c r="AD300" s="1" t="str">
        <f>IF('pg1'!S302="Ordered",'pg1'!C302,"")</f>
        <v/>
      </c>
      <c r="AE300" s="2" t="str">
        <f>IF('pg1'!C302&lt;&gt;"",COUNTIF(AD2:AD3002,'pg1'!C302)&gt;4,"--")</f>
        <v>--</v>
      </c>
      <c r="AF300" s="1" t="str">
        <f ca="1">IF(startDate="",0,IF(AND('pg1'!T302&gt;=startDate,'pg1'!T302&lt;=endDate,'pg1'!R302&lt;&gt;""),'pg1'!R302,""))</f>
        <v/>
      </c>
      <c r="AG300" s="110" t="str">
        <f>IF(AC300="","",COUNTIFS(AC2:AC3002,AC300))</f>
        <v/>
      </c>
      <c r="AH300" s="2" t="str">
        <f ca="1">IFERROR(MONTH('pg1'!T302),"--")</f>
        <v>--</v>
      </c>
      <c r="AI300" s="1">
        <f ca="1">COUNTIFS(AC2:AC3002,'pg1'!C302,AH2:AH3002,AH300)</f>
        <v>0</v>
      </c>
    </row>
    <row r="301" spans="27:35" ht="12.75" customHeight="1">
      <c r="AA301" s="1">
        <f t="shared" si="5"/>
        <v>300</v>
      </c>
      <c r="AB301" s="1" t="b">
        <f>AND('pg1'!S303&lt;&gt;"Cancelled",'pg1'!S303&lt;&gt;"Account",'pg1'!S303&lt;&gt;"Pending",'pg1'!S303&lt;&gt;"")</f>
        <v>0</v>
      </c>
      <c r="AC301" s="1" t="str">
        <f>IF(AB301=TRUE,'pg1'!C303,"")</f>
        <v/>
      </c>
      <c r="AD301" s="1" t="str">
        <f>IF('pg1'!S303="Ordered",'pg1'!C303,"")</f>
        <v/>
      </c>
      <c r="AE301" s="2" t="str">
        <f>IF('pg1'!C303&lt;&gt;"",COUNTIF(AD2:AD3002,'pg1'!C303)&gt;4,"--")</f>
        <v>--</v>
      </c>
      <c r="AF301" s="1" t="str">
        <f ca="1">IF(startDate="",0,IF(AND('pg1'!T303&gt;=startDate,'pg1'!T303&lt;=endDate,'pg1'!R303&lt;&gt;""),'pg1'!R303,""))</f>
        <v/>
      </c>
      <c r="AG301" s="110" t="str">
        <f>IF(AC301="","",COUNTIFS(AC2:AC3002,AC301))</f>
        <v/>
      </c>
      <c r="AH301" s="2" t="str">
        <f ca="1">IFERROR(MONTH('pg1'!T303),"--")</f>
        <v>--</v>
      </c>
      <c r="AI301" s="1">
        <f ca="1">COUNTIFS(AC2:AC3002,'pg1'!C303,AH2:AH3002,AH301)</f>
        <v>0</v>
      </c>
    </row>
    <row r="302" spans="27:35" ht="12.75" customHeight="1">
      <c r="AA302" s="1">
        <f t="shared" si="5"/>
        <v>301</v>
      </c>
      <c r="AB302" s="1" t="b">
        <f>AND('pg1'!S304&lt;&gt;"Cancelled",'pg1'!S304&lt;&gt;"Account",'pg1'!S304&lt;&gt;"Pending",'pg1'!S304&lt;&gt;"")</f>
        <v>0</v>
      </c>
      <c r="AC302" s="1" t="str">
        <f>IF(AB302=TRUE,'pg1'!C304,"")</f>
        <v/>
      </c>
      <c r="AD302" s="1" t="str">
        <f>IF('pg1'!S304="Ordered",'pg1'!C304,"")</f>
        <v/>
      </c>
      <c r="AE302" s="2" t="str">
        <f>IF('pg1'!C304&lt;&gt;"",COUNTIF(AD2:AD3002,'pg1'!C304)&gt;4,"--")</f>
        <v>--</v>
      </c>
      <c r="AF302" s="1" t="str">
        <f ca="1">IF(startDate="",0,IF(AND('pg1'!T304&gt;=startDate,'pg1'!T304&lt;=endDate,'pg1'!R304&lt;&gt;""),'pg1'!R304,""))</f>
        <v/>
      </c>
      <c r="AG302" s="110" t="str">
        <f>IF(AC302="","",COUNTIFS(AC2:AC3002,AC302))</f>
        <v/>
      </c>
      <c r="AH302" s="2" t="str">
        <f ca="1">IFERROR(MONTH('pg1'!T304),"--")</f>
        <v>--</v>
      </c>
      <c r="AI302" s="1">
        <f ca="1">COUNTIFS(AC2:AC3002,'pg1'!C304,AH2:AH3002,AH302)</f>
        <v>0</v>
      </c>
    </row>
    <row r="303" spans="27:35" ht="12.75" customHeight="1">
      <c r="AA303" s="1">
        <f t="shared" si="5"/>
        <v>302</v>
      </c>
      <c r="AB303" s="1" t="b">
        <f>AND('pg1'!S305&lt;&gt;"Cancelled",'pg1'!S305&lt;&gt;"Account",'pg1'!S305&lt;&gt;"Pending",'pg1'!S305&lt;&gt;"")</f>
        <v>0</v>
      </c>
      <c r="AC303" s="1" t="str">
        <f>IF(AB303=TRUE,'pg1'!C305,"")</f>
        <v/>
      </c>
      <c r="AD303" s="1" t="str">
        <f>IF('pg1'!S305="Ordered",'pg1'!C305,"")</f>
        <v/>
      </c>
      <c r="AE303" s="2" t="str">
        <f>IF('pg1'!C305&lt;&gt;"",COUNTIF(AD2:AD3002,'pg1'!C305)&gt;4,"--")</f>
        <v>--</v>
      </c>
      <c r="AF303" s="1" t="str">
        <f ca="1">IF(startDate="",0,IF(AND('pg1'!T305&gt;=startDate,'pg1'!T305&lt;=endDate,'pg1'!R305&lt;&gt;""),'pg1'!R305,""))</f>
        <v/>
      </c>
      <c r="AG303" s="110" t="str">
        <f>IF(AC303="","",COUNTIFS(AC2:AC3002,AC303))</f>
        <v/>
      </c>
      <c r="AH303" s="2" t="str">
        <f ca="1">IFERROR(MONTH('pg1'!T305),"--")</f>
        <v>--</v>
      </c>
      <c r="AI303" s="1">
        <f ca="1">COUNTIFS(AC2:AC3002,'pg1'!C305,AH2:AH3002,AH303)</f>
        <v>0</v>
      </c>
    </row>
    <row r="304" spans="27:35" ht="12.75" customHeight="1">
      <c r="AA304" s="1">
        <f t="shared" si="5"/>
        <v>303</v>
      </c>
      <c r="AB304" s="1" t="b">
        <f>AND('pg1'!S306&lt;&gt;"Cancelled",'pg1'!S306&lt;&gt;"Account",'pg1'!S306&lt;&gt;"Pending",'pg1'!S306&lt;&gt;"")</f>
        <v>0</v>
      </c>
      <c r="AC304" s="1" t="str">
        <f>IF(AB304=TRUE,'pg1'!C306,"")</f>
        <v/>
      </c>
      <c r="AD304" s="1" t="str">
        <f>IF('pg1'!S306="Ordered",'pg1'!C306,"")</f>
        <v/>
      </c>
      <c r="AE304" s="2" t="str">
        <f>IF('pg1'!C306&lt;&gt;"",COUNTIF(AD2:AD3002,'pg1'!C306)&gt;4,"--")</f>
        <v>--</v>
      </c>
      <c r="AF304" s="1" t="str">
        <f ca="1">IF(startDate="",0,IF(AND('pg1'!T306&gt;=startDate,'pg1'!T306&lt;=endDate,'pg1'!R306&lt;&gt;""),'pg1'!R306,""))</f>
        <v/>
      </c>
      <c r="AG304" s="110" t="str">
        <f>IF(AC304="","",COUNTIFS(AC2:AC3002,AC304))</f>
        <v/>
      </c>
      <c r="AH304" s="2" t="str">
        <f ca="1">IFERROR(MONTH('pg1'!T306),"--")</f>
        <v>--</v>
      </c>
      <c r="AI304" s="1">
        <f ca="1">COUNTIFS(AC2:AC3002,'pg1'!C306,AH2:AH3002,AH304)</f>
        <v>0</v>
      </c>
    </row>
    <row r="305" spans="27:35" ht="12.75" customHeight="1">
      <c r="AA305" s="1">
        <f t="shared" si="5"/>
        <v>304</v>
      </c>
      <c r="AB305" s="1" t="b">
        <f>AND('pg1'!S307&lt;&gt;"Cancelled",'pg1'!S307&lt;&gt;"Account",'pg1'!S307&lt;&gt;"Pending",'pg1'!S307&lt;&gt;"")</f>
        <v>0</v>
      </c>
      <c r="AC305" s="1" t="str">
        <f>IF(AB305=TRUE,'pg1'!C307,"")</f>
        <v/>
      </c>
      <c r="AD305" s="1" t="str">
        <f>IF('pg1'!S307="Ordered",'pg1'!C307,"")</f>
        <v/>
      </c>
      <c r="AE305" s="2" t="str">
        <f>IF('pg1'!C307&lt;&gt;"",COUNTIF(AD2:AD3002,'pg1'!C307)&gt;4,"--")</f>
        <v>--</v>
      </c>
      <c r="AF305" s="1" t="str">
        <f ca="1">IF(startDate="",0,IF(AND('pg1'!T307&gt;=startDate,'pg1'!T307&lt;=endDate,'pg1'!R307&lt;&gt;""),'pg1'!R307,""))</f>
        <v/>
      </c>
      <c r="AG305" s="110" t="str">
        <f>IF(AC305="","",COUNTIFS(AC2:AC3002,AC305))</f>
        <v/>
      </c>
      <c r="AH305" s="2" t="str">
        <f ca="1">IFERROR(MONTH('pg1'!T307),"--")</f>
        <v>--</v>
      </c>
      <c r="AI305" s="1">
        <f ca="1">COUNTIFS(AC2:AC3002,'pg1'!C307,AH2:AH3002,AH305)</f>
        <v>0</v>
      </c>
    </row>
    <row r="306" spans="27:35" ht="12.75" customHeight="1">
      <c r="AA306" s="1">
        <f t="shared" si="5"/>
        <v>305</v>
      </c>
      <c r="AB306" s="1" t="b">
        <f>AND('pg1'!S308&lt;&gt;"Cancelled",'pg1'!S308&lt;&gt;"Account",'pg1'!S308&lt;&gt;"Pending",'pg1'!S308&lt;&gt;"")</f>
        <v>0</v>
      </c>
      <c r="AC306" s="1" t="str">
        <f>IF(AB306=TRUE,'pg1'!C308,"")</f>
        <v/>
      </c>
      <c r="AD306" s="1" t="str">
        <f>IF('pg1'!S308="Ordered",'pg1'!C308,"")</f>
        <v/>
      </c>
      <c r="AE306" s="2" t="str">
        <f>IF('pg1'!C308&lt;&gt;"",COUNTIF(AD2:AD3002,'pg1'!C308)&gt;4,"--")</f>
        <v>--</v>
      </c>
      <c r="AF306" s="1" t="str">
        <f ca="1">IF(startDate="",0,IF(AND('pg1'!T308&gt;=startDate,'pg1'!T308&lt;=endDate,'pg1'!R308&lt;&gt;""),'pg1'!R308,""))</f>
        <v/>
      </c>
      <c r="AG306" s="110" t="str">
        <f>IF(AC306="","",COUNTIFS(AC2:AC3002,AC306))</f>
        <v/>
      </c>
      <c r="AH306" s="2" t="str">
        <f ca="1">IFERROR(MONTH('pg1'!T308),"--")</f>
        <v>--</v>
      </c>
      <c r="AI306" s="1">
        <f ca="1">COUNTIFS(AC2:AC3002,'pg1'!C308,AH2:AH3002,AH306)</f>
        <v>0</v>
      </c>
    </row>
    <row r="307" spans="27:35" ht="12.75" customHeight="1">
      <c r="AA307" s="1">
        <f t="shared" si="5"/>
        <v>306</v>
      </c>
      <c r="AB307" s="1" t="b">
        <f>AND('pg1'!S309&lt;&gt;"Cancelled",'pg1'!S309&lt;&gt;"Account",'pg1'!S309&lt;&gt;"Pending",'pg1'!S309&lt;&gt;"")</f>
        <v>0</v>
      </c>
      <c r="AC307" s="1" t="str">
        <f>IF(AB307=TRUE,'pg1'!C309,"")</f>
        <v/>
      </c>
      <c r="AD307" s="1" t="str">
        <f>IF('pg1'!S309="Ordered",'pg1'!C309,"")</f>
        <v/>
      </c>
      <c r="AE307" s="2" t="str">
        <f>IF('pg1'!C309&lt;&gt;"",COUNTIF(AD2:AD3002,'pg1'!C309)&gt;4,"--")</f>
        <v>--</v>
      </c>
      <c r="AF307" s="1" t="str">
        <f ca="1">IF(startDate="",0,IF(AND('pg1'!T309&gt;=startDate,'pg1'!T309&lt;=endDate,'pg1'!R309&lt;&gt;""),'pg1'!R309,""))</f>
        <v/>
      </c>
      <c r="AG307" s="110" t="str">
        <f>IF(AC307="","",COUNTIFS(AC2:AC3002,AC307))</f>
        <v/>
      </c>
      <c r="AH307" s="2" t="str">
        <f ca="1">IFERROR(MONTH('pg1'!T309),"--")</f>
        <v>--</v>
      </c>
      <c r="AI307" s="1">
        <f ca="1">COUNTIFS(AC2:AC3002,'pg1'!C309,AH2:AH3002,AH307)</f>
        <v>0</v>
      </c>
    </row>
    <row r="308" spans="27:35" ht="12.75" customHeight="1">
      <c r="AA308" s="1">
        <f t="shared" si="5"/>
        <v>307</v>
      </c>
      <c r="AB308" s="1" t="b">
        <f>AND('pg1'!S310&lt;&gt;"Cancelled",'pg1'!S310&lt;&gt;"Account",'pg1'!S310&lt;&gt;"Pending",'pg1'!S310&lt;&gt;"")</f>
        <v>0</v>
      </c>
      <c r="AC308" s="1" t="str">
        <f>IF(AB308=TRUE,'pg1'!C310,"")</f>
        <v/>
      </c>
      <c r="AD308" s="1" t="str">
        <f>IF('pg1'!S310="Ordered",'pg1'!C310,"")</f>
        <v/>
      </c>
      <c r="AE308" s="2" t="str">
        <f>IF('pg1'!C310&lt;&gt;"",COUNTIF(AD2:AD3002,'pg1'!C310)&gt;4,"--")</f>
        <v>--</v>
      </c>
      <c r="AF308" s="1" t="str">
        <f ca="1">IF(startDate="",0,IF(AND('pg1'!T310&gt;=startDate,'pg1'!T310&lt;=endDate,'pg1'!R310&lt;&gt;""),'pg1'!R310,""))</f>
        <v/>
      </c>
      <c r="AG308" s="110" t="str">
        <f>IF(AC308="","",COUNTIFS(AC2:AC3002,AC308))</f>
        <v/>
      </c>
      <c r="AH308" s="2" t="str">
        <f ca="1">IFERROR(MONTH('pg1'!T310),"--")</f>
        <v>--</v>
      </c>
      <c r="AI308" s="1">
        <f ca="1">COUNTIFS(AC2:AC3002,'pg1'!C310,AH2:AH3002,AH308)</f>
        <v>0</v>
      </c>
    </row>
    <row r="309" spans="27:35" ht="12.75" customHeight="1">
      <c r="AA309" s="1">
        <f t="shared" si="5"/>
        <v>308</v>
      </c>
      <c r="AB309" s="1" t="b">
        <f>AND('pg1'!S311&lt;&gt;"Cancelled",'pg1'!S311&lt;&gt;"Account",'pg1'!S311&lt;&gt;"Pending",'pg1'!S311&lt;&gt;"")</f>
        <v>0</v>
      </c>
      <c r="AC309" s="1" t="str">
        <f>IF(AB309=TRUE,'pg1'!C311,"")</f>
        <v/>
      </c>
      <c r="AD309" s="1" t="str">
        <f>IF('pg1'!S311="Ordered",'pg1'!C311,"")</f>
        <v/>
      </c>
      <c r="AE309" s="2" t="str">
        <f>IF('pg1'!C311&lt;&gt;"",COUNTIF(AD2:AD3002,'pg1'!C311)&gt;4,"--")</f>
        <v>--</v>
      </c>
      <c r="AF309" s="1" t="str">
        <f ca="1">IF(startDate="",0,IF(AND('pg1'!T311&gt;=startDate,'pg1'!T311&lt;=endDate,'pg1'!R311&lt;&gt;""),'pg1'!R311,""))</f>
        <v/>
      </c>
      <c r="AG309" s="110" t="str">
        <f>IF(AC309="","",COUNTIFS(AC2:AC3002,AC309))</f>
        <v/>
      </c>
      <c r="AH309" s="2" t="str">
        <f ca="1">IFERROR(MONTH('pg1'!T311),"--")</f>
        <v>--</v>
      </c>
      <c r="AI309" s="1">
        <f ca="1">COUNTIFS(AC2:AC3002,'pg1'!C311,AH2:AH3002,AH309)</f>
        <v>0</v>
      </c>
    </row>
    <row r="310" spans="27:35" ht="12.75" customHeight="1">
      <c r="AA310" s="1">
        <f t="shared" si="5"/>
        <v>309</v>
      </c>
      <c r="AB310" s="1" t="b">
        <f>AND('pg1'!S312&lt;&gt;"Cancelled",'pg1'!S312&lt;&gt;"Account",'pg1'!S312&lt;&gt;"Pending",'pg1'!S312&lt;&gt;"")</f>
        <v>0</v>
      </c>
      <c r="AC310" s="1" t="str">
        <f>IF(AB310=TRUE,'pg1'!C312,"")</f>
        <v/>
      </c>
      <c r="AD310" s="1" t="str">
        <f>IF('pg1'!S312="Ordered",'pg1'!C312,"")</f>
        <v/>
      </c>
      <c r="AE310" s="2" t="str">
        <f>IF('pg1'!C312&lt;&gt;"",COUNTIF(AD2:AD3002,'pg1'!C312)&gt;4,"--")</f>
        <v>--</v>
      </c>
      <c r="AF310" s="1" t="str">
        <f ca="1">IF(startDate="",0,IF(AND('pg1'!T312&gt;=startDate,'pg1'!T312&lt;=endDate,'pg1'!R312&lt;&gt;""),'pg1'!R312,""))</f>
        <v/>
      </c>
      <c r="AG310" s="110" t="str">
        <f>IF(AC310="","",COUNTIFS(AC2:AC3002,AC310))</f>
        <v/>
      </c>
      <c r="AH310" s="2" t="str">
        <f ca="1">IFERROR(MONTH('pg1'!T312),"--")</f>
        <v>--</v>
      </c>
      <c r="AI310" s="1">
        <f ca="1">COUNTIFS(AC2:AC3002,'pg1'!C312,AH2:AH3002,AH310)</f>
        <v>0</v>
      </c>
    </row>
    <row r="311" spans="27:35" ht="12.75" customHeight="1">
      <c r="AA311" s="1">
        <f t="shared" si="5"/>
        <v>310</v>
      </c>
      <c r="AB311" s="1" t="b">
        <f>AND('pg1'!S313&lt;&gt;"Cancelled",'pg1'!S313&lt;&gt;"Account",'pg1'!S313&lt;&gt;"Pending",'pg1'!S313&lt;&gt;"")</f>
        <v>0</v>
      </c>
      <c r="AC311" s="1" t="str">
        <f>IF(AB311=TRUE,'pg1'!C313,"")</f>
        <v/>
      </c>
      <c r="AD311" s="1" t="str">
        <f>IF('pg1'!S313="Ordered",'pg1'!C313,"")</f>
        <v/>
      </c>
      <c r="AE311" s="2" t="str">
        <f>IF('pg1'!C313&lt;&gt;"",COUNTIF(AD2:AD3002,'pg1'!C313)&gt;4,"--")</f>
        <v>--</v>
      </c>
      <c r="AF311" s="1" t="str">
        <f ca="1">IF(startDate="",0,IF(AND('pg1'!T313&gt;=startDate,'pg1'!T313&lt;=endDate,'pg1'!R313&lt;&gt;""),'pg1'!R313,""))</f>
        <v/>
      </c>
      <c r="AG311" s="110" t="str">
        <f>IF(AC311="","",COUNTIFS(AC2:AC3002,AC311))</f>
        <v/>
      </c>
      <c r="AH311" s="2" t="str">
        <f ca="1">IFERROR(MONTH('pg1'!T313),"--")</f>
        <v>--</v>
      </c>
      <c r="AI311" s="1">
        <f ca="1">COUNTIFS(AC2:AC3002,'pg1'!C313,AH2:AH3002,AH311)</f>
        <v>0</v>
      </c>
    </row>
    <row r="312" spans="27:35" ht="12.75" customHeight="1">
      <c r="AA312" s="1">
        <f t="shared" si="5"/>
        <v>311</v>
      </c>
      <c r="AB312" s="1" t="b">
        <f>AND('pg1'!S314&lt;&gt;"Cancelled",'pg1'!S314&lt;&gt;"Account",'pg1'!S314&lt;&gt;"Pending",'pg1'!S314&lt;&gt;"")</f>
        <v>0</v>
      </c>
      <c r="AC312" s="1" t="str">
        <f>IF(AB312=TRUE,'pg1'!C314,"")</f>
        <v/>
      </c>
      <c r="AD312" s="1" t="str">
        <f>IF('pg1'!S314="Ordered",'pg1'!C314,"")</f>
        <v/>
      </c>
      <c r="AE312" s="2" t="str">
        <f>IF('pg1'!C314&lt;&gt;"",COUNTIF(AD2:AD3002,'pg1'!C314)&gt;4,"--")</f>
        <v>--</v>
      </c>
      <c r="AF312" s="1" t="str">
        <f ca="1">IF(startDate="",0,IF(AND('pg1'!T314&gt;=startDate,'pg1'!T314&lt;=endDate,'pg1'!R314&lt;&gt;""),'pg1'!R314,""))</f>
        <v/>
      </c>
      <c r="AG312" s="110" t="str">
        <f>IF(AC312="","",COUNTIFS(AC2:AC3002,AC312))</f>
        <v/>
      </c>
      <c r="AH312" s="2" t="str">
        <f ca="1">IFERROR(MONTH('pg1'!T314),"--")</f>
        <v>--</v>
      </c>
      <c r="AI312" s="1">
        <f ca="1">COUNTIFS(AC2:AC3002,'pg1'!C314,AH2:AH3002,AH312)</f>
        <v>0</v>
      </c>
    </row>
    <row r="313" spans="27:35" ht="12.75" customHeight="1">
      <c r="AA313" s="1">
        <f t="shared" si="5"/>
        <v>312</v>
      </c>
      <c r="AB313" s="1" t="b">
        <f>AND('pg1'!S315&lt;&gt;"Cancelled",'pg1'!S315&lt;&gt;"Account",'pg1'!S315&lt;&gt;"Pending",'pg1'!S315&lt;&gt;"")</f>
        <v>0</v>
      </c>
      <c r="AC313" s="1" t="str">
        <f>IF(AB313=TRUE,'pg1'!C315,"")</f>
        <v/>
      </c>
      <c r="AD313" s="1" t="str">
        <f>IF('pg1'!S315="Ordered",'pg1'!C315,"")</f>
        <v/>
      </c>
      <c r="AE313" s="2" t="str">
        <f>IF('pg1'!C315&lt;&gt;"",COUNTIF(AD2:AD3002,'pg1'!C315)&gt;4,"--")</f>
        <v>--</v>
      </c>
      <c r="AF313" s="1" t="str">
        <f ca="1">IF(startDate="",0,IF(AND('pg1'!T315&gt;=startDate,'pg1'!T315&lt;=endDate,'pg1'!R315&lt;&gt;""),'pg1'!R315,""))</f>
        <v/>
      </c>
      <c r="AG313" s="110" t="str">
        <f>IF(AC313="","",COUNTIFS(AC2:AC3002,AC313))</f>
        <v/>
      </c>
      <c r="AH313" s="2" t="str">
        <f ca="1">IFERROR(MONTH('pg1'!T315),"--")</f>
        <v>--</v>
      </c>
      <c r="AI313" s="1">
        <f ca="1">COUNTIFS(AC2:AC3002,'pg1'!C315,AH2:AH3002,AH313)</f>
        <v>0</v>
      </c>
    </row>
    <row r="314" spans="27:35" ht="12.75" customHeight="1">
      <c r="AA314" s="1">
        <f t="shared" si="5"/>
        <v>313</v>
      </c>
      <c r="AB314" s="1" t="b">
        <f>AND('pg1'!S316&lt;&gt;"Cancelled",'pg1'!S316&lt;&gt;"Account",'pg1'!S316&lt;&gt;"Pending",'pg1'!S316&lt;&gt;"")</f>
        <v>0</v>
      </c>
      <c r="AC314" s="1" t="str">
        <f>IF(AB314=TRUE,'pg1'!C316,"")</f>
        <v/>
      </c>
      <c r="AD314" s="1" t="str">
        <f>IF('pg1'!S316="Ordered",'pg1'!C316,"")</f>
        <v/>
      </c>
      <c r="AE314" s="2" t="str">
        <f>IF('pg1'!C316&lt;&gt;"",COUNTIF(AD2:AD3002,'pg1'!C316)&gt;4,"--")</f>
        <v>--</v>
      </c>
      <c r="AF314" s="1" t="str">
        <f ca="1">IF(startDate="",0,IF(AND('pg1'!T316&gt;=startDate,'pg1'!T316&lt;=endDate,'pg1'!R316&lt;&gt;""),'pg1'!R316,""))</f>
        <v/>
      </c>
      <c r="AG314" s="110" t="str">
        <f>IF(AC314="","",COUNTIFS(AC2:AC3002,AC314))</f>
        <v/>
      </c>
      <c r="AH314" s="2" t="str">
        <f ca="1">IFERROR(MONTH('pg1'!T316),"--")</f>
        <v>--</v>
      </c>
      <c r="AI314" s="1">
        <f ca="1">COUNTIFS(AC2:AC3002,'pg1'!C316,AH2:AH3002,AH314)</f>
        <v>0</v>
      </c>
    </row>
    <row r="315" spans="27:35" ht="12.75" customHeight="1">
      <c r="AA315" s="1">
        <f t="shared" si="5"/>
        <v>314</v>
      </c>
      <c r="AB315" s="1" t="b">
        <f>AND('pg1'!S317&lt;&gt;"Cancelled",'pg1'!S317&lt;&gt;"Account",'pg1'!S317&lt;&gt;"Pending",'pg1'!S317&lt;&gt;"")</f>
        <v>0</v>
      </c>
      <c r="AC315" s="1" t="str">
        <f>IF(AB315=TRUE,'pg1'!C317,"")</f>
        <v/>
      </c>
      <c r="AD315" s="1" t="str">
        <f>IF('pg1'!S317="Ordered",'pg1'!C317,"")</f>
        <v/>
      </c>
      <c r="AE315" s="2" t="str">
        <f>IF('pg1'!C317&lt;&gt;"",COUNTIF(AD2:AD3002,'pg1'!C317)&gt;4,"--")</f>
        <v>--</v>
      </c>
      <c r="AF315" s="1" t="str">
        <f ca="1">IF(startDate="",0,IF(AND('pg1'!T317&gt;=startDate,'pg1'!T317&lt;=endDate,'pg1'!R317&lt;&gt;""),'pg1'!R317,""))</f>
        <v/>
      </c>
      <c r="AG315" s="110" t="str">
        <f>IF(AC315="","",COUNTIFS(AC2:AC3002,AC315))</f>
        <v/>
      </c>
      <c r="AH315" s="2" t="str">
        <f ca="1">IFERROR(MONTH('pg1'!T317),"--")</f>
        <v>--</v>
      </c>
      <c r="AI315" s="1">
        <f ca="1">COUNTIFS(AC2:AC3002,'pg1'!C317,AH2:AH3002,AH315)</f>
        <v>0</v>
      </c>
    </row>
    <row r="316" spans="27:35" ht="12.75" customHeight="1">
      <c r="AA316" s="1">
        <f t="shared" si="5"/>
        <v>315</v>
      </c>
      <c r="AB316" s="1" t="b">
        <f>AND('pg1'!S318&lt;&gt;"Cancelled",'pg1'!S318&lt;&gt;"Account",'pg1'!S318&lt;&gt;"Pending",'pg1'!S318&lt;&gt;"")</f>
        <v>0</v>
      </c>
      <c r="AC316" s="1" t="str">
        <f>IF(AB316=TRUE,'pg1'!C318,"")</f>
        <v/>
      </c>
      <c r="AD316" s="1" t="str">
        <f>IF('pg1'!S318="Ordered",'pg1'!C318,"")</f>
        <v/>
      </c>
      <c r="AE316" s="2" t="str">
        <f>IF('pg1'!C318&lt;&gt;"",COUNTIF(AD2:AD3002,'pg1'!C318)&gt;4,"--")</f>
        <v>--</v>
      </c>
      <c r="AF316" s="1" t="str">
        <f ca="1">IF(startDate="",0,IF(AND('pg1'!T318&gt;=startDate,'pg1'!T318&lt;=endDate,'pg1'!R318&lt;&gt;""),'pg1'!R318,""))</f>
        <v/>
      </c>
      <c r="AG316" s="110" t="str">
        <f>IF(AC316="","",COUNTIFS(AC2:AC3002,AC316))</f>
        <v/>
      </c>
      <c r="AH316" s="2" t="str">
        <f ca="1">IFERROR(MONTH('pg1'!T318),"--")</f>
        <v>--</v>
      </c>
      <c r="AI316" s="1">
        <f ca="1">COUNTIFS(AC2:AC3002,'pg1'!C318,AH2:AH3002,AH316)</f>
        <v>0</v>
      </c>
    </row>
    <row r="317" spans="27:35" ht="12.75" customHeight="1">
      <c r="AA317" s="1">
        <f t="shared" si="5"/>
        <v>316</v>
      </c>
      <c r="AB317" s="1" t="b">
        <f>AND('pg1'!S319&lt;&gt;"Cancelled",'pg1'!S319&lt;&gt;"Account",'pg1'!S319&lt;&gt;"Pending",'pg1'!S319&lt;&gt;"")</f>
        <v>0</v>
      </c>
      <c r="AC317" s="1" t="str">
        <f>IF(AB317=TRUE,'pg1'!C319,"")</f>
        <v/>
      </c>
      <c r="AD317" s="1" t="str">
        <f>IF('pg1'!S319="Ordered",'pg1'!C319,"")</f>
        <v/>
      </c>
      <c r="AE317" s="2" t="str">
        <f>IF('pg1'!C319&lt;&gt;"",COUNTIF(AD2:AD3002,'pg1'!C319)&gt;4,"--")</f>
        <v>--</v>
      </c>
      <c r="AF317" s="1" t="str">
        <f ca="1">IF(startDate="",0,IF(AND('pg1'!T319&gt;=startDate,'pg1'!T319&lt;=endDate,'pg1'!R319&lt;&gt;""),'pg1'!R319,""))</f>
        <v/>
      </c>
      <c r="AG317" s="110" t="str">
        <f>IF(AC317="","",COUNTIFS(AC2:AC3002,AC317))</f>
        <v/>
      </c>
      <c r="AH317" s="2" t="str">
        <f ca="1">IFERROR(MONTH('pg1'!T319),"--")</f>
        <v>--</v>
      </c>
      <c r="AI317" s="1">
        <f ca="1">COUNTIFS(AC2:AC3002,'pg1'!C319,AH2:AH3002,AH317)</f>
        <v>0</v>
      </c>
    </row>
    <row r="318" spans="27:35" ht="12.75" customHeight="1">
      <c r="AA318" s="1">
        <f t="shared" si="5"/>
        <v>317</v>
      </c>
      <c r="AB318" s="1" t="b">
        <f>AND('pg1'!S320&lt;&gt;"Cancelled",'pg1'!S320&lt;&gt;"Account",'pg1'!S320&lt;&gt;"Pending",'pg1'!S320&lt;&gt;"")</f>
        <v>0</v>
      </c>
      <c r="AC318" s="1" t="str">
        <f>IF(AB318=TRUE,'pg1'!C320,"")</f>
        <v/>
      </c>
      <c r="AD318" s="1" t="str">
        <f>IF('pg1'!S320="Ordered",'pg1'!C320,"")</f>
        <v/>
      </c>
      <c r="AE318" s="2" t="str">
        <f>IF('pg1'!C320&lt;&gt;"",COUNTIF(AD2:AD3002,'pg1'!C320)&gt;4,"--")</f>
        <v>--</v>
      </c>
      <c r="AF318" s="1" t="str">
        <f ca="1">IF(startDate="",0,IF(AND('pg1'!T320&gt;=startDate,'pg1'!T320&lt;=endDate,'pg1'!R320&lt;&gt;""),'pg1'!R320,""))</f>
        <v/>
      </c>
      <c r="AG318" s="110" t="str">
        <f>IF(AC318="","",COUNTIFS(AC2:AC3002,AC318))</f>
        <v/>
      </c>
      <c r="AH318" s="2" t="str">
        <f ca="1">IFERROR(MONTH('pg1'!T320),"--")</f>
        <v>--</v>
      </c>
      <c r="AI318" s="1">
        <f ca="1">COUNTIFS(AC2:AC3002,'pg1'!C320,AH2:AH3002,AH318)</f>
        <v>0</v>
      </c>
    </row>
    <row r="319" spans="27:35" ht="12.75" customHeight="1">
      <c r="AA319" s="1">
        <f t="shared" si="5"/>
        <v>318</v>
      </c>
      <c r="AB319" s="1" t="b">
        <f>AND('pg1'!S321&lt;&gt;"Cancelled",'pg1'!S321&lt;&gt;"Account",'pg1'!S321&lt;&gt;"Pending",'pg1'!S321&lt;&gt;"")</f>
        <v>0</v>
      </c>
      <c r="AC319" s="1" t="str">
        <f>IF(AB319=TRUE,'pg1'!C321,"")</f>
        <v/>
      </c>
      <c r="AD319" s="1" t="str">
        <f>IF('pg1'!S321="Ordered",'pg1'!C321,"")</f>
        <v/>
      </c>
      <c r="AE319" s="2" t="str">
        <f>IF('pg1'!C321&lt;&gt;"",COUNTIF(AD2:AD3002,'pg1'!C321)&gt;4,"--")</f>
        <v>--</v>
      </c>
      <c r="AF319" s="1" t="str">
        <f ca="1">IF(startDate="",0,IF(AND('pg1'!T321&gt;=startDate,'pg1'!T321&lt;=endDate,'pg1'!R321&lt;&gt;""),'pg1'!R321,""))</f>
        <v/>
      </c>
      <c r="AG319" s="110" t="str">
        <f>IF(AC319="","",COUNTIFS(AC2:AC3002,AC319))</f>
        <v/>
      </c>
      <c r="AH319" s="2" t="str">
        <f ca="1">IFERROR(MONTH('pg1'!T321),"--")</f>
        <v>--</v>
      </c>
      <c r="AI319" s="1">
        <f ca="1">COUNTIFS(AC2:AC3002,'pg1'!C321,AH2:AH3002,AH319)</f>
        <v>0</v>
      </c>
    </row>
    <row r="320" spans="27:35" ht="12.75" customHeight="1">
      <c r="AA320" s="1">
        <f t="shared" si="5"/>
        <v>319</v>
      </c>
      <c r="AB320" s="1" t="b">
        <f>AND('pg1'!S322&lt;&gt;"Cancelled",'pg1'!S322&lt;&gt;"Account",'pg1'!S322&lt;&gt;"Pending",'pg1'!S322&lt;&gt;"")</f>
        <v>0</v>
      </c>
      <c r="AC320" s="1" t="str">
        <f>IF(AB320=TRUE,'pg1'!C322,"")</f>
        <v/>
      </c>
      <c r="AD320" s="1" t="str">
        <f>IF('pg1'!S322="Ordered",'pg1'!C322,"")</f>
        <v/>
      </c>
      <c r="AE320" s="2" t="str">
        <f>IF('pg1'!C322&lt;&gt;"",COUNTIF(AD2:AD3002,'pg1'!C322)&gt;4,"--")</f>
        <v>--</v>
      </c>
      <c r="AF320" s="1" t="str">
        <f ca="1">IF(startDate="",0,IF(AND('pg1'!T322&gt;=startDate,'pg1'!T322&lt;=endDate,'pg1'!R322&lt;&gt;""),'pg1'!R322,""))</f>
        <v/>
      </c>
      <c r="AG320" s="110" t="str">
        <f>IF(AC320="","",COUNTIFS(AC2:AC3002,AC320))</f>
        <v/>
      </c>
      <c r="AH320" s="2" t="str">
        <f ca="1">IFERROR(MONTH('pg1'!T322),"--")</f>
        <v>--</v>
      </c>
      <c r="AI320" s="1">
        <f ca="1">COUNTIFS(AC2:AC3002,'pg1'!C322,AH2:AH3002,AH320)</f>
        <v>0</v>
      </c>
    </row>
    <row r="321" spans="27:35" ht="12.75" customHeight="1">
      <c r="AA321" s="1">
        <f t="shared" si="5"/>
        <v>320</v>
      </c>
      <c r="AB321" s="1" t="b">
        <f>AND('pg1'!S323&lt;&gt;"Cancelled",'pg1'!S323&lt;&gt;"Account",'pg1'!S323&lt;&gt;"Pending",'pg1'!S323&lt;&gt;"")</f>
        <v>0</v>
      </c>
      <c r="AC321" s="1" t="str">
        <f>IF(AB321=TRUE,'pg1'!C323,"")</f>
        <v/>
      </c>
      <c r="AD321" s="1" t="str">
        <f>IF('pg1'!S323="Ordered",'pg1'!C323,"")</f>
        <v/>
      </c>
      <c r="AE321" s="2" t="str">
        <f>IF('pg1'!C323&lt;&gt;"",COUNTIF(AD2:AD3002,'pg1'!C323)&gt;4,"--")</f>
        <v>--</v>
      </c>
      <c r="AF321" s="1" t="str">
        <f ca="1">IF(startDate="",0,IF(AND('pg1'!T323&gt;=startDate,'pg1'!T323&lt;=endDate,'pg1'!R323&lt;&gt;""),'pg1'!R323,""))</f>
        <v/>
      </c>
      <c r="AG321" s="110" t="str">
        <f>IF(AC321="","",COUNTIFS(AC2:AC3002,AC321))</f>
        <v/>
      </c>
      <c r="AH321" s="2" t="str">
        <f ca="1">IFERROR(MONTH('pg1'!T323),"--")</f>
        <v>--</v>
      </c>
      <c r="AI321" s="1">
        <f ca="1">COUNTIFS(AC2:AC3002,'pg1'!C323,AH2:AH3002,AH321)</f>
        <v>0</v>
      </c>
    </row>
    <row r="322" spans="27:35" ht="12.75" customHeight="1">
      <c r="AA322" s="1">
        <f t="shared" si="5"/>
        <v>321</v>
      </c>
      <c r="AB322" s="1" t="b">
        <f>AND('pg1'!S324&lt;&gt;"Cancelled",'pg1'!S324&lt;&gt;"Account",'pg1'!S324&lt;&gt;"Pending",'pg1'!S324&lt;&gt;"")</f>
        <v>0</v>
      </c>
      <c r="AC322" s="1" t="str">
        <f>IF(AB322=TRUE,'pg1'!C324,"")</f>
        <v/>
      </c>
      <c r="AD322" s="1" t="str">
        <f>IF('pg1'!S324="Ordered",'pg1'!C324,"")</f>
        <v/>
      </c>
      <c r="AE322" s="2" t="str">
        <f>IF('pg1'!C324&lt;&gt;"",COUNTIF(AD2:AD3002,'pg1'!C324)&gt;4,"--")</f>
        <v>--</v>
      </c>
      <c r="AF322" s="1" t="str">
        <f ca="1">IF(startDate="",0,IF(AND('pg1'!T324&gt;=startDate,'pg1'!T324&lt;=endDate,'pg1'!R324&lt;&gt;""),'pg1'!R324,""))</f>
        <v/>
      </c>
      <c r="AG322" s="110" t="str">
        <f>IF(AC322="","",COUNTIFS(AC2:AC3002,AC322))</f>
        <v/>
      </c>
      <c r="AH322" s="2" t="str">
        <f ca="1">IFERROR(MONTH('pg1'!T324),"--")</f>
        <v>--</v>
      </c>
      <c r="AI322" s="1">
        <f ca="1">COUNTIFS(AC2:AC3002,'pg1'!C324,AH2:AH3002,AH322)</f>
        <v>0</v>
      </c>
    </row>
    <row r="323" spans="27:35" ht="12.75" customHeight="1">
      <c r="AA323" s="1">
        <f t="shared" si="5"/>
        <v>322</v>
      </c>
      <c r="AB323" s="1" t="b">
        <f>AND('pg1'!S325&lt;&gt;"Cancelled",'pg1'!S325&lt;&gt;"Account",'pg1'!S325&lt;&gt;"Pending",'pg1'!S325&lt;&gt;"")</f>
        <v>0</v>
      </c>
      <c r="AC323" s="1" t="str">
        <f>IF(AB323=TRUE,'pg1'!C325,"")</f>
        <v/>
      </c>
      <c r="AD323" s="1" t="str">
        <f>IF('pg1'!S325="Ordered",'pg1'!C325,"")</f>
        <v/>
      </c>
      <c r="AE323" s="2" t="str">
        <f>IF('pg1'!C325&lt;&gt;"",COUNTIF(AD2:AD3002,'pg1'!C325)&gt;4,"--")</f>
        <v>--</v>
      </c>
      <c r="AF323" s="1" t="str">
        <f ca="1">IF(startDate="",0,IF(AND('pg1'!T325&gt;=startDate,'pg1'!T325&lt;=endDate,'pg1'!R325&lt;&gt;""),'pg1'!R325,""))</f>
        <v/>
      </c>
      <c r="AG323" s="110" t="str">
        <f>IF(AC323="","",COUNTIFS(AC2:AC3002,AC323))</f>
        <v/>
      </c>
      <c r="AH323" s="2" t="str">
        <f ca="1">IFERROR(MONTH('pg1'!T325),"--")</f>
        <v>--</v>
      </c>
      <c r="AI323" s="1">
        <f ca="1">COUNTIFS(AC2:AC3002,'pg1'!C325,AH2:AH3002,AH323)</f>
        <v>0</v>
      </c>
    </row>
    <row r="324" spans="27:35" ht="12.75" customHeight="1">
      <c r="AA324" s="1">
        <f t="shared" ref="AA324:AA387" si="6">AA323+1</f>
        <v>323</v>
      </c>
      <c r="AB324" s="1" t="b">
        <f>AND('pg1'!S326&lt;&gt;"Cancelled",'pg1'!S326&lt;&gt;"Account",'pg1'!S326&lt;&gt;"Pending",'pg1'!S326&lt;&gt;"")</f>
        <v>0</v>
      </c>
      <c r="AC324" s="1" t="str">
        <f>IF(AB324=TRUE,'pg1'!C326,"")</f>
        <v/>
      </c>
      <c r="AD324" s="1" t="str">
        <f>IF('pg1'!S326="Ordered",'pg1'!C326,"")</f>
        <v/>
      </c>
      <c r="AE324" s="2" t="str">
        <f>IF('pg1'!C326&lt;&gt;"",COUNTIF(AD2:AD3002,'pg1'!C326)&gt;4,"--")</f>
        <v>--</v>
      </c>
      <c r="AF324" s="1" t="str">
        <f ca="1">IF(startDate="",0,IF(AND('pg1'!T326&gt;=startDate,'pg1'!T326&lt;=endDate,'pg1'!R326&lt;&gt;""),'pg1'!R326,""))</f>
        <v/>
      </c>
      <c r="AG324" s="110" t="str">
        <f>IF(AC324="","",COUNTIFS(AC2:AC3002,AC324))</f>
        <v/>
      </c>
      <c r="AH324" s="2" t="str">
        <f ca="1">IFERROR(MONTH('pg1'!T326),"--")</f>
        <v>--</v>
      </c>
      <c r="AI324" s="1">
        <f ca="1">COUNTIFS(AC2:AC3002,'pg1'!C326,AH2:AH3002,AH324)</f>
        <v>0</v>
      </c>
    </row>
    <row r="325" spans="27:35" ht="12.75" customHeight="1">
      <c r="AA325" s="1">
        <f t="shared" si="6"/>
        <v>324</v>
      </c>
      <c r="AB325" s="1" t="b">
        <f>AND('pg1'!S327&lt;&gt;"Cancelled",'pg1'!S327&lt;&gt;"Account",'pg1'!S327&lt;&gt;"Pending",'pg1'!S327&lt;&gt;"")</f>
        <v>0</v>
      </c>
      <c r="AC325" s="1" t="str">
        <f>IF(AB325=TRUE,'pg1'!C327,"")</f>
        <v/>
      </c>
      <c r="AD325" s="1" t="str">
        <f>IF('pg1'!S327="Ordered",'pg1'!C327,"")</f>
        <v/>
      </c>
      <c r="AE325" s="2" t="str">
        <f>IF('pg1'!C327&lt;&gt;"",COUNTIF(AD2:AD3002,'pg1'!C327)&gt;4,"--")</f>
        <v>--</v>
      </c>
      <c r="AF325" s="1" t="str">
        <f ca="1">IF(startDate="",0,IF(AND('pg1'!T327&gt;=startDate,'pg1'!T327&lt;=endDate,'pg1'!R327&lt;&gt;""),'pg1'!R327,""))</f>
        <v/>
      </c>
      <c r="AG325" s="110" t="str">
        <f>IF(AC325="","",COUNTIFS(AC2:AC3002,AC325))</f>
        <v/>
      </c>
      <c r="AH325" s="2" t="str">
        <f ca="1">IFERROR(MONTH('pg1'!T327),"--")</f>
        <v>--</v>
      </c>
      <c r="AI325" s="1">
        <f ca="1">COUNTIFS(AC2:AC3002,'pg1'!C327,AH2:AH3002,AH325)</f>
        <v>0</v>
      </c>
    </row>
    <row r="326" spans="27:35" ht="12.75" customHeight="1">
      <c r="AA326" s="1">
        <f t="shared" si="6"/>
        <v>325</v>
      </c>
      <c r="AB326" s="1" t="b">
        <f>AND('pg1'!S328&lt;&gt;"Cancelled",'pg1'!S328&lt;&gt;"Account",'pg1'!S328&lt;&gt;"Pending",'pg1'!S328&lt;&gt;"")</f>
        <v>0</v>
      </c>
      <c r="AC326" s="1" t="str">
        <f>IF(AB326=TRUE,'pg1'!C328,"")</f>
        <v/>
      </c>
      <c r="AD326" s="1" t="str">
        <f>IF('pg1'!S328="Ordered",'pg1'!C328,"")</f>
        <v/>
      </c>
      <c r="AE326" s="2" t="str">
        <f>IF('pg1'!C328&lt;&gt;"",COUNTIF(AD2:AD3002,'pg1'!C328)&gt;4,"--")</f>
        <v>--</v>
      </c>
      <c r="AF326" s="1" t="str">
        <f ca="1">IF(startDate="",0,IF(AND('pg1'!T328&gt;=startDate,'pg1'!T328&lt;=endDate,'pg1'!R328&lt;&gt;""),'pg1'!R328,""))</f>
        <v/>
      </c>
      <c r="AG326" s="110" t="str">
        <f>IF(AC326="","",COUNTIFS(AC2:AC3002,AC326))</f>
        <v/>
      </c>
      <c r="AH326" s="2" t="str">
        <f ca="1">IFERROR(MONTH('pg1'!T328),"--")</f>
        <v>--</v>
      </c>
      <c r="AI326" s="1">
        <f ca="1">COUNTIFS(AC2:AC3002,'pg1'!C328,AH2:AH3002,AH326)</f>
        <v>0</v>
      </c>
    </row>
    <row r="327" spans="27:35" ht="12.75" customHeight="1">
      <c r="AA327" s="1">
        <f t="shared" si="6"/>
        <v>326</v>
      </c>
      <c r="AB327" s="1" t="b">
        <f>AND('pg1'!S329&lt;&gt;"Cancelled",'pg1'!S329&lt;&gt;"Account",'pg1'!S329&lt;&gt;"Pending",'pg1'!S329&lt;&gt;"")</f>
        <v>0</v>
      </c>
      <c r="AC327" s="1" t="str">
        <f>IF(AB327=TRUE,'pg1'!C329,"")</f>
        <v/>
      </c>
      <c r="AD327" s="1" t="str">
        <f>IF('pg1'!S329="Ordered",'pg1'!C329,"")</f>
        <v/>
      </c>
      <c r="AE327" s="2" t="str">
        <f>IF('pg1'!C329&lt;&gt;"",COUNTIF(AD2:AD3002,'pg1'!C329)&gt;4,"--")</f>
        <v>--</v>
      </c>
      <c r="AF327" s="1" t="str">
        <f ca="1">IF(startDate="",0,IF(AND('pg1'!T329&gt;=startDate,'pg1'!T329&lt;=endDate,'pg1'!R329&lt;&gt;""),'pg1'!R329,""))</f>
        <v/>
      </c>
      <c r="AG327" s="110" t="str">
        <f>IF(AC327="","",COUNTIFS(AC2:AC3002,AC327))</f>
        <v/>
      </c>
      <c r="AH327" s="2" t="str">
        <f ca="1">IFERROR(MONTH('pg1'!T329),"--")</f>
        <v>--</v>
      </c>
      <c r="AI327" s="1">
        <f ca="1">COUNTIFS(AC2:AC3002,'pg1'!C329,AH2:AH3002,AH327)</f>
        <v>0</v>
      </c>
    </row>
    <row r="328" spans="27:35" ht="12.75" customHeight="1">
      <c r="AA328" s="1">
        <f t="shared" si="6"/>
        <v>327</v>
      </c>
      <c r="AB328" s="1" t="b">
        <f>AND('pg1'!S330&lt;&gt;"Cancelled",'pg1'!S330&lt;&gt;"Account",'pg1'!S330&lt;&gt;"Pending",'pg1'!S330&lt;&gt;"")</f>
        <v>0</v>
      </c>
      <c r="AC328" s="1" t="str">
        <f>IF(AB328=TRUE,'pg1'!C330,"")</f>
        <v/>
      </c>
      <c r="AD328" s="1" t="str">
        <f>IF('pg1'!S330="Ordered",'pg1'!C330,"")</f>
        <v/>
      </c>
      <c r="AE328" s="2" t="str">
        <f>IF('pg1'!C330&lt;&gt;"",COUNTIF(AD2:AD3002,'pg1'!C330)&gt;4,"--")</f>
        <v>--</v>
      </c>
      <c r="AF328" s="1" t="str">
        <f ca="1">IF(startDate="",0,IF(AND('pg1'!T330&gt;=startDate,'pg1'!T330&lt;=endDate,'pg1'!R330&lt;&gt;""),'pg1'!R330,""))</f>
        <v/>
      </c>
      <c r="AG328" s="110" t="str">
        <f>IF(AC328="","",COUNTIFS(AC2:AC3002,AC328))</f>
        <v/>
      </c>
      <c r="AH328" s="2" t="str">
        <f ca="1">IFERROR(MONTH('pg1'!T330),"--")</f>
        <v>--</v>
      </c>
      <c r="AI328" s="1">
        <f ca="1">COUNTIFS(AC2:AC3002,'pg1'!C330,AH2:AH3002,AH328)</f>
        <v>0</v>
      </c>
    </row>
    <row r="329" spans="27:35" ht="12.75" customHeight="1">
      <c r="AA329" s="1">
        <f t="shared" si="6"/>
        <v>328</v>
      </c>
      <c r="AB329" s="1" t="b">
        <f>AND('pg1'!S331&lt;&gt;"Cancelled",'pg1'!S331&lt;&gt;"Account",'pg1'!S331&lt;&gt;"Pending",'pg1'!S331&lt;&gt;"")</f>
        <v>0</v>
      </c>
      <c r="AC329" s="1" t="str">
        <f>IF(AB329=TRUE,'pg1'!C331,"")</f>
        <v/>
      </c>
      <c r="AD329" s="1" t="str">
        <f>IF('pg1'!S331="Ordered",'pg1'!C331,"")</f>
        <v/>
      </c>
      <c r="AE329" s="2" t="str">
        <f>IF('pg1'!C331&lt;&gt;"",COUNTIF(AD2:AD3002,'pg1'!C331)&gt;4,"--")</f>
        <v>--</v>
      </c>
      <c r="AF329" s="1" t="str">
        <f ca="1">IF(startDate="",0,IF(AND('pg1'!T331&gt;=startDate,'pg1'!T331&lt;=endDate,'pg1'!R331&lt;&gt;""),'pg1'!R331,""))</f>
        <v/>
      </c>
      <c r="AG329" s="110" t="str">
        <f>IF(AC329="","",COUNTIFS(AC2:AC3002,AC329))</f>
        <v/>
      </c>
      <c r="AH329" s="2" t="str">
        <f ca="1">IFERROR(MONTH('pg1'!T331),"--")</f>
        <v>--</v>
      </c>
      <c r="AI329" s="1">
        <f ca="1">COUNTIFS(AC2:AC3002,'pg1'!C331,AH2:AH3002,AH329)</f>
        <v>0</v>
      </c>
    </row>
    <row r="330" spans="27:35" ht="12.75" customHeight="1">
      <c r="AA330" s="1">
        <f t="shared" si="6"/>
        <v>329</v>
      </c>
      <c r="AB330" s="1" t="b">
        <f>AND('pg1'!S332&lt;&gt;"Cancelled",'pg1'!S332&lt;&gt;"Account",'pg1'!S332&lt;&gt;"Pending",'pg1'!S332&lt;&gt;"")</f>
        <v>0</v>
      </c>
      <c r="AC330" s="1" t="str">
        <f>IF(AB330=TRUE,'pg1'!C332,"")</f>
        <v/>
      </c>
      <c r="AD330" s="1" t="str">
        <f>IF('pg1'!S332="Ordered",'pg1'!C332,"")</f>
        <v/>
      </c>
      <c r="AE330" s="2" t="str">
        <f>IF('pg1'!C332&lt;&gt;"",COUNTIF(AD2:AD3002,'pg1'!C332)&gt;4,"--")</f>
        <v>--</v>
      </c>
      <c r="AF330" s="1" t="str">
        <f ca="1">IF(startDate="",0,IF(AND('pg1'!T332&gt;=startDate,'pg1'!T332&lt;=endDate,'pg1'!R332&lt;&gt;""),'pg1'!R332,""))</f>
        <v/>
      </c>
      <c r="AG330" s="110" t="str">
        <f>IF(AC330="","",COUNTIFS(AC2:AC3002,AC330))</f>
        <v/>
      </c>
      <c r="AH330" s="2" t="str">
        <f ca="1">IFERROR(MONTH('pg1'!T332),"--")</f>
        <v>--</v>
      </c>
      <c r="AI330" s="1">
        <f ca="1">COUNTIFS(AC2:AC3002,'pg1'!C332,AH2:AH3002,AH330)</f>
        <v>0</v>
      </c>
    </row>
    <row r="331" spans="27:35" ht="12.75" customHeight="1">
      <c r="AA331" s="1">
        <f t="shared" si="6"/>
        <v>330</v>
      </c>
      <c r="AB331" s="1" t="b">
        <f>AND('pg1'!S333&lt;&gt;"Cancelled",'pg1'!S333&lt;&gt;"Account",'pg1'!S333&lt;&gt;"Pending",'pg1'!S333&lt;&gt;"")</f>
        <v>0</v>
      </c>
      <c r="AC331" s="1" t="str">
        <f>IF(AB331=TRUE,'pg1'!C333,"")</f>
        <v/>
      </c>
      <c r="AD331" s="1" t="str">
        <f>IF('pg1'!S333="Ordered",'pg1'!C333,"")</f>
        <v/>
      </c>
      <c r="AE331" s="2" t="str">
        <f>IF('pg1'!C333&lt;&gt;"",COUNTIF(AD2:AD3002,'pg1'!C333)&gt;4,"--")</f>
        <v>--</v>
      </c>
      <c r="AF331" s="1" t="str">
        <f ca="1">IF(startDate="",0,IF(AND('pg1'!T333&gt;=startDate,'pg1'!T333&lt;=endDate,'pg1'!R333&lt;&gt;""),'pg1'!R333,""))</f>
        <v/>
      </c>
      <c r="AG331" s="110" t="str">
        <f>IF(AC331="","",COUNTIFS(AC2:AC3002,AC331))</f>
        <v/>
      </c>
      <c r="AH331" s="2" t="str">
        <f ca="1">IFERROR(MONTH('pg1'!T333),"--")</f>
        <v>--</v>
      </c>
      <c r="AI331" s="1">
        <f ca="1">COUNTIFS(AC2:AC3002,'pg1'!C333,AH2:AH3002,AH331)</f>
        <v>0</v>
      </c>
    </row>
    <row r="332" spans="27:35" ht="12.75" customHeight="1">
      <c r="AA332" s="1">
        <f t="shared" si="6"/>
        <v>331</v>
      </c>
      <c r="AB332" s="1" t="b">
        <f>AND('pg1'!S334&lt;&gt;"Cancelled",'pg1'!S334&lt;&gt;"Account",'pg1'!S334&lt;&gt;"Pending",'pg1'!S334&lt;&gt;"")</f>
        <v>0</v>
      </c>
      <c r="AC332" s="1" t="str">
        <f>IF(AB332=TRUE,'pg1'!C334,"")</f>
        <v/>
      </c>
      <c r="AD332" s="1" t="str">
        <f>IF('pg1'!S334="Ordered",'pg1'!C334,"")</f>
        <v/>
      </c>
      <c r="AE332" s="2" t="str">
        <f>IF('pg1'!C334&lt;&gt;"",COUNTIF(AD2:AD3002,'pg1'!C334)&gt;4,"--")</f>
        <v>--</v>
      </c>
      <c r="AF332" s="1" t="str">
        <f ca="1">IF(startDate="",0,IF(AND('pg1'!T334&gt;=startDate,'pg1'!T334&lt;=endDate,'pg1'!R334&lt;&gt;""),'pg1'!R334,""))</f>
        <v/>
      </c>
      <c r="AG332" s="110" t="str">
        <f>IF(AC332="","",COUNTIFS(AC2:AC3002,AC332))</f>
        <v/>
      </c>
      <c r="AH332" s="2" t="str">
        <f ca="1">IFERROR(MONTH('pg1'!T334),"--")</f>
        <v>--</v>
      </c>
      <c r="AI332" s="1">
        <f ca="1">COUNTIFS(AC2:AC3002,'pg1'!C334,AH2:AH3002,AH332)</f>
        <v>0</v>
      </c>
    </row>
    <row r="333" spans="27:35" ht="12.75" customHeight="1">
      <c r="AA333" s="1">
        <f t="shared" si="6"/>
        <v>332</v>
      </c>
      <c r="AB333" s="1" t="b">
        <f>AND('pg1'!S335&lt;&gt;"Cancelled",'pg1'!S335&lt;&gt;"Account",'pg1'!S335&lt;&gt;"Pending",'pg1'!S335&lt;&gt;"")</f>
        <v>0</v>
      </c>
      <c r="AC333" s="1" t="str">
        <f>IF(AB333=TRUE,'pg1'!C335,"")</f>
        <v/>
      </c>
      <c r="AD333" s="1" t="str">
        <f>IF('pg1'!S335="Ordered",'pg1'!C335,"")</f>
        <v/>
      </c>
      <c r="AE333" s="2" t="str">
        <f>IF('pg1'!C335&lt;&gt;"",COUNTIF(AD2:AD3002,'pg1'!C335)&gt;4,"--")</f>
        <v>--</v>
      </c>
      <c r="AF333" s="1" t="str">
        <f ca="1">IF(startDate="",0,IF(AND('pg1'!T335&gt;=startDate,'pg1'!T335&lt;=endDate,'pg1'!R335&lt;&gt;""),'pg1'!R335,""))</f>
        <v/>
      </c>
      <c r="AG333" s="110" t="str">
        <f>IF(AC333="","",COUNTIFS(AC2:AC3002,AC333))</f>
        <v/>
      </c>
      <c r="AH333" s="2" t="str">
        <f ca="1">IFERROR(MONTH('pg1'!T335),"--")</f>
        <v>--</v>
      </c>
      <c r="AI333" s="1">
        <f ca="1">COUNTIFS(AC2:AC3002,'pg1'!C335,AH2:AH3002,AH333)</f>
        <v>0</v>
      </c>
    </row>
    <row r="334" spans="27:35" ht="12.75" customHeight="1">
      <c r="AA334" s="1">
        <f t="shared" si="6"/>
        <v>333</v>
      </c>
      <c r="AB334" s="1" t="b">
        <f>AND('pg1'!S336&lt;&gt;"Cancelled",'pg1'!S336&lt;&gt;"Account",'pg1'!S336&lt;&gt;"Pending",'pg1'!S336&lt;&gt;"")</f>
        <v>0</v>
      </c>
      <c r="AC334" s="1" t="str">
        <f>IF(AB334=TRUE,'pg1'!C336,"")</f>
        <v/>
      </c>
      <c r="AD334" s="1" t="str">
        <f>IF('pg1'!S336="Ordered",'pg1'!C336,"")</f>
        <v/>
      </c>
      <c r="AE334" s="2" t="str">
        <f>IF('pg1'!C336&lt;&gt;"",COUNTIF(AD2:AD3002,'pg1'!C336)&gt;4,"--")</f>
        <v>--</v>
      </c>
      <c r="AF334" s="1" t="str">
        <f ca="1">IF(startDate="",0,IF(AND('pg1'!T336&gt;=startDate,'pg1'!T336&lt;=endDate,'pg1'!R336&lt;&gt;""),'pg1'!R336,""))</f>
        <v/>
      </c>
      <c r="AG334" s="110" t="str">
        <f>IF(AC334="","",COUNTIFS(AC2:AC3002,AC334))</f>
        <v/>
      </c>
      <c r="AH334" s="2" t="str">
        <f ca="1">IFERROR(MONTH('pg1'!T336),"--")</f>
        <v>--</v>
      </c>
      <c r="AI334" s="1">
        <f ca="1">COUNTIFS(AC2:AC3002,'pg1'!C336,AH2:AH3002,AH334)</f>
        <v>0</v>
      </c>
    </row>
    <row r="335" spans="27:35" ht="12.75" customHeight="1">
      <c r="AA335" s="1">
        <f t="shared" si="6"/>
        <v>334</v>
      </c>
      <c r="AB335" s="1" t="b">
        <f>AND('pg1'!S337&lt;&gt;"Cancelled",'pg1'!S337&lt;&gt;"Account",'pg1'!S337&lt;&gt;"Pending",'pg1'!S337&lt;&gt;"")</f>
        <v>0</v>
      </c>
      <c r="AC335" s="1" t="str">
        <f>IF(AB335=TRUE,'pg1'!C337,"")</f>
        <v/>
      </c>
      <c r="AD335" s="1" t="str">
        <f>IF('pg1'!S337="Ordered",'pg1'!C337,"")</f>
        <v/>
      </c>
      <c r="AE335" s="2" t="str">
        <f>IF('pg1'!C337&lt;&gt;"",COUNTIF(AD2:AD3002,'pg1'!C337)&gt;4,"--")</f>
        <v>--</v>
      </c>
      <c r="AF335" s="1" t="str">
        <f ca="1">IF(startDate="",0,IF(AND('pg1'!T337&gt;=startDate,'pg1'!T337&lt;=endDate,'pg1'!R337&lt;&gt;""),'pg1'!R337,""))</f>
        <v/>
      </c>
      <c r="AG335" s="110" t="str">
        <f>IF(AC335="","",COUNTIFS(AC2:AC3002,AC335))</f>
        <v/>
      </c>
      <c r="AH335" s="2" t="str">
        <f ca="1">IFERROR(MONTH('pg1'!T337),"--")</f>
        <v>--</v>
      </c>
      <c r="AI335" s="1">
        <f ca="1">COUNTIFS(AC2:AC3002,'pg1'!C337,AH2:AH3002,AH335)</f>
        <v>0</v>
      </c>
    </row>
    <row r="336" spans="27:35" ht="12.75" customHeight="1">
      <c r="AA336" s="1">
        <f t="shared" si="6"/>
        <v>335</v>
      </c>
      <c r="AB336" s="1" t="b">
        <f>AND('pg1'!S338&lt;&gt;"Cancelled",'pg1'!S338&lt;&gt;"Account",'pg1'!S338&lt;&gt;"Pending",'pg1'!S338&lt;&gt;"")</f>
        <v>0</v>
      </c>
      <c r="AC336" s="1" t="str">
        <f>IF(AB336=TRUE,'pg1'!C338,"")</f>
        <v/>
      </c>
      <c r="AD336" s="1" t="str">
        <f>IF('pg1'!S338="Ordered",'pg1'!C338,"")</f>
        <v/>
      </c>
      <c r="AE336" s="2" t="str">
        <f>IF('pg1'!C338&lt;&gt;"",COUNTIF(AD2:AD3002,'pg1'!C338)&gt;4,"--")</f>
        <v>--</v>
      </c>
      <c r="AF336" s="1" t="str">
        <f ca="1">IF(startDate="",0,IF(AND('pg1'!T338&gt;=startDate,'pg1'!T338&lt;=endDate,'pg1'!R338&lt;&gt;""),'pg1'!R338,""))</f>
        <v/>
      </c>
      <c r="AG336" s="110" t="str">
        <f>IF(AC336="","",COUNTIFS(AC2:AC3002,AC336))</f>
        <v/>
      </c>
      <c r="AH336" s="2" t="str">
        <f ca="1">IFERROR(MONTH('pg1'!T338),"--")</f>
        <v>--</v>
      </c>
      <c r="AI336" s="1">
        <f ca="1">COUNTIFS(AC2:AC3002,'pg1'!C338,AH2:AH3002,AH336)</f>
        <v>0</v>
      </c>
    </row>
    <row r="337" spans="27:35" ht="12.75" customHeight="1">
      <c r="AA337" s="1">
        <f t="shared" si="6"/>
        <v>336</v>
      </c>
      <c r="AB337" s="1" t="b">
        <f>AND('pg1'!S339&lt;&gt;"Cancelled",'pg1'!S339&lt;&gt;"Account",'pg1'!S339&lt;&gt;"Pending",'pg1'!S339&lt;&gt;"")</f>
        <v>0</v>
      </c>
      <c r="AC337" s="1" t="str">
        <f>IF(AB337=TRUE,'pg1'!C339,"")</f>
        <v/>
      </c>
      <c r="AD337" s="1" t="str">
        <f>IF('pg1'!S339="Ordered",'pg1'!C339,"")</f>
        <v/>
      </c>
      <c r="AE337" s="2" t="str">
        <f>IF('pg1'!C339&lt;&gt;"",COUNTIF(AD2:AD3002,'pg1'!C339)&gt;4,"--")</f>
        <v>--</v>
      </c>
      <c r="AF337" s="1" t="str">
        <f ca="1">IF(startDate="",0,IF(AND('pg1'!T339&gt;=startDate,'pg1'!T339&lt;=endDate,'pg1'!R339&lt;&gt;""),'pg1'!R339,""))</f>
        <v/>
      </c>
      <c r="AG337" s="110" t="str">
        <f>IF(AC337="","",COUNTIFS(AC2:AC3002,AC337))</f>
        <v/>
      </c>
      <c r="AH337" s="2" t="str">
        <f ca="1">IFERROR(MONTH('pg1'!T339),"--")</f>
        <v>--</v>
      </c>
      <c r="AI337" s="1">
        <f ca="1">COUNTIFS(AC2:AC3002,'pg1'!C339,AH2:AH3002,AH337)</f>
        <v>0</v>
      </c>
    </row>
    <row r="338" spans="27:35" ht="12.75" customHeight="1">
      <c r="AA338" s="1">
        <f t="shared" si="6"/>
        <v>337</v>
      </c>
      <c r="AB338" s="1" t="b">
        <f>AND('pg1'!S340&lt;&gt;"Cancelled",'pg1'!S340&lt;&gt;"Account",'pg1'!S340&lt;&gt;"Pending",'pg1'!S340&lt;&gt;"")</f>
        <v>0</v>
      </c>
      <c r="AC338" s="1" t="str">
        <f>IF(AB338=TRUE,'pg1'!C340,"")</f>
        <v/>
      </c>
      <c r="AD338" s="1" t="str">
        <f>IF('pg1'!S340="Ordered",'pg1'!C340,"")</f>
        <v/>
      </c>
      <c r="AE338" s="2" t="str">
        <f>IF('pg1'!C340&lt;&gt;"",COUNTIF(AD2:AD3002,'pg1'!C340)&gt;4,"--")</f>
        <v>--</v>
      </c>
      <c r="AF338" s="1" t="str">
        <f ca="1">IF(startDate="",0,IF(AND('pg1'!T340&gt;=startDate,'pg1'!T340&lt;=endDate,'pg1'!R340&lt;&gt;""),'pg1'!R340,""))</f>
        <v/>
      </c>
      <c r="AG338" s="110" t="str">
        <f>IF(AC338="","",COUNTIFS(AC2:AC3002,AC338))</f>
        <v/>
      </c>
      <c r="AH338" s="2" t="str">
        <f ca="1">IFERROR(MONTH('pg1'!T340),"--")</f>
        <v>--</v>
      </c>
      <c r="AI338" s="1">
        <f ca="1">COUNTIFS(AC2:AC3002,'pg1'!C340,AH2:AH3002,AH338)</f>
        <v>0</v>
      </c>
    </row>
    <row r="339" spans="27:35" ht="12.75" customHeight="1">
      <c r="AA339" s="1">
        <f t="shared" si="6"/>
        <v>338</v>
      </c>
      <c r="AB339" s="1" t="b">
        <f>AND('pg1'!S341&lt;&gt;"Cancelled",'pg1'!S341&lt;&gt;"Account",'pg1'!S341&lt;&gt;"Pending",'pg1'!S341&lt;&gt;"")</f>
        <v>0</v>
      </c>
      <c r="AC339" s="1" t="str">
        <f>IF(AB339=TRUE,'pg1'!C341,"")</f>
        <v/>
      </c>
      <c r="AD339" s="1" t="str">
        <f>IF('pg1'!S341="Ordered",'pg1'!C341,"")</f>
        <v/>
      </c>
      <c r="AE339" s="2" t="str">
        <f>IF('pg1'!C341&lt;&gt;"",COUNTIF(AD2:AD3002,'pg1'!C341)&gt;4,"--")</f>
        <v>--</v>
      </c>
      <c r="AF339" s="1" t="str">
        <f ca="1">IF(startDate="",0,IF(AND('pg1'!T341&gt;=startDate,'pg1'!T341&lt;=endDate,'pg1'!R341&lt;&gt;""),'pg1'!R341,""))</f>
        <v/>
      </c>
      <c r="AG339" s="110" t="str">
        <f>IF(AC339="","",COUNTIFS(AC2:AC3002,AC339))</f>
        <v/>
      </c>
      <c r="AH339" s="2" t="str">
        <f ca="1">IFERROR(MONTH('pg1'!T341),"--")</f>
        <v>--</v>
      </c>
      <c r="AI339" s="1">
        <f ca="1">COUNTIFS(AC2:AC3002,'pg1'!C341,AH2:AH3002,AH339)</f>
        <v>0</v>
      </c>
    </row>
    <row r="340" spans="27:35" ht="12.75" customHeight="1">
      <c r="AA340" s="1">
        <f t="shared" si="6"/>
        <v>339</v>
      </c>
      <c r="AB340" s="1" t="b">
        <f>AND('pg1'!S342&lt;&gt;"Cancelled",'pg1'!S342&lt;&gt;"Account",'pg1'!S342&lt;&gt;"Pending",'pg1'!S342&lt;&gt;"")</f>
        <v>0</v>
      </c>
      <c r="AC340" s="1" t="str">
        <f>IF(AB340=TRUE,'pg1'!C342,"")</f>
        <v/>
      </c>
      <c r="AD340" s="1" t="str">
        <f>IF('pg1'!S342="Ordered",'pg1'!C342,"")</f>
        <v/>
      </c>
      <c r="AE340" s="2" t="str">
        <f>IF('pg1'!C342&lt;&gt;"",COUNTIF(AD2:AD3002,'pg1'!C342)&gt;4,"--")</f>
        <v>--</v>
      </c>
      <c r="AF340" s="1" t="str">
        <f ca="1">IF(startDate="",0,IF(AND('pg1'!T342&gt;=startDate,'pg1'!T342&lt;=endDate,'pg1'!R342&lt;&gt;""),'pg1'!R342,""))</f>
        <v/>
      </c>
      <c r="AG340" s="110" t="str">
        <f>IF(AC340="","",COUNTIFS(AC2:AC3002,AC340))</f>
        <v/>
      </c>
      <c r="AH340" s="2" t="str">
        <f ca="1">IFERROR(MONTH('pg1'!T342),"--")</f>
        <v>--</v>
      </c>
      <c r="AI340" s="1">
        <f ca="1">COUNTIFS(AC2:AC3002,'pg1'!C342,AH2:AH3002,AH340)</f>
        <v>0</v>
      </c>
    </row>
    <row r="341" spans="27:35" ht="12.75" customHeight="1">
      <c r="AA341" s="1">
        <f t="shared" si="6"/>
        <v>340</v>
      </c>
      <c r="AB341" s="1" t="b">
        <f>AND('pg1'!S343&lt;&gt;"Cancelled",'pg1'!S343&lt;&gt;"Account",'pg1'!S343&lt;&gt;"Pending",'pg1'!S343&lt;&gt;"")</f>
        <v>0</v>
      </c>
      <c r="AC341" s="1" t="str">
        <f>IF(AB341=TRUE,'pg1'!C343,"")</f>
        <v/>
      </c>
      <c r="AD341" s="1" t="str">
        <f>IF('pg1'!S343="Ordered",'pg1'!C343,"")</f>
        <v/>
      </c>
      <c r="AE341" s="2" t="str">
        <f>IF('pg1'!C343&lt;&gt;"",COUNTIF(AD2:AD3002,'pg1'!C343)&gt;4,"--")</f>
        <v>--</v>
      </c>
      <c r="AF341" s="1" t="str">
        <f ca="1">IF(startDate="",0,IF(AND('pg1'!T343&gt;=startDate,'pg1'!T343&lt;=endDate,'pg1'!R343&lt;&gt;""),'pg1'!R343,""))</f>
        <v/>
      </c>
      <c r="AG341" s="110" t="str">
        <f>IF(AC341="","",COUNTIFS(AC2:AC3002,AC341))</f>
        <v/>
      </c>
      <c r="AH341" s="2" t="str">
        <f ca="1">IFERROR(MONTH('pg1'!T343),"--")</f>
        <v>--</v>
      </c>
      <c r="AI341" s="1">
        <f ca="1">COUNTIFS(AC2:AC3002,'pg1'!C343,AH2:AH3002,AH341)</f>
        <v>0</v>
      </c>
    </row>
    <row r="342" spans="27:35" ht="12.75" customHeight="1">
      <c r="AA342" s="1">
        <f t="shared" si="6"/>
        <v>341</v>
      </c>
      <c r="AB342" s="1" t="b">
        <f>AND('pg1'!S344&lt;&gt;"Cancelled",'pg1'!S344&lt;&gt;"Account",'pg1'!S344&lt;&gt;"Pending",'pg1'!S344&lt;&gt;"")</f>
        <v>0</v>
      </c>
      <c r="AC342" s="1" t="str">
        <f>IF(AB342=TRUE,'pg1'!C344,"")</f>
        <v/>
      </c>
      <c r="AD342" s="1" t="str">
        <f>IF('pg1'!S344="Ordered",'pg1'!C344,"")</f>
        <v/>
      </c>
      <c r="AE342" s="2" t="str">
        <f>IF('pg1'!C344&lt;&gt;"",COUNTIF(AD2:AD3002,'pg1'!C344)&gt;4,"--")</f>
        <v>--</v>
      </c>
      <c r="AF342" s="1" t="str">
        <f ca="1">IF(startDate="",0,IF(AND('pg1'!T344&gt;=startDate,'pg1'!T344&lt;=endDate,'pg1'!R344&lt;&gt;""),'pg1'!R344,""))</f>
        <v/>
      </c>
      <c r="AG342" s="110" t="str">
        <f>IF(AC342="","",COUNTIFS(AC2:AC3002,AC342))</f>
        <v/>
      </c>
      <c r="AH342" s="2" t="str">
        <f ca="1">IFERROR(MONTH('pg1'!T344),"--")</f>
        <v>--</v>
      </c>
      <c r="AI342" s="1">
        <f ca="1">COUNTIFS(AC2:AC3002,'pg1'!C344,AH2:AH3002,AH342)</f>
        <v>0</v>
      </c>
    </row>
    <row r="343" spans="27:35" ht="12.75" customHeight="1">
      <c r="AA343" s="1">
        <f t="shared" si="6"/>
        <v>342</v>
      </c>
      <c r="AB343" s="1" t="b">
        <f>AND('pg1'!S345&lt;&gt;"Cancelled",'pg1'!S345&lt;&gt;"Account",'pg1'!S345&lt;&gt;"Pending",'pg1'!S345&lt;&gt;"")</f>
        <v>0</v>
      </c>
      <c r="AC343" s="1" t="str">
        <f>IF(AB343=TRUE,'pg1'!C345,"")</f>
        <v/>
      </c>
      <c r="AD343" s="1" t="str">
        <f>IF('pg1'!S345="Ordered",'pg1'!C345,"")</f>
        <v/>
      </c>
      <c r="AE343" s="2" t="str">
        <f>IF('pg1'!C345&lt;&gt;"",COUNTIF(AD2:AD3002,'pg1'!C345)&gt;4,"--")</f>
        <v>--</v>
      </c>
      <c r="AF343" s="1" t="str">
        <f ca="1">IF(startDate="",0,IF(AND('pg1'!T345&gt;=startDate,'pg1'!T345&lt;=endDate,'pg1'!R345&lt;&gt;""),'pg1'!R345,""))</f>
        <v/>
      </c>
      <c r="AG343" s="110" t="str">
        <f>IF(AC343="","",COUNTIFS(AC2:AC3002,AC343))</f>
        <v/>
      </c>
      <c r="AH343" s="2" t="str">
        <f ca="1">IFERROR(MONTH('pg1'!T345),"--")</f>
        <v>--</v>
      </c>
      <c r="AI343" s="1">
        <f ca="1">COUNTIFS(AC2:AC3002,'pg1'!C345,AH2:AH3002,AH343)</f>
        <v>0</v>
      </c>
    </row>
    <row r="344" spans="27:35" ht="12.75" customHeight="1">
      <c r="AA344" s="1">
        <f t="shared" si="6"/>
        <v>343</v>
      </c>
      <c r="AB344" s="1" t="b">
        <f>AND('pg1'!S346&lt;&gt;"Cancelled",'pg1'!S346&lt;&gt;"Account",'pg1'!S346&lt;&gt;"Pending",'pg1'!S346&lt;&gt;"")</f>
        <v>0</v>
      </c>
      <c r="AC344" s="1" t="str">
        <f>IF(AB344=TRUE,'pg1'!C346,"")</f>
        <v/>
      </c>
      <c r="AD344" s="1" t="str">
        <f>IF('pg1'!S346="Ordered",'pg1'!C346,"")</f>
        <v/>
      </c>
      <c r="AE344" s="2" t="str">
        <f>IF('pg1'!C346&lt;&gt;"",COUNTIF(AD2:AD3002,'pg1'!C346)&gt;4,"--")</f>
        <v>--</v>
      </c>
      <c r="AF344" s="1" t="str">
        <f ca="1">IF(startDate="",0,IF(AND('pg1'!T346&gt;=startDate,'pg1'!T346&lt;=endDate,'pg1'!R346&lt;&gt;""),'pg1'!R346,""))</f>
        <v/>
      </c>
      <c r="AG344" s="110" t="str">
        <f>IF(AC344="","",COUNTIFS(AC2:AC3002,AC344))</f>
        <v/>
      </c>
      <c r="AH344" s="2" t="str">
        <f ca="1">IFERROR(MONTH('pg1'!T346),"--")</f>
        <v>--</v>
      </c>
      <c r="AI344" s="1">
        <f ca="1">COUNTIFS(AC2:AC3002,'pg1'!C346,AH2:AH3002,AH344)</f>
        <v>0</v>
      </c>
    </row>
    <row r="345" spans="27:35" ht="12.75" customHeight="1">
      <c r="AA345" s="1">
        <f t="shared" si="6"/>
        <v>344</v>
      </c>
      <c r="AB345" s="1" t="b">
        <f>AND('pg1'!S347&lt;&gt;"Cancelled",'pg1'!S347&lt;&gt;"Account",'pg1'!S347&lt;&gt;"Pending",'pg1'!S347&lt;&gt;"")</f>
        <v>0</v>
      </c>
      <c r="AC345" s="1" t="str">
        <f>IF(AB345=TRUE,'pg1'!C347,"")</f>
        <v/>
      </c>
      <c r="AD345" s="1" t="str">
        <f>IF('pg1'!S347="Ordered",'pg1'!C347,"")</f>
        <v/>
      </c>
      <c r="AE345" s="2" t="str">
        <f>IF('pg1'!C347&lt;&gt;"",COUNTIF(AD2:AD3002,'pg1'!C347)&gt;4,"--")</f>
        <v>--</v>
      </c>
      <c r="AF345" s="1" t="str">
        <f ca="1">IF(startDate="",0,IF(AND('pg1'!T347&gt;=startDate,'pg1'!T347&lt;=endDate,'pg1'!R347&lt;&gt;""),'pg1'!R347,""))</f>
        <v/>
      </c>
      <c r="AG345" s="110" t="str">
        <f>IF(AC345="","",COUNTIFS(AC2:AC3002,AC345))</f>
        <v/>
      </c>
      <c r="AH345" s="2" t="str">
        <f ca="1">IFERROR(MONTH('pg1'!T347),"--")</f>
        <v>--</v>
      </c>
      <c r="AI345" s="1">
        <f ca="1">COUNTIFS(AC2:AC3002,'pg1'!C347,AH2:AH3002,AH345)</f>
        <v>0</v>
      </c>
    </row>
    <row r="346" spans="27:35" ht="12.75" customHeight="1">
      <c r="AA346" s="1">
        <f t="shared" si="6"/>
        <v>345</v>
      </c>
      <c r="AB346" s="1" t="b">
        <f>AND('pg1'!S348&lt;&gt;"Cancelled",'pg1'!S348&lt;&gt;"Account",'pg1'!S348&lt;&gt;"Pending",'pg1'!S348&lt;&gt;"")</f>
        <v>0</v>
      </c>
      <c r="AC346" s="1" t="str">
        <f>IF(AB346=TRUE,'pg1'!C348,"")</f>
        <v/>
      </c>
      <c r="AD346" s="1" t="str">
        <f>IF('pg1'!S348="Ordered",'pg1'!C348,"")</f>
        <v/>
      </c>
      <c r="AE346" s="2" t="str">
        <f>IF('pg1'!C348&lt;&gt;"",COUNTIF(AD2:AD3002,'pg1'!C348)&gt;4,"--")</f>
        <v>--</v>
      </c>
      <c r="AF346" s="1" t="str">
        <f ca="1">IF(startDate="",0,IF(AND('pg1'!T348&gt;=startDate,'pg1'!T348&lt;=endDate,'pg1'!R348&lt;&gt;""),'pg1'!R348,""))</f>
        <v/>
      </c>
      <c r="AG346" s="110" t="str">
        <f>IF(AC346="","",COUNTIFS(AC2:AC3002,AC346))</f>
        <v/>
      </c>
      <c r="AH346" s="2" t="str">
        <f ca="1">IFERROR(MONTH('pg1'!T348),"--")</f>
        <v>--</v>
      </c>
      <c r="AI346" s="1">
        <f ca="1">COUNTIFS(AC2:AC3002,'pg1'!C348,AH2:AH3002,AH346)</f>
        <v>0</v>
      </c>
    </row>
    <row r="347" spans="27:35" ht="12.75" customHeight="1">
      <c r="AA347" s="1">
        <f t="shared" si="6"/>
        <v>346</v>
      </c>
      <c r="AB347" s="1" t="b">
        <f>AND('pg1'!S349&lt;&gt;"Cancelled",'pg1'!S349&lt;&gt;"Account",'pg1'!S349&lt;&gt;"Pending",'pg1'!S349&lt;&gt;"")</f>
        <v>0</v>
      </c>
      <c r="AC347" s="1" t="str">
        <f>IF(AB347=TRUE,'pg1'!C349,"")</f>
        <v/>
      </c>
      <c r="AD347" s="1" t="str">
        <f>IF('pg1'!S349="Ordered",'pg1'!C349,"")</f>
        <v/>
      </c>
      <c r="AE347" s="2" t="str">
        <f>IF('pg1'!C349&lt;&gt;"",COUNTIF(AD2:AD3002,'pg1'!C349)&gt;4,"--")</f>
        <v>--</v>
      </c>
      <c r="AF347" s="1" t="str">
        <f ca="1">IF(startDate="",0,IF(AND('pg1'!T349&gt;=startDate,'pg1'!T349&lt;=endDate,'pg1'!R349&lt;&gt;""),'pg1'!R349,""))</f>
        <v/>
      </c>
      <c r="AG347" s="110" t="str">
        <f>IF(AC347="","",COUNTIFS(AC2:AC3002,AC347))</f>
        <v/>
      </c>
      <c r="AH347" s="2" t="str">
        <f ca="1">IFERROR(MONTH('pg1'!T349),"--")</f>
        <v>--</v>
      </c>
      <c r="AI347" s="1">
        <f ca="1">COUNTIFS(AC2:AC3002,'pg1'!C349,AH2:AH3002,AH347)</f>
        <v>0</v>
      </c>
    </row>
    <row r="348" spans="27:35" ht="12.75" customHeight="1">
      <c r="AA348" s="1">
        <f t="shared" si="6"/>
        <v>347</v>
      </c>
      <c r="AB348" s="1" t="b">
        <f>AND('pg1'!S350&lt;&gt;"Cancelled",'pg1'!S350&lt;&gt;"Account",'pg1'!S350&lt;&gt;"Pending",'pg1'!S350&lt;&gt;"")</f>
        <v>0</v>
      </c>
      <c r="AC348" s="1" t="str">
        <f>IF(AB348=TRUE,'pg1'!C350,"")</f>
        <v/>
      </c>
      <c r="AD348" s="1" t="str">
        <f>IF('pg1'!S350="Ordered",'pg1'!C350,"")</f>
        <v/>
      </c>
      <c r="AE348" s="2" t="str">
        <f>IF('pg1'!C350&lt;&gt;"",COUNTIF(AD2:AD3002,'pg1'!C350)&gt;4,"--")</f>
        <v>--</v>
      </c>
      <c r="AF348" s="1" t="str">
        <f ca="1">IF(startDate="",0,IF(AND('pg1'!T350&gt;=startDate,'pg1'!T350&lt;=endDate,'pg1'!R350&lt;&gt;""),'pg1'!R350,""))</f>
        <v/>
      </c>
      <c r="AG348" s="110" t="str">
        <f>IF(AC348="","",COUNTIFS(AC2:AC3002,AC348))</f>
        <v/>
      </c>
      <c r="AH348" s="2" t="str">
        <f ca="1">IFERROR(MONTH('pg1'!T350),"--")</f>
        <v>--</v>
      </c>
      <c r="AI348" s="1">
        <f ca="1">COUNTIFS(AC2:AC3002,'pg1'!C350,AH2:AH3002,AH348)</f>
        <v>0</v>
      </c>
    </row>
    <row r="349" spans="27:35" ht="12.75" customHeight="1">
      <c r="AA349" s="1">
        <f t="shared" si="6"/>
        <v>348</v>
      </c>
      <c r="AB349" s="1" t="b">
        <f>AND('pg1'!S351&lt;&gt;"Cancelled",'pg1'!S351&lt;&gt;"Account",'pg1'!S351&lt;&gt;"Pending",'pg1'!S351&lt;&gt;"")</f>
        <v>0</v>
      </c>
      <c r="AC349" s="1" t="str">
        <f>IF(AB349=TRUE,'pg1'!C351,"")</f>
        <v/>
      </c>
      <c r="AD349" s="1" t="str">
        <f>IF('pg1'!S351="Ordered",'pg1'!C351,"")</f>
        <v/>
      </c>
      <c r="AE349" s="2" t="str">
        <f>IF('pg1'!C351&lt;&gt;"",COUNTIF(AD2:AD3002,'pg1'!C351)&gt;4,"--")</f>
        <v>--</v>
      </c>
      <c r="AF349" s="1" t="str">
        <f ca="1">IF(startDate="",0,IF(AND('pg1'!T351&gt;=startDate,'pg1'!T351&lt;=endDate,'pg1'!R351&lt;&gt;""),'pg1'!R351,""))</f>
        <v/>
      </c>
      <c r="AG349" s="110" t="str">
        <f>IF(AC349="","",COUNTIFS(AC2:AC3002,AC349))</f>
        <v/>
      </c>
      <c r="AH349" s="2" t="str">
        <f ca="1">IFERROR(MONTH('pg1'!T351),"--")</f>
        <v>--</v>
      </c>
      <c r="AI349" s="1">
        <f ca="1">COUNTIFS(AC2:AC3002,'pg1'!C351,AH2:AH3002,AH349)</f>
        <v>0</v>
      </c>
    </row>
    <row r="350" spans="27:35" ht="12.75" customHeight="1">
      <c r="AA350" s="1">
        <f t="shared" si="6"/>
        <v>349</v>
      </c>
      <c r="AB350" s="1" t="b">
        <f>AND('pg1'!S352&lt;&gt;"Cancelled",'pg1'!S352&lt;&gt;"Account",'pg1'!S352&lt;&gt;"Pending",'pg1'!S352&lt;&gt;"")</f>
        <v>0</v>
      </c>
      <c r="AC350" s="1" t="str">
        <f>IF(AB350=TRUE,'pg1'!C352,"")</f>
        <v/>
      </c>
      <c r="AD350" s="1" t="str">
        <f>IF('pg1'!S352="Ordered",'pg1'!C352,"")</f>
        <v/>
      </c>
      <c r="AE350" s="2" t="str">
        <f>IF('pg1'!C352&lt;&gt;"",COUNTIF(AD2:AD3002,'pg1'!C352)&gt;4,"--")</f>
        <v>--</v>
      </c>
      <c r="AF350" s="1" t="str">
        <f ca="1">IF(startDate="",0,IF(AND('pg1'!T352&gt;=startDate,'pg1'!T352&lt;=endDate,'pg1'!R352&lt;&gt;""),'pg1'!R352,""))</f>
        <v/>
      </c>
      <c r="AG350" s="110" t="str">
        <f>IF(AC350="","",COUNTIFS(AC2:AC3002,AC350))</f>
        <v/>
      </c>
      <c r="AH350" s="2" t="str">
        <f ca="1">IFERROR(MONTH('pg1'!T352),"--")</f>
        <v>--</v>
      </c>
      <c r="AI350" s="1">
        <f ca="1">COUNTIFS(AC2:AC3002,'pg1'!C352,AH2:AH3002,AH350)</f>
        <v>0</v>
      </c>
    </row>
    <row r="351" spans="27:35" ht="12.75" customHeight="1">
      <c r="AA351" s="1">
        <f t="shared" si="6"/>
        <v>350</v>
      </c>
      <c r="AB351" s="1" t="b">
        <f>AND('pg1'!S353&lt;&gt;"Cancelled",'pg1'!S353&lt;&gt;"Account",'pg1'!S353&lt;&gt;"Pending",'pg1'!S353&lt;&gt;"")</f>
        <v>0</v>
      </c>
      <c r="AC351" s="1" t="str">
        <f>IF(AB351=TRUE,'pg1'!C353,"")</f>
        <v/>
      </c>
      <c r="AD351" s="1" t="str">
        <f>IF('pg1'!S353="Ordered",'pg1'!C353,"")</f>
        <v/>
      </c>
      <c r="AE351" s="2" t="str">
        <f>IF('pg1'!C353&lt;&gt;"",COUNTIF(AD2:AD3002,'pg1'!C353)&gt;4,"--")</f>
        <v>--</v>
      </c>
      <c r="AF351" s="1" t="str">
        <f ca="1">IF(startDate="",0,IF(AND('pg1'!T353&gt;=startDate,'pg1'!T353&lt;=endDate,'pg1'!R353&lt;&gt;""),'pg1'!R353,""))</f>
        <v/>
      </c>
      <c r="AG351" s="110" t="str">
        <f>IF(AC351="","",COUNTIFS(AC2:AC3002,AC351))</f>
        <v/>
      </c>
      <c r="AH351" s="2" t="str">
        <f ca="1">IFERROR(MONTH('pg1'!T353),"--")</f>
        <v>--</v>
      </c>
      <c r="AI351" s="1">
        <f ca="1">COUNTIFS(AC2:AC3002,'pg1'!C353,AH2:AH3002,AH351)</f>
        <v>0</v>
      </c>
    </row>
    <row r="352" spans="27:35" ht="12.75" customHeight="1">
      <c r="AA352" s="1">
        <f t="shared" si="6"/>
        <v>351</v>
      </c>
      <c r="AB352" s="1" t="b">
        <f>AND('pg1'!S354&lt;&gt;"Cancelled",'pg1'!S354&lt;&gt;"Account",'pg1'!S354&lt;&gt;"Pending",'pg1'!S354&lt;&gt;"")</f>
        <v>0</v>
      </c>
      <c r="AC352" s="1" t="str">
        <f>IF(AB352=TRUE,'pg1'!C354,"")</f>
        <v/>
      </c>
      <c r="AD352" s="1" t="str">
        <f>IF('pg1'!S354="Ordered",'pg1'!C354,"")</f>
        <v/>
      </c>
      <c r="AE352" s="2" t="str">
        <f>IF('pg1'!C354&lt;&gt;"",COUNTIF(AD2:AD3002,'pg1'!C354)&gt;4,"--")</f>
        <v>--</v>
      </c>
      <c r="AF352" s="1" t="str">
        <f ca="1">IF(startDate="",0,IF(AND('pg1'!T354&gt;=startDate,'pg1'!T354&lt;=endDate,'pg1'!R354&lt;&gt;""),'pg1'!R354,""))</f>
        <v/>
      </c>
      <c r="AG352" s="110" t="str">
        <f>IF(AC352="","",COUNTIFS(AC2:AC3002,AC352))</f>
        <v/>
      </c>
      <c r="AH352" s="2" t="str">
        <f ca="1">IFERROR(MONTH('pg1'!T354),"--")</f>
        <v>--</v>
      </c>
      <c r="AI352" s="1">
        <f ca="1">COUNTIFS(AC2:AC3002,'pg1'!C354,AH2:AH3002,AH352)</f>
        <v>0</v>
      </c>
    </row>
    <row r="353" spans="27:35" ht="12.75" customHeight="1">
      <c r="AA353" s="1">
        <f t="shared" si="6"/>
        <v>352</v>
      </c>
      <c r="AB353" s="1" t="b">
        <f>AND('pg1'!S355&lt;&gt;"Cancelled",'pg1'!S355&lt;&gt;"Account",'pg1'!S355&lt;&gt;"Pending",'pg1'!S355&lt;&gt;"")</f>
        <v>0</v>
      </c>
      <c r="AC353" s="1" t="str">
        <f>IF(AB353=TRUE,'pg1'!C355,"")</f>
        <v/>
      </c>
      <c r="AD353" s="1" t="str">
        <f>IF('pg1'!S355="Ordered",'pg1'!C355,"")</f>
        <v/>
      </c>
      <c r="AE353" s="2" t="str">
        <f>IF('pg1'!C355&lt;&gt;"",COUNTIF(AD2:AD3002,'pg1'!C355)&gt;4,"--")</f>
        <v>--</v>
      </c>
      <c r="AF353" s="1" t="str">
        <f ca="1">IF(startDate="",0,IF(AND('pg1'!T355&gt;=startDate,'pg1'!T355&lt;=endDate,'pg1'!R355&lt;&gt;""),'pg1'!R355,""))</f>
        <v/>
      </c>
      <c r="AG353" s="110" t="str">
        <f>IF(AC353="","",COUNTIFS(AC2:AC3002,AC353))</f>
        <v/>
      </c>
      <c r="AH353" s="2" t="str">
        <f ca="1">IFERROR(MONTH('pg1'!T355),"--")</f>
        <v>--</v>
      </c>
      <c r="AI353" s="1">
        <f ca="1">COUNTIFS(AC2:AC3002,'pg1'!C355,AH2:AH3002,AH353)</f>
        <v>0</v>
      </c>
    </row>
    <row r="354" spans="27:35" ht="12.75" customHeight="1">
      <c r="AA354" s="1">
        <f t="shared" si="6"/>
        <v>353</v>
      </c>
      <c r="AB354" s="1" t="b">
        <f>AND('pg1'!S356&lt;&gt;"Cancelled",'pg1'!S356&lt;&gt;"Account",'pg1'!S356&lt;&gt;"Pending",'pg1'!S356&lt;&gt;"")</f>
        <v>0</v>
      </c>
      <c r="AC354" s="1" t="str">
        <f>IF(AB354=TRUE,'pg1'!C356,"")</f>
        <v/>
      </c>
      <c r="AD354" s="1" t="str">
        <f>IF('pg1'!S356="Ordered",'pg1'!C356,"")</f>
        <v/>
      </c>
      <c r="AE354" s="2" t="str">
        <f>IF('pg1'!C356&lt;&gt;"",COUNTIF(AD2:AD3002,'pg1'!C356)&gt;4,"--")</f>
        <v>--</v>
      </c>
      <c r="AF354" s="1" t="str">
        <f ca="1">IF(startDate="",0,IF(AND('pg1'!T356&gt;=startDate,'pg1'!T356&lt;=endDate,'pg1'!R356&lt;&gt;""),'pg1'!R356,""))</f>
        <v/>
      </c>
      <c r="AG354" s="110" t="str">
        <f>IF(AC354="","",COUNTIFS(AC2:AC3002,AC354))</f>
        <v/>
      </c>
      <c r="AH354" s="2" t="str">
        <f ca="1">IFERROR(MONTH('pg1'!T356),"--")</f>
        <v>--</v>
      </c>
      <c r="AI354" s="1">
        <f ca="1">COUNTIFS(AC2:AC3002,'pg1'!C356,AH2:AH3002,AH354)</f>
        <v>0</v>
      </c>
    </row>
    <row r="355" spans="27:35" ht="12.75" customHeight="1">
      <c r="AA355" s="1">
        <f t="shared" si="6"/>
        <v>354</v>
      </c>
      <c r="AB355" s="1" t="b">
        <f>AND('pg1'!S357&lt;&gt;"Cancelled",'pg1'!S357&lt;&gt;"Account",'pg1'!S357&lt;&gt;"Pending",'pg1'!S357&lt;&gt;"")</f>
        <v>0</v>
      </c>
      <c r="AC355" s="1" t="str">
        <f>IF(AB355=TRUE,'pg1'!C357,"")</f>
        <v/>
      </c>
      <c r="AD355" s="1" t="str">
        <f>IF('pg1'!S357="Ordered",'pg1'!C357,"")</f>
        <v/>
      </c>
      <c r="AE355" s="2" t="str">
        <f>IF('pg1'!C357&lt;&gt;"",COUNTIF(AD2:AD3002,'pg1'!C357)&gt;4,"--")</f>
        <v>--</v>
      </c>
      <c r="AF355" s="1" t="str">
        <f ca="1">IF(startDate="",0,IF(AND('pg1'!T357&gt;=startDate,'pg1'!T357&lt;=endDate,'pg1'!R357&lt;&gt;""),'pg1'!R357,""))</f>
        <v/>
      </c>
      <c r="AG355" s="110" t="str">
        <f>IF(AC355="","",COUNTIFS(AC2:AC3002,AC355))</f>
        <v/>
      </c>
      <c r="AH355" s="2" t="str">
        <f ca="1">IFERROR(MONTH('pg1'!T357),"--")</f>
        <v>--</v>
      </c>
      <c r="AI355" s="1">
        <f ca="1">COUNTIFS(AC2:AC3002,'pg1'!C357,AH2:AH3002,AH355)</f>
        <v>0</v>
      </c>
    </row>
    <row r="356" spans="27:35" ht="12.75" customHeight="1">
      <c r="AA356" s="1">
        <f t="shared" si="6"/>
        <v>355</v>
      </c>
      <c r="AB356" s="1" t="b">
        <f>AND('pg1'!S358&lt;&gt;"Cancelled",'pg1'!S358&lt;&gt;"Account",'pg1'!S358&lt;&gt;"Pending",'pg1'!S358&lt;&gt;"")</f>
        <v>0</v>
      </c>
      <c r="AC356" s="1" t="str">
        <f>IF(AB356=TRUE,'pg1'!C358,"")</f>
        <v/>
      </c>
      <c r="AD356" s="1" t="str">
        <f>IF('pg1'!S358="Ordered",'pg1'!C358,"")</f>
        <v/>
      </c>
      <c r="AE356" s="2" t="str">
        <f>IF('pg1'!C358&lt;&gt;"",COUNTIF(AD2:AD3002,'pg1'!C358)&gt;4,"--")</f>
        <v>--</v>
      </c>
      <c r="AF356" s="1" t="str">
        <f ca="1">IF(startDate="",0,IF(AND('pg1'!T358&gt;=startDate,'pg1'!T358&lt;=endDate,'pg1'!R358&lt;&gt;""),'pg1'!R358,""))</f>
        <v/>
      </c>
      <c r="AG356" s="110" t="str">
        <f>IF(AC356="","",COUNTIFS(AC2:AC3002,AC356))</f>
        <v/>
      </c>
      <c r="AH356" s="2" t="str">
        <f ca="1">IFERROR(MONTH('pg1'!T358),"--")</f>
        <v>--</v>
      </c>
      <c r="AI356" s="1">
        <f ca="1">COUNTIFS(AC2:AC3002,'pg1'!C358,AH2:AH3002,AH356)</f>
        <v>0</v>
      </c>
    </row>
    <row r="357" spans="27:35" ht="12.75" customHeight="1">
      <c r="AA357" s="1">
        <f t="shared" si="6"/>
        <v>356</v>
      </c>
      <c r="AB357" s="1" t="b">
        <f>AND('pg1'!S359&lt;&gt;"Cancelled",'pg1'!S359&lt;&gt;"Account",'pg1'!S359&lt;&gt;"Pending",'pg1'!S359&lt;&gt;"")</f>
        <v>0</v>
      </c>
      <c r="AC357" s="1" t="str">
        <f>IF(AB357=TRUE,'pg1'!C359,"")</f>
        <v/>
      </c>
      <c r="AD357" s="1" t="str">
        <f>IF('pg1'!S359="Ordered",'pg1'!C359,"")</f>
        <v/>
      </c>
      <c r="AE357" s="2" t="str">
        <f>IF('pg1'!C359&lt;&gt;"",COUNTIF(AD2:AD3002,'pg1'!C359)&gt;4,"--")</f>
        <v>--</v>
      </c>
      <c r="AF357" s="1" t="str">
        <f ca="1">IF(startDate="",0,IF(AND('pg1'!T359&gt;=startDate,'pg1'!T359&lt;=endDate,'pg1'!R359&lt;&gt;""),'pg1'!R359,""))</f>
        <v/>
      </c>
      <c r="AG357" s="110" t="str">
        <f>IF(AC357="","",COUNTIFS(AC2:AC3002,AC357))</f>
        <v/>
      </c>
      <c r="AH357" s="2" t="str">
        <f ca="1">IFERROR(MONTH('pg1'!T359),"--")</f>
        <v>--</v>
      </c>
      <c r="AI357" s="1">
        <f ca="1">COUNTIFS(AC2:AC3002,'pg1'!C359,AH2:AH3002,AH357)</f>
        <v>0</v>
      </c>
    </row>
    <row r="358" spans="27:35" ht="12.75" customHeight="1">
      <c r="AA358" s="1">
        <f t="shared" si="6"/>
        <v>357</v>
      </c>
      <c r="AB358" s="1" t="b">
        <f>AND('pg1'!S360&lt;&gt;"Cancelled",'pg1'!S360&lt;&gt;"Account",'pg1'!S360&lt;&gt;"Pending",'pg1'!S360&lt;&gt;"")</f>
        <v>0</v>
      </c>
      <c r="AC358" s="1" t="str">
        <f>IF(AB358=TRUE,'pg1'!C360,"")</f>
        <v/>
      </c>
      <c r="AD358" s="1" t="str">
        <f>IF('pg1'!S360="Ordered",'pg1'!C360,"")</f>
        <v/>
      </c>
      <c r="AE358" s="2" t="str">
        <f>IF('pg1'!C360&lt;&gt;"",COUNTIF(AD2:AD3002,'pg1'!C360)&gt;4,"--")</f>
        <v>--</v>
      </c>
      <c r="AF358" s="1" t="str">
        <f ca="1">IF(startDate="",0,IF(AND('pg1'!T360&gt;=startDate,'pg1'!T360&lt;=endDate,'pg1'!R360&lt;&gt;""),'pg1'!R360,""))</f>
        <v/>
      </c>
      <c r="AG358" s="110" t="str">
        <f>IF(AC358="","",COUNTIFS(AC2:AC3002,AC358))</f>
        <v/>
      </c>
      <c r="AH358" s="2" t="str">
        <f ca="1">IFERROR(MONTH('pg1'!T360),"--")</f>
        <v>--</v>
      </c>
      <c r="AI358" s="1">
        <f ca="1">COUNTIFS(AC2:AC3002,'pg1'!C360,AH2:AH3002,AH358)</f>
        <v>0</v>
      </c>
    </row>
    <row r="359" spans="27:35" ht="12.75" customHeight="1">
      <c r="AA359" s="1">
        <f t="shared" si="6"/>
        <v>358</v>
      </c>
      <c r="AB359" s="1" t="b">
        <f>AND('pg1'!S361&lt;&gt;"Cancelled",'pg1'!S361&lt;&gt;"Account",'pg1'!S361&lt;&gt;"Pending",'pg1'!S361&lt;&gt;"")</f>
        <v>0</v>
      </c>
      <c r="AC359" s="1" t="str">
        <f>IF(AB359=TRUE,'pg1'!C361,"")</f>
        <v/>
      </c>
      <c r="AD359" s="1" t="str">
        <f>IF('pg1'!S361="Ordered",'pg1'!C361,"")</f>
        <v/>
      </c>
      <c r="AE359" s="2" t="str">
        <f>IF('pg1'!C361&lt;&gt;"",COUNTIF(AD2:AD3002,'pg1'!C361)&gt;4,"--")</f>
        <v>--</v>
      </c>
      <c r="AF359" s="1" t="str">
        <f ca="1">IF(startDate="",0,IF(AND('pg1'!T361&gt;=startDate,'pg1'!T361&lt;=endDate,'pg1'!R361&lt;&gt;""),'pg1'!R361,""))</f>
        <v/>
      </c>
      <c r="AG359" s="110" t="str">
        <f>IF(AC359="","",COUNTIFS(AC2:AC3002,AC359))</f>
        <v/>
      </c>
      <c r="AH359" s="2" t="str">
        <f ca="1">IFERROR(MONTH('pg1'!T361),"--")</f>
        <v>--</v>
      </c>
      <c r="AI359" s="1">
        <f ca="1">COUNTIFS(AC2:AC3002,'pg1'!C361,AH2:AH3002,AH359)</f>
        <v>0</v>
      </c>
    </row>
    <row r="360" spans="27:35" ht="12.75" customHeight="1">
      <c r="AA360" s="1">
        <f t="shared" si="6"/>
        <v>359</v>
      </c>
      <c r="AB360" s="1" t="b">
        <f>AND('pg1'!S362&lt;&gt;"Cancelled",'pg1'!S362&lt;&gt;"Account",'pg1'!S362&lt;&gt;"Pending",'pg1'!S362&lt;&gt;"")</f>
        <v>0</v>
      </c>
      <c r="AC360" s="1" t="str">
        <f>IF(AB360=TRUE,'pg1'!C362,"")</f>
        <v/>
      </c>
      <c r="AD360" s="1" t="str">
        <f>IF('pg1'!S362="Ordered",'pg1'!C362,"")</f>
        <v/>
      </c>
      <c r="AE360" s="2" t="str">
        <f>IF('pg1'!C362&lt;&gt;"",COUNTIF(AD2:AD3002,'pg1'!C362)&gt;4,"--")</f>
        <v>--</v>
      </c>
      <c r="AF360" s="1" t="str">
        <f ca="1">IF(startDate="",0,IF(AND('pg1'!T362&gt;=startDate,'pg1'!T362&lt;=endDate,'pg1'!R362&lt;&gt;""),'pg1'!R362,""))</f>
        <v/>
      </c>
      <c r="AG360" s="110" t="str">
        <f>IF(AC360="","",COUNTIFS(AC2:AC3002,AC360))</f>
        <v/>
      </c>
      <c r="AH360" s="2" t="str">
        <f ca="1">IFERROR(MONTH('pg1'!T362),"--")</f>
        <v>--</v>
      </c>
      <c r="AI360" s="1">
        <f ca="1">COUNTIFS(AC2:AC3002,'pg1'!C362,AH2:AH3002,AH360)</f>
        <v>0</v>
      </c>
    </row>
    <row r="361" spans="27:35" ht="12.75" customHeight="1">
      <c r="AA361" s="1">
        <f t="shared" si="6"/>
        <v>360</v>
      </c>
      <c r="AB361" s="1" t="b">
        <f>AND('pg1'!S363&lt;&gt;"Cancelled",'pg1'!S363&lt;&gt;"Account",'pg1'!S363&lt;&gt;"Pending",'pg1'!S363&lt;&gt;"")</f>
        <v>0</v>
      </c>
      <c r="AC361" s="1" t="str">
        <f>IF(AB361=TRUE,'pg1'!C363,"")</f>
        <v/>
      </c>
      <c r="AD361" s="1" t="str">
        <f>IF('pg1'!S363="Ordered",'pg1'!C363,"")</f>
        <v/>
      </c>
      <c r="AE361" s="2" t="str">
        <f>IF('pg1'!C363&lt;&gt;"",COUNTIF(AD2:AD3002,'pg1'!C363)&gt;4,"--")</f>
        <v>--</v>
      </c>
      <c r="AF361" s="1" t="str">
        <f ca="1">IF(startDate="",0,IF(AND('pg1'!T363&gt;=startDate,'pg1'!T363&lt;=endDate,'pg1'!R363&lt;&gt;""),'pg1'!R363,""))</f>
        <v/>
      </c>
      <c r="AG361" s="110" t="str">
        <f>IF(AC361="","",COUNTIFS(AC2:AC3002,AC361))</f>
        <v/>
      </c>
      <c r="AH361" s="2" t="str">
        <f ca="1">IFERROR(MONTH('pg1'!T363),"--")</f>
        <v>--</v>
      </c>
      <c r="AI361" s="1">
        <f ca="1">COUNTIFS(AC2:AC3002,'pg1'!C363,AH2:AH3002,AH361)</f>
        <v>0</v>
      </c>
    </row>
    <row r="362" spans="27:35" ht="12.75" customHeight="1">
      <c r="AA362" s="1">
        <f t="shared" si="6"/>
        <v>361</v>
      </c>
      <c r="AB362" s="1" t="b">
        <f>AND('pg1'!S364&lt;&gt;"Cancelled",'pg1'!S364&lt;&gt;"Account",'pg1'!S364&lt;&gt;"Pending",'pg1'!S364&lt;&gt;"")</f>
        <v>0</v>
      </c>
      <c r="AC362" s="1" t="str">
        <f>IF(AB362=TRUE,'pg1'!C364,"")</f>
        <v/>
      </c>
      <c r="AD362" s="1" t="str">
        <f>IF('pg1'!S364="Ordered",'pg1'!C364,"")</f>
        <v/>
      </c>
      <c r="AE362" s="2" t="str">
        <f>IF('pg1'!C364&lt;&gt;"",COUNTIF(AD2:AD3002,'pg1'!C364)&gt;4,"--")</f>
        <v>--</v>
      </c>
      <c r="AF362" s="1" t="str">
        <f ca="1">IF(startDate="",0,IF(AND('pg1'!T364&gt;=startDate,'pg1'!T364&lt;=endDate,'pg1'!R364&lt;&gt;""),'pg1'!R364,""))</f>
        <v/>
      </c>
      <c r="AG362" s="110" t="str">
        <f>IF(AC362="","",COUNTIFS(AC2:AC3002,AC362))</f>
        <v/>
      </c>
      <c r="AH362" s="2" t="str">
        <f ca="1">IFERROR(MONTH('pg1'!T364),"--")</f>
        <v>--</v>
      </c>
      <c r="AI362" s="1">
        <f ca="1">COUNTIFS(AC2:AC3002,'pg1'!C364,AH2:AH3002,AH362)</f>
        <v>0</v>
      </c>
    </row>
    <row r="363" spans="27:35" ht="12.75" customHeight="1">
      <c r="AA363" s="1">
        <f t="shared" si="6"/>
        <v>362</v>
      </c>
      <c r="AB363" s="1" t="b">
        <f>AND('pg1'!S365&lt;&gt;"Cancelled",'pg1'!S365&lt;&gt;"Account",'pg1'!S365&lt;&gt;"Pending",'pg1'!S365&lt;&gt;"")</f>
        <v>0</v>
      </c>
      <c r="AC363" s="1" t="str">
        <f>IF(AB363=TRUE,'pg1'!C365,"")</f>
        <v/>
      </c>
      <c r="AD363" s="1" t="str">
        <f>IF('pg1'!S365="Ordered",'pg1'!C365,"")</f>
        <v/>
      </c>
      <c r="AE363" s="2" t="str">
        <f>IF('pg1'!C365&lt;&gt;"",COUNTIF(AD2:AD3002,'pg1'!C365)&gt;4,"--")</f>
        <v>--</v>
      </c>
      <c r="AF363" s="1" t="str">
        <f ca="1">IF(startDate="",0,IF(AND('pg1'!T365&gt;=startDate,'pg1'!T365&lt;=endDate,'pg1'!R365&lt;&gt;""),'pg1'!R365,""))</f>
        <v/>
      </c>
      <c r="AG363" s="110" t="str">
        <f>IF(AC363="","",COUNTIFS(AC2:AC3002,AC363))</f>
        <v/>
      </c>
      <c r="AH363" s="2" t="str">
        <f ca="1">IFERROR(MONTH('pg1'!T365),"--")</f>
        <v>--</v>
      </c>
      <c r="AI363" s="1">
        <f ca="1">COUNTIFS(AC2:AC3002,'pg1'!C365,AH2:AH3002,AH363)</f>
        <v>0</v>
      </c>
    </row>
    <row r="364" spans="27:35" ht="12.75" customHeight="1">
      <c r="AA364" s="1">
        <f t="shared" si="6"/>
        <v>363</v>
      </c>
      <c r="AB364" s="1" t="b">
        <f>AND('pg1'!S366&lt;&gt;"Cancelled",'pg1'!S366&lt;&gt;"Account",'pg1'!S366&lt;&gt;"Pending",'pg1'!S366&lt;&gt;"")</f>
        <v>0</v>
      </c>
      <c r="AC364" s="1" t="str">
        <f>IF(AB364=TRUE,'pg1'!C366,"")</f>
        <v/>
      </c>
      <c r="AD364" s="1" t="str">
        <f>IF('pg1'!S366="Ordered",'pg1'!C366,"")</f>
        <v/>
      </c>
      <c r="AE364" s="2" t="str">
        <f>IF('pg1'!C366&lt;&gt;"",COUNTIF(AD2:AD3002,'pg1'!C366)&gt;4,"--")</f>
        <v>--</v>
      </c>
      <c r="AF364" s="1" t="str">
        <f ca="1">IF(startDate="",0,IF(AND('pg1'!T366&gt;=startDate,'pg1'!T366&lt;=endDate,'pg1'!R366&lt;&gt;""),'pg1'!R366,""))</f>
        <v/>
      </c>
      <c r="AG364" s="110" t="str">
        <f>IF(AC364="","",COUNTIFS(AC2:AC3002,AC364))</f>
        <v/>
      </c>
      <c r="AH364" s="2" t="str">
        <f ca="1">IFERROR(MONTH('pg1'!T366),"--")</f>
        <v>--</v>
      </c>
      <c r="AI364" s="1">
        <f ca="1">COUNTIFS(AC2:AC3002,'pg1'!C366,AH2:AH3002,AH364)</f>
        <v>0</v>
      </c>
    </row>
    <row r="365" spans="27:35" ht="12.75" customHeight="1">
      <c r="AA365" s="1">
        <f t="shared" si="6"/>
        <v>364</v>
      </c>
      <c r="AB365" s="1" t="b">
        <f>AND('pg1'!S367&lt;&gt;"Cancelled",'pg1'!S367&lt;&gt;"Account",'pg1'!S367&lt;&gt;"Pending",'pg1'!S367&lt;&gt;"")</f>
        <v>0</v>
      </c>
      <c r="AC365" s="1" t="str">
        <f>IF(AB365=TRUE,'pg1'!C367,"")</f>
        <v/>
      </c>
      <c r="AD365" s="1" t="str">
        <f>IF('pg1'!S367="Ordered",'pg1'!C367,"")</f>
        <v/>
      </c>
      <c r="AE365" s="2" t="str">
        <f>IF('pg1'!C367&lt;&gt;"",COUNTIF(AD2:AD3002,'pg1'!C367)&gt;4,"--")</f>
        <v>--</v>
      </c>
      <c r="AF365" s="1" t="str">
        <f ca="1">IF(startDate="",0,IF(AND('pg1'!T367&gt;=startDate,'pg1'!T367&lt;=endDate,'pg1'!R367&lt;&gt;""),'pg1'!R367,""))</f>
        <v/>
      </c>
      <c r="AG365" s="110" t="str">
        <f>IF(AC365="","",COUNTIFS(AC2:AC3002,AC365))</f>
        <v/>
      </c>
      <c r="AH365" s="2" t="str">
        <f ca="1">IFERROR(MONTH('pg1'!T367),"--")</f>
        <v>--</v>
      </c>
      <c r="AI365" s="1">
        <f ca="1">COUNTIFS(AC2:AC3002,'pg1'!C367,AH2:AH3002,AH365)</f>
        <v>0</v>
      </c>
    </row>
    <row r="366" spans="27:35" ht="12.75" customHeight="1">
      <c r="AA366" s="1">
        <f t="shared" si="6"/>
        <v>365</v>
      </c>
      <c r="AB366" s="1" t="b">
        <f>AND('pg1'!S368&lt;&gt;"Cancelled",'pg1'!S368&lt;&gt;"Account",'pg1'!S368&lt;&gt;"Pending",'pg1'!S368&lt;&gt;"")</f>
        <v>0</v>
      </c>
      <c r="AC366" s="1" t="str">
        <f>IF(AB366=TRUE,'pg1'!C368,"")</f>
        <v/>
      </c>
      <c r="AD366" s="1" t="str">
        <f>IF('pg1'!S368="Ordered",'pg1'!C368,"")</f>
        <v/>
      </c>
      <c r="AE366" s="2" t="str">
        <f>IF('pg1'!C368&lt;&gt;"",COUNTIF(AD2:AD3002,'pg1'!C368)&gt;4,"--")</f>
        <v>--</v>
      </c>
      <c r="AF366" s="1" t="str">
        <f ca="1">IF(startDate="",0,IF(AND('pg1'!T368&gt;=startDate,'pg1'!T368&lt;=endDate,'pg1'!R368&lt;&gt;""),'pg1'!R368,""))</f>
        <v/>
      </c>
      <c r="AG366" s="110" t="str">
        <f>IF(AC366="","",COUNTIFS(AC2:AC3002,AC366))</f>
        <v/>
      </c>
      <c r="AH366" s="2" t="str">
        <f ca="1">IFERROR(MONTH('pg1'!T368),"--")</f>
        <v>--</v>
      </c>
      <c r="AI366" s="1">
        <f ca="1">COUNTIFS(AC2:AC3002,'pg1'!C368,AH2:AH3002,AH366)</f>
        <v>0</v>
      </c>
    </row>
    <row r="367" spans="27:35" ht="12.75" customHeight="1">
      <c r="AA367" s="1">
        <f t="shared" si="6"/>
        <v>366</v>
      </c>
      <c r="AB367" s="1" t="b">
        <f>AND('pg1'!S369&lt;&gt;"Cancelled",'pg1'!S369&lt;&gt;"Account",'pg1'!S369&lt;&gt;"Pending",'pg1'!S369&lt;&gt;"")</f>
        <v>0</v>
      </c>
      <c r="AC367" s="1" t="str">
        <f>IF(AB367=TRUE,'pg1'!C369,"")</f>
        <v/>
      </c>
      <c r="AD367" s="1" t="str">
        <f>IF('pg1'!S369="Ordered",'pg1'!C369,"")</f>
        <v/>
      </c>
      <c r="AE367" s="2" t="str">
        <f>IF('pg1'!C369&lt;&gt;"",COUNTIF(AD2:AD3002,'pg1'!C369)&gt;4,"--")</f>
        <v>--</v>
      </c>
      <c r="AF367" s="1" t="str">
        <f ca="1">IF(startDate="",0,IF(AND('pg1'!T369&gt;=startDate,'pg1'!T369&lt;=endDate,'pg1'!R369&lt;&gt;""),'pg1'!R369,""))</f>
        <v/>
      </c>
      <c r="AG367" s="110" t="str">
        <f>IF(AC367="","",COUNTIFS(AC2:AC3002,AC367))</f>
        <v/>
      </c>
      <c r="AH367" s="2" t="str">
        <f ca="1">IFERROR(MONTH('pg1'!T369),"--")</f>
        <v>--</v>
      </c>
      <c r="AI367" s="1">
        <f ca="1">COUNTIFS(AC2:AC3002,'pg1'!C369,AH2:AH3002,AH367)</f>
        <v>0</v>
      </c>
    </row>
    <row r="368" spans="27:35" ht="12.75" customHeight="1">
      <c r="AA368" s="1">
        <f t="shared" si="6"/>
        <v>367</v>
      </c>
      <c r="AB368" s="1" t="b">
        <f>AND('pg1'!S370&lt;&gt;"Cancelled",'pg1'!S370&lt;&gt;"Account",'pg1'!S370&lt;&gt;"Pending",'pg1'!S370&lt;&gt;"")</f>
        <v>0</v>
      </c>
      <c r="AC368" s="1" t="str">
        <f>IF(AB368=TRUE,'pg1'!C370,"")</f>
        <v/>
      </c>
      <c r="AD368" s="1" t="str">
        <f>IF('pg1'!S370="Ordered",'pg1'!C370,"")</f>
        <v/>
      </c>
      <c r="AE368" s="2" t="str">
        <f>IF('pg1'!C370&lt;&gt;"",COUNTIF(AD2:AD3002,'pg1'!C370)&gt;4,"--")</f>
        <v>--</v>
      </c>
      <c r="AF368" s="1" t="str">
        <f ca="1">IF(startDate="",0,IF(AND('pg1'!T370&gt;=startDate,'pg1'!T370&lt;=endDate,'pg1'!R370&lt;&gt;""),'pg1'!R370,""))</f>
        <v/>
      </c>
      <c r="AG368" s="110" t="str">
        <f>IF(AC368="","",COUNTIFS(AC2:AC3002,AC368))</f>
        <v/>
      </c>
      <c r="AH368" s="2" t="str">
        <f ca="1">IFERROR(MONTH('pg1'!T370),"--")</f>
        <v>--</v>
      </c>
      <c r="AI368" s="1">
        <f ca="1">COUNTIFS(AC2:AC3002,'pg1'!C370,AH2:AH3002,AH368)</f>
        <v>0</v>
      </c>
    </row>
    <row r="369" spans="27:35" ht="12.75" customHeight="1">
      <c r="AA369" s="1">
        <f t="shared" si="6"/>
        <v>368</v>
      </c>
      <c r="AB369" s="1" t="b">
        <f>AND('pg1'!S371&lt;&gt;"Cancelled",'pg1'!S371&lt;&gt;"Account",'pg1'!S371&lt;&gt;"Pending",'pg1'!S371&lt;&gt;"")</f>
        <v>0</v>
      </c>
      <c r="AC369" s="1" t="str">
        <f>IF(AB369=TRUE,'pg1'!C371,"")</f>
        <v/>
      </c>
      <c r="AD369" s="1" t="str">
        <f>IF('pg1'!S371="Ordered",'pg1'!C371,"")</f>
        <v/>
      </c>
      <c r="AE369" s="2" t="str">
        <f>IF('pg1'!C371&lt;&gt;"",COUNTIF(AD2:AD3002,'pg1'!C371)&gt;4,"--")</f>
        <v>--</v>
      </c>
      <c r="AF369" s="1" t="str">
        <f ca="1">IF(startDate="",0,IF(AND('pg1'!T371&gt;=startDate,'pg1'!T371&lt;=endDate,'pg1'!R371&lt;&gt;""),'pg1'!R371,""))</f>
        <v/>
      </c>
      <c r="AG369" s="110" t="str">
        <f>IF(AC369="","",COUNTIFS(AC2:AC3002,AC369))</f>
        <v/>
      </c>
      <c r="AH369" s="2" t="str">
        <f ca="1">IFERROR(MONTH('pg1'!T371),"--")</f>
        <v>--</v>
      </c>
      <c r="AI369" s="1">
        <f ca="1">COUNTIFS(AC2:AC3002,'pg1'!C371,AH2:AH3002,AH369)</f>
        <v>0</v>
      </c>
    </row>
    <row r="370" spans="27:35" ht="12.75" customHeight="1">
      <c r="AA370" s="1">
        <f t="shared" si="6"/>
        <v>369</v>
      </c>
      <c r="AB370" s="1" t="b">
        <f>AND('pg1'!S372&lt;&gt;"Cancelled",'pg1'!S372&lt;&gt;"Account",'pg1'!S372&lt;&gt;"Pending",'pg1'!S372&lt;&gt;"")</f>
        <v>0</v>
      </c>
      <c r="AC370" s="1" t="str">
        <f>IF(AB370=TRUE,'pg1'!C372,"")</f>
        <v/>
      </c>
      <c r="AD370" s="1" t="str">
        <f>IF('pg1'!S372="Ordered",'pg1'!C372,"")</f>
        <v/>
      </c>
      <c r="AE370" s="2" t="str">
        <f>IF('pg1'!C372&lt;&gt;"",COUNTIF(AD2:AD3002,'pg1'!C372)&gt;4,"--")</f>
        <v>--</v>
      </c>
      <c r="AF370" s="1" t="str">
        <f ca="1">IF(startDate="",0,IF(AND('pg1'!T372&gt;=startDate,'pg1'!T372&lt;=endDate,'pg1'!R372&lt;&gt;""),'pg1'!R372,""))</f>
        <v/>
      </c>
      <c r="AG370" s="110" t="str">
        <f>IF(AC370="","",COUNTIFS(AC2:AC3002,AC370))</f>
        <v/>
      </c>
      <c r="AH370" s="2" t="str">
        <f ca="1">IFERROR(MONTH('pg1'!T372),"--")</f>
        <v>--</v>
      </c>
      <c r="AI370" s="1">
        <f ca="1">COUNTIFS(AC2:AC3002,'pg1'!C372,AH2:AH3002,AH370)</f>
        <v>0</v>
      </c>
    </row>
    <row r="371" spans="27:35" ht="12.75" customHeight="1">
      <c r="AA371" s="1">
        <f t="shared" si="6"/>
        <v>370</v>
      </c>
      <c r="AB371" s="1" t="b">
        <f>AND('pg1'!S373&lt;&gt;"Cancelled",'pg1'!S373&lt;&gt;"Account",'pg1'!S373&lt;&gt;"Pending",'pg1'!S373&lt;&gt;"")</f>
        <v>0</v>
      </c>
      <c r="AC371" s="1" t="str">
        <f>IF(AB371=TRUE,'pg1'!C373,"")</f>
        <v/>
      </c>
      <c r="AD371" s="1" t="str">
        <f>IF('pg1'!S373="Ordered",'pg1'!C373,"")</f>
        <v/>
      </c>
      <c r="AE371" s="2" t="str">
        <f>IF('pg1'!C373&lt;&gt;"",COUNTIF(AD2:AD3002,'pg1'!C373)&gt;4,"--")</f>
        <v>--</v>
      </c>
      <c r="AF371" s="1" t="str">
        <f ca="1">IF(startDate="",0,IF(AND('pg1'!T373&gt;=startDate,'pg1'!T373&lt;=endDate,'pg1'!R373&lt;&gt;""),'pg1'!R373,""))</f>
        <v/>
      </c>
      <c r="AG371" s="110" t="str">
        <f>IF(AC371="","",COUNTIFS(AC2:AC3002,AC371))</f>
        <v/>
      </c>
      <c r="AH371" s="2" t="str">
        <f ca="1">IFERROR(MONTH('pg1'!T373),"--")</f>
        <v>--</v>
      </c>
      <c r="AI371" s="1">
        <f ca="1">COUNTIFS(AC2:AC3002,'pg1'!C373,AH2:AH3002,AH371)</f>
        <v>0</v>
      </c>
    </row>
    <row r="372" spans="27:35" ht="12.75" customHeight="1">
      <c r="AA372" s="1">
        <f t="shared" si="6"/>
        <v>371</v>
      </c>
      <c r="AB372" s="1" t="b">
        <f>AND('pg1'!S374&lt;&gt;"Cancelled",'pg1'!S374&lt;&gt;"Account",'pg1'!S374&lt;&gt;"Pending",'pg1'!S374&lt;&gt;"")</f>
        <v>0</v>
      </c>
      <c r="AC372" s="1" t="str">
        <f>IF(AB372=TRUE,'pg1'!C374,"")</f>
        <v/>
      </c>
      <c r="AD372" s="1" t="str">
        <f>IF('pg1'!S374="Ordered",'pg1'!C374,"")</f>
        <v/>
      </c>
      <c r="AE372" s="2" t="str">
        <f>IF('pg1'!C374&lt;&gt;"",COUNTIF(AD2:AD3002,'pg1'!C374)&gt;4,"--")</f>
        <v>--</v>
      </c>
      <c r="AF372" s="1" t="str">
        <f ca="1">IF(startDate="",0,IF(AND('pg1'!T374&gt;=startDate,'pg1'!T374&lt;=endDate,'pg1'!R374&lt;&gt;""),'pg1'!R374,""))</f>
        <v/>
      </c>
      <c r="AG372" s="110" t="str">
        <f>IF(AC372="","",COUNTIFS(AC2:AC3002,AC372))</f>
        <v/>
      </c>
      <c r="AH372" s="2" t="str">
        <f ca="1">IFERROR(MONTH('pg1'!T374),"--")</f>
        <v>--</v>
      </c>
      <c r="AI372" s="1">
        <f ca="1">COUNTIFS(AC2:AC3002,'pg1'!C374,AH2:AH3002,AH372)</f>
        <v>0</v>
      </c>
    </row>
    <row r="373" spans="27:35" ht="12.75" customHeight="1">
      <c r="AA373" s="1">
        <f t="shared" si="6"/>
        <v>372</v>
      </c>
      <c r="AB373" s="1" t="b">
        <f>AND('pg1'!S375&lt;&gt;"Cancelled",'pg1'!S375&lt;&gt;"Account",'pg1'!S375&lt;&gt;"Pending",'pg1'!S375&lt;&gt;"")</f>
        <v>0</v>
      </c>
      <c r="AC373" s="1" t="str">
        <f>IF(AB373=TRUE,'pg1'!C375,"")</f>
        <v/>
      </c>
      <c r="AD373" s="1" t="str">
        <f>IF('pg1'!S375="Ordered",'pg1'!C375,"")</f>
        <v/>
      </c>
      <c r="AE373" s="2" t="str">
        <f>IF('pg1'!C375&lt;&gt;"",COUNTIF(AD2:AD3002,'pg1'!C375)&gt;4,"--")</f>
        <v>--</v>
      </c>
      <c r="AF373" s="1" t="str">
        <f ca="1">IF(startDate="",0,IF(AND('pg1'!T375&gt;=startDate,'pg1'!T375&lt;=endDate,'pg1'!R375&lt;&gt;""),'pg1'!R375,""))</f>
        <v/>
      </c>
      <c r="AG373" s="110" t="str">
        <f>IF(AC373="","",COUNTIFS(AC2:AC3002,AC373))</f>
        <v/>
      </c>
      <c r="AH373" s="2" t="str">
        <f ca="1">IFERROR(MONTH('pg1'!T375),"--")</f>
        <v>--</v>
      </c>
      <c r="AI373" s="1">
        <f ca="1">COUNTIFS(AC2:AC3002,'pg1'!C375,AH2:AH3002,AH373)</f>
        <v>0</v>
      </c>
    </row>
    <row r="374" spans="27:35" ht="12.75" customHeight="1">
      <c r="AA374" s="1">
        <f t="shared" si="6"/>
        <v>373</v>
      </c>
      <c r="AB374" s="1" t="b">
        <f>AND('pg1'!S376&lt;&gt;"Cancelled",'pg1'!S376&lt;&gt;"Account",'pg1'!S376&lt;&gt;"Pending",'pg1'!S376&lt;&gt;"")</f>
        <v>0</v>
      </c>
      <c r="AC374" s="1" t="str">
        <f>IF(AB374=TRUE,'pg1'!C376,"")</f>
        <v/>
      </c>
      <c r="AD374" s="1" t="str">
        <f>IF('pg1'!S376="Ordered",'pg1'!C376,"")</f>
        <v/>
      </c>
      <c r="AE374" s="2" t="str">
        <f>IF('pg1'!C376&lt;&gt;"",COUNTIF(AD2:AD3002,'pg1'!C376)&gt;4,"--")</f>
        <v>--</v>
      </c>
      <c r="AF374" s="1" t="str">
        <f ca="1">IF(startDate="",0,IF(AND('pg1'!T376&gt;=startDate,'pg1'!T376&lt;=endDate,'pg1'!R376&lt;&gt;""),'pg1'!R376,""))</f>
        <v/>
      </c>
      <c r="AG374" s="110" t="str">
        <f>IF(AC374="","",COUNTIFS(AC2:AC3002,AC374))</f>
        <v/>
      </c>
      <c r="AH374" s="2" t="str">
        <f ca="1">IFERROR(MONTH('pg1'!T376),"--")</f>
        <v>--</v>
      </c>
      <c r="AI374" s="1">
        <f ca="1">COUNTIFS(AC2:AC3002,'pg1'!C376,AH2:AH3002,AH374)</f>
        <v>0</v>
      </c>
    </row>
    <row r="375" spans="27:35" ht="12.75" customHeight="1">
      <c r="AA375" s="1">
        <f t="shared" si="6"/>
        <v>374</v>
      </c>
      <c r="AB375" s="1" t="b">
        <f>AND('pg1'!S377&lt;&gt;"Cancelled",'pg1'!S377&lt;&gt;"Account",'pg1'!S377&lt;&gt;"Pending",'pg1'!S377&lt;&gt;"")</f>
        <v>0</v>
      </c>
      <c r="AC375" s="1" t="str">
        <f>IF(AB375=TRUE,'pg1'!C377,"")</f>
        <v/>
      </c>
      <c r="AD375" s="1" t="str">
        <f>IF('pg1'!S377="Ordered",'pg1'!C377,"")</f>
        <v/>
      </c>
      <c r="AE375" s="2" t="str">
        <f>IF('pg1'!C377&lt;&gt;"",COUNTIF(AD2:AD3002,'pg1'!C377)&gt;4,"--")</f>
        <v>--</v>
      </c>
      <c r="AF375" s="1" t="str">
        <f ca="1">IF(startDate="",0,IF(AND('pg1'!T377&gt;=startDate,'pg1'!T377&lt;=endDate,'pg1'!R377&lt;&gt;""),'pg1'!R377,""))</f>
        <v/>
      </c>
      <c r="AG375" s="110" t="str">
        <f>IF(AC375="","",COUNTIFS(AC2:AC3002,AC375))</f>
        <v/>
      </c>
      <c r="AH375" s="2" t="str">
        <f ca="1">IFERROR(MONTH('pg1'!T377),"--")</f>
        <v>--</v>
      </c>
      <c r="AI375" s="1">
        <f ca="1">COUNTIFS(AC2:AC3002,'pg1'!C377,AH2:AH3002,AH375)</f>
        <v>0</v>
      </c>
    </row>
    <row r="376" spans="27:35" ht="12.75" customHeight="1">
      <c r="AA376" s="1">
        <f t="shared" si="6"/>
        <v>375</v>
      </c>
      <c r="AB376" s="1" t="b">
        <f>AND('pg1'!S378&lt;&gt;"Cancelled",'pg1'!S378&lt;&gt;"Account",'pg1'!S378&lt;&gt;"Pending",'pg1'!S378&lt;&gt;"")</f>
        <v>0</v>
      </c>
      <c r="AC376" s="1" t="str">
        <f>IF(AB376=TRUE,'pg1'!C378,"")</f>
        <v/>
      </c>
      <c r="AD376" s="1" t="str">
        <f>IF('pg1'!S378="Ordered",'pg1'!C378,"")</f>
        <v/>
      </c>
      <c r="AE376" s="2" t="str">
        <f>IF('pg1'!C378&lt;&gt;"",COUNTIF(AD2:AD3002,'pg1'!C378)&gt;4,"--")</f>
        <v>--</v>
      </c>
      <c r="AF376" s="1" t="str">
        <f ca="1">IF(startDate="",0,IF(AND('pg1'!T378&gt;=startDate,'pg1'!T378&lt;=endDate,'pg1'!R378&lt;&gt;""),'pg1'!R378,""))</f>
        <v/>
      </c>
      <c r="AG376" s="110" t="str">
        <f>IF(AC376="","",COUNTIFS(AC2:AC3002,AC376))</f>
        <v/>
      </c>
      <c r="AH376" s="2" t="str">
        <f ca="1">IFERROR(MONTH('pg1'!T378),"--")</f>
        <v>--</v>
      </c>
      <c r="AI376" s="1">
        <f ca="1">COUNTIFS(AC2:AC3002,'pg1'!C378,AH2:AH3002,AH376)</f>
        <v>0</v>
      </c>
    </row>
    <row r="377" spans="27:35" ht="12.75" customHeight="1">
      <c r="AA377" s="1">
        <f t="shared" si="6"/>
        <v>376</v>
      </c>
      <c r="AB377" s="1" t="b">
        <f>AND('pg1'!S379&lt;&gt;"Cancelled",'pg1'!S379&lt;&gt;"Account",'pg1'!S379&lt;&gt;"Pending",'pg1'!S379&lt;&gt;"")</f>
        <v>0</v>
      </c>
      <c r="AC377" s="1" t="str">
        <f>IF(AB377=TRUE,'pg1'!C379,"")</f>
        <v/>
      </c>
      <c r="AD377" s="1" t="str">
        <f>IF('pg1'!S379="Ordered",'pg1'!C379,"")</f>
        <v/>
      </c>
      <c r="AE377" s="2" t="str">
        <f>IF('pg1'!C379&lt;&gt;"",COUNTIF(AD2:AD3002,'pg1'!C379)&gt;4,"--")</f>
        <v>--</v>
      </c>
      <c r="AF377" s="1" t="str">
        <f ca="1">IF(startDate="",0,IF(AND('pg1'!T379&gt;=startDate,'pg1'!T379&lt;=endDate,'pg1'!R379&lt;&gt;""),'pg1'!R379,""))</f>
        <v/>
      </c>
      <c r="AG377" s="110" t="str">
        <f>IF(AC377="","",COUNTIFS(AC2:AC3002,AC377))</f>
        <v/>
      </c>
      <c r="AH377" s="2" t="str">
        <f ca="1">IFERROR(MONTH('pg1'!T379),"--")</f>
        <v>--</v>
      </c>
      <c r="AI377" s="1">
        <f ca="1">COUNTIFS(AC2:AC3002,'pg1'!C379,AH2:AH3002,AH377)</f>
        <v>0</v>
      </c>
    </row>
    <row r="378" spans="27:35" ht="12.75" customHeight="1">
      <c r="AA378" s="1">
        <f t="shared" si="6"/>
        <v>377</v>
      </c>
      <c r="AB378" s="1" t="b">
        <f>AND('pg1'!S380&lt;&gt;"Cancelled",'pg1'!S380&lt;&gt;"Account",'pg1'!S380&lt;&gt;"Pending",'pg1'!S380&lt;&gt;"")</f>
        <v>0</v>
      </c>
      <c r="AC378" s="1" t="str">
        <f>IF(AB378=TRUE,'pg1'!C380,"")</f>
        <v/>
      </c>
      <c r="AD378" s="1" t="str">
        <f>IF('pg1'!S380="Ordered",'pg1'!C380,"")</f>
        <v/>
      </c>
      <c r="AE378" s="2" t="str">
        <f>IF('pg1'!C380&lt;&gt;"",COUNTIF(AD2:AD3002,'pg1'!C380)&gt;4,"--")</f>
        <v>--</v>
      </c>
      <c r="AF378" s="1" t="str">
        <f ca="1">IF(startDate="",0,IF(AND('pg1'!T380&gt;=startDate,'pg1'!T380&lt;=endDate,'pg1'!R380&lt;&gt;""),'pg1'!R380,""))</f>
        <v/>
      </c>
      <c r="AG378" s="110" t="str">
        <f>IF(AC378="","",COUNTIFS(AC2:AC3002,AC378))</f>
        <v/>
      </c>
      <c r="AH378" s="2" t="str">
        <f ca="1">IFERROR(MONTH('pg1'!T380),"--")</f>
        <v>--</v>
      </c>
      <c r="AI378" s="1">
        <f ca="1">COUNTIFS(AC2:AC3002,'pg1'!C380,AH2:AH3002,AH378)</f>
        <v>0</v>
      </c>
    </row>
    <row r="379" spans="27:35" ht="12.75" customHeight="1">
      <c r="AA379" s="1">
        <f t="shared" si="6"/>
        <v>378</v>
      </c>
      <c r="AB379" s="1" t="b">
        <f>AND('pg1'!S381&lt;&gt;"Cancelled",'pg1'!S381&lt;&gt;"Account",'pg1'!S381&lt;&gt;"Pending",'pg1'!S381&lt;&gt;"")</f>
        <v>0</v>
      </c>
      <c r="AC379" s="1" t="str">
        <f>IF(AB379=TRUE,'pg1'!C381,"")</f>
        <v/>
      </c>
      <c r="AD379" s="1" t="str">
        <f>IF('pg1'!S381="Ordered",'pg1'!C381,"")</f>
        <v/>
      </c>
      <c r="AE379" s="2" t="str">
        <f>IF('pg1'!C381&lt;&gt;"",COUNTIF(AD2:AD3002,'pg1'!C381)&gt;4,"--")</f>
        <v>--</v>
      </c>
      <c r="AF379" s="1" t="str">
        <f ca="1">IF(startDate="",0,IF(AND('pg1'!T381&gt;=startDate,'pg1'!T381&lt;=endDate,'pg1'!R381&lt;&gt;""),'pg1'!R381,""))</f>
        <v/>
      </c>
      <c r="AG379" s="110" t="str">
        <f>IF(AC379="","",COUNTIFS(AC2:AC3002,AC379))</f>
        <v/>
      </c>
      <c r="AH379" s="2" t="str">
        <f ca="1">IFERROR(MONTH('pg1'!T381),"--")</f>
        <v>--</v>
      </c>
      <c r="AI379" s="1">
        <f ca="1">COUNTIFS(AC2:AC3002,'pg1'!C381,AH2:AH3002,AH379)</f>
        <v>0</v>
      </c>
    </row>
    <row r="380" spans="27:35" ht="12.75" customHeight="1">
      <c r="AA380" s="1">
        <f t="shared" si="6"/>
        <v>379</v>
      </c>
      <c r="AB380" s="1" t="b">
        <f>AND('pg1'!S382&lt;&gt;"Cancelled",'pg1'!S382&lt;&gt;"Account",'pg1'!S382&lt;&gt;"Pending",'pg1'!S382&lt;&gt;"")</f>
        <v>0</v>
      </c>
      <c r="AC380" s="1" t="str">
        <f>IF(AB380=TRUE,'pg1'!C382,"")</f>
        <v/>
      </c>
      <c r="AD380" s="1" t="str">
        <f>IF('pg1'!S382="Ordered",'pg1'!C382,"")</f>
        <v/>
      </c>
      <c r="AE380" s="2" t="str">
        <f>IF('pg1'!C382&lt;&gt;"",COUNTIF(AD2:AD3002,'pg1'!C382)&gt;4,"--")</f>
        <v>--</v>
      </c>
      <c r="AF380" s="1" t="str">
        <f ca="1">IF(startDate="",0,IF(AND('pg1'!T382&gt;=startDate,'pg1'!T382&lt;=endDate,'pg1'!R382&lt;&gt;""),'pg1'!R382,""))</f>
        <v/>
      </c>
      <c r="AG380" s="110" t="str">
        <f>IF(AC380="","",COUNTIFS(AC2:AC3002,AC380))</f>
        <v/>
      </c>
      <c r="AH380" s="2" t="str">
        <f ca="1">IFERROR(MONTH('pg1'!T382),"--")</f>
        <v>--</v>
      </c>
      <c r="AI380" s="1">
        <f ca="1">COUNTIFS(AC2:AC3002,'pg1'!C382,AH2:AH3002,AH380)</f>
        <v>0</v>
      </c>
    </row>
    <row r="381" spans="27:35" ht="12.75" customHeight="1">
      <c r="AA381" s="1">
        <f t="shared" si="6"/>
        <v>380</v>
      </c>
      <c r="AB381" s="1" t="b">
        <f>AND('pg1'!S383&lt;&gt;"Cancelled",'pg1'!S383&lt;&gt;"Account",'pg1'!S383&lt;&gt;"Pending",'pg1'!S383&lt;&gt;"")</f>
        <v>0</v>
      </c>
      <c r="AC381" s="1" t="str">
        <f>IF(AB381=TRUE,'pg1'!C383,"")</f>
        <v/>
      </c>
      <c r="AD381" s="1" t="str">
        <f>IF('pg1'!S383="Ordered",'pg1'!C383,"")</f>
        <v/>
      </c>
      <c r="AE381" s="2" t="str">
        <f>IF('pg1'!C383&lt;&gt;"",COUNTIF(AD2:AD3002,'pg1'!C383)&gt;4,"--")</f>
        <v>--</v>
      </c>
      <c r="AF381" s="1" t="str">
        <f ca="1">IF(startDate="",0,IF(AND('pg1'!T383&gt;=startDate,'pg1'!T383&lt;=endDate,'pg1'!R383&lt;&gt;""),'pg1'!R383,""))</f>
        <v/>
      </c>
      <c r="AG381" s="110" t="str">
        <f>IF(AC381="","",COUNTIFS(AC2:AC3002,AC381))</f>
        <v/>
      </c>
      <c r="AH381" s="2" t="str">
        <f ca="1">IFERROR(MONTH('pg1'!T383),"--")</f>
        <v>--</v>
      </c>
      <c r="AI381" s="1">
        <f ca="1">COUNTIFS(AC2:AC3002,'pg1'!C383,AH2:AH3002,AH381)</f>
        <v>0</v>
      </c>
    </row>
    <row r="382" spans="27:35" ht="12.75" customHeight="1">
      <c r="AA382" s="1">
        <f t="shared" si="6"/>
        <v>381</v>
      </c>
      <c r="AB382" s="1" t="b">
        <f>AND('pg1'!S384&lt;&gt;"Cancelled",'pg1'!S384&lt;&gt;"Account",'pg1'!S384&lt;&gt;"Pending",'pg1'!S384&lt;&gt;"")</f>
        <v>0</v>
      </c>
      <c r="AC382" s="1" t="str">
        <f>IF(AB382=TRUE,'pg1'!C384,"")</f>
        <v/>
      </c>
      <c r="AD382" s="1" t="str">
        <f>IF('pg1'!S384="Ordered",'pg1'!C384,"")</f>
        <v/>
      </c>
      <c r="AE382" s="2" t="str">
        <f>IF('pg1'!C384&lt;&gt;"",COUNTIF(AD2:AD3002,'pg1'!C384)&gt;4,"--")</f>
        <v>--</v>
      </c>
      <c r="AF382" s="1" t="str">
        <f ca="1">IF(startDate="",0,IF(AND('pg1'!T384&gt;=startDate,'pg1'!T384&lt;=endDate,'pg1'!R384&lt;&gt;""),'pg1'!R384,""))</f>
        <v/>
      </c>
      <c r="AG382" s="110" t="str">
        <f>IF(AC382="","",COUNTIFS(AC2:AC3002,AC382))</f>
        <v/>
      </c>
      <c r="AH382" s="2" t="str">
        <f ca="1">IFERROR(MONTH('pg1'!T384),"--")</f>
        <v>--</v>
      </c>
      <c r="AI382" s="1">
        <f ca="1">COUNTIFS(AC2:AC3002,'pg1'!C384,AH2:AH3002,AH382)</f>
        <v>0</v>
      </c>
    </row>
    <row r="383" spans="27:35" ht="12.75" customHeight="1">
      <c r="AA383" s="1">
        <f t="shared" si="6"/>
        <v>382</v>
      </c>
      <c r="AB383" s="1" t="b">
        <f>AND('pg1'!S385&lt;&gt;"Cancelled",'pg1'!S385&lt;&gt;"Account",'pg1'!S385&lt;&gt;"Pending",'pg1'!S385&lt;&gt;"")</f>
        <v>0</v>
      </c>
      <c r="AC383" s="1" t="str">
        <f>IF(AB383=TRUE,'pg1'!C385,"")</f>
        <v/>
      </c>
      <c r="AD383" s="1" t="str">
        <f>IF('pg1'!S385="Ordered",'pg1'!C385,"")</f>
        <v/>
      </c>
      <c r="AE383" s="2" t="str">
        <f>IF('pg1'!C385&lt;&gt;"",COUNTIF(AD2:AD3002,'pg1'!C385)&gt;4,"--")</f>
        <v>--</v>
      </c>
      <c r="AF383" s="1" t="str">
        <f ca="1">IF(startDate="",0,IF(AND('pg1'!T385&gt;=startDate,'pg1'!T385&lt;=endDate,'pg1'!R385&lt;&gt;""),'pg1'!R385,""))</f>
        <v/>
      </c>
      <c r="AG383" s="110" t="str">
        <f>IF(AC383="","",COUNTIFS(AC2:AC3002,AC383))</f>
        <v/>
      </c>
      <c r="AH383" s="2" t="str">
        <f ca="1">IFERROR(MONTH('pg1'!T385),"--")</f>
        <v>--</v>
      </c>
      <c r="AI383" s="1">
        <f ca="1">COUNTIFS(AC2:AC3002,'pg1'!C385,AH2:AH3002,AH383)</f>
        <v>0</v>
      </c>
    </row>
    <row r="384" spans="27:35" ht="12.75" customHeight="1">
      <c r="AA384" s="1">
        <f t="shared" si="6"/>
        <v>383</v>
      </c>
      <c r="AB384" s="1" t="b">
        <f>AND('pg1'!S386&lt;&gt;"Cancelled",'pg1'!S386&lt;&gt;"Account",'pg1'!S386&lt;&gt;"Pending",'pg1'!S386&lt;&gt;"")</f>
        <v>0</v>
      </c>
      <c r="AC384" s="1" t="str">
        <f>IF(AB384=TRUE,'pg1'!C386,"")</f>
        <v/>
      </c>
      <c r="AD384" s="1" t="str">
        <f>IF('pg1'!S386="Ordered",'pg1'!C386,"")</f>
        <v/>
      </c>
      <c r="AE384" s="2" t="str">
        <f>IF('pg1'!C386&lt;&gt;"",COUNTIF(AD2:AD3002,'pg1'!C386)&gt;4,"--")</f>
        <v>--</v>
      </c>
      <c r="AF384" s="1" t="str">
        <f ca="1">IF(startDate="",0,IF(AND('pg1'!T386&gt;=startDate,'pg1'!T386&lt;=endDate,'pg1'!R386&lt;&gt;""),'pg1'!R386,""))</f>
        <v/>
      </c>
      <c r="AG384" s="110" t="str">
        <f>IF(AC384="","",COUNTIFS(AC2:AC3002,AC384))</f>
        <v/>
      </c>
      <c r="AH384" s="2" t="str">
        <f ca="1">IFERROR(MONTH('pg1'!T386),"--")</f>
        <v>--</v>
      </c>
      <c r="AI384" s="1">
        <f ca="1">COUNTIFS(AC2:AC3002,'pg1'!C386,AH2:AH3002,AH384)</f>
        <v>0</v>
      </c>
    </row>
    <row r="385" spans="27:35" ht="12.75" customHeight="1">
      <c r="AA385" s="1">
        <f t="shared" si="6"/>
        <v>384</v>
      </c>
      <c r="AB385" s="1" t="b">
        <f>AND('pg1'!S387&lt;&gt;"Cancelled",'pg1'!S387&lt;&gt;"Account",'pg1'!S387&lt;&gt;"Pending",'pg1'!S387&lt;&gt;"")</f>
        <v>0</v>
      </c>
      <c r="AC385" s="1" t="str">
        <f>IF(AB385=TRUE,'pg1'!C387,"")</f>
        <v/>
      </c>
      <c r="AD385" s="1" t="str">
        <f>IF('pg1'!S387="Ordered",'pg1'!C387,"")</f>
        <v/>
      </c>
      <c r="AE385" s="2" t="str">
        <f>IF('pg1'!C387&lt;&gt;"",COUNTIF(AD2:AD3002,'pg1'!C387)&gt;4,"--")</f>
        <v>--</v>
      </c>
      <c r="AF385" s="1" t="str">
        <f ca="1">IF(startDate="",0,IF(AND('pg1'!T387&gt;=startDate,'pg1'!T387&lt;=endDate,'pg1'!R387&lt;&gt;""),'pg1'!R387,""))</f>
        <v/>
      </c>
      <c r="AG385" s="110" t="str">
        <f>IF(AC385="","",COUNTIFS(AC2:AC3002,AC385))</f>
        <v/>
      </c>
      <c r="AH385" s="2" t="str">
        <f ca="1">IFERROR(MONTH('pg1'!T387),"--")</f>
        <v>--</v>
      </c>
      <c r="AI385" s="1">
        <f ca="1">COUNTIFS(AC2:AC3002,'pg1'!C387,AH2:AH3002,AH385)</f>
        <v>0</v>
      </c>
    </row>
    <row r="386" spans="27:35" ht="12.75" customHeight="1">
      <c r="AA386" s="1">
        <f t="shared" si="6"/>
        <v>385</v>
      </c>
      <c r="AB386" s="1" t="b">
        <f>AND('pg1'!S388&lt;&gt;"Cancelled",'pg1'!S388&lt;&gt;"Account",'pg1'!S388&lt;&gt;"Pending",'pg1'!S388&lt;&gt;"")</f>
        <v>0</v>
      </c>
      <c r="AC386" s="1" t="str">
        <f>IF(AB386=TRUE,'pg1'!C388,"")</f>
        <v/>
      </c>
      <c r="AD386" s="1" t="str">
        <f>IF('pg1'!S388="Ordered",'pg1'!C388,"")</f>
        <v/>
      </c>
      <c r="AE386" s="2" t="str">
        <f>IF('pg1'!C388&lt;&gt;"",COUNTIF(AD2:AD3002,'pg1'!C388)&gt;4,"--")</f>
        <v>--</v>
      </c>
      <c r="AF386" s="1" t="str">
        <f ca="1">IF(startDate="",0,IF(AND('pg1'!T388&gt;=startDate,'pg1'!T388&lt;=endDate,'pg1'!R388&lt;&gt;""),'pg1'!R388,""))</f>
        <v/>
      </c>
      <c r="AG386" s="110" t="str">
        <f>IF(AC386="","",COUNTIFS(AC2:AC3002,AC386))</f>
        <v/>
      </c>
      <c r="AH386" s="2" t="str">
        <f ca="1">IFERROR(MONTH('pg1'!T388),"--")</f>
        <v>--</v>
      </c>
      <c r="AI386" s="1">
        <f ca="1">COUNTIFS(AC2:AC3002,'pg1'!C388,AH2:AH3002,AH386)</f>
        <v>0</v>
      </c>
    </row>
    <row r="387" spans="27:35" ht="12.75" customHeight="1">
      <c r="AA387" s="1">
        <f t="shared" si="6"/>
        <v>386</v>
      </c>
      <c r="AB387" s="1" t="b">
        <f>AND('pg1'!S389&lt;&gt;"Cancelled",'pg1'!S389&lt;&gt;"Account",'pg1'!S389&lt;&gt;"Pending",'pg1'!S389&lt;&gt;"")</f>
        <v>0</v>
      </c>
      <c r="AC387" s="1" t="str">
        <f>IF(AB387=TRUE,'pg1'!C389,"")</f>
        <v/>
      </c>
      <c r="AD387" s="1" t="str">
        <f>IF('pg1'!S389="Ordered",'pg1'!C389,"")</f>
        <v/>
      </c>
      <c r="AE387" s="2" t="str">
        <f>IF('pg1'!C389&lt;&gt;"",COUNTIF(AD2:AD3002,'pg1'!C389)&gt;4,"--")</f>
        <v>--</v>
      </c>
      <c r="AF387" s="1" t="str">
        <f ca="1">IF(startDate="",0,IF(AND('pg1'!T389&gt;=startDate,'pg1'!T389&lt;=endDate,'pg1'!R389&lt;&gt;""),'pg1'!R389,""))</f>
        <v/>
      </c>
      <c r="AG387" s="110" t="str">
        <f>IF(AC387="","",COUNTIFS(AC2:AC3002,AC387))</f>
        <v/>
      </c>
      <c r="AH387" s="2" t="str">
        <f ca="1">IFERROR(MONTH('pg1'!T389),"--")</f>
        <v>--</v>
      </c>
      <c r="AI387" s="1">
        <f ca="1">COUNTIFS(AC2:AC3002,'pg1'!C389,AH2:AH3002,AH387)</f>
        <v>0</v>
      </c>
    </row>
    <row r="388" spans="27:35" ht="12.75" customHeight="1">
      <c r="AA388" s="1">
        <f t="shared" ref="AA388:AA451" si="7">AA387+1</f>
        <v>387</v>
      </c>
      <c r="AB388" s="1" t="b">
        <f>AND('pg1'!S390&lt;&gt;"Cancelled",'pg1'!S390&lt;&gt;"Account",'pg1'!S390&lt;&gt;"Pending",'pg1'!S390&lt;&gt;"")</f>
        <v>0</v>
      </c>
      <c r="AC388" s="1" t="str">
        <f>IF(AB388=TRUE,'pg1'!C390,"")</f>
        <v/>
      </c>
      <c r="AD388" s="1" t="str">
        <f>IF('pg1'!S390="Ordered",'pg1'!C390,"")</f>
        <v/>
      </c>
      <c r="AE388" s="2" t="str">
        <f>IF('pg1'!C390&lt;&gt;"",COUNTIF(AD2:AD3002,'pg1'!C390)&gt;4,"--")</f>
        <v>--</v>
      </c>
      <c r="AF388" s="1" t="str">
        <f ca="1">IF(startDate="",0,IF(AND('pg1'!T390&gt;=startDate,'pg1'!T390&lt;=endDate,'pg1'!R390&lt;&gt;""),'pg1'!R390,""))</f>
        <v/>
      </c>
      <c r="AG388" s="110" t="str">
        <f>IF(AC388="","",COUNTIFS(AC2:AC3002,AC388))</f>
        <v/>
      </c>
      <c r="AH388" s="2" t="str">
        <f ca="1">IFERROR(MONTH('pg1'!T390),"--")</f>
        <v>--</v>
      </c>
      <c r="AI388" s="1">
        <f ca="1">COUNTIFS(AC2:AC3002,'pg1'!C390,AH2:AH3002,AH388)</f>
        <v>0</v>
      </c>
    </row>
    <row r="389" spans="27:35" ht="12.75" customHeight="1">
      <c r="AA389" s="1">
        <f t="shared" si="7"/>
        <v>388</v>
      </c>
      <c r="AB389" s="1" t="b">
        <f>AND('pg1'!S391&lt;&gt;"Cancelled",'pg1'!S391&lt;&gt;"Account",'pg1'!S391&lt;&gt;"Pending",'pg1'!S391&lt;&gt;"")</f>
        <v>0</v>
      </c>
      <c r="AC389" s="1" t="str">
        <f>IF(AB389=TRUE,'pg1'!C391,"")</f>
        <v/>
      </c>
      <c r="AD389" s="1" t="str">
        <f>IF('pg1'!S391="Ordered",'pg1'!C391,"")</f>
        <v/>
      </c>
      <c r="AE389" s="2" t="str">
        <f>IF('pg1'!C391&lt;&gt;"",COUNTIF(AD2:AD3002,'pg1'!C391)&gt;4,"--")</f>
        <v>--</v>
      </c>
      <c r="AF389" s="1" t="str">
        <f ca="1">IF(startDate="",0,IF(AND('pg1'!T391&gt;=startDate,'pg1'!T391&lt;=endDate,'pg1'!R391&lt;&gt;""),'pg1'!R391,""))</f>
        <v/>
      </c>
      <c r="AG389" s="110" t="str">
        <f>IF(AC389="","",COUNTIFS(AC2:AC3002,AC389))</f>
        <v/>
      </c>
      <c r="AH389" s="2" t="str">
        <f ca="1">IFERROR(MONTH('pg1'!T391),"--")</f>
        <v>--</v>
      </c>
      <c r="AI389" s="1">
        <f ca="1">COUNTIFS(AC2:AC3002,'pg1'!C391,AH2:AH3002,AH389)</f>
        <v>0</v>
      </c>
    </row>
    <row r="390" spans="27:35" ht="12.75" customHeight="1">
      <c r="AA390" s="1">
        <f t="shared" si="7"/>
        <v>389</v>
      </c>
      <c r="AB390" s="1" t="b">
        <f>AND('pg1'!S392&lt;&gt;"Cancelled",'pg1'!S392&lt;&gt;"Account",'pg1'!S392&lt;&gt;"Pending",'pg1'!S392&lt;&gt;"")</f>
        <v>0</v>
      </c>
      <c r="AC390" s="1" t="str">
        <f>IF(AB390=TRUE,'pg1'!C392,"")</f>
        <v/>
      </c>
      <c r="AD390" s="1" t="str">
        <f>IF('pg1'!S392="Ordered",'pg1'!C392,"")</f>
        <v/>
      </c>
      <c r="AE390" s="2" t="str">
        <f>IF('pg1'!C392&lt;&gt;"",COUNTIF(AD2:AD3002,'pg1'!C392)&gt;4,"--")</f>
        <v>--</v>
      </c>
      <c r="AF390" s="1" t="str">
        <f ca="1">IF(startDate="",0,IF(AND('pg1'!T392&gt;=startDate,'pg1'!T392&lt;=endDate,'pg1'!R392&lt;&gt;""),'pg1'!R392,""))</f>
        <v/>
      </c>
      <c r="AG390" s="110" t="str">
        <f>IF(AC390="","",COUNTIFS(AC2:AC3002,AC390))</f>
        <v/>
      </c>
      <c r="AH390" s="2" t="str">
        <f ca="1">IFERROR(MONTH('pg1'!T392),"--")</f>
        <v>--</v>
      </c>
      <c r="AI390" s="1">
        <f ca="1">COUNTIFS(AC2:AC3002,'pg1'!C392,AH2:AH3002,AH390)</f>
        <v>0</v>
      </c>
    </row>
    <row r="391" spans="27:35" ht="12.75" customHeight="1">
      <c r="AA391" s="1">
        <f t="shared" si="7"/>
        <v>390</v>
      </c>
      <c r="AB391" s="1" t="b">
        <f>AND('pg1'!S393&lt;&gt;"Cancelled",'pg1'!S393&lt;&gt;"Account",'pg1'!S393&lt;&gt;"Pending",'pg1'!S393&lt;&gt;"")</f>
        <v>0</v>
      </c>
      <c r="AC391" s="1" t="str">
        <f>IF(AB391=TRUE,'pg1'!C393,"")</f>
        <v/>
      </c>
      <c r="AD391" s="1" t="str">
        <f>IF('pg1'!S393="Ordered",'pg1'!C393,"")</f>
        <v/>
      </c>
      <c r="AE391" s="2" t="str">
        <f>IF('pg1'!C393&lt;&gt;"",COUNTIF(AD2:AD3002,'pg1'!C393)&gt;4,"--")</f>
        <v>--</v>
      </c>
      <c r="AF391" s="1" t="str">
        <f ca="1">IF(startDate="",0,IF(AND('pg1'!T393&gt;=startDate,'pg1'!T393&lt;=endDate,'pg1'!R393&lt;&gt;""),'pg1'!R393,""))</f>
        <v/>
      </c>
      <c r="AG391" s="110" t="str">
        <f>IF(AC391="","",COUNTIFS(AC2:AC3002,AC391))</f>
        <v/>
      </c>
      <c r="AH391" s="2" t="str">
        <f ca="1">IFERROR(MONTH('pg1'!T393),"--")</f>
        <v>--</v>
      </c>
      <c r="AI391" s="1">
        <f ca="1">COUNTIFS(AC2:AC3002,'pg1'!C393,AH2:AH3002,AH391)</f>
        <v>0</v>
      </c>
    </row>
    <row r="392" spans="27:35" ht="12.75" customHeight="1">
      <c r="AA392" s="1">
        <f t="shared" si="7"/>
        <v>391</v>
      </c>
      <c r="AB392" s="1" t="b">
        <f>AND('pg1'!S394&lt;&gt;"Cancelled",'pg1'!S394&lt;&gt;"Account",'pg1'!S394&lt;&gt;"Pending",'pg1'!S394&lt;&gt;"")</f>
        <v>0</v>
      </c>
      <c r="AC392" s="1" t="str">
        <f>IF(AB392=TRUE,'pg1'!C394,"")</f>
        <v/>
      </c>
      <c r="AD392" s="1" t="str">
        <f>IF('pg1'!S394="Ordered",'pg1'!C394,"")</f>
        <v/>
      </c>
      <c r="AE392" s="2" t="str">
        <f>IF('pg1'!C394&lt;&gt;"",COUNTIF(AD2:AD3002,'pg1'!C394)&gt;4,"--")</f>
        <v>--</v>
      </c>
      <c r="AF392" s="1" t="str">
        <f ca="1">IF(startDate="",0,IF(AND('pg1'!T394&gt;=startDate,'pg1'!T394&lt;=endDate,'pg1'!R394&lt;&gt;""),'pg1'!R394,""))</f>
        <v/>
      </c>
      <c r="AG392" s="110" t="str">
        <f>IF(AC392="","",COUNTIFS(AC2:AC3002,AC392))</f>
        <v/>
      </c>
      <c r="AH392" s="2" t="str">
        <f ca="1">IFERROR(MONTH('pg1'!T394),"--")</f>
        <v>--</v>
      </c>
      <c r="AI392" s="1">
        <f ca="1">COUNTIFS(AC2:AC3002,'pg1'!C394,AH2:AH3002,AH392)</f>
        <v>0</v>
      </c>
    </row>
    <row r="393" spans="27:35" ht="12.75" customHeight="1">
      <c r="AA393" s="1">
        <f t="shared" si="7"/>
        <v>392</v>
      </c>
      <c r="AB393" s="1" t="b">
        <f>AND('pg1'!S395&lt;&gt;"Cancelled",'pg1'!S395&lt;&gt;"Account",'pg1'!S395&lt;&gt;"Pending",'pg1'!S395&lt;&gt;"")</f>
        <v>0</v>
      </c>
      <c r="AC393" s="1" t="str">
        <f>IF(AB393=TRUE,'pg1'!C395,"")</f>
        <v/>
      </c>
      <c r="AD393" s="1" t="str">
        <f>IF('pg1'!S395="Ordered",'pg1'!C395,"")</f>
        <v/>
      </c>
      <c r="AE393" s="2" t="str">
        <f>IF('pg1'!C395&lt;&gt;"",COUNTIF(AD2:AD3002,'pg1'!C395)&gt;4,"--")</f>
        <v>--</v>
      </c>
      <c r="AF393" s="1" t="str">
        <f ca="1">IF(startDate="",0,IF(AND('pg1'!T395&gt;=startDate,'pg1'!T395&lt;=endDate,'pg1'!R395&lt;&gt;""),'pg1'!R395,""))</f>
        <v/>
      </c>
      <c r="AG393" s="110" t="str">
        <f>IF(AC393="","",COUNTIFS(AC2:AC3002,AC393))</f>
        <v/>
      </c>
      <c r="AH393" s="2" t="str">
        <f ca="1">IFERROR(MONTH('pg1'!T395),"--")</f>
        <v>--</v>
      </c>
      <c r="AI393" s="1">
        <f ca="1">COUNTIFS(AC2:AC3002,'pg1'!C395,AH2:AH3002,AH393)</f>
        <v>0</v>
      </c>
    </row>
    <row r="394" spans="27:35" ht="12.75" customHeight="1">
      <c r="AA394" s="1">
        <f t="shared" si="7"/>
        <v>393</v>
      </c>
      <c r="AB394" s="1" t="b">
        <f>AND('pg1'!S396&lt;&gt;"Cancelled",'pg1'!S396&lt;&gt;"Account",'pg1'!S396&lt;&gt;"Pending",'pg1'!S396&lt;&gt;"")</f>
        <v>0</v>
      </c>
      <c r="AC394" s="1" t="str">
        <f>IF(AB394=TRUE,'pg1'!C396,"")</f>
        <v/>
      </c>
      <c r="AD394" s="1" t="str">
        <f>IF('pg1'!S396="Ordered",'pg1'!C396,"")</f>
        <v/>
      </c>
      <c r="AE394" s="2" t="str">
        <f>IF('pg1'!C396&lt;&gt;"",COUNTIF(AD2:AD3002,'pg1'!C396)&gt;4,"--")</f>
        <v>--</v>
      </c>
      <c r="AF394" s="1" t="str">
        <f ca="1">IF(startDate="",0,IF(AND('pg1'!T396&gt;=startDate,'pg1'!T396&lt;=endDate,'pg1'!R396&lt;&gt;""),'pg1'!R396,""))</f>
        <v/>
      </c>
      <c r="AG394" s="110" t="str">
        <f>IF(AC394="","",COUNTIFS(AC2:AC3002,AC394))</f>
        <v/>
      </c>
      <c r="AH394" s="2" t="str">
        <f ca="1">IFERROR(MONTH('pg1'!T396),"--")</f>
        <v>--</v>
      </c>
      <c r="AI394" s="1">
        <f ca="1">COUNTIFS(AC2:AC3002,'pg1'!C396,AH2:AH3002,AH394)</f>
        <v>0</v>
      </c>
    </row>
    <row r="395" spans="27:35" ht="12.75" customHeight="1">
      <c r="AA395" s="1">
        <f t="shared" si="7"/>
        <v>394</v>
      </c>
      <c r="AB395" s="1" t="b">
        <f>AND('pg1'!S397&lt;&gt;"Cancelled",'pg1'!S397&lt;&gt;"Account",'pg1'!S397&lt;&gt;"Pending",'pg1'!S397&lt;&gt;"")</f>
        <v>0</v>
      </c>
      <c r="AC395" s="1" t="str">
        <f>IF(AB395=TRUE,'pg1'!C397,"")</f>
        <v/>
      </c>
      <c r="AD395" s="1" t="str">
        <f>IF('pg1'!S397="Ordered",'pg1'!C397,"")</f>
        <v/>
      </c>
      <c r="AE395" s="2" t="str">
        <f>IF('pg1'!C397&lt;&gt;"",COUNTIF(AD2:AD3002,'pg1'!C397)&gt;4,"--")</f>
        <v>--</v>
      </c>
      <c r="AF395" s="1" t="str">
        <f ca="1">IF(startDate="",0,IF(AND('pg1'!T397&gt;=startDate,'pg1'!T397&lt;=endDate,'pg1'!R397&lt;&gt;""),'pg1'!R397,""))</f>
        <v/>
      </c>
      <c r="AG395" s="110" t="str">
        <f>IF(AC395="","",COUNTIFS(AC2:AC3002,AC395))</f>
        <v/>
      </c>
      <c r="AH395" s="2" t="str">
        <f ca="1">IFERROR(MONTH('pg1'!T397),"--")</f>
        <v>--</v>
      </c>
      <c r="AI395" s="1">
        <f ca="1">COUNTIFS(AC2:AC3002,'pg1'!C397,AH2:AH3002,AH395)</f>
        <v>0</v>
      </c>
    </row>
    <row r="396" spans="27:35" ht="12.75" customHeight="1">
      <c r="AA396" s="1">
        <f t="shared" si="7"/>
        <v>395</v>
      </c>
      <c r="AB396" s="1" t="b">
        <f>AND('pg1'!S398&lt;&gt;"Cancelled",'pg1'!S398&lt;&gt;"Account",'pg1'!S398&lt;&gt;"Pending",'pg1'!S398&lt;&gt;"")</f>
        <v>0</v>
      </c>
      <c r="AC396" s="1" t="str">
        <f>IF(AB396=TRUE,'pg1'!C398,"")</f>
        <v/>
      </c>
      <c r="AD396" s="1" t="str">
        <f>IF('pg1'!S398="Ordered",'pg1'!C398,"")</f>
        <v/>
      </c>
      <c r="AE396" s="2" t="str">
        <f>IF('pg1'!C398&lt;&gt;"",COUNTIF(AD2:AD3002,'pg1'!C398)&gt;4,"--")</f>
        <v>--</v>
      </c>
      <c r="AF396" s="1" t="str">
        <f ca="1">IF(startDate="",0,IF(AND('pg1'!T398&gt;=startDate,'pg1'!T398&lt;=endDate,'pg1'!R398&lt;&gt;""),'pg1'!R398,""))</f>
        <v/>
      </c>
      <c r="AG396" s="110" t="str">
        <f>IF(AC396="","",COUNTIFS(AC2:AC3002,AC396))</f>
        <v/>
      </c>
      <c r="AH396" s="2" t="str">
        <f ca="1">IFERROR(MONTH('pg1'!T398),"--")</f>
        <v>--</v>
      </c>
      <c r="AI396" s="1">
        <f ca="1">COUNTIFS(AC2:AC3002,'pg1'!C398,AH2:AH3002,AH396)</f>
        <v>0</v>
      </c>
    </row>
    <row r="397" spans="27:35" ht="12.75" customHeight="1">
      <c r="AA397" s="1">
        <f t="shared" si="7"/>
        <v>396</v>
      </c>
      <c r="AB397" s="1" t="b">
        <f>AND('pg1'!S399&lt;&gt;"Cancelled",'pg1'!S399&lt;&gt;"Account",'pg1'!S399&lt;&gt;"Pending",'pg1'!S399&lt;&gt;"")</f>
        <v>0</v>
      </c>
      <c r="AC397" s="1" t="str">
        <f>IF(AB397=TRUE,'pg1'!C399,"")</f>
        <v/>
      </c>
      <c r="AD397" s="1" t="str">
        <f>IF('pg1'!S399="Ordered",'pg1'!C399,"")</f>
        <v/>
      </c>
      <c r="AE397" s="2" t="str">
        <f>IF('pg1'!C399&lt;&gt;"",COUNTIF(AD2:AD3002,'pg1'!C399)&gt;4,"--")</f>
        <v>--</v>
      </c>
      <c r="AF397" s="1" t="str">
        <f ca="1">IF(startDate="",0,IF(AND('pg1'!T399&gt;=startDate,'pg1'!T399&lt;=endDate,'pg1'!R399&lt;&gt;""),'pg1'!R399,""))</f>
        <v/>
      </c>
      <c r="AG397" s="110" t="str">
        <f>IF(AC397="","",COUNTIFS(AC2:AC3002,AC397))</f>
        <v/>
      </c>
      <c r="AH397" s="2" t="str">
        <f ca="1">IFERROR(MONTH('pg1'!T399),"--")</f>
        <v>--</v>
      </c>
      <c r="AI397" s="1">
        <f ca="1">COUNTIFS(AC2:AC3002,'pg1'!C399,AH2:AH3002,AH397)</f>
        <v>0</v>
      </c>
    </row>
    <row r="398" spans="27:35" ht="12.75" customHeight="1">
      <c r="AA398" s="1">
        <f t="shared" si="7"/>
        <v>397</v>
      </c>
      <c r="AB398" s="1" t="b">
        <f>AND('pg1'!S400&lt;&gt;"Cancelled",'pg1'!S400&lt;&gt;"Account",'pg1'!S400&lt;&gt;"Pending",'pg1'!S400&lt;&gt;"")</f>
        <v>0</v>
      </c>
      <c r="AC398" s="1" t="str">
        <f>IF(AB398=TRUE,'pg1'!C400,"")</f>
        <v/>
      </c>
      <c r="AD398" s="1" t="str">
        <f>IF('pg1'!S400="Ordered",'pg1'!C400,"")</f>
        <v/>
      </c>
      <c r="AE398" s="2" t="str">
        <f>IF('pg1'!C400&lt;&gt;"",COUNTIF(AD2:AD3002,'pg1'!C400)&gt;4,"--")</f>
        <v>--</v>
      </c>
      <c r="AF398" s="1" t="str">
        <f ca="1">IF(startDate="",0,IF(AND('pg1'!T400&gt;=startDate,'pg1'!T400&lt;=endDate,'pg1'!R400&lt;&gt;""),'pg1'!R400,""))</f>
        <v/>
      </c>
      <c r="AG398" s="110" t="str">
        <f>IF(AC398="","",COUNTIFS(AC2:AC3002,AC398))</f>
        <v/>
      </c>
      <c r="AH398" s="2" t="str">
        <f ca="1">IFERROR(MONTH('pg1'!T400),"--")</f>
        <v>--</v>
      </c>
      <c r="AI398" s="1">
        <f ca="1">COUNTIFS(AC2:AC3002,'pg1'!C400,AH2:AH3002,AH398)</f>
        <v>0</v>
      </c>
    </row>
    <row r="399" spans="27:35" ht="12.75" customHeight="1">
      <c r="AA399" s="1">
        <f t="shared" si="7"/>
        <v>398</v>
      </c>
      <c r="AB399" s="1" t="b">
        <f>AND('pg1'!S401&lt;&gt;"Cancelled",'pg1'!S401&lt;&gt;"Account",'pg1'!S401&lt;&gt;"Pending",'pg1'!S401&lt;&gt;"")</f>
        <v>0</v>
      </c>
      <c r="AC399" s="1" t="str">
        <f>IF(AB399=TRUE,'pg1'!C401,"")</f>
        <v/>
      </c>
      <c r="AD399" s="1" t="str">
        <f>IF('pg1'!S401="Ordered",'pg1'!C401,"")</f>
        <v/>
      </c>
      <c r="AE399" s="2" t="str">
        <f>IF('pg1'!C401&lt;&gt;"",COUNTIF(AD2:AD3002,'pg1'!C401)&gt;4,"--")</f>
        <v>--</v>
      </c>
      <c r="AF399" s="1" t="str">
        <f ca="1">IF(startDate="",0,IF(AND('pg1'!T401&gt;=startDate,'pg1'!T401&lt;=endDate,'pg1'!R401&lt;&gt;""),'pg1'!R401,""))</f>
        <v/>
      </c>
      <c r="AG399" s="110" t="str">
        <f>IF(AC399="","",COUNTIFS(AC2:AC3002,AC399))</f>
        <v/>
      </c>
      <c r="AH399" s="2" t="str">
        <f ca="1">IFERROR(MONTH('pg1'!T401),"--")</f>
        <v>--</v>
      </c>
      <c r="AI399" s="1">
        <f ca="1">COUNTIFS(AC2:AC3002,'pg1'!C401,AH2:AH3002,AH399)</f>
        <v>0</v>
      </c>
    </row>
    <row r="400" spans="27:35" ht="12.75" customHeight="1">
      <c r="AA400" s="1">
        <f t="shared" si="7"/>
        <v>399</v>
      </c>
      <c r="AB400" s="1" t="b">
        <f>AND('pg1'!S402&lt;&gt;"Cancelled",'pg1'!S402&lt;&gt;"Account",'pg1'!S402&lt;&gt;"Pending",'pg1'!S402&lt;&gt;"")</f>
        <v>0</v>
      </c>
      <c r="AC400" s="1" t="str">
        <f>IF(AB400=TRUE,'pg1'!C402,"")</f>
        <v/>
      </c>
      <c r="AD400" s="1" t="str">
        <f>IF('pg1'!S402="Ordered",'pg1'!C402,"")</f>
        <v/>
      </c>
      <c r="AE400" s="2" t="str">
        <f>IF('pg1'!C402&lt;&gt;"",COUNTIF(AD2:AD3002,'pg1'!C402)&gt;4,"--")</f>
        <v>--</v>
      </c>
      <c r="AF400" s="1" t="str">
        <f ca="1">IF(startDate="",0,IF(AND('pg1'!T402&gt;=startDate,'pg1'!T402&lt;=endDate,'pg1'!R402&lt;&gt;""),'pg1'!R402,""))</f>
        <v/>
      </c>
      <c r="AG400" s="110" t="str">
        <f>IF(AC400="","",COUNTIFS(AC2:AC3002,AC400))</f>
        <v/>
      </c>
      <c r="AH400" s="2" t="str">
        <f ca="1">IFERROR(MONTH('pg1'!T402),"--")</f>
        <v>--</v>
      </c>
      <c r="AI400" s="1">
        <f ca="1">COUNTIFS(AC2:AC3002,'pg1'!C402,AH2:AH3002,AH400)</f>
        <v>0</v>
      </c>
    </row>
    <row r="401" spans="27:35" ht="12.75" customHeight="1">
      <c r="AA401" s="1">
        <f t="shared" si="7"/>
        <v>400</v>
      </c>
      <c r="AB401" s="1" t="b">
        <f>AND('pg1'!S403&lt;&gt;"Cancelled",'pg1'!S403&lt;&gt;"Account",'pg1'!S403&lt;&gt;"Pending",'pg1'!S403&lt;&gt;"")</f>
        <v>0</v>
      </c>
      <c r="AC401" s="1" t="str">
        <f>IF(AB401=TRUE,'pg1'!C403,"")</f>
        <v/>
      </c>
      <c r="AD401" s="1" t="str">
        <f>IF('pg1'!S403="Ordered",'pg1'!C403,"")</f>
        <v/>
      </c>
      <c r="AE401" s="2" t="str">
        <f>IF('pg1'!C403&lt;&gt;"",COUNTIF(AD2:AD3002,'pg1'!C403)&gt;4,"--")</f>
        <v>--</v>
      </c>
      <c r="AF401" s="1" t="str">
        <f ca="1">IF(startDate="",0,IF(AND('pg1'!T403&gt;=startDate,'pg1'!T403&lt;=endDate,'pg1'!R403&lt;&gt;""),'pg1'!R403,""))</f>
        <v/>
      </c>
      <c r="AG401" s="110" t="str">
        <f>IF(AC401="","",COUNTIFS(AC2:AC3002,AC401))</f>
        <v/>
      </c>
      <c r="AH401" s="2" t="str">
        <f ca="1">IFERROR(MONTH('pg1'!T403),"--")</f>
        <v>--</v>
      </c>
      <c r="AI401" s="1">
        <f ca="1">COUNTIFS(AC2:AC3002,'pg1'!C403,AH2:AH3002,AH401)</f>
        <v>0</v>
      </c>
    </row>
    <row r="402" spans="27:35" ht="12.75" customHeight="1">
      <c r="AA402" s="1">
        <f t="shared" si="7"/>
        <v>401</v>
      </c>
      <c r="AB402" s="1" t="b">
        <f>AND('pg1'!S404&lt;&gt;"Cancelled",'pg1'!S404&lt;&gt;"Account",'pg1'!S404&lt;&gt;"Pending",'pg1'!S404&lt;&gt;"")</f>
        <v>0</v>
      </c>
      <c r="AC402" s="1" t="str">
        <f>IF(AB402=TRUE,'pg1'!C404,"")</f>
        <v/>
      </c>
      <c r="AD402" s="1" t="str">
        <f>IF('pg1'!S404="Ordered",'pg1'!C404,"")</f>
        <v/>
      </c>
      <c r="AE402" s="2" t="str">
        <f>IF('pg1'!C404&lt;&gt;"",COUNTIF(AD2:AD3002,'pg1'!C404)&gt;4,"--")</f>
        <v>--</v>
      </c>
      <c r="AF402" s="1" t="str">
        <f ca="1">IF(startDate="",0,IF(AND('pg1'!T404&gt;=startDate,'pg1'!T404&lt;=endDate,'pg1'!R404&lt;&gt;""),'pg1'!R404,""))</f>
        <v/>
      </c>
      <c r="AG402" s="110" t="str">
        <f>IF(AC402="","",COUNTIFS(AC2:AC3002,AC402))</f>
        <v/>
      </c>
      <c r="AH402" s="2" t="str">
        <f ca="1">IFERROR(MONTH('pg1'!T404),"--")</f>
        <v>--</v>
      </c>
      <c r="AI402" s="1">
        <f ca="1">COUNTIFS(AC2:AC3002,'pg1'!C404,AH2:AH3002,AH402)</f>
        <v>0</v>
      </c>
    </row>
    <row r="403" spans="27:35" ht="12.75" customHeight="1">
      <c r="AA403" s="1">
        <f t="shared" si="7"/>
        <v>402</v>
      </c>
      <c r="AB403" s="1" t="b">
        <f>AND('pg1'!S405&lt;&gt;"Cancelled",'pg1'!S405&lt;&gt;"Account",'pg1'!S405&lt;&gt;"Pending",'pg1'!S405&lt;&gt;"")</f>
        <v>0</v>
      </c>
      <c r="AC403" s="1" t="str">
        <f>IF(AB403=TRUE,'pg1'!C405,"")</f>
        <v/>
      </c>
      <c r="AD403" s="1" t="str">
        <f>IF('pg1'!S405="Ordered",'pg1'!C405,"")</f>
        <v/>
      </c>
      <c r="AE403" s="2" t="str">
        <f>IF('pg1'!C405&lt;&gt;"",COUNTIF(AD2:AD3002,'pg1'!C405)&gt;4,"--")</f>
        <v>--</v>
      </c>
      <c r="AF403" s="1" t="str">
        <f ca="1">IF(startDate="",0,IF(AND('pg1'!T405&gt;=startDate,'pg1'!T405&lt;=endDate,'pg1'!R405&lt;&gt;""),'pg1'!R405,""))</f>
        <v/>
      </c>
      <c r="AG403" s="110" t="str">
        <f>IF(AC403="","",COUNTIFS(AC2:AC3002,AC403))</f>
        <v/>
      </c>
      <c r="AH403" s="2" t="str">
        <f ca="1">IFERROR(MONTH('pg1'!T405),"--")</f>
        <v>--</v>
      </c>
      <c r="AI403" s="1">
        <f ca="1">COUNTIFS(AC2:AC3002,'pg1'!C405,AH2:AH3002,AH403)</f>
        <v>0</v>
      </c>
    </row>
    <row r="404" spans="27:35" ht="12.75" customHeight="1">
      <c r="AA404" s="1">
        <f t="shared" si="7"/>
        <v>403</v>
      </c>
      <c r="AB404" s="1" t="b">
        <f>AND('pg1'!S406&lt;&gt;"Cancelled",'pg1'!S406&lt;&gt;"Account",'pg1'!S406&lt;&gt;"Pending",'pg1'!S406&lt;&gt;"")</f>
        <v>0</v>
      </c>
      <c r="AC404" s="1" t="str">
        <f>IF(AB404=TRUE,'pg1'!C406,"")</f>
        <v/>
      </c>
      <c r="AD404" s="1" t="str">
        <f>IF('pg1'!S406="Ordered",'pg1'!C406,"")</f>
        <v/>
      </c>
      <c r="AE404" s="2" t="str">
        <f>IF('pg1'!C406&lt;&gt;"",COUNTIF(AD2:AD3002,'pg1'!C406)&gt;4,"--")</f>
        <v>--</v>
      </c>
      <c r="AF404" s="1" t="str">
        <f ca="1">IF(startDate="",0,IF(AND('pg1'!T406&gt;=startDate,'pg1'!T406&lt;=endDate,'pg1'!R406&lt;&gt;""),'pg1'!R406,""))</f>
        <v/>
      </c>
      <c r="AG404" s="110" t="str">
        <f>IF(AC404="","",COUNTIFS(AC2:AC3002,AC404))</f>
        <v/>
      </c>
      <c r="AH404" s="2" t="str">
        <f ca="1">IFERROR(MONTH('pg1'!T406),"--")</f>
        <v>--</v>
      </c>
      <c r="AI404" s="1">
        <f ca="1">COUNTIFS(AC2:AC3002,'pg1'!C406,AH2:AH3002,AH404)</f>
        <v>0</v>
      </c>
    </row>
    <row r="405" spans="27:35" ht="12.75" customHeight="1">
      <c r="AA405" s="1">
        <f t="shared" si="7"/>
        <v>404</v>
      </c>
      <c r="AB405" s="1" t="b">
        <f>AND('pg1'!S407&lt;&gt;"Cancelled",'pg1'!S407&lt;&gt;"Account",'pg1'!S407&lt;&gt;"Pending",'pg1'!S407&lt;&gt;"")</f>
        <v>0</v>
      </c>
      <c r="AC405" s="1" t="str">
        <f>IF(AB405=TRUE,'pg1'!C407,"")</f>
        <v/>
      </c>
      <c r="AD405" s="1" t="str">
        <f>IF('pg1'!S407="Ordered",'pg1'!C407,"")</f>
        <v/>
      </c>
      <c r="AE405" s="2" t="str">
        <f>IF('pg1'!C407&lt;&gt;"",COUNTIF(AD2:AD3002,'pg1'!C407)&gt;4,"--")</f>
        <v>--</v>
      </c>
      <c r="AF405" s="1" t="str">
        <f ca="1">IF(startDate="",0,IF(AND('pg1'!T407&gt;=startDate,'pg1'!T407&lt;=endDate,'pg1'!R407&lt;&gt;""),'pg1'!R407,""))</f>
        <v/>
      </c>
      <c r="AG405" s="110" t="str">
        <f>IF(AC405="","",COUNTIFS(AC2:AC3002,AC405))</f>
        <v/>
      </c>
      <c r="AH405" s="2" t="str">
        <f ca="1">IFERROR(MONTH('pg1'!T407),"--")</f>
        <v>--</v>
      </c>
      <c r="AI405" s="1">
        <f ca="1">COUNTIFS(AC2:AC3002,'pg1'!C407,AH2:AH3002,AH405)</f>
        <v>0</v>
      </c>
    </row>
    <row r="406" spans="27:35" ht="12.75" customHeight="1">
      <c r="AA406" s="1">
        <f t="shared" si="7"/>
        <v>405</v>
      </c>
      <c r="AB406" s="1" t="b">
        <f>AND('pg1'!S408&lt;&gt;"Cancelled",'pg1'!S408&lt;&gt;"Account",'pg1'!S408&lt;&gt;"Pending",'pg1'!S408&lt;&gt;"")</f>
        <v>0</v>
      </c>
      <c r="AC406" s="1" t="str">
        <f>IF(AB406=TRUE,'pg1'!C408,"")</f>
        <v/>
      </c>
      <c r="AD406" s="1" t="str">
        <f>IF('pg1'!S408="Ordered",'pg1'!C408,"")</f>
        <v/>
      </c>
      <c r="AE406" s="2" t="str">
        <f>IF('pg1'!C408&lt;&gt;"",COUNTIF(AD2:AD3002,'pg1'!C408)&gt;4,"--")</f>
        <v>--</v>
      </c>
      <c r="AF406" s="1" t="str">
        <f ca="1">IF(startDate="",0,IF(AND('pg1'!T408&gt;=startDate,'pg1'!T408&lt;=endDate,'pg1'!R408&lt;&gt;""),'pg1'!R408,""))</f>
        <v/>
      </c>
      <c r="AG406" s="110" t="str">
        <f>IF(AC406="","",COUNTIFS(AC2:AC3002,AC406))</f>
        <v/>
      </c>
      <c r="AH406" s="2" t="str">
        <f ca="1">IFERROR(MONTH('pg1'!T408),"--")</f>
        <v>--</v>
      </c>
      <c r="AI406" s="1">
        <f ca="1">COUNTIFS(AC2:AC3002,'pg1'!C408,AH2:AH3002,AH406)</f>
        <v>0</v>
      </c>
    </row>
    <row r="407" spans="27:35" ht="12.75" customHeight="1">
      <c r="AA407" s="1">
        <f t="shared" si="7"/>
        <v>406</v>
      </c>
      <c r="AB407" s="1" t="b">
        <f>AND('pg1'!S409&lt;&gt;"Cancelled",'pg1'!S409&lt;&gt;"Account",'pg1'!S409&lt;&gt;"Pending",'pg1'!S409&lt;&gt;"")</f>
        <v>0</v>
      </c>
      <c r="AC407" s="1" t="str">
        <f>IF(AB407=TRUE,'pg1'!C409,"")</f>
        <v/>
      </c>
      <c r="AD407" s="1" t="str">
        <f>IF('pg1'!S409="Ordered",'pg1'!C409,"")</f>
        <v/>
      </c>
      <c r="AE407" s="2" t="str">
        <f>IF('pg1'!C409&lt;&gt;"",COUNTIF(AD2:AD3002,'pg1'!C409)&gt;4,"--")</f>
        <v>--</v>
      </c>
      <c r="AF407" s="1" t="str">
        <f ca="1">IF(startDate="",0,IF(AND('pg1'!T409&gt;=startDate,'pg1'!T409&lt;=endDate,'pg1'!R409&lt;&gt;""),'pg1'!R409,""))</f>
        <v/>
      </c>
      <c r="AG407" s="110" t="str">
        <f>IF(AC407="","",COUNTIFS(AC2:AC3002,AC407))</f>
        <v/>
      </c>
      <c r="AH407" s="2" t="str">
        <f ca="1">IFERROR(MONTH('pg1'!T409),"--")</f>
        <v>--</v>
      </c>
      <c r="AI407" s="1">
        <f ca="1">COUNTIFS(AC2:AC3002,'pg1'!C409,AH2:AH3002,AH407)</f>
        <v>0</v>
      </c>
    </row>
    <row r="408" spans="27:35" ht="12.75" customHeight="1">
      <c r="AA408" s="1">
        <f t="shared" si="7"/>
        <v>407</v>
      </c>
      <c r="AB408" s="1" t="b">
        <f>AND('pg1'!S410&lt;&gt;"Cancelled",'pg1'!S410&lt;&gt;"Account",'pg1'!S410&lt;&gt;"Pending",'pg1'!S410&lt;&gt;"")</f>
        <v>0</v>
      </c>
      <c r="AC408" s="1" t="str">
        <f>IF(AB408=TRUE,'pg1'!C410,"")</f>
        <v/>
      </c>
      <c r="AD408" s="1" t="str">
        <f>IF('pg1'!S410="Ordered",'pg1'!C410,"")</f>
        <v/>
      </c>
      <c r="AE408" s="2" t="str">
        <f>IF('pg1'!C410&lt;&gt;"",COUNTIF(AD2:AD3002,'pg1'!C410)&gt;4,"--")</f>
        <v>--</v>
      </c>
      <c r="AF408" s="1" t="str">
        <f ca="1">IF(startDate="",0,IF(AND('pg1'!T410&gt;=startDate,'pg1'!T410&lt;=endDate,'pg1'!R410&lt;&gt;""),'pg1'!R410,""))</f>
        <v/>
      </c>
      <c r="AG408" s="110" t="str">
        <f>IF(AC408="","",COUNTIFS(AC2:AC3002,AC408))</f>
        <v/>
      </c>
      <c r="AH408" s="2" t="str">
        <f ca="1">IFERROR(MONTH('pg1'!T410),"--")</f>
        <v>--</v>
      </c>
      <c r="AI408" s="1">
        <f ca="1">COUNTIFS(AC2:AC3002,'pg1'!C410,AH2:AH3002,AH408)</f>
        <v>0</v>
      </c>
    </row>
    <row r="409" spans="27:35" ht="12.75" customHeight="1">
      <c r="AA409" s="1">
        <f t="shared" si="7"/>
        <v>408</v>
      </c>
      <c r="AB409" s="1" t="b">
        <f>AND('pg1'!S411&lt;&gt;"Cancelled",'pg1'!S411&lt;&gt;"Account",'pg1'!S411&lt;&gt;"Pending",'pg1'!S411&lt;&gt;"")</f>
        <v>0</v>
      </c>
      <c r="AC409" s="1" t="str">
        <f>IF(AB409=TRUE,'pg1'!C411,"")</f>
        <v/>
      </c>
      <c r="AD409" s="1" t="str">
        <f>IF('pg1'!S411="Ordered",'pg1'!C411,"")</f>
        <v/>
      </c>
      <c r="AE409" s="2" t="str">
        <f>IF('pg1'!C411&lt;&gt;"",COUNTIF(AD2:AD3002,'pg1'!C411)&gt;4,"--")</f>
        <v>--</v>
      </c>
      <c r="AF409" s="1" t="str">
        <f ca="1">IF(startDate="",0,IF(AND('pg1'!T411&gt;=startDate,'pg1'!T411&lt;=endDate,'pg1'!R411&lt;&gt;""),'pg1'!R411,""))</f>
        <v/>
      </c>
      <c r="AG409" s="110" t="str">
        <f>IF(AC409="","",COUNTIFS(AC2:AC3002,AC409))</f>
        <v/>
      </c>
      <c r="AH409" s="2" t="str">
        <f ca="1">IFERROR(MONTH('pg1'!T411),"--")</f>
        <v>--</v>
      </c>
      <c r="AI409" s="1">
        <f ca="1">COUNTIFS(AC2:AC3002,'pg1'!C411,AH2:AH3002,AH409)</f>
        <v>0</v>
      </c>
    </row>
    <row r="410" spans="27:35" ht="12.75" customHeight="1">
      <c r="AA410" s="1">
        <f t="shared" si="7"/>
        <v>409</v>
      </c>
      <c r="AB410" s="1" t="b">
        <f>AND('pg1'!S412&lt;&gt;"Cancelled",'pg1'!S412&lt;&gt;"Account",'pg1'!S412&lt;&gt;"Pending",'pg1'!S412&lt;&gt;"")</f>
        <v>0</v>
      </c>
      <c r="AC410" s="1" t="str">
        <f>IF(AB410=TRUE,'pg1'!C412,"")</f>
        <v/>
      </c>
      <c r="AD410" s="1" t="str">
        <f>IF('pg1'!S412="Ordered",'pg1'!C412,"")</f>
        <v/>
      </c>
      <c r="AE410" s="2" t="str">
        <f>IF('pg1'!C412&lt;&gt;"",COUNTIF(AD2:AD3002,'pg1'!C412)&gt;4,"--")</f>
        <v>--</v>
      </c>
      <c r="AF410" s="1" t="str">
        <f ca="1">IF(startDate="",0,IF(AND('pg1'!T412&gt;=startDate,'pg1'!T412&lt;=endDate,'pg1'!R412&lt;&gt;""),'pg1'!R412,""))</f>
        <v/>
      </c>
      <c r="AG410" s="110" t="str">
        <f>IF(AC410="","",COUNTIFS(AC2:AC3002,AC410))</f>
        <v/>
      </c>
      <c r="AH410" s="2" t="str">
        <f ca="1">IFERROR(MONTH('pg1'!T412),"--")</f>
        <v>--</v>
      </c>
      <c r="AI410" s="1">
        <f ca="1">COUNTIFS(AC2:AC3002,'pg1'!C412,AH2:AH3002,AH410)</f>
        <v>0</v>
      </c>
    </row>
    <row r="411" spans="27:35" ht="12.75" customHeight="1">
      <c r="AA411" s="1">
        <f t="shared" si="7"/>
        <v>410</v>
      </c>
      <c r="AB411" s="1" t="b">
        <f>AND('pg1'!S413&lt;&gt;"Cancelled",'pg1'!S413&lt;&gt;"Account",'pg1'!S413&lt;&gt;"Pending",'pg1'!S413&lt;&gt;"")</f>
        <v>0</v>
      </c>
      <c r="AC411" s="1" t="str">
        <f>IF(AB411=TRUE,'pg1'!C413,"")</f>
        <v/>
      </c>
      <c r="AD411" s="1" t="str">
        <f>IF('pg1'!S413="Ordered",'pg1'!C413,"")</f>
        <v/>
      </c>
      <c r="AE411" s="2" t="str">
        <f>IF('pg1'!C413&lt;&gt;"",COUNTIF(AD2:AD3002,'pg1'!C413)&gt;4,"--")</f>
        <v>--</v>
      </c>
      <c r="AF411" s="1" t="str">
        <f ca="1">IF(startDate="",0,IF(AND('pg1'!T413&gt;=startDate,'pg1'!T413&lt;=endDate,'pg1'!R413&lt;&gt;""),'pg1'!R413,""))</f>
        <v/>
      </c>
      <c r="AG411" s="110" t="str">
        <f>IF(AC411="","",COUNTIFS(AC2:AC3002,AC411))</f>
        <v/>
      </c>
      <c r="AH411" s="2" t="str">
        <f ca="1">IFERROR(MONTH('pg1'!T413),"--")</f>
        <v>--</v>
      </c>
      <c r="AI411" s="1">
        <f ca="1">COUNTIFS(AC2:AC3002,'pg1'!C413,AH2:AH3002,AH411)</f>
        <v>0</v>
      </c>
    </row>
    <row r="412" spans="27:35" ht="12.75" customHeight="1">
      <c r="AA412" s="1">
        <f t="shared" si="7"/>
        <v>411</v>
      </c>
      <c r="AB412" s="1" t="b">
        <f>AND('pg1'!S414&lt;&gt;"Cancelled",'pg1'!S414&lt;&gt;"Account",'pg1'!S414&lt;&gt;"Pending",'pg1'!S414&lt;&gt;"")</f>
        <v>0</v>
      </c>
      <c r="AC412" s="1" t="str">
        <f>IF(AB412=TRUE,'pg1'!C414,"")</f>
        <v/>
      </c>
      <c r="AD412" s="1" t="str">
        <f>IF('pg1'!S414="Ordered",'pg1'!C414,"")</f>
        <v/>
      </c>
      <c r="AE412" s="2" t="str">
        <f>IF('pg1'!C414&lt;&gt;"",COUNTIF(AD2:AD3002,'pg1'!C414)&gt;4,"--")</f>
        <v>--</v>
      </c>
      <c r="AF412" s="1" t="str">
        <f ca="1">IF(startDate="",0,IF(AND('pg1'!T414&gt;=startDate,'pg1'!T414&lt;=endDate,'pg1'!R414&lt;&gt;""),'pg1'!R414,""))</f>
        <v/>
      </c>
      <c r="AG412" s="110" t="str">
        <f>IF(AC412="","",COUNTIFS(AC2:AC3002,AC412))</f>
        <v/>
      </c>
      <c r="AH412" s="2" t="str">
        <f ca="1">IFERROR(MONTH('pg1'!T414),"--")</f>
        <v>--</v>
      </c>
      <c r="AI412" s="1">
        <f ca="1">COUNTIFS(AC2:AC3002,'pg1'!C414,AH2:AH3002,AH412)</f>
        <v>0</v>
      </c>
    </row>
    <row r="413" spans="27:35" ht="12.75" customHeight="1">
      <c r="AA413" s="1">
        <f t="shared" si="7"/>
        <v>412</v>
      </c>
      <c r="AB413" s="1" t="b">
        <f>AND('pg1'!S415&lt;&gt;"Cancelled",'pg1'!S415&lt;&gt;"Account",'pg1'!S415&lt;&gt;"Pending",'pg1'!S415&lt;&gt;"")</f>
        <v>0</v>
      </c>
      <c r="AC413" s="1" t="str">
        <f>IF(AB413=TRUE,'pg1'!C415,"")</f>
        <v/>
      </c>
      <c r="AD413" s="1" t="str">
        <f>IF('pg1'!S415="Ordered",'pg1'!C415,"")</f>
        <v/>
      </c>
      <c r="AE413" s="2" t="str">
        <f>IF('pg1'!C415&lt;&gt;"",COUNTIF(AD2:AD3002,'pg1'!C415)&gt;4,"--")</f>
        <v>--</v>
      </c>
      <c r="AF413" s="1" t="str">
        <f ca="1">IF(startDate="",0,IF(AND('pg1'!T415&gt;=startDate,'pg1'!T415&lt;=endDate,'pg1'!R415&lt;&gt;""),'pg1'!R415,""))</f>
        <v/>
      </c>
      <c r="AG413" s="110" t="str">
        <f>IF(AC413="","",COUNTIFS(AC2:AC3002,AC413))</f>
        <v/>
      </c>
      <c r="AH413" s="2" t="str">
        <f ca="1">IFERROR(MONTH('pg1'!T415),"--")</f>
        <v>--</v>
      </c>
      <c r="AI413" s="1">
        <f ca="1">COUNTIFS(AC2:AC3002,'pg1'!C415,AH2:AH3002,AH413)</f>
        <v>0</v>
      </c>
    </row>
    <row r="414" spans="27:35" ht="12.75" customHeight="1">
      <c r="AA414" s="1">
        <f t="shared" si="7"/>
        <v>413</v>
      </c>
      <c r="AB414" s="1" t="b">
        <f>AND('pg1'!S416&lt;&gt;"Cancelled",'pg1'!S416&lt;&gt;"Account",'pg1'!S416&lt;&gt;"Pending",'pg1'!S416&lt;&gt;"")</f>
        <v>0</v>
      </c>
      <c r="AC414" s="1" t="str">
        <f>IF(AB414=TRUE,'pg1'!C416,"")</f>
        <v/>
      </c>
      <c r="AD414" s="1" t="str">
        <f>IF('pg1'!S416="Ordered",'pg1'!C416,"")</f>
        <v/>
      </c>
      <c r="AE414" s="2" t="str">
        <f>IF('pg1'!C416&lt;&gt;"",COUNTIF(AD2:AD3002,'pg1'!C416)&gt;4,"--")</f>
        <v>--</v>
      </c>
      <c r="AF414" s="1" t="str">
        <f ca="1">IF(startDate="",0,IF(AND('pg1'!T416&gt;=startDate,'pg1'!T416&lt;=endDate,'pg1'!R416&lt;&gt;""),'pg1'!R416,""))</f>
        <v/>
      </c>
      <c r="AG414" s="110" t="str">
        <f>IF(AC414="","",COUNTIFS(AC2:AC3002,AC414))</f>
        <v/>
      </c>
      <c r="AH414" s="2" t="str">
        <f ca="1">IFERROR(MONTH('pg1'!T416),"--")</f>
        <v>--</v>
      </c>
      <c r="AI414" s="1">
        <f ca="1">COUNTIFS(AC2:AC3002,'pg1'!C416,AH2:AH3002,AH414)</f>
        <v>0</v>
      </c>
    </row>
    <row r="415" spans="27:35" ht="12.75" customHeight="1">
      <c r="AA415" s="1">
        <f t="shared" si="7"/>
        <v>414</v>
      </c>
      <c r="AB415" s="1" t="b">
        <f>AND('pg1'!S417&lt;&gt;"Cancelled",'pg1'!S417&lt;&gt;"Account",'pg1'!S417&lt;&gt;"Pending",'pg1'!S417&lt;&gt;"")</f>
        <v>0</v>
      </c>
      <c r="AC415" s="1" t="str">
        <f>IF(AB415=TRUE,'pg1'!C417,"")</f>
        <v/>
      </c>
      <c r="AD415" s="1" t="str">
        <f>IF('pg1'!S417="Ordered",'pg1'!C417,"")</f>
        <v/>
      </c>
      <c r="AE415" s="2" t="str">
        <f>IF('pg1'!C417&lt;&gt;"",COUNTIF(AD2:AD3002,'pg1'!C417)&gt;4,"--")</f>
        <v>--</v>
      </c>
      <c r="AF415" s="1" t="str">
        <f ca="1">IF(startDate="",0,IF(AND('pg1'!T417&gt;=startDate,'pg1'!T417&lt;=endDate,'pg1'!R417&lt;&gt;""),'pg1'!R417,""))</f>
        <v/>
      </c>
      <c r="AG415" s="110" t="str">
        <f>IF(AC415="","",COUNTIFS(AC2:AC3002,AC415))</f>
        <v/>
      </c>
      <c r="AH415" s="2" t="str">
        <f ca="1">IFERROR(MONTH('pg1'!T417),"--")</f>
        <v>--</v>
      </c>
      <c r="AI415" s="1">
        <f ca="1">COUNTIFS(AC2:AC3002,'pg1'!C417,AH2:AH3002,AH415)</f>
        <v>0</v>
      </c>
    </row>
    <row r="416" spans="27:35" ht="12.75" customHeight="1">
      <c r="AA416" s="1">
        <f t="shared" si="7"/>
        <v>415</v>
      </c>
      <c r="AB416" s="1" t="b">
        <f>AND('pg1'!S418&lt;&gt;"Cancelled",'pg1'!S418&lt;&gt;"Account",'pg1'!S418&lt;&gt;"Pending",'pg1'!S418&lt;&gt;"")</f>
        <v>0</v>
      </c>
      <c r="AC416" s="1" t="str">
        <f>IF(AB416=TRUE,'pg1'!C418,"")</f>
        <v/>
      </c>
      <c r="AD416" s="1" t="str">
        <f>IF('pg1'!S418="Ordered",'pg1'!C418,"")</f>
        <v/>
      </c>
      <c r="AE416" s="2" t="str">
        <f>IF('pg1'!C418&lt;&gt;"",COUNTIF(AD2:AD3002,'pg1'!C418)&gt;4,"--")</f>
        <v>--</v>
      </c>
      <c r="AF416" s="1" t="str">
        <f ca="1">IF(startDate="",0,IF(AND('pg1'!T418&gt;=startDate,'pg1'!T418&lt;=endDate,'pg1'!R418&lt;&gt;""),'pg1'!R418,""))</f>
        <v/>
      </c>
      <c r="AG416" s="110" t="str">
        <f>IF(AC416="","",COUNTIFS(AC2:AC3002,AC416))</f>
        <v/>
      </c>
      <c r="AH416" s="2" t="str">
        <f ca="1">IFERROR(MONTH('pg1'!T418),"--")</f>
        <v>--</v>
      </c>
      <c r="AI416" s="1">
        <f ca="1">COUNTIFS(AC2:AC3002,'pg1'!C418,AH2:AH3002,AH416)</f>
        <v>0</v>
      </c>
    </row>
    <row r="417" spans="27:35" ht="12.75" customHeight="1">
      <c r="AA417" s="1">
        <f t="shared" si="7"/>
        <v>416</v>
      </c>
      <c r="AB417" s="1" t="b">
        <f>AND('pg1'!S419&lt;&gt;"Cancelled",'pg1'!S419&lt;&gt;"Account",'pg1'!S419&lt;&gt;"Pending",'pg1'!S419&lt;&gt;"")</f>
        <v>0</v>
      </c>
      <c r="AC417" s="1" t="str">
        <f>IF(AB417=TRUE,'pg1'!C419,"")</f>
        <v/>
      </c>
      <c r="AD417" s="1" t="str">
        <f>IF('pg1'!S419="Ordered",'pg1'!C419,"")</f>
        <v/>
      </c>
      <c r="AE417" s="2" t="str">
        <f>IF('pg1'!C419&lt;&gt;"",COUNTIF(AD2:AD3002,'pg1'!C419)&gt;4,"--")</f>
        <v>--</v>
      </c>
      <c r="AF417" s="1" t="str">
        <f ca="1">IF(startDate="",0,IF(AND('pg1'!T419&gt;=startDate,'pg1'!T419&lt;=endDate,'pg1'!R419&lt;&gt;""),'pg1'!R419,""))</f>
        <v/>
      </c>
      <c r="AG417" s="110" t="str">
        <f>IF(AC417="","",COUNTIFS(AC2:AC3002,AC417))</f>
        <v/>
      </c>
      <c r="AH417" s="2" t="str">
        <f ca="1">IFERROR(MONTH('pg1'!T419),"--")</f>
        <v>--</v>
      </c>
      <c r="AI417" s="1">
        <f ca="1">COUNTIFS(AC2:AC3002,'pg1'!C419,AH2:AH3002,AH417)</f>
        <v>0</v>
      </c>
    </row>
    <row r="418" spans="27:35" ht="12.75" customHeight="1">
      <c r="AA418" s="1">
        <f t="shared" si="7"/>
        <v>417</v>
      </c>
      <c r="AB418" s="1" t="b">
        <f>AND('pg1'!S420&lt;&gt;"Cancelled",'pg1'!S420&lt;&gt;"Account",'pg1'!S420&lt;&gt;"Pending",'pg1'!S420&lt;&gt;"")</f>
        <v>0</v>
      </c>
      <c r="AC418" s="1" t="str">
        <f>IF(AB418=TRUE,'pg1'!C420,"")</f>
        <v/>
      </c>
      <c r="AD418" s="1" t="str">
        <f>IF('pg1'!S420="Ordered",'pg1'!C420,"")</f>
        <v/>
      </c>
      <c r="AE418" s="2" t="str">
        <f>IF('pg1'!C420&lt;&gt;"",COUNTIF(AD2:AD3002,'pg1'!C420)&gt;4,"--")</f>
        <v>--</v>
      </c>
      <c r="AF418" s="1" t="str">
        <f ca="1">IF(startDate="",0,IF(AND('pg1'!T420&gt;=startDate,'pg1'!T420&lt;=endDate,'pg1'!R420&lt;&gt;""),'pg1'!R420,""))</f>
        <v/>
      </c>
      <c r="AG418" s="110" t="str">
        <f>IF(AC418="","",COUNTIFS(AC2:AC3002,AC418))</f>
        <v/>
      </c>
      <c r="AH418" s="2" t="str">
        <f ca="1">IFERROR(MONTH('pg1'!T420),"--")</f>
        <v>--</v>
      </c>
      <c r="AI418" s="1">
        <f ca="1">COUNTIFS(AC2:AC3002,'pg1'!C420,AH2:AH3002,AH418)</f>
        <v>0</v>
      </c>
    </row>
    <row r="419" spans="27:35" ht="12.75" customHeight="1">
      <c r="AA419" s="1">
        <f t="shared" si="7"/>
        <v>418</v>
      </c>
      <c r="AB419" s="1" t="b">
        <f>AND('pg1'!S421&lt;&gt;"Cancelled",'pg1'!S421&lt;&gt;"Account",'pg1'!S421&lt;&gt;"Pending",'pg1'!S421&lt;&gt;"")</f>
        <v>0</v>
      </c>
      <c r="AC419" s="1" t="str">
        <f>IF(AB419=TRUE,'pg1'!C421,"")</f>
        <v/>
      </c>
      <c r="AD419" s="1" t="str">
        <f>IF('pg1'!S421="Ordered",'pg1'!C421,"")</f>
        <v/>
      </c>
      <c r="AE419" s="2" t="str">
        <f>IF('pg1'!C421&lt;&gt;"",COUNTIF(AD2:AD3002,'pg1'!C421)&gt;4,"--")</f>
        <v>--</v>
      </c>
      <c r="AF419" s="1" t="str">
        <f ca="1">IF(startDate="",0,IF(AND('pg1'!T421&gt;=startDate,'pg1'!T421&lt;=endDate,'pg1'!R421&lt;&gt;""),'pg1'!R421,""))</f>
        <v/>
      </c>
      <c r="AG419" s="110" t="str">
        <f>IF(AC419="","",COUNTIFS(AC2:AC3002,AC419))</f>
        <v/>
      </c>
      <c r="AH419" s="2" t="str">
        <f ca="1">IFERROR(MONTH('pg1'!T421),"--")</f>
        <v>--</v>
      </c>
      <c r="AI419" s="1">
        <f ca="1">COUNTIFS(AC2:AC3002,'pg1'!C421,AH2:AH3002,AH419)</f>
        <v>0</v>
      </c>
    </row>
    <row r="420" spans="27:35" ht="12.75" customHeight="1">
      <c r="AA420" s="1">
        <f t="shared" si="7"/>
        <v>419</v>
      </c>
      <c r="AB420" s="1" t="b">
        <f>AND('pg1'!S422&lt;&gt;"Cancelled",'pg1'!S422&lt;&gt;"Account",'pg1'!S422&lt;&gt;"Pending",'pg1'!S422&lt;&gt;"")</f>
        <v>0</v>
      </c>
      <c r="AC420" s="1" t="str">
        <f>IF(AB420=TRUE,'pg1'!C422,"")</f>
        <v/>
      </c>
      <c r="AD420" s="1" t="str">
        <f>IF('pg1'!S422="Ordered",'pg1'!C422,"")</f>
        <v/>
      </c>
      <c r="AE420" s="2" t="str">
        <f>IF('pg1'!C422&lt;&gt;"",COUNTIF(AD2:AD3002,'pg1'!C422)&gt;4,"--")</f>
        <v>--</v>
      </c>
      <c r="AF420" s="1" t="str">
        <f ca="1">IF(startDate="",0,IF(AND('pg1'!T422&gt;=startDate,'pg1'!T422&lt;=endDate,'pg1'!R422&lt;&gt;""),'pg1'!R422,""))</f>
        <v/>
      </c>
      <c r="AG420" s="110" t="str">
        <f>IF(AC420="","",COUNTIFS(AC2:AC3002,AC420))</f>
        <v/>
      </c>
      <c r="AH420" s="2" t="str">
        <f ca="1">IFERROR(MONTH('pg1'!T422),"--")</f>
        <v>--</v>
      </c>
      <c r="AI420" s="1">
        <f ca="1">COUNTIFS(AC2:AC3002,'pg1'!C422,AH2:AH3002,AH420)</f>
        <v>0</v>
      </c>
    </row>
    <row r="421" spans="27:35" ht="12.75" customHeight="1">
      <c r="AA421" s="1">
        <f t="shared" si="7"/>
        <v>420</v>
      </c>
      <c r="AB421" s="1" t="b">
        <f>AND('pg1'!S423&lt;&gt;"Cancelled",'pg1'!S423&lt;&gt;"Account",'pg1'!S423&lt;&gt;"Pending",'pg1'!S423&lt;&gt;"")</f>
        <v>0</v>
      </c>
      <c r="AC421" s="1" t="str">
        <f>IF(AB421=TRUE,'pg1'!C423,"")</f>
        <v/>
      </c>
      <c r="AD421" s="1" t="str">
        <f>IF('pg1'!S423="Ordered",'pg1'!C423,"")</f>
        <v/>
      </c>
      <c r="AE421" s="2" t="str">
        <f>IF('pg1'!C423&lt;&gt;"",COUNTIF(AD2:AD3002,'pg1'!C423)&gt;4,"--")</f>
        <v>--</v>
      </c>
      <c r="AF421" s="1" t="str">
        <f ca="1">IF(startDate="",0,IF(AND('pg1'!T423&gt;=startDate,'pg1'!T423&lt;=endDate,'pg1'!R423&lt;&gt;""),'pg1'!R423,""))</f>
        <v/>
      </c>
      <c r="AG421" s="110" t="str">
        <f>IF(AC421="","",COUNTIFS(AC2:AC3002,AC421))</f>
        <v/>
      </c>
      <c r="AH421" s="2" t="str">
        <f ca="1">IFERROR(MONTH('pg1'!T423),"--")</f>
        <v>--</v>
      </c>
      <c r="AI421" s="1">
        <f ca="1">COUNTIFS(AC2:AC3002,'pg1'!C423,AH2:AH3002,AH421)</f>
        <v>0</v>
      </c>
    </row>
    <row r="422" spans="27:35" ht="12.75" customHeight="1">
      <c r="AA422" s="1">
        <f t="shared" si="7"/>
        <v>421</v>
      </c>
      <c r="AB422" s="1" t="b">
        <f>AND('pg1'!S424&lt;&gt;"Cancelled",'pg1'!S424&lt;&gt;"Account",'pg1'!S424&lt;&gt;"Pending",'pg1'!S424&lt;&gt;"")</f>
        <v>0</v>
      </c>
      <c r="AC422" s="1" t="str">
        <f>IF(AB422=TRUE,'pg1'!C424,"")</f>
        <v/>
      </c>
      <c r="AD422" s="1" t="str">
        <f>IF('pg1'!S424="Ordered",'pg1'!C424,"")</f>
        <v/>
      </c>
      <c r="AE422" s="2" t="str">
        <f>IF('pg1'!C424&lt;&gt;"",COUNTIF(AD2:AD3002,'pg1'!C424)&gt;4,"--")</f>
        <v>--</v>
      </c>
      <c r="AF422" s="1" t="str">
        <f ca="1">IF(startDate="",0,IF(AND('pg1'!T424&gt;=startDate,'pg1'!T424&lt;=endDate,'pg1'!R424&lt;&gt;""),'pg1'!R424,""))</f>
        <v/>
      </c>
      <c r="AG422" s="110" t="str">
        <f>IF(AC422="","",COUNTIFS(AC2:AC3002,AC422))</f>
        <v/>
      </c>
      <c r="AH422" s="2" t="str">
        <f ca="1">IFERROR(MONTH('pg1'!T424),"--")</f>
        <v>--</v>
      </c>
      <c r="AI422" s="1">
        <f ca="1">COUNTIFS(AC2:AC3002,'pg1'!C424,AH2:AH3002,AH422)</f>
        <v>0</v>
      </c>
    </row>
    <row r="423" spans="27:35" ht="12.75" customHeight="1">
      <c r="AA423" s="1">
        <f t="shared" si="7"/>
        <v>422</v>
      </c>
      <c r="AB423" s="1" t="b">
        <f>AND('pg1'!S425&lt;&gt;"Cancelled",'pg1'!S425&lt;&gt;"Account",'pg1'!S425&lt;&gt;"Pending",'pg1'!S425&lt;&gt;"")</f>
        <v>0</v>
      </c>
      <c r="AC423" s="1" t="str">
        <f>IF(AB423=TRUE,'pg1'!C425,"")</f>
        <v/>
      </c>
      <c r="AD423" s="1" t="str">
        <f>IF('pg1'!S425="Ordered",'pg1'!C425,"")</f>
        <v/>
      </c>
      <c r="AE423" s="2" t="str">
        <f>IF('pg1'!C425&lt;&gt;"",COUNTIF(AD2:AD3002,'pg1'!C425)&gt;4,"--")</f>
        <v>--</v>
      </c>
      <c r="AF423" s="1" t="str">
        <f ca="1">IF(startDate="",0,IF(AND('pg1'!T425&gt;=startDate,'pg1'!T425&lt;=endDate,'pg1'!R425&lt;&gt;""),'pg1'!R425,""))</f>
        <v/>
      </c>
      <c r="AG423" s="110" t="str">
        <f>IF(AC423="","",COUNTIFS(AC2:AC3002,AC423))</f>
        <v/>
      </c>
      <c r="AH423" s="2" t="str">
        <f ca="1">IFERROR(MONTH('pg1'!T425),"--")</f>
        <v>--</v>
      </c>
      <c r="AI423" s="1">
        <f ca="1">COUNTIFS(AC2:AC3002,'pg1'!C425,AH2:AH3002,AH423)</f>
        <v>0</v>
      </c>
    </row>
    <row r="424" spans="27:35" ht="12.75" customHeight="1">
      <c r="AA424" s="1">
        <f t="shared" si="7"/>
        <v>423</v>
      </c>
      <c r="AB424" s="1" t="b">
        <f>AND('pg1'!S426&lt;&gt;"Cancelled",'pg1'!S426&lt;&gt;"Account",'pg1'!S426&lt;&gt;"Pending",'pg1'!S426&lt;&gt;"")</f>
        <v>0</v>
      </c>
      <c r="AC424" s="1" t="str">
        <f>IF(AB424=TRUE,'pg1'!C426,"")</f>
        <v/>
      </c>
      <c r="AD424" s="1" t="str">
        <f>IF('pg1'!S426="Ordered",'pg1'!C426,"")</f>
        <v/>
      </c>
      <c r="AE424" s="2" t="str">
        <f>IF('pg1'!C426&lt;&gt;"",COUNTIF(AD2:AD3002,'pg1'!C426)&gt;4,"--")</f>
        <v>--</v>
      </c>
      <c r="AF424" s="1" t="str">
        <f ca="1">IF(startDate="",0,IF(AND('pg1'!T426&gt;=startDate,'pg1'!T426&lt;=endDate,'pg1'!R426&lt;&gt;""),'pg1'!R426,""))</f>
        <v/>
      </c>
      <c r="AG424" s="110" t="str">
        <f>IF(AC424="","",COUNTIFS(AC2:AC3002,AC424))</f>
        <v/>
      </c>
      <c r="AH424" s="2" t="str">
        <f ca="1">IFERROR(MONTH('pg1'!T426),"--")</f>
        <v>--</v>
      </c>
      <c r="AI424" s="1">
        <f ca="1">COUNTIFS(AC2:AC3002,'pg1'!C426,AH2:AH3002,AH424)</f>
        <v>0</v>
      </c>
    </row>
    <row r="425" spans="27:35" ht="12.75" customHeight="1">
      <c r="AA425" s="1">
        <f t="shared" si="7"/>
        <v>424</v>
      </c>
      <c r="AB425" s="1" t="b">
        <f>AND('pg1'!S427&lt;&gt;"Cancelled",'pg1'!S427&lt;&gt;"Account",'pg1'!S427&lt;&gt;"Pending",'pg1'!S427&lt;&gt;"")</f>
        <v>0</v>
      </c>
      <c r="AC425" s="1" t="str">
        <f>IF(AB425=TRUE,'pg1'!C427,"")</f>
        <v/>
      </c>
      <c r="AD425" s="1" t="str">
        <f>IF('pg1'!S427="Ordered",'pg1'!C427,"")</f>
        <v/>
      </c>
      <c r="AE425" s="2" t="str">
        <f>IF('pg1'!C427&lt;&gt;"",COUNTIF(AD2:AD3002,'pg1'!C427)&gt;4,"--")</f>
        <v>--</v>
      </c>
      <c r="AF425" s="1" t="str">
        <f ca="1">IF(startDate="",0,IF(AND('pg1'!T427&gt;=startDate,'pg1'!T427&lt;=endDate,'pg1'!R427&lt;&gt;""),'pg1'!R427,""))</f>
        <v/>
      </c>
      <c r="AG425" s="110" t="str">
        <f>IF(AC425="","",COUNTIFS(AC2:AC3002,AC425))</f>
        <v/>
      </c>
      <c r="AH425" s="2" t="str">
        <f ca="1">IFERROR(MONTH('pg1'!T427),"--")</f>
        <v>--</v>
      </c>
      <c r="AI425" s="1">
        <f ca="1">COUNTIFS(AC2:AC3002,'pg1'!C427,AH2:AH3002,AH425)</f>
        <v>0</v>
      </c>
    </row>
    <row r="426" spans="27:35" ht="12.75" customHeight="1">
      <c r="AA426" s="1">
        <f t="shared" si="7"/>
        <v>425</v>
      </c>
      <c r="AB426" s="1" t="b">
        <f>AND('pg1'!S428&lt;&gt;"Cancelled",'pg1'!S428&lt;&gt;"Account",'pg1'!S428&lt;&gt;"Pending",'pg1'!S428&lt;&gt;"")</f>
        <v>0</v>
      </c>
      <c r="AC426" s="1" t="str">
        <f>IF(AB426=TRUE,'pg1'!C428,"")</f>
        <v/>
      </c>
      <c r="AD426" s="1" t="str">
        <f>IF('pg1'!S428="Ordered",'pg1'!C428,"")</f>
        <v/>
      </c>
      <c r="AE426" s="2" t="str">
        <f>IF('pg1'!C428&lt;&gt;"",COUNTIF(AD2:AD3002,'pg1'!C428)&gt;4,"--")</f>
        <v>--</v>
      </c>
      <c r="AF426" s="1" t="str">
        <f ca="1">IF(startDate="",0,IF(AND('pg1'!T428&gt;=startDate,'pg1'!T428&lt;=endDate,'pg1'!R428&lt;&gt;""),'pg1'!R428,""))</f>
        <v/>
      </c>
      <c r="AG426" s="110" t="str">
        <f>IF(AC426="","",COUNTIFS(AC2:AC3002,AC426))</f>
        <v/>
      </c>
      <c r="AH426" s="2" t="str">
        <f ca="1">IFERROR(MONTH('pg1'!T428),"--")</f>
        <v>--</v>
      </c>
      <c r="AI426" s="1">
        <f ca="1">COUNTIFS(AC2:AC3002,'pg1'!C428,AH2:AH3002,AH426)</f>
        <v>0</v>
      </c>
    </row>
    <row r="427" spans="27:35" ht="12.75" customHeight="1">
      <c r="AA427" s="1">
        <f t="shared" si="7"/>
        <v>426</v>
      </c>
      <c r="AB427" s="1" t="b">
        <f>AND('pg1'!S429&lt;&gt;"Cancelled",'pg1'!S429&lt;&gt;"Account",'pg1'!S429&lt;&gt;"Pending",'pg1'!S429&lt;&gt;"")</f>
        <v>0</v>
      </c>
      <c r="AC427" s="1" t="str">
        <f>IF(AB427=TRUE,'pg1'!C429,"")</f>
        <v/>
      </c>
      <c r="AD427" s="1" t="str">
        <f>IF('pg1'!S429="Ordered",'pg1'!C429,"")</f>
        <v/>
      </c>
      <c r="AE427" s="2" t="str">
        <f>IF('pg1'!C429&lt;&gt;"",COUNTIF(AD2:AD3002,'pg1'!C429)&gt;4,"--")</f>
        <v>--</v>
      </c>
      <c r="AF427" s="1" t="str">
        <f ca="1">IF(startDate="",0,IF(AND('pg1'!T429&gt;=startDate,'pg1'!T429&lt;=endDate,'pg1'!R429&lt;&gt;""),'pg1'!R429,""))</f>
        <v/>
      </c>
      <c r="AG427" s="110" t="str">
        <f>IF(AC427="","",COUNTIFS(AC2:AC3002,AC427))</f>
        <v/>
      </c>
      <c r="AH427" s="2" t="str">
        <f ca="1">IFERROR(MONTH('pg1'!T429),"--")</f>
        <v>--</v>
      </c>
      <c r="AI427" s="1">
        <f ca="1">COUNTIFS(AC2:AC3002,'pg1'!C429,AH2:AH3002,AH427)</f>
        <v>0</v>
      </c>
    </row>
    <row r="428" spans="27:35" ht="12.75" customHeight="1">
      <c r="AA428" s="1">
        <f t="shared" si="7"/>
        <v>427</v>
      </c>
      <c r="AB428" s="1" t="b">
        <f>AND('pg1'!S430&lt;&gt;"Cancelled",'pg1'!S430&lt;&gt;"Account",'pg1'!S430&lt;&gt;"Pending",'pg1'!S430&lt;&gt;"")</f>
        <v>0</v>
      </c>
      <c r="AC428" s="1" t="str">
        <f>IF(AB428=TRUE,'pg1'!C430,"")</f>
        <v/>
      </c>
      <c r="AD428" s="1" t="str">
        <f>IF('pg1'!S430="Ordered",'pg1'!C430,"")</f>
        <v/>
      </c>
      <c r="AE428" s="2" t="str">
        <f>IF('pg1'!C430&lt;&gt;"",COUNTIF(AD2:AD3002,'pg1'!C430)&gt;4,"--")</f>
        <v>--</v>
      </c>
      <c r="AF428" s="1" t="str">
        <f ca="1">IF(startDate="",0,IF(AND('pg1'!T430&gt;=startDate,'pg1'!T430&lt;=endDate,'pg1'!R430&lt;&gt;""),'pg1'!R430,""))</f>
        <v/>
      </c>
      <c r="AG428" s="110" t="str">
        <f>IF(AC428="","",COUNTIFS(AC2:AC3002,AC428))</f>
        <v/>
      </c>
      <c r="AH428" s="2" t="str">
        <f ca="1">IFERROR(MONTH('pg1'!T430),"--")</f>
        <v>--</v>
      </c>
      <c r="AI428" s="1">
        <f ca="1">COUNTIFS(AC2:AC3002,'pg1'!C430,AH2:AH3002,AH428)</f>
        <v>0</v>
      </c>
    </row>
    <row r="429" spans="27:35" ht="12.75" customHeight="1">
      <c r="AA429" s="1">
        <f t="shared" si="7"/>
        <v>428</v>
      </c>
      <c r="AB429" s="1" t="b">
        <f>AND('pg1'!S431&lt;&gt;"Cancelled",'pg1'!S431&lt;&gt;"Account",'pg1'!S431&lt;&gt;"Pending",'pg1'!S431&lt;&gt;"")</f>
        <v>0</v>
      </c>
      <c r="AC429" s="1" t="str">
        <f>IF(AB429=TRUE,'pg1'!C431,"")</f>
        <v/>
      </c>
      <c r="AD429" s="1" t="str">
        <f>IF('pg1'!S431="Ordered",'pg1'!C431,"")</f>
        <v/>
      </c>
      <c r="AE429" s="2" t="str">
        <f>IF('pg1'!C431&lt;&gt;"",COUNTIF(AD2:AD3002,'pg1'!C431)&gt;4,"--")</f>
        <v>--</v>
      </c>
      <c r="AF429" s="1" t="str">
        <f ca="1">IF(startDate="",0,IF(AND('pg1'!T431&gt;=startDate,'pg1'!T431&lt;=endDate,'pg1'!R431&lt;&gt;""),'pg1'!R431,""))</f>
        <v/>
      </c>
      <c r="AG429" s="110" t="str">
        <f>IF(AC429="","",COUNTIFS(AC2:AC3002,AC429))</f>
        <v/>
      </c>
      <c r="AH429" s="2" t="str">
        <f ca="1">IFERROR(MONTH('pg1'!T431),"--")</f>
        <v>--</v>
      </c>
      <c r="AI429" s="1">
        <f ca="1">COUNTIFS(AC2:AC3002,'pg1'!C431,AH2:AH3002,AH429)</f>
        <v>0</v>
      </c>
    </row>
    <row r="430" spans="27:35" ht="12.75" customHeight="1">
      <c r="AA430" s="1">
        <f t="shared" si="7"/>
        <v>429</v>
      </c>
      <c r="AB430" s="1" t="b">
        <f>AND('pg1'!S432&lt;&gt;"Cancelled",'pg1'!S432&lt;&gt;"Account",'pg1'!S432&lt;&gt;"Pending",'pg1'!S432&lt;&gt;"")</f>
        <v>0</v>
      </c>
      <c r="AC430" s="1" t="str">
        <f>IF(AB430=TRUE,'pg1'!C432,"")</f>
        <v/>
      </c>
      <c r="AD430" s="1" t="str">
        <f>IF('pg1'!S432="Ordered",'pg1'!C432,"")</f>
        <v/>
      </c>
      <c r="AE430" s="2" t="str">
        <f>IF('pg1'!C432&lt;&gt;"",COUNTIF(AD2:AD3002,'pg1'!C432)&gt;4,"--")</f>
        <v>--</v>
      </c>
      <c r="AF430" s="1" t="str">
        <f ca="1">IF(startDate="",0,IF(AND('pg1'!T432&gt;=startDate,'pg1'!T432&lt;=endDate,'pg1'!R432&lt;&gt;""),'pg1'!R432,""))</f>
        <v/>
      </c>
      <c r="AG430" s="110" t="str">
        <f>IF(AC430="","",COUNTIFS(AC2:AC3002,AC430))</f>
        <v/>
      </c>
      <c r="AH430" s="2" t="str">
        <f ca="1">IFERROR(MONTH('pg1'!T432),"--")</f>
        <v>--</v>
      </c>
      <c r="AI430" s="1">
        <f ca="1">COUNTIFS(AC2:AC3002,'pg1'!C432,AH2:AH3002,AH430)</f>
        <v>0</v>
      </c>
    </row>
    <row r="431" spans="27:35" ht="12.75" customHeight="1">
      <c r="AA431" s="1">
        <f t="shared" si="7"/>
        <v>430</v>
      </c>
      <c r="AB431" s="1" t="b">
        <f>AND('pg1'!S433&lt;&gt;"Cancelled",'pg1'!S433&lt;&gt;"Account",'pg1'!S433&lt;&gt;"Pending",'pg1'!S433&lt;&gt;"")</f>
        <v>0</v>
      </c>
      <c r="AC431" s="1" t="str">
        <f>IF(AB431=TRUE,'pg1'!C433,"")</f>
        <v/>
      </c>
      <c r="AD431" s="1" t="str">
        <f>IF('pg1'!S433="Ordered",'pg1'!C433,"")</f>
        <v/>
      </c>
      <c r="AE431" s="2" t="str">
        <f>IF('pg1'!C433&lt;&gt;"",COUNTIF(AD2:AD3002,'pg1'!C433)&gt;4,"--")</f>
        <v>--</v>
      </c>
      <c r="AF431" s="1" t="str">
        <f ca="1">IF(startDate="",0,IF(AND('pg1'!T433&gt;=startDate,'pg1'!T433&lt;=endDate,'pg1'!R433&lt;&gt;""),'pg1'!R433,""))</f>
        <v/>
      </c>
      <c r="AG431" s="110" t="str">
        <f>IF(AC431="","",COUNTIFS(AC2:AC3002,AC431))</f>
        <v/>
      </c>
      <c r="AH431" s="2" t="str">
        <f ca="1">IFERROR(MONTH('pg1'!T433),"--")</f>
        <v>--</v>
      </c>
      <c r="AI431" s="1">
        <f ca="1">COUNTIFS(AC2:AC3002,'pg1'!C433,AH2:AH3002,AH431)</f>
        <v>0</v>
      </c>
    </row>
    <row r="432" spans="27:35" ht="12.75" customHeight="1">
      <c r="AA432" s="1">
        <f t="shared" si="7"/>
        <v>431</v>
      </c>
      <c r="AB432" s="1" t="b">
        <f>AND('pg1'!S434&lt;&gt;"Cancelled",'pg1'!S434&lt;&gt;"Account",'pg1'!S434&lt;&gt;"Pending",'pg1'!S434&lt;&gt;"")</f>
        <v>0</v>
      </c>
      <c r="AC432" s="1" t="str">
        <f>IF(AB432=TRUE,'pg1'!C434,"")</f>
        <v/>
      </c>
      <c r="AD432" s="1" t="str">
        <f>IF('pg1'!S434="Ordered",'pg1'!C434,"")</f>
        <v/>
      </c>
      <c r="AE432" s="2" t="str">
        <f>IF('pg1'!C434&lt;&gt;"",COUNTIF(AD2:AD3002,'pg1'!C434)&gt;4,"--")</f>
        <v>--</v>
      </c>
      <c r="AF432" s="1" t="str">
        <f ca="1">IF(startDate="",0,IF(AND('pg1'!T434&gt;=startDate,'pg1'!T434&lt;=endDate,'pg1'!R434&lt;&gt;""),'pg1'!R434,""))</f>
        <v/>
      </c>
      <c r="AG432" s="110" t="str">
        <f>IF(AC432="","",COUNTIFS(AC2:AC3002,AC432))</f>
        <v/>
      </c>
      <c r="AH432" s="2" t="str">
        <f ca="1">IFERROR(MONTH('pg1'!T434),"--")</f>
        <v>--</v>
      </c>
      <c r="AI432" s="1">
        <f ca="1">COUNTIFS(AC2:AC3002,'pg1'!C434,AH2:AH3002,AH432)</f>
        <v>0</v>
      </c>
    </row>
    <row r="433" spans="27:35" ht="12.75" customHeight="1">
      <c r="AA433" s="1">
        <f t="shared" si="7"/>
        <v>432</v>
      </c>
      <c r="AB433" s="1" t="b">
        <f>AND('pg1'!S435&lt;&gt;"Cancelled",'pg1'!S435&lt;&gt;"Account",'pg1'!S435&lt;&gt;"Pending",'pg1'!S435&lt;&gt;"")</f>
        <v>0</v>
      </c>
      <c r="AC433" s="1" t="str">
        <f>IF(AB433=TRUE,'pg1'!C435,"")</f>
        <v/>
      </c>
      <c r="AD433" s="1" t="str">
        <f>IF('pg1'!S435="Ordered",'pg1'!C435,"")</f>
        <v/>
      </c>
      <c r="AE433" s="2" t="str">
        <f>IF('pg1'!C435&lt;&gt;"",COUNTIF(AD2:AD3002,'pg1'!C435)&gt;4,"--")</f>
        <v>--</v>
      </c>
      <c r="AF433" s="1" t="str">
        <f ca="1">IF(startDate="",0,IF(AND('pg1'!T435&gt;=startDate,'pg1'!T435&lt;=endDate,'pg1'!R435&lt;&gt;""),'pg1'!R435,""))</f>
        <v/>
      </c>
      <c r="AG433" s="110" t="str">
        <f>IF(AC433="","",COUNTIFS(AC2:AC3002,AC433))</f>
        <v/>
      </c>
      <c r="AH433" s="2" t="str">
        <f ca="1">IFERROR(MONTH('pg1'!T435),"--")</f>
        <v>--</v>
      </c>
      <c r="AI433" s="1">
        <f ca="1">COUNTIFS(AC2:AC3002,'pg1'!C435,AH2:AH3002,AH433)</f>
        <v>0</v>
      </c>
    </row>
    <row r="434" spans="27:35" ht="12.75" customHeight="1">
      <c r="AA434" s="1">
        <f t="shared" si="7"/>
        <v>433</v>
      </c>
      <c r="AB434" s="1" t="b">
        <f>AND('pg1'!S436&lt;&gt;"Cancelled",'pg1'!S436&lt;&gt;"Account",'pg1'!S436&lt;&gt;"Pending",'pg1'!S436&lt;&gt;"")</f>
        <v>0</v>
      </c>
      <c r="AC434" s="1" t="str">
        <f>IF(AB434=TRUE,'pg1'!C436,"")</f>
        <v/>
      </c>
      <c r="AD434" s="1" t="str">
        <f>IF('pg1'!S436="Ordered",'pg1'!C436,"")</f>
        <v/>
      </c>
      <c r="AE434" s="2" t="str">
        <f>IF('pg1'!C436&lt;&gt;"",COUNTIF(AD2:AD3002,'pg1'!C436)&gt;4,"--")</f>
        <v>--</v>
      </c>
      <c r="AF434" s="1" t="str">
        <f ca="1">IF(startDate="",0,IF(AND('pg1'!T436&gt;=startDate,'pg1'!T436&lt;=endDate,'pg1'!R436&lt;&gt;""),'pg1'!R436,""))</f>
        <v/>
      </c>
      <c r="AG434" s="110" t="str">
        <f>IF(AC434="","",COUNTIFS(AC2:AC3002,AC434))</f>
        <v/>
      </c>
      <c r="AH434" s="2" t="str">
        <f ca="1">IFERROR(MONTH('pg1'!T436),"--")</f>
        <v>--</v>
      </c>
      <c r="AI434" s="1">
        <f ca="1">COUNTIFS(AC2:AC3002,'pg1'!C436,AH2:AH3002,AH434)</f>
        <v>0</v>
      </c>
    </row>
    <row r="435" spans="27:35" ht="12.75" customHeight="1">
      <c r="AA435" s="1">
        <f t="shared" si="7"/>
        <v>434</v>
      </c>
      <c r="AB435" s="1" t="b">
        <f>AND('pg1'!S437&lt;&gt;"Cancelled",'pg1'!S437&lt;&gt;"Account",'pg1'!S437&lt;&gt;"Pending",'pg1'!S437&lt;&gt;"")</f>
        <v>0</v>
      </c>
      <c r="AC435" s="1" t="str">
        <f>IF(AB435=TRUE,'pg1'!C437,"")</f>
        <v/>
      </c>
      <c r="AD435" s="1" t="str">
        <f>IF('pg1'!S437="Ordered",'pg1'!C437,"")</f>
        <v/>
      </c>
      <c r="AE435" s="2" t="str">
        <f>IF('pg1'!C437&lt;&gt;"",COUNTIF(AD2:AD3002,'pg1'!C437)&gt;4,"--")</f>
        <v>--</v>
      </c>
      <c r="AF435" s="1" t="str">
        <f ca="1">IF(startDate="",0,IF(AND('pg1'!T437&gt;=startDate,'pg1'!T437&lt;=endDate,'pg1'!R437&lt;&gt;""),'pg1'!R437,""))</f>
        <v/>
      </c>
      <c r="AG435" s="110" t="str">
        <f>IF(AC435="","",COUNTIFS(AC2:AC3002,AC435))</f>
        <v/>
      </c>
      <c r="AH435" s="2" t="str">
        <f ca="1">IFERROR(MONTH('pg1'!T437),"--")</f>
        <v>--</v>
      </c>
      <c r="AI435" s="1">
        <f ca="1">COUNTIFS(AC2:AC3002,'pg1'!C437,AH2:AH3002,AH435)</f>
        <v>0</v>
      </c>
    </row>
    <row r="436" spans="27:35" ht="12.75" customHeight="1">
      <c r="AA436" s="1">
        <f t="shared" si="7"/>
        <v>435</v>
      </c>
      <c r="AB436" s="1" t="b">
        <f>AND('pg1'!S438&lt;&gt;"Cancelled",'pg1'!S438&lt;&gt;"Account",'pg1'!S438&lt;&gt;"Pending",'pg1'!S438&lt;&gt;"")</f>
        <v>0</v>
      </c>
      <c r="AC436" s="1" t="str">
        <f>IF(AB436=TRUE,'pg1'!C438,"")</f>
        <v/>
      </c>
      <c r="AD436" s="1" t="str">
        <f>IF('pg1'!S438="Ordered",'pg1'!C438,"")</f>
        <v/>
      </c>
      <c r="AE436" s="2" t="str">
        <f>IF('pg1'!C438&lt;&gt;"",COUNTIF(AD2:AD3002,'pg1'!C438)&gt;4,"--")</f>
        <v>--</v>
      </c>
      <c r="AF436" s="1" t="str">
        <f ca="1">IF(startDate="",0,IF(AND('pg1'!T438&gt;=startDate,'pg1'!T438&lt;=endDate,'pg1'!R438&lt;&gt;""),'pg1'!R438,""))</f>
        <v/>
      </c>
      <c r="AG436" s="110" t="str">
        <f>IF(AC436="","",COUNTIFS(AC2:AC3002,AC436))</f>
        <v/>
      </c>
      <c r="AH436" s="2" t="str">
        <f ca="1">IFERROR(MONTH('pg1'!T438),"--")</f>
        <v>--</v>
      </c>
      <c r="AI436" s="1">
        <f ca="1">COUNTIFS(AC2:AC3002,'pg1'!C438,AH2:AH3002,AH436)</f>
        <v>0</v>
      </c>
    </row>
    <row r="437" spans="27:35" ht="12.75" customHeight="1">
      <c r="AA437" s="1">
        <f t="shared" si="7"/>
        <v>436</v>
      </c>
      <c r="AB437" s="1" t="b">
        <f>AND('pg1'!S439&lt;&gt;"Cancelled",'pg1'!S439&lt;&gt;"Account",'pg1'!S439&lt;&gt;"Pending",'pg1'!S439&lt;&gt;"")</f>
        <v>0</v>
      </c>
      <c r="AC437" s="1" t="str">
        <f>IF(AB437=TRUE,'pg1'!C439,"")</f>
        <v/>
      </c>
      <c r="AD437" s="1" t="str">
        <f>IF('pg1'!S439="Ordered",'pg1'!C439,"")</f>
        <v/>
      </c>
      <c r="AE437" s="2" t="str">
        <f>IF('pg1'!C439&lt;&gt;"",COUNTIF(AD2:AD3002,'pg1'!C439)&gt;4,"--")</f>
        <v>--</v>
      </c>
      <c r="AF437" s="1" t="str">
        <f ca="1">IF(startDate="",0,IF(AND('pg1'!T439&gt;=startDate,'pg1'!T439&lt;=endDate,'pg1'!R439&lt;&gt;""),'pg1'!R439,""))</f>
        <v/>
      </c>
      <c r="AG437" s="110" t="str">
        <f>IF(AC437="","",COUNTIFS(AC2:AC3002,AC437))</f>
        <v/>
      </c>
      <c r="AH437" s="2" t="str">
        <f ca="1">IFERROR(MONTH('pg1'!T439),"--")</f>
        <v>--</v>
      </c>
      <c r="AI437" s="1">
        <f ca="1">COUNTIFS(AC2:AC3002,'pg1'!C439,AH2:AH3002,AH437)</f>
        <v>0</v>
      </c>
    </row>
    <row r="438" spans="27:35" ht="12.75" customHeight="1">
      <c r="AA438" s="1">
        <f t="shared" si="7"/>
        <v>437</v>
      </c>
      <c r="AB438" s="1" t="b">
        <f>AND('pg1'!S440&lt;&gt;"Cancelled",'pg1'!S440&lt;&gt;"Account",'pg1'!S440&lt;&gt;"Pending",'pg1'!S440&lt;&gt;"")</f>
        <v>0</v>
      </c>
      <c r="AC438" s="1" t="str">
        <f>IF(AB438=TRUE,'pg1'!C440,"")</f>
        <v/>
      </c>
      <c r="AD438" s="1" t="str">
        <f>IF('pg1'!S440="Ordered",'pg1'!C440,"")</f>
        <v/>
      </c>
      <c r="AE438" s="2" t="str">
        <f>IF('pg1'!C440&lt;&gt;"",COUNTIF(AD2:AD3002,'pg1'!C440)&gt;4,"--")</f>
        <v>--</v>
      </c>
      <c r="AF438" s="1" t="str">
        <f ca="1">IF(startDate="",0,IF(AND('pg1'!T440&gt;=startDate,'pg1'!T440&lt;=endDate,'pg1'!R440&lt;&gt;""),'pg1'!R440,""))</f>
        <v/>
      </c>
      <c r="AG438" s="110" t="str">
        <f>IF(AC438="","",COUNTIFS(AC2:AC3002,AC438))</f>
        <v/>
      </c>
      <c r="AH438" s="2" t="str">
        <f ca="1">IFERROR(MONTH('pg1'!T440),"--")</f>
        <v>--</v>
      </c>
      <c r="AI438" s="1">
        <f ca="1">COUNTIFS(AC2:AC3002,'pg1'!C440,AH2:AH3002,AH438)</f>
        <v>0</v>
      </c>
    </row>
    <row r="439" spans="27:35" ht="12.75" customHeight="1">
      <c r="AA439" s="1">
        <f t="shared" si="7"/>
        <v>438</v>
      </c>
      <c r="AB439" s="1" t="b">
        <f>AND('pg1'!S441&lt;&gt;"Cancelled",'pg1'!S441&lt;&gt;"Account",'pg1'!S441&lt;&gt;"Pending",'pg1'!S441&lt;&gt;"")</f>
        <v>0</v>
      </c>
      <c r="AC439" s="1" t="str">
        <f>IF(AB439=TRUE,'pg1'!C441,"")</f>
        <v/>
      </c>
      <c r="AD439" s="1" t="str">
        <f>IF('pg1'!S441="Ordered",'pg1'!C441,"")</f>
        <v/>
      </c>
      <c r="AE439" s="2" t="str">
        <f>IF('pg1'!C441&lt;&gt;"",COUNTIF(AD2:AD3002,'pg1'!C441)&gt;4,"--")</f>
        <v>--</v>
      </c>
      <c r="AF439" s="1" t="str">
        <f ca="1">IF(startDate="",0,IF(AND('pg1'!T441&gt;=startDate,'pg1'!T441&lt;=endDate,'pg1'!R441&lt;&gt;""),'pg1'!R441,""))</f>
        <v/>
      </c>
      <c r="AG439" s="110" t="str">
        <f>IF(AC439="","",COUNTIFS(AC2:AC3002,AC439))</f>
        <v/>
      </c>
      <c r="AH439" s="2" t="str">
        <f ca="1">IFERROR(MONTH('pg1'!T441),"--")</f>
        <v>--</v>
      </c>
      <c r="AI439" s="1">
        <f ca="1">COUNTIFS(AC2:AC3002,'pg1'!C441,AH2:AH3002,AH439)</f>
        <v>0</v>
      </c>
    </row>
    <row r="440" spans="27:35" ht="12.75" customHeight="1">
      <c r="AA440" s="1">
        <f t="shared" si="7"/>
        <v>439</v>
      </c>
      <c r="AB440" s="1" t="b">
        <f>AND('pg1'!S442&lt;&gt;"Cancelled",'pg1'!S442&lt;&gt;"Account",'pg1'!S442&lt;&gt;"Pending",'pg1'!S442&lt;&gt;"")</f>
        <v>0</v>
      </c>
      <c r="AC440" s="1" t="str">
        <f>IF(AB440=TRUE,'pg1'!C442,"")</f>
        <v/>
      </c>
      <c r="AD440" s="1" t="str">
        <f>IF('pg1'!S442="Ordered",'pg1'!C442,"")</f>
        <v/>
      </c>
      <c r="AE440" s="2" t="str">
        <f>IF('pg1'!C442&lt;&gt;"",COUNTIF(AD2:AD3002,'pg1'!C442)&gt;4,"--")</f>
        <v>--</v>
      </c>
      <c r="AF440" s="1" t="str">
        <f ca="1">IF(startDate="",0,IF(AND('pg1'!T442&gt;=startDate,'pg1'!T442&lt;=endDate,'pg1'!R442&lt;&gt;""),'pg1'!R442,""))</f>
        <v/>
      </c>
      <c r="AG440" s="110" t="str">
        <f>IF(AC440="","",COUNTIFS(AC2:AC3002,AC440))</f>
        <v/>
      </c>
      <c r="AH440" s="2" t="str">
        <f ca="1">IFERROR(MONTH('pg1'!T442),"--")</f>
        <v>--</v>
      </c>
      <c r="AI440" s="1">
        <f ca="1">COUNTIFS(AC2:AC3002,'pg1'!C442,AH2:AH3002,AH440)</f>
        <v>0</v>
      </c>
    </row>
    <row r="441" spans="27:35" ht="12.75" customHeight="1">
      <c r="AA441" s="1">
        <f t="shared" si="7"/>
        <v>440</v>
      </c>
      <c r="AB441" s="1" t="b">
        <f>AND('pg1'!S443&lt;&gt;"Cancelled",'pg1'!S443&lt;&gt;"Account",'pg1'!S443&lt;&gt;"Pending",'pg1'!S443&lt;&gt;"")</f>
        <v>0</v>
      </c>
      <c r="AC441" s="1" t="str">
        <f>IF(AB441=TRUE,'pg1'!C443,"")</f>
        <v/>
      </c>
      <c r="AD441" s="1" t="str">
        <f>IF('pg1'!S443="Ordered",'pg1'!C443,"")</f>
        <v/>
      </c>
      <c r="AE441" s="2" t="str">
        <f>IF('pg1'!C443&lt;&gt;"",COUNTIF(AD2:AD3002,'pg1'!C443)&gt;4,"--")</f>
        <v>--</v>
      </c>
      <c r="AF441" s="1" t="str">
        <f ca="1">IF(startDate="",0,IF(AND('pg1'!T443&gt;=startDate,'pg1'!T443&lt;=endDate,'pg1'!R443&lt;&gt;""),'pg1'!R443,""))</f>
        <v/>
      </c>
      <c r="AG441" s="110" t="str">
        <f>IF(AC441="","",COUNTIFS(AC2:AC3002,AC441))</f>
        <v/>
      </c>
      <c r="AH441" s="2" t="str">
        <f ca="1">IFERROR(MONTH('pg1'!T443),"--")</f>
        <v>--</v>
      </c>
      <c r="AI441" s="1">
        <f ca="1">COUNTIFS(AC2:AC3002,'pg1'!C443,AH2:AH3002,AH441)</f>
        <v>0</v>
      </c>
    </row>
    <row r="442" spans="27:35" ht="12.75" customHeight="1">
      <c r="AA442" s="1">
        <f t="shared" si="7"/>
        <v>441</v>
      </c>
      <c r="AB442" s="1" t="b">
        <f>AND('pg1'!S444&lt;&gt;"Cancelled",'pg1'!S444&lt;&gt;"Account",'pg1'!S444&lt;&gt;"Pending",'pg1'!S444&lt;&gt;"")</f>
        <v>0</v>
      </c>
      <c r="AC442" s="1" t="str">
        <f>IF(AB442=TRUE,'pg1'!C444,"")</f>
        <v/>
      </c>
      <c r="AD442" s="1" t="str">
        <f>IF('pg1'!S444="Ordered",'pg1'!C444,"")</f>
        <v/>
      </c>
      <c r="AE442" s="2" t="str">
        <f>IF('pg1'!C444&lt;&gt;"",COUNTIF(AD2:AD3002,'pg1'!C444)&gt;4,"--")</f>
        <v>--</v>
      </c>
      <c r="AF442" s="1" t="str">
        <f ca="1">IF(startDate="",0,IF(AND('pg1'!T444&gt;=startDate,'pg1'!T444&lt;=endDate,'pg1'!R444&lt;&gt;""),'pg1'!R444,""))</f>
        <v/>
      </c>
      <c r="AG442" s="110" t="str">
        <f>IF(AC442="","",COUNTIFS(AC2:AC3002,AC442))</f>
        <v/>
      </c>
      <c r="AH442" s="2" t="str">
        <f ca="1">IFERROR(MONTH('pg1'!T444),"--")</f>
        <v>--</v>
      </c>
      <c r="AI442" s="1">
        <f ca="1">COUNTIFS(AC2:AC3002,'pg1'!C444,AH2:AH3002,AH442)</f>
        <v>0</v>
      </c>
    </row>
    <row r="443" spans="27:35" ht="12.75" customHeight="1">
      <c r="AA443" s="1">
        <f t="shared" si="7"/>
        <v>442</v>
      </c>
      <c r="AB443" s="1" t="b">
        <f>AND('pg1'!S445&lt;&gt;"Cancelled",'pg1'!S445&lt;&gt;"Account",'pg1'!S445&lt;&gt;"Pending",'pg1'!S445&lt;&gt;"")</f>
        <v>0</v>
      </c>
      <c r="AC443" s="1" t="str">
        <f>IF(AB443=TRUE,'pg1'!C445,"")</f>
        <v/>
      </c>
      <c r="AD443" s="1" t="str">
        <f>IF('pg1'!S445="Ordered",'pg1'!C445,"")</f>
        <v/>
      </c>
      <c r="AE443" s="2" t="str">
        <f>IF('pg1'!C445&lt;&gt;"",COUNTIF(AD2:AD3002,'pg1'!C445)&gt;4,"--")</f>
        <v>--</v>
      </c>
      <c r="AF443" s="1" t="str">
        <f ca="1">IF(startDate="",0,IF(AND('pg1'!T445&gt;=startDate,'pg1'!T445&lt;=endDate,'pg1'!R445&lt;&gt;""),'pg1'!R445,""))</f>
        <v/>
      </c>
      <c r="AG443" s="110" t="str">
        <f>IF(AC443="","",COUNTIFS(AC2:AC3002,AC443))</f>
        <v/>
      </c>
      <c r="AH443" s="2" t="str">
        <f ca="1">IFERROR(MONTH('pg1'!T445),"--")</f>
        <v>--</v>
      </c>
      <c r="AI443" s="1">
        <f ca="1">COUNTIFS(AC2:AC3002,'pg1'!C445,AH2:AH3002,AH443)</f>
        <v>0</v>
      </c>
    </row>
    <row r="444" spans="27:35" ht="12.75" customHeight="1">
      <c r="AA444" s="1">
        <f t="shared" si="7"/>
        <v>443</v>
      </c>
      <c r="AB444" s="1" t="b">
        <f>AND('pg1'!S446&lt;&gt;"Cancelled",'pg1'!S446&lt;&gt;"Account",'pg1'!S446&lt;&gt;"Pending",'pg1'!S446&lt;&gt;"")</f>
        <v>0</v>
      </c>
      <c r="AC444" s="1" t="str">
        <f>IF(AB444=TRUE,'pg1'!C446,"")</f>
        <v/>
      </c>
      <c r="AD444" s="1" t="str">
        <f>IF('pg1'!S446="Ordered",'pg1'!C446,"")</f>
        <v/>
      </c>
      <c r="AE444" s="2" t="str">
        <f>IF('pg1'!C446&lt;&gt;"",COUNTIF(AD2:AD3002,'pg1'!C446)&gt;4,"--")</f>
        <v>--</v>
      </c>
      <c r="AF444" s="1" t="str">
        <f ca="1">IF(startDate="",0,IF(AND('pg1'!T446&gt;=startDate,'pg1'!T446&lt;=endDate,'pg1'!R446&lt;&gt;""),'pg1'!R446,""))</f>
        <v/>
      </c>
      <c r="AG444" s="110" t="str">
        <f>IF(AC444="","",COUNTIFS(AC2:AC3002,AC444))</f>
        <v/>
      </c>
      <c r="AH444" s="2" t="str">
        <f ca="1">IFERROR(MONTH('pg1'!T446),"--")</f>
        <v>--</v>
      </c>
      <c r="AI444" s="1">
        <f ca="1">COUNTIFS(AC2:AC3002,'pg1'!C446,AH2:AH3002,AH444)</f>
        <v>0</v>
      </c>
    </row>
    <row r="445" spans="27:35" ht="12.75" customHeight="1">
      <c r="AA445" s="1">
        <f t="shared" si="7"/>
        <v>444</v>
      </c>
      <c r="AB445" s="1" t="b">
        <f>AND('pg1'!S447&lt;&gt;"Cancelled",'pg1'!S447&lt;&gt;"Account",'pg1'!S447&lt;&gt;"Pending",'pg1'!S447&lt;&gt;"")</f>
        <v>0</v>
      </c>
      <c r="AC445" s="1" t="str">
        <f>IF(AB445=TRUE,'pg1'!C447,"")</f>
        <v/>
      </c>
      <c r="AD445" s="1" t="str">
        <f>IF('pg1'!S447="Ordered",'pg1'!C447,"")</f>
        <v/>
      </c>
      <c r="AE445" s="2" t="str">
        <f>IF('pg1'!C447&lt;&gt;"",COUNTIF(AD2:AD3002,'pg1'!C447)&gt;4,"--")</f>
        <v>--</v>
      </c>
      <c r="AF445" s="1" t="str">
        <f ca="1">IF(startDate="",0,IF(AND('pg1'!T447&gt;=startDate,'pg1'!T447&lt;=endDate,'pg1'!R447&lt;&gt;""),'pg1'!R447,""))</f>
        <v/>
      </c>
      <c r="AG445" s="110" t="str">
        <f>IF(AC445="","",COUNTIFS(AC2:AC3002,AC445))</f>
        <v/>
      </c>
      <c r="AH445" s="2" t="str">
        <f ca="1">IFERROR(MONTH('pg1'!T447),"--")</f>
        <v>--</v>
      </c>
      <c r="AI445" s="1">
        <f ca="1">COUNTIFS(AC2:AC3002,'pg1'!C447,AH2:AH3002,AH445)</f>
        <v>0</v>
      </c>
    </row>
    <row r="446" spans="27:35" ht="12.75" customHeight="1">
      <c r="AA446" s="1">
        <f t="shared" si="7"/>
        <v>445</v>
      </c>
      <c r="AB446" s="1" t="b">
        <f>AND('pg1'!S448&lt;&gt;"Cancelled",'pg1'!S448&lt;&gt;"Account",'pg1'!S448&lt;&gt;"Pending",'pg1'!S448&lt;&gt;"")</f>
        <v>0</v>
      </c>
      <c r="AC446" s="1" t="str">
        <f>IF(AB446=TRUE,'pg1'!C448,"")</f>
        <v/>
      </c>
      <c r="AD446" s="1" t="str">
        <f>IF('pg1'!S448="Ordered",'pg1'!C448,"")</f>
        <v/>
      </c>
      <c r="AE446" s="2" t="str">
        <f>IF('pg1'!C448&lt;&gt;"",COUNTIF(AD2:AD3002,'pg1'!C448)&gt;4,"--")</f>
        <v>--</v>
      </c>
      <c r="AF446" s="1" t="str">
        <f ca="1">IF(startDate="",0,IF(AND('pg1'!T448&gt;=startDate,'pg1'!T448&lt;=endDate,'pg1'!R448&lt;&gt;""),'pg1'!R448,""))</f>
        <v/>
      </c>
      <c r="AG446" s="110" t="str">
        <f>IF(AC446="","",COUNTIFS(AC2:AC3002,AC446))</f>
        <v/>
      </c>
      <c r="AH446" s="2" t="str">
        <f ca="1">IFERROR(MONTH('pg1'!T448),"--")</f>
        <v>--</v>
      </c>
      <c r="AI446" s="1">
        <f ca="1">COUNTIFS(AC2:AC3002,'pg1'!C448,AH2:AH3002,AH446)</f>
        <v>0</v>
      </c>
    </row>
    <row r="447" spans="27:35" ht="12.75" customHeight="1">
      <c r="AA447" s="1">
        <f t="shared" si="7"/>
        <v>446</v>
      </c>
      <c r="AB447" s="1" t="b">
        <f>AND('pg1'!S449&lt;&gt;"Cancelled",'pg1'!S449&lt;&gt;"Account",'pg1'!S449&lt;&gt;"Pending",'pg1'!S449&lt;&gt;"")</f>
        <v>0</v>
      </c>
      <c r="AC447" s="1" t="str">
        <f>IF(AB447=TRUE,'pg1'!C449,"")</f>
        <v/>
      </c>
      <c r="AD447" s="1" t="str">
        <f>IF('pg1'!S449="Ordered",'pg1'!C449,"")</f>
        <v/>
      </c>
      <c r="AE447" s="2" t="str">
        <f>IF('pg1'!C449&lt;&gt;"",COUNTIF(AD2:AD3002,'pg1'!C449)&gt;4,"--")</f>
        <v>--</v>
      </c>
      <c r="AF447" s="1" t="str">
        <f ca="1">IF(startDate="",0,IF(AND('pg1'!T449&gt;=startDate,'pg1'!T449&lt;=endDate,'pg1'!R449&lt;&gt;""),'pg1'!R449,""))</f>
        <v/>
      </c>
      <c r="AG447" s="110" t="str">
        <f>IF(AC447="","",COUNTIFS(AC2:AC3002,AC447))</f>
        <v/>
      </c>
      <c r="AH447" s="2" t="str">
        <f ca="1">IFERROR(MONTH('pg1'!T449),"--")</f>
        <v>--</v>
      </c>
      <c r="AI447" s="1">
        <f ca="1">COUNTIFS(AC2:AC3002,'pg1'!C449,AH2:AH3002,AH447)</f>
        <v>0</v>
      </c>
    </row>
    <row r="448" spans="27:35" ht="12.75" customHeight="1">
      <c r="AA448" s="1">
        <f t="shared" si="7"/>
        <v>447</v>
      </c>
      <c r="AB448" s="1" t="b">
        <f>AND('pg1'!S450&lt;&gt;"Cancelled",'pg1'!S450&lt;&gt;"Account",'pg1'!S450&lt;&gt;"Pending",'pg1'!S450&lt;&gt;"")</f>
        <v>0</v>
      </c>
      <c r="AC448" s="1" t="str">
        <f>IF(AB448=TRUE,'pg1'!C450,"")</f>
        <v/>
      </c>
      <c r="AD448" s="1" t="str">
        <f>IF('pg1'!S450="Ordered",'pg1'!C450,"")</f>
        <v/>
      </c>
      <c r="AE448" s="2" t="str">
        <f>IF('pg1'!C450&lt;&gt;"",COUNTIF(AD2:AD3002,'pg1'!C450)&gt;4,"--")</f>
        <v>--</v>
      </c>
      <c r="AF448" s="1" t="str">
        <f ca="1">IF(startDate="",0,IF(AND('pg1'!T450&gt;=startDate,'pg1'!T450&lt;=endDate,'pg1'!R450&lt;&gt;""),'pg1'!R450,""))</f>
        <v/>
      </c>
      <c r="AG448" s="110" t="str">
        <f>IF(AC448="","",COUNTIFS(AC2:AC3002,AC448))</f>
        <v/>
      </c>
      <c r="AH448" s="2" t="str">
        <f ca="1">IFERROR(MONTH('pg1'!T450),"--")</f>
        <v>--</v>
      </c>
      <c r="AI448" s="1">
        <f ca="1">COUNTIFS(AC2:AC3002,'pg1'!C450,AH2:AH3002,AH448)</f>
        <v>0</v>
      </c>
    </row>
    <row r="449" spans="27:35" ht="12.75" customHeight="1">
      <c r="AA449" s="1">
        <f t="shared" si="7"/>
        <v>448</v>
      </c>
      <c r="AB449" s="1" t="b">
        <f>AND('pg1'!S451&lt;&gt;"Cancelled",'pg1'!S451&lt;&gt;"Account",'pg1'!S451&lt;&gt;"Pending",'pg1'!S451&lt;&gt;"")</f>
        <v>0</v>
      </c>
      <c r="AC449" s="1" t="str">
        <f>IF(AB449=TRUE,'pg1'!C451,"")</f>
        <v/>
      </c>
      <c r="AD449" s="1" t="str">
        <f>IF('pg1'!S451="Ordered",'pg1'!C451,"")</f>
        <v/>
      </c>
      <c r="AE449" s="2" t="str">
        <f>IF('pg1'!C451&lt;&gt;"",COUNTIF(AD2:AD3002,'pg1'!C451)&gt;4,"--")</f>
        <v>--</v>
      </c>
      <c r="AF449" s="1" t="str">
        <f ca="1">IF(startDate="",0,IF(AND('pg1'!T451&gt;=startDate,'pg1'!T451&lt;=endDate,'pg1'!R451&lt;&gt;""),'pg1'!R451,""))</f>
        <v/>
      </c>
      <c r="AG449" s="110" t="str">
        <f>IF(AC449="","",COUNTIFS(AC2:AC3002,AC449))</f>
        <v/>
      </c>
      <c r="AH449" s="2" t="str">
        <f ca="1">IFERROR(MONTH('pg1'!T451),"--")</f>
        <v>--</v>
      </c>
      <c r="AI449" s="1">
        <f ca="1">COUNTIFS(AC2:AC3002,'pg1'!C451,AH2:AH3002,AH449)</f>
        <v>0</v>
      </c>
    </row>
    <row r="450" spans="27:35" ht="12.75" customHeight="1">
      <c r="AA450" s="1">
        <f t="shared" si="7"/>
        <v>449</v>
      </c>
      <c r="AB450" s="1" t="b">
        <f>AND('pg1'!S452&lt;&gt;"Cancelled",'pg1'!S452&lt;&gt;"Account",'pg1'!S452&lt;&gt;"Pending",'pg1'!S452&lt;&gt;"")</f>
        <v>0</v>
      </c>
      <c r="AC450" s="1" t="str">
        <f>IF(AB450=TRUE,'pg1'!C452,"")</f>
        <v/>
      </c>
      <c r="AD450" s="1" t="str">
        <f>IF('pg1'!S452="Ordered",'pg1'!C452,"")</f>
        <v/>
      </c>
      <c r="AE450" s="2" t="str">
        <f>IF('pg1'!C452&lt;&gt;"",COUNTIF(AD2:AD3002,'pg1'!C452)&gt;4,"--")</f>
        <v>--</v>
      </c>
      <c r="AF450" s="1" t="str">
        <f ca="1">IF(startDate="",0,IF(AND('pg1'!T452&gt;=startDate,'pg1'!T452&lt;=endDate,'pg1'!R452&lt;&gt;""),'pg1'!R452,""))</f>
        <v/>
      </c>
      <c r="AG450" s="110" t="str">
        <f>IF(AC450="","",COUNTIFS(AC2:AC3002,AC450))</f>
        <v/>
      </c>
      <c r="AH450" s="2" t="str">
        <f ca="1">IFERROR(MONTH('pg1'!T452),"--")</f>
        <v>--</v>
      </c>
      <c r="AI450" s="1">
        <f ca="1">COUNTIFS(AC2:AC3002,'pg1'!C452,AH2:AH3002,AH450)</f>
        <v>0</v>
      </c>
    </row>
    <row r="451" spans="27:35" ht="12.75" customHeight="1">
      <c r="AA451" s="1">
        <f t="shared" si="7"/>
        <v>450</v>
      </c>
      <c r="AB451" s="1" t="b">
        <f>AND('pg1'!S453&lt;&gt;"Cancelled",'pg1'!S453&lt;&gt;"Account",'pg1'!S453&lt;&gt;"Pending",'pg1'!S453&lt;&gt;"")</f>
        <v>0</v>
      </c>
      <c r="AC451" s="1" t="str">
        <f>IF(AB451=TRUE,'pg1'!C453,"")</f>
        <v/>
      </c>
      <c r="AD451" s="1" t="str">
        <f>IF('pg1'!S453="Ordered",'pg1'!C453,"")</f>
        <v/>
      </c>
      <c r="AE451" s="2" t="str">
        <f>IF('pg1'!C453&lt;&gt;"",COUNTIF(AD2:AD3002,'pg1'!C453)&gt;4,"--")</f>
        <v>--</v>
      </c>
      <c r="AF451" s="1" t="str">
        <f ca="1">IF(startDate="",0,IF(AND('pg1'!T453&gt;=startDate,'pg1'!T453&lt;=endDate,'pg1'!R453&lt;&gt;""),'pg1'!R453,""))</f>
        <v/>
      </c>
      <c r="AG451" s="110" t="str">
        <f>IF(AC451="","",COUNTIFS(AC2:AC3002,AC451))</f>
        <v/>
      </c>
      <c r="AH451" s="2" t="str">
        <f ca="1">IFERROR(MONTH('pg1'!T453),"--")</f>
        <v>--</v>
      </c>
      <c r="AI451" s="1">
        <f ca="1">COUNTIFS(AC2:AC3002,'pg1'!C453,AH2:AH3002,AH451)</f>
        <v>0</v>
      </c>
    </row>
    <row r="452" spans="27:35" ht="12.75" customHeight="1">
      <c r="AA452" s="1">
        <f t="shared" ref="AA452:AA515" si="8">AA451+1</f>
        <v>451</v>
      </c>
      <c r="AB452" s="1" t="b">
        <f>AND('pg1'!S454&lt;&gt;"Cancelled",'pg1'!S454&lt;&gt;"Account",'pg1'!S454&lt;&gt;"Pending",'pg1'!S454&lt;&gt;"")</f>
        <v>0</v>
      </c>
      <c r="AC452" s="1" t="str">
        <f>IF(AB452=TRUE,'pg1'!C454,"")</f>
        <v/>
      </c>
      <c r="AD452" s="1" t="str">
        <f>IF('pg1'!S454="Ordered",'pg1'!C454,"")</f>
        <v/>
      </c>
      <c r="AE452" s="2" t="str">
        <f>IF('pg1'!C454&lt;&gt;"",COUNTIF(AD2:AD3002,'pg1'!C454)&gt;4,"--")</f>
        <v>--</v>
      </c>
      <c r="AF452" s="1" t="str">
        <f ca="1">IF(startDate="",0,IF(AND('pg1'!T454&gt;=startDate,'pg1'!T454&lt;=endDate,'pg1'!R454&lt;&gt;""),'pg1'!R454,""))</f>
        <v/>
      </c>
      <c r="AG452" s="110" t="str">
        <f>IF(AC452="","",COUNTIFS(AC2:AC3002,AC452))</f>
        <v/>
      </c>
      <c r="AH452" s="2" t="str">
        <f ca="1">IFERROR(MONTH('pg1'!T454),"--")</f>
        <v>--</v>
      </c>
      <c r="AI452" s="1">
        <f ca="1">COUNTIFS(AC2:AC3002,'pg1'!C454,AH2:AH3002,AH452)</f>
        <v>0</v>
      </c>
    </row>
    <row r="453" spans="27:35" ht="12.75" customHeight="1">
      <c r="AA453" s="1">
        <f t="shared" si="8"/>
        <v>452</v>
      </c>
      <c r="AB453" s="1" t="b">
        <f>AND('pg1'!S455&lt;&gt;"Cancelled",'pg1'!S455&lt;&gt;"Account",'pg1'!S455&lt;&gt;"Pending",'pg1'!S455&lt;&gt;"")</f>
        <v>0</v>
      </c>
      <c r="AC453" s="1" t="str">
        <f>IF(AB453=TRUE,'pg1'!C455,"")</f>
        <v/>
      </c>
      <c r="AD453" s="1" t="str">
        <f>IF('pg1'!S455="Ordered",'pg1'!C455,"")</f>
        <v/>
      </c>
      <c r="AE453" s="2" t="str">
        <f>IF('pg1'!C455&lt;&gt;"",COUNTIF(AD2:AD3002,'pg1'!C455)&gt;4,"--")</f>
        <v>--</v>
      </c>
      <c r="AF453" s="1" t="str">
        <f ca="1">IF(startDate="",0,IF(AND('pg1'!T455&gt;=startDate,'pg1'!T455&lt;=endDate,'pg1'!R455&lt;&gt;""),'pg1'!R455,""))</f>
        <v/>
      </c>
      <c r="AG453" s="110" t="str">
        <f>IF(AC453="","",COUNTIFS(AC2:AC3002,AC453))</f>
        <v/>
      </c>
      <c r="AH453" s="2" t="str">
        <f ca="1">IFERROR(MONTH('pg1'!T455),"--")</f>
        <v>--</v>
      </c>
      <c r="AI453" s="1">
        <f ca="1">COUNTIFS(AC2:AC3002,'pg1'!C455,AH2:AH3002,AH453)</f>
        <v>0</v>
      </c>
    </row>
    <row r="454" spans="27:35" ht="12.75" customHeight="1">
      <c r="AA454" s="1">
        <f t="shared" si="8"/>
        <v>453</v>
      </c>
      <c r="AB454" s="1" t="b">
        <f>AND('pg1'!S456&lt;&gt;"Cancelled",'pg1'!S456&lt;&gt;"Account",'pg1'!S456&lt;&gt;"Pending",'pg1'!S456&lt;&gt;"")</f>
        <v>0</v>
      </c>
      <c r="AC454" s="1" t="str">
        <f>IF(AB454=TRUE,'pg1'!C456,"")</f>
        <v/>
      </c>
      <c r="AD454" s="1" t="str">
        <f>IF('pg1'!S456="Ordered",'pg1'!C456,"")</f>
        <v/>
      </c>
      <c r="AE454" s="2" t="str">
        <f>IF('pg1'!C456&lt;&gt;"",COUNTIF(AD2:AD3002,'pg1'!C456)&gt;4,"--")</f>
        <v>--</v>
      </c>
      <c r="AF454" s="1" t="str">
        <f ca="1">IF(startDate="",0,IF(AND('pg1'!T456&gt;=startDate,'pg1'!T456&lt;=endDate,'pg1'!R456&lt;&gt;""),'pg1'!R456,""))</f>
        <v/>
      </c>
      <c r="AG454" s="110" t="str">
        <f>IF(AC454="","",COUNTIFS(AC2:AC3002,AC454))</f>
        <v/>
      </c>
      <c r="AH454" s="2" t="str">
        <f ca="1">IFERROR(MONTH('pg1'!T456),"--")</f>
        <v>--</v>
      </c>
      <c r="AI454" s="1">
        <f ca="1">COUNTIFS(AC2:AC3002,'pg1'!C456,AH2:AH3002,AH454)</f>
        <v>0</v>
      </c>
    </row>
    <row r="455" spans="27:35" ht="12.75" customHeight="1">
      <c r="AA455" s="1">
        <f t="shared" si="8"/>
        <v>454</v>
      </c>
      <c r="AB455" s="1" t="b">
        <f>AND('pg1'!S457&lt;&gt;"Cancelled",'pg1'!S457&lt;&gt;"Account",'pg1'!S457&lt;&gt;"Pending",'pg1'!S457&lt;&gt;"")</f>
        <v>0</v>
      </c>
      <c r="AC455" s="1" t="str">
        <f>IF(AB455=TRUE,'pg1'!C457,"")</f>
        <v/>
      </c>
      <c r="AD455" s="1" t="str">
        <f>IF('pg1'!S457="Ordered",'pg1'!C457,"")</f>
        <v/>
      </c>
      <c r="AE455" s="2" t="str">
        <f>IF('pg1'!C457&lt;&gt;"",COUNTIF(AD2:AD3002,'pg1'!C457)&gt;4,"--")</f>
        <v>--</v>
      </c>
      <c r="AF455" s="1" t="str">
        <f ca="1">IF(startDate="",0,IF(AND('pg1'!T457&gt;=startDate,'pg1'!T457&lt;=endDate,'pg1'!R457&lt;&gt;""),'pg1'!R457,""))</f>
        <v/>
      </c>
      <c r="AG455" s="110" t="str">
        <f>IF(AC455="","",COUNTIFS(AC2:AC3002,AC455))</f>
        <v/>
      </c>
      <c r="AH455" s="2" t="str">
        <f ca="1">IFERROR(MONTH('pg1'!T457),"--")</f>
        <v>--</v>
      </c>
      <c r="AI455" s="1">
        <f ca="1">COUNTIFS(AC2:AC3002,'pg1'!C457,AH2:AH3002,AH455)</f>
        <v>0</v>
      </c>
    </row>
    <row r="456" spans="27:35" ht="12.75" customHeight="1">
      <c r="AA456" s="1">
        <f t="shared" si="8"/>
        <v>455</v>
      </c>
      <c r="AB456" s="1" t="b">
        <f>AND('pg1'!S458&lt;&gt;"Cancelled",'pg1'!S458&lt;&gt;"Account",'pg1'!S458&lt;&gt;"Pending",'pg1'!S458&lt;&gt;"")</f>
        <v>0</v>
      </c>
      <c r="AC456" s="1" t="str">
        <f>IF(AB456=TRUE,'pg1'!C458,"")</f>
        <v/>
      </c>
      <c r="AD456" s="1" t="str">
        <f>IF('pg1'!S458="Ordered",'pg1'!C458,"")</f>
        <v/>
      </c>
      <c r="AE456" s="2" t="str">
        <f>IF('pg1'!C458&lt;&gt;"",COUNTIF(AD2:AD3002,'pg1'!C458)&gt;4,"--")</f>
        <v>--</v>
      </c>
      <c r="AF456" s="1" t="str">
        <f ca="1">IF(startDate="",0,IF(AND('pg1'!T458&gt;=startDate,'pg1'!T458&lt;=endDate,'pg1'!R458&lt;&gt;""),'pg1'!R458,""))</f>
        <v/>
      </c>
      <c r="AG456" s="110" t="str">
        <f>IF(AC456="","",COUNTIFS(AC2:AC3002,AC456))</f>
        <v/>
      </c>
      <c r="AH456" s="2" t="str">
        <f ca="1">IFERROR(MONTH('pg1'!T458),"--")</f>
        <v>--</v>
      </c>
      <c r="AI456" s="1">
        <f ca="1">COUNTIFS(AC2:AC3002,'pg1'!C458,AH2:AH3002,AH456)</f>
        <v>0</v>
      </c>
    </row>
    <row r="457" spans="27:35" ht="12.75" customHeight="1">
      <c r="AA457" s="1">
        <f t="shared" si="8"/>
        <v>456</v>
      </c>
      <c r="AB457" s="1" t="b">
        <f>AND('pg1'!S459&lt;&gt;"Cancelled",'pg1'!S459&lt;&gt;"Account",'pg1'!S459&lt;&gt;"Pending",'pg1'!S459&lt;&gt;"")</f>
        <v>0</v>
      </c>
      <c r="AC457" s="1" t="str">
        <f>IF(AB457=TRUE,'pg1'!C459,"")</f>
        <v/>
      </c>
      <c r="AD457" s="1" t="str">
        <f>IF('pg1'!S459="Ordered",'pg1'!C459,"")</f>
        <v/>
      </c>
      <c r="AE457" s="2" t="str">
        <f>IF('pg1'!C459&lt;&gt;"",COUNTIF(AD2:AD3002,'pg1'!C459)&gt;4,"--")</f>
        <v>--</v>
      </c>
      <c r="AF457" s="1" t="str">
        <f ca="1">IF(startDate="",0,IF(AND('pg1'!T459&gt;=startDate,'pg1'!T459&lt;=endDate,'pg1'!R459&lt;&gt;""),'pg1'!R459,""))</f>
        <v/>
      </c>
      <c r="AG457" s="110" t="str">
        <f>IF(AC457="","",COUNTIFS(AC2:AC3002,AC457))</f>
        <v/>
      </c>
      <c r="AH457" s="2" t="str">
        <f ca="1">IFERROR(MONTH('pg1'!T459),"--")</f>
        <v>--</v>
      </c>
      <c r="AI457" s="1">
        <f ca="1">COUNTIFS(AC2:AC3002,'pg1'!C459,AH2:AH3002,AH457)</f>
        <v>0</v>
      </c>
    </row>
    <row r="458" spans="27:35" ht="12.75" customHeight="1">
      <c r="AA458" s="1">
        <f t="shared" si="8"/>
        <v>457</v>
      </c>
      <c r="AB458" s="1" t="b">
        <f>AND('pg1'!S460&lt;&gt;"Cancelled",'pg1'!S460&lt;&gt;"Account",'pg1'!S460&lt;&gt;"Pending",'pg1'!S460&lt;&gt;"")</f>
        <v>0</v>
      </c>
      <c r="AC458" s="1" t="str">
        <f>IF(AB458=TRUE,'pg1'!C460,"")</f>
        <v/>
      </c>
      <c r="AD458" s="1" t="str">
        <f>IF('pg1'!S460="Ordered",'pg1'!C460,"")</f>
        <v/>
      </c>
      <c r="AE458" s="2" t="str">
        <f>IF('pg1'!C460&lt;&gt;"",COUNTIF(AD2:AD3002,'pg1'!C460)&gt;4,"--")</f>
        <v>--</v>
      </c>
      <c r="AF458" s="1" t="str">
        <f ca="1">IF(startDate="",0,IF(AND('pg1'!T460&gt;=startDate,'pg1'!T460&lt;=endDate,'pg1'!R460&lt;&gt;""),'pg1'!R460,""))</f>
        <v/>
      </c>
      <c r="AG458" s="110" t="str">
        <f>IF(AC458="","",COUNTIFS(AC2:AC3002,AC458))</f>
        <v/>
      </c>
      <c r="AH458" s="2" t="str">
        <f ca="1">IFERROR(MONTH('pg1'!T460),"--")</f>
        <v>--</v>
      </c>
      <c r="AI458" s="1">
        <f ca="1">COUNTIFS(AC2:AC3002,'pg1'!C460,AH2:AH3002,AH458)</f>
        <v>0</v>
      </c>
    </row>
    <row r="459" spans="27:35" ht="12.75" customHeight="1">
      <c r="AA459" s="1">
        <f t="shared" si="8"/>
        <v>458</v>
      </c>
      <c r="AB459" s="1" t="b">
        <f>AND('pg1'!S461&lt;&gt;"Cancelled",'pg1'!S461&lt;&gt;"Account",'pg1'!S461&lt;&gt;"Pending",'pg1'!S461&lt;&gt;"")</f>
        <v>0</v>
      </c>
      <c r="AC459" s="1" t="str">
        <f>IF(AB459=TRUE,'pg1'!C461,"")</f>
        <v/>
      </c>
      <c r="AD459" s="1" t="str">
        <f>IF('pg1'!S461="Ordered",'pg1'!C461,"")</f>
        <v/>
      </c>
      <c r="AE459" s="2" t="str">
        <f>IF('pg1'!C461&lt;&gt;"",COUNTIF(AD2:AD3002,'pg1'!C461)&gt;4,"--")</f>
        <v>--</v>
      </c>
      <c r="AF459" s="1" t="str">
        <f ca="1">IF(startDate="",0,IF(AND('pg1'!T461&gt;=startDate,'pg1'!T461&lt;=endDate,'pg1'!R461&lt;&gt;""),'pg1'!R461,""))</f>
        <v/>
      </c>
      <c r="AG459" s="110" t="str">
        <f>IF(AC459="","",COUNTIFS(AC2:AC3002,AC459))</f>
        <v/>
      </c>
      <c r="AH459" s="2" t="str">
        <f ca="1">IFERROR(MONTH('pg1'!T461),"--")</f>
        <v>--</v>
      </c>
      <c r="AI459" s="1">
        <f ca="1">COUNTIFS(AC2:AC3002,'pg1'!C461,AH2:AH3002,AH459)</f>
        <v>0</v>
      </c>
    </row>
    <row r="460" spans="27:35" ht="12.75" customHeight="1">
      <c r="AA460" s="1">
        <f t="shared" si="8"/>
        <v>459</v>
      </c>
      <c r="AB460" s="1" t="b">
        <f>AND('pg1'!S462&lt;&gt;"Cancelled",'pg1'!S462&lt;&gt;"Account",'pg1'!S462&lt;&gt;"Pending",'pg1'!S462&lt;&gt;"")</f>
        <v>0</v>
      </c>
      <c r="AC460" s="1" t="str">
        <f>IF(AB460=TRUE,'pg1'!C462,"")</f>
        <v/>
      </c>
      <c r="AD460" s="1" t="str">
        <f>IF('pg1'!S462="Ordered",'pg1'!C462,"")</f>
        <v/>
      </c>
      <c r="AE460" s="2" t="str">
        <f>IF('pg1'!C462&lt;&gt;"",COUNTIF(AD2:AD3002,'pg1'!C462)&gt;4,"--")</f>
        <v>--</v>
      </c>
      <c r="AF460" s="1" t="str">
        <f ca="1">IF(startDate="",0,IF(AND('pg1'!T462&gt;=startDate,'pg1'!T462&lt;=endDate,'pg1'!R462&lt;&gt;""),'pg1'!R462,""))</f>
        <v/>
      </c>
      <c r="AG460" s="110" t="str">
        <f>IF(AC460="","",COUNTIFS(AC2:AC3002,AC460))</f>
        <v/>
      </c>
      <c r="AH460" s="2" t="str">
        <f ca="1">IFERROR(MONTH('pg1'!T462),"--")</f>
        <v>--</v>
      </c>
      <c r="AI460" s="1">
        <f ca="1">COUNTIFS(AC2:AC3002,'pg1'!C462,AH2:AH3002,AH460)</f>
        <v>0</v>
      </c>
    </row>
    <row r="461" spans="27:35" ht="12.75" customHeight="1">
      <c r="AA461" s="1">
        <f t="shared" si="8"/>
        <v>460</v>
      </c>
      <c r="AB461" s="1" t="b">
        <f>AND('pg1'!S463&lt;&gt;"Cancelled",'pg1'!S463&lt;&gt;"Account",'pg1'!S463&lt;&gt;"Pending",'pg1'!S463&lt;&gt;"")</f>
        <v>0</v>
      </c>
      <c r="AC461" s="1" t="str">
        <f>IF(AB461=TRUE,'pg1'!C463,"")</f>
        <v/>
      </c>
      <c r="AD461" s="1" t="str">
        <f>IF('pg1'!S463="Ordered",'pg1'!C463,"")</f>
        <v/>
      </c>
      <c r="AE461" s="2" t="str">
        <f>IF('pg1'!C463&lt;&gt;"",COUNTIF(AD2:AD3002,'pg1'!C463)&gt;4,"--")</f>
        <v>--</v>
      </c>
      <c r="AF461" s="1" t="str">
        <f ca="1">IF(startDate="",0,IF(AND('pg1'!T463&gt;=startDate,'pg1'!T463&lt;=endDate,'pg1'!R463&lt;&gt;""),'pg1'!R463,""))</f>
        <v/>
      </c>
      <c r="AG461" s="110" t="str">
        <f>IF(AC461="","",COUNTIFS(AC2:AC3002,AC461))</f>
        <v/>
      </c>
      <c r="AH461" s="2" t="str">
        <f ca="1">IFERROR(MONTH('pg1'!T463),"--")</f>
        <v>--</v>
      </c>
      <c r="AI461" s="1">
        <f ca="1">COUNTIFS(AC2:AC3002,'pg1'!C463,AH2:AH3002,AH461)</f>
        <v>0</v>
      </c>
    </row>
    <row r="462" spans="27:35" ht="12.75" customHeight="1">
      <c r="AA462" s="1">
        <f t="shared" si="8"/>
        <v>461</v>
      </c>
      <c r="AB462" s="1" t="b">
        <f>AND('pg1'!S464&lt;&gt;"Cancelled",'pg1'!S464&lt;&gt;"Account",'pg1'!S464&lt;&gt;"Pending",'pg1'!S464&lt;&gt;"")</f>
        <v>0</v>
      </c>
      <c r="AC462" s="1" t="str">
        <f>IF(AB462=TRUE,'pg1'!C464,"")</f>
        <v/>
      </c>
      <c r="AD462" s="1" t="str">
        <f>IF('pg1'!S464="Ordered",'pg1'!C464,"")</f>
        <v/>
      </c>
      <c r="AE462" s="2" t="str">
        <f>IF('pg1'!C464&lt;&gt;"",COUNTIF(AD2:AD3002,'pg1'!C464)&gt;4,"--")</f>
        <v>--</v>
      </c>
      <c r="AF462" s="1" t="str">
        <f ca="1">IF(startDate="",0,IF(AND('pg1'!T464&gt;=startDate,'pg1'!T464&lt;=endDate,'pg1'!R464&lt;&gt;""),'pg1'!R464,""))</f>
        <v/>
      </c>
      <c r="AG462" s="110" t="str">
        <f>IF(AC462="","",COUNTIFS(AC2:AC3002,AC462))</f>
        <v/>
      </c>
      <c r="AH462" s="2" t="str">
        <f ca="1">IFERROR(MONTH('pg1'!T464),"--")</f>
        <v>--</v>
      </c>
      <c r="AI462" s="1">
        <f ca="1">COUNTIFS(AC2:AC3002,'pg1'!C464,AH2:AH3002,AH462)</f>
        <v>0</v>
      </c>
    </row>
    <row r="463" spans="27:35" ht="12.75" customHeight="1">
      <c r="AA463" s="1">
        <f t="shared" si="8"/>
        <v>462</v>
      </c>
      <c r="AB463" s="1" t="b">
        <f>AND('pg1'!S465&lt;&gt;"Cancelled",'pg1'!S465&lt;&gt;"Account",'pg1'!S465&lt;&gt;"Pending",'pg1'!S465&lt;&gt;"")</f>
        <v>0</v>
      </c>
      <c r="AC463" s="1" t="str">
        <f>IF(AB463=TRUE,'pg1'!C465,"")</f>
        <v/>
      </c>
      <c r="AD463" s="1" t="str">
        <f>IF('pg1'!S465="Ordered",'pg1'!C465,"")</f>
        <v/>
      </c>
      <c r="AE463" s="2" t="str">
        <f>IF('pg1'!C465&lt;&gt;"",COUNTIF(AD2:AD3002,'pg1'!C465)&gt;4,"--")</f>
        <v>--</v>
      </c>
      <c r="AF463" s="1" t="str">
        <f ca="1">IF(startDate="",0,IF(AND('pg1'!T465&gt;=startDate,'pg1'!T465&lt;=endDate,'pg1'!R465&lt;&gt;""),'pg1'!R465,""))</f>
        <v/>
      </c>
      <c r="AG463" s="110" t="str">
        <f>IF(AC463="","",COUNTIFS(AC2:AC3002,AC463))</f>
        <v/>
      </c>
      <c r="AH463" s="2" t="str">
        <f ca="1">IFERROR(MONTH('pg1'!T465),"--")</f>
        <v>--</v>
      </c>
      <c r="AI463" s="1">
        <f ca="1">COUNTIFS(AC2:AC3002,'pg1'!C465,AH2:AH3002,AH463)</f>
        <v>0</v>
      </c>
    </row>
    <row r="464" spans="27:35" ht="12.75" customHeight="1">
      <c r="AA464" s="1">
        <f t="shared" si="8"/>
        <v>463</v>
      </c>
      <c r="AB464" s="1" t="b">
        <f>AND('pg1'!S466&lt;&gt;"Cancelled",'pg1'!S466&lt;&gt;"Account",'pg1'!S466&lt;&gt;"Pending",'pg1'!S466&lt;&gt;"")</f>
        <v>0</v>
      </c>
      <c r="AC464" s="1" t="str">
        <f>IF(AB464=TRUE,'pg1'!C466,"")</f>
        <v/>
      </c>
      <c r="AD464" s="1" t="str">
        <f>IF('pg1'!S466="Ordered",'pg1'!C466,"")</f>
        <v/>
      </c>
      <c r="AE464" s="2" t="str">
        <f>IF('pg1'!C466&lt;&gt;"",COUNTIF(AD2:AD3002,'pg1'!C466)&gt;4,"--")</f>
        <v>--</v>
      </c>
      <c r="AF464" s="1" t="str">
        <f ca="1">IF(startDate="",0,IF(AND('pg1'!T466&gt;=startDate,'pg1'!T466&lt;=endDate,'pg1'!R466&lt;&gt;""),'pg1'!R466,""))</f>
        <v/>
      </c>
      <c r="AG464" s="110" t="str">
        <f>IF(AC464="","",COUNTIFS(AC2:AC3002,AC464))</f>
        <v/>
      </c>
      <c r="AH464" s="2" t="str">
        <f ca="1">IFERROR(MONTH('pg1'!T466),"--")</f>
        <v>--</v>
      </c>
      <c r="AI464" s="1">
        <f ca="1">COUNTIFS(AC2:AC3002,'pg1'!C466,AH2:AH3002,AH464)</f>
        <v>0</v>
      </c>
    </row>
    <row r="465" spans="27:35" ht="12.75" customHeight="1">
      <c r="AA465" s="1">
        <f t="shared" si="8"/>
        <v>464</v>
      </c>
      <c r="AB465" s="1" t="b">
        <f>AND('pg1'!S467&lt;&gt;"Cancelled",'pg1'!S467&lt;&gt;"Account",'pg1'!S467&lt;&gt;"Pending",'pg1'!S467&lt;&gt;"")</f>
        <v>0</v>
      </c>
      <c r="AC465" s="1" t="str">
        <f>IF(AB465=TRUE,'pg1'!C467,"")</f>
        <v/>
      </c>
      <c r="AD465" s="1" t="str">
        <f>IF('pg1'!S467="Ordered",'pg1'!C467,"")</f>
        <v/>
      </c>
      <c r="AE465" s="2" t="str">
        <f>IF('pg1'!C467&lt;&gt;"",COUNTIF(AD2:AD3002,'pg1'!C467)&gt;4,"--")</f>
        <v>--</v>
      </c>
      <c r="AF465" s="1" t="str">
        <f ca="1">IF(startDate="",0,IF(AND('pg1'!T467&gt;=startDate,'pg1'!T467&lt;=endDate,'pg1'!R467&lt;&gt;""),'pg1'!R467,""))</f>
        <v/>
      </c>
      <c r="AG465" s="110" t="str">
        <f>IF(AC465="","",COUNTIFS(AC2:AC3002,AC465))</f>
        <v/>
      </c>
      <c r="AH465" s="2" t="str">
        <f ca="1">IFERROR(MONTH('pg1'!T467),"--")</f>
        <v>--</v>
      </c>
      <c r="AI465" s="1">
        <f ca="1">COUNTIFS(AC2:AC3002,'pg1'!C467,AH2:AH3002,AH465)</f>
        <v>0</v>
      </c>
    </row>
    <row r="466" spans="27:35" ht="12.75" customHeight="1">
      <c r="AA466" s="1">
        <f t="shared" si="8"/>
        <v>465</v>
      </c>
      <c r="AB466" s="1" t="b">
        <f>AND('pg1'!S468&lt;&gt;"Cancelled",'pg1'!S468&lt;&gt;"Account",'pg1'!S468&lt;&gt;"Pending",'pg1'!S468&lt;&gt;"")</f>
        <v>0</v>
      </c>
      <c r="AC466" s="1" t="str">
        <f>IF(AB466=TRUE,'pg1'!C468,"")</f>
        <v/>
      </c>
      <c r="AD466" s="1" t="str">
        <f>IF('pg1'!S468="Ordered",'pg1'!C468,"")</f>
        <v/>
      </c>
      <c r="AE466" s="2" t="str">
        <f>IF('pg1'!C468&lt;&gt;"",COUNTIF(AD2:AD3002,'pg1'!C468)&gt;4,"--")</f>
        <v>--</v>
      </c>
      <c r="AF466" s="1" t="str">
        <f ca="1">IF(startDate="",0,IF(AND('pg1'!T468&gt;=startDate,'pg1'!T468&lt;=endDate,'pg1'!R468&lt;&gt;""),'pg1'!R468,""))</f>
        <v/>
      </c>
      <c r="AG466" s="110" t="str">
        <f>IF(AC466="","",COUNTIFS(AC2:AC3002,AC466))</f>
        <v/>
      </c>
      <c r="AH466" s="2" t="str">
        <f ca="1">IFERROR(MONTH('pg1'!T468),"--")</f>
        <v>--</v>
      </c>
      <c r="AI466" s="1">
        <f ca="1">COUNTIFS(AC2:AC3002,'pg1'!C468,AH2:AH3002,AH466)</f>
        <v>0</v>
      </c>
    </row>
    <row r="467" spans="27:35" ht="12.75" customHeight="1">
      <c r="AA467" s="1">
        <f t="shared" si="8"/>
        <v>466</v>
      </c>
      <c r="AB467" s="1" t="b">
        <f>AND('pg1'!S469&lt;&gt;"Cancelled",'pg1'!S469&lt;&gt;"Account",'pg1'!S469&lt;&gt;"Pending",'pg1'!S469&lt;&gt;"")</f>
        <v>0</v>
      </c>
      <c r="AC467" s="1" t="str">
        <f>IF(AB467=TRUE,'pg1'!C469,"")</f>
        <v/>
      </c>
      <c r="AD467" s="1" t="str">
        <f>IF('pg1'!S469="Ordered",'pg1'!C469,"")</f>
        <v/>
      </c>
      <c r="AE467" s="2" t="str">
        <f>IF('pg1'!C469&lt;&gt;"",COUNTIF(AD2:AD3002,'pg1'!C469)&gt;4,"--")</f>
        <v>--</v>
      </c>
      <c r="AF467" s="1" t="str">
        <f ca="1">IF(startDate="",0,IF(AND('pg1'!T469&gt;=startDate,'pg1'!T469&lt;=endDate,'pg1'!R469&lt;&gt;""),'pg1'!R469,""))</f>
        <v/>
      </c>
      <c r="AG467" s="110" t="str">
        <f>IF(AC467="","",COUNTIFS(AC2:AC3002,AC467))</f>
        <v/>
      </c>
      <c r="AH467" s="2" t="str">
        <f ca="1">IFERROR(MONTH('pg1'!T469),"--")</f>
        <v>--</v>
      </c>
      <c r="AI467" s="1">
        <f ca="1">COUNTIFS(AC2:AC3002,'pg1'!C469,AH2:AH3002,AH467)</f>
        <v>0</v>
      </c>
    </row>
    <row r="468" spans="27:35" ht="12.75" customHeight="1">
      <c r="AA468" s="1">
        <f t="shared" si="8"/>
        <v>467</v>
      </c>
      <c r="AB468" s="1" t="b">
        <f>AND('pg1'!S470&lt;&gt;"Cancelled",'pg1'!S470&lt;&gt;"Account",'pg1'!S470&lt;&gt;"Pending",'pg1'!S470&lt;&gt;"")</f>
        <v>0</v>
      </c>
      <c r="AC468" s="1" t="str">
        <f>IF(AB468=TRUE,'pg1'!C470,"")</f>
        <v/>
      </c>
      <c r="AD468" s="1" t="str">
        <f>IF('pg1'!S470="Ordered",'pg1'!C470,"")</f>
        <v/>
      </c>
      <c r="AE468" s="2" t="str">
        <f>IF('pg1'!C470&lt;&gt;"",COUNTIF(AD2:AD3002,'pg1'!C470)&gt;4,"--")</f>
        <v>--</v>
      </c>
      <c r="AF468" s="1" t="str">
        <f ca="1">IF(startDate="",0,IF(AND('pg1'!T470&gt;=startDate,'pg1'!T470&lt;=endDate,'pg1'!R470&lt;&gt;""),'pg1'!R470,""))</f>
        <v/>
      </c>
      <c r="AG468" s="110" t="str">
        <f>IF(AC468="","",COUNTIFS(AC2:AC3002,AC468))</f>
        <v/>
      </c>
      <c r="AH468" s="2" t="str">
        <f ca="1">IFERROR(MONTH('pg1'!T470),"--")</f>
        <v>--</v>
      </c>
      <c r="AI468" s="1">
        <f ca="1">COUNTIFS(AC2:AC3002,'pg1'!C470,AH2:AH3002,AH468)</f>
        <v>0</v>
      </c>
    </row>
    <row r="469" spans="27:35" ht="12.75" customHeight="1">
      <c r="AA469" s="1">
        <f t="shared" si="8"/>
        <v>468</v>
      </c>
      <c r="AB469" s="1" t="b">
        <f>AND('pg1'!S471&lt;&gt;"Cancelled",'pg1'!S471&lt;&gt;"Account",'pg1'!S471&lt;&gt;"Pending",'pg1'!S471&lt;&gt;"")</f>
        <v>0</v>
      </c>
      <c r="AC469" s="1" t="str">
        <f>IF(AB469=TRUE,'pg1'!C471,"")</f>
        <v/>
      </c>
      <c r="AD469" s="1" t="str">
        <f>IF('pg1'!S471="Ordered",'pg1'!C471,"")</f>
        <v/>
      </c>
      <c r="AE469" s="2" t="str">
        <f>IF('pg1'!C471&lt;&gt;"",COUNTIF(AD2:AD3002,'pg1'!C471)&gt;4,"--")</f>
        <v>--</v>
      </c>
      <c r="AF469" s="1" t="str">
        <f ca="1">IF(startDate="",0,IF(AND('pg1'!T471&gt;=startDate,'pg1'!T471&lt;=endDate,'pg1'!R471&lt;&gt;""),'pg1'!R471,""))</f>
        <v/>
      </c>
      <c r="AG469" s="110" t="str">
        <f>IF(AC469="","",COUNTIFS(AC2:AC3002,AC469))</f>
        <v/>
      </c>
      <c r="AH469" s="2" t="str">
        <f ca="1">IFERROR(MONTH('pg1'!T471),"--")</f>
        <v>--</v>
      </c>
      <c r="AI469" s="1">
        <f ca="1">COUNTIFS(AC2:AC3002,'pg1'!C471,AH2:AH3002,AH469)</f>
        <v>0</v>
      </c>
    </row>
    <row r="470" spans="27:35" ht="12.75" customHeight="1">
      <c r="AA470" s="1">
        <f t="shared" si="8"/>
        <v>469</v>
      </c>
      <c r="AB470" s="1" t="b">
        <f>AND('pg1'!S472&lt;&gt;"Cancelled",'pg1'!S472&lt;&gt;"Account",'pg1'!S472&lt;&gt;"Pending",'pg1'!S472&lt;&gt;"")</f>
        <v>0</v>
      </c>
      <c r="AC470" s="1" t="str">
        <f>IF(AB470=TRUE,'pg1'!C472,"")</f>
        <v/>
      </c>
      <c r="AD470" s="1" t="str">
        <f>IF('pg1'!S472="Ordered",'pg1'!C472,"")</f>
        <v/>
      </c>
      <c r="AE470" s="2" t="str">
        <f>IF('pg1'!C472&lt;&gt;"",COUNTIF(AD2:AD3002,'pg1'!C472)&gt;4,"--")</f>
        <v>--</v>
      </c>
      <c r="AF470" s="1" t="str">
        <f ca="1">IF(startDate="",0,IF(AND('pg1'!T472&gt;=startDate,'pg1'!T472&lt;=endDate,'pg1'!R472&lt;&gt;""),'pg1'!R472,""))</f>
        <v/>
      </c>
      <c r="AG470" s="110" t="str">
        <f>IF(AC470="","",COUNTIFS(AC2:AC3002,AC470))</f>
        <v/>
      </c>
      <c r="AH470" s="2" t="str">
        <f ca="1">IFERROR(MONTH('pg1'!T472),"--")</f>
        <v>--</v>
      </c>
      <c r="AI470" s="1">
        <f ca="1">COUNTIFS(AC2:AC3002,'pg1'!C472,AH2:AH3002,AH470)</f>
        <v>0</v>
      </c>
    </row>
    <row r="471" spans="27:35" ht="12.75" customHeight="1">
      <c r="AA471" s="1">
        <f t="shared" si="8"/>
        <v>470</v>
      </c>
      <c r="AB471" s="1" t="b">
        <f>AND('pg1'!S473&lt;&gt;"Cancelled",'pg1'!S473&lt;&gt;"Account",'pg1'!S473&lt;&gt;"Pending",'pg1'!S473&lt;&gt;"")</f>
        <v>0</v>
      </c>
      <c r="AC471" s="1" t="str">
        <f>IF(AB471=TRUE,'pg1'!C473,"")</f>
        <v/>
      </c>
      <c r="AD471" s="1" t="str">
        <f>IF('pg1'!S473="Ordered",'pg1'!C473,"")</f>
        <v/>
      </c>
      <c r="AE471" s="2" t="str">
        <f>IF('pg1'!C473&lt;&gt;"",COUNTIF(AD2:AD3002,'pg1'!C473)&gt;4,"--")</f>
        <v>--</v>
      </c>
      <c r="AF471" s="1" t="str">
        <f ca="1">IF(startDate="",0,IF(AND('pg1'!T473&gt;=startDate,'pg1'!T473&lt;=endDate,'pg1'!R473&lt;&gt;""),'pg1'!R473,""))</f>
        <v/>
      </c>
      <c r="AG471" s="110" t="str">
        <f>IF(AC471="","",COUNTIFS(AC2:AC3002,AC471))</f>
        <v/>
      </c>
      <c r="AH471" s="2" t="str">
        <f ca="1">IFERROR(MONTH('pg1'!T473),"--")</f>
        <v>--</v>
      </c>
      <c r="AI471" s="1">
        <f ca="1">COUNTIFS(AC2:AC3002,'pg1'!C473,AH2:AH3002,AH471)</f>
        <v>0</v>
      </c>
    </row>
    <row r="472" spans="27:35" ht="12.75" customHeight="1">
      <c r="AA472" s="1">
        <f t="shared" si="8"/>
        <v>471</v>
      </c>
      <c r="AB472" s="1" t="b">
        <f>AND('pg1'!S474&lt;&gt;"Cancelled",'pg1'!S474&lt;&gt;"Account",'pg1'!S474&lt;&gt;"Pending",'pg1'!S474&lt;&gt;"")</f>
        <v>0</v>
      </c>
      <c r="AC472" s="1" t="str">
        <f>IF(AB472=TRUE,'pg1'!C474,"")</f>
        <v/>
      </c>
      <c r="AD472" s="1" t="str">
        <f>IF('pg1'!S474="Ordered",'pg1'!C474,"")</f>
        <v/>
      </c>
      <c r="AE472" s="2" t="str">
        <f>IF('pg1'!C474&lt;&gt;"",COUNTIF(AD2:AD3002,'pg1'!C474)&gt;4,"--")</f>
        <v>--</v>
      </c>
      <c r="AF472" s="1" t="str">
        <f ca="1">IF(startDate="",0,IF(AND('pg1'!T474&gt;=startDate,'pg1'!T474&lt;=endDate,'pg1'!R474&lt;&gt;""),'pg1'!R474,""))</f>
        <v/>
      </c>
      <c r="AG472" s="110" t="str">
        <f>IF(AC472="","",COUNTIFS(AC2:AC3002,AC472))</f>
        <v/>
      </c>
      <c r="AH472" s="2" t="str">
        <f ca="1">IFERROR(MONTH('pg1'!T474),"--")</f>
        <v>--</v>
      </c>
      <c r="AI472" s="1">
        <f ca="1">COUNTIFS(AC2:AC3002,'pg1'!C474,AH2:AH3002,AH472)</f>
        <v>0</v>
      </c>
    </row>
    <row r="473" spans="27:35" ht="12.75" customHeight="1">
      <c r="AA473" s="1">
        <f t="shared" si="8"/>
        <v>472</v>
      </c>
      <c r="AB473" s="1" t="b">
        <f>AND('pg1'!S475&lt;&gt;"Cancelled",'pg1'!S475&lt;&gt;"Account",'pg1'!S475&lt;&gt;"Pending",'pg1'!S475&lt;&gt;"")</f>
        <v>0</v>
      </c>
      <c r="AC473" s="1" t="str">
        <f>IF(AB473=TRUE,'pg1'!C475,"")</f>
        <v/>
      </c>
      <c r="AD473" s="1" t="str">
        <f>IF('pg1'!S475="Ordered",'pg1'!C475,"")</f>
        <v/>
      </c>
      <c r="AE473" s="2" t="str">
        <f>IF('pg1'!C475&lt;&gt;"",COUNTIF(AD2:AD3002,'pg1'!C475)&gt;4,"--")</f>
        <v>--</v>
      </c>
      <c r="AF473" s="1" t="str">
        <f ca="1">IF(startDate="",0,IF(AND('pg1'!T475&gt;=startDate,'pg1'!T475&lt;=endDate,'pg1'!R475&lt;&gt;""),'pg1'!R475,""))</f>
        <v/>
      </c>
      <c r="AG473" s="110" t="str">
        <f>IF(AC473="","",COUNTIFS(AC2:AC3002,AC473))</f>
        <v/>
      </c>
      <c r="AH473" s="2" t="str">
        <f ca="1">IFERROR(MONTH('pg1'!T475),"--")</f>
        <v>--</v>
      </c>
      <c r="AI473" s="1">
        <f ca="1">COUNTIFS(AC2:AC3002,'pg1'!C475,AH2:AH3002,AH473)</f>
        <v>0</v>
      </c>
    </row>
    <row r="474" spans="27:35" ht="12.75" customHeight="1">
      <c r="AA474" s="1">
        <f t="shared" si="8"/>
        <v>473</v>
      </c>
      <c r="AB474" s="1" t="b">
        <f>AND('pg1'!S476&lt;&gt;"Cancelled",'pg1'!S476&lt;&gt;"Account",'pg1'!S476&lt;&gt;"Pending",'pg1'!S476&lt;&gt;"")</f>
        <v>0</v>
      </c>
      <c r="AC474" s="1" t="str">
        <f>IF(AB474=TRUE,'pg1'!C476,"")</f>
        <v/>
      </c>
      <c r="AD474" s="1" t="str">
        <f>IF('pg1'!S476="Ordered",'pg1'!C476,"")</f>
        <v/>
      </c>
      <c r="AE474" s="2" t="str">
        <f>IF('pg1'!C476&lt;&gt;"",COUNTIF(AD2:AD3002,'pg1'!C476)&gt;4,"--")</f>
        <v>--</v>
      </c>
      <c r="AF474" s="1" t="str">
        <f ca="1">IF(startDate="",0,IF(AND('pg1'!T476&gt;=startDate,'pg1'!T476&lt;=endDate,'pg1'!R476&lt;&gt;""),'pg1'!R476,""))</f>
        <v/>
      </c>
      <c r="AG474" s="110" t="str">
        <f>IF(AC474="","",COUNTIFS(AC2:AC3002,AC474))</f>
        <v/>
      </c>
      <c r="AH474" s="2" t="str">
        <f ca="1">IFERROR(MONTH('pg1'!T476),"--")</f>
        <v>--</v>
      </c>
      <c r="AI474" s="1">
        <f ca="1">COUNTIFS(AC2:AC3002,'pg1'!C476,AH2:AH3002,AH474)</f>
        <v>0</v>
      </c>
    </row>
    <row r="475" spans="27:35" ht="12.75" customHeight="1">
      <c r="AA475" s="1">
        <f t="shared" si="8"/>
        <v>474</v>
      </c>
      <c r="AB475" s="1" t="b">
        <f>AND('pg1'!S477&lt;&gt;"Cancelled",'pg1'!S477&lt;&gt;"Account",'pg1'!S477&lt;&gt;"Pending",'pg1'!S477&lt;&gt;"")</f>
        <v>0</v>
      </c>
      <c r="AC475" s="1" t="str">
        <f>IF(AB475=TRUE,'pg1'!C477,"")</f>
        <v/>
      </c>
      <c r="AD475" s="1" t="str">
        <f>IF('pg1'!S477="Ordered",'pg1'!C477,"")</f>
        <v/>
      </c>
      <c r="AE475" s="2" t="str">
        <f>IF('pg1'!C477&lt;&gt;"",COUNTIF(AD2:AD3002,'pg1'!C477)&gt;4,"--")</f>
        <v>--</v>
      </c>
      <c r="AF475" s="1" t="str">
        <f ca="1">IF(startDate="",0,IF(AND('pg1'!T477&gt;=startDate,'pg1'!T477&lt;=endDate,'pg1'!R477&lt;&gt;""),'pg1'!R477,""))</f>
        <v/>
      </c>
      <c r="AG475" s="110" t="str">
        <f>IF(AC475="","",COUNTIFS(AC2:AC3002,AC475))</f>
        <v/>
      </c>
      <c r="AH475" s="2" t="str">
        <f ca="1">IFERROR(MONTH('pg1'!T477),"--")</f>
        <v>--</v>
      </c>
      <c r="AI475" s="1">
        <f ca="1">COUNTIFS(AC2:AC3002,'pg1'!C477,AH2:AH3002,AH475)</f>
        <v>0</v>
      </c>
    </row>
    <row r="476" spans="27:35" ht="12.75" customHeight="1">
      <c r="AA476" s="1">
        <f t="shared" si="8"/>
        <v>475</v>
      </c>
      <c r="AB476" s="1" t="b">
        <f>AND('pg1'!S478&lt;&gt;"Cancelled",'pg1'!S478&lt;&gt;"Account",'pg1'!S478&lt;&gt;"Pending",'pg1'!S478&lt;&gt;"")</f>
        <v>0</v>
      </c>
      <c r="AC476" s="1" t="str">
        <f>IF(AB476=TRUE,'pg1'!C478,"")</f>
        <v/>
      </c>
      <c r="AD476" s="1" t="str">
        <f>IF('pg1'!S478="Ordered",'pg1'!C478,"")</f>
        <v/>
      </c>
      <c r="AE476" s="2" t="str">
        <f>IF('pg1'!C478&lt;&gt;"",COUNTIF(AD2:AD3002,'pg1'!C478)&gt;4,"--")</f>
        <v>--</v>
      </c>
      <c r="AF476" s="1" t="str">
        <f ca="1">IF(startDate="",0,IF(AND('pg1'!T478&gt;=startDate,'pg1'!T478&lt;=endDate,'pg1'!R478&lt;&gt;""),'pg1'!R478,""))</f>
        <v/>
      </c>
      <c r="AG476" s="110" t="str">
        <f>IF(AC476="","",COUNTIFS(AC2:AC3002,AC476))</f>
        <v/>
      </c>
      <c r="AH476" s="2" t="str">
        <f ca="1">IFERROR(MONTH('pg1'!T478),"--")</f>
        <v>--</v>
      </c>
      <c r="AI476" s="1">
        <f ca="1">COUNTIFS(AC2:AC3002,'pg1'!C478,AH2:AH3002,AH476)</f>
        <v>0</v>
      </c>
    </row>
    <row r="477" spans="27:35" ht="12.75" customHeight="1">
      <c r="AA477" s="1">
        <f t="shared" si="8"/>
        <v>476</v>
      </c>
      <c r="AB477" s="1" t="b">
        <f>AND('pg1'!S479&lt;&gt;"Cancelled",'pg1'!S479&lt;&gt;"Account",'pg1'!S479&lt;&gt;"Pending",'pg1'!S479&lt;&gt;"")</f>
        <v>0</v>
      </c>
      <c r="AC477" s="1" t="str">
        <f>IF(AB477=TRUE,'pg1'!C479,"")</f>
        <v/>
      </c>
      <c r="AD477" s="1" t="str">
        <f>IF('pg1'!S479="Ordered",'pg1'!C479,"")</f>
        <v/>
      </c>
      <c r="AE477" s="2" t="str">
        <f>IF('pg1'!C479&lt;&gt;"",COUNTIF(AD2:AD3002,'pg1'!C479)&gt;4,"--")</f>
        <v>--</v>
      </c>
      <c r="AF477" s="1" t="str">
        <f ca="1">IF(startDate="",0,IF(AND('pg1'!T479&gt;=startDate,'pg1'!T479&lt;=endDate,'pg1'!R479&lt;&gt;""),'pg1'!R479,""))</f>
        <v/>
      </c>
      <c r="AG477" s="110" t="str">
        <f>IF(AC477="","",COUNTIFS(AC2:AC3002,AC477))</f>
        <v/>
      </c>
      <c r="AH477" s="2" t="str">
        <f ca="1">IFERROR(MONTH('pg1'!T479),"--")</f>
        <v>--</v>
      </c>
      <c r="AI477" s="1">
        <f ca="1">COUNTIFS(AC2:AC3002,'pg1'!C479,AH2:AH3002,AH477)</f>
        <v>0</v>
      </c>
    </row>
    <row r="478" spans="27:35" ht="12.75" customHeight="1">
      <c r="AA478" s="1">
        <f t="shared" si="8"/>
        <v>477</v>
      </c>
      <c r="AB478" s="1" t="b">
        <f>AND('pg1'!S480&lt;&gt;"Cancelled",'pg1'!S480&lt;&gt;"Account",'pg1'!S480&lt;&gt;"Pending",'pg1'!S480&lt;&gt;"")</f>
        <v>0</v>
      </c>
      <c r="AC478" s="1" t="str">
        <f>IF(AB478=TRUE,'pg1'!C480,"")</f>
        <v/>
      </c>
      <c r="AD478" s="1" t="str">
        <f>IF('pg1'!S480="Ordered",'pg1'!C480,"")</f>
        <v/>
      </c>
      <c r="AE478" s="2" t="str">
        <f>IF('pg1'!C480&lt;&gt;"",COUNTIF(AD2:AD3002,'pg1'!C480)&gt;4,"--")</f>
        <v>--</v>
      </c>
      <c r="AF478" s="1" t="str">
        <f ca="1">IF(startDate="",0,IF(AND('pg1'!T480&gt;=startDate,'pg1'!T480&lt;=endDate,'pg1'!R480&lt;&gt;""),'pg1'!R480,""))</f>
        <v/>
      </c>
      <c r="AG478" s="110" t="str">
        <f>IF(AC478="","",COUNTIFS(AC2:AC3002,AC478))</f>
        <v/>
      </c>
      <c r="AH478" s="2" t="str">
        <f ca="1">IFERROR(MONTH('pg1'!T480),"--")</f>
        <v>--</v>
      </c>
      <c r="AI478" s="1">
        <f ca="1">COUNTIFS(AC2:AC3002,'pg1'!C480,AH2:AH3002,AH478)</f>
        <v>0</v>
      </c>
    </row>
    <row r="479" spans="27:35" ht="12.75" customHeight="1">
      <c r="AA479" s="1">
        <f t="shared" si="8"/>
        <v>478</v>
      </c>
      <c r="AB479" s="1" t="b">
        <f>AND('pg1'!S481&lt;&gt;"Cancelled",'pg1'!S481&lt;&gt;"Account",'pg1'!S481&lt;&gt;"Pending",'pg1'!S481&lt;&gt;"")</f>
        <v>0</v>
      </c>
      <c r="AC479" s="1" t="str">
        <f>IF(AB479=TRUE,'pg1'!C481,"")</f>
        <v/>
      </c>
      <c r="AD479" s="1" t="str">
        <f>IF('pg1'!S481="Ordered",'pg1'!C481,"")</f>
        <v/>
      </c>
      <c r="AE479" s="2" t="str">
        <f>IF('pg1'!C481&lt;&gt;"",COUNTIF(AD2:AD3002,'pg1'!C481)&gt;4,"--")</f>
        <v>--</v>
      </c>
      <c r="AF479" s="1" t="str">
        <f ca="1">IF(startDate="",0,IF(AND('pg1'!T481&gt;=startDate,'pg1'!T481&lt;=endDate,'pg1'!R481&lt;&gt;""),'pg1'!R481,""))</f>
        <v/>
      </c>
      <c r="AG479" s="110" t="str">
        <f>IF(AC479="","",COUNTIFS(AC2:AC3002,AC479))</f>
        <v/>
      </c>
      <c r="AH479" s="2" t="str">
        <f ca="1">IFERROR(MONTH('pg1'!T481),"--")</f>
        <v>--</v>
      </c>
      <c r="AI479" s="1">
        <f ca="1">COUNTIFS(AC2:AC3002,'pg1'!C481,AH2:AH3002,AH479)</f>
        <v>0</v>
      </c>
    </row>
    <row r="480" spans="27:35" ht="12.75" customHeight="1">
      <c r="AA480" s="1">
        <f t="shared" si="8"/>
        <v>479</v>
      </c>
      <c r="AB480" s="1" t="b">
        <f>AND('pg1'!S482&lt;&gt;"Cancelled",'pg1'!S482&lt;&gt;"Account",'pg1'!S482&lt;&gt;"Pending",'pg1'!S482&lt;&gt;"")</f>
        <v>0</v>
      </c>
      <c r="AC480" s="1" t="str">
        <f>IF(AB480=TRUE,'pg1'!C482,"")</f>
        <v/>
      </c>
      <c r="AD480" s="1" t="str">
        <f>IF('pg1'!S482="Ordered",'pg1'!C482,"")</f>
        <v/>
      </c>
      <c r="AE480" s="2" t="str">
        <f>IF('pg1'!C482&lt;&gt;"",COUNTIF(AD2:AD3002,'pg1'!C482)&gt;4,"--")</f>
        <v>--</v>
      </c>
      <c r="AF480" s="1" t="str">
        <f ca="1">IF(startDate="",0,IF(AND('pg1'!T482&gt;=startDate,'pg1'!T482&lt;=endDate,'pg1'!R482&lt;&gt;""),'pg1'!R482,""))</f>
        <v/>
      </c>
      <c r="AG480" s="110" t="str">
        <f>IF(AC480="","",COUNTIFS(AC2:AC3002,AC480))</f>
        <v/>
      </c>
      <c r="AH480" s="2" t="str">
        <f ca="1">IFERROR(MONTH('pg1'!T482),"--")</f>
        <v>--</v>
      </c>
      <c r="AI480" s="1">
        <f ca="1">COUNTIFS(AC2:AC3002,'pg1'!C482,AH2:AH3002,AH480)</f>
        <v>0</v>
      </c>
    </row>
    <row r="481" spans="27:35" ht="12.75" customHeight="1">
      <c r="AA481" s="1">
        <f t="shared" si="8"/>
        <v>480</v>
      </c>
      <c r="AB481" s="1" t="b">
        <f>AND('pg1'!S483&lt;&gt;"Cancelled",'pg1'!S483&lt;&gt;"Account",'pg1'!S483&lt;&gt;"Pending",'pg1'!S483&lt;&gt;"")</f>
        <v>0</v>
      </c>
      <c r="AC481" s="1" t="str">
        <f>IF(AB481=TRUE,'pg1'!C483,"")</f>
        <v/>
      </c>
      <c r="AD481" s="1" t="str">
        <f>IF('pg1'!S483="Ordered",'pg1'!C483,"")</f>
        <v/>
      </c>
      <c r="AE481" s="2" t="str">
        <f>IF('pg1'!C483&lt;&gt;"",COUNTIF(AD2:AD3002,'pg1'!C483)&gt;4,"--")</f>
        <v>--</v>
      </c>
      <c r="AF481" s="1" t="str">
        <f ca="1">IF(startDate="",0,IF(AND('pg1'!T483&gt;=startDate,'pg1'!T483&lt;=endDate,'pg1'!R483&lt;&gt;""),'pg1'!R483,""))</f>
        <v/>
      </c>
      <c r="AG481" s="110" t="str">
        <f>IF(AC481="","",COUNTIFS(AC2:AC3002,AC481))</f>
        <v/>
      </c>
      <c r="AH481" s="2" t="str">
        <f ca="1">IFERROR(MONTH('pg1'!T483),"--")</f>
        <v>--</v>
      </c>
      <c r="AI481" s="1">
        <f ca="1">COUNTIFS(AC2:AC3002,'pg1'!C483,AH2:AH3002,AH481)</f>
        <v>0</v>
      </c>
    </row>
    <row r="482" spans="27:35" ht="12.75" customHeight="1">
      <c r="AA482" s="1">
        <f t="shared" si="8"/>
        <v>481</v>
      </c>
      <c r="AB482" s="1" t="b">
        <f>AND('pg1'!S484&lt;&gt;"Cancelled",'pg1'!S484&lt;&gt;"Account",'pg1'!S484&lt;&gt;"Pending",'pg1'!S484&lt;&gt;"")</f>
        <v>0</v>
      </c>
      <c r="AC482" s="1" t="str">
        <f>IF(AB482=TRUE,'pg1'!C484,"")</f>
        <v/>
      </c>
      <c r="AD482" s="1" t="str">
        <f>IF('pg1'!S484="Ordered",'pg1'!C484,"")</f>
        <v/>
      </c>
      <c r="AE482" s="2" t="str">
        <f>IF('pg1'!C484&lt;&gt;"",COUNTIF(AD2:AD3002,'pg1'!C484)&gt;4,"--")</f>
        <v>--</v>
      </c>
      <c r="AF482" s="1" t="str">
        <f ca="1">IF(startDate="",0,IF(AND('pg1'!T484&gt;=startDate,'pg1'!T484&lt;=endDate,'pg1'!R484&lt;&gt;""),'pg1'!R484,""))</f>
        <v/>
      </c>
      <c r="AG482" s="110" t="str">
        <f>IF(AC482="","",COUNTIFS(AC2:AC3002,AC482))</f>
        <v/>
      </c>
      <c r="AH482" s="2" t="str">
        <f ca="1">IFERROR(MONTH('pg1'!T484),"--")</f>
        <v>--</v>
      </c>
      <c r="AI482" s="1">
        <f ca="1">COUNTIFS(AC2:AC3002,'pg1'!C484,AH2:AH3002,AH482)</f>
        <v>0</v>
      </c>
    </row>
    <row r="483" spans="27:35" ht="12.75" customHeight="1">
      <c r="AA483" s="1">
        <f t="shared" si="8"/>
        <v>482</v>
      </c>
      <c r="AB483" s="1" t="b">
        <f>AND('pg1'!S485&lt;&gt;"Cancelled",'pg1'!S485&lt;&gt;"Account",'pg1'!S485&lt;&gt;"Pending",'pg1'!S485&lt;&gt;"")</f>
        <v>0</v>
      </c>
      <c r="AC483" s="1" t="str">
        <f>IF(AB483=TRUE,'pg1'!C485,"")</f>
        <v/>
      </c>
      <c r="AD483" s="1" t="str">
        <f>IF('pg1'!S485="Ordered",'pg1'!C485,"")</f>
        <v/>
      </c>
      <c r="AE483" s="2" t="str">
        <f>IF('pg1'!C485&lt;&gt;"",COUNTIF(AD2:AD3002,'pg1'!C485)&gt;4,"--")</f>
        <v>--</v>
      </c>
      <c r="AF483" s="1" t="str">
        <f ca="1">IF(startDate="",0,IF(AND('pg1'!T485&gt;=startDate,'pg1'!T485&lt;=endDate,'pg1'!R485&lt;&gt;""),'pg1'!R485,""))</f>
        <v/>
      </c>
      <c r="AG483" s="110" t="str">
        <f>IF(AC483="","",COUNTIFS(AC2:AC3002,AC483))</f>
        <v/>
      </c>
      <c r="AH483" s="2" t="str">
        <f ca="1">IFERROR(MONTH('pg1'!T485),"--")</f>
        <v>--</v>
      </c>
      <c r="AI483" s="1">
        <f ca="1">COUNTIFS(AC2:AC3002,'pg1'!C485,AH2:AH3002,AH483)</f>
        <v>0</v>
      </c>
    </row>
    <row r="484" spans="27:35" ht="12.75" customHeight="1">
      <c r="AA484" s="1">
        <f t="shared" si="8"/>
        <v>483</v>
      </c>
      <c r="AB484" s="1" t="b">
        <f>AND('pg1'!S486&lt;&gt;"Cancelled",'pg1'!S486&lt;&gt;"Account",'pg1'!S486&lt;&gt;"Pending",'pg1'!S486&lt;&gt;"")</f>
        <v>0</v>
      </c>
      <c r="AC484" s="1" t="str">
        <f>IF(AB484=TRUE,'pg1'!C486,"")</f>
        <v/>
      </c>
      <c r="AD484" s="1" t="str">
        <f>IF('pg1'!S486="Ordered",'pg1'!C486,"")</f>
        <v/>
      </c>
      <c r="AE484" s="2" t="str">
        <f>IF('pg1'!C486&lt;&gt;"",COUNTIF(AD2:AD3002,'pg1'!C486)&gt;4,"--")</f>
        <v>--</v>
      </c>
      <c r="AF484" s="1" t="str">
        <f ca="1">IF(startDate="",0,IF(AND('pg1'!T486&gt;=startDate,'pg1'!T486&lt;=endDate,'pg1'!R486&lt;&gt;""),'pg1'!R486,""))</f>
        <v/>
      </c>
      <c r="AG484" s="110" t="str">
        <f>IF(AC484="","",COUNTIFS(AC2:AC3002,AC484))</f>
        <v/>
      </c>
      <c r="AH484" s="2" t="str">
        <f ca="1">IFERROR(MONTH('pg1'!T486),"--")</f>
        <v>--</v>
      </c>
      <c r="AI484" s="1">
        <f ca="1">COUNTIFS(AC2:AC3002,'pg1'!C486,AH2:AH3002,AH484)</f>
        <v>0</v>
      </c>
    </row>
    <row r="485" spans="27:35" ht="12.75" customHeight="1">
      <c r="AA485" s="1">
        <f t="shared" si="8"/>
        <v>484</v>
      </c>
      <c r="AB485" s="1" t="b">
        <f>AND('pg1'!S487&lt;&gt;"Cancelled",'pg1'!S487&lt;&gt;"Account",'pg1'!S487&lt;&gt;"Pending",'pg1'!S487&lt;&gt;"")</f>
        <v>0</v>
      </c>
      <c r="AC485" s="1" t="str">
        <f>IF(AB485=TRUE,'pg1'!C487,"")</f>
        <v/>
      </c>
      <c r="AD485" s="1" t="str">
        <f>IF('pg1'!S487="Ordered",'pg1'!C487,"")</f>
        <v/>
      </c>
      <c r="AE485" s="2" t="str">
        <f>IF('pg1'!C487&lt;&gt;"",COUNTIF(AD2:AD3002,'pg1'!C487)&gt;4,"--")</f>
        <v>--</v>
      </c>
      <c r="AF485" s="1" t="str">
        <f ca="1">IF(startDate="",0,IF(AND('pg1'!T487&gt;=startDate,'pg1'!T487&lt;=endDate,'pg1'!R487&lt;&gt;""),'pg1'!R487,""))</f>
        <v/>
      </c>
      <c r="AG485" s="110" t="str">
        <f>IF(AC485="","",COUNTIFS(AC2:AC3002,AC485))</f>
        <v/>
      </c>
      <c r="AH485" s="2" t="str">
        <f ca="1">IFERROR(MONTH('pg1'!T487),"--")</f>
        <v>--</v>
      </c>
      <c r="AI485" s="1">
        <f ca="1">COUNTIFS(AC2:AC3002,'pg1'!C487,AH2:AH3002,AH485)</f>
        <v>0</v>
      </c>
    </row>
    <row r="486" spans="27:35" ht="12.75" customHeight="1">
      <c r="AA486" s="1">
        <f t="shared" si="8"/>
        <v>485</v>
      </c>
      <c r="AB486" s="1" t="b">
        <f>AND('pg1'!S488&lt;&gt;"Cancelled",'pg1'!S488&lt;&gt;"Account",'pg1'!S488&lt;&gt;"Pending",'pg1'!S488&lt;&gt;"")</f>
        <v>0</v>
      </c>
      <c r="AC486" s="1" t="str">
        <f>IF(AB486=TRUE,'pg1'!C488,"")</f>
        <v/>
      </c>
      <c r="AD486" s="1" t="str">
        <f>IF('pg1'!S488="Ordered",'pg1'!C488,"")</f>
        <v/>
      </c>
      <c r="AE486" s="2" t="str">
        <f>IF('pg1'!C488&lt;&gt;"",COUNTIF(AD2:AD3002,'pg1'!C488)&gt;4,"--")</f>
        <v>--</v>
      </c>
      <c r="AF486" s="1" t="str">
        <f ca="1">IF(startDate="",0,IF(AND('pg1'!T488&gt;=startDate,'pg1'!T488&lt;=endDate,'pg1'!R488&lt;&gt;""),'pg1'!R488,""))</f>
        <v/>
      </c>
      <c r="AG486" s="110" t="str">
        <f>IF(AC486="","",COUNTIFS(AC2:AC3002,AC486))</f>
        <v/>
      </c>
      <c r="AH486" s="2" t="str">
        <f ca="1">IFERROR(MONTH('pg1'!T488),"--")</f>
        <v>--</v>
      </c>
      <c r="AI486" s="1">
        <f ca="1">COUNTIFS(AC2:AC3002,'pg1'!C488,AH2:AH3002,AH486)</f>
        <v>0</v>
      </c>
    </row>
    <row r="487" spans="27:35" ht="12.75" customHeight="1">
      <c r="AA487" s="1">
        <f t="shared" si="8"/>
        <v>486</v>
      </c>
      <c r="AB487" s="1" t="b">
        <f>AND('pg1'!S489&lt;&gt;"Cancelled",'pg1'!S489&lt;&gt;"Account",'pg1'!S489&lt;&gt;"Pending",'pg1'!S489&lt;&gt;"")</f>
        <v>0</v>
      </c>
      <c r="AC487" s="1" t="str">
        <f>IF(AB487=TRUE,'pg1'!C489,"")</f>
        <v/>
      </c>
      <c r="AD487" s="1" t="str">
        <f>IF('pg1'!S489="Ordered",'pg1'!C489,"")</f>
        <v/>
      </c>
      <c r="AE487" s="2" t="str">
        <f>IF('pg1'!C489&lt;&gt;"",COUNTIF(AD2:AD3002,'pg1'!C489)&gt;4,"--")</f>
        <v>--</v>
      </c>
      <c r="AF487" s="1" t="str">
        <f ca="1">IF(startDate="",0,IF(AND('pg1'!T489&gt;=startDate,'pg1'!T489&lt;=endDate,'pg1'!R489&lt;&gt;""),'pg1'!R489,""))</f>
        <v/>
      </c>
      <c r="AG487" s="110" t="str">
        <f>IF(AC487="","",COUNTIFS(AC2:AC3002,AC487))</f>
        <v/>
      </c>
      <c r="AH487" s="2" t="str">
        <f ca="1">IFERROR(MONTH('pg1'!T489),"--")</f>
        <v>--</v>
      </c>
      <c r="AI487" s="1">
        <f ca="1">COUNTIFS(AC2:AC3002,'pg1'!C489,AH2:AH3002,AH487)</f>
        <v>0</v>
      </c>
    </row>
    <row r="488" spans="27:35" ht="12.75" customHeight="1">
      <c r="AA488" s="1">
        <f t="shared" si="8"/>
        <v>487</v>
      </c>
      <c r="AB488" s="1" t="b">
        <f>AND('pg1'!S490&lt;&gt;"Cancelled",'pg1'!S490&lt;&gt;"Account",'pg1'!S490&lt;&gt;"Pending",'pg1'!S490&lt;&gt;"")</f>
        <v>0</v>
      </c>
      <c r="AC488" s="1" t="str">
        <f>IF(AB488=TRUE,'pg1'!C490,"")</f>
        <v/>
      </c>
      <c r="AD488" s="1" t="str">
        <f>IF('pg1'!S490="Ordered",'pg1'!C490,"")</f>
        <v/>
      </c>
      <c r="AE488" s="2" t="str">
        <f>IF('pg1'!C490&lt;&gt;"",COUNTIF(AD2:AD3002,'pg1'!C490)&gt;4,"--")</f>
        <v>--</v>
      </c>
      <c r="AF488" s="1" t="str">
        <f ca="1">IF(startDate="",0,IF(AND('pg1'!T490&gt;=startDate,'pg1'!T490&lt;=endDate,'pg1'!R490&lt;&gt;""),'pg1'!R490,""))</f>
        <v/>
      </c>
      <c r="AG488" s="110" t="str">
        <f>IF(AC488="","",COUNTIFS(AC2:AC3002,AC488))</f>
        <v/>
      </c>
      <c r="AH488" s="2" t="str">
        <f ca="1">IFERROR(MONTH('pg1'!T490),"--")</f>
        <v>--</v>
      </c>
      <c r="AI488" s="1">
        <f ca="1">COUNTIFS(AC2:AC3002,'pg1'!C490,AH2:AH3002,AH488)</f>
        <v>0</v>
      </c>
    </row>
    <row r="489" spans="27:35" ht="12.75" customHeight="1">
      <c r="AA489" s="1">
        <f t="shared" si="8"/>
        <v>488</v>
      </c>
      <c r="AB489" s="1" t="b">
        <f>AND('pg1'!S491&lt;&gt;"Cancelled",'pg1'!S491&lt;&gt;"Account",'pg1'!S491&lt;&gt;"Pending",'pg1'!S491&lt;&gt;"")</f>
        <v>0</v>
      </c>
      <c r="AC489" s="1" t="str">
        <f>IF(AB489=TRUE,'pg1'!C491,"")</f>
        <v/>
      </c>
      <c r="AD489" s="1" t="str">
        <f>IF('pg1'!S491="Ordered",'pg1'!C491,"")</f>
        <v/>
      </c>
      <c r="AE489" s="2" t="str">
        <f>IF('pg1'!C491&lt;&gt;"",COUNTIF(AD2:AD3002,'pg1'!C491)&gt;4,"--")</f>
        <v>--</v>
      </c>
      <c r="AF489" s="1" t="str">
        <f ca="1">IF(startDate="",0,IF(AND('pg1'!T491&gt;=startDate,'pg1'!T491&lt;=endDate,'pg1'!R491&lt;&gt;""),'pg1'!R491,""))</f>
        <v/>
      </c>
      <c r="AG489" s="110" t="str">
        <f>IF(AC489="","",COUNTIFS(AC2:AC3002,AC489))</f>
        <v/>
      </c>
      <c r="AH489" s="2" t="str">
        <f ca="1">IFERROR(MONTH('pg1'!T491),"--")</f>
        <v>--</v>
      </c>
      <c r="AI489" s="1">
        <f ca="1">COUNTIFS(AC2:AC3002,'pg1'!C491,AH2:AH3002,AH489)</f>
        <v>0</v>
      </c>
    </row>
    <row r="490" spans="27:35" ht="12.75" customHeight="1">
      <c r="AA490" s="1">
        <f t="shared" si="8"/>
        <v>489</v>
      </c>
      <c r="AB490" s="1" t="b">
        <f>AND('pg1'!S492&lt;&gt;"Cancelled",'pg1'!S492&lt;&gt;"Account",'pg1'!S492&lt;&gt;"Pending",'pg1'!S492&lt;&gt;"")</f>
        <v>0</v>
      </c>
      <c r="AC490" s="1" t="str">
        <f>IF(AB490=TRUE,'pg1'!C492,"")</f>
        <v/>
      </c>
      <c r="AD490" s="1" t="str">
        <f>IF('pg1'!S492="Ordered",'pg1'!C492,"")</f>
        <v/>
      </c>
      <c r="AE490" s="2" t="str">
        <f>IF('pg1'!C492&lt;&gt;"",COUNTIF(AD2:AD3002,'pg1'!C492)&gt;4,"--")</f>
        <v>--</v>
      </c>
      <c r="AF490" s="1" t="str">
        <f ca="1">IF(startDate="",0,IF(AND('pg1'!T492&gt;=startDate,'pg1'!T492&lt;=endDate,'pg1'!R492&lt;&gt;""),'pg1'!R492,""))</f>
        <v/>
      </c>
      <c r="AG490" s="110" t="str">
        <f>IF(AC490="","",COUNTIFS(AC2:AC3002,AC490))</f>
        <v/>
      </c>
      <c r="AH490" s="2" t="str">
        <f ca="1">IFERROR(MONTH('pg1'!T492),"--")</f>
        <v>--</v>
      </c>
      <c r="AI490" s="1">
        <f ca="1">COUNTIFS(AC2:AC3002,'pg1'!C492,AH2:AH3002,AH490)</f>
        <v>0</v>
      </c>
    </row>
    <row r="491" spans="27:35" ht="12.75" customHeight="1">
      <c r="AA491" s="1">
        <f t="shared" si="8"/>
        <v>490</v>
      </c>
      <c r="AB491" s="1" t="b">
        <f>AND('pg1'!S493&lt;&gt;"Cancelled",'pg1'!S493&lt;&gt;"Account",'pg1'!S493&lt;&gt;"Pending",'pg1'!S493&lt;&gt;"")</f>
        <v>0</v>
      </c>
      <c r="AC491" s="1" t="str">
        <f>IF(AB491=TRUE,'pg1'!C493,"")</f>
        <v/>
      </c>
      <c r="AD491" s="1" t="str">
        <f>IF('pg1'!S493="Ordered",'pg1'!C493,"")</f>
        <v/>
      </c>
      <c r="AE491" s="2" t="str">
        <f>IF('pg1'!C493&lt;&gt;"",COUNTIF(AD2:AD3002,'pg1'!C493)&gt;4,"--")</f>
        <v>--</v>
      </c>
      <c r="AF491" s="1" t="str">
        <f ca="1">IF(startDate="",0,IF(AND('pg1'!T493&gt;=startDate,'pg1'!T493&lt;=endDate,'pg1'!R493&lt;&gt;""),'pg1'!R493,""))</f>
        <v/>
      </c>
      <c r="AG491" s="110" t="str">
        <f>IF(AC491="","",COUNTIFS(AC2:AC3002,AC491))</f>
        <v/>
      </c>
      <c r="AH491" s="2" t="str">
        <f ca="1">IFERROR(MONTH('pg1'!T493),"--")</f>
        <v>--</v>
      </c>
      <c r="AI491" s="1">
        <f ca="1">COUNTIFS(AC2:AC3002,'pg1'!C493,AH2:AH3002,AH491)</f>
        <v>0</v>
      </c>
    </row>
    <row r="492" spans="27:35" ht="12.75" customHeight="1">
      <c r="AA492" s="1">
        <f t="shared" si="8"/>
        <v>491</v>
      </c>
      <c r="AB492" s="1" t="b">
        <f>AND('pg1'!S494&lt;&gt;"Cancelled",'pg1'!S494&lt;&gt;"Account",'pg1'!S494&lt;&gt;"Pending",'pg1'!S494&lt;&gt;"")</f>
        <v>0</v>
      </c>
      <c r="AC492" s="1" t="str">
        <f>IF(AB492=TRUE,'pg1'!C494,"")</f>
        <v/>
      </c>
      <c r="AD492" s="1" t="str">
        <f>IF('pg1'!S494="Ordered",'pg1'!C494,"")</f>
        <v/>
      </c>
      <c r="AE492" s="2" t="str">
        <f>IF('pg1'!C494&lt;&gt;"",COUNTIF(AD2:AD3002,'pg1'!C494)&gt;4,"--")</f>
        <v>--</v>
      </c>
      <c r="AF492" s="1" t="str">
        <f ca="1">IF(startDate="",0,IF(AND('pg1'!T494&gt;=startDate,'pg1'!T494&lt;=endDate,'pg1'!R494&lt;&gt;""),'pg1'!R494,""))</f>
        <v/>
      </c>
      <c r="AG492" s="110" t="str">
        <f>IF(AC492="","",COUNTIFS(AC2:AC3002,AC492))</f>
        <v/>
      </c>
      <c r="AH492" s="2" t="str">
        <f ca="1">IFERROR(MONTH('pg1'!T494),"--")</f>
        <v>--</v>
      </c>
      <c r="AI492" s="1">
        <f ca="1">COUNTIFS(AC2:AC3002,'pg1'!C494,AH2:AH3002,AH492)</f>
        <v>0</v>
      </c>
    </row>
    <row r="493" spans="27:35" ht="12.75" customHeight="1">
      <c r="AA493" s="1">
        <f t="shared" si="8"/>
        <v>492</v>
      </c>
      <c r="AB493" s="1" t="b">
        <f>AND('pg1'!S495&lt;&gt;"Cancelled",'pg1'!S495&lt;&gt;"Account",'pg1'!S495&lt;&gt;"Pending",'pg1'!S495&lt;&gt;"")</f>
        <v>0</v>
      </c>
      <c r="AC493" s="1" t="str">
        <f>IF(AB493=TRUE,'pg1'!C495,"")</f>
        <v/>
      </c>
      <c r="AD493" s="1" t="str">
        <f>IF('pg1'!S495="Ordered",'pg1'!C495,"")</f>
        <v/>
      </c>
      <c r="AE493" s="2" t="str">
        <f>IF('pg1'!C495&lt;&gt;"",COUNTIF(AD2:AD3002,'pg1'!C495)&gt;4,"--")</f>
        <v>--</v>
      </c>
      <c r="AF493" s="1" t="str">
        <f ca="1">IF(startDate="",0,IF(AND('pg1'!T495&gt;=startDate,'pg1'!T495&lt;=endDate,'pg1'!R495&lt;&gt;""),'pg1'!R495,""))</f>
        <v/>
      </c>
      <c r="AG493" s="110" t="str">
        <f>IF(AC493="","",COUNTIFS(AC2:AC3002,AC493))</f>
        <v/>
      </c>
      <c r="AH493" s="2" t="str">
        <f ca="1">IFERROR(MONTH('pg1'!T495),"--")</f>
        <v>--</v>
      </c>
      <c r="AI493" s="1">
        <f ca="1">COUNTIFS(AC2:AC3002,'pg1'!C495,AH2:AH3002,AH493)</f>
        <v>0</v>
      </c>
    </row>
    <row r="494" spans="27:35" ht="12.75" customHeight="1">
      <c r="AA494" s="1">
        <f t="shared" si="8"/>
        <v>493</v>
      </c>
      <c r="AB494" s="1" t="b">
        <f>AND('pg1'!S496&lt;&gt;"Cancelled",'pg1'!S496&lt;&gt;"Account",'pg1'!S496&lt;&gt;"Pending",'pg1'!S496&lt;&gt;"")</f>
        <v>0</v>
      </c>
      <c r="AC494" s="1" t="str">
        <f>IF(AB494=TRUE,'pg1'!C496,"")</f>
        <v/>
      </c>
      <c r="AD494" s="1" t="str">
        <f>IF('pg1'!S496="Ordered",'pg1'!C496,"")</f>
        <v/>
      </c>
      <c r="AE494" s="2" t="str">
        <f>IF('pg1'!C496&lt;&gt;"",COUNTIF(AD2:AD3002,'pg1'!C496)&gt;4,"--")</f>
        <v>--</v>
      </c>
      <c r="AF494" s="1" t="str">
        <f ca="1">IF(startDate="",0,IF(AND('pg1'!T496&gt;=startDate,'pg1'!T496&lt;=endDate,'pg1'!R496&lt;&gt;""),'pg1'!R496,""))</f>
        <v/>
      </c>
      <c r="AG494" s="110" t="str">
        <f>IF(AC494="","",COUNTIFS(AC2:AC3002,AC494))</f>
        <v/>
      </c>
      <c r="AH494" s="2" t="str">
        <f ca="1">IFERROR(MONTH('pg1'!T496),"--")</f>
        <v>--</v>
      </c>
      <c r="AI494" s="1">
        <f ca="1">COUNTIFS(AC2:AC3002,'pg1'!C496,AH2:AH3002,AH494)</f>
        <v>0</v>
      </c>
    </row>
    <row r="495" spans="27:35" ht="12.75" customHeight="1">
      <c r="AA495" s="1">
        <f t="shared" si="8"/>
        <v>494</v>
      </c>
      <c r="AB495" s="1" t="b">
        <f>AND('pg1'!S497&lt;&gt;"Cancelled",'pg1'!S497&lt;&gt;"Account",'pg1'!S497&lt;&gt;"Pending",'pg1'!S497&lt;&gt;"")</f>
        <v>0</v>
      </c>
      <c r="AC495" s="1" t="str">
        <f>IF(AB495=TRUE,'pg1'!C497,"")</f>
        <v/>
      </c>
      <c r="AD495" s="1" t="str">
        <f>IF('pg1'!S497="Ordered",'pg1'!C497,"")</f>
        <v/>
      </c>
      <c r="AE495" s="2" t="str">
        <f>IF('pg1'!C497&lt;&gt;"",COUNTIF(AD2:AD3002,'pg1'!C497)&gt;4,"--")</f>
        <v>--</v>
      </c>
      <c r="AF495" s="1" t="str">
        <f ca="1">IF(startDate="",0,IF(AND('pg1'!T497&gt;=startDate,'pg1'!T497&lt;=endDate,'pg1'!R497&lt;&gt;""),'pg1'!R497,""))</f>
        <v/>
      </c>
      <c r="AG495" s="110" t="str">
        <f>IF(AC495="","",COUNTIFS(AC2:AC3002,AC495))</f>
        <v/>
      </c>
      <c r="AH495" s="2" t="str">
        <f ca="1">IFERROR(MONTH('pg1'!T497),"--")</f>
        <v>--</v>
      </c>
      <c r="AI495" s="1">
        <f ca="1">COUNTIFS(AC2:AC3002,'pg1'!C497,AH2:AH3002,AH495)</f>
        <v>0</v>
      </c>
    </row>
    <row r="496" spans="27:35" ht="12.75" customHeight="1">
      <c r="AA496" s="1">
        <f t="shared" si="8"/>
        <v>495</v>
      </c>
      <c r="AB496" s="1" t="b">
        <f>AND('pg1'!S498&lt;&gt;"Cancelled",'pg1'!S498&lt;&gt;"Account",'pg1'!S498&lt;&gt;"Pending",'pg1'!S498&lt;&gt;"")</f>
        <v>0</v>
      </c>
      <c r="AC496" s="1" t="str">
        <f>IF(AB496=TRUE,'pg1'!C498,"")</f>
        <v/>
      </c>
      <c r="AD496" s="1" t="str">
        <f>IF('pg1'!S498="Ordered",'pg1'!C498,"")</f>
        <v/>
      </c>
      <c r="AE496" s="2" t="str">
        <f>IF('pg1'!C498&lt;&gt;"",COUNTIF(AD2:AD3002,'pg1'!C498)&gt;4,"--")</f>
        <v>--</v>
      </c>
      <c r="AF496" s="1" t="str">
        <f ca="1">IF(startDate="",0,IF(AND('pg1'!T498&gt;=startDate,'pg1'!T498&lt;=endDate,'pg1'!R498&lt;&gt;""),'pg1'!R498,""))</f>
        <v/>
      </c>
      <c r="AG496" s="110" t="str">
        <f>IF(AC496="","",COUNTIFS(AC2:AC3002,AC496))</f>
        <v/>
      </c>
      <c r="AH496" s="2" t="str">
        <f ca="1">IFERROR(MONTH('pg1'!T498),"--")</f>
        <v>--</v>
      </c>
      <c r="AI496" s="1">
        <f ca="1">COUNTIFS(AC2:AC3002,'pg1'!C498,AH2:AH3002,AH496)</f>
        <v>0</v>
      </c>
    </row>
    <row r="497" spans="27:35" ht="12.75" customHeight="1">
      <c r="AA497" s="1">
        <f t="shared" si="8"/>
        <v>496</v>
      </c>
      <c r="AB497" s="1" t="b">
        <f>AND('pg1'!S499&lt;&gt;"Cancelled",'pg1'!S499&lt;&gt;"Account",'pg1'!S499&lt;&gt;"Pending",'pg1'!S499&lt;&gt;"")</f>
        <v>0</v>
      </c>
      <c r="AC497" s="1" t="str">
        <f>IF(AB497=TRUE,'pg1'!C499,"")</f>
        <v/>
      </c>
      <c r="AD497" s="1" t="str">
        <f>IF('pg1'!S499="Ordered",'pg1'!C499,"")</f>
        <v/>
      </c>
      <c r="AE497" s="2" t="str">
        <f>IF('pg1'!C499&lt;&gt;"",COUNTIF(AD2:AD3002,'pg1'!C499)&gt;4,"--")</f>
        <v>--</v>
      </c>
      <c r="AF497" s="1" t="str">
        <f ca="1">IF(startDate="",0,IF(AND('pg1'!T499&gt;=startDate,'pg1'!T499&lt;=endDate,'pg1'!R499&lt;&gt;""),'pg1'!R499,""))</f>
        <v/>
      </c>
      <c r="AG497" s="110" t="str">
        <f>IF(AC497="","",COUNTIFS(AC2:AC3002,AC497))</f>
        <v/>
      </c>
      <c r="AH497" s="2" t="str">
        <f ca="1">IFERROR(MONTH('pg1'!T499),"--")</f>
        <v>--</v>
      </c>
      <c r="AI497" s="1">
        <f ca="1">COUNTIFS(AC2:AC3002,'pg1'!C499,AH2:AH3002,AH497)</f>
        <v>0</v>
      </c>
    </row>
    <row r="498" spans="27:35" ht="12.75" customHeight="1">
      <c r="AA498" s="1">
        <f t="shared" si="8"/>
        <v>497</v>
      </c>
      <c r="AB498" s="1" t="b">
        <f>AND('pg1'!S500&lt;&gt;"Cancelled",'pg1'!S500&lt;&gt;"Account",'pg1'!S500&lt;&gt;"Pending",'pg1'!S500&lt;&gt;"")</f>
        <v>0</v>
      </c>
      <c r="AC498" s="1" t="str">
        <f>IF(AB498=TRUE,'pg1'!C500,"")</f>
        <v/>
      </c>
      <c r="AD498" s="1" t="str">
        <f>IF('pg1'!S500="Ordered",'pg1'!C500,"")</f>
        <v/>
      </c>
      <c r="AE498" s="2" t="str">
        <f>IF('pg1'!C500&lt;&gt;"",COUNTIF(AD2:AD3002,'pg1'!C500)&gt;4,"--")</f>
        <v>--</v>
      </c>
      <c r="AF498" s="1" t="str">
        <f ca="1">IF(startDate="",0,IF(AND('pg1'!T500&gt;=startDate,'pg1'!T500&lt;=endDate,'pg1'!R500&lt;&gt;""),'pg1'!R500,""))</f>
        <v/>
      </c>
      <c r="AG498" s="110" t="str">
        <f>IF(AC498="","",COUNTIFS(AC2:AC3002,AC498))</f>
        <v/>
      </c>
      <c r="AH498" s="2" t="str">
        <f ca="1">IFERROR(MONTH('pg1'!T500),"--")</f>
        <v>--</v>
      </c>
      <c r="AI498" s="1">
        <f ca="1">COUNTIFS(AC2:AC3002,'pg1'!C500,AH2:AH3002,AH498)</f>
        <v>0</v>
      </c>
    </row>
    <row r="499" spans="27:35" ht="12.75" customHeight="1">
      <c r="AA499" s="1">
        <f t="shared" si="8"/>
        <v>498</v>
      </c>
      <c r="AB499" s="1" t="b">
        <f>AND('pg1'!S501&lt;&gt;"Cancelled",'pg1'!S501&lt;&gt;"Account",'pg1'!S501&lt;&gt;"Pending",'pg1'!S501&lt;&gt;"")</f>
        <v>0</v>
      </c>
      <c r="AC499" s="1" t="str">
        <f>IF(AB499=TRUE,'pg1'!C501,"")</f>
        <v/>
      </c>
      <c r="AD499" s="1" t="str">
        <f>IF('pg1'!S501="Ordered",'pg1'!C501,"")</f>
        <v/>
      </c>
      <c r="AE499" s="2" t="str">
        <f>IF('pg1'!C501&lt;&gt;"",COUNTIF(AD2:AD3002,'pg1'!C501)&gt;4,"--")</f>
        <v>--</v>
      </c>
      <c r="AF499" s="1" t="str">
        <f ca="1">IF(startDate="",0,IF(AND('pg1'!T501&gt;=startDate,'pg1'!T501&lt;=endDate,'pg1'!R501&lt;&gt;""),'pg1'!R501,""))</f>
        <v/>
      </c>
      <c r="AG499" s="110" t="str">
        <f>IF(AC499="","",COUNTIFS(AC2:AC3002,AC499))</f>
        <v/>
      </c>
      <c r="AH499" s="2" t="str">
        <f ca="1">IFERROR(MONTH('pg1'!T501),"--")</f>
        <v>--</v>
      </c>
      <c r="AI499" s="1">
        <f ca="1">COUNTIFS(AC2:AC3002,'pg1'!C501,AH2:AH3002,AH499)</f>
        <v>0</v>
      </c>
    </row>
    <row r="500" spans="27:35" ht="12.75" customHeight="1">
      <c r="AA500" s="1">
        <f t="shared" si="8"/>
        <v>499</v>
      </c>
      <c r="AB500" s="1" t="b">
        <f>AND('pg1'!S502&lt;&gt;"Cancelled",'pg1'!S502&lt;&gt;"Account",'pg1'!S502&lt;&gt;"Pending",'pg1'!S502&lt;&gt;"")</f>
        <v>0</v>
      </c>
      <c r="AC500" s="1" t="str">
        <f>IF(AB500=TRUE,'pg1'!C502,"")</f>
        <v/>
      </c>
      <c r="AD500" s="1" t="str">
        <f>IF('pg1'!S502="Ordered",'pg1'!C502,"")</f>
        <v/>
      </c>
      <c r="AE500" s="2" t="str">
        <f>IF('pg1'!C502&lt;&gt;"",COUNTIF(AD2:AD3002,'pg1'!C502)&gt;4,"--")</f>
        <v>--</v>
      </c>
      <c r="AF500" s="1" t="str">
        <f ca="1">IF(startDate="",0,IF(AND('pg1'!T502&gt;=startDate,'pg1'!T502&lt;=endDate,'pg1'!R502&lt;&gt;""),'pg1'!R502,""))</f>
        <v/>
      </c>
      <c r="AG500" s="110" t="str">
        <f>IF(AC500="","",COUNTIFS(AC2:AC3002,AC500))</f>
        <v/>
      </c>
      <c r="AH500" s="2" t="str">
        <f ca="1">IFERROR(MONTH('pg1'!T502),"--")</f>
        <v>--</v>
      </c>
      <c r="AI500" s="1">
        <f ca="1">COUNTIFS(AC2:AC3002,'pg1'!C502,AH2:AH3002,AH500)</f>
        <v>0</v>
      </c>
    </row>
    <row r="501" spans="27:35" ht="12.75" customHeight="1">
      <c r="AA501" s="1">
        <f t="shared" si="8"/>
        <v>500</v>
      </c>
      <c r="AB501" s="1" t="b">
        <f>AND('pg1'!S503&lt;&gt;"Cancelled",'pg1'!S503&lt;&gt;"Account",'pg1'!S503&lt;&gt;"Pending",'pg1'!S503&lt;&gt;"")</f>
        <v>0</v>
      </c>
      <c r="AC501" s="1" t="str">
        <f>IF(AB501=TRUE,'pg1'!C503,"")</f>
        <v/>
      </c>
      <c r="AD501" s="1" t="str">
        <f>IF('pg1'!S503="Ordered",'pg1'!C503,"")</f>
        <v/>
      </c>
      <c r="AE501" s="2" t="str">
        <f>IF('pg1'!C503&lt;&gt;"",COUNTIF(AD2:AD3002,'pg1'!C503)&gt;4,"--")</f>
        <v>--</v>
      </c>
      <c r="AF501" s="1" t="str">
        <f ca="1">IF(startDate="",0,IF(AND('pg1'!T503&gt;=startDate,'pg1'!T503&lt;=endDate,'pg1'!R503&lt;&gt;""),'pg1'!R503,""))</f>
        <v/>
      </c>
      <c r="AG501" s="110" t="str">
        <f>IF(AC501="","",COUNTIFS(AC2:AC3002,AC501))</f>
        <v/>
      </c>
      <c r="AH501" s="2" t="str">
        <f ca="1">IFERROR(MONTH('pg1'!T503),"--")</f>
        <v>--</v>
      </c>
      <c r="AI501" s="1">
        <f ca="1">COUNTIFS(AC2:AC3002,'pg1'!C503,AH2:AH3002,AH501)</f>
        <v>0</v>
      </c>
    </row>
    <row r="502" spans="27:35" ht="12.75" customHeight="1">
      <c r="AA502" s="1">
        <f t="shared" si="8"/>
        <v>501</v>
      </c>
      <c r="AB502" s="1" t="b">
        <f>AND('pg2'!S4&lt;&gt;"Cancelled",'pg2'!S4&lt;&gt;"Account",'pg2'!S4&lt;&gt;"Pending",'pg2'!S4&lt;&gt;"")</f>
        <v>0</v>
      </c>
      <c r="AC502" s="1" t="str">
        <f>IF(AB502=TRUE,'pg2'!C4,"")</f>
        <v/>
      </c>
      <c r="AD502" s="1" t="str">
        <f>IF('pg2'!S4="Ordered",'pg2'!C4,"")</f>
        <v/>
      </c>
      <c r="AE502" s="2" t="str">
        <f>IF('pg2'!C4&lt;&gt;"",COUNTIF(AD2:AD3002,'pg2'!C4)&gt;4,"--")</f>
        <v>--</v>
      </c>
      <c r="AF502" s="1" t="str">
        <f ca="1">IF(startDate="",0,IF(AND('pg2'!T4&gt;=startDate,'pg2'!T4&lt;=endDate,'pg2'!R4&lt;&gt;""),'pg2'!R4,""))</f>
        <v/>
      </c>
      <c r="AG502" s="110" t="str">
        <f>IF(AC502="","",COUNTIFS(AC2:AC3002,AC502))</f>
        <v/>
      </c>
      <c r="AH502" s="2" t="str">
        <f ca="1">IFERROR(MONTH('pg2'!T4),"--")</f>
        <v>--</v>
      </c>
      <c r="AI502" s="1">
        <f ca="1">COUNTIFS(AC2:AC3002,'pg2'!C4,AH2:AH3002,AH502)</f>
        <v>0</v>
      </c>
    </row>
    <row r="503" spans="27:35" ht="12.75" customHeight="1">
      <c r="AA503" s="1">
        <f t="shared" si="8"/>
        <v>502</v>
      </c>
      <c r="AB503" s="1" t="b">
        <f>AND('pg2'!S5&lt;&gt;"Cancelled",'pg2'!S5&lt;&gt;"Account",'pg2'!S5&lt;&gt;"Pending",'pg2'!S5&lt;&gt;"")</f>
        <v>0</v>
      </c>
      <c r="AC503" s="1" t="str">
        <f>IF(AB503=TRUE,'pg2'!C5,"")</f>
        <v/>
      </c>
      <c r="AD503" s="1" t="str">
        <f>IF('pg2'!S5="Ordered",'pg2'!C5,"")</f>
        <v/>
      </c>
      <c r="AE503" s="2" t="str">
        <f>IF('pg2'!C5&lt;&gt;"",COUNTIF(AD2:AD3002,'pg2'!C5)&gt;4,"--")</f>
        <v>--</v>
      </c>
      <c r="AF503" s="1" t="str">
        <f ca="1">IF(startDate="",0,IF(AND('pg2'!T5&gt;=startDate,'pg2'!T5&lt;=endDate,'pg2'!R5&lt;&gt;""),'pg2'!R5,""))</f>
        <v/>
      </c>
      <c r="AG503" s="110" t="str">
        <f>IF(AC503="","",COUNTIFS(AC2:AC3002,AC503))</f>
        <v/>
      </c>
      <c r="AH503" s="2" t="str">
        <f ca="1">IFERROR(MONTH('pg2'!T5),"--")</f>
        <v>--</v>
      </c>
      <c r="AI503" s="1">
        <f ca="1">COUNTIFS(AC2:AC3002,'pg2'!C5,AH2:AH3002,AH503)</f>
        <v>0</v>
      </c>
    </row>
    <row r="504" spans="27:35" ht="12.75" customHeight="1">
      <c r="AA504" s="1">
        <f t="shared" si="8"/>
        <v>503</v>
      </c>
      <c r="AB504" s="1" t="b">
        <f>AND('pg2'!S6&lt;&gt;"Cancelled",'pg2'!S6&lt;&gt;"Account",'pg2'!S6&lt;&gt;"Pending",'pg2'!S6&lt;&gt;"")</f>
        <v>0</v>
      </c>
      <c r="AC504" s="1" t="str">
        <f>IF(AB504=TRUE,'pg2'!C6,"")</f>
        <v/>
      </c>
      <c r="AD504" s="1" t="str">
        <f>IF('pg2'!S6="Ordered",'pg2'!C6,"")</f>
        <v/>
      </c>
      <c r="AE504" s="2" t="str">
        <f>IF('pg2'!C6&lt;&gt;"",COUNTIF(AD2:AD3002,'pg2'!C6)&gt;4,"--")</f>
        <v>--</v>
      </c>
      <c r="AF504" s="1" t="str">
        <f ca="1">IF(startDate="",0,IF(AND('pg2'!T6&gt;=startDate,'pg2'!T6&lt;=endDate,'pg2'!R6&lt;&gt;""),'pg2'!R6,""))</f>
        <v/>
      </c>
      <c r="AG504" s="110" t="str">
        <f>IF(AC504="","",COUNTIFS(AC2:AC3002,AC504))</f>
        <v/>
      </c>
      <c r="AH504" s="2" t="str">
        <f ca="1">IFERROR(MONTH('pg2'!T6),"--")</f>
        <v>--</v>
      </c>
      <c r="AI504" s="1">
        <f ca="1">COUNTIFS(AC2:AC3002,'pg2'!C6,AH2:AH3002,AH504)</f>
        <v>0</v>
      </c>
    </row>
    <row r="505" spans="27:35" ht="12.75" customHeight="1">
      <c r="AA505" s="1">
        <f t="shared" si="8"/>
        <v>504</v>
      </c>
      <c r="AB505" s="1" t="b">
        <f>AND('pg2'!S7&lt;&gt;"Cancelled",'pg2'!S7&lt;&gt;"Account",'pg2'!S7&lt;&gt;"Pending",'pg2'!S7&lt;&gt;"")</f>
        <v>0</v>
      </c>
      <c r="AC505" s="1" t="str">
        <f>IF(AB505=TRUE,'pg2'!C7,"")</f>
        <v/>
      </c>
      <c r="AD505" s="1" t="str">
        <f>IF('pg2'!S7="Ordered",'pg2'!C7,"")</f>
        <v/>
      </c>
      <c r="AE505" s="2" t="str">
        <f>IF('pg2'!C7&lt;&gt;"",COUNTIF(AD2:AD3002,'pg2'!C7)&gt;4,"--")</f>
        <v>--</v>
      </c>
      <c r="AF505" s="1" t="str">
        <f ca="1">IF(startDate="",0,IF(AND('pg2'!T7&gt;=startDate,'pg2'!T7&lt;=endDate,'pg2'!R7&lt;&gt;""),'pg2'!R7,""))</f>
        <v/>
      </c>
      <c r="AG505" s="110" t="str">
        <f>IF(AC505="","",COUNTIFS(AC2:AC3002,AC505))</f>
        <v/>
      </c>
      <c r="AH505" s="2" t="str">
        <f ca="1">IFERROR(MONTH('pg2'!T7),"--")</f>
        <v>--</v>
      </c>
      <c r="AI505" s="1">
        <f ca="1">COUNTIFS(AC2:AC3002,'pg2'!C7,AH2:AH3002,AH505)</f>
        <v>0</v>
      </c>
    </row>
    <row r="506" spans="27:35" ht="12.75" customHeight="1">
      <c r="AA506" s="1">
        <f t="shared" si="8"/>
        <v>505</v>
      </c>
      <c r="AB506" s="1" t="b">
        <f>AND('pg2'!S8&lt;&gt;"Cancelled",'pg2'!S8&lt;&gt;"Account",'pg2'!S8&lt;&gt;"Pending",'pg2'!S8&lt;&gt;"")</f>
        <v>0</v>
      </c>
      <c r="AC506" s="1" t="str">
        <f>IF(AB506=TRUE,'pg2'!C8,"")</f>
        <v/>
      </c>
      <c r="AD506" s="1" t="str">
        <f>IF('pg2'!S8="Ordered",'pg2'!C8,"")</f>
        <v/>
      </c>
      <c r="AE506" s="2" t="str">
        <f>IF('pg2'!C8&lt;&gt;"",COUNTIF(AD2:AD3002,'pg2'!C8)&gt;4,"--")</f>
        <v>--</v>
      </c>
      <c r="AF506" s="1" t="str">
        <f ca="1">IF(startDate="",0,IF(AND('pg2'!T8&gt;=startDate,'pg2'!T8&lt;=endDate,'pg2'!R8&lt;&gt;""),'pg2'!R8,""))</f>
        <v/>
      </c>
      <c r="AG506" s="110" t="str">
        <f>IF(AC506="","",COUNTIFS(AC2:AC3002,AC506))</f>
        <v/>
      </c>
      <c r="AH506" s="2" t="str">
        <f ca="1">IFERROR(MONTH('pg2'!T8),"--")</f>
        <v>--</v>
      </c>
      <c r="AI506" s="1">
        <f ca="1">COUNTIFS(AC2:AC3002,'pg2'!C8,AH2:AH3002,AH506)</f>
        <v>0</v>
      </c>
    </row>
    <row r="507" spans="27:35" ht="12.75" customHeight="1">
      <c r="AA507" s="1">
        <f t="shared" si="8"/>
        <v>506</v>
      </c>
      <c r="AB507" s="1" t="b">
        <f>AND('pg2'!S9&lt;&gt;"Cancelled",'pg2'!S9&lt;&gt;"Account",'pg2'!S9&lt;&gt;"Pending",'pg2'!S9&lt;&gt;"")</f>
        <v>0</v>
      </c>
      <c r="AC507" s="1" t="str">
        <f>IF(AB507=TRUE,'pg2'!C9,"")</f>
        <v/>
      </c>
      <c r="AD507" s="1" t="str">
        <f>IF('pg2'!S9="Ordered",'pg2'!C9,"")</f>
        <v/>
      </c>
      <c r="AE507" s="2" t="str">
        <f>IF('pg2'!C9&lt;&gt;"",COUNTIF(AD2:AD3002,'pg2'!C9)&gt;4,"--")</f>
        <v>--</v>
      </c>
      <c r="AF507" s="1" t="str">
        <f ca="1">IF(startDate="",0,IF(AND('pg2'!T9&gt;=startDate,'pg2'!T9&lt;=endDate,'pg2'!R9&lt;&gt;""),'pg2'!R9,""))</f>
        <v/>
      </c>
      <c r="AG507" s="110" t="str">
        <f>IF(AC507="","",COUNTIFS(AC2:AC3002,AC507))</f>
        <v/>
      </c>
      <c r="AH507" s="2" t="str">
        <f ca="1">IFERROR(MONTH('pg2'!T9),"--")</f>
        <v>--</v>
      </c>
      <c r="AI507" s="1">
        <f ca="1">COUNTIFS(AC2:AC3002,'pg2'!C9,AH2:AH3002,AH507)</f>
        <v>0</v>
      </c>
    </row>
    <row r="508" spans="27:35" ht="12.75" customHeight="1">
      <c r="AA508" s="1">
        <f t="shared" si="8"/>
        <v>507</v>
      </c>
      <c r="AB508" s="1" t="b">
        <f>AND('pg2'!S10&lt;&gt;"Cancelled",'pg2'!S10&lt;&gt;"Account",'pg2'!S10&lt;&gt;"Pending",'pg2'!S10&lt;&gt;"")</f>
        <v>0</v>
      </c>
      <c r="AC508" s="1" t="str">
        <f>IF(AB508=TRUE,'pg2'!C10,"")</f>
        <v/>
      </c>
      <c r="AD508" s="1" t="str">
        <f>IF('pg2'!S10="Ordered",'pg2'!C10,"")</f>
        <v/>
      </c>
      <c r="AE508" s="2" t="str">
        <f>IF('pg2'!C10&lt;&gt;"",COUNTIF(AD2:AD3002,'pg2'!C10)&gt;4,"--")</f>
        <v>--</v>
      </c>
      <c r="AF508" s="1" t="str">
        <f ca="1">IF(startDate="",0,IF(AND('pg2'!T10&gt;=startDate,'pg2'!T10&lt;=endDate,'pg2'!R10&lt;&gt;""),'pg2'!R10,""))</f>
        <v/>
      </c>
      <c r="AG508" s="110" t="str">
        <f>IF(AC508="","",COUNTIFS(AC2:AC3002,AC508))</f>
        <v/>
      </c>
      <c r="AH508" s="2" t="str">
        <f ca="1">IFERROR(MONTH('pg2'!T10),"--")</f>
        <v>--</v>
      </c>
      <c r="AI508" s="1">
        <f ca="1">COUNTIFS(AC2:AC3002,'pg2'!C10,AH2:AH3002,AH508)</f>
        <v>0</v>
      </c>
    </row>
    <row r="509" spans="27:35" ht="12.75" customHeight="1">
      <c r="AA509" s="1">
        <f t="shared" si="8"/>
        <v>508</v>
      </c>
      <c r="AB509" s="1" t="b">
        <f>AND('pg2'!S11&lt;&gt;"Cancelled",'pg2'!S11&lt;&gt;"Account",'pg2'!S11&lt;&gt;"Pending",'pg2'!S11&lt;&gt;"")</f>
        <v>0</v>
      </c>
      <c r="AC509" s="1" t="str">
        <f>IF(AB509=TRUE,'pg2'!C11,"")</f>
        <v/>
      </c>
      <c r="AD509" s="1" t="str">
        <f>IF('pg2'!S11="Ordered",'pg2'!C11,"")</f>
        <v/>
      </c>
      <c r="AE509" s="2" t="str">
        <f>IF('pg2'!C11&lt;&gt;"",COUNTIF(AD2:AD3002,'pg2'!C11)&gt;4,"--")</f>
        <v>--</v>
      </c>
      <c r="AF509" s="1" t="str">
        <f ca="1">IF(startDate="",0,IF(AND('pg2'!T11&gt;=startDate,'pg2'!T11&lt;=endDate,'pg2'!R11&lt;&gt;""),'pg2'!R11,""))</f>
        <v/>
      </c>
      <c r="AG509" s="110" t="str">
        <f>IF(AC509="","",COUNTIFS(AC2:AC3002,AC509))</f>
        <v/>
      </c>
      <c r="AH509" s="2" t="str">
        <f ca="1">IFERROR(MONTH('pg2'!T11),"--")</f>
        <v>--</v>
      </c>
      <c r="AI509" s="1">
        <f ca="1">COUNTIFS(AC2:AC3002,'pg2'!C11,AH2:AH3002,AH509)</f>
        <v>0</v>
      </c>
    </row>
    <row r="510" spans="27:35" ht="12.75" customHeight="1">
      <c r="AA510" s="1">
        <f t="shared" si="8"/>
        <v>509</v>
      </c>
      <c r="AB510" s="1" t="b">
        <f>AND('pg2'!S12&lt;&gt;"Cancelled",'pg2'!S12&lt;&gt;"Account",'pg2'!S12&lt;&gt;"Pending",'pg2'!S12&lt;&gt;"")</f>
        <v>0</v>
      </c>
      <c r="AC510" s="1" t="str">
        <f>IF(AB510=TRUE,'pg2'!C12,"")</f>
        <v/>
      </c>
      <c r="AD510" s="1" t="str">
        <f>IF('pg2'!S12="Ordered",'pg2'!C12,"")</f>
        <v/>
      </c>
      <c r="AE510" s="2" t="str">
        <f>IF('pg2'!C12&lt;&gt;"",COUNTIF(AD2:AD3002,'pg2'!C12)&gt;4,"--")</f>
        <v>--</v>
      </c>
      <c r="AF510" s="1" t="str">
        <f ca="1">IF(startDate="",0,IF(AND('pg2'!T12&gt;=startDate,'pg2'!T12&lt;=endDate,'pg2'!R12&lt;&gt;""),'pg2'!R12,""))</f>
        <v/>
      </c>
      <c r="AG510" s="110" t="str">
        <f>IF(AC510="","",COUNTIFS(AC2:AC3002,AC510))</f>
        <v/>
      </c>
      <c r="AH510" s="2" t="str">
        <f ca="1">IFERROR(MONTH('pg2'!T12),"--")</f>
        <v>--</v>
      </c>
      <c r="AI510" s="1">
        <f ca="1">COUNTIFS(AC2:AC3002,'pg2'!C12,AH2:AH3002,AH510)</f>
        <v>0</v>
      </c>
    </row>
    <row r="511" spans="27:35" ht="12.75" customHeight="1">
      <c r="AA511" s="1">
        <f t="shared" si="8"/>
        <v>510</v>
      </c>
      <c r="AB511" s="1" t="b">
        <f>AND('pg2'!S13&lt;&gt;"Cancelled",'pg2'!S13&lt;&gt;"Account",'pg2'!S13&lt;&gt;"Pending",'pg2'!S13&lt;&gt;"")</f>
        <v>0</v>
      </c>
      <c r="AC511" s="1" t="str">
        <f>IF(AB511=TRUE,'pg2'!C13,"")</f>
        <v/>
      </c>
      <c r="AD511" s="1" t="str">
        <f>IF('pg2'!S13="Ordered",'pg2'!C13,"")</f>
        <v/>
      </c>
      <c r="AE511" s="2" t="str">
        <f>IF('pg2'!C13&lt;&gt;"",COUNTIF(AD2:AD3002,'pg2'!C13)&gt;4,"--")</f>
        <v>--</v>
      </c>
      <c r="AF511" s="1" t="str">
        <f ca="1">IF(startDate="",0,IF(AND('pg2'!T13&gt;=startDate,'pg2'!T13&lt;=endDate,'pg2'!R13&lt;&gt;""),'pg2'!R13,""))</f>
        <v/>
      </c>
      <c r="AG511" s="110" t="str">
        <f>IF(AC511="","",COUNTIFS(AC2:AC3002,AC511))</f>
        <v/>
      </c>
      <c r="AH511" s="2" t="str">
        <f ca="1">IFERROR(MONTH('pg2'!T13),"--")</f>
        <v>--</v>
      </c>
      <c r="AI511" s="1">
        <f ca="1">COUNTIFS(AC2:AC3002,'pg2'!C13,AH2:AH3002,AH511)</f>
        <v>0</v>
      </c>
    </row>
    <row r="512" spans="27:35" ht="12.75" customHeight="1">
      <c r="AA512" s="1">
        <f t="shared" si="8"/>
        <v>511</v>
      </c>
      <c r="AB512" s="1" t="b">
        <f>AND('pg2'!S14&lt;&gt;"Cancelled",'pg2'!S14&lt;&gt;"Account",'pg2'!S14&lt;&gt;"Pending",'pg2'!S14&lt;&gt;"")</f>
        <v>0</v>
      </c>
      <c r="AC512" s="1" t="str">
        <f>IF(AB512=TRUE,'pg2'!C14,"")</f>
        <v/>
      </c>
      <c r="AD512" s="1" t="str">
        <f>IF('pg2'!S14="Ordered",'pg2'!C14,"")</f>
        <v/>
      </c>
      <c r="AE512" s="2" t="str">
        <f>IF('pg2'!C14&lt;&gt;"",COUNTIF(AD2:AD3002,'pg2'!C14)&gt;4,"--")</f>
        <v>--</v>
      </c>
      <c r="AF512" s="1" t="str">
        <f ca="1">IF(startDate="",0,IF(AND('pg2'!T14&gt;=startDate,'pg2'!T14&lt;=endDate,'pg2'!R14&lt;&gt;""),'pg2'!R14,""))</f>
        <v/>
      </c>
      <c r="AG512" s="110" t="str">
        <f>IF(AC512="","",COUNTIFS(AC2:AC3002,AC512))</f>
        <v/>
      </c>
      <c r="AH512" s="2" t="str">
        <f ca="1">IFERROR(MONTH('pg2'!T14),"--")</f>
        <v>--</v>
      </c>
      <c r="AI512" s="1">
        <f ca="1">COUNTIFS(AC2:AC3002,'pg2'!C14,AH2:AH3002,AH512)</f>
        <v>0</v>
      </c>
    </row>
    <row r="513" spans="27:35" ht="12.75" customHeight="1">
      <c r="AA513" s="1">
        <f t="shared" si="8"/>
        <v>512</v>
      </c>
      <c r="AB513" s="1" t="b">
        <f>AND('pg2'!S15&lt;&gt;"Cancelled",'pg2'!S15&lt;&gt;"Account",'pg2'!S15&lt;&gt;"Pending",'pg2'!S15&lt;&gt;"")</f>
        <v>0</v>
      </c>
      <c r="AC513" s="1" t="str">
        <f>IF(AB513=TRUE,'pg2'!C15,"")</f>
        <v/>
      </c>
      <c r="AD513" s="1" t="str">
        <f>IF('pg2'!S15="Ordered",'pg2'!C15,"")</f>
        <v/>
      </c>
      <c r="AE513" s="2" t="str">
        <f>IF('pg2'!C15&lt;&gt;"",COUNTIF(AD2:AD3002,'pg2'!C15)&gt;4,"--")</f>
        <v>--</v>
      </c>
      <c r="AF513" s="1" t="str">
        <f ca="1">IF(startDate="",0,IF(AND('pg2'!T15&gt;=startDate,'pg2'!T15&lt;=endDate,'pg2'!R15&lt;&gt;""),'pg2'!R15,""))</f>
        <v/>
      </c>
      <c r="AG513" s="110" t="str">
        <f>IF(AC513="","",COUNTIFS(AC2:AC3002,AC513))</f>
        <v/>
      </c>
      <c r="AH513" s="2" t="str">
        <f ca="1">IFERROR(MONTH('pg2'!T15),"--")</f>
        <v>--</v>
      </c>
      <c r="AI513" s="1">
        <f ca="1">COUNTIFS(AC2:AC3002,'pg2'!C15,AH2:AH3002,AH513)</f>
        <v>0</v>
      </c>
    </row>
    <row r="514" spans="27:35" ht="12.75" customHeight="1">
      <c r="AA514" s="1">
        <f t="shared" si="8"/>
        <v>513</v>
      </c>
      <c r="AB514" s="1" t="b">
        <f>AND('pg2'!S16&lt;&gt;"Cancelled",'pg2'!S16&lt;&gt;"Account",'pg2'!S16&lt;&gt;"Pending",'pg2'!S16&lt;&gt;"")</f>
        <v>0</v>
      </c>
      <c r="AC514" s="1" t="str">
        <f>IF(AB514=TRUE,'pg2'!C16,"")</f>
        <v/>
      </c>
      <c r="AD514" s="1" t="str">
        <f>IF('pg2'!S16="Ordered",'pg2'!C16,"")</f>
        <v/>
      </c>
      <c r="AE514" s="2" t="str">
        <f>IF('pg2'!C16&lt;&gt;"",COUNTIF(AD2:AD3002,'pg2'!C16)&gt;4,"--")</f>
        <v>--</v>
      </c>
      <c r="AF514" s="1" t="str">
        <f ca="1">IF(startDate="",0,IF(AND('pg2'!T16&gt;=startDate,'pg2'!T16&lt;=endDate,'pg2'!R16&lt;&gt;""),'pg2'!R16,""))</f>
        <v/>
      </c>
      <c r="AG514" s="110" t="str">
        <f>IF(AC514="","",COUNTIFS(AC2:AC3002,AC514))</f>
        <v/>
      </c>
      <c r="AH514" s="2" t="str">
        <f ca="1">IFERROR(MONTH('pg2'!T16),"--")</f>
        <v>--</v>
      </c>
      <c r="AI514" s="1">
        <f ca="1">COUNTIFS(AC2:AC3002,'pg2'!C16,AH2:AH3002,AH514)</f>
        <v>0</v>
      </c>
    </row>
    <row r="515" spans="27:35" ht="12.75" customHeight="1">
      <c r="AA515" s="1">
        <f t="shared" si="8"/>
        <v>514</v>
      </c>
      <c r="AB515" s="1" t="b">
        <f>AND('pg2'!S17&lt;&gt;"Cancelled",'pg2'!S17&lt;&gt;"Account",'pg2'!S17&lt;&gt;"Pending",'pg2'!S17&lt;&gt;"")</f>
        <v>0</v>
      </c>
      <c r="AC515" s="1" t="str">
        <f>IF(AB515=TRUE,'pg2'!C17,"")</f>
        <v/>
      </c>
      <c r="AD515" s="1" t="str">
        <f>IF('pg2'!S17="Ordered",'pg2'!C17,"")</f>
        <v/>
      </c>
      <c r="AE515" s="2" t="str">
        <f>IF('pg2'!C17&lt;&gt;"",COUNTIF(AD2:AD3002,'pg2'!C17)&gt;4,"--")</f>
        <v>--</v>
      </c>
      <c r="AF515" s="1" t="str">
        <f ca="1">IF(startDate="",0,IF(AND('pg2'!T17&gt;=startDate,'pg2'!T17&lt;=endDate,'pg2'!R17&lt;&gt;""),'pg2'!R17,""))</f>
        <v/>
      </c>
      <c r="AG515" s="110" t="str">
        <f>IF(AC515="","",COUNTIFS(AC2:AC3002,AC515))</f>
        <v/>
      </c>
      <c r="AH515" s="2" t="str">
        <f ca="1">IFERROR(MONTH('pg2'!T17),"--")</f>
        <v>--</v>
      </c>
      <c r="AI515" s="1">
        <f ca="1">COUNTIFS(AC2:AC3002,'pg2'!C17,AH2:AH3002,AH515)</f>
        <v>0</v>
      </c>
    </row>
    <row r="516" spans="27:35" ht="12.75" customHeight="1">
      <c r="AA516" s="1">
        <f t="shared" ref="AA516:AA579" si="9">AA515+1</f>
        <v>515</v>
      </c>
      <c r="AB516" s="1" t="b">
        <f>AND('pg2'!S18&lt;&gt;"Cancelled",'pg2'!S18&lt;&gt;"Account",'pg2'!S18&lt;&gt;"Pending",'pg2'!S18&lt;&gt;"")</f>
        <v>0</v>
      </c>
      <c r="AC516" s="1" t="str">
        <f>IF(AB516=TRUE,'pg2'!C18,"")</f>
        <v/>
      </c>
      <c r="AD516" s="1" t="str">
        <f>IF('pg2'!S18="Ordered",'pg2'!C18,"")</f>
        <v/>
      </c>
      <c r="AE516" s="2" t="str">
        <f>IF('pg2'!C18&lt;&gt;"",COUNTIF(AD2:AD3002,'pg2'!C18)&gt;4,"--")</f>
        <v>--</v>
      </c>
      <c r="AF516" s="1" t="str">
        <f ca="1">IF(startDate="",0,IF(AND('pg2'!T18&gt;=startDate,'pg2'!T18&lt;=endDate,'pg2'!R18&lt;&gt;""),'pg2'!R18,""))</f>
        <v/>
      </c>
      <c r="AG516" s="110" t="str">
        <f>IF(AC516="","",COUNTIFS(AC2:AC3002,AC516))</f>
        <v/>
      </c>
      <c r="AH516" s="2" t="str">
        <f ca="1">IFERROR(MONTH('pg2'!T18),"--")</f>
        <v>--</v>
      </c>
      <c r="AI516" s="1">
        <f ca="1">COUNTIFS(AC2:AC3002,'pg2'!C18,AH2:AH3002,AH516)</f>
        <v>0</v>
      </c>
    </row>
    <row r="517" spans="27:35" ht="12.75" customHeight="1">
      <c r="AA517" s="1">
        <f t="shared" si="9"/>
        <v>516</v>
      </c>
      <c r="AB517" s="1" t="b">
        <f>AND('pg2'!S19&lt;&gt;"Cancelled",'pg2'!S19&lt;&gt;"Account",'pg2'!S19&lt;&gt;"Pending",'pg2'!S19&lt;&gt;"")</f>
        <v>0</v>
      </c>
      <c r="AC517" s="1" t="str">
        <f>IF(AB517=TRUE,'pg2'!C19,"")</f>
        <v/>
      </c>
      <c r="AD517" s="1" t="str">
        <f>IF('pg2'!S19="Ordered",'pg2'!C19,"")</f>
        <v/>
      </c>
      <c r="AE517" s="2" t="str">
        <f>IF('pg2'!C19&lt;&gt;"",COUNTIF(AD2:AD3002,'pg2'!C19)&gt;4,"--")</f>
        <v>--</v>
      </c>
      <c r="AF517" s="1" t="str">
        <f ca="1">IF(startDate="",0,IF(AND('pg2'!T19&gt;=startDate,'pg2'!T19&lt;=endDate,'pg2'!R19&lt;&gt;""),'pg2'!R19,""))</f>
        <v/>
      </c>
      <c r="AG517" s="110" t="str">
        <f>IF(AC517="","",COUNTIFS(AC2:AC3002,AC517))</f>
        <v/>
      </c>
      <c r="AH517" s="2" t="str">
        <f ca="1">IFERROR(MONTH('pg2'!T19),"--")</f>
        <v>--</v>
      </c>
      <c r="AI517" s="1">
        <f ca="1">COUNTIFS(AC2:AC3002,'pg2'!C19,AH2:AH3002,AH517)</f>
        <v>0</v>
      </c>
    </row>
    <row r="518" spans="27:35" ht="12.75" customHeight="1">
      <c r="AA518" s="1">
        <f t="shared" si="9"/>
        <v>517</v>
      </c>
      <c r="AB518" s="1" t="b">
        <f>AND('pg2'!S20&lt;&gt;"Cancelled",'pg2'!S20&lt;&gt;"Account",'pg2'!S20&lt;&gt;"Pending",'pg2'!S20&lt;&gt;"")</f>
        <v>0</v>
      </c>
      <c r="AC518" s="1" t="str">
        <f>IF(AB518=TRUE,'pg2'!C20,"")</f>
        <v/>
      </c>
      <c r="AD518" s="1" t="str">
        <f>IF('pg2'!S20="Ordered",'pg2'!C20,"")</f>
        <v/>
      </c>
      <c r="AE518" s="2" t="str">
        <f>IF('pg2'!C20&lt;&gt;"",COUNTIF(AD2:AD3002,'pg2'!C20)&gt;4,"--")</f>
        <v>--</v>
      </c>
      <c r="AF518" s="1" t="str">
        <f ca="1">IF(startDate="",0,IF(AND('pg2'!T20&gt;=startDate,'pg2'!T20&lt;=endDate,'pg2'!R20&lt;&gt;""),'pg2'!R20,""))</f>
        <v/>
      </c>
      <c r="AG518" s="110" t="str">
        <f>IF(AC518="","",COUNTIFS(AC2:AC3002,AC518))</f>
        <v/>
      </c>
      <c r="AH518" s="2" t="str">
        <f ca="1">IFERROR(MONTH('pg2'!T20),"--")</f>
        <v>--</v>
      </c>
      <c r="AI518" s="1">
        <f ca="1">COUNTIFS(AC2:AC3002,'pg2'!C20,AH2:AH3002,AH518)</f>
        <v>0</v>
      </c>
    </row>
    <row r="519" spans="27:35" ht="12.75" customHeight="1">
      <c r="AA519" s="1">
        <f t="shared" si="9"/>
        <v>518</v>
      </c>
      <c r="AB519" s="1" t="b">
        <f>AND('pg2'!S21&lt;&gt;"Cancelled",'pg2'!S21&lt;&gt;"Account",'pg2'!S21&lt;&gt;"Pending",'pg2'!S21&lt;&gt;"")</f>
        <v>0</v>
      </c>
      <c r="AC519" s="1" t="str">
        <f>IF(AB519=TRUE,'pg2'!C21,"")</f>
        <v/>
      </c>
      <c r="AD519" s="1" t="str">
        <f>IF('pg2'!S21="Ordered",'pg2'!C21,"")</f>
        <v/>
      </c>
      <c r="AE519" s="2" t="str">
        <f>IF('pg2'!C21&lt;&gt;"",COUNTIF(AD2:AD3002,'pg2'!C21)&gt;4,"--")</f>
        <v>--</v>
      </c>
      <c r="AF519" s="1" t="str">
        <f ca="1">IF(startDate="",0,IF(AND('pg2'!T21&gt;=startDate,'pg2'!T21&lt;=endDate,'pg2'!R21&lt;&gt;""),'pg2'!R21,""))</f>
        <v/>
      </c>
      <c r="AG519" s="110" t="str">
        <f>IF(AC519="","",COUNTIFS(AC2:AC3002,AC519))</f>
        <v/>
      </c>
      <c r="AH519" s="2" t="str">
        <f ca="1">IFERROR(MONTH('pg2'!T21),"--")</f>
        <v>--</v>
      </c>
      <c r="AI519" s="1">
        <f ca="1">COUNTIFS(AC2:AC3002,'pg2'!C21,AH2:AH3002,AH519)</f>
        <v>0</v>
      </c>
    </row>
    <row r="520" spans="27:35" ht="12.75" customHeight="1">
      <c r="AA520" s="1">
        <f t="shared" si="9"/>
        <v>519</v>
      </c>
      <c r="AB520" s="1" t="b">
        <f>AND('pg2'!S22&lt;&gt;"Cancelled",'pg2'!S22&lt;&gt;"Account",'pg2'!S22&lt;&gt;"Pending",'pg2'!S22&lt;&gt;"")</f>
        <v>0</v>
      </c>
      <c r="AC520" s="1" t="str">
        <f>IF(AB520=TRUE,'pg2'!C22,"")</f>
        <v/>
      </c>
      <c r="AD520" s="1" t="str">
        <f>IF('pg2'!S22="Ordered",'pg2'!C22,"")</f>
        <v/>
      </c>
      <c r="AE520" s="2" t="str">
        <f>IF('pg2'!C22&lt;&gt;"",COUNTIF(AD2:AD3002,'pg2'!C22)&gt;4,"--")</f>
        <v>--</v>
      </c>
      <c r="AF520" s="1" t="str">
        <f ca="1">IF(startDate="",0,IF(AND('pg2'!T22&gt;=startDate,'pg2'!T22&lt;=endDate,'pg2'!R22&lt;&gt;""),'pg2'!R22,""))</f>
        <v/>
      </c>
      <c r="AG520" s="110" t="str">
        <f>IF(AC520="","",COUNTIFS(AC2:AC3002,AC520))</f>
        <v/>
      </c>
      <c r="AH520" s="2" t="str">
        <f ca="1">IFERROR(MONTH('pg2'!T22),"--")</f>
        <v>--</v>
      </c>
      <c r="AI520" s="1">
        <f ca="1">COUNTIFS(AC2:AC3002,'pg2'!C22,AH2:AH3002,AH520)</f>
        <v>0</v>
      </c>
    </row>
    <row r="521" spans="27:35" ht="12.75" customHeight="1">
      <c r="AA521" s="1">
        <f t="shared" si="9"/>
        <v>520</v>
      </c>
      <c r="AB521" s="1" t="b">
        <f>AND('pg2'!S23&lt;&gt;"Cancelled",'pg2'!S23&lt;&gt;"Account",'pg2'!S23&lt;&gt;"Pending",'pg2'!S23&lt;&gt;"")</f>
        <v>0</v>
      </c>
      <c r="AC521" s="1" t="str">
        <f>IF(AB521=TRUE,'pg2'!C23,"")</f>
        <v/>
      </c>
      <c r="AD521" s="1" t="str">
        <f>IF('pg2'!S23="Ordered",'pg2'!C23,"")</f>
        <v/>
      </c>
      <c r="AE521" s="2" t="str">
        <f>IF('pg2'!C23&lt;&gt;"",COUNTIF(AD2:AD3002,'pg2'!C23)&gt;4,"--")</f>
        <v>--</v>
      </c>
      <c r="AF521" s="1" t="str">
        <f ca="1">IF(startDate="",0,IF(AND('pg2'!T23&gt;=startDate,'pg2'!T23&lt;=endDate,'pg2'!R23&lt;&gt;""),'pg2'!R23,""))</f>
        <v/>
      </c>
      <c r="AG521" s="110" t="str">
        <f>IF(AC521="","",COUNTIFS(AC2:AC3002,AC521))</f>
        <v/>
      </c>
      <c r="AH521" s="2" t="str">
        <f ca="1">IFERROR(MONTH('pg2'!T23),"--")</f>
        <v>--</v>
      </c>
      <c r="AI521" s="1">
        <f ca="1">COUNTIFS(AC2:AC3002,'pg2'!C23,AH2:AH3002,AH521)</f>
        <v>0</v>
      </c>
    </row>
    <row r="522" spans="27:35" ht="12.75" customHeight="1">
      <c r="AA522" s="1">
        <f t="shared" si="9"/>
        <v>521</v>
      </c>
      <c r="AB522" s="1" t="b">
        <f>AND('pg2'!S24&lt;&gt;"Cancelled",'pg2'!S24&lt;&gt;"Account",'pg2'!S24&lt;&gt;"Pending",'pg2'!S24&lt;&gt;"")</f>
        <v>0</v>
      </c>
      <c r="AC522" s="1" t="str">
        <f>IF(AB522=TRUE,'pg2'!C24,"")</f>
        <v/>
      </c>
      <c r="AD522" s="1" t="str">
        <f>IF('pg2'!S24="Ordered",'pg2'!C24,"")</f>
        <v/>
      </c>
      <c r="AE522" s="2" t="str">
        <f>IF('pg2'!C24&lt;&gt;"",COUNTIF(AD2:AD3002,'pg2'!C24)&gt;4,"--")</f>
        <v>--</v>
      </c>
      <c r="AF522" s="1" t="str">
        <f ca="1">IF(startDate="",0,IF(AND('pg2'!T24&gt;=startDate,'pg2'!T24&lt;=endDate,'pg2'!R24&lt;&gt;""),'pg2'!R24,""))</f>
        <v/>
      </c>
      <c r="AG522" s="110" t="str">
        <f>IF(AC522="","",COUNTIFS(AC2:AC3002,AC522))</f>
        <v/>
      </c>
      <c r="AH522" s="2" t="str">
        <f ca="1">IFERROR(MONTH('pg2'!T24),"--")</f>
        <v>--</v>
      </c>
      <c r="AI522" s="1">
        <f ca="1">COUNTIFS(AC2:AC3002,'pg2'!C24,AH2:AH3002,AH522)</f>
        <v>0</v>
      </c>
    </row>
    <row r="523" spans="27:35" ht="12.75" customHeight="1">
      <c r="AA523" s="1">
        <f t="shared" si="9"/>
        <v>522</v>
      </c>
      <c r="AB523" s="1" t="b">
        <f>AND('pg2'!S25&lt;&gt;"Cancelled",'pg2'!S25&lt;&gt;"Account",'pg2'!S25&lt;&gt;"Pending",'pg2'!S25&lt;&gt;"")</f>
        <v>0</v>
      </c>
      <c r="AC523" s="1" t="str">
        <f>IF(AB523=TRUE,'pg2'!C25,"")</f>
        <v/>
      </c>
      <c r="AD523" s="1" t="str">
        <f>IF('pg2'!S25="Ordered",'pg2'!C25,"")</f>
        <v/>
      </c>
      <c r="AE523" s="2" t="str">
        <f>IF('pg2'!C25&lt;&gt;"",COUNTIF(AD2:AD3002,'pg2'!C25)&gt;4,"--")</f>
        <v>--</v>
      </c>
      <c r="AF523" s="1" t="str">
        <f ca="1">IF(startDate="",0,IF(AND('pg2'!T25&gt;=startDate,'pg2'!T25&lt;=endDate,'pg2'!R25&lt;&gt;""),'pg2'!R25,""))</f>
        <v/>
      </c>
      <c r="AG523" s="110" t="str">
        <f>IF(AC523="","",COUNTIFS(AC2:AC3002,AC523))</f>
        <v/>
      </c>
      <c r="AH523" s="2" t="str">
        <f ca="1">IFERROR(MONTH('pg2'!T25),"--")</f>
        <v>--</v>
      </c>
      <c r="AI523" s="1">
        <f ca="1">COUNTIFS(AC2:AC3002,'pg2'!C25,AH2:AH3002,AH523)</f>
        <v>0</v>
      </c>
    </row>
    <row r="524" spans="27:35" ht="12.75" customHeight="1">
      <c r="AA524" s="1">
        <f t="shared" si="9"/>
        <v>523</v>
      </c>
      <c r="AB524" s="1" t="b">
        <f>AND('pg2'!S26&lt;&gt;"Cancelled",'pg2'!S26&lt;&gt;"Account",'pg2'!S26&lt;&gt;"Pending",'pg2'!S26&lt;&gt;"")</f>
        <v>0</v>
      </c>
      <c r="AC524" s="1" t="str">
        <f>IF(AB524=TRUE,'pg2'!C26,"")</f>
        <v/>
      </c>
      <c r="AD524" s="1" t="str">
        <f>IF('pg2'!S26="Ordered",'pg2'!C26,"")</f>
        <v/>
      </c>
      <c r="AE524" s="2" t="str">
        <f>IF('pg2'!C26&lt;&gt;"",COUNTIF(AD2:AD3002,'pg2'!C26)&gt;4,"--")</f>
        <v>--</v>
      </c>
      <c r="AF524" s="1" t="str">
        <f ca="1">IF(startDate="",0,IF(AND('pg2'!T26&gt;=startDate,'pg2'!T26&lt;=endDate,'pg2'!R26&lt;&gt;""),'pg2'!R26,""))</f>
        <v/>
      </c>
      <c r="AG524" s="110" t="str">
        <f>IF(AC524="","",COUNTIFS(AC2:AC3002,AC524))</f>
        <v/>
      </c>
      <c r="AH524" s="2" t="str">
        <f ca="1">IFERROR(MONTH('pg2'!T26),"--")</f>
        <v>--</v>
      </c>
      <c r="AI524" s="1">
        <f ca="1">COUNTIFS(AC2:AC3002,'pg2'!C26,AH2:AH3002,AH524)</f>
        <v>0</v>
      </c>
    </row>
    <row r="525" spans="27:35" ht="12.75" customHeight="1">
      <c r="AA525" s="1">
        <f t="shared" si="9"/>
        <v>524</v>
      </c>
      <c r="AB525" s="1" t="b">
        <f>AND('pg2'!S27&lt;&gt;"Cancelled",'pg2'!S27&lt;&gt;"Account",'pg2'!S27&lt;&gt;"Pending",'pg2'!S27&lt;&gt;"")</f>
        <v>0</v>
      </c>
      <c r="AC525" s="1" t="str">
        <f>IF(AB525=TRUE,'pg2'!C27,"")</f>
        <v/>
      </c>
      <c r="AD525" s="1" t="str">
        <f>IF('pg2'!S27="Ordered",'pg2'!C27,"")</f>
        <v/>
      </c>
      <c r="AE525" s="2" t="str">
        <f>IF('pg2'!C27&lt;&gt;"",COUNTIF(AD2:AD3002,'pg2'!C27)&gt;4,"--")</f>
        <v>--</v>
      </c>
      <c r="AF525" s="1" t="str">
        <f ca="1">IF(startDate="",0,IF(AND('pg2'!T27&gt;=startDate,'pg2'!T27&lt;=endDate,'pg2'!R27&lt;&gt;""),'pg2'!R27,""))</f>
        <v/>
      </c>
      <c r="AG525" s="110" t="str">
        <f>IF(AC525="","",COUNTIFS(AC2:AC3002,AC525))</f>
        <v/>
      </c>
      <c r="AH525" s="2" t="str">
        <f ca="1">IFERROR(MONTH('pg2'!T27),"--")</f>
        <v>--</v>
      </c>
      <c r="AI525" s="1">
        <f ca="1">COUNTIFS(AC2:AC3002,'pg2'!C27,AH2:AH3002,AH525)</f>
        <v>0</v>
      </c>
    </row>
    <row r="526" spans="27:35" ht="12.75" customHeight="1">
      <c r="AA526" s="1">
        <f t="shared" si="9"/>
        <v>525</v>
      </c>
      <c r="AB526" s="1" t="b">
        <f>AND('pg2'!S28&lt;&gt;"Cancelled",'pg2'!S28&lt;&gt;"Account",'pg2'!S28&lt;&gt;"Pending",'pg2'!S28&lt;&gt;"")</f>
        <v>0</v>
      </c>
      <c r="AC526" s="1" t="str">
        <f>IF(AB526=TRUE,'pg2'!C28,"")</f>
        <v/>
      </c>
      <c r="AD526" s="1" t="str">
        <f>IF('pg2'!S28="Ordered",'pg2'!C28,"")</f>
        <v/>
      </c>
      <c r="AE526" s="2" t="str">
        <f>IF('pg2'!C28&lt;&gt;"",COUNTIF(AD2:AD3002,'pg2'!C28)&gt;4,"--")</f>
        <v>--</v>
      </c>
      <c r="AF526" s="1" t="str">
        <f ca="1">IF(startDate="",0,IF(AND('pg2'!T28&gt;=startDate,'pg2'!T28&lt;=endDate,'pg2'!R28&lt;&gt;""),'pg2'!R28,""))</f>
        <v/>
      </c>
      <c r="AG526" s="110" t="str">
        <f>IF(AC526="","",COUNTIFS(AC2:AC3002,AC526))</f>
        <v/>
      </c>
      <c r="AH526" s="2" t="str">
        <f ca="1">IFERROR(MONTH('pg2'!T28),"--")</f>
        <v>--</v>
      </c>
      <c r="AI526" s="1">
        <f ca="1">COUNTIFS(AC2:AC3002,'pg2'!C28,AH2:AH3002,AH526)</f>
        <v>0</v>
      </c>
    </row>
    <row r="527" spans="27:35" ht="12.75" customHeight="1">
      <c r="AA527" s="1">
        <f t="shared" si="9"/>
        <v>526</v>
      </c>
      <c r="AB527" s="1" t="b">
        <f>AND('pg2'!S29&lt;&gt;"Cancelled",'pg2'!S29&lt;&gt;"Account",'pg2'!S29&lt;&gt;"Pending",'pg2'!S29&lt;&gt;"")</f>
        <v>0</v>
      </c>
      <c r="AC527" s="1" t="str">
        <f>IF(AB527=TRUE,'pg2'!C29,"")</f>
        <v/>
      </c>
      <c r="AD527" s="1" t="str">
        <f>IF('pg2'!S29="Ordered",'pg2'!C29,"")</f>
        <v/>
      </c>
      <c r="AE527" s="2" t="str">
        <f>IF('pg2'!C29&lt;&gt;"",COUNTIF(AD2:AD3002,'pg2'!C29)&gt;4,"--")</f>
        <v>--</v>
      </c>
      <c r="AF527" s="1" t="str">
        <f ca="1">IF(startDate="",0,IF(AND('pg2'!T29&gt;=startDate,'pg2'!T29&lt;=endDate,'pg2'!R29&lt;&gt;""),'pg2'!R29,""))</f>
        <v/>
      </c>
      <c r="AG527" s="110" t="str">
        <f>IF(AC527="","",COUNTIFS(AC2:AC3002,AC527))</f>
        <v/>
      </c>
      <c r="AH527" s="2" t="str">
        <f ca="1">IFERROR(MONTH('pg2'!T29),"--")</f>
        <v>--</v>
      </c>
      <c r="AI527" s="1">
        <f ca="1">COUNTIFS(AC2:AC3002,'pg2'!C29,AH2:AH3002,AH527)</f>
        <v>0</v>
      </c>
    </row>
    <row r="528" spans="27:35" ht="12.75" customHeight="1">
      <c r="AA528" s="1">
        <f t="shared" si="9"/>
        <v>527</v>
      </c>
      <c r="AB528" s="1" t="b">
        <f>AND('pg2'!S30&lt;&gt;"Cancelled",'pg2'!S30&lt;&gt;"Account",'pg2'!S30&lt;&gt;"Pending",'pg2'!S30&lt;&gt;"")</f>
        <v>0</v>
      </c>
      <c r="AC528" s="1" t="str">
        <f>IF(AB528=TRUE,'pg2'!C30,"")</f>
        <v/>
      </c>
      <c r="AD528" s="1" t="str">
        <f>IF('pg2'!S30="Ordered",'pg2'!C30,"")</f>
        <v/>
      </c>
      <c r="AE528" s="2" t="str">
        <f>IF('pg2'!C30&lt;&gt;"",COUNTIF(AD2:AD3002,'pg2'!C30)&gt;4,"--")</f>
        <v>--</v>
      </c>
      <c r="AF528" s="1" t="str">
        <f ca="1">IF(startDate="",0,IF(AND('pg2'!T30&gt;=startDate,'pg2'!T30&lt;=endDate,'pg2'!R30&lt;&gt;""),'pg2'!R30,""))</f>
        <v/>
      </c>
      <c r="AG528" s="110" t="str">
        <f>IF(AC528="","",COUNTIFS(AC2:AC3002,AC528))</f>
        <v/>
      </c>
      <c r="AH528" s="2" t="str">
        <f ca="1">IFERROR(MONTH('pg2'!T30),"--")</f>
        <v>--</v>
      </c>
      <c r="AI528" s="1">
        <f ca="1">COUNTIFS(AC2:AC3002,'pg2'!C30,AH2:AH3002,AH528)</f>
        <v>0</v>
      </c>
    </row>
    <row r="529" spans="27:35" ht="12.75" customHeight="1">
      <c r="AA529" s="1">
        <f t="shared" si="9"/>
        <v>528</v>
      </c>
      <c r="AB529" s="1" t="b">
        <f>AND('pg2'!S31&lt;&gt;"Cancelled",'pg2'!S31&lt;&gt;"Account",'pg2'!S31&lt;&gt;"Pending",'pg2'!S31&lt;&gt;"")</f>
        <v>0</v>
      </c>
      <c r="AC529" s="1" t="str">
        <f>IF(AB529=TRUE,'pg2'!C31,"")</f>
        <v/>
      </c>
      <c r="AD529" s="1" t="str">
        <f>IF('pg2'!S31="Ordered",'pg2'!C31,"")</f>
        <v/>
      </c>
      <c r="AE529" s="2" t="str">
        <f>IF('pg2'!C31&lt;&gt;"",COUNTIF(AD2:AD3002,'pg2'!C31)&gt;4,"--")</f>
        <v>--</v>
      </c>
      <c r="AF529" s="1" t="str">
        <f ca="1">IF(startDate="",0,IF(AND('pg2'!T31&gt;=startDate,'pg2'!T31&lt;=endDate,'pg2'!R31&lt;&gt;""),'pg2'!R31,""))</f>
        <v/>
      </c>
      <c r="AG529" s="110" t="str">
        <f>IF(AC529="","",COUNTIFS(AC2:AC3002,AC529))</f>
        <v/>
      </c>
      <c r="AH529" s="2" t="str">
        <f ca="1">IFERROR(MONTH('pg2'!T31),"--")</f>
        <v>--</v>
      </c>
      <c r="AI529" s="1">
        <f ca="1">COUNTIFS(AC2:AC3002,'pg2'!C31,AH2:AH3002,AH529)</f>
        <v>0</v>
      </c>
    </row>
    <row r="530" spans="27:35" ht="12.75" customHeight="1">
      <c r="AA530" s="1">
        <f t="shared" si="9"/>
        <v>529</v>
      </c>
      <c r="AB530" s="1" t="b">
        <f>AND('pg2'!S32&lt;&gt;"Cancelled",'pg2'!S32&lt;&gt;"Account",'pg2'!S32&lt;&gt;"Pending",'pg2'!S32&lt;&gt;"")</f>
        <v>0</v>
      </c>
      <c r="AC530" s="1" t="str">
        <f>IF(AB530=TRUE,'pg2'!C32,"")</f>
        <v/>
      </c>
      <c r="AD530" s="1" t="str">
        <f>IF('pg2'!S32="Ordered",'pg2'!C32,"")</f>
        <v/>
      </c>
      <c r="AE530" s="2" t="str">
        <f>IF('pg2'!C32&lt;&gt;"",COUNTIF(AD2:AD3002,'pg2'!C32)&gt;4,"--")</f>
        <v>--</v>
      </c>
      <c r="AF530" s="1" t="str">
        <f ca="1">IF(startDate="",0,IF(AND('pg2'!T32&gt;=startDate,'pg2'!T32&lt;=endDate,'pg2'!R32&lt;&gt;""),'pg2'!R32,""))</f>
        <v/>
      </c>
      <c r="AG530" s="110" t="str">
        <f>IF(AC530="","",COUNTIFS(AC2:AC3002,AC530))</f>
        <v/>
      </c>
      <c r="AH530" s="2" t="str">
        <f ca="1">IFERROR(MONTH('pg2'!T32),"--")</f>
        <v>--</v>
      </c>
      <c r="AI530" s="1">
        <f ca="1">COUNTIFS(AC2:AC3002,'pg2'!C32,AH2:AH3002,AH530)</f>
        <v>0</v>
      </c>
    </row>
    <row r="531" spans="27:35" ht="12.75" customHeight="1">
      <c r="AA531" s="1">
        <f t="shared" si="9"/>
        <v>530</v>
      </c>
      <c r="AB531" s="1" t="b">
        <f>AND('pg2'!S33&lt;&gt;"Cancelled",'pg2'!S33&lt;&gt;"Account",'pg2'!S33&lt;&gt;"Pending",'pg2'!S33&lt;&gt;"")</f>
        <v>0</v>
      </c>
      <c r="AC531" s="1" t="str">
        <f>IF(AB531=TRUE,'pg2'!C33,"")</f>
        <v/>
      </c>
      <c r="AD531" s="1" t="str">
        <f>IF('pg2'!S33="Ordered",'pg2'!C33,"")</f>
        <v/>
      </c>
      <c r="AE531" s="2" t="str">
        <f>IF('pg2'!C33&lt;&gt;"",COUNTIF(AD2:AD3002,'pg2'!C33)&gt;4,"--")</f>
        <v>--</v>
      </c>
      <c r="AF531" s="1" t="str">
        <f ca="1">IF(startDate="",0,IF(AND('pg2'!T33&gt;=startDate,'pg2'!T33&lt;=endDate,'pg2'!R33&lt;&gt;""),'pg2'!R33,""))</f>
        <v/>
      </c>
      <c r="AG531" s="110" t="str">
        <f>IF(AC531="","",COUNTIFS(AC2:AC3002,AC531))</f>
        <v/>
      </c>
      <c r="AH531" s="2" t="str">
        <f ca="1">IFERROR(MONTH('pg2'!T33),"--")</f>
        <v>--</v>
      </c>
      <c r="AI531" s="1">
        <f ca="1">COUNTIFS(AC2:AC3002,'pg2'!C33,AH2:AH3002,AH531)</f>
        <v>0</v>
      </c>
    </row>
    <row r="532" spans="27:35" ht="12.75" customHeight="1">
      <c r="AA532" s="1">
        <f t="shared" si="9"/>
        <v>531</v>
      </c>
      <c r="AB532" s="1" t="b">
        <f>AND('pg2'!S34&lt;&gt;"Cancelled",'pg2'!S34&lt;&gt;"Account",'pg2'!S34&lt;&gt;"Pending",'pg2'!S34&lt;&gt;"")</f>
        <v>0</v>
      </c>
      <c r="AC532" s="1" t="str">
        <f>IF(AB532=TRUE,'pg2'!C34,"")</f>
        <v/>
      </c>
      <c r="AD532" s="1" t="str">
        <f>IF('pg2'!S34="Ordered",'pg2'!C34,"")</f>
        <v/>
      </c>
      <c r="AE532" s="2" t="str">
        <f>IF('pg2'!C34&lt;&gt;"",COUNTIF(AD2:AD3002,'pg2'!C34)&gt;4,"--")</f>
        <v>--</v>
      </c>
      <c r="AF532" s="1" t="str">
        <f ca="1">IF(startDate="",0,IF(AND('pg2'!T34&gt;=startDate,'pg2'!T34&lt;=endDate,'pg2'!R34&lt;&gt;""),'pg2'!R34,""))</f>
        <v/>
      </c>
      <c r="AG532" s="110" t="str">
        <f>IF(AC532="","",COUNTIFS(AC2:AC3002,AC532))</f>
        <v/>
      </c>
      <c r="AH532" s="2" t="str">
        <f ca="1">IFERROR(MONTH('pg2'!T34),"--")</f>
        <v>--</v>
      </c>
      <c r="AI532" s="1">
        <f ca="1">COUNTIFS(AC2:AC3002,'pg2'!C34,AH2:AH3002,AH532)</f>
        <v>0</v>
      </c>
    </row>
    <row r="533" spans="27:35" ht="12.75" customHeight="1">
      <c r="AA533" s="1">
        <f t="shared" si="9"/>
        <v>532</v>
      </c>
      <c r="AB533" s="1" t="b">
        <f>AND('pg2'!S35&lt;&gt;"Cancelled",'pg2'!S35&lt;&gt;"Account",'pg2'!S35&lt;&gt;"Pending",'pg2'!S35&lt;&gt;"")</f>
        <v>0</v>
      </c>
      <c r="AC533" s="1" t="str">
        <f>IF(AB533=TRUE,'pg2'!C35,"")</f>
        <v/>
      </c>
      <c r="AD533" s="1" t="str">
        <f>IF('pg2'!S35="Ordered",'pg2'!C35,"")</f>
        <v/>
      </c>
      <c r="AE533" s="2" t="str">
        <f>IF('pg2'!C35&lt;&gt;"",COUNTIF(AD2:AD3002,'pg2'!C35)&gt;4,"--")</f>
        <v>--</v>
      </c>
      <c r="AF533" s="1" t="str">
        <f ca="1">IF(startDate="",0,IF(AND('pg2'!T35&gt;=startDate,'pg2'!T35&lt;=endDate,'pg2'!R35&lt;&gt;""),'pg2'!R35,""))</f>
        <v/>
      </c>
      <c r="AG533" s="110" t="str">
        <f>IF(AC533="","",COUNTIFS(AC2:AC3002,AC533))</f>
        <v/>
      </c>
      <c r="AH533" s="2" t="str">
        <f ca="1">IFERROR(MONTH('pg2'!T35),"--")</f>
        <v>--</v>
      </c>
      <c r="AI533" s="1">
        <f ca="1">COUNTIFS(AC2:AC3002,'pg2'!C35,AH2:AH3002,AH533)</f>
        <v>0</v>
      </c>
    </row>
    <row r="534" spans="27:35" ht="12.75" customHeight="1">
      <c r="AA534" s="1">
        <f t="shared" si="9"/>
        <v>533</v>
      </c>
      <c r="AB534" s="1" t="b">
        <f>AND('pg2'!S36&lt;&gt;"Cancelled",'pg2'!S36&lt;&gt;"Account",'pg2'!S36&lt;&gt;"Pending",'pg2'!S36&lt;&gt;"")</f>
        <v>0</v>
      </c>
      <c r="AC534" s="1" t="str">
        <f>IF(AB534=TRUE,'pg2'!C36,"")</f>
        <v/>
      </c>
      <c r="AD534" s="1" t="str">
        <f>IF('pg2'!S36="Ordered",'pg2'!C36,"")</f>
        <v/>
      </c>
      <c r="AE534" s="2" t="str">
        <f>IF('pg2'!C36&lt;&gt;"",COUNTIF(AD2:AD3002,'pg2'!C36)&gt;4,"--")</f>
        <v>--</v>
      </c>
      <c r="AF534" s="1" t="str">
        <f ca="1">IF(startDate="",0,IF(AND('pg2'!T36&gt;=startDate,'pg2'!T36&lt;=endDate,'pg2'!R36&lt;&gt;""),'pg2'!R36,""))</f>
        <v/>
      </c>
      <c r="AG534" s="110" t="str">
        <f>IF(AC534="","",COUNTIFS(AC2:AC3002,AC534))</f>
        <v/>
      </c>
      <c r="AH534" s="2" t="str">
        <f ca="1">IFERROR(MONTH('pg2'!T36),"--")</f>
        <v>--</v>
      </c>
      <c r="AI534" s="1">
        <f ca="1">COUNTIFS(AC2:AC3002,'pg2'!C36,AH2:AH3002,AH534)</f>
        <v>0</v>
      </c>
    </row>
    <row r="535" spans="27:35" ht="12.75" customHeight="1">
      <c r="AA535" s="1">
        <f t="shared" si="9"/>
        <v>534</v>
      </c>
      <c r="AB535" s="1" t="b">
        <f>AND('pg2'!S37&lt;&gt;"Cancelled",'pg2'!S37&lt;&gt;"Account",'pg2'!S37&lt;&gt;"Pending",'pg2'!S37&lt;&gt;"")</f>
        <v>0</v>
      </c>
      <c r="AC535" s="1" t="str">
        <f>IF(AB535=TRUE,'pg2'!C37,"")</f>
        <v/>
      </c>
      <c r="AD535" s="1" t="str">
        <f>IF('pg2'!S37="Ordered",'pg2'!C37,"")</f>
        <v/>
      </c>
      <c r="AE535" s="2" t="str">
        <f>IF('pg2'!C37&lt;&gt;"",COUNTIF(AD2:AD3002,'pg2'!C37)&gt;4,"--")</f>
        <v>--</v>
      </c>
      <c r="AF535" s="1" t="str">
        <f ca="1">IF(startDate="",0,IF(AND('pg2'!T37&gt;=startDate,'pg2'!T37&lt;=endDate,'pg2'!R37&lt;&gt;""),'pg2'!R37,""))</f>
        <v/>
      </c>
      <c r="AG535" s="110" t="str">
        <f>IF(AC535="","",COUNTIFS(AC2:AC3002,AC535))</f>
        <v/>
      </c>
      <c r="AH535" s="2" t="str">
        <f ca="1">IFERROR(MONTH('pg2'!T37),"--")</f>
        <v>--</v>
      </c>
      <c r="AI535" s="1">
        <f ca="1">COUNTIFS(AC2:AC3002,'pg2'!C37,AH2:AH3002,AH535)</f>
        <v>0</v>
      </c>
    </row>
    <row r="536" spans="27:35" ht="12.75" customHeight="1">
      <c r="AA536" s="1">
        <f t="shared" si="9"/>
        <v>535</v>
      </c>
      <c r="AB536" s="1" t="b">
        <f>AND('pg2'!S38&lt;&gt;"Cancelled",'pg2'!S38&lt;&gt;"Account",'pg2'!S38&lt;&gt;"Pending",'pg2'!S38&lt;&gt;"")</f>
        <v>0</v>
      </c>
      <c r="AC536" s="1" t="str">
        <f>IF(AB536=TRUE,'pg2'!C38,"")</f>
        <v/>
      </c>
      <c r="AD536" s="1" t="str">
        <f>IF('pg2'!S38="Ordered",'pg2'!C38,"")</f>
        <v/>
      </c>
      <c r="AE536" s="2" t="str">
        <f>IF('pg2'!C38&lt;&gt;"",COUNTIF(AD2:AD3002,'pg2'!C38)&gt;4,"--")</f>
        <v>--</v>
      </c>
      <c r="AF536" s="1" t="str">
        <f ca="1">IF(startDate="",0,IF(AND('pg2'!T38&gt;=startDate,'pg2'!T38&lt;=endDate,'pg2'!R38&lt;&gt;""),'pg2'!R38,""))</f>
        <v/>
      </c>
      <c r="AG536" s="110" t="str">
        <f>IF(AC536="","",COUNTIFS(AC2:AC3002,AC536))</f>
        <v/>
      </c>
      <c r="AH536" s="2" t="str">
        <f ca="1">IFERROR(MONTH('pg2'!T38),"--")</f>
        <v>--</v>
      </c>
      <c r="AI536" s="1">
        <f ca="1">COUNTIFS(AC2:AC3002,'pg2'!C38,AH2:AH3002,AH536)</f>
        <v>0</v>
      </c>
    </row>
    <row r="537" spans="27:35" ht="12.75" customHeight="1">
      <c r="AA537" s="1">
        <f t="shared" si="9"/>
        <v>536</v>
      </c>
      <c r="AB537" s="1" t="b">
        <f>AND('pg2'!S39&lt;&gt;"Cancelled",'pg2'!S39&lt;&gt;"Account",'pg2'!S39&lt;&gt;"Pending",'pg2'!S39&lt;&gt;"")</f>
        <v>0</v>
      </c>
      <c r="AC537" s="1" t="str">
        <f>IF(AB537=TRUE,'pg2'!C39,"")</f>
        <v/>
      </c>
      <c r="AD537" s="1" t="str">
        <f>IF('pg2'!S39="Ordered",'pg2'!C39,"")</f>
        <v/>
      </c>
      <c r="AE537" s="2" t="str">
        <f>IF('pg2'!C39&lt;&gt;"",COUNTIF(AD2:AD3002,'pg2'!C39)&gt;4,"--")</f>
        <v>--</v>
      </c>
      <c r="AF537" s="1" t="str">
        <f ca="1">IF(startDate="",0,IF(AND('pg2'!T39&gt;=startDate,'pg2'!T39&lt;=endDate,'pg2'!R39&lt;&gt;""),'pg2'!R39,""))</f>
        <v/>
      </c>
      <c r="AG537" s="110" t="str">
        <f>IF(AC537="","",COUNTIFS(AC2:AC3002,AC537))</f>
        <v/>
      </c>
      <c r="AH537" s="2" t="str">
        <f ca="1">IFERROR(MONTH('pg2'!T39),"--")</f>
        <v>--</v>
      </c>
      <c r="AI537" s="1">
        <f ca="1">COUNTIFS(AC2:AC3002,'pg2'!C39,AH2:AH3002,AH537)</f>
        <v>0</v>
      </c>
    </row>
    <row r="538" spans="27:35" ht="12.75" customHeight="1">
      <c r="AA538" s="1">
        <f t="shared" si="9"/>
        <v>537</v>
      </c>
      <c r="AB538" s="1" t="b">
        <f>AND('pg2'!S40&lt;&gt;"Cancelled",'pg2'!S40&lt;&gt;"Account",'pg2'!S40&lt;&gt;"Pending",'pg2'!S40&lt;&gt;"")</f>
        <v>0</v>
      </c>
      <c r="AC538" s="1" t="str">
        <f>IF(AB538=TRUE,'pg2'!C40,"")</f>
        <v/>
      </c>
      <c r="AD538" s="1" t="str">
        <f>IF('pg2'!S40="Ordered",'pg2'!C40,"")</f>
        <v/>
      </c>
      <c r="AE538" s="2" t="str">
        <f>IF('pg2'!C40&lt;&gt;"",COUNTIF(AD2:AD3002,'pg2'!C40)&gt;4,"--")</f>
        <v>--</v>
      </c>
      <c r="AF538" s="1" t="str">
        <f ca="1">IF(startDate="",0,IF(AND('pg2'!T40&gt;=startDate,'pg2'!T40&lt;=endDate,'pg2'!R40&lt;&gt;""),'pg2'!R40,""))</f>
        <v/>
      </c>
      <c r="AG538" s="110" t="str">
        <f>IF(AC538="","",COUNTIFS(AC2:AC3002,AC538))</f>
        <v/>
      </c>
      <c r="AH538" s="2" t="str">
        <f ca="1">IFERROR(MONTH('pg2'!T40),"--")</f>
        <v>--</v>
      </c>
      <c r="AI538" s="1">
        <f ca="1">COUNTIFS(AC2:AC3002,'pg2'!C40,AH2:AH3002,AH538)</f>
        <v>0</v>
      </c>
    </row>
    <row r="539" spans="27:35" ht="12.75" customHeight="1">
      <c r="AA539" s="1">
        <f t="shared" si="9"/>
        <v>538</v>
      </c>
      <c r="AB539" s="1" t="b">
        <f>AND('pg2'!S41&lt;&gt;"Cancelled",'pg2'!S41&lt;&gt;"Account",'pg2'!S41&lt;&gt;"Pending",'pg2'!S41&lt;&gt;"")</f>
        <v>0</v>
      </c>
      <c r="AC539" s="1" t="str">
        <f>IF(AB539=TRUE,'pg2'!C41,"")</f>
        <v/>
      </c>
      <c r="AD539" s="1" t="str">
        <f>IF('pg2'!S41="Ordered",'pg2'!C41,"")</f>
        <v/>
      </c>
      <c r="AE539" s="2" t="str">
        <f>IF('pg2'!C41&lt;&gt;"",COUNTIF(AD2:AD3002,'pg2'!C41)&gt;4,"--")</f>
        <v>--</v>
      </c>
      <c r="AF539" s="1" t="str">
        <f ca="1">IF(startDate="",0,IF(AND('pg2'!T41&gt;=startDate,'pg2'!T41&lt;=endDate,'pg2'!R41&lt;&gt;""),'pg2'!R41,""))</f>
        <v/>
      </c>
      <c r="AG539" s="110" t="str">
        <f>IF(AC539="","",COUNTIFS(AC2:AC3002,AC539))</f>
        <v/>
      </c>
      <c r="AH539" s="2" t="str">
        <f ca="1">IFERROR(MONTH('pg2'!T41),"--")</f>
        <v>--</v>
      </c>
      <c r="AI539" s="1">
        <f ca="1">COUNTIFS(AC2:AC3002,'pg2'!C41,AH2:AH3002,AH539)</f>
        <v>0</v>
      </c>
    </row>
    <row r="540" spans="27:35" ht="12.75" customHeight="1">
      <c r="AA540" s="1">
        <f t="shared" si="9"/>
        <v>539</v>
      </c>
      <c r="AB540" s="1" t="b">
        <f>AND('pg2'!S42&lt;&gt;"Cancelled",'pg2'!S42&lt;&gt;"Account",'pg2'!S42&lt;&gt;"Pending",'pg2'!S42&lt;&gt;"")</f>
        <v>0</v>
      </c>
      <c r="AC540" s="1" t="str">
        <f>IF(AB540=TRUE,'pg2'!C42,"")</f>
        <v/>
      </c>
      <c r="AD540" s="1" t="str">
        <f>IF('pg2'!S42="Ordered",'pg2'!C42,"")</f>
        <v/>
      </c>
      <c r="AE540" s="2" t="str">
        <f>IF('pg2'!C42&lt;&gt;"",COUNTIF(AD2:AD3002,'pg2'!C42)&gt;4,"--")</f>
        <v>--</v>
      </c>
      <c r="AF540" s="1" t="str">
        <f ca="1">IF(startDate="",0,IF(AND('pg2'!T42&gt;=startDate,'pg2'!T42&lt;=endDate,'pg2'!R42&lt;&gt;""),'pg2'!R42,""))</f>
        <v/>
      </c>
      <c r="AG540" s="110" t="str">
        <f>IF(AC540="","",COUNTIFS(AC2:AC3002,AC540))</f>
        <v/>
      </c>
      <c r="AH540" s="2" t="str">
        <f ca="1">IFERROR(MONTH('pg2'!T42),"--")</f>
        <v>--</v>
      </c>
      <c r="AI540" s="1">
        <f ca="1">COUNTIFS(AC2:AC3002,'pg2'!C42,AH2:AH3002,AH540)</f>
        <v>0</v>
      </c>
    </row>
    <row r="541" spans="27:35" ht="12.75" customHeight="1">
      <c r="AA541" s="1">
        <f t="shared" si="9"/>
        <v>540</v>
      </c>
      <c r="AB541" s="1" t="b">
        <f>AND('pg2'!S43&lt;&gt;"Cancelled",'pg2'!S43&lt;&gt;"Account",'pg2'!S43&lt;&gt;"Pending",'pg2'!S43&lt;&gt;"")</f>
        <v>0</v>
      </c>
      <c r="AC541" s="1" t="str">
        <f>IF(AB541=TRUE,'pg2'!C43,"")</f>
        <v/>
      </c>
      <c r="AD541" s="1" t="str">
        <f>IF('pg2'!S43="Ordered",'pg2'!C43,"")</f>
        <v/>
      </c>
      <c r="AE541" s="2" t="str">
        <f>IF('pg2'!C43&lt;&gt;"",COUNTIF(AD2:AD3002,'pg2'!C43)&gt;4,"--")</f>
        <v>--</v>
      </c>
      <c r="AF541" s="1" t="str">
        <f ca="1">IF(startDate="",0,IF(AND('pg2'!T43&gt;=startDate,'pg2'!T43&lt;=endDate,'pg2'!R43&lt;&gt;""),'pg2'!R43,""))</f>
        <v/>
      </c>
      <c r="AG541" s="110" t="str">
        <f>IF(AC541="","",COUNTIFS(AC2:AC3002,AC541))</f>
        <v/>
      </c>
      <c r="AH541" s="2" t="str">
        <f ca="1">IFERROR(MONTH('pg2'!T43),"--")</f>
        <v>--</v>
      </c>
      <c r="AI541" s="1">
        <f ca="1">COUNTIFS(AC2:AC3002,'pg2'!C43,AH2:AH3002,AH541)</f>
        <v>0</v>
      </c>
    </row>
    <row r="542" spans="27:35" ht="12.75" customHeight="1">
      <c r="AA542" s="1">
        <f t="shared" si="9"/>
        <v>541</v>
      </c>
      <c r="AB542" s="1" t="b">
        <f>AND('pg2'!S44&lt;&gt;"Cancelled",'pg2'!S44&lt;&gt;"Account",'pg2'!S44&lt;&gt;"Pending",'pg2'!S44&lt;&gt;"")</f>
        <v>0</v>
      </c>
      <c r="AC542" s="1" t="str">
        <f>IF(AB542=TRUE,'pg2'!C44,"")</f>
        <v/>
      </c>
      <c r="AD542" s="1" t="str">
        <f>IF('pg2'!S44="Ordered",'pg2'!C44,"")</f>
        <v/>
      </c>
      <c r="AE542" s="2" t="str">
        <f>IF('pg2'!C44&lt;&gt;"",COUNTIF(AD2:AD3002,'pg2'!C44)&gt;4,"--")</f>
        <v>--</v>
      </c>
      <c r="AF542" s="1" t="str">
        <f ca="1">IF(startDate="",0,IF(AND('pg2'!T44&gt;=startDate,'pg2'!T44&lt;=endDate,'pg2'!R44&lt;&gt;""),'pg2'!R44,""))</f>
        <v/>
      </c>
      <c r="AG542" s="110" t="str">
        <f>IF(AC542="","",COUNTIFS(AC2:AC3002,AC542))</f>
        <v/>
      </c>
      <c r="AH542" s="2" t="str">
        <f ca="1">IFERROR(MONTH('pg2'!T44),"--")</f>
        <v>--</v>
      </c>
      <c r="AI542" s="1">
        <f ca="1">COUNTIFS(AC2:AC3002,'pg2'!C44,AH2:AH3002,AH542)</f>
        <v>0</v>
      </c>
    </row>
    <row r="543" spans="27:35" ht="12.75" customHeight="1">
      <c r="AA543" s="1">
        <f t="shared" si="9"/>
        <v>542</v>
      </c>
      <c r="AB543" s="1" t="b">
        <f>AND('pg2'!S45&lt;&gt;"Cancelled",'pg2'!S45&lt;&gt;"Account",'pg2'!S45&lt;&gt;"Pending",'pg2'!S45&lt;&gt;"")</f>
        <v>0</v>
      </c>
      <c r="AC543" s="1" t="str">
        <f>IF(AB543=TRUE,'pg2'!C45,"")</f>
        <v/>
      </c>
      <c r="AD543" s="1" t="str">
        <f>IF('pg2'!S45="Ordered",'pg2'!C45,"")</f>
        <v/>
      </c>
      <c r="AE543" s="2" t="str">
        <f>IF('pg2'!C45&lt;&gt;"",COUNTIF(AD2:AD3002,'pg2'!C45)&gt;4,"--")</f>
        <v>--</v>
      </c>
      <c r="AF543" s="1" t="str">
        <f ca="1">IF(startDate="",0,IF(AND('pg2'!T45&gt;=startDate,'pg2'!T45&lt;=endDate,'pg2'!R45&lt;&gt;""),'pg2'!R45,""))</f>
        <v/>
      </c>
      <c r="AG543" s="110" t="str">
        <f>IF(AC543="","",COUNTIFS(AC2:AC3002,AC543))</f>
        <v/>
      </c>
      <c r="AH543" s="2" t="str">
        <f ca="1">IFERROR(MONTH('pg2'!T45),"--")</f>
        <v>--</v>
      </c>
      <c r="AI543" s="1">
        <f ca="1">COUNTIFS(AC2:AC3002,'pg2'!C45,AH2:AH3002,AH543)</f>
        <v>0</v>
      </c>
    </row>
    <row r="544" spans="27:35" ht="12.75" customHeight="1">
      <c r="AA544" s="1">
        <f t="shared" si="9"/>
        <v>543</v>
      </c>
      <c r="AB544" s="1" t="b">
        <f>AND('pg2'!S46&lt;&gt;"Cancelled",'pg2'!S46&lt;&gt;"Account",'pg2'!S46&lt;&gt;"Pending",'pg2'!S46&lt;&gt;"")</f>
        <v>0</v>
      </c>
      <c r="AC544" s="1" t="str">
        <f>IF(AB544=TRUE,'pg2'!C46,"")</f>
        <v/>
      </c>
      <c r="AD544" s="1" t="str">
        <f>IF('pg2'!S46="Ordered",'pg2'!C46,"")</f>
        <v/>
      </c>
      <c r="AE544" s="2" t="str">
        <f>IF('pg2'!C46&lt;&gt;"",COUNTIF(AD2:AD3002,'pg2'!C46)&gt;4,"--")</f>
        <v>--</v>
      </c>
      <c r="AF544" s="1" t="str">
        <f ca="1">IF(startDate="",0,IF(AND('pg2'!T46&gt;=startDate,'pg2'!T46&lt;=endDate,'pg2'!R46&lt;&gt;""),'pg2'!R46,""))</f>
        <v/>
      </c>
      <c r="AG544" s="110" t="str">
        <f>IF(AC544="","",COUNTIFS(AC2:AC3002,AC544))</f>
        <v/>
      </c>
      <c r="AH544" s="2" t="str">
        <f ca="1">IFERROR(MONTH('pg2'!T46),"--")</f>
        <v>--</v>
      </c>
      <c r="AI544" s="1">
        <f ca="1">COUNTIFS(AC2:AC3002,'pg2'!C46,AH2:AH3002,AH544)</f>
        <v>0</v>
      </c>
    </row>
    <row r="545" spans="27:35" ht="12.75" customHeight="1">
      <c r="AA545" s="1">
        <f t="shared" si="9"/>
        <v>544</v>
      </c>
      <c r="AB545" s="1" t="b">
        <f>AND('pg2'!S47&lt;&gt;"Cancelled",'pg2'!S47&lt;&gt;"Account",'pg2'!S47&lt;&gt;"Pending",'pg2'!S47&lt;&gt;"")</f>
        <v>0</v>
      </c>
      <c r="AC545" s="1" t="str">
        <f>IF(AB545=TRUE,'pg2'!C47,"")</f>
        <v/>
      </c>
      <c r="AD545" s="1" t="str">
        <f>IF('pg2'!S47="Ordered",'pg2'!C47,"")</f>
        <v/>
      </c>
      <c r="AE545" s="2" t="str">
        <f>IF('pg2'!C47&lt;&gt;"",COUNTIF(AD2:AD3002,'pg2'!C47)&gt;4,"--")</f>
        <v>--</v>
      </c>
      <c r="AF545" s="1" t="str">
        <f ca="1">IF(startDate="",0,IF(AND('pg2'!T47&gt;=startDate,'pg2'!T47&lt;=endDate,'pg2'!R47&lt;&gt;""),'pg2'!R47,""))</f>
        <v/>
      </c>
      <c r="AG545" s="110" t="str">
        <f>IF(AC545="","",COUNTIFS(AC2:AC3002,AC545))</f>
        <v/>
      </c>
      <c r="AH545" s="2" t="str">
        <f ca="1">IFERROR(MONTH('pg2'!T47),"--")</f>
        <v>--</v>
      </c>
      <c r="AI545" s="1">
        <f ca="1">COUNTIFS(AC2:AC3002,'pg2'!C47,AH2:AH3002,AH545)</f>
        <v>0</v>
      </c>
    </row>
    <row r="546" spans="27:35" ht="12.75" customHeight="1">
      <c r="AA546" s="1">
        <f t="shared" si="9"/>
        <v>545</v>
      </c>
      <c r="AB546" s="1" t="b">
        <f>AND('pg2'!S48&lt;&gt;"Cancelled",'pg2'!S48&lt;&gt;"Account",'pg2'!S48&lt;&gt;"Pending",'pg2'!S48&lt;&gt;"")</f>
        <v>0</v>
      </c>
      <c r="AC546" s="1" t="str">
        <f>IF(AB546=TRUE,'pg2'!C48,"")</f>
        <v/>
      </c>
      <c r="AD546" s="1" t="str">
        <f>IF('pg2'!S48="Ordered",'pg2'!C48,"")</f>
        <v/>
      </c>
      <c r="AE546" s="2" t="str">
        <f>IF('pg2'!C48&lt;&gt;"",COUNTIF(AD2:AD3002,'pg2'!C48)&gt;4,"--")</f>
        <v>--</v>
      </c>
      <c r="AF546" s="1" t="str">
        <f ca="1">IF(startDate="",0,IF(AND('pg2'!T48&gt;=startDate,'pg2'!T48&lt;=endDate,'pg2'!R48&lt;&gt;""),'pg2'!R48,""))</f>
        <v/>
      </c>
      <c r="AG546" s="110" t="str">
        <f>IF(AC546="","",COUNTIFS(AC2:AC3002,AC546))</f>
        <v/>
      </c>
      <c r="AH546" s="2" t="str">
        <f ca="1">IFERROR(MONTH('pg2'!T48),"--")</f>
        <v>--</v>
      </c>
      <c r="AI546" s="1">
        <f ca="1">COUNTIFS(AC2:AC3002,'pg2'!C48,AH2:AH3002,AH546)</f>
        <v>0</v>
      </c>
    </row>
    <row r="547" spans="27:35" ht="12.75" customHeight="1">
      <c r="AA547" s="1">
        <f t="shared" si="9"/>
        <v>546</v>
      </c>
      <c r="AB547" s="1" t="b">
        <f>AND('pg2'!S49&lt;&gt;"Cancelled",'pg2'!S49&lt;&gt;"Account",'pg2'!S49&lt;&gt;"Pending",'pg2'!S49&lt;&gt;"")</f>
        <v>0</v>
      </c>
      <c r="AC547" s="1" t="str">
        <f>IF(AB547=TRUE,'pg2'!C49,"")</f>
        <v/>
      </c>
      <c r="AD547" s="1" t="str">
        <f>IF('pg2'!S49="Ordered",'pg2'!C49,"")</f>
        <v/>
      </c>
      <c r="AE547" s="2" t="str">
        <f>IF('pg2'!C49&lt;&gt;"",COUNTIF(AD2:AD3002,'pg2'!C49)&gt;4,"--")</f>
        <v>--</v>
      </c>
      <c r="AF547" s="1" t="str">
        <f ca="1">IF(startDate="",0,IF(AND('pg2'!T49&gt;=startDate,'pg2'!T49&lt;=endDate,'pg2'!R49&lt;&gt;""),'pg2'!R49,""))</f>
        <v/>
      </c>
      <c r="AG547" s="110" t="str">
        <f>IF(AC547="","",COUNTIFS(AC2:AC3002,AC547))</f>
        <v/>
      </c>
      <c r="AH547" s="2" t="str">
        <f ca="1">IFERROR(MONTH('pg2'!T49),"--")</f>
        <v>--</v>
      </c>
      <c r="AI547" s="1">
        <f ca="1">COUNTIFS(AC2:AC3002,'pg2'!C49,AH2:AH3002,AH547)</f>
        <v>0</v>
      </c>
    </row>
    <row r="548" spans="27:35" ht="12.75" customHeight="1">
      <c r="AA548" s="1">
        <f t="shared" si="9"/>
        <v>547</v>
      </c>
      <c r="AB548" s="1" t="b">
        <f>AND('pg2'!S50&lt;&gt;"Cancelled",'pg2'!S50&lt;&gt;"Account",'pg2'!S50&lt;&gt;"Pending",'pg2'!S50&lt;&gt;"")</f>
        <v>0</v>
      </c>
      <c r="AC548" s="1" t="str">
        <f>IF(AB548=TRUE,'pg2'!C50,"")</f>
        <v/>
      </c>
      <c r="AD548" s="1" t="str">
        <f>IF('pg2'!S50="Ordered",'pg2'!C50,"")</f>
        <v/>
      </c>
      <c r="AE548" s="2" t="str">
        <f>IF('pg2'!C50&lt;&gt;"",COUNTIF(AD2:AD3002,'pg2'!C50)&gt;4,"--")</f>
        <v>--</v>
      </c>
      <c r="AF548" s="1" t="str">
        <f ca="1">IF(startDate="",0,IF(AND('pg2'!T50&gt;=startDate,'pg2'!T50&lt;=endDate,'pg2'!R50&lt;&gt;""),'pg2'!R50,""))</f>
        <v/>
      </c>
      <c r="AG548" s="110" t="str">
        <f>IF(AC548="","",COUNTIFS(AC2:AC3002,AC548))</f>
        <v/>
      </c>
      <c r="AH548" s="2" t="str">
        <f ca="1">IFERROR(MONTH('pg2'!T50),"--")</f>
        <v>--</v>
      </c>
      <c r="AI548" s="1">
        <f ca="1">COUNTIFS(AC2:AC3002,'pg2'!C50,AH2:AH3002,AH548)</f>
        <v>0</v>
      </c>
    </row>
    <row r="549" spans="27:35" ht="12.75" customHeight="1">
      <c r="AA549" s="1">
        <f t="shared" si="9"/>
        <v>548</v>
      </c>
      <c r="AB549" s="1" t="b">
        <f>AND('pg2'!S51&lt;&gt;"Cancelled",'pg2'!S51&lt;&gt;"Account",'pg2'!S51&lt;&gt;"Pending",'pg2'!S51&lt;&gt;"")</f>
        <v>0</v>
      </c>
      <c r="AC549" s="1" t="str">
        <f>IF(AB549=TRUE,'pg2'!C51,"")</f>
        <v/>
      </c>
      <c r="AD549" s="1" t="str">
        <f>IF('pg2'!S51="Ordered",'pg2'!C51,"")</f>
        <v/>
      </c>
      <c r="AE549" s="2" t="str">
        <f>IF('pg2'!C51&lt;&gt;"",COUNTIF(AD2:AD3002,'pg2'!C51)&gt;4,"--")</f>
        <v>--</v>
      </c>
      <c r="AF549" s="1" t="str">
        <f ca="1">IF(startDate="",0,IF(AND('pg2'!T51&gt;=startDate,'pg2'!T51&lt;=endDate,'pg2'!R51&lt;&gt;""),'pg2'!R51,""))</f>
        <v/>
      </c>
      <c r="AG549" s="110" t="str">
        <f>IF(AC549="","",COUNTIFS(AC2:AC3002,AC549))</f>
        <v/>
      </c>
      <c r="AH549" s="2" t="str">
        <f ca="1">IFERROR(MONTH('pg2'!T51),"--")</f>
        <v>--</v>
      </c>
      <c r="AI549" s="1">
        <f ca="1">COUNTIFS(AC2:AC3002,'pg2'!C51,AH2:AH3002,AH549)</f>
        <v>0</v>
      </c>
    </row>
    <row r="550" spans="27:35" ht="12.75" customHeight="1">
      <c r="AA550" s="1">
        <f t="shared" si="9"/>
        <v>549</v>
      </c>
      <c r="AB550" s="1" t="b">
        <f>AND('pg2'!S52&lt;&gt;"Cancelled",'pg2'!S52&lt;&gt;"Account",'pg2'!S52&lt;&gt;"Pending",'pg2'!S52&lt;&gt;"")</f>
        <v>0</v>
      </c>
      <c r="AC550" s="1" t="str">
        <f>IF(AB550=TRUE,'pg2'!C52,"")</f>
        <v/>
      </c>
      <c r="AD550" s="1" t="str">
        <f>IF('pg2'!S52="Ordered",'pg2'!C52,"")</f>
        <v/>
      </c>
      <c r="AE550" s="2" t="str">
        <f>IF('pg2'!C52&lt;&gt;"",COUNTIF(AD2:AD3002,'pg2'!C52)&gt;4,"--")</f>
        <v>--</v>
      </c>
      <c r="AF550" s="1" t="str">
        <f ca="1">IF(startDate="",0,IF(AND('pg2'!T52&gt;=startDate,'pg2'!T52&lt;=endDate,'pg2'!R52&lt;&gt;""),'pg2'!R52,""))</f>
        <v/>
      </c>
      <c r="AG550" s="110" t="str">
        <f>IF(AC550="","",COUNTIFS(AC2:AC3002,AC550))</f>
        <v/>
      </c>
      <c r="AH550" s="2" t="str">
        <f ca="1">IFERROR(MONTH('pg2'!T52),"--")</f>
        <v>--</v>
      </c>
      <c r="AI550" s="1">
        <f ca="1">COUNTIFS(AC2:AC3002,'pg2'!C52,AH2:AH3002,AH550)</f>
        <v>0</v>
      </c>
    </row>
    <row r="551" spans="27:35" ht="12.75" customHeight="1">
      <c r="AA551" s="1">
        <f t="shared" si="9"/>
        <v>550</v>
      </c>
      <c r="AB551" s="1" t="b">
        <f>AND('pg2'!S53&lt;&gt;"Cancelled",'pg2'!S53&lt;&gt;"Account",'pg2'!S53&lt;&gt;"Pending",'pg2'!S53&lt;&gt;"")</f>
        <v>0</v>
      </c>
      <c r="AC551" s="1" t="str">
        <f>IF(AB551=TRUE,'pg2'!C53,"")</f>
        <v/>
      </c>
      <c r="AD551" s="1" t="str">
        <f>IF('pg2'!S53="Ordered",'pg2'!C53,"")</f>
        <v/>
      </c>
      <c r="AE551" s="2" t="str">
        <f>IF('pg2'!C53&lt;&gt;"",COUNTIF(AD2:AD3002,'pg2'!C53)&gt;4,"--")</f>
        <v>--</v>
      </c>
      <c r="AF551" s="1" t="str">
        <f ca="1">IF(startDate="",0,IF(AND('pg2'!T53&gt;=startDate,'pg2'!T53&lt;=endDate,'pg2'!R53&lt;&gt;""),'pg2'!R53,""))</f>
        <v/>
      </c>
      <c r="AG551" s="110" t="str">
        <f>IF(AC551="","",COUNTIFS(AC2:AC3002,AC551))</f>
        <v/>
      </c>
      <c r="AH551" s="2" t="str">
        <f ca="1">IFERROR(MONTH('pg2'!T53),"--")</f>
        <v>--</v>
      </c>
      <c r="AI551" s="1">
        <f ca="1">COUNTIFS(AC2:AC3002,'pg2'!C53,AH2:AH3002,AH551)</f>
        <v>0</v>
      </c>
    </row>
    <row r="552" spans="27:35" ht="12.75" customHeight="1">
      <c r="AA552" s="1">
        <f t="shared" si="9"/>
        <v>551</v>
      </c>
      <c r="AB552" s="1" t="b">
        <f>AND('pg2'!S54&lt;&gt;"Cancelled",'pg2'!S54&lt;&gt;"Account",'pg2'!S54&lt;&gt;"Pending",'pg2'!S54&lt;&gt;"")</f>
        <v>0</v>
      </c>
      <c r="AC552" s="1" t="str">
        <f>IF(AB552=TRUE,'pg2'!C54,"")</f>
        <v/>
      </c>
      <c r="AD552" s="1" t="str">
        <f>IF('pg2'!S54="Ordered",'pg2'!C54,"")</f>
        <v/>
      </c>
      <c r="AE552" s="2" t="str">
        <f>IF('pg2'!C54&lt;&gt;"",COUNTIF(AD2:AD3002,'pg2'!C54)&gt;4,"--")</f>
        <v>--</v>
      </c>
      <c r="AF552" s="1" t="str">
        <f ca="1">IF(startDate="",0,IF(AND('pg2'!T54&gt;=startDate,'pg2'!T54&lt;=endDate,'pg2'!R54&lt;&gt;""),'pg2'!R54,""))</f>
        <v/>
      </c>
      <c r="AG552" s="110" t="str">
        <f>IF(AC552="","",COUNTIFS(AC2:AC3002,AC552))</f>
        <v/>
      </c>
      <c r="AH552" s="2" t="str">
        <f ca="1">IFERROR(MONTH('pg2'!T54),"--")</f>
        <v>--</v>
      </c>
      <c r="AI552" s="1">
        <f ca="1">COUNTIFS(AC2:AC3002,'pg2'!C54,AH2:AH3002,AH552)</f>
        <v>0</v>
      </c>
    </row>
    <row r="553" spans="27:35" ht="12.75" customHeight="1">
      <c r="AA553" s="1">
        <f t="shared" si="9"/>
        <v>552</v>
      </c>
      <c r="AB553" s="1" t="b">
        <f>AND('pg2'!S55&lt;&gt;"Cancelled",'pg2'!S55&lt;&gt;"Account",'pg2'!S55&lt;&gt;"Pending",'pg2'!S55&lt;&gt;"")</f>
        <v>0</v>
      </c>
      <c r="AC553" s="1" t="str">
        <f>IF(AB553=TRUE,'pg2'!C55,"")</f>
        <v/>
      </c>
      <c r="AD553" s="1" t="str">
        <f>IF('pg2'!S55="Ordered",'pg2'!C55,"")</f>
        <v/>
      </c>
      <c r="AE553" s="2" t="str">
        <f>IF('pg2'!C55&lt;&gt;"",COUNTIF(AD2:AD3002,'pg2'!C55)&gt;4,"--")</f>
        <v>--</v>
      </c>
      <c r="AF553" s="1" t="str">
        <f ca="1">IF(startDate="",0,IF(AND('pg2'!T55&gt;=startDate,'pg2'!T55&lt;=endDate,'pg2'!R55&lt;&gt;""),'pg2'!R55,""))</f>
        <v/>
      </c>
      <c r="AG553" s="110" t="str">
        <f>IF(AC553="","",COUNTIFS(AC2:AC3002,AC553))</f>
        <v/>
      </c>
      <c r="AH553" s="2" t="str">
        <f ca="1">IFERROR(MONTH('pg2'!T55),"--")</f>
        <v>--</v>
      </c>
      <c r="AI553" s="1">
        <f ca="1">COUNTIFS(AC2:AC3002,'pg2'!C55,AH2:AH3002,AH553)</f>
        <v>0</v>
      </c>
    </row>
    <row r="554" spans="27:35" ht="12.75" customHeight="1">
      <c r="AA554" s="1">
        <f t="shared" si="9"/>
        <v>553</v>
      </c>
      <c r="AB554" s="1" t="b">
        <f>AND('pg2'!S56&lt;&gt;"Cancelled",'pg2'!S56&lt;&gt;"Account",'pg2'!S56&lt;&gt;"Pending",'pg2'!S56&lt;&gt;"")</f>
        <v>0</v>
      </c>
      <c r="AC554" s="1" t="str">
        <f>IF(AB554=TRUE,'pg2'!C56,"")</f>
        <v/>
      </c>
      <c r="AD554" s="1" t="str">
        <f>IF('pg2'!S56="Ordered",'pg2'!C56,"")</f>
        <v/>
      </c>
      <c r="AE554" s="2" t="str">
        <f>IF('pg2'!C56&lt;&gt;"",COUNTIF(AD2:AD3002,'pg2'!C56)&gt;4,"--")</f>
        <v>--</v>
      </c>
      <c r="AF554" s="1" t="str">
        <f ca="1">IF(startDate="",0,IF(AND('pg2'!T56&gt;=startDate,'pg2'!T56&lt;=endDate,'pg2'!R56&lt;&gt;""),'pg2'!R56,""))</f>
        <v/>
      </c>
      <c r="AG554" s="110" t="str">
        <f>IF(AC554="","",COUNTIFS(AC2:AC3002,AC554))</f>
        <v/>
      </c>
      <c r="AH554" s="2" t="str">
        <f ca="1">IFERROR(MONTH('pg2'!T56),"--")</f>
        <v>--</v>
      </c>
      <c r="AI554" s="1">
        <f ca="1">COUNTIFS(AC2:AC3002,'pg2'!C56,AH2:AH3002,AH554)</f>
        <v>0</v>
      </c>
    </row>
    <row r="555" spans="27:35" ht="12.75" customHeight="1">
      <c r="AA555" s="1">
        <f t="shared" si="9"/>
        <v>554</v>
      </c>
      <c r="AB555" s="1" t="b">
        <f>AND('pg2'!S57&lt;&gt;"Cancelled",'pg2'!S57&lt;&gt;"Account",'pg2'!S57&lt;&gt;"Pending",'pg2'!S57&lt;&gt;"")</f>
        <v>0</v>
      </c>
      <c r="AC555" s="1" t="str">
        <f>IF(AB555=TRUE,'pg2'!C57,"")</f>
        <v/>
      </c>
      <c r="AD555" s="1" t="str">
        <f>IF('pg2'!S57="Ordered",'pg2'!C57,"")</f>
        <v/>
      </c>
      <c r="AE555" s="2" t="str">
        <f>IF('pg2'!C57&lt;&gt;"",COUNTIF(AD2:AD3002,'pg2'!C57)&gt;4,"--")</f>
        <v>--</v>
      </c>
      <c r="AF555" s="1" t="str">
        <f ca="1">IF(startDate="",0,IF(AND('pg2'!T57&gt;=startDate,'pg2'!T57&lt;=endDate,'pg2'!R57&lt;&gt;""),'pg2'!R57,""))</f>
        <v/>
      </c>
      <c r="AG555" s="110" t="str">
        <f>IF(AC555="","",COUNTIFS(AC2:AC3002,AC555))</f>
        <v/>
      </c>
      <c r="AH555" s="2" t="str">
        <f ca="1">IFERROR(MONTH('pg2'!T57),"--")</f>
        <v>--</v>
      </c>
      <c r="AI555" s="1">
        <f ca="1">COUNTIFS(AC2:AC3002,'pg2'!C57,AH2:AH3002,AH555)</f>
        <v>0</v>
      </c>
    </row>
    <row r="556" spans="27:35" ht="12.75" customHeight="1">
      <c r="AA556" s="1">
        <f t="shared" si="9"/>
        <v>555</v>
      </c>
      <c r="AB556" s="1" t="b">
        <f>AND('pg2'!S58&lt;&gt;"Cancelled",'pg2'!S58&lt;&gt;"Account",'pg2'!S58&lt;&gt;"Pending",'pg2'!S58&lt;&gt;"")</f>
        <v>0</v>
      </c>
      <c r="AC556" s="1" t="str">
        <f>IF(AB556=TRUE,'pg2'!C58,"")</f>
        <v/>
      </c>
      <c r="AD556" s="1" t="str">
        <f>IF('pg2'!S58="Ordered",'pg2'!C58,"")</f>
        <v/>
      </c>
      <c r="AE556" s="2" t="str">
        <f>IF('pg2'!C58&lt;&gt;"",COUNTIF(AD2:AD3002,'pg2'!C58)&gt;4,"--")</f>
        <v>--</v>
      </c>
      <c r="AF556" s="1" t="str">
        <f ca="1">IF(startDate="",0,IF(AND('pg2'!T58&gt;=startDate,'pg2'!T58&lt;=endDate,'pg2'!R58&lt;&gt;""),'pg2'!R58,""))</f>
        <v/>
      </c>
      <c r="AG556" s="110" t="str">
        <f>IF(AC556="","",COUNTIFS(AC2:AC3002,AC556))</f>
        <v/>
      </c>
      <c r="AH556" s="2" t="str">
        <f ca="1">IFERROR(MONTH('pg2'!T58),"--")</f>
        <v>--</v>
      </c>
      <c r="AI556" s="1">
        <f ca="1">COUNTIFS(AC2:AC3002,'pg2'!C58,AH2:AH3002,AH556)</f>
        <v>0</v>
      </c>
    </row>
    <row r="557" spans="27:35" ht="12.75" customHeight="1">
      <c r="AA557" s="1">
        <f t="shared" si="9"/>
        <v>556</v>
      </c>
      <c r="AB557" s="1" t="b">
        <f>AND('pg2'!S59&lt;&gt;"Cancelled",'pg2'!S59&lt;&gt;"Account",'pg2'!S59&lt;&gt;"Pending",'pg2'!S59&lt;&gt;"")</f>
        <v>0</v>
      </c>
      <c r="AC557" s="1" t="str">
        <f>IF(AB557=TRUE,'pg2'!C59,"")</f>
        <v/>
      </c>
      <c r="AD557" s="1" t="str">
        <f>IF('pg2'!S59="Ordered",'pg2'!C59,"")</f>
        <v/>
      </c>
      <c r="AE557" s="2" t="str">
        <f>IF('pg2'!C59&lt;&gt;"",COUNTIF(AD2:AD3002,'pg2'!C59)&gt;4,"--")</f>
        <v>--</v>
      </c>
      <c r="AF557" s="1" t="str">
        <f ca="1">IF(startDate="",0,IF(AND('pg2'!T59&gt;=startDate,'pg2'!T59&lt;=endDate,'pg2'!R59&lt;&gt;""),'pg2'!R59,""))</f>
        <v/>
      </c>
      <c r="AG557" s="110" t="str">
        <f>IF(AC557="","",COUNTIFS(AC2:AC3002,AC557))</f>
        <v/>
      </c>
      <c r="AH557" s="2" t="str">
        <f ca="1">IFERROR(MONTH('pg2'!T59),"--")</f>
        <v>--</v>
      </c>
      <c r="AI557" s="1">
        <f ca="1">COUNTIFS(AC2:AC3002,'pg2'!C59,AH2:AH3002,AH557)</f>
        <v>0</v>
      </c>
    </row>
    <row r="558" spans="27:35" ht="12.75" customHeight="1">
      <c r="AA558" s="1">
        <f t="shared" si="9"/>
        <v>557</v>
      </c>
      <c r="AB558" s="1" t="b">
        <f>AND('pg2'!S60&lt;&gt;"Cancelled",'pg2'!S60&lt;&gt;"Account",'pg2'!S60&lt;&gt;"Pending",'pg2'!S60&lt;&gt;"")</f>
        <v>0</v>
      </c>
      <c r="AC558" s="1" t="str">
        <f>IF(AB558=TRUE,'pg2'!C60,"")</f>
        <v/>
      </c>
      <c r="AD558" s="1" t="str">
        <f>IF('pg2'!S60="Ordered",'pg2'!C60,"")</f>
        <v/>
      </c>
      <c r="AE558" s="2" t="str">
        <f>IF('pg2'!C60&lt;&gt;"",COUNTIF(AD2:AD3002,'pg2'!C60)&gt;4,"--")</f>
        <v>--</v>
      </c>
      <c r="AF558" s="1" t="str">
        <f ca="1">IF(startDate="",0,IF(AND('pg2'!T60&gt;=startDate,'pg2'!T60&lt;=endDate,'pg2'!R60&lt;&gt;""),'pg2'!R60,""))</f>
        <v/>
      </c>
      <c r="AG558" s="110" t="str">
        <f>IF(AC558="","",COUNTIFS(AC2:AC3002,AC558))</f>
        <v/>
      </c>
      <c r="AH558" s="2" t="str">
        <f ca="1">IFERROR(MONTH('pg2'!T60),"--")</f>
        <v>--</v>
      </c>
      <c r="AI558" s="1">
        <f ca="1">COUNTIFS(AC2:AC3002,'pg2'!C60,AH2:AH3002,AH558)</f>
        <v>0</v>
      </c>
    </row>
    <row r="559" spans="27:35" ht="12.75" customHeight="1">
      <c r="AA559" s="1">
        <f t="shared" si="9"/>
        <v>558</v>
      </c>
      <c r="AB559" s="1" t="b">
        <f>AND('pg2'!S61&lt;&gt;"Cancelled",'pg2'!S61&lt;&gt;"Account",'pg2'!S61&lt;&gt;"Pending",'pg2'!S61&lt;&gt;"")</f>
        <v>0</v>
      </c>
      <c r="AC559" s="1" t="str">
        <f>IF(AB559=TRUE,'pg2'!C61,"")</f>
        <v/>
      </c>
      <c r="AD559" s="1" t="str">
        <f>IF('pg2'!S61="Ordered",'pg2'!C61,"")</f>
        <v/>
      </c>
      <c r="AE559" s="2" t="str">
        <f>IF('pg2'!C61&lt;&gt;"",COUNTIF(AD2:AD3002,'pg2'!C61)&gt;4,"--")</f>
        <v>--</v>
      </c>
      <c r="AF559" s="1" t="str">
        <f ca="1">IF(startDate="",0,IF(AND('pg2'!T61&gt;=startDate,'pg2'!T61&lt;=endDate,'pg2'!R61&lt;&gt;""),'pg2'!R61,""))</f>
        <v/>
      </c>
      <c r="AG559" s="110" t="str">
        <f>IF(AC559="","",COUNTIFS(AC2:AC3002,AC559))</f>
        <v/>
      </c>
      <c r="AH559" s="2" t="str">
        <f ca="1">IFERROR(MONTH('pg2'!T61),"--")</f>
        <v>--</v>
      </c>
      <c r="AI559" s="1">
        <f ca="1">COUNTIFS(AC2:AC3002,'pg2'!C61,AH2:AH3002,AH559)</f>
        <v>0</v>
      </c>
    </row>
    <row r="560" spans="27:35" ht="12.75" customHeight="1">
      <c r="AA560" s="1">
        <f t="shared" si="9"/>
        <v>559</v>
      </c>
      <c r="AB560" s="1" t="b">
        <f>AND('pg2'!S62&lt;&gt;"Cancelled",'pg2'!S62&lt;&gt;"Account",'pg2'!S62&lt;&gt;"Pending",'pg2'!S62&lt;&gt;"")</f>
        <v>0</v>
      </c>
      <c r="AC560" s="1" t="str">
        <f>IF(AB560=TRUE,'pg2'!C62,"")</f>
        <v/>
      </c>
      <c r="AD560" s="1" t="str">
        <f>IF('pg2'!S62="Ordered",'pg2'!C62,"")</f>
        <v/>
      </c>
      <c r="AE560" s="2" t="str">
        <f>IF('pg2'!C62&lt;&gt;"",COUNTIF(AD2:AD3002,'pg2'!C62)&gt;4,"--")</f>
        <v>--</v>
      </c>
      <c r="AF560" s="1" t="str">
        <f ca="1">IF(startDate="",0,IF(AND('pg2'!T62&gt;=startDate,'pg2'!T62&lt;=endDate,'pg2'!R62&lt;&gt;""),'pg2'!R62,""))</f>
        <v/>
      </c>
      <c r="AG560" s="110" t="str">
        <f>IF(AC560="","",COUNTIFS(AC2:AC3002,AC560))</f>
        <v/>
      </c>
      <c r="AH560" s="2" t="str">
        <f ca="1">IFERROR(MONTH('pg2'!T62),"--")</f>
        <v>--</v>
      </c>
      <c r="AI560" s="1">
        <f ca="1">COUNTIFS(AC2:AC3002,'pg2'!C62,AH2:AH3002,AH560)</f>
        <v>0</v>
      </c>
    </row>
    <row r="561" spans="27:35" ht="12.75" customHeight="1">
      <c r="AA561" s="1">
        <f t="shared" si="9"/>
        <v>560</v>
      </c>
      <c r="AB561" s="1" t="b">
        <f>AND('pg2'!S63&lt;&gt;"Cancelled",'pg2'!S63&lt;&gt;"Account",'pg2'!S63&lt;&gt;"Pending",'pg2'!S63&lt;&gt;"")</f>
        <v>0</v>
      </c>
      <c r="AC561" s="1" t="str">
        <f>IF(AB561=TRUE,'pg2'!C63,"")</f>
        <v/>
      </c>
      <c r="AD561" s="1" t="str">
        <f>IF('pg2'!S63="Ordered",'pg2'!C63,"")</f>
        <v/>
      </c>
      <c r="AE561" s="2" t="str">
        <f>IF('pg2'!C63&lt;&gt;"",COUNTIF(AD2:AD3002,'pg2'!C63)&gt;4,"--")</f>
        <v>--</v>
      </c>
      <c r="AF561" s="1" t="str">
        <f ca="1">IF(startDate="",0,IF(AND('pg2'!T63&gt;=startDate,'pg2'!T63&lt;=endDate,'pg2'!R63&lt;&gt;""),'pg2'!R63,""))</f>
        <v/>
      </c>
      <c r="AG561" s="110" t="str">
        <f>IF(AC561="","",COUNTIFS(AC2:AC3002,AC561))</f>
        <v/>
      </c>
      <c r="AH561" s="2" t="str">
        <f ca="1">IFERROR(MONTH('pg2'!T63),"--")</f>
        <v>--</v>
      </c>
      <c r="AI561" s="1">
        <f ca="1">COUNTIFS(AC2:AC3002,'pg2'!C63,AH2:AH3002,AH561)</f>
        <v>0</v>
      </c>
    </row>
    <row r="562" spans="27:35" ht="12.75" customHeight="1">
      <c r="AA562" s="1">
        <f t="shared" si="9"/>
        <v>561</v>
      </c>
      <c r="AB562" s="1" t="b">
        <f>AND('pg2'!S64&lt;&gt;"Cancelled",'pg2'!S64&lt;&gt;"Account",'pg2'!S64&lt;&gt;"Pending",'pg2'!S64&lt;&gt;"")</f>
        <v>0</v>
      </c>
      <c r="AC562" s="1" t="str">
        <f>IF(AB562=TRUE,'pg2'!C64,"")</f>
        <v/>
      </c>
      <c r="AD562" s="1" t="str">
        <f>IF('pg2'!S64="Ordered",'pg2'!C64,"")</f>
        <v/>
      </c>
      <c r="AE562" s="2" t="str">
        <f>IF('pg2'!C64&lt;&gt;"",COUNTIF(AD2:AD3002,'pg2'!C64)&gt;4,"--")</f>
        <v>--</v>
      </c>
      <c r="AF562" s="1" t="str">
        <f ca="1">IF(startDate="",0,IF(AND('pg2'!T64&gt;=startDate,'pg2'!T64&lt;=endDate,'pg2'!R64&lt;&gt;""),'pg2'!R64,""))</f>
        <v/>
      </c>
      <c r="AG562" s="110" t="str">
        <f>IF(AC562="","",COUNTIFS(AC2:AC3002,AC562))</f>
        <v/>
      </c>
      <c r="AH562" s="2" t="str">
        <f ca="1">IFERROR(MONTH('pg2'!T64),"--")</f>
        <v>--</v>
      </c>
      <c r="AI562" s="1">
        <f ca="1">COUNTIFS(AC2:AC3002,'pg2'!C64,AH2:AH3002,AH562)</f>
        <v>0</v>
      </c>
    </row>
    <row r="563" spans="27:35" ht="12.75" customHeight="1">
      <c r="AA563" s="1">
        <f t="shared" si="9"/>
        <v>562</v>
      </c>
      <c r="AB563" s="1" t="b">
        <f>AND('pg2'!S65&lt;&gt;"Cancelled",'pg2'!S65&lt;&gt;"Account",'pg2'!S65&lt;&gt;"Pending",'pg2'!S65&lt;&gt;"")</f>
        <v>0</v>
      </c>
      <c r="AC563" s="1" t="str">
        <f>IF(AB563=TRUE,'pg2'!C65,"")</f>
        <v/>
      </c>
      <c r="AD563" s="1" t="str">
        <f>IF('pg2'!S65="Ordered",'pg2'!C65,"")</f>
        <v/>
      </c>
      <c r="AE563" s="2" t="str">
        <f>IF('pg2'!C65&lt;&gt;"",COUNTIF(AD2:AD3002,'pg2'!C65)&gt;4,"--")</f>
        <v>--</v>
      </c>
      <c r="AF563" s="1" t="str">
        <f ca="1">IF(startDate="",0,IF(AND('pg2'!T65&gt;=startDate,'pg2'!T65&lt;=endDate,'pg2'!R65&lt;&gt;""),'pg2'!R65,""))</f>
        <v/>
      </c>
      <c r="AG563" s="110" t="str">
        <f>IF(AC563="","",COUNTIFS(AC2:AC3002,AC563))</f>
        <v/>
      </c>
      <c r="AH563" s="2" t="str">
        <f ca="1">IFERROR(MONTH('pg2'!T65),"--")</f>
        <v>--</v>
      </c>
      <c r="AI563" s="1">
        <f ca="1">COUNTIFS(AC2:AC3002,'pg2'!C65,AH2:AH3002,AH563)</f>
        <v>0</v>
      </c>
    </row>
    <row r="564" spans="27:35" ht="12.75" customHeight="1">
      <c r="AA564" s="1">
        <f t="shared" si="9"/>
        <v>563</v>
      </c>
      <c r="AB564" s="1" t="b">
        <f>AND('pg2'!S66&lt;&gt;"Cancelled",'pg2'!S66&lt;&gt;"Account",'pg2'!S66&lt;&gt;"Pending",'pg2'!S66&lt;&gt;"")</f>
        <v>0</v>
      </c>
      <c r="AC564" s="1" t="str">
        <f>IF(AB564=TRUE,'pg2'!C66,"")</f>
        <v/>
      </c>
      <c r="AD564" s="1" t="str">
        <f>IF('pg2'!S66="Ordered",'pg2'!C66,"")</f>
        <v/>
      </c>
      <c r="AE564" s="2" t="str">
        <f>IF('pg2'!C66&lt;&gt;"",COUNTIF(AD2:AD3002,'pg2'!C66)&gt;4,"--")</f>
        <v>--</v>
      </c>
      <c r="AF564" s="1" t="str">
        <f ca="1">IF(startDate="",0,IF(AND('pg2'!T66&gt;=startDate,'pg2'!T66&lt;=endDate,'pg2'!R66&lt;&gt;""),'pg2'!R66,""))</f>
        <v/>
      </c>
      <c r="AG564" s="110" t="str">
        <f>IF(AC564="","",COUNTIFS(AC2:AC3002,AC564))</f>
        <v/>
      </c>
      <c r="AH564" s="2" t="str">
        <f ca="1">IFERROR(MONTH('pg2'!T66),"--")</f>
        <v>--</v>
      </c>
      <c r="AI564" s="1">
        <f ca="1">COUNTIFS(AC2:AC3002,'pg2'!C66,AH2:AH3002,AH564)</f>
        <v>0</v>
      </c>
    </row>
    <row r="565" spans="27:35" ht="12.75" customHeight="1">
      <c r="AA565" s="1">
        <f t="shared" si="9"/>
        <v>564</v>
      </c>
      <c r="AB565" s="1" t="b">
        <f>AND('pg2'!S67&lt;&gt;"Cancelled",'pg2'!S67&lt;&gt;"Account",'pg2'!S67&lt;&gt;"Pending",'pg2'!S67&lt;&gt;"")</f>
        <v>0</v>
      </c>
      <c r="AC565" s="1" t="str">
        <f>IF(AB565=TRUE,'pg2'!C67,"")</f>
        <v/>
      </c>
      <c r="AD565" s="1" t="str">
        <f>IF('pg2'!S67="Ordered",'pg2'!C67,"")</f>
        <v/>
      </c>
      <c r="AE565" s="2" t="str">
        <f>IF('pg2'!C67&lt;&gt;"",COUNTIF(AD2:AD3002,'pg2'!C67)&gt;4,"--")</f>
        <v>--</v>
      </c>
      <c r="AF565" s="1" t="str">
        <f ca="1">IF(startDate="",0,IF(AND('pg2'!T67&gt;=startDate,'pg2'!T67&lt;=endDate,'pg2'!R67&lt;&gt;""),'pg2'!R67,""))</f>
        <v/>
      </c>
      <c r="AG565" s="110" t="str">
        <f>IF(AC565="","",COUNTIFS(AC2:AC3002,AC565))</f>
        <v/>
      </c>
      <c r="AH565" s="2" t="str">
        <f ca="1">IFERROR(MONTH('pg2'!T67),"--")</f>
        <v>--</v>
      </c>
      <c r="AI565" s="1">
        <f ca="1">COUNTIFS(AC2:AC3002,'pg2'!C67,AH2:AH3002,AH565)</f>
        <v>0</v>
      </c>
    </row>
    <row r="566" spans="27:35" ht="12.75" customHeight="1">
      <c r="AA566" s="1">
        <f t="shared" si="9"/>
        <v>565</v>
      </c>
      <c r="AB566" s="1" t="b">
        <f>AND('pg2'!S68&lt;&gt;"Cancelled",'pg2'!S68&lt;&gt;"Account",'pg2'!S68&lt;&gt;"Pending",'pg2'!S68&lt;&gt;"")</f>
        <v>0</v>
      </c>
      <c r="AC566" s="1" t="str">
        <f>IF(AB566=TRUE,'pg2'!C68,"")</f>
        <v/>
      </c>
      <c r="AD566" s="1" t="str">
        <f>IF('pg2'!S68="Ordered",'pg2'!C68,"")</f>
        <v/>
      </c>
      <c r="AE566" s="2" t="str">
        <f>IF('pg2'!C68&lt;&gt;"",COUNTIF(AD2:AD3002,'pg2'!C68)&gt;4,"--")</f>
        <v>--</v>
      </c>
      <c r="AF566" s="1" t="str">
        <f ca="1">IF(startDate="",0,IF(AND('pg2'!T68&gt;=startDate,'pg2'!T68&lt;=endDate,'pg2'!R68&lt;&gt;""),'pg2'!R68,""))</f>
        <v/>
      </c>
      <c r="AG566" s="110" t="str">
        <f>IF(AC566="","",COUNTIFS(AC2:AC3002,AC566))</f>
        <v/>
      </c>
      <c r="AH566" s="2" t="str">
        <f ca="1">IFERROR(MONTH('pg2'!T68),"--")</f>
        <v>--</v>
      </c>
      <c r="AI566" s="1">
        <f ca="1">COUNTIFS(AC2:AC3002,'pg2'!C68,AH2:AH3002,AH566)</f>
        <v>0</v>
      </c>
    </row>
    <row r="567" spans="27:35" ht="12.75" customHeight="1">
      <c r="AA567" s="1">
        <f t="shared" si="9"/>
        <v>566</v>
      </c>
      <c r="AB567" s="1" t="b">
        <f>AND('pg2'!S69&lt;&gt;"Cancelled",'pg2'!S69&lt;&gt;"Account",'pg2'!S69&lt;&gt;"Pending",'pg2'!S69&lt;&gt;"")</f>
        <v>0</v>
      </c>
      <c r="AC567" s="1" t="str">
        <f>IF(AB567=TRUE,'pg2'!C69,"")</f>
        <v/>
      </c>
      <c r="AD567" s="1" t="str">
        <f>IF('pg2'!S69="Ordered",'pg2'!C69,"")</f>
        <v/>
      </c>
      <c r="AE567" s="2" t="str">
        <f>IF('pg2'!C69&lt;&gt;"",COUNTIF(AD2:AD3002,'pg2'!C69)&gt;4,"--")</f>
        <v>--</v>
      </c>
      <c r="AF567" s="1" t="str">
        <f ca="1">IF(startDate="",0,IF(AND('pg2'!T69&gt;=startDate,'pg2'!T69&lt;=endDate,'pg2'!R69&lt;&gt;""),'pg2'!R69,""))</f>
        <v/>
      </c>
      <c r="AG567" s="110" t="str">
        <f>IF(AC567="","",COUNTIFS(AC2:AC3002,AC567))</f>
        <v/>
      </c>
      <c r="AH567" s="2" t="str">
        <f ca="1">IFERROR(MONTH('pg2'!T69),"--")</f>
        <v>--</v>
      </c>
      <c r="AI567" s="1">
        <f ca="1">COUNTIFS(AC2:AC3002,'pg2'!C69,AH2:AH3002,AH567)</f>
        <v>0</v>
      </c>
    </row>
    <row r="568" spans="27:35" ht="12.75" customHeight="1">
      <c r="AA568" s="1">
        <f t="shared" si="9"/>
        <v>567</v>
      </c>
      <c r="AB568" s="1" t="b">
        <f>AND('pg2'!S70&lt;&gt;"Cancelled",'pg2'!S70&lt;&gt;"Account",'pg2'!S70&lt;&gt;"Pending",'pg2'!S70&lt;&gt;"")</f>
        <v>0</v>
      </c>
      <c r="AC568" s="1" t="str">
        <f>IF(AB568=TRUE,'pg2'!C70,"")</f>
        <v/>
      </c>
      <c r="AD568" s="1" t="str">
        <f>IF('pg2'!S70="Ordered",'pg2'!C70,"")</f>
        <v/>
      </c>
      <c r="AE568" s="2" t="str">
        <f>IF('pg2'!C70&lt;&gt;"",COUNTIF(AD2:AD3002,'pg2'!C70)&gt;4,"--")</f>
        <v>--</v>
      </c>
      <c r="AF568" s="1" t="str">
        <f ca="1">IF(startDate="",0,IF(AND('pg2'!T70&gt;=startDate,'pg2'!T70&lt;=endDate,'pg2'!R70&lt;&gt;""),'pg2'!R70,""))</f>
        <v/>
      </c>
      <c r="AG568" s="110" t="str">
        <f>IF(AC568="","",COUNTIFS(AC2:AC3002,AC568))</f>
        <v/>
      </c>
      <c r="AH568" s="2" t="str">
        <f ca="1">IFERROR(MONTH('pg2'!T70),"--")</f>
        <v>--</v>
      </c>
      <c r="AI568" s="1">
        <f ca="1">COUNTIFS(AC2:AC3002,'pg2'!C70,AH2:AH3002,AH568)</f>
        <v>0</v>
      </c>
    </row>
    <row r="569" spans="27:35" ht="12.75" customHeight="1">
      <c r="AA569" s="1">
        <f t="shared" si="9"/>
        <v>568</v>
      </c>
      <c r="AB569" s="1" t="b">
        <f>AND('pg2'!S71&lt;&gt;"Cancelled",'pg2'!S71&lt;&gt;"Account",'pg2'!S71&lt;&gt;"Pending",'pg2'!S71&lt;&gt;"")</f>
        <v>0</v>
      </c>
      <c r="AC569" s="1" t="str">
        <f>IF(AB569=TRUE,'pg2'!C71,"")</f>
        <v/>
      </c>
      <c r="AD569" s="1" t="str">
        <f>IF('pg2'!S71="Ordered",'pg2'!C71,"")</f>
        <v/>
      </c>
      <c r="AE569" s="2" t="str">
        <f>IF('pg2'!C71&lt;&gt;"",COUNTIF(AD2:AD3002,'pg2'!C71)&gt;4,"--")</f>
        <v>--</v>
      </c>
      <c r="AF569" s="1" t="str">
        <f ca="1">IF(startDate="",0,IF(AND('pg2'!T71&gt;=startDate,'pg2'!T71&lt;=endDate,'pg2'!R71&lt;&gt;""),'pg2'!R71,""))</f>
        <v/>
      </c>
      <c r="AG569" s="110" t="str">
        <f>IF(AC569="","",COUNTIFS(AC2:AC3002,AC569))</f>
        <v/>
      </c>
      <c r="AH569" s="2" t="str">
        <f ca="1">IFERROR(MONTH('pg2'!T71),"--")</f>
        <v>--</v>
      </c>
      <c r="AI569" s="1">
        <f ca="1">COUNTIFS(AC2:AC3002,'pg2'!C71,AH2:AH3002,AH569)</f>
        <v>0</v>
      </c>
    </row>
    <row r="570" spans="27:35" ht="12.75" customHeight="1">
      <c r="AA570" s="1">
        <f t="shared" si="9"/>
        <v>569</v>
      </c>
      <c r="AB570" s="1" t="b">
        <f>AND('pg2'!S72&lt;&gt;"Cancelled",'pg2'!S72&lt;&gt;"Account",'pg2'!S72&lt;&gt;"Pending",'pg2'!S72&lt;&gt;"")</f>
        <v>0</v>
      </c>
      <c r="AC570" s="1" t="str">
        <f>IF(AB570=TRUE,'pg2'!C72,"")</f>
        <v/>
      </c>
      <c r="AD570" s="1" t="str">
        <f>IF('pg2'!S72="Ordered",'pg2'!C72,"")</f>
        <v/>
      </c>
      <c r="AE570" s="2" t="str">
        <f>IF('pg2'!C72&lt;&gt;"",COUNTIF(AD2:AD3002,'pg2'!C72)&gt;4,"--")</f>
        <v>--</v>
      </c>
      <c r="AF570" s="1" t="str">
        <f ca="1">IF(startDate="",0,IF(AND('pg2'!T72&gt;=startDate,'pg2'!T72&lt;=endDate,'pg2'!R72&lt;&gt;""),'pg2'!R72,""))</f>
        <v/>
      </c>
      <c r="AG570" s="110" t="str">
        <f>IF(AC570="","",COUNTIFS(AC2:AC3002,AC570))</f>
        <v/>
      </c>
      <c r="AH570" s="2" t="str">
        <f ca="1">IFERROR(MONTH('pg2'!T72),"--")</f>
        <v>--</v>
      </c>
      <c r="AI570" s="1">
        <f ca="1">COUNTIFS(AC2:AC3002,'pg2'!C72,AH2:AH3002,AH570)</f>
        <v>0</v>
      </c>
    </row>
    <row r="571" spans="27:35" ht="12.75" customHeight="1">
      <c r="AA571" s="1">
        <f t="shared" si="9"/>
        <v>570</v>
      </c>
      <c r="AB571" s="1" t="b">
        <f>AND('pg2'!S73&lt;&gt;"Cancelled",'pg2'!S73&lt;&gt;"Account",'pg2'!S73&lt;&gt;"Pending",'pg2'!S73&lt;&gt;"")</f>
        <v>0</v>
      </c>
      <c r="AC571" s="1" t="str">
        <f>IF(AB571=TRUE,'pg2'!C73,"")</f>
        <v/>
      </c>
      <c r="AD571" s="1" t="str">
        <f>IF('pg2'!S73="Ordered",'pg2'!C73,"")</f>
        <v/>
      </c>
      <c r="AE571" s="2" t="str">
        <f>IF('pg2'!C73&lt;&gt;"",COUNTIF(AD2:AD3002,'pg2'!C73)&gt;4,"--")</f>
        <v>--</v>
      </c>
      <c r="AF571" s="1" t="str">
        <f ca="1">IF(startDate="",0,IF(AND('pg2'!T73&gt;=startDate,'pg2'!T73&lt;=endDate,'pg2'!R73&lt;&gt;""),'pg2'!R73,""))</f>
        <v/>
      </c>
      <c r="AG571" s="110" t="str">
        <f>IF(AC571="","",COUNTIFS(AC2:AC3002,AC571))</f>
        <v/>
      </c>
      <c r="AH571" s="2" t="str">
        <f ca="1">IFERROR(MONTH('pg2'!T73),"--")</f>
        <v>--</v>
      </c>
      <c r="AI571" s="1">
        <f ca="1">COUNTIFS(AC2:AC3002,'pg2'!C73,AH2:AH3002,AH571)</f>
        <v>0</v>
      </c>
    </row>
    <row r="572" spans="27:35" ht="12.75" customHeight="1">
      <c r="AA572" s="1">
        <f t="shared" si="9"/>
        <v>571</v>
      </c>
      <c r="AB572" s="1" t="b">
        <f>AND('pg2'!S74&lt;&gt;"Cancelled",'pg2'!S74&lt;&gt;"Account",'pg2'!S74&lt;&gt;"Pending",'pg2'!S74&lt;&gt;"")</f>
        <v>0</v>
      </c>
      <c r="AC572" s="1" t="str">
        <f>IF(AB572=TRUE,'pg2'!C74,"")</f>
        <v/>
      </c>
      <c r="AD572" s="1" t="str">
        <f>IF('pg2'!S74="Ordered",'pg2'!C74,"")</f>
        <v/>
      </c>
      <c r="AE572" s="2" t="str">
        <f>IF('pg2'!C74&lt;&gt;"",COUNTIF(AD2:AD3002,'pg2'!C74)&gt;4,"--")</f>
        <v>--</v>
      </c>
      <c r="AF572" s="1" t="str">
        <f ca="1">IF(startDate="",0,IF(AND('pg2'!T74&gt;=startDate,'pg2'!T74&lt;=endDate,'pg2'!R74&lt;&gt;""),'pg2'!R74,""))</f>
        <v/>
      </c>
      <c r="AG572" s="110" t="str">
        <f>IF(AC572="","",COUNTIFS(AC2:AC3002,AC572))</f>
        <v/>
      </c>
      <c r="AH572" s="2" t="str">
        <f ca="1">IFERROR(MONTH('pg2'!T74),"--")</f>
        <v>--</v>
      </c>
      <c r="AI572" s="1">
        <f ca="1">COUNTIFS(AC2:AC3002,'pg2'!C74,AH2:AH3002,AH572)</f>
        <v>0</v>
      </c>
    </row>
    <row r="573" spans="27:35" ht="12.75" customHeight="1">
      <c r="AA573" s="1">
        <f t="shared" si="9"/>
        <v>572</v>
      </c>
      <c r="AB573" s="1" t="b">
        <f>AND('pg2'!S75&lt;&gt;"Cancelled",'pg2'!S75&lt;&gt;"Account",'pg2'!S75&lt;&gt;"Pending",'pg2'!S75&lt;&gt;"")</f>
        <v>0</v>
      </c>
      <c r="AC573" s="1" t="str">
        <f>IF(AB573=TRUE,'pg2'!C75,"")</f>
        <v/>
      </c>
      <c r="AD573" s="1" t="str">
        <f>IF('pg2'!S75="Ordered",'pg2'!C75,"")</f>
        <v/>
      </c>
      <c r="AE573" s="2" t="str">
        <f>IF('pg2'!C75&lt;&gt;"",COUNTIF(AD2:AD3002,'pg2'!C75)&gt;4,"--")</f>
        <v>--</v>
      </c>
      <c r="AF573" s="1" t="str">
        <f ca="1">IF(startDate="",0,IF(AND('pg2'!T75&gt;=startDate,'pg2'!T75&lt;=endDate,'pg2'!R75&lt;&gt;""),'pg2'!R75,""))</f>
        <v/>
      </c>
      <c r="AG573" s="110" t="str">
        <f>IF(AC573="","",COUNTIFS(AC2:AC3002,AC573))</f>
        <v/>
      </c>
      <c r="AH573" s="2" t="str">
        <f ca="1">IFERROR(MONTH('pg2'!T75),"--")</f>
        <v>--</v>
      </c>
      <c r="AI573" s="1">
        <f ca="1">COUNTIFS(AC2:AC3002,'pg2'!C75,AH2:AH3002,AH573)</f>
        <v>0</v>
      </c>
    </row>
    <row r="574" spans="27:35" ht="12.75" customHeight="1">
      <c r="AA574" s="1">
        <f t="shared" si="9"/>
        <v>573</v>
      </c>
      <c r="AB574" s="1" t="b">
        <f>AND('pg2'!S76&lt;&gt;"Cancelled",'pg2'!S76&lt;&gt;"Account",'pg2'!S76&lt;&gt;"Pending",'pg2'!S76&lt;&gt;"")</f>
        <v>0</v>
      </c>
      <c r="AC574" s="1" t="str">
        <f>IF(AB574=TRUE,'pg2'!C76,"")</f>
        <v/>
      </c>
      <c r="AD574" s="1" t="str">
        <f>IF('pg2'!S76="Ordered",'pg2'!C76,"")</f>
        <v/>
      </c>
      <c r="AE574" s="2" t="str">
        <f>IF('pg2'!C76&lt;&gt;"",COUNTIF(AD2:AD3002,'pg2'!C76)&gt;4,"--")</f>
        <v>--</v>
      </c>
      <c r="AF574" s="1" t="str">
        <f ca="1">IF(startDate="",0,IF(AND('pg2'!T76&gt;=startDate,'pg2'!T76&lt;=endDate,'pg2'!R76&lt;&gt;""),'pg2'!R76,""))</f>
        <v/>
      </c>
      <c r="AG574" s="110" t="str">
        <f>IF(AC574="","",COUNTIFS(AC2:AC3002,AC574))</f>
        <v/>
      </c>
      <c r="AH574" s="2" t="str">
        <f ca="1">IFERROR(MONTH('pg2'!T76),"--")</f>
        <v>--</v>
      </c>
      <c r="AI574" s="1">
        <f ca="1">COUNTIFS(AC2:AC3002,'pg2'!C76,AH2:AH3002,AH574)</f>
        <v>0</v>
      </c>
    </row>
    <row r="575" spans="27:35" ht="12.75" customHeight="1">
      <c r="AA575" s="1">
        <f t="shared" si="9"/>
        <v>574</v>
      </c>
      <c r="AB575" s="1" t="b">
        <f>AND('pg2'!S77&lt;&gt;"Cancelled",'pg2'!S77&lt;&gt;"Account",'pg2'!S77&lt;&gt;"Pending",'pg2'!S77&lt;&gt;"")</f>
        <v>0</v>
      </c>
      <c r="AC575" s="1" t="str">
        <f>IF(AB575=TRUE,'pg2'!C77,"")</f>
        <v/>
      </c>
      <c r="AD575" s="1" t="str">
        <f>IF('pg2'!S77="Ordered",'pg2'!C77,"")</f>
        <v/>
      </c>
      <c r="AE575" s="2" t="str">
        <f>IF('pg2'!C77&lt;&gt;"",COUNTIF(AD2:AD3002,'pg2'!C77)&gt;4,"--")</f>
        <v>--</v>
      </c>
      <c r="AF575" s="1" t="str">
        <f ca="1">IF(startDate="",0,IF(AND('pg2'!T77&gt;=startDate,'pg2'!T77&lt;=endDate,'pg2'!R77&lt;&gt;""),'pg2'!R77,""))</f>
        <v/>
      </c>
      <c r="AG575" s="110" t="str">
        <f>IF(AC575="","",COUNTIFS(AC2:AC3002,AC575))</f>
        <v/>
      </c>
      <c r="AH575" s="2" t="str">
        <f ca="1">IFERROR(MONTH('pg2'!T77),"--")</f>
        <v>--</v>
      </c>
      <c r="AI575" s="1">
        <f ca="1">COUNTIFS(AC2:AC3002,'pg2'!C77,AH2:AH3002,AH575)</f>
        <v>0</v>
      </c>
    </row>
    <row r="576" spans="27:35" ht="12.75" customHeight="1">
      <c r="AA576" s="1">
        <f t="shared" si="9"/>
        <v>575</v>
      </c>
      <c r="AB576" s="1" t="b">
        <f>AND('pg2'!S78&lt;&gt;"Cancelled",'pg2'!S78&lt;&gt;"Account",'pg2'!S78&lt;&gt;"Pending",'pg2'!S78&lt;&gt;"")</f>
        <v>0</v>
      </c>
      <c r="AC576" s="1" t="str">
        <f>IF(AB576=TRUE,'pg2'!C78,"")</f>
        <v/>
      </c>
      <c r="AD576" s="1" t="str">
        <f>IF('pg2'!S78="Ordered",'pg2'!C78,"")</f>
        <v/>
      </c>
      <c r="AE576" s="2" t="str">
        <f>IF('pg2'!C78&lt;&gt;"",COUNTIF(AD2:AD3002,'pg2'!C78)&gt;4,"--")</f>
        <v>--</v>
      </c>
      <c r="AF576" s="1" t="str">
        <f ca="1">IF(startDate="",0,IF(AND('pg2'!T78&gt;=startDate,'pg2'!T78&lt;=endDate,'pg2'!R78&lt;&gt;""),'pg2'!R78,""))</f>
        <v/>
      </c>
      <c r="AG576" s="110" t="str">
        <f>IF(AC576="","",COUNTIFS(AC2:AC3002,AC576))</f>
        <v/>
      </c>
      <c r="AH576" s="2" t="str">
        <f ca="1">IFERROR(MONTH('pg2'!T78),"--")</f>
        <v>--</v>
      </c>
      <c r="AI576" s="1">
        <f ca="1">COUNTIFS(AC2:AC3002,'pg2'!C78,AH2:AH3002,AH576)</f>
        <v>0</v>
      </c>
    </row>
    <row r="577" spans="27:35" ht="12.75" customHeight="1">
      <c r="AA577" s="1">
        <f t="shared" si="9"/>
        <v>576</v>
      </c>
      <c r="AB577" s="1" t="b">
        <f>AND('pg2'!S79&lt;&gt;"Cancelled",'pg2'!S79&lt;&gt;"Account",'pg2'!S79&lt;&gt;"Pending",'pg2'!S79&lt;&gt;"")</f>
        <v>0</v>
      </c>
      <c r="AC577" s="1" t="str">
        <f>IF(AB577=TRUE,'pg2'!C79,"")</f>
        <v/>
      </c>
      <c r="AD577" s="1" t="str">
        <f>IF('pg2'!S79="Ordered",'pg2'!C79,"")</f>
        <v/>
      </c>
      <c r="AE577" s="2" t="str">
        <f>IF('pg2'!C79&lt;&gt;"",COUNTIF(AD2:AD3002,'pg2'!C79)&gt;4,"--")</f>
        <v>--</v>
      </c>
      <c r="AF577" s="1" t="str">
        <f ca="1">IF(startDate="",0,IF(AND('pg2'!T79&gt;=startDate,'pg2'!T79&lt;=endDate,'pg2'!R79&lt;&gt;""),'pg2'!R79,""))</f>
        <v/>
      </c>
      <c r="AG577" s="110" t="str">
        <f>IF(AC577="","",COUNTIFS(AC2:AC3002,AC577))</f>
        <v/>
      </c>
      <c r="AH577" s="2" t="str">
        <f ca="1">IFERROR(MONTH('pg2'!T79),"--")</f>
        <v>--</v>
      </c>
      <c r="AI577" s="1">
        <f ca="1">COUNTIFS(AC2:AC3002,'pg2'!C79,AH2:AH3002,AH577)</f>
        <v>0</v>
      </c>
    </row>
    <row r="578" spans="27:35" ht="12.75" customHeight="1">
      <c r="AA578" s="1">
        <f t="shared" si="9"/>
        <v>577</v>
      </c>
      <c r="AB578" s="1" t="b">
        <f>AND('pg2'!S80&lt;&gt;"Cancelled",'pg2'!S80&lt;&gt;"Account",'pg2'!S80&lt;&gt;"Pending",'pg2'!S80&lt;&gt;"")</f>
        <v>0</v>
      </c>
      <c r="AC578" s="1" t="str">
        <f>IF(AB578=TRUE,'pg2'!C80,"")</f>
        <v/>
      </c>
      <c r="AD578" s="1" t="str">
        <f>IF('pg2'!S80="Ordered",'pg2'!C80,"")</f>
        <v/>
      </c>
      <c r="AE578" s="2" t="str">
        <f>IF('pg2'!C80&lt;&gt;"",COUNTIF(AD2:AD3002,'pg2'!C80)&gt;4,"--")</f>
        <v>--</v>
      </c>
      <c r="AF578" s="1" t="str">
        <f ca="1">IF(startDate="",0,IF(AND('pg2'!T80&gt;=startDate,'pg2'!T80&lt;=endDate,'pg2'!R80&lt;&gt;""),'pg2'!R80,""))</f>
        <v/>
      </c>
      <c r="AG578" s="110" t="str">
        <f>IF(AC578="","",COUNTIFS(AC2:AC3002,AC578))</f>
        <v/>
      </c>
      <c r="AH578" s="2" t="str">
        <f ca="1">IFERROR(MONTH('pg2'!T80),"--")</f>
        <v>--</v>
      </c>
      <c r="AI578" s="1">
        <f ca="1">COUNTIFS(AC2:AC3002,'pg2'!C80,AH2:AH3002,AH578)</f>
        <v>0</v>
      </c>
    </row>
    <row r="579" spans="27:35" ht="12.75" customHeight="1">
      <c r="AA579" s="1">
        <f t="shared" si="9"/>
        <v>578</v>
      </c>
      <c r="AB579" s="1" t="b">
        <f>AND('pg2'!S81&lt;&gt;"Cancelled",'pg2'!S81&lt;&gt;"Account",'pg2'!S81&lt;&gt;"Pending",'pg2'!S81&lt;&gt;"")</f>
        <v>0</v>
      </c>
      <c r="AC579" s="1" t="str">
        <f>IF(AB579=TRUE,'pg2'!C81,"")</f>
        <v/>
      </c>
      <c r="AD579" s="1" t="str">
        <f>IF('pg2'!S81="Ordered",'pg2'!C81,"")</f>
        <v/>
      </c>
      <c r="AE579" s="2" t="str">
        <f>IF('pg2'!C81&lt;&gt;"",COUNTIF(AD2:AD3002,'pg2'!C81)&gt;4,"--")</f>
        <v>--</v>
      </c>
      <c r="AF579" s="1" t="str">
        <f ca="1">IF(startDate="",0,IF(AND('pg2'!T81&gt;=startDate,'pg2'!T81&lt;=endDate,'pg2'!R81&lt;&gt;""),'pg2'!R81,""))</f>
        <v/>
      </c>
      <c r="AG579" s="110" t="str">
        <f>IF(AC579="","",COUNTIFS(AC2:AC3002,AC579))</f>
        <v/>
      </c>
      <c r="AH579" s="2" t="str">
        <f ca="1">IFERROR(MONTH('pg2'!T81),"--")</f>
        <v>--</v>
      </c>
      <c r="AI579" s="1">
        <f ca="1">COUNTIFS(AC2:AC3002,'pg2'!C81,AH2:AH3002,AH579)</f>
        <v>0</v>
      </c>
    </row>
    <row r="580" spans="27:35" ht="12.75" customHeight="1">
      <c r="AA580" s="1">
        <f t="shared" ref="AA580:AA643" si="10">AA579+1</f>
        <v>579</v>
      </c>
      <c r="AB580" s="1" t="b">
        <f>AND('pg2'!S82&lt;&gt;"Cancelled",'pg2'!S82&lt;&gt;"Account",'pg2'!S82&lt;&gt;"Pending",'pg2'!S82&lt;&gt;"")</f>
        <v>0</v>
      </c>
      <c r="AC580" s="1" t="str">
        <f>IF(AB580=TRUE,'pg2'!C82,"")</f>
        <v/>
      </c>
      <c r="AD580" s="1" t="str">
        <f>IF('pg2'!S82="Ordered",'pg2'!C82,"")</f>
        <v/>
      </c>
      <c r="AE580" s="2" t="str">
        <f>IF('pg2'!C82&lt;&gt;"",COUNTIF(AD2:AD3002,'pg2'!C82)&gt;4,"--")</f>
        <v>--</v>
      </c>
      <c r="AF580" s="1" t="str">
        <f ca="1">IF(startDate="",0,IF(AND('pg2'!T82&gt;=startDate,'pg2'!T82&lt;=endDate,'pg2'!R82&lt;&gt;""),'pg2'!R82,""))</f>
        <v/>
      </c>
      <c r="AG580" s="110" t="str">
        <f>IF(AC580="","",COUNTIFS(AC2:AC3002,AC580))</f>
        <v/>
      </c>
      <c r="AH580" s="2" t="str">
        <f ca="1">IFERROR(MONTH('pg2'!T82),"--")</f>
        <v>--</v>
      </c>
      <c r="AI580" s="1">
        <f ca="1">COUNTIFS(AC2:AC3002,'pg2'!C82,AH2:AH3002,AH580)</f>
        <v>0</v>
      </c>
    </row>
    <row r="581" spans="27:35" ht="12.75" customHeight="1">
      <c r="AA581" s="1">
        <f t="shared" si="10"/>
        <v>580</v>
      </c>
      <c r="AB581" s="1" t="b">
        <f>AND('pg2'!S83&lt;&gt;"Cancelled",'pg2'!S83&lt;&gt;"Account",'pg2'!S83&lt;&gt;"Pending",'pg2'!S83&lt;&gt;"")</f>
        <v>0</v>
      </c>
      <c r="AC581" s="1" t="str">
        <f>IF(AB581=TRUE,'pg2'!C83,"")</f>
        <v/>
      </c>
      <c r="AD581" s="1" t="str">
        <f>IF('pg2'!S83="Ordered",'pg2'!C83,"")</f>
        <v/>
      </c>
      <c r="AE581" s="2" t="str">
        <f>IF('pg2'!C83&lt;&gt;"",COUNTIF(AD2:AD3002,'pg2'!C83)&gt;4,"--")</f>
        <v>--</v>
      </c>
      <c r="AF581" s="1" t="str">
        <f ca="1">IF(startDate="",0,IF(AND('pg2'!T83&gt;=startDate,'pg2'!T83&lt;=endDate,'pg2'!R83&lt;&gt;""),'pg2'!R83,""))</f>
        <v/>
      </c>
      <c r="AG581" s="110" t="str">
        <f>IF(AC581="","",COUNTIFS(AC2:AC3002,AC581))</f>
        <v/>
      </c>
      <c r="AH581" s="2" t="str">
        <f ca="1">IFERROR(MONTH('pg2'!T83),"--")</f>
        <v>--</v>
      </c>
      <c r="AI581" s="1">
        <f ca="1">COUNTIFS(AC2:AC3002,'pg2'!C83,AH2:AH3002,AH581)</f>
        <v>0</v>
      </c>
    </row>
    <row r="582" spans="27:35" ht="12.75" customHeight="1">
      <c r="AA582" s="1">
        <f t="shared" si="10"/>
        <v>581</v>
      </c>
      <c r="AB582" s="1" t="b">
        <f>AND('pg2'!S84&lt;&gt;"Cancelled",'pg2'!S84&lt;&gt;"Account",'pg2'!S84&lt;&gt;"Pending",'pg2'!S84&lt;&gt;"")</f>
        <v>0</v>
      </c>
      <c r="AC582" s="1" t="str">
        <f>IF(AB582=TRUE,'pg2'!C84,"")</f>
        <v/>
      </c>
      <c r="AD582" s="1" t="str">
        <f>IF('pg2'!S84="Ordered",'pg2'!C84,"")</f>
        <v/>
      </c>
      <c r="AE582" s="2" t="str">
        <f>IF('pg2'!C84&lt;&gt;"",COUNTIF(AD2:AD3002,'pg2'!C84)&gt;4,"--")</f>
        <v>--</v>
      </c>
      <c r="AF582" s="1" t="str">
        <f ca="1">IF(startDate="",0,IF(AND('pg2'!T84&gt;=startDate,'pg2'!T84&lt;=endDate,'pg2'!R84&lt;&gt;""),'pg2'!R84,""))</f>
        <v/>
      </c>
      <c r="AG582" s="110" t="str">
        <f>IF(AC582="","",COUNTIFS(AC2:AC3002,AC582))</f>
        <v/>
      </c>
      <c r="AH582" s="2" t="str">
        <f ca="1">IFERROR(MONTH('pg2'!T84),"--")</f>
        <v>--</v>
      </c>
      <c r="AI582" s="1">
        <f ca="1">COUNTIFS(AC2:AC3002,'pg2'!C84,AH2:AH3002,AH582)</f>
        <v>0</v>
      </c>
    </row>
    <row r="583" spans="27:35" ht="12.75" customHeight="1">
      <c r="AA583" s="1">
        <f t="shared" si="10"/>
        <v>582</v>
      </c>
      <c r="AB583" s="1" t="b">
        <f>AND('pg2'!S85&lt;&gt;"Cancelled",'pg2'!S85&lt;&gt;"Account",'pg2'!S85&lt;&gt;"Pending",'pg2'!S85&lt;&gt;"")</f>
        <v>0</v>
      </c>
      <c r="AC583" s="1" t="str">
        <f>IF(AB583=TRUE,'pg2'!C85,"")</f>
        <v/>
      </c>
      <c r="AD583" s="1" t="str">
        <f>IF('pg2'!S85="Ordered",'pg2'!C85,"")</f>
        <v/>
      </c>
      <c r="AE583" s="2" t="str">
        <f>IF('pg2'!C85&lt;&gt;"",COUNTIF(AD2:AD3002,'pg2'!C85)&gt;4,"--")</f>
        <v>--</v>
      </c>
      <c r="AF583" s="1" t="str">
        <f ca="1">IF(startDate="",0,IF(AND('pg2'!T85&gt;=startDate,'pg2'!T85&lt;=endDate,'pg2'!R85&lt;&gt;""),'pg2'!R85,""))</f>
        <v/>
      </c>
      <c r="AG583" s="110" t="str">
        <f>IF(AC583="","",COUNTIFS(AC2:AC3002,AC583))</f>
        <v/>
      </c>
      <c r="AH583" s="2" t="str">
        <f ca="1">IFERROR(MONTH('pg2'!T85),"--")</f>
        <v>--</v>
      </c>
      <c r="AI583" s="1">
        <f ca="1">COUNTIFS(AC2:AC3002,'pg2'!C85,AH2:AH3002,AH583)</f>
        <v>0</v>
      </c>
    </row>
    <row r="584" spans="27:35" ht="12.75" customHeight="1">
      <c r="AA584" s="1">
        <f t="shared" si="10"/>
        <v>583</v>
      </c>
      <c r="AB584" s="1" t="b">
        <f>AND('pg2'!S86&lt;&gt;"Cancelled",'pg2'!S86&lt;&gt;"Account",'pg2'!S86&lt;&gt;"Pending",'pg2'!S86&lt;&gt;"")</f>
        <v>0</v>
      </c>
      <c r="AC584" s="1" t="str">
        <f>IF(AB584=TRUE,'pg2'!C86,"")</f>
        <v/>
      </c>
      <c r="AD584" s="1" t="str">
        <f>IF('pg2'!S86="Ordered",'pg2'!C86,"")</f>
        <v/>
      </c>
      <c r="AE584" s="2" t="str">
        <f>IF('pg2'!C86&lt;&gt;"",COUNTIF(AD2:AD3002,'pg2'!C86)&gt;4,"--")</f>
        <v>--</v>
      </c>
      <c r="AF584" s="1" t="str">
        <f ca="1">IF(startDate="",0,IF(AND('pg2'!T86&gt;=startDate,'pg2'!T86&lt;=endDate,'pg2'!R86&lt;&gt;""),'pg2'!R86,""))</f>
        <v/>
      </c>
      <c r="AG584" s="110" t="str">
        <f>IF(AC584="","",COUNTIFS(AC2:AC3002,AC584))</f>
        <v/>
      </c>
      <c r="AH584" s="2" t="str">
        <f ca="1">IFERROR(MONTH('pg2'!T86),"--")</f>
        <v>--</v>
      </c>
      <c r="AI584" s="1">
        <f ca="1">COUNTIFS(AC2:AC3002,'pg2'!C86,AH2:AH3002,AH584)</f>
        <v>0</v>
      </c>
    </row>
    <row r="585" spans="27:35" ht="12.75" customHeight="1">
      <c r="AA585" s="1">
        <f t="shared" si="10"/>
        <v>584</v>
      </c>
      <c r="AB585" s="1" t="b">
        <f>AND('pg2'!S87&lt;&gt;"Cancelled",'pg2'!S87&lt;&gt;"Account",'pg2'!S87&lt;&gt;"Pending",'pg2'!S87&lt;&gt;"")</f>
        <v>0</v>
      </c>
      <c r="AC585" s="1" t="str">
        <f>IF(AB585=TRUE,'pg2'!C87,"")</f>
        <v/>
      </c>
      <c r="AD585" s="1" t="str">
        <f>IF('pg2'!S87="Ordered",'pg2'!C87,"")</f>
        <v/>
      </c>
      <c r="AE585" s="2" t="str">
        <f>IF('pg2'!C87&lt;&gt;"",COUNTIF(AD2:AD3002,'pg2'!C87)&gt;4,"--")</f>
        <v>--</v>
      </c>
      <c r="AF585" s="1" t="str">
        <f ca="1">IF(startDate="",0,IF(AND('pg2'!T87&gt;=startDate,'pg2'!T87&lt;=endDate,'pg2'!R87&lt;&gt;""),'pg2'!R87,""))</f>
        <v/>
      </c>
      <c r="AG585" s="110" t="str">
        <f>IF(AC585="","",COUNTIFS(AC2:AC3002,AC585))</f>
        <v/>
      </c>
      <c r="AH585" s="2" t="str">
        <f ca="1">IFERROR(MONTH('pg2'!T87),"--")</f>
        <v>--</v>
      </c>
      <c r="AI585" s="1">
        <f ca="1">COUNTIFS(AC2:AC3002,'pg2'!C87,AH2:AH3002,AH585)</f>
        <v>0</v>
      </c>
    </row>
    <row r="586" spans="27:35" ht="12.75" customHeight="1">
      <c r="AA586" s="1">
        <f t="shared" si="10"/>
        <v>585</v>
      </c>
      <c r="AB586" s="1" t="b">
        <f>AND('pg2'!S88&lt;&gt;"Cancelled",'pg2'!S88&lt;&gt;"Account",'pg2'!S88&lt;&gt;"Pending",'pg2'!S88&lt;&gt;"")</f>
        <v>0</v>
      </c>
      <c r="AC586" s="1" t="str">
        <f>IF(AB586=TRUE,'pg2'!C88,"")</f>
        <v/>
      </c>
      <c r="AD586" s="1" t="str">
        <f>IF('pg2'!S88="Ordered",'pg2'!C88,"")</f>
        <v/>
      </c>
      <c r="AE586" s="2" t="str">
        <f>IF('pg2'!C88&lt;&gt;"",COUNTIF(AD2:AD3002,'pg2'!C88)&gt;4,"--")</f>
        <v>--</v>
      </c>
      <c r="AF586" s="1" t="str">
        <f ca="1">IF(startDate="",0,IF(AND('pg2'!T88&gt;=startDate,'pg2'!T88&lt;=endDate,'pg2'!R88&lt;&gt;""),'pg2'!R88,""))</f>
        <v/>
      </c>
      <c r="AG586" s="110" t="str">
        <f>IF(AC586="","",COUNTIFS(AC2:AC3002,AC586))</f>
        <v/>
      </c>
      <c r="AH586" s="2" t="str">
        <f ca="1">IFERROR(MONTH('pg2'!T88),"--")</f>
        <v>--</v>
      </c>
      <c r="AI586" s="1">
        <f ca="1">COUNTIFS(AC2:AC3002,'pg2'!C88,AH2:AH3002,AH586)</f>
        <v>0</v>
      </c>
    </row>
    <row r="587" spans="27:35" ht="12.75" customHeight="1">
      <c r="AA587" s="1">
        <f t="shared" si="10"/>
        <v>586</v>
      </c>
      <c r="AB587" s="1" t="b">
        <f>AND('pg2'!S89&lt;&gt;"Cancelled",'pg2'!S89&lt;&gt;"Account",'pg2'!S89&lt;&gt;"Pending",'pg2'!S89&lt;&gt;"")</f>
        <v>0</v>
      </c>
      <c r="AC587" s="1" t="str">
        <f>IF(AB587=TRUE,'pg2'!C89,"")</f>
        <v/>
      </c>
      <c r="AD587" s="1" t="str">
        <f>IF('pg2'!S89="Ordered",'pg2'!C89,"")</f>
        <v/>
      </c>
      <c r="AE587" s="2" t="str">
        <f>IF('pg2'!C89&lt;&gt;"",COUNTIF(AD2:AD3002,'pg2'!C89)&gt;4,"--")</f>
        <v>--</v>
      </c>
      <c r="AF587" s="1" t="str">
        <f ca="1">IF(startDate="",0,IF(AND('pg2'!T89&gt;=startDate,'pg2'!T89&lt;=endDate,'pg2'!R89&lt;&gt;""),'pg2'!R89,""))</f>
        <v/>
      </c>
      <c r="AG587" s="110" t="str">
        <f>IF(AC587="","",COUNTIFS(AC2:AC3002,AC587))</f>
        <v/>
      </c>
      <c r="AH587" s="2" t="str">
        <f ca="1">IFERROR(MONTH('pg2'!T89),"--")</f>
        <v>--</v>
      </c>
      <c r="AI587" s="1">
        <f ca="1">COUNTIFS(AC2:AC3002,'pg2'!C89,AH2:AH3002,AH587)</f>
        <v>0</v>
      </c>
    </row>
    <row r="588" spans="27:35" ht="12.75" customHeight="1">
      <c r="AA588" s="1">
        <f t="shared" si="10"/>
        <v>587</v>
      </c>
      <c r="AB588" s="1" t="b">
        <f>AND('pg2'!S90&lt;&gt;"Cancelled",'pg2'!S90&lt;&gt;"Account",'pg2'!S90&lt;&gt;"Pending",'pg2'!S90&lt;&gt;"")</f>
        <v>0</v>
      </c>
      <c r="AC588" s="1" t="str">
        <f>IF(AB588=TRUE,'pg2'!C90,"")</f>
        <v/>
      </c>
      <c r="AD588" s="1" t="str">
        <f>IF('pg2'!S90="Ordered",'pg2'!C90,"")</f>
        <v/>
      </c>
      <c r="AE588" s="2" t="str">
        <f>IF('pg2'!C90&lt;&gt;"",COUNTIF(AD2:AD3002,'pg2'!C90)&gt;4,"--")</f>
        <v>--</v>
      </c>
      <c r="AF588" s="1" t="str">
        <f ca="1">IF(startDate="",0,IF(AND('pg2'!T90&gt;=startDate,'pg2'!T90&lt;=endDate,'pg2'!R90&lt;&gt;""),'pg2'!R90,""))</f>
        <v/>
      </c>
      <c r="AG588" s="110" t="str">
        <f>IF(AC588="","",COUNTIFS(AC2:AC3002,AC588))</f>
        <v/>
      </c>
      <c r="AH588" s="2" t="str">
        <f ca="1">IFERROR(MONTH('pg2'!T90),"--")</f>
        <v>--</v>
      </c>
      <c r="AI588" s="1">
        <f ca="1">COUNTIFS(AC2:AC3002,'pg2'!C90,AH2:AH3002,AH588)</f>
        <v>0</v>
      </c>
    </row>
    <row r="589" spans="27:35" ht="12.75" customHeight="1">
      <c r="AA589" s="1">
        <f t="shared" si="10"/>
        <v>588</v>
      </c>
      <c r="AB589" s="1" t="b">
        <f>AND('pg2'!S91&lt;&gt;"Cancelled",'pg2'!S91&lt;&gt;"Account",'pg2'!S91&lt;&gt;"Pending",'pg2'!S91&lt;&gt;"")</f>
        <v>0</v>
      </c>
      <c r="AC589" s="1" t="str">
        <f>IF(AB589=TRUE,'pg2'!C91,"")</f>
        <v/>
      </c>
      <c r="AD589" s="1" t="str">
        <f>IF('pg2'!S91="Ordered",'pg2'!C91,"")</f>
        <v/>
      </c>
      <c r="AE589" s="2" t="str">
        <f>IF('pg2'!C91&lt;&gt;"",COUNTIF(AD2:AD3002,'pg2'!C91)&gt;4,"--")</f>
        <v>--</v>
      </c>
      <c r="AF589" s="1" t="str">
        <f ca="1">IF(startDate="",0,IF(AND('pg2'!T91&gt;=startDate,'pg2'!T91&lt;=endDate,'pg2'!R91&lt;&gt;""),'pg2'!R91,""))</f>
        <v/>
      </c>
      <c r="AG589" s="110" t="str">
        <f>IF(AC589="","",COUNTIFS(AC2:AC3002,AC589))</f>
        <v/>
      </c>
      <c r="AH589" s="2" t="str">
        <f ca="1">IFERROR(MONTH('pg2'!T91),"--")</f>
        <v>--</v>
      </c>
      <c r="AI589" s="1">
        <f ca="1">COUNTIFS(AC2:AC3002,'pg2'!C91,AH2:AH3002,AH589)</f>
        <v>0</v>
      </c>
    </row>
    <row r="590" spans="27:35" ht="12.75" customHeight="1">
      <c r="AA590" s="1">
        <f t="shared" si="10"/>
        <v>589</v>
      </c>
      <c r="AB590" s="1" t="b">
        <f>AND('pg2'!S92&lt;&gt;"Cancelled",'pg2'!S92&lt;&gt;"Account",'pg2'!S92&lt;&gt;"Pending",'pg2'!S92&lt;&gt;"")</f>
        <v>0</v>
      </c>
      <c r="AC590" s="1" t="str">
        <f>IF(AB590=TRUE,'pg2'!C92,"")</f>
        <v/>
      </c>
      <c r="AD590" s="1" t="str">
        <f>IF('pg2'!S92="Ordered",'pg2'!C92,"")</f>
        <v/>
      </c>
      <c r="AE590" s="2" t="str">
        <f>IF('pg2'!C92&lt;&gt;"",COUNTIF(AD2:AD3002,'pg2'!C92)&gt;4,"--")</f>
        <v>--</v>
      </c>
      <c r="AF590" s="1" t="str">
        <f ca="1">IF(startDate="",0,IF(AND('pg2'!T92&gt;=startDate,'pg2'!T92&lt;=endDate,'pg2'!R92&lt;&gt;""),'pg2'!R92,""))</f>
        <v/>
      </c>
      <c r="AG590" s="110" t="str">
        <f>IF(AC590="","",COUNTIFS(AC2:AC3002,AC590))</f>
        <v/>
      </c>
      <c r="AH590" s="2" t="str">
        <f ca="1">IFERROR(MONTH('pg2'!T92),"--")</f>
        <v>--</v>
      </c>
      <c r="AI590" s="1">
        <f ca="1">COUNTIFS(AC2:AC3002,'pg2'!C92,AH2:AH3002,AH590)</f>
        <v>0</v>
      </c>
    </row>
    <row r="591" spans="27:35" ht="12.75" customHeight="1">
      <c r="AA591" s="1">
        <f t="shared" si="10"/>
        <v>590</v>
      </c>
      <c r="AB591" s="1" t="b">
        <f>AND('pg2'!S93&lt;&gt;"Cancelled",'pg2'!S93&lt;&gt;"Account",'pg2'!S93&lt;&gt;"Pending",'pg2'!S93&lt;&gt;"")</f>
        <v>0</v>
      </c>
      <c r="AC591" s="1" t="str">
        <f>IF(AB591=TRUE,'pg2'!C93,"")</f>
        <v/>
      </c>
      <c r="AD591" s="1" t="str">
        <f>IF('pg2'!S93="Ordered",'pg2'!C93,"")</f>
        <v/>
      </c>
      <c r="AE591" s="2" t="str">
        <f>IF('pg2'!C93&lt;&gt;"",COUNTIF(AD2:AD3002,'pg2'!C93)&gt;4,"--")</f>
        <v>--</v>
      </c>
      <c r="AF591" s="1" t="str">
        <f ca="1">IF(startDate="",0,IF(AND('pg2'!T93&gt;=startDate,'pg2'!T93&lt;=endDate,'pg2'!R93&lt;&gt;""),'pg2'!R93,""))</f>
        <v/>
      </c>
      <c r="AG591" s="110" t="str">
        <f>IF(AC591="","",COUNTIFS(AC2:AC3002,AC591))</f>
        <v/>
      </c>
      <c r="AH591" s="2" t="str">
        <f ca="1">IFERROR(MONTH('pg2'!T93),"--")</f>
        <v>--</v>
      </c>
      <c r="AI591" s="1">
        <f ca="1">COUNTIFS(AC2:AC3002,'pg2'!C93,AH2:AH3002,AH591)</f>
        <v>0</v>
      </c>
    </row>
    <row r="592" spans="27:35" ht="12.75" customHeight="1">
      <c r="AA592" s="1">
        <f t="shared" si="10"/>
        <v>591</v>
      </c>
      <c r="AB592" s="1" t="b">
        <f>AND('pg2'!S94&lt;&gt;"Cancelled",'pg2'!S94&lt;&gt;"Account",'pg2'!S94&lt;&gt;"Pending",'pg2'!S94&lt;&gt;"")</f>
        <v>0</v>
      </c>
      <c r="AC592" s="1" t="str">
        <f>IF(AB592=TRUE,'pg2'!C94,"")</f>
        <v/>
      </c>
      <c r="AD592" s="1" t="str">
        <f>IF('pg2'!S94="Ordered",'pg2'!C94,"")</f>
        <v/>
      </c>
      <c r="AE592" s="2" t="str">
        <f>IF('pg2'!C94&lt;&gt;"",COUNTIF(AD2:AD3002,'pg2'!C94)&gt;4,"--")</f>
        <v>--</v>
      </c>
      <c r="AF592" s="1" t="str">
        <f ca="1">IF(startDate="",0,IF(AND('pg2'!T94&gt;=startDate,'pg2'!T94&lt;=endDate,'pg2'!R94&lt;&gt;""),'pg2'!R94,""))</f>
        <v/>
      </c>
      <c r="AG592" s="110" t="str">
        <f>IF(AC592="","",COUNTIFS(AC2:AC3002,AC592))</f>
        <v/>
      </c>
      <c r="AH592" s="2" t="str">
        <f ca="1">IFERROR(MONTH('pg2'!T94),"--")</f>
        <v>--</v>
      </c>
      <c r="AI592" s="1">
        <f ca="1">COUNTIFS(AC2:AC3002,'pg2'!C94,AH2:AH3002,AH592)</f>
        <v>0</v>
      </c>
    </row>
    <row r="593" spans="27:35" ht="12.75" customHeight="1">
      <c r="AA593" s="1">
        <f t="shared" si="10"/>
        <v>592</v>
      </c>
      <c r="AB593" s="1" t="b">
        <f>AND('pg2'!S95&lt;&gt;"Cancelled",'pg2'!S95&lt;&gt;"Account",'pg2'!S95&lt;&gt;"Pending",'pg2'!S95&lt;&gt;"")</f>
        <v>0</v>
      </c>
      <c r="AC593" s="1" t="str">
        <f>IF(AB593=TRUE,'pg2'!C95,"")</f>
        <v/>
      </c>
      <c r="AD593" s="1" t="str">
        <f>IF('pg2'!S95="Ordered",'pg2'!C95,"")</f>
        <v/>
      </c>
      <c r="AE593" s="2" t="str">
        <f>IF('pg2'!C95&lt;&gt;"",COUNTIF(AD2:AD3002,'pg2'!C95)&gt;4,"--")</f>
        <v>--</v>
      </c>
      <c r="AF593" s="1" t="str">
        <f ca="1">IF(startDate="",0,IF(AND('pg2'!T95&gt;=startDate,'pg2'!T95&lt;=endDate,'pg2'!R95&lt;&gt;""),'pg2'!R95,""))</f>
        <v/>
      </c>
      <c r="AG593" s="110" t="str">
        <f>IF(AC593="","",COUNTIFS(AC2:AC3002,AC593))</f>
        <v/>
      </c>
      <c r="AH593" s="2" t="str">
        <f ca="1">IFERROR(MONTH('pg2'!T95),"--")</f>
        <v>--</v>
      </c>
      <c r="AI593" s="1">
        <f ca="1">COUNTIFS(AC2:AC3002,'pg2'!C95,AH2:AH3002,AH593)</f>
        <v>0</v>
      </c>
    </row>
    <row r="594" spans="27:35" ht="12.75" customHeight="1">
      <c r="AA594" s="1">
        <f t="shared" si="10"/>
        <v>593</v>
      </c>
      <c r="AB594" s="1" t="b">
        <f>AND('pg2'!S96&lt;&gt;"Cancelled",'pg2'!S96&lt;&gt;"Account",'pg2'!S96&lt;&gt;"Pending",'pg2'!S96&lt;&gt;"")</f>
        <v>0</v>
      </c>
      <c r="AC594" s="1" t="str">
        <f>IF(AB594=TRUE,'pg2'!C96,"")</f>
        <v/>
      </c>
      <c r="AD594" s="1" t="str">
        <f>IF('pg2'!S96="Ordered",'pg2'!C96,"")</f>
        <v/>
      </c>
      <c r="AE594" s="2" t="str">
        <f>IF('pg2'!C96&lt;&gt;"",COUNTIF(AD2:AD3002,'pg2'!C96)&gt;4,"--")</f>
        <v>--</v>
      </c>
      <c r="AF594" s="1" t="str">
        <f ca="1">IF(startDate="",0,IF(AND('pg2'!T96&gt;=startDate,'pg2'!T96&lt;=endDate,'pg2'!R96&lt;&gt;""),'pg2'!R96,""))</f>
        <v/>
      </c>
      <c r="AG594" s="110" t="str">
        <f>IF(AC594="","",COUNTIFS(AC2:AC3002,AC594))</f>
        <v/>
      </c>
      <c r="AH594" s="2" t="str">
        <f ca="1">IFERROR(MONTH('pg2'!T96),"--")</f>
        <v>--</v>
      </c>
      <c r="AI594" s="1">
        <f ca="1">COUNTIFS(AC2:AC3002,'pg2'!C96,AH2:AH3002,AH594)</f>
        <v>0</v>
      </c>
    </row>
    <row r="595" spans="27:35" ht="12.75" customHeight="1">
      <c r="AA595" s="1">
        <f t="shared" si="10"/>
        <v>594</v>
      </c>
      <c r="AB595" s="1" t="b">
        <f>AND('pg2'!S97&lt;&gt;"Cancelled",'pg2'!S97&lt;&gt;"Account",'pg2'!S97&lt;&gt;"Pending",'pg2'!S97&lt;&gt;"")</f>
        <v>0</v>
      </c>
      <c r="AC595" s="1" t="str">
        <f>IF(AB595=TRUE,'pg2'!C97,"")</f>
        <v/>
      </c>
      <c r="AD595" s="1" t="str">
        <f>IF('pg2'!S97="Ordered",'pg2'!C97,"")</f>
        <v/>
      </c>
      <c r="AE595" s="2" t="str">
        <f>IF('pg2'!C97&lt;&gt;"",COUNTIF(AD2:AD3002,'pg2'!C97)&gt;4,"--")</f>
        <v>--</v>
      </c>
      <c r="AF595" s="1" t="str">
        <f ca="1">IF(startDate="",0,IF(AND('pg2'!T97&gt;=startDate,'pg2'!T97&lt;=endDate,'pg2'!R97&lt;&gt;""),'pg2'!R97,""))</f>
        <v/>
      </c>
      <c r="AG595" s="110" t="str">
        <f>IF(AC595="","",COUNTIFS(AC2:AC3002,AC595))</f>
        <v/>
      </c>
      <c r="AH595" s="2" t="str">
        <f ca="1">IFERROR(MONTH('pg2'!T97),"--")</f>
        <v>--</v>
      </c>
      <c r="AI595" s="1">
        <f ca="1">COUNTIFS(AC2:AC3002,'pg2'!C97,AH2:AH3002,AH595)</f>
        <v>0</v>
      </c>
    </row>
    <row r="596" spans="27:35" ht="12.75" customHeight="1">
      <c r="AA596" s="1">
        <f t="shared" si="10"/>
        <v>595</v>
      </c>
      <c r="AB596" s="1" t="b">
        <f>AND('pg2'!S98&lt;&gt;"Cancelled",'pg2'!S98&lt;&gt;"Account",'pg2'!S98&lt;&gt;"Pending",'pg2'!S98&lt;&gt;"")</f>
        <v>0</v>
      </c>
      <c r="AC596" s="1" t="str">
        <f>IF(AB596=TRUE,'pg2'!C98,"")</f>
        <v/>
      </c>
      <c r="AD596" s="1" t="str">
        <f>IF('pg2'!S98="Ordered",'pg2'!C98,"")</f>
        <v/>
      </c>
      <c r="AE596" s="2" t="str">
        <f>IF('pg2'!C98&lt;&gt;"",COUNTIF(AD2:AD3002,'pg2'!C98)&gt;4,"--")</f>
        <v>--</v>
      </c>
      <c r="AF596" s="1" t="str">
        <f ca="1">IF(startDate="",0,IF(AND('pg2'!T98&gt;=startDate,'pg2'!T98&lt;=endDate,'pg2'!R98&lt;&gt;""),'pg2'!R98,""))</f>
        <v/>
      </c>
      <c r="AG596" s="110" t="str">
        <f>IF(AC596="","",COUNTIFS(AC2:AC3002,AC596))</f>
        <v/>
      </c>
      <c r="AH596" s="2" t="str">
        <f ca="1">IFERROR(MONTH('pg2'!T98),"--")</f>
        <v>--</v>
      </c>
      <c r="AI596" s="1">
        <f ca="1">COUNTIFS(AC2:AC3002,'pg2'!C98,AH2:AH3002,AH596)</f>
        <v>0</v>
      </c>
    </row>
    <row r="597" spans="27:35" ht="12.75" customHeight="1">
      <c r="AA597" s="1">
        <f t="shared" si="10"/>
        <v>596</v>
      </c>
      <c r="AB597" s="1" t="b">
        <f>AND('pg2'!S99&lt;&gt;"Cancelled",'pg2'!S99&lt;&gt;"Account",'pg2'!S99&lt;&gt;"Pending",'pg2'!S99&lt;&gt;"")</f>
        <v>0</v>
      </c>
      <c r="AC597" s="1" t="str">
        <f>IF(AB597=TRUE,'pg2'!C99,"")</f>
        <v/>
      </c>
      <c r="AD597" s="1" t="str">
        <f>IF('pg2'!S99="Ordered",'pg2'!C99,"")</f>
        <v/>
      </c>
      <c r="AE597" s="2" t="str">
        <f>IF('pg2'!C99&lt;&gt;"",COUNTIF(AD2:AD3002,'pg2'!C99)&gt;4,"--")</f>
        <v>--</v>
      </c>
      <c r="AF597" s="1" t="str">
        <f ca="1">IF(startDate="",0,IF(AND('pg2'!T99&gt;=startDate,'pg2'!T99&lt;=endDate,'pg2'!R99&lt;&gt;""),'pg2'!R99,""))</f>
        <v/>
      </c>
      <c r="AG597" s="110" t="str">
        <f>IF(AC597="","",COUNTIFS(AC2:AC3002,AC597))</f>
        <v/>
      </c>
      <c r="AH597" s="2" t="str">
        <f ca="1">IFERROR(MONTH('pg2'!T99),"--")</f>
        <v>--</v>
      </c>
      <c r="AI597" s="1">
        <f ca="1">COUNTIFS(AC2:AC3002,'pg2'!C99,AH2:AH3002,AH597)</f>
        <v>0</v>
      </c>
    </row>
    <row r="598" spans="27:35" ht="12.75" customHeight="1">
      <c r="AA598" s="1">
        <f t="shared" si="10"/>
        <v>597</v>
      </c>
      <c r="AB598" s="1" t="b">
        <f>AND('pg2'!S100&lt;&gt;"Cancelled",'pg2'!S100&lt;&gt;"Account",'pg2'!S100&lt;&gt;"Pending",'pg2'!S100&lt;&gt;"")</f>
        <v>0</v>
      </c>
      <c r="AC598" s="1" t="str">
        <f>IF(AB598=TRUE,'pg2'!C100,"")</f>
        <v/>
      </c>
      <c r="AD598" s="1" t="str">
        <f>IF('pg2'!S100="Ordered",'pg2'!C100,"")</f>
        <v/>
      </c>
      <c r="AE598" s="2" t="str">
        <f>IF('pg2'!C100&lt;&gt;"",COUNTIF(AD2:AD3002,'pg2'!C100)&gt;4,"--")</f>
        <v>--</v>
      </c>
      <c r="AF598" s="1" t="str">
        <f ca="1">IF(startDate="",0,IF(AND('pg2'!T100&gt;=startDate,'pg2'!T100&lt;=endDate,'pg2'!R100&lt;&gt;""),'pg2'!R100,""))</f>
        <v/>
      </c>
      <c r="AG598" s="110" t="str">
        <f>IF(AC598="","",COUNTIFS(AC2:AC3002,AC598))</f>
        <v/>
      </c>
      <c r="AH598" s="2" t="str">
        <f ca="1">IFERROR(MONTH('pg2'!T100),"--")</f>
        <v>--</v>
      </c>
      <c r="AI598" s="1">
        <f ca="1">COUNTIFS(AC2:AC3002,'pg2'!C100,AH2:AH3002,AH598)</f>
        <v>0</v>
      </c>
    </row>
    <row r="599" spans="27:35" ht="12.75" customHeight="1">
      <c r="AA599" s="1">
        <f t="shared" si="10"/>
        <v>598</v>
      </c>
      <c r="AB599" s="1" t="b">
        <f>AND('pg2'!S101&lt;&gt;"Cancelled",'pg2'!S101&lt;&gt;"Account",'pg2'!S101&lt;&gt;"Pending",'pg2'!S101&lt;&gt;"")</f>
        <v>0</v>
      </c>
      <c r="AC599" s="1" t="str">
        <f>IF(AB599=TRUE,'pg2'!C101,"")</f>
        <v/>
      </c>
      <c r="AD599" s="1" t="str">
        <f>IF('pg2'!S101="Ordered",'pg2'!C101,"")</f>
        <v/>
      </c>
      <c r="AE599" s="2" t="str">
        <f>IF('pg2'!C101&lt;&gt;"",COUNTIF(AD2:AD3002,'pg2'!C101)&gt;4,"--")</f>
        <v>--</v>
      </c>
      <c r="AF599" s="1" t="str">
        <f ca="1">IF(startDate="",0,IF(AND('pg2'!T101&gt;=startDate,'pg2'!T101&lt;=endDate,'pg2'!R101&lt;&gt;""),'pg2'!R101,""))</f>
        <v/>
      </c>
      <c r="AG599" s="110" t="str">
        <f>IF(AC599="","",COUNTIFS(AC2:AC3002,AC599))</f>
        <v/>
      </c>
      <c r="AH599" s="2" t="str">
        <f ca="1">IFERROR(MONTH('pg2'!T101),"--")</f>
        <v>--</v>
      </c>
      <c r="AI599" s="1">
        <f ca="1">COUNTIFS(AC2:AC3002,'pg2'!C101,AH2:AH3002,AH599)</f>
        <v>0</v>
      </c>
    </row>
    <row r="600" spans="27:35" ht="12.75" customHeight="1">
      <c r="AA600" s="1">
        <f t="shared" si="10"/>
        <v>599</v>
      </c>
      <c r="AB600" s="1" t="b">
        <f>AND('pg2'!S102&lt;&gt;"Cancelled",'pg2'!S102&lt;&gt;"Account",'pg2'!S102&lt;&gt;"Pending",'pg2'!S102&lt;&gt;"")</f>
        <v>0</v>
      </c>
      <c r="AC600" s="1" t="str">
        <f>IF(AB600=TRUE,'pg2'!C102,"")</f>
        <v/>
      </c>
      <c r="AD600" s="1" t="str">
        <f>IF('pg2'!S102="Ordered",'pg2'!C102,"")</f>
        <v/>
      </c>
      <c r="AE600" s="2" t="str">
        <f>IF('pg2'!C102&lt;&gt;"",COUNTIF(AD2:AD3002,'pg2'!C102)&gt;4,"--")</f>
        <v>--</v>
      </c>
      <c r="AF600" s="1" t="str">
        <f ca="1">IF(startDate="",0,IF(AND('pg2'!T102&gt;=startDate,'pg2'!T102&lt;=endDate,'pg2'!R102&lt;&gt;""),'pg2'!R102,""))</f>
        <v/>
      </c>
      <c r="AG600" s="110" t="str">
        <f>IF(AC600="","",COUNTIFS(AC2:AC3002,AC600))</f>
        <v/>
      </c>
      <c r="AH600" s="2" t="str">
        <f ca="1">IFERROR(MONTH('pg2'!T102),"--")</f>
        <v>--</v>
      </c>
      <c r="AI600" s="1">
        <f ca="1">COUNTIFS(AC2:AC3002,'pg2'!C102,AH2:AH3002,AH600)</f>
        <v>0</v>
      </c>
    </row>
    <row r="601" spans="27:35" ht="12.75" customHeight="1">
      <c r="AA601" s="1">
        <f t="shared" si="10"/>
        <v>600</v>
      </c>
      <c r="AB601" s="1" t="b">
        <f>AND('pg2'!S103&lt;&gt;"Cancelled",'pg2'!S103&lt;&gt;"Account",'pg2'!S103&lt;&gt;"Pending",'pg2'!S103&lt;&gt;"")</f>
        <v>0</v>
      </c>
      <c r="AC601" s="1" t="str">
        <f>IF(AB601=TRUE,'pg2'!C103,"")</f>
        <v/>
      </c>
      <c r="AD601" s="1" t="str">
        <f>IF('pg2'!S103="Ordered",'pg2'!C103,"")</f>
        <v/>
      </c>
      <c r="AE601" s="2" t="str">
        <f>IF('pg2'!C103&lt;&gt;"",COUNTIF(AD2:AD3002,'pg2'!C103)&gt;4,"--")</f>
        <v>--</v>
      </c>
      <c r="AF601" s="1" t="str">
        <f ca="1">IF(startDate="",0,IF(AND('pg2'!T103&gt;=startDate,'pg2'!T103&lt;=endDate,'pg2'!R103&lt;&gt;""),'pg2'!R103,""))</f>
        <v/>
      </c>
      <c r="AG601" s="110" t="str">
        <f>IF(AC601="","",COUNTIFS(AC2:AC3002,AC601))</f>
        <v/>
      </c>
      <c r="AH601" s="2" t="str">
        <f ca="1">IFERROR(MONTH('pg2'!T103),"--")</f>
        <v>--</v>
      </c>
      <c r="AI601" s="1">
        <f ca="1">COUNTIFS(AC2:AC3002,'pg2'!C103,AH2:AH3002,AH601)</f>
        <v>0</v>
      </c>
    </row>
    <row r="602" spans="27:35" ht="12.75" customHeight="1">
      <c r="AA602" s="1">
        <f t="shared" si="10"/>
        <v>601</v>
      </c>
      <c r="AB602" s="1" t="b">
        <f>AND('pg2'!S104&lt;&gt;"Cancelled",'pg2'!S104&lt;&gt;"Account",'pg2'!S104&lt;&gt;"Pending",'pg2'!S104&lt;&gt;"")</f>
        <v>0</v>
      </c>
      <c r="AC602" s="1" t="str">
        <f>IF(AB602=TRUE,'pg2'!C104,"")</f>
        <v/>
      </c>
      <c r="AD602" s="1" t="str">
        <f>IF('pg2'!S104="Ordered",'pg2'!C104,"")</f>
        <v/>
      </c>
      <c r="AE602" s="2" t="str">
        <f>IF('pg2'!C104&lt;&gt;"",COUNTIF(AD2:AD3002,'pg2'!C104)&gt;4,"--")</f>
        <v>--</v>
      </c>
      <c r="AF602" s="1" t="str">
        <f ca="1">IF(startDate="",0,IF(AND('pg2'!T104&gt;=startDate,'pg2'!T104&lt;=endDate,'pg2'!R104&lt;&gt;""),'pg2'!R104,""))</f>
        <v/>
      </c>
      <c r="AG602" s="110" t="str">
        <f>IF(AC602="","",COUNTIFS(AC2:AC3002,AC602))</f>
        <v/>
      </c>
      <c r="AH602" s="2" t="str">
        <f ca="1">IFERROR(MONTH('pg2'!T104),"--")</f>
        <v>--</v>
      </c>
      <c r="AI602" s="1">
        <f ca="1">COUNTIFS(AC2:AC3002,'pg2'!C104,AH2:AH3002,AH602)</f>
        <v>0</v>
      </c>
    </row>
    <row r="603" spans="27:35" ht="12.75" customHeight="1">
      <c r="AA603" s="1">
        <f t="shared" si="10"/>
        <v>602</v>
      </c>
      <c r="AB603" s="1" t="b">
        <f>AND('pg2'!S105&lt;&gt;"Cancelled",'pg2'!S105&lt;&gt;"Account",'pg2'!S105&lt;&gt;"Pending",'pg2'!S105&lt;&gt;"")</f>
        <v>0</v>
      </c>
      <c r="AC603" s="1" t="str">
        <f>IF(AB603=TRUE,'pg2'!C105,"")</f>
        <v/>
      </c>
      <c r="AD603" s="1" t="str">
        <f>IF('pg2'!S105="Ordered",'pg2'!C105,"")</f>
        <v/>
      </c>
      <c r="AE603" s="2" t="str">
        <f>IF('pg2'!C105&lt;&gt;"",COUNTIF(AD2:AD3002,'pg2'!C105)&gt;4,"--")</f>
        <v>--</v>
      </c>
      <c r="AF603" s="1" t="str">
        <f ca="1">IF(startDate="",0,IF(AND('pg2'!T105&gt;=startDate,'pg2'!T105&lt;=endDate,'pg2'!R105&lt;&gt;""),'pg2'!R105,""))</f>
        <v/>
      </c>
      <c r="AG603" s="110" t="str">
        <f>IF(AC603="","",COUNTIFS(AC2:AC3002,AC603))</f>
        <v/>
      </c>
      <c r="AH603" s="2" t="str">
        <f ca="1">IFERROR(MONTH('pg2'!T105),"--")</f>
        <v>--</v>
      </c>
      <c r="AI603" s="1">
        <f ca="1">COUNTIFS(AC2:AC3002,'pg2'!C105,AH2:AH3002,AH603)</f>
        <v>0</v>
      </c>
    </row>
    <row r="604" spans="27:35" ht="12.75" customHeight="1">
      <c r="AA604" s="1">
        <f t="shared" si="10"/>
        <v>603</v>
      </c>
      <c r="AB604" s="1" t="b">
        <f>AND('pg2'!S106&lt;&gt;"Cancelled",'pg2'!S106&lt;&gt;"Account",'pg2'!S106&lt;&gt;"Pending",'pg2'!S106&lt;&gt;"")</f>
        <v>0</v>
      </c>
      <c r="AC604" s="1" t="str">
        <f>IF(AB604=TRUE,'pg2'!C106,"")</f>
        <v/>
      </c>
      <c r="AD604" s="1" t="str">
        <f>IF('pg2'!S106="Ordered",'pg2'!C106,"")</f>
        <v/>
      </c>
      <c r="AE604" s="2" t="str">
        <f>IF('pg2'!C106&lt;&gt;"",COUNTIF(AD2:AD3002,'pg2'!C106)&gt;4,"--")</f>
        <v>--</v>
      </c>
      <c r="AF604" s="1" t="str">
        <f ca="1">IF(startDate="",0,IF(AND('pg2'!T106&gt;=startDate,'pg2'!T106&lt;=endDate,'pg2'!R106&lt;&gt;""),'pg2'!R106,""))</f>
        <v/>
      </c>
      <c r="AG604" s="110" t="str">
        <f>IF(AC604="","",COUNTIFS(AC2:AC3002,AC604))</f>
        <v/>
      </c>
      <c r="AH604" s="2" t="str">
        <f ca="1">IFERROR(MONTH('pg2'!T106),"--")</f>
        <v>--</v>
      </c>
      <c r="AI604" s="1">
        <f ca="1">COUNTIFS(AC2:AC3002,'pg2'!C106,AH2:AH3002,AH604)</f>
        <v>0</v>
      </c>
    </row>
    <row r="605" spans="27:35" ht="12.75" customHeight="1">
      <c r="AA605" s="1">
        <f t="shared" si="10"/>
        <v>604</v>
      </c>
      <c r="AB605" s="1" t="b">
        <f>AND('pg2'!S107&lt;&gt;"Cancelled",'pg2'!S107&lt;&gt;"Account",'pg2'!S107&lt;&gt;"Pending",'pg2'!S107&lt;&gt;"")</f>
        <v>0</v>
      </c>
      <c r="AC605" s="1" t="str">
        <f>IF(AB605=TRUE,'pg2'!C107,"")</f>
        <v/>
      </c>
      <c r="AD605" s="1" t="str">
        <f>IF('pg2'!S107="Ordered",'pg2'!C107,"")</f>
        <v/>
      </c>
      <c r="AE605" s="2" t="str">
        <f>IF('pg2'!C107&lt;&gt;"",COUNTIF(AD2:AD3002,'pg2'!C107)&gt;4,"--")</f>
        <v>--</v>
      </c>
      <c r="AF605" s="1" t="str">
        <f ca="1">IF(startDate="",0,IF(AND('pg2'!T107&gt;=startDate,'pg2'!T107&lt;=endDate,'pg2'!R107&lt;&gt;""),'pg2'!R107,""))</f>
        <v/>
      </c>
      <c r="AG605" s="110" t="str">
        <f>IF(AC605="","",COUNTIFS(AC2:AC3002,AC605))</f>
        <v/>
      </c>
      <c r="AH605" s="2" t="str">
        <f ca="1">IFERROR(MONTH('pg2'!T107),"--")</f>
        <v>--</v>
      </c>
      <c r="AI605" s="1">
        <f ca="1">COUNTIFS(AC2:AC3002,'pg2'!C107,AH2:AH3002,AH605)</f>
        <v>0</v>
      </c>
    </row>
    <row r="606" spans="27:35" ht="12.75" customHeight="1">
      <c r="AA606" s="1">
        <f t="shared" si="10"/>
        <v>605</v>
      </c>
      <c r="AB606" s="1" t="b">
        <f>AND('pg2'!S108&lt;&gt;"Cancelled",'pg2'!S108&lt;&gt;"Account",'pg2'!S108&lt;&gt;"Pending",'pg2'!S108&lt;&gt;"")</f>
        <v>0</v>
      </c>
      <c r="AC606" s="1" t="str">
        <f>IF(AB606=TRUE,'pg2'!C108,"")</f>
        <v/>
      </c>
      <c r="AD606" s="1" t="str">
        <f>IF('pg2'!S108="Ordered",'pg2'!C108,"")</f>
        <v/>
      </c>
      <c r="AE606" s="2" t="str">
        <f>IF('pg2'!C108&lt;&gt;"",COUNTIF(AD2:AD3002,'pg2'!C108)&gt;4,"--")</f>
        <v>--</v>
      </c>
      <c r="AF606" s="1" t="str">
        <f ca="1">IF(startDate="",0,IF(AND('pg2'!T108&gt;=startDate,'pg2'!T108&lt;=endDate,'pg2'!R108&lt;&gt;""),'pg2'!R108,""))</f>
        <v/>
      </c>
      <c r="AG606" s="110" t="str">
        <f>IF(AC606="","",COUNTIFS(AC2:AC3002,AC606))</f>
        <v/>
      </c>
      <c r="AH606" s="2" t="str">
        <f ca="1">IFERROR(MONTH('pg2'!T108),"--")</f>
        <v>--</v>
      </c>
      <c r="AI606" s="1">
        <f ca="1">COUNTIFS(AC2:AC3002,'pg2'!C108,AH2:AH3002,AH606)</f>
        <v>0</v>
      </c>
    </row>
    <row r="607" spans="27:35" ht="12.75" customHeight="1">
      <c r="AA607" s="1">
        <f t="shared" si="10"/>
        <v>606</v>
      </c>
      <c r="AB607" s="1" t="b">
        <f>AND('pg2'!S109&lt;&gt;"Cancelled",'pg2'!S109&lt;&gt;"Account",'pg2'!S109&lt;&gt;"Pending",'pg2'!S109&lt;&gt;"")</f>
        <v>0</v>
      </c>
      <c r="AC607" s="1" t="str">
        <f>IF(AB607=TRUE,'pg2'!C109,"")</f>
        <v/>
      </c>
      <c r="AD607" s="1" t="str">
        <f>IF('pg2'!S109="Ordered",'pg2'!C109,"")</f>
        <v/>
      </c>
      <c r="AE607" s="2" t="str">
        <f>IF('pg2'!C109&lt;&gt;"",COUNTIF(AD2:AD3002,'pg2'!C109)&gt;4,"--")</f>
        <v>--</v>
      </c>
      <c r="AF607" s="1" t="str">
        <f ca="1">IF(startDate="",0,IF(AND('pg2'!T109&gt;=startDate,'pg2'!T109&lt;=endDate,'pg2'!R109&lt;&gt;""),'pg2'!R109,""))</f>
        <v/>
      </c>
      <c r="AG607" s="110" t="str">
        <f>IF(AC607="","",COUNTIFS(AC2:AC3002,AC607))</f>
        <v/>
      </c>
      <c r="AH607" s="2" t="str">
        <f ca="1">IFERROR(MONTH('pg2'!T109),"--")</f>
        <v>--</v>
      </c>
      <c r="AI607" s="1">
        <f ca="1">COUNTIFS(AC2:AC3002,'pg2'!C109,AH2:AH3002,AH607)</f>
        <v>0</v>
      </c>
    </row>
    <row r="608" spans="27:35" ht="12.75" customHeight="1">
      <c r="AA608" s="1">
        <f t="shared" si="10"/>
        <v>607</v>
      </c>
      <c r="AB608" s="1" t="b">
        <f>AND('pg2'!S110&lt;&gt;"Cancelled",'pg2'!S110&lt;&gt;"Account",'pg2'!S110&lt;&gt;"Pending",'pg2'!S110&lt;&gt;"")</f>
        <v>0</v>
      </c>
      <c r="AC608" s="1" t="str">
        <f>IF(AB608=TRUE,'pg2'!C110,"")</f>
        <v/>
      </c>
      <c r="AD608" s="1" t="str">
        <f>IF('pg2'!S110="Ordered",'pg2'!C110,"")</f>
        <v/>
      </c>
      <c r="AE608" s="2" t="str">
        <f>IF('pg2'!C110&lt;&gt;"",COUNTIF(AD2:AD3002,'pg2'!C110)&gt;4,"--")</f>
        <v>--</v>
      </c>
      <c r="AF608" s="1" t="str">
        <f ca="1">IF(startDate="",0,IF(AND('pg2'!T110&gt;=startDate,'pg2'!T110&lt;=endDate,'pg2'!R110&lt;&gt;""),'pg2'!R110,""))</f>
        <v/>
      </c>
      <c r="AG608" s="110" t="str">
        <f>IF(AC608="","",COUNTIFS(AC2:AC3002,AC608))</f>
        <v/>
      </c>
      <c r="AH608" s="2" t="str">
        <f ca="1">IFERROR(MONTH('pg2'!T110),"--")</f>
        <v>--</v>
      </c>
      <c r="AI608" s="1">
        <f ca="1">COUNTIFS(AC2:AC3002,'pg2'!C110,AH2:AH3002,AH608)</f>
        <v>0</v>
      </c>
    </row>
    <row r="609" spans="27:35" ht="12.75" customHeight="1">
      <c r="AA609" s="1">
        <f t="shared" si="10"/>
        <v>608</v>
      </c>
      <c r="AB609" s="1" t="b">
        <f>AND('pg2'!S111&lt;&gt;"Cancelled",'pg2'!S111&lt;&gt;"Account",'pg2'!S111&lt;&gt;"Pending",'pg2'!S111&lt;&gt;"")</f>
        <v>0</v>
      </c>
      <c r="AC609" s="1" t="str">
        <f>IF(AB609=TRUE,'pg2'!C111,"")</f>
        <v/>
      </c>
      <c r="AD609" s="1" t="str">
        <f>IF('pg2'!S111="Ordered",'pg2'!C111,"")</f>
        <v/>
      </c>
      <c r="AE609" s="2" t="str">
        <f>IF('pg2'!C111&lt;&gt;"",COUNTIF(AD2:AD3002,'pg2'!C111)&gt;4,"--")</f>
        <v>--</v>
      </c>
      <c r="AF609" s="1" t="str">
        <f ca="1">IF(startDate="",0,IF(AND('pg2'!T111&gt;=startDate,'pg2'!T111&lt;=endDate,'pg2'!R111&lt;&gt;""),'pg2'!R111,""))</f>
        <v/>
      </c>
      <c r="AG609" s="110" t="str">
        <f>IF(AC609="","",COUNTIFS(AC2:AC3002,AC609))</f>
        <v/>
      </c>
      <c r="AH609" s="2" t="str">
        <f ca="1">IFERROR(MONTH('pg2'!T111),"--")</f>
        <v>--</v>
      </c>
      <c r="AI609" s="1">
        <f ca="1">COUNTIFS(AC2:AC3002,'pg2'!C111,AH2:AH3002,AH609)</f>
        <v>0</v>
      </c>
    </row>
    <row r="610" spans="27:35" ht="12.75" customHeight="1">
      <c r="AA610" s="1">
        <f t="shared" si="10"/>
        <v>609</v>
      </c>
      <c r="AB610" s="1" t="b">
        <f>AND('pg2'!S112&lt;&gt;"Cancelled",'pg2'!S112&lt;&gt;"Account",'pg2'!S112&lt;&gt;"Pending",'pg2'!S112&lt;&gt;"")</f>
        <v>0</v>
      </c>
      <c r="AC610" s="1" t="str">
        <f>IF(AB610=TRUE,'pg2'!C112,"")</f>
        <v/>
      </c>
      <c r="AD610" s="1" t="str">
        <f>IF('pg2'!S112="Ordered",'pg2'!C112,"")</f>
        <v/>
      </c>
      <c r="AE610" s="2" t="str">
        <f>IF('pg2'!C112&lt;&gt;"",COUNTIF(AD2:AD3002,'pg2'!C112)&gt;4,"--")</f>
        <v>--</v>
      </c>
      <c r="AF610" s="1" t="str">
        <f ca="1">IF(startDate="",0,IF(AND('pg2'!T112&gt;=startDate,'pg2'!T112&lt;=endDate,'pg2'!R112&lt;&gt;""),'pg2'!R112,""))</f>
        <v/>
      </c>
      <c r="AG610" s="110" t="str">
        <f>IF(AC610="","",COUNTIFS(AC2:AC3002,AC610))</f>
        <v/>
      </c>
      <c r="AH610" s="2" t="str">
        <f ca="1">IFERROR(MONTH('pg2'!T112),"--")</f>
        <v>--</v>
      </c>
      <c r="AI610" s="1">
        <f ca="1">COUNTIFS(AC2:AC3002,'pg2'!C112,AH2:AH3002,AH610)</f>
        <v>0</v>
      </c>
    </row>
    <row r="611" spans="27:35" ht="12.75" customHeight="1">
      <c r="AA611" s="1">
        <f t="shared" si="10"/>
        <v>610</v>
      </c>
      <c r="AB611" s="1" t="b">
        <f>AND('pg2'!S113&lt;&gt;"Cancelled",'pg2'!S113&lt;&gt;"Account",'pg2'!S113&lt;&gt;"Pending",'pg2'!S113&lt;&gt;"")</f>
        <v>0</v>
      </c>
      <c r="AC611" s="1" t="str">
        <f>IF(AB611=TRUE,'pg2'!C113,"")</f>
        <v/>
      </c>
      <c r="AD611" s="1" t="str">
        <f>IF('pg2'!S113="Ordered",'pg2'!C113,"")</f>
        <v/>
      </c>
      <c r="AE611" s="2" t="str">
        <f>IF('pg2'!C113&lt;&gt;"",COUNTIF(AD2:AD3002,'pg2'!C113)&gt;4,"--")</f>
        <v>--</v>
      </c>
      <c r="AF611" s="1" t="str">
        <f ca="1">IF(startDate="",0,IF(AND('pg2'!T113&gt;=startDate,'pg2'!T113&lt;=endDate,'pg2'!R113&lt;&gt;""),'pg2'!R113,""))</f>
        <v/>
      </c>
      <c r="AG611" s="110" t="str">
        <f>IF(AC611="","",COUNTIFS(AC2:AC3002,AC611))</f>
        <v/>
      </c>
      <c r="AH611" s="2" t="str">
        <f ca="1">IFERROR(MONTH('pg2'!T113),"--")</f>
        <v>--</v>
      </c>
      <c r="AI611" s="1">
        <f ca="1">COUNTIFS(AC2:AC3002,'pg2'!C113,AH2:AH3002,AH611)</f>
        <v>0</v>
      </c>
    </row>
    <row r="612" spans="27:35" ht="12.75" customHeight="1">
      <c r="AA612" s="1">
        <f t="shared" si="10"/>
        <v>611</v>
      </c>
      <c r="AB612" s="1" t="b">
        <f>AND('pg2'!S114&lt;&gt;"Cancelled",'pg2'!S114&lt;&gt;"Account",'pg2'!S114&lt;&gt;"Pending",'pg2'!S114&lt;&gt;"")</f>
        <v>0</v>
      </c>
      <c r="AC612" s="1" t="str">
        <f>IF(AB612=TRUE,'pg2'!C114,"")</f>
        <v/>
      </c>
      <c r="AD612" s="1" t="str">
        <f>IF('pg2'!S114="Ordered",'pg2'!C114,"")</f>
        <v/>
      </c>
      <c r="AE612" s="2" t="str">
        <f>IF('pg2'!C114&lt;&gt;"",COUNTIF(AD2:AD3002,'pg2'!C114)&gt;4,"--")</f>
        <v>--</v>
      </c>
      <c r="AF612" s="1" t="str">
        <f ca="1">IF(startDate="",0,IF(AND('pg2'!T114&gt;=startDate,'pg2'!T114&lt;=endDate,'pg2'!R114&lt;&gt;""),'pg2'!R114,""))</f>
        <v/>
      </c>
      <c r="AG612" s="110" t="str">
        <f>IF(AC612="","",COUNTIFS(AC2:AC3002,AC612))</f>
        <v/>
      </c>
      <c r="AH612" s="2" t="str">
        <f ca="1">IFERROR(MONTH('pg2'!T114),"--")</f>
        <v>--</v>
      </c>
      <c r="AI612" s="1">
        <f ca="1">COUNTIFS(AC2:AC3002,'pg2'!C114,AH2:AH3002,AH612)</f>
        <v>0</v>
      </c>
    </row>
    <row r="613" spans="27:35" ht="12.75" customHeight="1">
      <c r="AA613" s="1">
        <f t="shared" si="10"/>
        <v>612</v>
      </c>
      <c r="AB613" s="1" t="b">
        <f>AND('pg2'!S115&lt;&gt;"Cancelled",'pg2'!S115&lt;&gt;"Account",'pg2'!S115&lt;&gt;"Pending",'pg2'!S115&lt;&gt;"")</f>
        <v>0</v>
      </c>
      <c r="AC613" s="1" t="str">
        <f>IF(AB613=TRUE,'pg2'!C115,"")</f>
        <v/>
      </c>
      <c r="AD613" s="1" t="str">
        <f>IF('pg2'!S115="Ordered",'pg2'!C115,"")</f>
        <v/>
      </c>
      <c r="AE613" s="2" t="str">
        <f>IF('pg2'!C115&lt;&gt;"",COUNTIF(AD2:AD3002,'pg2'!C115)&gt;4,"--")</f>
        <v>--</v>
      </c>
      <c r="AF613" s="1" t="str">
        <f ca="1">IF(startDate="",0,IF(AND('pg2'!T115&gt;=startDate,'pg2'!T115&lt;=endDate,'pg2'!R115&lt;&gt;""),'pg2'!R115,""))</f>
        <v/>
      </c>
      <c r="AG613" s="110" t="str">
        <f>IF(AC613="","",COUNTIFS(AC2:AC3002,AC613))</f>
        <v/>
      </c>
      <c r="AH613" s="2" t="str">
        <f ca="1">IFERROR(MONTH('pg2'!T115),"--")</f>
        <v>--</v>
      </c>
      <c r="AI613" s="1">
        <f ca="1">COUNTIFS(AC2:AC3002,'pg2'!C115,AH2:AH3002,AH613)</f>
        <v>0</v>
      </c>
    </row>
    <row r="614" spans="27:35" ht="12.75" customHeight="1">
      <c r="AA614" s="1">
        <f t="shared" si="10"/>
        <v>613</v>
      </c>
      <c r="AB614" s="1" t="b">
        <f>AND('pg2'!S116&lt;&gt;"Cancelled",'pg2'!S116&lt;&gt;"Account",'pg2'!S116&lt;&gt;"Pending",'pg2'!S116&lt;&gt;"")</f>
        <v>0</v>
      </c>
      <c r="AC614" s="1" t="str">
        <f>IF(AB614=TRUE,'pg2'!C116,"")</f>
        <v/>
      </c>
      <c r="AD614" s="1" t="str">
        <f>IF('pg2'!S116="Ordered",'pg2'!C116,"")</f>
        <v/>
      </c>
      <c r="AE614" s="2" t="str">
        <f>IF('pg2'!C116&lt;&gt;"",COUNTIF(AD2:AD3002,'pg2'!C116)&gt;4,"--")</f>
        <v>--</v>
      </c>
      <c r="AF614" s="1" t="str">
        <f ca="1">IF(startDate="",0,IF(AND('pg2'!T116&gt;=startDate,'pg2'!T116&lt;=endDate,'pg2'!R116&lt;&gt;""),'pg2'!R116,""))</f>
        <v/>
      </c>
      <c r="AG614" s="110" t="str">
        <f>IF(AC614="","",COUNTIFS(AC2:AC3002,AC614))</f>
        <v/>
      </c>
      <c r="AH614" s="2" t="str">
        <f ca="1">IFERROR(MONTH('pg2'!T116),"--")</f>
        <v>--</v>
      </c>
      <c r="AI614" s="1">
        <f ca="1">COUNTIFS(AC2:AC3002,'pg2'!C116,AH2:AH3002,AH614)</f>
        <v>0</v>
      </c>
    </row>
    <row r="615" spans="27:35" ht="12.75" customHeight="1">
      <c r="AA615" s="1">
        <f t="shared" si="10"/>
        <v>614</v>
      </c>
      <c r="AB615" s="1" t="b">
        <f>AND('pg2'!S117&lt;&gt;"Cancelled",'pg2'!S117&lt;&gt;"Account",'pg2'!S117&lt;&gt;"Pending",'pg2'!S117&lt;&gt;"")</f>
        <v>0</v>
      </c>
      <c r="AC615" s="1" t="str">
        <f>IF(AB615=TRUE,'pg2'!C117,"")</f>
        <v/>
      </c>
      <c r="AD615" s="1" t="str">
        <f>IF('pg2'!S117="Ordered",'pg2'!C117,"")</f>
        <v/>
      </c>
      <c r="AE615" s="2" t="str">
        <f>IF('pg2'!C117&lt;&gt;"",COUNTIF(AD2:AD3002,'pg2'!C117)&gt;4,"--")</f>
        <v>--</v>
      </c>
      <c r="AF615" s="1" t="str">
        <f ca="1">IF(startDate="",0,IF(AND('pg2'!T117&gt;=startDate,'pg2'!T117&lt;=endDate,'pg2'!R117&lt;&gt;""),'pg2'!R117,""))</f>
        <v/>
      </c>
      <c r="AG615" s="110" t="str">
        <f>IF(AC615="","",COUNTIFS(AC2:AC3002,AC615))</f>
        <v/>
      </c>
      <c r="AH615" s="2" t="str">
        <f ca="1">IFERROR(MONTH('pg2'!T117),"--")</f>
        <v>--</v>
      </c>
      <c r="AI615" s="1">
        <f ca="1">COUNTIFS(AC2:AC3002,'pg2'!C117,AH2:AH3002,AH615)</f>
        <v>0</v>
      </c>
    </row>
    <row r="616" spans="27:35" ht="12.75" customHeight="1">
      <c r="AA616" s="1">
        <f t="shared" si="10"/>
        <v>615</v>
      </c>
      <c r="AB616" s="1" t="b">
        <f>AND('pg2'!S118&lt;&gt;"Cancelled",'pg2'!S118&lt;&gt;"Account",'pg2'!S118&lt;&gt;"Pending",'pg2'!S118&lt;&gt;"")</f>
        <v>0</v>
      </c>
      <c r="AC616" s="1" t="str">
        <f>IF(AB616=TRUE,'pg2'!C118,"")</f>
        <v/>
      </c>
      <c r="AD616" s="1" t="str">
        <f>IF('pg2'!S118="Ordered",'pg2'!C118,"")</f>
        <v/>
      </c>
      <c r="AE616" s="2" t="str">
        <f>IF('pg2'!C118&lt;&gt;"",COUNTIF(AD2:AD3002,'pg2'!C118)&gt;4,"--")</f>
        <v>--</v>
      </c>
      <c r="AF616" s="1" t="str">
        <f ca="1">IF(startDate="",0,IF(AND('pg2'!T118&gt;=startDate,'pg2'!T118&lt;=endDate,'pg2'!R118&lt;&gt;""),'pg2'!R118,""))</f>
        <v/>
      </c>
      <c r="AG616" s="110" t="str">
        <f>IF(AC616="","",COUNTIFS(AC2:AC3002,AC616))</f>
        <v/>
      </c>
      <c r="AH616" s="2" t="str">
        <f ca="1">IFERROR(MONTH('pg2'!T118),"--")</f>
        <v>--</v>
      </c>
      <c r="AI616" s="1">
        <f ca="1">COUNTIFS(AC2:AC3002,'pg2'!C118,AH2:AH3002,AH616)</f>
        <v>0</v>
      </c>
    </row>
    <row r="617" spans="27:35" ht="12.75" customHeight="1">
      <c r="AA617" s="1">
        <f t="shared" si="10"/>
        <v>616</v>
      </c>
      <c r="AB617" s="1" t="b">
        <f>AND('pg2'!S119&lt;&gt;"Cancelled",'pg2'!S119&lt;&gt;"Account",'pg2'!S119&lt;&gt;"Pending",'pg2'!S119&lt;&gt;"")</f>
        <v>0</v>
      </c>
      <c r="AC617" s="1" t="str">
        <f>IF(AB617=TRUE,'pg2'!C119,"")</f>
        <v/>
      </c>
      <c r="AD617" s="1" t="str">
        <f>IF('pg2'!S119="Ordered",'pg2'!C119,"")</f>
        <v/>
      </c>
      <c r="AE617" s="2" t="str">
        <f>IF('pg2'!C119&lt;&gt;"",COUNTIF(AD2:AD3002,'pg2'!C119)&gt;4,"--")</f>
        <v>--</v>
      </c>
      <c r="AF617" s="1" t="str">
        <f ca="1">IF(startDate="",0,IF(AND('pg2'!T119&gt;=startDate,'pg2'!T119&lt;=endDate,'pg2'!R119&lt;&gt;""),'pg2'!R119,""))</f>
        <v/>
      </c>
      <c r="AG617" s="110" t="str">
        <f>IF(AC617="","",COUNTIFS(AC2:AC3002,AC617))</f>
        <v/>
      </c>
      <c r="AH617" s="2" t="str">
        <f ca="1">IFERROR(MONTH('pg2'!T119),"--")</f>
        <v>--</v>
      </c>
      <c r="AI617" s="1">
        <f ca="1">COUNTIFS(AC2:AC3002,'pg2'!C119,AH2:AH3002,AH617)</f>
        <v>0</v>
      </c>
    </row>
    <row r="618" spans="27:35" ht="12.75" customHeight="1">
      <c r="AA618" s="1">
        <f t="shared" si="10"/>
        <v>617</v>
      </c>
      <c r="AB618" s="1" t="b">
        <f>AND('pg2'!S120&lt;&gt;"Cancelled",'pg2'!S120&lt;&gt;"Account",'pg2'!S120&lt;&gt;"Pending",'pg2'!S120&lt;&gt;"")</f>
        <v>0</v>
      </c>
      <c r="AC618" s="1" t="str">
        <f>IF(AB618=TRUE,'pg2'!C120,"")</f>
        <v/>
      </c>
      <c r="AD618" s="1" t="str">
        <f>IF('pg2'!S120="Ordered",'pg2'!C120,"")</f>
        <v/>
      </c>
      <c r="AE618" s="2" t="str">
        <f>IF('pg2'!C120&lt;&gt;"",COUNTIF(AD2:AD3002,'pg2'!C120)&gt;4,"--")</f>
        <v>--</v>
      </c>
      <c r="AF618" s="1" t="str">
        <f ca="1">IF(startDate="",0,IF(AND('pg2'!T120&gt;=startDate,'pg2'!T120&lt;=endDate,'pg2'!R120&lt;&gt;""),'pg2'!R120,""))</f>
        <v/>
      </c>
      <c r="AG618" s="110" t="str">
        <f>IF(AC618="","",COUNTIFS(AC2:AC3002,AC618))</f>
        <v/>
      </c>
      <c r="AH618" s="2" t="str">
        <f ca="1">IFERROR(MONTH('pg2'!T120),"--")</f>
        <v>--</v>
      </c>
      <c r="AI618" s="1">
        <f ca="1">COUNTIFS(AC2:AC3002,'pg2'!C120,AH2:AH3002,AH618)</f>
        <v>0</v>
      </c>
    </row>
    <row r="619" spans="27:35" ht="12.75" customHeight="1">
      <c r="AA619" s="1">
        <f t="shared" si="10"/>
        <v>618</v>
      </c>
      <c r="AB619" s="1" t="b">
        <f>AND('pg2'!S121&lt;&gt;"Cancelled",'pg2'!S121&lt;&gt;"Account",'pg2'!S121&lt;&gt;"Pending",'pg2'!S121&lt;&gt;"")</f>
        <v>0</v>
      </c>
      <c r="AC619" s="1" t="str">
        <f>IF(AB619=TRUE,'pg2'!C121,"")</f>
        <v/>
      </c>
      <c r="AD619" s="1" t="str">
        <f>IF('pg2'!S121="Ordered",'pg2'!C121,"")</f>
        <v/>
      </c>
      <c r="AE619" s="2" t="str">
        <f>IF('pg2'!C121&lt;&gt;"",COUNTIF(AD2:AD3002,'pg2'!C121)&gt;4,"--")</f>
        <v>--</v>
      </c>
      <c r="AF619" s="1" t="str">
        <f ca="1">IF(startDate="",0,IF(AND('pg2'!T121&gt;=startDate,'pg2'!T121&lt;=endDate,'pg2'!R121&lt;&gt;""),'pg2'!R121,""))</f>
        <v/>
      </c>
      <c r="AG619" s="110" t="str">
        <f>IF(AC619="","",COUNTIFS(AC2:AC3002,AC619))</f>
        <v/>
      </c>
      <c r="AH619" s="2" t="str">
        <f ca="1">IFERROR(MONTH('pg2'!T121),"--")</f>
        <v>--</v>
      </c>
      <c r="AI619" s="1">
        <f ca="1">COUNTIFS(AC2:AC3002,'pg2'!C121,AH2:AH3002,AH619)</f>
        <v>0</v>
      </c>
    </row>
    <row r="620" spans="27:35" ht="12.75" customHeight="1">
      <c r="AA620" s="1">
        <f t="shared" si="10"/>
        <v>619</v>
      </c>
      <c r="AB620" s="1" t="b">
        <f>AND('pg2'!S122&lt;&gt;"Cancelled",'pg2'!S122&lt;&gt;"Account",'pg2'!S122&lt;&gt;"Pending",'pg2'!S122&lt;&gt;"")</f>
        <v>0</v>
      </c>
      <c r="AC620" s="1" t="str">
        <f>IF(AB620=TRUE,'pg2'!C122,"")</f>
        <v/>
      </c>
      <c r="AD620" s="1" t="str">
        <f>IF('pg2'!S122="Ordered",'pg2'!C122,"")</f>
        <v/>
      </c>
      <c r="AE620" s="2" t="str">
        <f>IF('pg2'!C122&lt;&gt;"",COUNTIF(AD2:AD3002,'pg2'!C122)&gt;4,"--")</f>
        <v>--</v>
      </c>
      <c r="AF620" s="1" t="str">
        <f ca="1">IF(startDate="",0,IF(AND('pg2'!T122&gt;=startDate,'pg2'!T122&lt;=endDate,'pg2'!R122&lt;&gt;""),'pg2'!R122,""))</f>
        <v/>
      </c>
      <c r="AG620" s="110" t="str">
        <f>IF(AC620="","",COUNTIFS(AC2:AC3002,AC620))</f>
        <v/>
      </c>
      <c r="AH620" s="2" t="str">
        <f ca="1">IFERROR(MONTH('pg2'!T122),"--")</f>
        <v>--</v>
      </c>
      <c r="AI620" s="1">
        <f ca="1">COUNTIFS(AC2:AC3002,'pg2'!C122,AH2:AH3002,AH620)</f>
        <v>0</v>
      </c>
    </row>
    <row r="621" spans="27:35" ht="12.75" customHeight="1">
      <c r="AA621" s="1">
        <f t="shared" si="10"/>
        <v>620</v>
      </c>
      <c r="AB621" s="1" t="b">
        <f>AND('pg2'!S123&lt;&gt;"Cancelled",'pg2'!S123&lt;&gt;"Account",'pg2'!S123&lt;&gt;"Pending",'pg2'!S123&lt;&gt;"")</f>
        <v>0</v>
      </c>
      <c r="AC621" s="1" t="str">
        <f>IF(AB621=TRUE,'pg2'!C123,"")</f>
        <v/>
      </c>
      <c r="AD621" s="1" t="str">
        <f>IF('pg2'!S123="Ordered",'pg2'!C123,"")</f>
        <v/>
      </c>
      <c r="AE621" s="2" t="str">
        <f>IF('pg2'!C123&lt;&gt;"",COUNTIF(AD2:AD3002,'pg2'!C123)&gt;4,"--")</f>
        <v>--</v>
      </c>
      <c r="AF621" s="1" t="str">
        <f ca="1">IF(startDate="",0,IF(AND('pg2'!T123&gt;=startDate,'pg2'!T123&lt;=endDate,'pg2'!R123&lt;&gt;""),'pg2'!R123,""))</f>
        <v/>
      </c>
      <c r="AG621" s="110" t="str">
        <f>IF(AC621="","",COUNTIFS(AC2:AC3002,AC621))</f>
        <v/>
      </c>
      <c r="AH621" s="2" t="str">
        <f ca="1">IFERROR(MONTH('pg2'!T123),"--")</f>
        <v>--</v>
      </c>
      <c r="AI621" s="1">
        <f ca="1">COUNTIFS(AC2:AC3002,'pg2'!C123,AH2:AH3002,AH621)</f>
        <v>0</v>
      </c>
    </row>
    <row r="622" spans="27:35" ht="12.75" customHeight="1">
      <c r="AA622" s="1">
        <f t="shared" si="10"/>
        <v>621</v>
      </c>
      <c r="AB622" s="1" t="b">
        <f>AND('pg2'!S124&lt;&gt;"Cancelled",'pg2'!S124&lt;&gt;"Account",'pg2'!S124&lt;&gt;"Pending",'pg2'!S124&lt;&gt;"")</f>
        <v>0</v>
      </c>
      <c r="AC622" s="1" t="str">
        <f>IF(AB622=TRUE,'pg2'!C124,"")</f>
        <v/>
      </c>
      <c r="AD622" s="1" t="str">
        <f>IF('pg2'!S124="Ordered",'pg2'!C124,"")</f>
        <v/>
      </c>
      <c r="AE622" s="2" t="str">
        <f>IF('pg2'!C124&lt;&gt;"",COUNTIF(AD2:AD3002,'pg2'!C124)&gt;4,"--")</f>
        <v>--</v>
      </c>
      <c r="AF622" s="1" t="str">
        <f ca="1">IF(startDate="",0,IF(AND('pg2'!T124&gt;=startDate,'pg2'!T124&lt;=endDate,'pg2'!R124&lt;&gt;""),'pg2'!R124,""))</f>
        <v/>
      </c>
      <c r="AG622" s="110" t="str">
        <f>IF(AC622="","",COUNTIFS(AC2:AC3002,AC622))</f>
        <v/>
      </c>
      <c r="AH622" s="2" t="str">
        <f ca="1">IFERROR(MONTH('pg2'!T124),"--")</f>
        <v>--</v>
      </c>
      <c r="AI622" s="1">
        <f ca="1">COUNTIFS(AC2:AC3002,'pg2'!C124,AH2:AH3002,AH622)</f>
        <v>0</v>
      </c>
    </row>
    <row r="623" spans="27:35" ht="12.75" customHeight="1">
      <c r="AA623" s="1">
        <f t="shared" si="10"/>
        <v>622</v>
      </c>
      <c r="AB623" s="1" t="b">
        <f>AND('pg2'!S125&lt;&gt;"Cancelled",'pg2'!S125&lt;&gt;"Account",'pg2'!S125&lt;&gt;"Pending",'pg2'!S125&lt;&gt;"")</f>
        <v>0</v>
      </c>
      <c r="AC623" s="1" t="str">
        <f>IF(AB623=TRUE,'pg2'!C125,"")</f>
        <v/>
      </c>
      <c r="AD623" s="1" t="str">
        <f>IF('pg2'!S125="Ordered",'pg2'!C125,"")</f>
        <v/>
      </c>
      <c r="AE623" s="2" t="str">
        <f>IF('pg2'!C125&lt;&gt;"",COUNTIF(AD2:AD3002,'pg2'!C125)&gt;4,"--")</f>
        <v>--</v>
      </c>
      <c r="AF623" s="1" t="str">
        <f ca="1">IF(startDate="",0,IF(AND('pg2'!T125&gt;=startDate,'pg2'!T125&lt;=endDate,'pg2'!R125&lt;&gt;""),'pg2'!R125,""))</f>
        <v/>
      </c>
      <c r="AG623" s="110" t="str">
        <f>IF(AC623="","",COUNTIFS(AC2:AC3002,AC623))</f>
        <v/>
      </c>
      <c r="AH623" s="2" t="str">
        <f ca="1">IFERROR(MONTH('pg2'!T125),"--")</f>
        <v>--</v>
      </c>
      <c r="AI623" s="1">
        <f ca="1">COUNTIFS(AC2:AC3002,'pg2'!C125,AH2:AH3002,AH623)</f>
        <v>0</v>
      </c>
    </row>
    <row r="624" spans="27:35" ht="12.75" customHeight="1">
      <c r="AA624" s="1">
        <f t="shared" si="10"/>
        <v>623</v>
      </c>
      <c r="AB624" s="1" t="b">
        <f>AND('pg2'!S126&lt;&gt;"Cancelled",'pg2'!S126&lt;&gt;"Account",'pg2'!S126&lt;&gt;"Pending",'pg2'!S126&lt;&gt;"")</f>
        <v>0</v>
      </c>
      <c r="AC624" s="1" t="str">
        <f>IF(AB624=TRUE,'pg2'!C126,"")</f>
        <v/>
      </c>
      <c r="AD624" s="1" t="str">
        <f>IF('pg2'!S126="Ordered",'pg2'!C126,"")</f>
        <v/>
      </c>
      <c r="AE624" s="2" t="str">
        <f>IF('pg2'!C126&lt;&gt;"",COUNTIF(AD2:AD3002,'pg2'!C126)&gt;4,"--")</f>
        <v>--</v>
      </c>
      <c r="AF624" s="1" t="str">
        <f ca="1">IF(startDate="",0,IF(AND('pg2'!T126&gt;=startDate,'pg2'!T126&lt;=endDate,'pg2'!R126&lt;&gt;""),'pg2'!R126,""))</f>
        <v/>
      </c>
      <c r="AG624" s="110" t="str">
        <f>IF(AC624="","",COUNTIFS(AC2:AC3002,AC624))</f>
        <v/>
      </c>
      <c r="AH624" s="2" t="str">
        <f ca="1">IFERROR(MONTH('pg2'!T126),"--")</f>
        <v>--</v>
      </c>
      <c r="AI624" s="1">
        <f ca="1">COUNTIFS(AC2:AC3002,'pg2'!C126,AH2:AH3002,AH624)</f>
        <v>0</v>
      </c>
    </row>
    <row r="625" spans="27:35" ht="12.75" customHeight="1">
      <c r="AA625" s="1">
        <f t="shared" si="10"/>
        <v>624</v>
      </c>
      <c r="AB625" s="1" t="b">
        <f>AND('pg2'!S127&lt;&gt;"Cancelled",'pg2'!S127&lt;&gt;"Account",'pg2'!S127&lt;&gt;"Pending",'pg2'!S127&lt;&gt;"")</f>
        <v>0</v>
      </c>
      <c r="AC625" s="1" t="str">
        <f>IF(AB625=TRUE,'pg2'!C127,"")</f>
        <v/>
      </c>
      <c r="AD625" s="1" t="str">
        <f>IF('pg2'!S127="Ordered",'pg2'!C127,"")</f>
        <v/>
      </c>
      <c r="AE625" s="2" t="str">
        <f>IF('pg2'!C127&lt;&gt;"",COUNTIF(AD2:AD3002,'pg2'!C127)&gt;4,"--")</f>
        <v>--</v>
      </c>
      <c r="AF625" s="1" t="str">
        <f ca="1">IF(startDate="",0,IF(AND('pg2'!T127&gt;=startDate,'pg2'!T127&lt;=endDate,'pg2'!R127&lt;&gt;""),'pg2'!R127,""))</f>
        <v/>
      </c>
      <c r="AG625" s="110" t="str">
        <f>IF(AC625="","",COUNTIFS(AC2:AC3002,AC625))</f>
        <v/>
      </c>
      <c r="AH625" s="2" t="str">
        <f ca="1">IFERROR(MONTH('pg2'!T127),"--")</f>
        <v>--</v>
      </c>
      <c r="AI625" s="1">
        <f ca="1">COUNTIFS(AC2:AC3002,'pg2'!C127,AH2:AH3002,AH625)</f>
        <v>0</v>
      </c>
    </row>
    <row r="626" spans="27:35" ht="12.75" customHeight="1">
      <c r="AA626" s="1">
        <f t="shared" si="10"/>
        <v>625</v>
      </c>
      <c r="AB626" s="1" t="b">
        <f>AND('pg2'!S128&lt;&gt;"Cancelled",'pg2'!S128&lt;&gt;"Account",'pg2'!S128&lt;&gt;"Pending",'pg2'!S128&lt;&gt;"")</f>
        <v>0</v>
      </c>
      <c r="AC626" s="1" t="str">
        <f>IF(AB626=TRUE,'pg2'!C128,"")</f>
        <v/>
      </c>
      <c r="AD626" s="1" t="str">
        <f>IF('pg2'!S128="Ordered",'pg2'!C128,"")</f>
        <v/>
      </c>
      <c r="AE626" s="2" t="str">
        <f>IF('pg2'!C128&lt;&gt;"",COUNTIF(AD2:AD3002,'pg2'!C128)&gt;4,"--")</f>
        <v>--</v>
      </c>
      <c r="AF626" s="1" t="str">
        <f ca="1">IF(startDate="",0,IF(AND('pg2'!T128&gt;=startDate,'pg2'!T128&lt;=endDate,'pg2'!R128&lt;&gt;""),'pg2'!R128,""))</f>
        <v/>
      </c>
      <c r="AG626" s="110" t="str">
        <f>IF(AC626="","",COUNTIFS(AC2:AC3002,AC626))</f>
        <v/>
      </c>
      <c r="AH626" s="2" t="str">
        <f ca="1">IFERROR(MONTH('pg2'!T128),"--")</f>
        <v>--</v>
      </c>
      <c r="AI626" s="1">
        <f ca="1">COUNTIFS(AC2:AC3002,'pg2'!C128,AH2:AH3002,AH626)</f>
        <v>0</v>
      </c>
    </row>
    <row r="627" spans="27:35" ht="12.75" customHeight="1">
      <c r="AA627" s="1">
        <f t="shared" si="10"/>
        <v>626</v>
      </c>
      <c r="AB627" s="1" t="b">
        <f>AND('pg2'!S129&lt;&gt;"Cancelled",'pg2'!S129&lt;&gt;"Account",'pg2'!S129&lt;&gt;"Pending",'pg2'!S129&lt;&gt;"")</f>
        <v>0</v>
      </c>
      <c r="AC627" s="1" t="str">
        <f>IF(AB627=TRUE,'pg2'!C129,"")</f>
        <v/>
      </c>
      <c r="AD627" s="1" t="str">
        <f>IF('pg2'!S129="Ordered",'pg2'!C129,"")</f>
        <v/>
      </c>
      <c r="AE627" s="2" t="str">
        <f>IF('pg2'!C129&lt;&gt;"",COUNTIF(AD2:AD3002,'pg2'!C129)&gt;4,"--")</f>
        <v>--</v>
      </c>
      <c r="AF627" s="1" t="str">
        <f ca="1">IF(startDate="",0,IF(AND('pg2'!T129&gt;=startDate,'pg2'!T129&lt;=endDate,'pg2'!R129&lt;&gt;""),'pg2'!R129,""))</f>
        <v/>
      </c>
      <c r="AG627" s="110" t="str">
        <f>IF(AC627="","",COUNTIFS(AC2:AC3002,AC627))</f>
        <v/>
      </c>
      <c r="AH627" s="2" t="str">
        <f ca="1">IFERROR(MONTH('pg2'!T129),"--")</f>
        <v>--</v>
      </c>
      <c r="AI627" s="1">
        <f ca="1">COUNTIFS(AC2:AC3002,'pg2'!C129,AH2:AH3002,AH627)</f>
        <v>0</v>
      </c>
    </row>
    <row r="628" spans="27:35" ht="12.75" customHeight="1">
      <c r="AA628" s="1">
        <f t="shared" si="10"/>
        <v>627</v>
      </c>
      <c r="AB628" s="1" t="b">
        <f>AND('pg2'!S130&lt;&gt;"Cancelled",'pg2'!S130&lt;&gt;"Account",'pg2'!S130&lt;&gt;"Pending",'pg2'!S130&lt;&gt;"")</f>
        <v>0</v>
      </c>
      <c r="AC628" s="1" t="str">
        <f>IF(AB628=TRUE,'pg2'!C130,"")</f>
        <v/>
      </c>
      <c r="AD628" s="1" t="str">
        <f>IF('pg2'!S130="Ordered",'pg2'!C130,"")</f>
        <v/>
      </c>
      <c r="AE628" s="2" t="str">
        <f>IF('pg2'!C130&lt;&gt;"",COUNTIF(AD2:AD3002,'pg2'!C130)&gt;4,"--")</f>
        <v>--</v>
      </c>
      <c r="AF628" s="1" t="str">
        <f ca="1">IF(startDate="",0,IF(AND('pg2'!T130&gt;=startDate,'pg2'!T130&lt;=endDate,'pg2'!R130&lt;&gt;""),'pg2'!R130,""))</f>
        <v/>
      </c>
      <c r="AG628" s="110" t="str">
        <f>IF(AC628="","",COUNTIFS(AC2:AC3002,AC628))</f>
        <v/>
      </c>
      <c r="AH628" s="2" t="str">
        <f ca="1">IFERROR(MONTH('pg2'!T130),"--")</f>
        <v>--</v>
      </c>
      <c r="AI628" s="1">
        <f ca="1">COUNTIFS(AC2:AC3002,'pg2'!C130,AH2:AH3002,AH628)</f>
        <v>0</v>
      </c>
    </row>
    <row r="629" spans="27:35" ht="12.75" customHeight="1">
      <c r="AA629" s="1">
        <f t="shared" si="10"/>
        <v>628</v>
      </c>
      <c r="AB629" s="1" t="b">
        <f>AND('pg2'!S131&lt;&gt;"Cancelled",'pg2'!S131&lt;&gt;"Account",'pg2'!S131&lt;&gt;"Pending",'pg2'!S131&lt;&gt;"")</f>
        <v>0</v>
      </c>
      <c r="AC629" s="1" t="str">
        <f>IF(AB629=TRUE,'pg2'!C131,"")</f>
        <v/>
      </c>
      <c r="AD629" s="1" t="str">
        <f>IF('pg2'!S131="Ordered",'pg2'!C131,"")</f>
        <v/>
      </c>
      <c r="AE629" s="2" t="str">
        <f>IF('pg2'!C131&lt;&gt;"",COUNTIF(AD2:AD3002,'pg2'!C131)&gt;4,"--")</f>
        <v>--</v>
      </c>
      <c r="AF629" s="1" t="str">
        <f ca="1">IF(startDate="",0,IF(AND('pg2'!T131&gt;=startDate,'pg2'!T131&lt;=endDate,'pg2'!R131&lt;&gt;""),'pg2'!R131,""))</f>
        <v/>
      </c>
      <c r="AG629" s="110" t="str">
        <f>IF(AC629="","",COUNTIFS(AC2:AC3002,AC629))</f>
        <v/>
      </c>
      <c r="AH629" s="2" t="str">
        <f ca="1">IFERROR(MONTH('pg2'!T131),"--")</f>
        <v>--</v>
      </c>
      <c r="AI629" s="1">
        <f ca="1">COUNTIFS(AC2:AC3002,'pg2'!C131,AH2:AH3002,AH629)</f>
        <v>0</v>
      </c>
    </row>
    <row r="630" spans="27:35" ht="12.75" customHeight="1">
      <c r="AA630" s="1">
        <f t="shared" si="10"/>
        <v>629</v>
      </c>
      <c r="AB630" s="1" t="b">
        <f>AND('pg2'!S132&lt;&gt;"Cancelled",'pg2'!S132&lt;&gt;"Account",'pg2'!S132&lt;&gt;"Pending",'pg2'!S132&lt;&gt;"")</f>
        <v>0</v>
      </c>
      <c r="AC630" s="1" t="str">
        <f>IF(AB630=TRUE,'pg2'!C132,"")</f>
        <v/>
      </c>
      <c r="AD630" s="1" t="str">
        <f>IF('pg2'!S132="Ordered",'pg2'!C132,"")</f>
        <v/>
      </c>
      <c r="AE630" s="2" t="str">
        <f>IF('pg2'!C132&lt;&gt;"",COUNTIF(AD2:AD3002,'pg2'!C132)&gt;4,"--")</f>
        <v>--</v>
      </c>
      <c r="AF630" s="1" t="str">
        <f ca="1">IF(startDate="",0,IF(AND('pg2'!T132&gt;=startDate,'pg2'!T132&lt;=endDate,'pg2'!R132&lt;&gt;""),'pg2'!R132,""))</f>
        <v/>
      </c>
      <c r="AG630" s="110" t="str">
        <f>IF(AC630="","",COUNTIFS(AC2:AC3002,AC630))</f>
        <v/>
      </c>
      <c r="AH630" s="2" t="str">
        <f ca="1">IFERROR(MONTH('pg2'!T132),"--")</f>
        <v>--</v>
      </c>
      <c r="AI630" s="1">
        <f ca="1">COUNTIFS(AC2:AC3002,'pg2'!C132,AH2:AH3002,AH630)</f>
        <v>0</v>
      </c>
    </row>
    <row r="631" spans="27:35" ht="12.75" customHeight="1">
      <c r="AA631" s="1">
        <f t="shared" si="10"/>
        <v>630</v>
      </c>
      <c r="AB631" s="1" t="b">
        <f>AND('pg2'!S133&lt;&gt;"Cancelled",'pg2'!S133&lt;&gt;"Account",'pg2'!S133&lt;&gt;"Pending",'pg2'!S133&lt;&gt;"")</f>
        <v>0</v>
      </c>
      <c r="AC631" s="1" t="str">
        <f>IF(AB631=TRUE,'pg2'!C133,"")</f>
        <v/>
      </c>
      <c r="AD631" s="1" t="str">
        <f>IF('pg2'!S133="Ordered",'pg2'!C133,"")</f>
        <v/>
      </c>
      <c r="AE631" s="2" t="str">
        <f>IF('pg2'!C133&lt;&gt;"",COUNTIF(AD2:AD3002,'pg2'!C133)&gt;4,"--")</f>
        <v>--</v>
      </c>
      <c r="AF631" s="1" t="str">
        <f ca="1">IF(startDate="",0,IF(AND('pg2'!T133&gt;=startDate,'pg2'!T133&lt;=endDate,'pg2'!R133&lt;&gt;""),'pg2'!R133,""))</f>
        <v/>
      </c>
      <c r="AG631" s="110" t="str">
        <f>IF(AC631="","",COUNTIFS(AC2:AC3002,AC631))</f>
        <v/>
      </c>
      <c r="AH631" s="2" t="str">
        <f ca="1">IFERROR(MONTH('pg2'!T133),"--")</f>
        <v>--</v>
      </c>
      <c r="AI631" s="1">
        <f ca="1">COUNTIFS(AC2:AC3002,'pg2'!C133,AH2:AH3002,AH631)</f>
        <v>0</v>
      </c>
    </row>
    <row r="632" spans="27:35" ht="12.75" customHeight="1">
      <c r="AA632" s="1">
        <f t="shared" si="10"/>
        <v>631</v>
      </c>
      <c r="AB632" s="1" t="b">
        <f>AND('pg2'!S134&lt;&gt;"Cancelled",'pg2'!S134&lt;&gt;"Account",'pg2'!S134&lt;&gt;"Pending",'pg2'!S134&lt;&gt;"")</f>
        <v>0</v>
      </c>
      <c r="AC632" s="1" t="str">
        <f>IF(AB632=TRUE,'pg2'!C134,"")</f>
        <v/>
      </c>
      <c r="AD632" s="1" t="str">
        <f>IF('pg2'!S134="Ordered",'pg2'!C134,"")</f>
        <v/>
      </c>
      <c r="AE632" s="2" t="str">
        <f>IF('pg2'!C134&lt;&gt;"",COUNTIF(AD2:AD3002,'pg2'!C134)&gt;4,"--")</f>
        <v>--</v>
      </c>
      <c r="AF632" s="1" t="str">
        <f ca="1">IF(startDate="",0,IF(AND('pg2'!T134&gt;=startDate,'pg2'!T134&lt;=endDate,'pg2'!R134&lt;&gt;""),'pg2'!R134,""))</f>
        <v/>
      </c>
      <c r="AG632" s="110" t="str">
        <f>IF(AC632="","",COUNTIFS(AC2:AC3002,AC632))</f>
        <v/>
      </c>
      <c r="AH632" s="2" t="str">
        <f ca="1">IFERROR(MONTH('pg2'!T134),"--")</f>
        <v>--</v>
      </c>
      <c r="AI632" s="1">
        <f ca="1">COUNTIFS(AC2:AC3002,'pg2'!C134,AH2:AH3002,AH632)</f>
        <v>0</v>
      </c>
    </row>
    <row r="633" spans="27:35" ht="12.75" customHeight="1">
      <c r="AA633" s="1">
        <f t="shared" si="10"/>
        <v>632</v>
      </c>
      <c r="AB633" s="1" t="b">
        <f>AND('pg2'!S135&lt;&gt;"Cancelled",'pg2'!S135&lt;&gt;"Account",'pg2'!S135&lt;&gt;"Pending",'pg2'!S135&lt;&gt;"")</f>
        <v>0</v>
      </c>
      <c r="AC633" s="1" t="str">
        <f>IF(AB633=TRUE,'pg2'!C135,"")</f>
        <v/>
      </c>
      <c r="AD633" s="1" t="str">
        <f>IF('pg2'!S135="Ordered",'pg2'!C135,"")</f>
        <v/>
      </c>
      <c r="AE633" s="2" t="str">
        <f>IF('pg2'!C135&lt;&gt;"",COUNTIF(AD2:AD3002,'pg2'!C135)&gt;4,"--")</f>
        <v>--</v>
      </c>
      <c r="AF633" s="1" t="str">
        <f ca="1">IF(startDate="",0,IF(AND('pg2'!T135&gt;=startDate,'pg2'!T135&lt;=endDate,'pg2'!R135&lt;&gt;""),'pg2'!R135,""))</f>
        <v/>
      </c>
      <c r="AG633" s="110" t="str">
        <f>IF(AC633="","",COUNTIFS(AC2:AC3002,AC633))</f>
        <v/>
      </c>
      <c r="AH633" s="2" t="str">
        <f ca="1">IFERROR(MONTH('pg2'!T135),"--")</f>
        <v>--</v>
      </c>
      <c r="AI633" s="1">
        <f ca="1">COUNTIFS(AC2:AC3002,'pg2'!C135,AH2:AH3002,AH633)</f>
        <v>0</v>
      </c>
    </row>
    <row r="634" spans="27:35" ht="12.75" customHeight="1">
      <c r="AA634" s="1">
        <f t="shared" si="10"/>
        <v>633</v>
      </c>
      <c r="AB634" s="1" t="b">
        <f>AND('pg2'!S136&lt;&gt;"Cancelled",'pg2'!S136&lt;&gt;"Account",'pg2'!S136&lt;&gt;"Pending",'pg2'!S136&lt;&gt;"")</f>
        <v>0</v>
      </c>
      <c r="AC634" s="1" t="str">
        <f>IF(AB634=TRUE,'pg2'!C136,"")</f>
        <v/>
      </c>
      <c r="AD634" s="1" t="str">
        <f>IF('pg2'!S136="Ordered",'pg2'!C136,"")</f>
        <v/>
      </c>
      <c r="AE634" s="2" t="str">
        <f>IF('pg2'!C136&lt;&gt;"",COUNTIF(AD2:AD3002,'pg2'!C136)&gt;4,"--")</f>
        <v>--</v>
      </c>
      <c r="AF634" s="1" t="str">
        <f ca="1">IF(startDate="",0,IF(AND('pg2'!T136&gt;=startDate,'pg2'!T136&lt;=endDate,'pg2'!R136&lt;&gt;""),'pg2'!R136,""))</f>
        <v/>
      </c>
      <c r="AG634" s="110" t="str">
        <f>IF(AC634="","",COUNTIFS(AC2:AC3002,AC634))</f>
        <v/>
      </c>
      <c r="AH634" s="2" t="str">
        <f ca="1">IFERROR(MONTH('pg2'!T136),"--")</f>
        <v>--</v>
      </c>
      <c r="AI634" s="1">
        <f ca="1">COUNTIFS(AC2:AC3002,'pg2'!C136,AH2:AH3002,AH634)</f>
        <v>0</v>
      </c>
    </row>
    <row r="635" spans="27:35" ht="12.75" customHeight="1">
      <c r="AA635" s="1">
        <f t="shared" si="10"/>
        <v>634</v>
      </c>
      <c r="AB635" s="1" t="b">
        <f>AND('pg2'!S137&lt;&gt;"Cancelled",'pg2'!S137&lt;&gt;"Account",'pg2'!S137&lt;&gt;"Pending",'pg2'!S137&lt;&gt;"")</f>
        <v>0</v>
      </c>
      <c r="AC635" s="1" t="str">
        <f>IF(AB635=TRUE,'pg2'!C137,"")</f>
        <v/>
      </c>
      <c r="AD635" s="1" t="str">
        <f>IF('pg2'!S137="Ordered",'pg2'!C137,"")</f>
        <v/>
      </c>
      <c r="AE635" s="2" t="str">
        <f>IF('pg2'!C137&lt;&gt;"",COUNTIF(AD2:AD3002,'pg2'!C137)&gt;4,"--")</f>
        <v>--</v>
      </c>
      <c r="AF635" s="1" t="str">
        <f ca="1">IF(startDate="",0,IF(AND('pg2'!T137&gt;=startDate,'pg2'!T137&lt;=endDate,'pg2'!R137&lt;&gt;""),'pg2'!R137,""))</f>
        <v/>
      </c>
      <c r="AG635" s="110" t="str">
        <f>IF(AC635="","",COUNTIFS(AC2:AC3002,AC635))</f>
        <v/>
      </c>
      <c r="AH635" s="2" t="str">
        <f ca="1">IFERROR(MONTH('pg2'!T137),"--")</f>
        <v>--</v>
      </c>
      <c r="AI635" s="1">
        <f ca="1">COUNTIFS(AC2:AC3002,'pg2'!C137,AH2:AH3002,AH635)</f>
        <v>0</v>
      </c>
    </row>
    <row r="636" spans="27:35" ht="12.75" customHeight="1">
      <c r="AA636" s="1">
        <f t="shared" si="10"/>
        <v>635</v>
      </c>
      <c r="AB636" s="1" t="b">
        <f>AND('pg2'!S138&lt;&gt;"Cancelled",'pg2'!S138&lt;&gt;"Account",'pg2'!S138&lt;&gt;"Pending",'pg2'!S138&lt;&gt;"")</f>
        <v>0</v>
      </c>
      <c r="AC636" s="1" t="str">
        <f>IF(AB636=TRUE,'pg2'!C138,"")</f>
        <v/>
      </c>
      <c r="AD636" s="1" t="str">
        <f>IF('pg2'!S138="Ordered",'pg2'!C138,"")</f>
        <v/>
      </c>
      <c r="AE636" s="2" t="str">
        <f>IF('pg2'!C138&lt;&gt;"",COUNTIF(AD2:AD3002,'pg2'!C138)&gt;4,"--")</f>
        <v>--</v>
      </c>
      <c r="AF636" s="1" t="str">
        <f ca="1">IF(startDate="",0,IF(AND('pg2'!T138&gt;=startDate,'pg2'!T138&lt;=endDate,'pg2'!R138&lt;&gt;""),'pg2'!R138,""))</f>
        <v/>
      </c>
      <c r="AG636" s="110" t="str">
        <f>IF(AC636="","",COUNTIFS(AC2:AC3002,AC636))</f>
        <v/>
      </c>
      <c r="AH636" s="2" t="str">
        <f ca="1">IFERROR(MONTH('pg2'!T138),"--")</f>
        <v>--</v>
      </c>
      <c r="AI636" s="1">
        <f ca="1">COUNTIFS(AC2:AC3002,'pg2'!C138,AH2:AH3002,AH636)</f>
        <v>0</v>
      </c>
    </row>
    <row r="637" spans="27:35" ht="12.75" customHeight="1">
      <c r="AA637" s="1">
        <f t="shared" si="10"/>
        <v>636</v>
      </c>
      <c r="AB637" s="1" t="b">
        <f>AND('pg2'!S139&lt;&gt;"Cancelled",'pg2'!S139&lt;&gt;"Account",'pg2'!S139&lt;&gt;"Pending",'pg2'!S139&lt;&gt;"")</f>
        <v>0</v>
      </c>
      <c r="AC637" s="1" t="str">
        <f>IF(AB637=TRUE,'pg2'!C139,"")</f>
        <v/>
      </c>
      <c r="AD637" s="1" t="str">
        <f>IF('pg2'!S139="Ordered",'pg2'!C139,"")</f>
        <v/>
      </c>
      <c r="AE637" s="2" t="str">
        <f>IF('pg2'!C139&lt;&gt;"",COUNTIF(AD2:AD3002,'pg2'!C139)&gt;4,"--")</f>
        <v>--</v>
      </c>
      <c r="AF637" s="1" t="str">
        <f ca="1">IF(startDate="",0,IF(AND('pg2'!T139&gt;=startDate,'pg2'!T139&lt;=endDate,'pg2'!R139&lt;&gt;""),'pg2'!R139,""))</f>
        <v/>
      </c>
      <c r="AG637" s="110" t="str">
        <f>IF(AC637="","",COUNTIFS(AC2:AC3002,AC637))</f>
        <v/>
      </c>
      <c r="AH637" s="2" t="str">
        <f ca="1">IFERROR(MONTH('pg2'!T139),"--")</f>
        <v>--</v>
      </c>
      <c r="AI637" s="1">
        <f ca="1">COUNTIFS(AC2:AC3002,'pg2'!C139,AH2:AH3002,AH637)</f>
        <v>0</v>
      </c>
    </row>
    <row r="638" spans="27:35" ht="12.75" customHeight="1">
      <c r="AA638" s="1">
        <f t="shared" si="10"/>
        <v>637</v>
      </c>
      <c r="AB638" s="1" t="b">
        <f>AND('pg2'!S140&lt;&gt;"Cancelled",'pg2'!S140&lt;&gt;"Account",'pg2'!S140&lt;&gt;"Pending",'pg2'!S140&lt;&gt;"")</f>
        <v>0</v>
      </c>
      <c r="AC638" s="1" t="str">
        <f>IF(AB638=TRUE,'pg2'!C140,"")</f>
        <v/>
      </c>
      <c r="AD638" s="1" t="str">
        <f>IF('pg2'!S140="Ordered",'pg2'!C140,"")</f>
        <v/>
      </c>
      <c r="AE638" s="2" t="str">
        <f>IF('pg2'!C140&lt;&gt;"",COUNTIF(AD2:AD3002,'pg2'!C140)&gt;4,"--")</f>
        <v>--</v>
      </c>
      <c r="AF638" s="1" t="str">
        <f ca="1">IF(startDate="",0,IF(AND('pg2'!T140&gt;=startDate,'pg2'!T140&lt;=endDate,'pg2'!R140&lt;&gt;""),'pg2'!R140,""))</f>
        <v/>
      </c>
      <c r="AG638" s="110" t="str">
        <f>IF(AC638="","",COUNTIFS(AC2:AC3002,AC638))</f>
        <v/>
      </c>
      <c r="AH638" s="2" t="str">
        <f ca="1">IFERROR(MONTH('pg2'!T140),"--")</f>
        <v>--</v>
      </c>
      <c r="AI638" s="1">
        <f ca="1">COUNTIFS(AC2:AC3002,'pg2'!C140,AH2:AH3002,AH638)</f>
        <v>0</v>
      </c>
    </row>
    <row r="639" spans="27:35" ht="12.75" customHeight="1">
      <c r="AA639" s="1">
        <f t="shared" si="10"/>
        <v>638</v>
      </c>
      <c r="AB639" s="1" t="b">
        <f>AND('pg2'!S141&lt;&gt;"Cancelled",'pg2'!S141&lt;&gt;"Account",'pg2'!S141&lt;&gt;"Pending",'pg2'!S141&lt;&gt;"")</f>
        <v>0</v>
      </c>
      <c r="AC639" s="1" t="str">
        <f>IF(AB639=TRUE,'pg2'!C141,"")</f>
        <v/>
      </c>
      <c r="AD639" s="1" t="str">
        <f>IF('pg2'!S141="Ordered",'pg2'!C141,"")</f>
        <v/>
      </c>
      <c r="AE639" s="2" t="str">
        <f>IF('pg2'!C141&lt;&gt;"",COUNTIF(AD2:AD3002,'pg2'!C141)&gt;4,"--")</f>
        <v>--</v>
      </c>
      <c r="AF639" s="1" t="str">
        <f ca="1">IF(startDate="",0,IF(AND('pg2'!T141&gt;=startDate,'pg2'!T141&lt;=endDate,'pg2'!R141&lt;&gt;""),'pg2'!R141,""))</f>
        <v/>
      </c>
      <c r="AG639" s="110" t="str">
        <f>IF(AC639="","",COUNTIFS(AC2:AC3002,AC639))</f>
        <v/>
      </c>
      <c r="AH639" s="2" t="str">
        <f ca="1">IFERROR(MONTH('pg2'!T141),"--")</f>
        <v>--</v>
      </c>
      <c r="AI639" s="1">
        <f ca="1">COUNTIFS(AC2:AC3002,'pg2'!C141,AH2:AH3002,AH639)</f>
        <v>0</v>
      </c>
    </row>
    <row r="640" spans="27:35" ht="12.75" customHeight="1">
      <c r="AA640" s="1">
        <f t="shared" si="10"/>
        <v>639</v>
      </c>
      <c r="AB640" s="1" t="b">
        <f>AND('pg2'!S142&lt;&gt;"Cancelled",'pg2'!S142&lt;&gt;"Account",'pg2'!S142&lt;&gt;"Pending",'pg2'!S142&lt;&gt;"")</f>
        <v>0</v>
      </c>
      <c r="AC640" s="1" t="str">
        <f>IF(AB640=TRUE,'pg2'!C142,"")</f>
        <v/>
      </c>
      <c r="AD640" s="1" t="str">
        <f>IF('pg2'!S142="Ordered",'pg2'!C142,"")</f>
        <v/>
      </c>
      <c r="AE640" s="2" t="str">
        <f>IF('pg2'!C142&lt;&gt;"",COUNTIF(AD2:AD3002,'pg2'!C142)&gt;4,"--")</f>
        <v>--</v>
      </c>
      <c r="AF640" s="1" t="str">
        <f ca="1">IF(startDate="",0,IF(AND('pg2'!T142&gt;=startDate,'pg2'!T142&lt;=endDate,'pg2'!R142&lt;&gt;""),'pg2'!R142,""))</f>
        <v/>
      </c>
      <c r="AG640" s="110" t="str">
        <f>IF(AC640="","",COUNTIFS(AC2:AC3002,AC640))</f>
        <v/>
      </c>
      <c r="AH640" s="2" t="str">
        <f ca="1">IFERROR(MONTH('pg2'!T142),"--")</f>
        <v>--</v>
      </c>
      <c r="AI640" s="1">
        <f ca="1">COUNTIFS(AC2:AC3002,'pg2'!C142,AH2:AH3002,AH640)</f>
        <v>0</v>
      </c>
    </row>
    <row r="641" spans="27:35" ht="12.75" customHeight="1">
      <c r="AA641" s="1">
        <f t="shared" si="10"/>
        <v>640</v>
      </c>
      <c r="AB641" s="1" t="b">
        <f>AND('pg2'!S143&lt;&gt;"Cancelled",'pg2'!S143&lt;&gt;"Account",'pg2'!S143&lt;&gt;"Pending",'pg2'!S143&lt;&gt;"")</f>
        <v>0</v>
      </c>
      <c r="AC641" s="1" t="str">
        <f>IF(AB641=TRUE,'pg2'!C143,"")</f>
        <v/>
      </c>
      <c r="AD641" s="1" t="str">
        <f>IF('pg2'!S143="Ordered",'pg2'!C143,"")</f>
        <v/>
      </c>
      <c r="AE641" s="2" t="str">
        <f>IF('pg2'!C143&lt;&gt;"",COUNTIF(AD2:AD3002,'pg2'!C143)&gt;4,"--")</f>
        <v>--</v>
      </c>
      <c r="AF641" s="1" t="str">
        <f ca="1">IF(startDate="",0,IF(AND('pg2'!T143&gt;=startDate,'pg2'!T143&lt;=endDate,'pg2'!R143&lt;&gt;""),'pg2'!R143,""))</f>
        <v/>
      </c>
      <c r="AG641" s="110" t="str">
        <f>IF(AC641="","",COUNTIFS(AC2:AC3002,AC641))</f>
        <v/>
      </c>
      <c r="AH641" s="2" t="str">
        <f ca="1">IFERROR(MONTH('pg2'!T143),"--")</f>
        <v>--</v>
      </c>
      <c r="AI641" s="1">
        <f ca="1">COUNTIFS(AC2:AC3002,'pg2'!C143,AH2:AH3002,AH641)</f>
        <v>0</v>
      </c>
    </row>
    <row r="642" spans="27:35" ht="12.75" customHeight="1">
      <c r="AA642" s="1">
        <f t="shared" si="10"/>
        <v>641</v>
      </c>
      <c r="AB642" s="1" t="b">
        <f>AND('pg2'!S144&lt;&gt;"Cancelled",'pg2'!S144&lt;&gt;"Account",'pg2'!S144&lt;&gt;"Pending",'pg2'!S144&lt;&gt;"")</f>
        <v>0</v>
      </c>
      <c r="AC642" s="1" t="str">
        <f>IF(AB642=TRUE,'pg2'!C144,"")</f>
        <v/>
      </c>
      <c r="AD642" s="1" t="str">
        <f>IF('pg2'!S144="Ordered",'pg2'!C144,"")</f>
        <v/>
      </c>
      <c r="AE642" s="2" t="str">
        <f>IF('pg2'!C144&lt;&gt;"",COUNTIF(AD2:AD3002,'pg2'!C144)&gt;4,"--")</f>
        <v>--</v>
      </c>
      <c r="AF642" s="1" t="str">
        <f ca="1">IF(startDate="",0,IF(AND('pg2'!T144&gt;=startDate,'pg2'!T144&lt;=endDate,'pg2'!R144&lt;&gt;""),'pg2'!R144,""))</f>
        <v/>
      </c>
      <c r="AG642" s="110" t="str">
        <f>IF(AC642="","",COUNTIFS(AC2:AC3002,AC642))</f>
        <v/>
      </c>
      <c r="AH642" s="2" t="str">
        <f ca="1">IFERROR(MONTH('pg2'!T144),"--")</f>
        <v>--</v>
      </c>
      <c r="AI642" s="1">
        <f ca="1">COUNTIFS(AC2:AC3002,'pg2'!C144,AH2:AH3002,AH642)</f>
        <v>0</v>
      </c>
    </row>
    <row r="643" spans="27:35" ht="12.75" customHeight="1">
      <c r="AA643" s="1">
        <f t="shared" si="10"/>
        <v>642</v>
      </c>
      <c r="AB643" s="1" t="b">
        <f>AND('pg2'!S145&lt;&gt;"Cancelled",'pg2'!S145&lt;&gt;"Account",'pg2'!S145&lt;&gt;"Pending",'pg2'!S145&lt;&gt;"")</f>
        <v>0</v>
      </c>
      <c r="AC643" s="1" t="str">
        <f>IF(AB643=TRUE,'pg2'!C145,"")</f>
        <v/>
      </c>
      <c r="AD643" s="1" t="str">
        <f>IF('pg2'!S145="Ordered",'pg2'!C145,"")</f>
        <v/>
      </c>
      <c r="AE643" s="2" t="str">
        <f>IF('pg2'!C145&lt;&gt;"",COUNTIF(AD2:AD3002,'pg2'!C145)&gt;4,"--")</f>
        <v>--</v>
      </c>
      <c r="AF643" s="1" t="str">
        <f ca="1">IF(startDate="",0,IF(AND('pg2'!T145&gt;=startDate,'pg2'!T145&lt;=endDate,'pg2'!R145&lt;&gt;""),'pg2'!R145,""))</f>
        <v/>
      </c>
      <c r="AG643" s="110" t="str">
        <f>IF(AC643="","",COUNTIFS(AC2:AC3002,AC643))</f>
        <v/>
      </c>
      <c r="AH643" s="2" t="str">
        <f ca="1">IFERROR(MONTH('pg2'!T145),"--")</f>
        <v>--</v>
      </c>
      <c r="AI643" s="1">
        <f ca="1">COUNTIFS(AC2:AC3002,'pg2'!C145,AH2:AH3002,AH643)</f>
        <v>0</v>
      </c>
    </row>
    <row r="644" spans="27:35" ht="12.75" customHeight="1">
      <c r="AA644" s="1">
        <f t="shared" ref="AA644:AA707" si="11">AA643+1</f>
        <v>643</v>
      </c>
      <c r="AB644" s="1" t="b">
        <f>AND('pg2'!S146&lt;&gt;"Cancelled",'pg2'!S146&lt;&gt;"Account",'pg2'!S146&lt;&gt;"Pending",'pg2'!S146&lt;&gt;"")</f>
        <v>0</v>
      </c>
      <c r="AC644" s="1" t="str">
        <f>IF(AB644=TRUE,'pg2'!C146,"")</f>
        <v/>
      </c>
      <c r="AD644" s="1" t="str">
        <f>IF('pg2'!S146="Ordered",'pg2'!C146,"")</f>
        <v/>
      </c>
      <c r="AE644" s="2" t="str">
        <f>IF('pg2'!C146&lt;&gt;"",COUNTIF(AD2:AD3002,'pg2'!C146)&gt;4,"--")</f>
        <v>--</v>
      </c>
      <c r="AF644" s="1" t="str">
        <f ca="1">IF(startDate="",0,IF(AND('pg2'!T146&gt;=startDate,'pg2'!T146&lt;=endDate,'pg2'!R146&lt;&gt;""),'pg2'!R146,""))</f>
        <v/>
      </c>
      <c r="AG644" s="110" t="str">
        <f>IF(AC644="","",COUNTIFS(AC2:AC3002,AC644))</f>
        <v/>
      </c>
      <c r="AH644" s="2" t="str">
        <f ca="1">IFERROR(MONTH('pg2'!T146),"--")</f>
        <v>--</v>
      </c>
      <c r="AI644" s="1">
        <f ca="1">COUNTIFS(AC2:AC3002,'pg2'!C146,AH2:AH3002,AH644)</f>
        <v>0</v>
      </c>
    </row>
    <row r="645" spans="27:35" ht="12.75" customHeight="1">
      <c r="AA645" s="1">
        <f t="shared" si="11"/>
        <v>644</v>
      </c>
      <c r="AB645" s="1" t="b">
        <f>AND('pg2'!S147&lt;&gt;"Cancelled",'pg2'!S147&lt;&gt;"Account",'pg2'!S147&lt;&gt;"Pending",'pg2'!S147&lt;&gt;"")</f>
        <v>0</v>
      </c>
      <c r="AC645" s="1" t="str">
        <f>IF(AB645=TRUE,'pg2'!C147,"")</f>
        <v/>
      </c>
      <c r="AD645" s="1" t="str">
        <f>IF('pg2'!S147="Ordered",'pg2'!C147,"")</f>
        <v/>
      </c>
      <c r="AE645" s="2" t="str">
        <f>IF('pg2'!C147&lt;&gt;"",COUNTIF(AD2:AD3002,'pg2'!C147)&gt;4,"--")</f>
        <v>--</v>
      </c>
      <c r="AF645" s="1" t="str">
        <f ca="1">IF(startDate="",0,IF(AND('pg2'!T147&gt;=startDate,'pg2'!T147&lt;=endDate,'pg2'!R147&lt;&gt;""),'pg2'!R147,""))</f>
        <v/>
      </c>
      <c r="AG645" s="110" t="str">
        <f>IF(AC645="","",COUNTIFS(AC2:AC3002,AC645))</f>
        <v/>
      </c>
      <c r="AH645" s="2" t="str">
        <f ca="1">IFERROR(MONTH('pg2'!T147),"--")</f>
        <v>--</v>
      </c>
      <c r="AI645" s="1">
        <f ca="1">COUNTIFS(AC2:AC3002,'pg2'!C147,AH2:AH3002,AH645)</f>
        <v>0</v>
      </c>
    </row>
    <row r="646" spans="27:35" ht="12.75" customHeight="1">
      <c r="AA646" s="1">
        <f t="shared" si="11"/>
        <v>645</v>
      </c>
      <c r="AB646" s="1" t="b">
        <f>AND('pg2'!S148&lt;&gt;"Cancelled",'pg2'!S148&lt;&gt;"Account",'pg2'!S148&lt;&gt;"Pending",'pg2'!S148&lt;&gt;"")</f>
        <v>0</v>
      </c>
      <c r="AC646" s="1" t="str">
        <f>IF(AB646=TRUE,'pg2'!C148,"")</f>
        <v/>
      </c>
      <c r="AD646" s="1" t="str">
        <f>IF('pg2'!S148="Ordered",'pg2'!C148,"")</f>
        <v/>
      </c>
      <c r="AE646" s="2" t="str">
        <f>IF('pg2'!C148&lt;&gt;"",COUNTIF(AD2:AD3002,'pg2'!C148)&gt;4,"--")</f>
        <v>--</v>
      </c>
      <c r="AF646" s="1" t="str">
        <f ca="1">IF(startDate="",0,IF(AND('pg2'!T148&gt;=startDate,'pg2'!T148&lt;=endDate,'pg2'!R148&lt;&gt;""),'pg2'!R148,""))</f>
        <v/>
      </c>
      <c r="AG646" s="110" t="str">
        <f>IF(AC646="","",COUNTIFS(AC2:AC3002,AC646))</f>
        <v/>
      </c>
      <c r="AH646" s="2" t="str">
        <f ca="1">IFERROR(MONTH('pg2'!T148),"--")</f>
        <v>--</v>
      </c>
      <c r="AI646" s="1">
        <f ca="1">COUNTIFS(AC2:AC3002,'pg2'!C148,AH2:AH3002,AH646)</f>
        <v>0</v>
      </c>
    </row>
    <row r="647" spans="27:35" ht="12.75" customHeight="1">
      <c r="AA647" s="1">
        <f t="shared" si="11"/>
        <v>646</v>
      </c>
      <c r="AB647" s="1" t="b">
        <f>AND('pg2'!S149&lt;&gt;"Cancelled",'pg2'!S149&lt;&gt;"Account",'pg2'!S149&lt;&gt;"Pending",'pg2'!S149&lt;&gt;"")</f>
        <v>0</v>
      </c>
      <c r="AC647" s="1" t="str">
        <f>IF(AB647=TRUE,'pg2'!C149,"")</f>
        <v/>
      </c>
      <c r="AD647" s="1" t="str">
        <f>IF('pg2'!S149="Ordered",'pg2'!C149,"")</f>
        <v/>
      </c>
      <c r="AE647" s="2" t="str">
        <f>IF('pg2'!C149&lt;&gt;"",COUNTIF(AD2:AD3002,'pg2'!C149)&gt;4,"--")</f>
        <v>--</v>
      </c>
      <c r="AF647" s="1" t="str">
        <f ca="1">IF(startDate="",0,IF(AND('pg2'!T149&gt;=startDate,'pg2'!T149&lt;=endDate,'pg2'!R149&lt;&gt;""),'pg2'!R149,""))</f>
        <v/>
      </c>
      <c r="AG647" s="110" t="str">
        <f>IF(AC647="","",COUNTIFS(AC2:AC3002,AC647))</f>
        <v/>
      </c>
      <c r="AH647" s="2" t="str">
        <f ca="1">IFERROR(MONTH('pg2'!T149),"--")</f>
        <v>--</v>
      </c>
      <c r="AI647" s="1">
        <f ca="1">COUNTIFS(AC2:AC3002,'pg2'!C149,AH2:AH3002,AH647)</f>
        <v>0</v>
      </c>
    </row>
    <row r="648" spans="27:35" ht="12.75" customHeight="1">
      <c r="AA648" s="1">
        <f t="shared" si="11"/>
        <v>647</v>
      </c>
      <c r="AB648" s="1" t="b">
        <f>AND('pg2'!S150&lt;&gt;"Cancelled",'pg2'!S150&lt;&gt;"Account",'pg2'!S150&lt;&gt;"Pending",'pg2'!S150&lt;&gt;"")</f>
        <v>0</v>
      </c>
      <c r="AC648" s="1" t="str">
        <f>IF(AB648=TRUE,'pg2'!C150,"")</f>
        <v/>
      </c>
      <c r="AD648" s="1" t="str">
        <f>IF('pg2'!S150="Ordered",'pg2'!C150,"")</f>
        <v/>
      </c>
      <c r="AE648" s="2" t="str">
        <f>IF('pg2'!C150&lt;&gt;"",COUNTIF(AD2:AD3002,'pg2'!C150)&gt;4,"--")</f>
        <v>--</v>
      </c>
      <c r="AF648" s="1" t="str">
        <f ca="1">IF(startDate="",0,IF(AND('pg2'!T150&gt;=startDate,'pg2'!T150&lt;=endDate,'pg2'!R150&lt;&gt;""),'pg2'!R150,""))</f>
        <v/>
      </c>
      <c r="AG648" s="110" t="str">
        <f>IF(AC648="","",COUNTIFS(AC2:AC3002,AC648))</f>
        <v/>
      </c>
      <c r="AH648" s="2" t="str">
        <f ca="1">IFERROR(MONTH('pg2'!T150),"--")</f>
        <v>--</v>
      </c>
      <c r="AI648" s="1">
        <f ca="1">COUNTIFS(AC2:AC3002,'pg2'!C150,AH2:AH3002,AH648)</f>
        <v>0</v>
      </c>
    </row>
    <row r="649" spans="27:35" ht="12.75" customHeight="1">
      <c r="AA649" s="1">
        <f t="shared" si="11"/>
        <v>648</v>
      </c>
      <c r="AB649" s="1" t="b">
        <f>AND('pg2'!S151&lt;&gt;"Cancelled",'pg2'!S151&lt;&gt;"Account",'pg2'!S151&lt;&gt;"Pending",'pg2'!S151&lt;&gt;"")</f>
        <v>0</v>
      </c>
      <c r="AC649" s="1" t="str">
        <f>IF(AB649=TRUE,'pg2'!C151,"")</f>
        <v/>
      </c>
      <c r="AD649" s="1" t="str">
        <f>IF('pg2'!S151="Ordered",'pg2'!C151,"")</f>
        <v/>
      </c>
      <c r="AE649" s="2" t="str">
        <f>IF('pg2'!C151&lt;&gt;"",COUNTIF(AD2:AD3002,'pg2'!C151)&gt;4,"--")</f>
        <v>--</v>
      </c>
      <c r="AF649" s="1" t="str">
        <f ca="1">IF(startDate="",0,IF(AND('pg2'!T151&gt;=startDate,'pg2'!T151&lt;=endDate,'pg2'!R151&lt;&gt;""),'pg2'!R151,""))</f>
        <v/>
      </c>
      <c r="AG649" s="110" t="str">
        <f>IF(AC649="","",COUNTIFS(AC2:AC3002,AC649))</f>
        <v/>
      </c>
      <c r="AH649" s="2" t="str">
        <f ca="1">IFERROR(MONTH('pg2'!T151),"--")</f>
        <v>--</v>
      </c>
      <c r="AI649" s="1">
        <f ca="1">COUNTIFS(AC2:AC3002,'pg2'!C151,AH2:AH3002,AH649)</f>
        <v>0</v>
      </c>
    </row>
    <row r="650" spans="27:35" ht="12.75" customHeight="1">
      <c r="AA650" s="1">
        <f t="shared" si="11"/>
        <v>649</v>
      </c>
      <c r="AB650" s="1" t="b">
        <f>AND('pg2'!S152&lt;&gt;"Cancelled",'pg2'!S152&lt;&gt;"Account",'pg2'!S152&lt;&gt;"Pending",'pg2'!S152&lt;&gt;"")</f>
        <v>0</v>
      </c>
      <c r="AC650" s="1" t="str">
        <f>IF(AB650=TRUE,'pg2'!C152,"")</f>
        <v/>
      </c>
      <c r="AD650" s="1" t="str">
        <f>IF('pg2'!S152="Ordered",'pg2'!C152,"")</f>
        <v/>
      </c>
      <c r="AE650" s="2" t="str">
        <f>IF('pg2'!C152&lt;&gt;"",COUNTIF(AD2:AD3002,'pg2'!C152)&gt;4,"--")</f>
        <v>--</v>
      </c>
      <c r="AF650" s="1" t="str">
        <f ca="1">IF(startDate="",0,IF(AND('pg2'!T152&gt;=startDate,'pg2'!T152&lt;=endDate,'pg2'!R152&lt;&gt;""),'pg2'!R152,""))</f>
        <v/>
      </c>
      <c r="AG650" s="110" t="str">
        <f>IF(AC650="","",COUNTIFS(AC2:AC3002,AC650))</f>
        <v/>
      </c>
      <c r="AH650" s="2" t="str">
        <f ca="1">IFERROR(MONTH('pg2'!T152),"--")</f>
        <v>--</v>
      </c>
      <c r="AI650" s="1">
        <f ca="1">COUNTIFS(AC2:AC3002,'pg2'!C152,AH2:AH3002,AH650)</f>
        <v>0</v>
      </c>
    </row>
    <row r="651" spans="27:35" ht="12.75" customHeight="1">
      <c r="AA651" s="1">
        <f t="shared" si="11"/>
        <v>650</v>
      </c>
      <c r="AB651" s="1" t="b">
        <f>AND('pg2'!S153&lt;&gt;"Cancelled",'pg2'!S153&lt;&gt;"Account",'pg2'!S153&lt;&gt;"Pending",'pg2'!S153&lt;&gt;"")</f>
        <v>0</v>
      </c>
      <c r="AC651" s="1" t="str">
        <f>IF(AB651=TRUE,'pg2'!C153,"")</f>
        <v/>
      </c>
      <c r="AD651" s="1" t="str">
        <f>IF('pg2'!S153="Ordered",'pg2'!C153,"")</f>
        <v/>
      </c>
      <c r="AE651" s="2" t="str">
        <f>IF('pg2'!C153&lt;&gt;"",COUNTIF(AD2:AD3002,'pg2'!C153)&gt;4,"--")</f>
        <v>--</v>
      </c>
      <c r="AF651" s="1" t="str">
        <f ca="1">IF(startDate="",0,IF(AND('pg2'!T153&gt;=startDate,'pg2'!T153&lt;=endDate,'pg2'!R153&lt;&gt;""),'pg2'!R153,""))</f>
        <v/>
      </c>
      <c r="AG651" s="110" t="str">
        <f>IF(AC651="","",COUNTIFS(AC2:AC3002,AC651))</f>
        <v/>
      </c>
      <c r="AH651" s="2" t="str">
        <f ca="1">IFERROR(MONTH('pg2'!T153),"--")</f>
        <v>--</v>
      </c>
      <c r="AI651" s="1">
        <f ca="1">COUNTIFS(AC2:AC3002,'pg2'!C153,AH2:AH3002,AH651)</f>
        <v>0</v>
      </c>
    </row>
    <row r="652" spans="27:35" ht="12.75" customHeight="1">
      <c r="AA652" s="1">
        <f t="shared" si="11"/>
        <v>651</v>
      </c>
      <c r="AB652" s="1" t="b">
        <f>AND('pg2'!S154&lt;&gt;"Cancelled",'pg2'!S154&lt;&gt;"Account",'pg2'!S154&lt;&gt;"Pending",'pg2'!S154&lt;&gt;"")</f>
        <v>0</v>
      </c>
      <c r="AC652" s="1" t="str">
        <f>IF(AB652=TRUE,'pg2'!C154,"")</f>
        <v/>
      </c>
      <c r="AD652" s="1" t="str">
        <f>IF('pg2'!S154="Ordered",'pg2'!C154,"")</f>
        <v/>
      </c>
      <c r="AE652" s="2" t="str">
        <f>IF('pg2'!C154&lt;&gt;"",COUNTIF(AD2:AD3002,'pg2'!C154)&gt;4,"--")</f>
        <v>--</v>
      </c>
      <c r="AF652" s="1" t="str">
        <f ca="1">IF(startDate="",0,IF(AND('pg2'!T154&gt;=startDate,'pg2'!T154&lt;=endDate,'pg2'!R154&lt;&gt;""),'pg2'!R154,""))</f>
        <v/>
      </c>
      <c r="AG652" s="110" t="str">
        <f>IF(AC652="","",COUNTIFS(AC2:AC3002,AC652))</f>
        <v/>
      </c>
      <c r="AH652" s="2" t="str">
        <f ca="1">IFERROR(MONTH('pg2'!T154),"--")</f>
        <v>--</v>
      </c>
      <c r="AI652" s="1">
        <f ca="1">COUNTIFS(AC2:AC3002,'pg2'!C154,AH2:AH3002,AH652)</f>
        <v>0</v>
      </c>
    </row>
    <row r="653" spans="27:35" ht="12.75" customHeight="1">
      <c r="AA653" s="1">
        <f t="shared" si="11"/>
        <v>652</v>
      </c>
      <c r="AB653" s="1" t="b">
        <f>AND('pg2'!S155&lt;&gt;"Cancelled",'pg2'!S155&lt;&gt;"Account",'pg2'!S155&lt;&gt;"Pending",'pg2'!S155&lt;&gt;"")</f>
        <v>0</v>
      </c>
      <c r="AC653" s="1" t="str">
        <f>IF(AB653=TRUE,'pg2'!C155,"")</f>
        <v/>
      </c>
      <c r="AD653" s="1" t="str">
        <f>IF('pg2'!S155="Ordered",'pg2'!C155,"")</f>
        <v/>
      </c>
      <c r="AE653" s="2" t="str">
        <f>IF('pg2'!C155&lt;&gt;"",COUNTIF(AD2:AD3002,'pg2'!C155)&gt;4,"--")</f>
        <v>--</v>
      </c>
      <c r="AF653" s="1" t="str">
        <f ca="1">IF(startDate="",0,IF(AND('pg2'!T155&gt;=startDate,'pg2'!T155&lt;=endDate,'pg2'!R155&lt;&gt;""),'pg2'!R155,""))</f>
        <v/>
      </c>
      <c r="AG653" s="110" t="str">
        <f>IF(AC653="","",COUNTIFS(AC2:AC3002,AC653))</f>
        <v/>
      </c>
      <c r="AH653" s="2" t="str">
        <f ca="1">IFERROR(MONTH('pg2'!T155),"--")</f>
        <v>--</v>
      </c>
      <c r="AI653" s="1">
        <f ca="1">COUNTIFS(AC2:AC3002,'pg2'!C155,AH2:AH3002,AH653)</f>
        <v>0</v>
      </c>
    </row>
    <row r="654" spans="27:35" ht="12.75" customHeight="1">
      <c r="AA654" s="1">
        <f t="shared" si="11"/>
        <v>653</v>
      </c>
      <c r="AB654" s="1" t="b">
        <f>AND('pg2'!S156&lt;&gt;"Cancelled",'pg2'!S156&lt;&gt;"Account",'pg2'!S156&lt;&gt;"Pending",'pg2'!S156&lt;&gt;"")</f>
        <v>0</v>
      </c>
      <c r="AC654" s="1" t="str">
        <f>IF(AB654=TRUE,'pg2'!C156,"")</f>
        <v/>
      </c>
      <c r="AD654" s="1" t="str">
        <f>IF('pg2'!S156="Ordered",'pg2'!C156,"")</f>
        <v/>
      </c>
      <c r="AE654" s="2" t="str">
        <f>IF('pg2'!C156&lt;&gt;"",COUNTIF(AD2:AD3002,'pg2'!C156)&gt;4,"--")</f>
        <v>--</v>
      </c>
      <c r="AF654" s="1" t="str">
        <f ca="1">IF(startDate="",0,IF(AND('pg2'!T156&gt;=startDate,'pg2'!T156&lt;=endDate,'pg2'!R156&lt;&gt;""),'pg2'!R156,""))</f>
        <v/>
      </c>
      <c r="AG654" s="110" t="str">
        <f>IF(AC654="","",COUNTIFS(AC2:AC3002,AC654))</f>
        <v/>
      </c>
      <c r="AH654" s="2" t="str">
        <f ca="1">IFERROR(MONTH('pg2'!T156),"--")</f>
        <v>--</v>
      </c>
      <c r="AI654" s="1">
        <f ca="1">COUNTIFS(AC2:AC3002,'pg2'!C156,AH2:AH3002,AH654)</f>
        <v>0</v>
      </c>
    </row>
    <row r="655" spans="27:35" ht="12.75" customHeight="1">
      <c r="AA655" s="1">
        <f t="shared" si="11"/>
        <v>654</v>
      </c>
      <c r="AB655" s="1" t="b">
        <f>AND('pg2'!S157&lt;&gt;"Cancelled",'pg2'!S157&lt;&gt;"Account",'pg2'!S157&lt;&gt;"Pending",'pg2'!S157&lt;&gt;"")</f>
        <v>0</v>
      </c>
      <c r="AC655" s="1" t="str">
        <f>IF(AB655=TRUE,'pg2'!C157,"")</f>
        <v/>
      </c>
      <c r="AD655" s="1" t="str">
        <f>IF('pg2'!S157="Ordered",'pg2'!C157,"")</f>
        <v/>
      </c>
      <c r="AE655" s="2" t="str">
        <f>IF('pg2'!C157&lt;&gt;"",COUNTIF(AD2:AD3002,'pg2'!C157)&gt;4,"--")</f>
        <v>--</v>
      </c>
      <c r="AF655" s="1" t="str">
        <f ca="1">IF(startDate="",0,IF(AND('pg2'!T157&gt;=startDate,'pg2'!T157&lt;=endDate,'pg2'!R157&lt;&gt;""),'pg2'!R157,""))</f>
        <v/>
      </c>
      <c r="AG655" s="110" t="str">
        <f>IF(AC655="","",COUNTIFS(AC2:AC3002,AC655))</f>
        <v/>
      </c>
      <c r="AH655" s="2" t="str">
        <f ca="1">IFERROR(MONTH('pg2'!T157),"--")</f>
        <v>--</v>
      </c>
      <c r="AI655" s="1">
        <f ca="1">COUNTIFS(AC2:AC3002,'pg2'!C157,AH2:AH3002,AH655)</f>
        <v>0</v>
      </c>
    </row>
    <row r="656" spans="27:35" ht="12.75" customHeight="1">
      <c r="AA656" s="1">
        <f t="shared" si="11"/>
        <v>655</v>
      </c>
      <c r="AB656" s="1" t="b">
        <f>AND('pg2'!S158&lt;&gt;"Cancelled",'pg2'!S158&lt;&gt;"Account",'pg2'!S158&lt;&gt;"Pending",'pg2'!S158&lt;&gt;"")</f>
        <v>0</v>
      </c>
      <c r="AC656" s="1" t="str">
        <f>IF(AB656=TRUE,'pg2'!C158,"")</f>
        <v/>
      </c>
      <c r="AD656" s="1" t="str">
        <f>IF('pg2'!S158="Ordered",'pg2'!C158,"")</f>
        <v/>
      </c>
      <c r="AE656" s="2" t="str">
        <f>IF('pg2'!C158&lt;&gt;"",COUNTIF(AD2:AD3002,'pg2'!C158)&gt;4,"--")</f>
        <v>--</v>
      </c>
      <c r="AF656" s="1" t="str">
        <f ca="1">IF(startDate="",0,IF(AND('pg2'!T158&gt;=startDate,'pg2'!T158&lt;=endDate,'pg2'!R158&lt;&gt;""),'pg2'!R158,""))</f>
        <v/>
      </c>
      <c r="AG656" s="110" t="str">
        <f>IF(AC656="","",COUNTIFS(AC2:AC3002,AC656))</f>
        <v/>
      </c>
      <c r="AH656" s="2" t="str">
        <f ca="1">IFERROR(MONTH('pg2'!T158),"--")</f>
        <v>--</v>
      </c>
      <c r="AI656" s="1">
        <f ca="1">COUNTIFS(AC2:AC3002,'pg2'!C158,AH2:AH3002,AH656)</f>
        <v>0</v>
      </c>
    </row>
    <row r="657" spans="27:35" ht="12.75" customHeight="1">
      <c r="AA657" s="1">
        <f t="shared" si="11"/>
        <v>656</v>
      </c>
      <c r="AB657" s="1" t="b">
        <f>AND('pg2'!S159&lt;&gt;"Cancelled",'pg2'!S159&lt;&gt;"Account",'pg2'!S159&lt;&gt;"Pending",'pg2'!S159&lt;&gt;"")</f>
        <v>0</v>
      </c>
      <c r="AC657" s="1" t="str">
        <f>IF(AB657=TRUE,'pg2'!C159,"")</f>
        <v/>
      </c>
      <c r="AD657" s="1" t="str">
        <f>IF('pg2'!S159="Ordered",'pg2'!C159,"")</f>
        <v/>
      </c>
      <c r="AE657" s="2" t="str">
        <f>IF('pg2'!C159&lt;&gt;"",COUNTIF(AD2:AD3002,'pg2'!C159)&gt;4,"--")</f>
        <v>--</v>
      </c>
      <c r="AF657" s="1" t="str">
        <f ca="1">IF(startDate="",0,IF(AND('pg2'!T159&gt;=startDate,'pg2'!T159&lt;=endDate,'pg2'!R159&lt;&gt;""),'pg2'!R159,""))</f>
        <v/>
      </c>
      <c r="AG657" s="110" t="str">
        <f>IF(AC657="","",COUNTIFS(AC2:AC3002,AC657))</f>
        <v/>
      </c>
      <c r="AH657" s="2" t="str">
        <f ca="1">IFERROR(MONTH('pg2'!T159),"--")</f>
        <v>--</v>
      </c>
      <c r="AI657" s="1">
        <f ca="1">COUNTIFS(AC2:AC3002,'pg2'!C159,AH2:AH3002,AH657)</f>
        <v>0</v>
      </c>
    </row>
    <row r="658" spans="27:35" ht="12.75" customHeight="1">
      <c r="AA658" s="1">
        <f t="shared" si="11"/>
        <v>657</v>
      </c>
      <c r="AB658" s="1" t="b">
        <f>AND('pg2'!S160&lt;&gt;"Cancelled",'pg2'!S160&lt;&gt;"Account",'pg2'!S160&lt;&gt;"Pending",'pg2'!S160&lt;&gt;"")</f>
        <v>0</v>
      </c>
      <c r="AC658" s="1" t="str">
        <f>IF(AB658=TRUE,'pg2'!C160,"")</f>
        <v/>
      </c>
      <c r="AD658" s="1" t="str">
        <f>IF('pg2'!S160="Ordered",'pg2'!C160,"")</f>
        <v/>
      </c>
      <c r="AE658" s="2" t="str">
        <f>IF('pg2'!C160&lt;&gt;"",COUNTIF(AD2:AD3002,'pg2'!C160)&gt;4,"--")</f>
        <v>--</v>
      </c>
      <c r="AF658" s="1" t="str">
        <f ca="1">IF(startDate="",0,IF(AND('pg2'!T160&gt;=startDate,'pg2'!T160&lt;=endDate,'pg2'!R160&lt;&gt;""),'pg2'!R160,""))</f>
        <v/>
      </c>
      <c r="AG658" s="110" t="str">
        <f>IF(AC658="","",COUNTIFS(AC2:AC3002,AC658))</f>
        <v/>
      </c>
      <c r="AH658" s="2" t="str">
        <f ca="1">IFERROR(MONTH('pg2'!T160),"--")</f>
        <v>--</v>
      </c>
      <c r="AI658" s="1">
        <f ca="1">COUNTIFS(AC2:AC3002,'pg2'!C160,AH2:AH3002,AH658)</f>
        <v>0</v>
      </c>
    </row>
    <row r="659" spans="27:35" ht="12.75" customHeight="1">
      <c r="AA659" s="1">
        <f t="shared" si="11"/>
        <v>658</v>
      </c>
      <c r="AB659" s="1" t="b">
        <f>AND('pg2'!S161&lt;&gt;"Cancelled",'pg2'!S161&lt;&gt;"Account",'pg2'!S161&lt;&gt;"Pending",'pg2'!S161&lt;&gt;"")</f>
        <v>0</v>
      </c>
      <c r="AC659" s="1" t="str">
        <f>IF(AB659=TRUE,'pg2'!C161,"")</f>
        <v/>
      </c>
      <c r="AD659" s="1" t="str">
        <f>IF('pg2'!S161="Ordered",'pg2'!C161,"")</f>
        <v/>
      </c>
      <c r="AE659" s="2" t="str">
        <f>IF('pg2'!C161&lt;&gt;"",COUNTIF(AD2:AD3002,'pg2'!C161)&gt;4,"--")</f>
        <v>--</v>
      </c>
      <c r="AF659" s="1" t="str">
        <f ca="1">IF(startDate="",0,IF(AND('pg2'!T161&gt;=startDate,'pg2'!T161&lt;=endDate,'pg2'!R161&lt;&gt;""),'pg2'!R161,""))</f>
        <v/>
      </c>
      <c r="AG659" s="110" t="str">
        <f>IF(AC659="","",COUNTIFS(AC2:AC3002,AC659))</f>
        <v/>
      </c>
      <c r="AH659" s="2" t="str">
        <f ca="1">IFERROR(MONTH('pg2'!T161),"--")</f>
        <v>--</v>
      </c>
      <c r="AI659" s="1">
        <f ca="1">COUNTIFS(AC2:AC3002,'pg2'!C161,AH2:AH3002,AH659)</f>
        <v>0</v>
      </c>
    </row>
    <row r="660" spans="27:35" ht="12.75" customHeight="1">
      <c r="AA660" s="1">
        <f t="shared" si="11"/>
        <v>659</v>
      </c>
      <c r="AB660" s="1" t="b">
        <f>AND('pg2'!S162&lt;&gt;"Cancelled",'pg2'!S162&lt;&gt;"Account",'pg2'!S162&lt;&gt;"Pending",'pg2'!S162&lt;&gt;"")</f>
        <v>0</v>
      </c>
      <c r="AC660" s="1" t="str">
        <f>IF(AB660=TRUE,'pg2'!C162,"")</f>
        <v/>
      </c>
      <c r="AD660" s="1" t="str">
        <f>IF('pg2'!S162="Ordered",'pg2'!C162,"")</f>
        <v/>
      </c>
      <c r="AE660" s="2" t="str">
        <f>IF('pg2'!C162&lt;&gt;"",COUNTIF(AD2:AD3002,'pg2'!C162)&gt;4,"--")</f>
        <v>--</v>
      </c>
      <c r="AF660" s="1" t="str">
        <f ca="1">IF(startDate="",0,IF(AND('pg2'!T162&gt;=startDate,'pg2'!T162&lt;=endDate,'pg2'!R162&lt;&gt;""),'pg2'!R162,""))</f>
        <v/>
      </c>
      <c r="AG660" s="110" t="str">
        <f>IF(AC660="","",COUNTIFS(AC2:AC3002,AC660))</f>
        <v/>
      </c>
      <c r="AH660" s="2" t="str">
        <f ca="1">IFERROR(MONTH('pg2'!T162),"--")</f>
        <v>--</v>
      </c>
      <c r="AI660" s="1">
        <f ca="1">COUNTIFS(AC2:AC3002,'pg2'!C162,AH2:AH3002,AH660)</f>
        <v>0</v>
      </c>
    </row>
    <row r="661" spans="27:35" ht="12.75" customHeight="1">
      <c r="AA661" s="1">
        <f t="shared" si="11"/>
        <v>660</v>
      </c>
      <c r="AB661" s="1" t="b">
        <f>AND('pg2'!S163&lt;&gt;"Cancelled",'pg2'!S163&lt;&gt;"Account",'pg2'!S163&lt;&gt;"Pending",'pg2'!S163&lt;&gt;"")</f>
        <v>0</v>
      </c>
      <c r="AC661" s="1" t="str">
        <f>IF(AB661=TRUE,'pg2'!C163,"")</f>
        <v/>
      </c>
      <c r="AD661" s="1" t="str">
        <f>IF('pg2'!S163="Ordered",'pg2'!C163,"")</f>
        <v/>
      </c>
      <c r="AE661" s="2" t="str">
        <f>IF('pg2'!C163&lt;&gt;"",COUNTIF(AD2:AD3002,'pg2'!C163)&gt;4,"--")</f>
        <v>--</v>
      </c>
      <c r="AF661" s="1" t="str">
        <f ca="1">IF(startDate="",0,IF(AND('pg2'!T163&gt;=startDate,'pg2'!T163&lt;=endDate,'pg2'!R163&lt;&gt;""),'pg2'!R163,""))</f>
        <v/>
      </c>
      <c r="AG661" s="110" t="str">
        <f>IF(AC661="","",COUNTIFS(AC2:AC3002,AC661))</f>
        <v/>
      </c>
      <c r="AH661" s="2" t="str">
        <f ca="1">IFERROR(MONTH('pg2'!T163),"--")</f>
        <v>--</v>
      </c>
      <c r="AI661" s="1">
        <f ca="1">COUNTIFS(AC2:AC3002,'pg2'!C163,AH2:AH3002,AH661)</f>
        <v>0</v>
      </c>
    </row>
    <row r="662" spans="27:35" ht="12.75" customHeight="1">
      <c r="AA662" s="1">
        <f t="shared" si="11"/>
        <v>661</v>
      </c>
      <c r="AB662" s="1" t="b">
        <f>AND('pg2'!S164&lt;&gt;"Cancelled",'pg2'!S164&lt;&gt;"Account",'pg2'!S164&lt;&gt;"Pending",'pg2'!S164&lt;&gt;"")</f>
        <v>0</v>
      </c>
      <c r="AC662" s="1" t="str">
        <f>IF(AB662=TRUE,'pg2'!C164,"")</f>
        <v/>
      </c>
      <c r="AD662" s="1" t="str">
        <f>IF('pg2'!S164="Ordered",'pg2'!C164,"")</f>
        <v/>
      </c>
      <c r="AE662" s="2" t="str">
        <f>IF('pg2'!C164&lt;&gt;"",COUNTIF(AD2:AD3002,'pg2'!C164)&gt;4,"--")</f>
        <v>--</v>
      </c>
      <c r="AF662" s="1" t="str">
        <f ca="1">IF(startDate="",0,IF(AND('pg2'!T164&gt;=startDate,'pg2'!T164&lt;=endDate,'pg2'!R164&lt;&gt;""),'pg2'!R164,""))</f>
        <v/>
      </c>
      <c r="AG662" s="110" t="str">
        <f>IF(AC662="","",COUNTIFS(AC2:AC3002,AC662))</f>
        <v/>
      </c>
      <c r="AH662" s="2" t="str">
        <f ca="1">IFERROR(MONTH('pg2'!T164),"--")</f>
        <v>--</v>
      </c>
      <c r="AI662" s="1">
        <f ca="1">COUNTIFS(AC2:AC3002,'pg2'!C164,AH2:AH3002,AH662)</f>
        <v>0</v>
      </c>
    </row>
    <row r="663" spans="27:35" ht="12.75" customHeight="1">
      <c r="AA663" s="1">
        <f t="shared" si="11"/>
        <v>662</v>
      </c>
      <c r="AB663" s="1" t="b">
        <f>AND('pg2'!S165&lt;&gt;"Cancelled",'pg2'!S165&lt;&gt;"Account",'pg2'!S165&lt;&gt;"Pending",'pg2'!S165&lt;&gt;"")</f>
        <v>0</v>
      </c>
      <c r="AC663" s="1" t="str">
        <f>IF(AB663=TRUE,'pg2'!C165,"")</f>
        <v/>
      </c>
      <c r="AD663" s="1" t="str">
        <f>IF('pg2'!S165="Ordered",'pg2'!C165,"")</f>
        <v/>
      </c>
      <c r="AE663" s="2" t="str">
        <f>IF('pg2'!C165&lt;&gt;"",COUNTIF(AD2:AD3002,'pg2'!C165)&gt;4,"--")</f>
        <v>--</v>
      </c>
      <c r="AF663" s="1" t="str">
        <f ca="1">IF(startDate="",0,IF(AND('pg2'!T165&gt;=startDate,'pg2'!T165&lt;=endDate,'pg2'!R165&lt;&gt;""),'pg2'!R165,""))</f>
        <v/>
      </c>
      <c r="AG663" s="110" t="str">
        <f>IF(AC663="","",COUNTIFS(AC2:AC3002,AC663))</f>
        <v/>
      </c>
      <c r="AH663" s="2" t="str">
        <f ca="1">IFERROR(MONTH('pg2'!T165),"--")</f>
        <v>--</v>
      </c>
      <c r="AI663" s="1">
        <f ca="1">COUNTIFS(AC2:AC3002,'pg2'!C165,AH2:AH3002,AH663)</f>
        <v>0</v>
      </c>
    </row>
    <row r="664" spans="27:35" ht="12.75" customHeight="1">
      <c r="AA664" s="1">
        <f t="shared" si="11"/>
        <v>663</v>
      </c>
      <c r="AB664" s="1" t="b">
        <f>AND('pg2'!S166&lt;&gt;"Cancelled",'pg2'!S166&lt;&gt;"Account",'pg2'!S166&lt;&gt;"Pending",'pg2'!S166&lt;&gt;"")</f>
        <v>0</v>
      </c>
      <c r="AC664" s="1" t="str">
        <f>IF(AB664=TRUE,'pg2'!C166,"")</f>
        <v/>
      </c>
      <c r="AD664" s="1" t="str">
        <f>IF('pg2'!S166="Ordered",'pg2'!C166,"")</f>
        <v/>
      </c>
      <c r="AE664" s="2" t="str">
        <f>IF('pg2'!C166&lt;&gt;"",COUNTIF(AD2:AD3002,'pg2'!C166)&gt;4,"--")</f>
        <v>--</v>
      </c>
      <c r="AF664" s="1" t="str">
        <f ca="1">IF(startDate="",0,IF(AND('pg2'!T166&gt;=startDate,'pg2'!T166&lt;=endDate,'pg2'!R166&lt;&gt;""),'pg2'!R166,""))</f>
        <v/>
      </c>
      <c r="AG664" s="110" t="str">
        <f>IF(AC664="","",COUNTIFS(AC2:AC3002,AC664))</f>
        <v/>
      </c>
      <c r="AH664" s="2" t="str">
        <f ca="1">IFERROR(MONTH('pg2'!T166),"--")</f>
        <v>--</v>
      </c>
      <c r="AI664" s="1">
        <f ca="1">COUNTIFS(AC2:AC3002,'pg2'!C166,AH2:AH3002,AH664)</f>
        <v>0</v>
      </c>
    </row>
    <row r="665" spans="27:35" ht="12.75" customHeight="1">
      <c r="AA665" s="1">
        <f t="shared" si="11"/>
        <v>664</v>
      </c>
      <c r="AB665" s="1" t="b">
        <f>AND('pg2'!S167&lt;&gt;"Cancelled",'pg2'!S167&lt;&gt;"Account",'pg2'!S167&lt;&gt;"Pending",'pg2'!S167&lt;&gt;"")</f>
        <v>0</v>
      </c>
      <c r="AC665" s="1" t="str">
        <f>IF(AB665=TRUE,'pg2'!C167,"")</f>
        <v/>
      </c>
      <c r="AD665" s="1" t="str">
        <f>IF('pg2'!S167="Ordered",'pg2'!C167,"")</f>
        <v/>
      </c>
      <c r="AE665" s="2" t="str">
        <f>IF('pg2'!C167&lt;&gt;"",COUNTIF(AD2:AD3002,'pg2'!C167)&gt;4,"--")</f>
        <v>--</v>
      </c>
      <c r="AF665" s="1" t="str">
        <f ca="1">IF(startDate="",0,IF(AND('pg2'!T167&gt;=startDate,'pg2'!T167&lt;=endDate,'pg2'!R167&lt;&gt;""),'pg2'!R167,""))</f>
        <v/>
      </c>
      <c r="AG665" s="110" t="str">
        <f>IF(AC665="","",COUNTIFS(AC2:AC3002,AC665))</f>
        <v/>
      </c>
      <c r="AH665" s="2" t="str">
        <f ca="1">IFERROR(MONTH('pg2'!T167),"--")</f>
        <v>--</v>
      </c>
      <c r="AI665" s="1">
        <f ca="1">COUNTIFS(AC2:AC3002,'pg2'!C167,AH2:AH3002,AH665)</f>
        <v>0</v>
      </c>
    </row>
    <row r="666" spans="27:35" ht="12.75" customHeight="1">
      <c r="AA666" s="1">
        <f t="shared" si="11"/>
        <v>665</v>
      </c>
      <c r="AB666" s="1" t="b">
        <f>AND('pg2'!S168&lt;&gt;"Cancelled",'pg2'!S168&lt;&gt;"Account",'pg2'!S168&lt;&gt;"Pending",'pg2'!S168&lt;&gt;"")</f>
        <v>0</v>
      </c>
      <c r="AC666" s="1" t="str">
        <f>IF(AB666=TRUE,'pg2'!C168,"")</f>
        <v/>
      </c>
      <c r="AD666" s="1" t="str">
        <f>IF('pg2'!S168="Ordered",'pg2'!C168,"")</f>
        <v/>
      </c>
      <c r="AE666" s="2" t="str">
        <f>IF('pg2'!C168&lt;&gt;"",COUNTIF(AD2:AD3002,'pg2'!C168)&gt;4,"--")</f>
        <v>--</v>
      </c>
      <c r="AF666" s="1" t="str">
        <f ca="1">IF(startDate="",0,IF(AND('pg2'!T168&gt;=startDate,'pg2'!T168&lt;=endDate,'pg2'!R168&lt;&gt;""),'pg2'!R168,""))</f>
        <v/>
      </c>
      <c r="AG666" s="110" t="str">
        <f>IF(AC666="","",COUNTIFS(AC2:AC3002,AC666))</f>
        <v/>
      </c>
      <c r="AH666" s="2" t="str">
        <f ca="1">IFERROR(MONTH('pg2'!T168),"--")</f>
        <v>--</v>
      </c>
      <c r="AI666" s="1">
        <f ca="1">COUNTIFS(AC2:AC3002,'pg2'!C168,AH2:AH3002,AH666)</f>
        <v>0</v>
      </c>
    </row>
    <row r="667" spans="27:35" ht="12.75" customHeight="1">
      <c r="AA667" s="1">
        <f t="shared" si="11"/>
        <v>666</v>
      </c>
      <c r="AB667" s="1" t="b">
        <f>AND('pg2'!S169&lt;&gt;"Cancelled",'pg2'!S169&lt;&gt;"Account",'pg2'!S169&lt;&gt;"Pending",'pg2'!S169&lt;&gt;"")</f>
        <v>0</v>
      </c>
      <c r="AC667" s="1" t="str">
        <f>IF(AB667=TRUE,'pg2'!C169,"")</f>
        <v/>
      </c>
      <c r="AD667" s="1" t="str">
        <f>IF('pg2'!S169="Ordered",'pg2'!C169,"")</f>
        <v/>
      </c>
      <c r="AE667" s="2" t="str">
        <f>IF('pg2'!C169&lt;&gt;"",COUNTIF(AD2:AD3002,'pg2'!C169)&gt;4,"--")</f>
        <v>--</v>
      </c>
      <c r="AF667" s="1" t="str">
        <f ca="1">IF(startDate="",0,IF(AND('pg2'!T169&gt;=startDate,'pg2'!T169&lt;=endDate,'pg2'!R169&lt;&gt;""),'pg2'!R169,""))</f>
        <v/>
      </c>
      <c r="AG667" s="110" t="str">
        <f>IF(AC667="","",COUNTIFS(AC2:AC3002,AC667))</f>
        <v/>
      </c>
      <c r="AH667" s="2" t="str">
        <f ca="1">IFERROR(MONTH('pg2'!T169),"--")</f>
        <v>--</v>
      </c>
      <c r="AI667" s="1">
        <f ca="1">COUNTIFS(AC2:AC3002,'pg2'!C169,AH2:AH3002,AH667)</f>
        <v>0</v>
      </c>
    </row>
    <row r="668" spans="27:35" ht="12.75" customHeight="1">
      <c r="AA668" s="1">
        <f t="shared" si="11"/>
        <v>667</v>
      </c>
      <c r="AB668" s="1" t="b">
        <f>AND('pg2'!S170&lt;&gt;"Cancelled",'pg2'!S170&lt;&gt;"Account",'pg2'!S170&lt;&gt;"Pending",'pg2'!S170&lt;&gt;"")</f>
        <v>0</v>
      </c>
      <c r="AC668" s="1" t="str">
        <f>IF(AB668=TRUE,'pg2'!C170,"")</f>
        <v/>
      </c>
      <c r="AD668" s="1" t="str">
        <f>IF('pg2'!S170="Ordered",'pg2'!C170,"")</f>
        <v/>
      </c>
      <c r="AE668" s="2" t="str">
        <f>IF('pg2'!C170&lt;&gt;"",COUNTIF(AD2:AD3002,'pg2'!C170)&gt;4,"--")</f>
        <v>--</v>
      </c>
      <c r="AF668" s="1" t="str">
        <f ca="1">IF(startDate="",0,IF(AND('pg2'!T170&gt;=startDate,'pg2'!T170&lt;=endDate,'pg2'!R170&lt;&gt;""),'pg2'!R170,""))</f>
        <v/>
      </c>
      <c r="AG668" s="110" t="str">
        <f>IF(AC668="","",COUNTIFS(AC2:AC3002,AC668))</f>
        <v/>
      </c>
      <c r="AH668" s="2" t="str">
        <f ca="1">IFERROR(MONTH('pg2'!T170),"--")</f>
        <v>--</v>
      </c>
      <c r="AI668" s="1">
        <f ca="1">COUNTIFS(AC2:AC3002,'pg2'!C170,AH2:AH3002,AH668)</f>
        <v>0</v>
      </c>
    </row>
    <row r="669" spans="27:35" ht="12.75" customHeight="1">
      <c r="AA669" s="1">
        <f t="shared" si="11"/>
        <v>668</v>
      </c>
      <c r="AB669" s="1" t="b">
        <f>AND('pg2'!S171&lt;&gt;"Cancelled",'pg2'!S171&lt;&gt;"Account",'pg2'!S171&lt;&gt;"Pending",'pg2'!S171&lt;&gt;"")</f>
        <v>0</v>
      </c>
      <c r="AC669" s="1" t="str">
        <f>IF(AB669=TRUE,'pg2'!C171,"")</f>
        <v/>
      </c>
      <c r="AD669" s="1" t="str">
        <f>IF('pg2'!S171="Ordered",'pg2'!C171,"")</f>
        <v/>
      </c>
      <c r="AE669" s="2" t="str">
        <f>IF('pg2'!C171&lt;&gt;"",COUNTIF(AD2:AD3002,'pg2'!C171)&gt;4,"--")</f>
        <v>--</v>
      </c>
      <c r="AF669" s="1" t="str">
        <f ca="1">IF(startDate="",0,IF(AND('pg2'!T171&gt;=startDate,'pg2'!T171&lt;=endDate,'pg2'!R171&lt;&gt;""),'pg2'!R171,""))</f>
        <v/>
      </c>
      <c r="AG669" s="110" t="str">
        <f>IF(AC669="","",COUNTIFS(AC2:AC3002,AC669))</f>
        <v/>
      </c>
      <c r="AH669" s="2" t="str">
        <f ca="1">IFERROR(MONTH('pg2'!T171),"--")</f>
        <v>--</v>
      </c>
      <c r="AI669" s="1">
        <f ca="1">COUNTIFS(AC2:AC3002,'pg2'!C171,AH2:AH3002,AH669)</f>
        <v>0</v>
      </c>
    </row>
    <row r="670" spans="27:35" ht="12.75" customHeight="1">
      <c r="AA670" s="1">
        <f t="shared" si="11"/>
        <v>669</v>
      </c>
      <c r="AB670" s="1" t="b">
        <f>AND('pg2'!S172&lt;&gt;"Cancelled",'pg2'!S172&lt;&gt;"Account",'pg2'!S172&lt;&gt;"Pending",'pg2'!S172&lt;&gt;"")</f>
        <v>0</v>
      </c>
      <c r="AC670" s="1" t="str">
        <f>IF(AB670=TRUE,'pg2'!C172,"")</f>
        <v/>
      </c>
      <c r="AD670" s="1" t="str">
        <f>IF('pg2'!S172="Ordered",'pg2'!C172,"")</f>
        <v/>
      </c>
      <c r="AE670" s="2" t="str">
        <f>IF('pg2'!C172&lt;&gt;"",COUNTIF(AD2:AD3002,'pg2'!C172)&gt;4,"--")</f>
        <v>--</v>
      </c>
      <c r="AF670" s="1" t="str">
        <f ca="1">IF(startDate="",0,IF(AND('pg2'!T172&gt;=startDate,'pg2'!T172&lt;=endDate,'pg2'!R172&lt;&gt;""),'pg2'!R172,""))</f>
        <v/>
      </c>
      <c r="AG670" s="110" t="str">
        <f>IF(AC670="","",COUNTIFS(AC2:AC3002,AC670))</f>
        <v/>
      </c>
      <c r="AH670" s="2" t="str">
        <f ca="1">IFERROR(MONTH('pg2'!T172),"--")</f>
        <v>--</v>
      </c>
      <c r="AI670" s="1">
        <f ca="1">COUNTIFS(AC2:AC3002,'pg2'!C172,AH2:AH3002,AH670)</f>
        <v>0</v>
      </c>
    </row>
    <row r="671" spans="27:35" ht="12.75" customHeight="1">
      <c r="AA671" s="1">
        <f t="shared" si="11"/>
        <v>670</v>
      </c>
      <c r="AB671" s="1" t="b">
        <f>AND('pg2'!S173&lt;&gt;"Cancelled",'pg2'!S173&lt;&gt;"Account",'pg2'!S173&lt;&gt;"Pending",'pg2'!S173&lt;&gt;"")</f>
        <v>0</v>
      </c>
      <c r="AC671" s="1" t="str">
        <f>IF(AB671=TRUE,'pg2'!C173,"")</f>
        <v/>
      </c>
      <c r="AD671" s="1" t="str">
        <f>IF('pg2'!S173="Ordered",'pg2'!C173,"")</f>
        <v/>
      </c>
      <c r="AE671" s="2" t="str">
        <f>IF('pg2'!C173&lt;&gt;"",COUNTIF(AD2:AD3002,'pg2'!C173)&gt;4,"--")</f>
        <v>--</v>
      </c>
      <c r="AF671" s="1" t="str">
        <f ca="1">IF(startDate="",0,IF(AND('pg2'!T173&gt;=startDate,'pg2'!T173&lt;=endDate,'pg2'!R173&lt;&gt;""),'pg2'!R173,""))</f>
        <v/>
      </c>
      <c r="AG671" s="110" t="str">
        <f>IF(AC671="","",COUNTIFS(AC2:AC3002,AC671))</f>
        <v/>
      </c>
      <c r="AH671" s="2" t="str">
        <f ca="1">IFERROR(MONTH('pg2'!T173),"--")</f>
        <v>--</v>
      </c>
      <c r="AI671" s="1">
        <f ca="1">COUNTIFS(AC2:AC3002,'pg2'!C173,AH2:AH3002,AH671)</f>
        <v>0</v>
      </c>
    </row>
    <row r="672" spans="27:35" ht="12.75" customHeight="1">
      <c r="AA672" s="1">
        <f t="shared" si="11"/>
        <v>671</v>
      </c>
      <c r="AB672" s="1" t="b">
        <f>AND('pg2'!S174&lt;&gt;"Cancelled",'pg2'!S174&lt;&gt;"Account",'pg2'!S174&lt;&gt;"Pending",'pg2'!S174&lt;&gt;"")</f>
        <v>0</v>
      </c>
      <c r="AC672" s="1" t="str">
        <f>IF(AB672=TRUE,'pg2'!C174,"")</f>
        <v/>
      </c>
      <c r="AD672" s="1" t="str">
        <f>IF('pg2'!S174="Ordered",'pg2'!C174,"")</f>
        <v/>
      </c>
      <c r="AE672" s="2" t="str">
        <f>IF('pg2'!C174&lt;&gt;"",COUNTIF(AD2:AD3002,'pg2'!C174)&gt;4,"--")</f>
        <v>--</v>
      </c>
      <c r="AF672" s="1" t="str">
        <f ca="1">IF(startDate="",0,IF(AND('pg2'!T174&gt;=startDate,'pg2'!T174&lt;=endDate,'pg2'!R174&lt;&gt;""),'pg2'!R174,""))</f>
        <v/>
      </c>
      <c r="AG672" s="110" t="str">
        <f>IF(AC672="","",COUNTIFS(AC2:AC3002,AC672))</f>
        <v/>
      </c>
      <c r="AH672" s="2" t="str">
        <f ca="1">IFERROR(MONTH('pg2'!T174),"--")</f>
        <v>--</v>
      </c>
      <c r="AI672" s="1">
        <f ca="1">COUNTIFS(AC2:AC3002,'pg2'!C174,AH2:AH3002,AH672)</f>
        <v>0</v>
      </c>
    </row>
    <row r="673" spans="27:35" ht="12.75" customHeight="1">
      <c r="AA673" s="1">
        <f t="shared" si="11"/>
        <v>672</v>
      </c>
      <c r="AB673" s="1" t="b">
        <f>AND('pg2'!S175&lt;&gt;"Cancelled",'pg2'!S175&lt;&gt;"Account",'pg2'!S175&lt;&gt;"Pending",'pg2'!S175&lt;&gt;"")</f>
        <v>0</v>
      </c>
      <c r="AC673" s="1" t="str">
        <f>IF(AB673=TRUE,'pg2'!C175,"")</f>
        <v/>
      </c>
      <c r="AD673" s="1" t="str">
        <f>IF('pg2'!S175="Ordered",'pg2'!C175,"")</f>
        <v/>
      </c>
      <c r="AE673" s="2" t="str">
        <f>IF('pg2'!C175&lt;&gt;"",COUNTIF(AD2:AD3002,'pg2'!C175)&gt;4,"--")</f>
        <v>--</v>
      </c>
      <c r="AF673" s="1" t="str">
        <f ca="1">IF(startDate="",0,IF(AND('pg2'!T175&gt;=startDate,'pg2'!T175&lt;=endDate,'pg2'!R175&lt;&gt;""),'pg2'!R175,""))</f>
        <v/>
      </c>
      <c r="AG673" s="110" t="str">
        <f>IF(AC673="","",COUNTIFS(AC2:AC3002,AC673))</f>
        <v/>
      </c>
      <c r="AH673" s="2" t="str">
        <f ca="1">IFERROR(MONTH('pg2'!T175),"--")</f>
        <v>--</v>
      </c>
      <c r="AI673" s="1">
        <f ca="1">COUNTIFS(AC2:AC3002,'pg2'!C175,AH2:AH3002,AH673)</f>
        <v>0</v>
      </c>
    </row>
    <row r="674" spans="27:35" ht="12.75" customHeight="1">
      <c r="AA674" s="1">
        <f t="shared" si="11"/>
        <v>673</v>
      </c>
      <c r="AB674" s="1" t="b">
        <f>AND('pg2'!S176&lt;&gt;"Cancelled",'pg2'!S176&lt;&gt;"Account",'pg2'!S176&lt;&gt;"Pending",'pg2'!S176&lt;&gt;"")</f>
        <v>0</v>
      </c>
      <c r="AC674" s="1" t="str">
        <f>IF(AB674=TRUE,'pg2'!C176,"")</f>
        <v/>
      </c>
      <c r="AD674" s="1" t="str">
        <f>IF('pg2'!S176="Ordered",'pg2'!C176,"")</f>
        <v/>
      </c>
      <c r="AE674" s="2" t="str">
        <f>IF('pg2'!C176&lt;&gt;"",COUNTIF(AD2:AD3002,'pg2'!C176)&gt;4,"--")</f>
        <v>--</v>
      </c>
      <c r="AF674" s="1" t="str">
        <f ca="1">IF(startDate="",0,IF(AND('pg2'!T176&gt;=startDate,'pg2'!T176&lt;=endDate,'pg2'!R176&lt;&gt;""),'pg2'!R176,""))</f>
        <v/>
      </c>
      <c r="AG674" s="110" t="str">
        <f>IF(AC674="","",COUNTIFS(AC2:AC3002,AC674))</f>
        <v/>
      </c>
      <c r="AH674" s="2" t="str">
        <f ca="1">IFERROR(MONTH('pg2'!T176),"--")</f>
        <v>--</v>
      </c>
      <c r="AI674" s="1">
        <f ca="1">COUNTIFS(AC2:AC3002,'pg2'!C176,AH2:AH3002,AH674)</f>
        <v>0</v>
      </c>
    </row>
    <row r="675" spans="27:35" ht="12.75" customHeight="1">
      <c r="AA675" s="1">
        <f t="shared" si="11"/>
        <v>674</v>
      </c>
      <c r="AB675" s="1" t="b">
        <f>AND('pg2'!S177&lt;&gt;"Cancelled",'pg2'!S177&lt;&gt;"Account",'pg2'!S177&lt;&gt;"Pending",'pg2'!S177&lt;&gt;"")</f>
        <v>0</v>
      </c>
      <c r="AC675" s="1" t="str">
        <f>IF(AB675=TRUE,'pg2'!C177,"")</f>
        <v/>
      </c>
      <c r="AD675" s="1" t="str">
        <f>IF('pg2'!S177="Ordered",'pg2'!C177,"")</f>
        <v/>
      </c>
      <c r="AE675" s="2" t="str">
        <f>IF('pg2'!C177&lt;&gt;"",COUNTIF(AD2:AD3002,'pg2'!C177)&gt;4,"--")</f>
        <v>--</v>
      </c>
      <c r="AF675" s="1" t="str">
        <f ca="1">IF(startDate="",0,IF(AND('pg2'!T177&gt;=startDate,'pg2'!T177&lt;=endDate,'pg2'!R177&lt;&gt;""),'pg2'!R177,""))</f>
        <v/>
      </c>
      <c r="AG675" s="110" t="str">
        <f>IF(AC675="","",COUNTIFS(AC2:AC3002,AC675))</f>
        <v/>
      </c>
      <c r="AH675" s="2" t="str">
        <f ca="1">IFERROR(MONTH('pg2'!T177),"--")</f>
        <v>--</v>
      </c>
      <c r="AI675" s="1">
        <f ca="1">COUNTIFS(AC2:AC3002,'pg2'!C177,AH2:AH3002,AH675)</f>
        <v>0</v>
      </c>
    </row>
    <row r="676" spans="27:35" ht="12.75" customHeight="1">
      <c r="AA676" s="1">
        <f t="shared" si="11"/>
        <v>675</v>
      </c>
      <c r="AB676" s="1" t="b">
        <f>AND('pg2'!S178&lt;&gt;"Cancelled",'pg2'!S178&lt;&gt;"Account",'pg2'!S178&lt;&gt;"Pending",'pg2'!S178&lt;&gt;"")</f>
        <v>0</v>
      </c>
      <c r="AC676" s="1" t="str">
        <f>IF(AB676=TRUE,'pg2'!C178,"")</f>
        <v/>
      </c>
      <c r="AD676" s="1" t="str">
        <f>IF('pg2'!S178="Ordered",'pg2'!C178,"")</f>
        <v/>
      </c>
      <c r="AE676" s="2" t="str">
        <f>IF('pg2'!C178&lt;&gt;"",COUNTIF(AD2:AD3002,'pg2'!C178)&gt;4,"--")</f>
        <v>--</v>
      </c>
      <c r="AF676" s="1" t="str">
        <f ca="1">IF(startDate="",0,IF(AND('pg2'!T178&gt;=startDate,'pg2'!T178&lt;=endDate,'pg2'!R178&lt;&gt;""),'pg2'!R178,""))</f>
        <v/>
      </c>
      <c r="AG676" s="110" t="str">
        <f>IF(AC676="","",COUNTIFS(AC2:AC3002,AC676))</f>
        <v/>
      </c>
      <c r="AH676" s="2" t="str">
        <f ca="1">IFERROR(MONTH('pg2'!T178),"--")</f>
        <v>--</v>
      </c>
      <c r="AI676" s="1">
        <f ca="1">COUNTIFS(AC2:AC3002,'pg2'!C178,AH2:AH3002,AH676)</f>
        <v>0</v>
      </c>
    </row>
    <row r="677" spans="27:35" ht="12.75" customHeight="1">
      <c r="AA677" s="1">
        <f t="shared" si="11"/>
        <v>676</v>
      </c>
      <c r="AB677" s="1" t="b">
        <f>AND('pg2'!S179&lt;&gt;"Cancelled",'pg2'!S179&lt;&gt;"Account",'pg2'!S179&lt;&gt;"Pending",'pg2'!S179&lt;&gt;"")</f>
        <v>0</v>
      </c>
      <c r="AC677" s="1" t="str">
        <f>IF(AB677=TRUE,'pg2'!C179,"")</f>
        <v/>
      </c>
      <c r="AD677" s="1" t="str">
        <f>IF('pg2'!S179="Ordered",'pg2'!C179,"")</f>
        <v/>
      </c>
      <c r="AE677" s="2" t="str">
        <f>IF('pg2'!C179&lt;&gt;"",COUNTIF(AD2:AD3002,'pg2'!C179)&gt;4,"--")</f>
        <v>--</v>
      </c>
      <c r="AF677" s="1" t="str">
        <f ca="1">IF(startDate="",0,IF(AND('pg2'!T179&gt;=startDate,'pg2'!T179&lt;=endDate,'pg2'!R179&lt;&gt;""),'pg2'!R179,""))</f>
        <v/>
      </c>
      <c r="AG677" s="110" t="str">
        <f>IF(AC677="","",COUNTIFS(AC2:AC3002,AC677))</f>
        <v/>
      </c>
      <c r="AH677" s="2" t="str">
        <f ca="1">IFERROR(MONTH('pg2'!T179),"--")</f>
        <v>--</v>
      </c>
      <c r="AI677" s="1">
        <f ca="1">COUNTIFS(AC2:AC3002,'pg2'!C179,AH2:AH3002,AH677)</f>
        <v>0</v>
      </c>
    </row>
    <row r="678" spans="27:35" ht="12.75" customHeight="1">
      <c r="AA678" s="1">
        <f t="shared" si="11"/>
        <v>677</v>
      </c>
      <c r="AB678" s="1" t="b">
        <f>AND('pg2'!S180&lt;&gt;"Cancelled",'pg2'!S180&lt;&gt;"Account",'pg2'!S180&lt;&gt;"Pending",'pg2'!S180&lt;&gt;"")</f>
        <v>0</v>
      </c>
      <c r="AC678" s="1" t="str">
        <f>IF(AB678=TRUE,'pg2'!C180,"")</f>
        <v/>
      </c>
      <c r="AD678" s="1" t="str">
        <f>IF('pg2'!S180="Ordered",'pg2'!C180,"")</f>
        <v/>
      </c>
      <c r="AE678" s="2" t="str">
        <f>IF('pg2'!C180&lt;&gt;"",COUNTIF(AD2:AD3002,'pg2'!C180)&gt;4,"--")</f>
        <v>--</v>
      </c>
      <c r="AF678" s="1" t="str">
        <f ca="1">IF(startDate="",0,IF(AND('pg2'!T180&gt;=startDate,'pg2'!T180&lt;=endDate,'pg2'!R180&lt;&gt;""),'pg2'!R180,""))</f>
        <v/>
      </c>
      <c r="AG678" s="110" t="str">
        <f>IF(AC678="","",COUNTIFS(AC2:AC3002,AC678))</f>
        <v/>
      </c>
      <c r="AH678" s="2" t="str">
        <f ca="1">IFERROR(MONTH('pg2'!T180),"--")</f>
        <v>--</v>
      </c>
      <c r="AI678" s="1">
        <f ca="1">COUNTIFS(AC2:AC3002,'pg2'!C180,AH2:AH3002,AH678)</f>
        <v>0</v>
      </c>
    </row>
    <row r="679" spans="27:35" ht="12.75" customHeight="1">
      <c r="AA679" s="1">
        <f t="shared" si="11"/>
        <v>678</v>
      </c>
      <c r="AB679" s="1" t="b">
        <f>AND('pg2'!S181&lt;&gt;"Cancelled",'pg2'!S181&lt;&gt;"Account",'pg2'!S181&lt;&gt;"Pending",'pg2'!S181&lt;&gt;"")</f>
        <v>0</v>
      </c>
      <c r="AC679" s="1" t="str">
        <f>IF(AB679=TRUE,'pg2'!C181,"")</f>
        <v/>
      </c>
      <c r="AD679" s="1" t="str">
        <f>IF('pg2'!S181="Ordered",'pg2'!C181,"")</f>
        <v/>
      </c>
      <c r="AE679" s="2" t="str">
        <f>IF('pg2'!C181&lt;&gt;"",COUNTIF(AD2:AD3002,'pg2'!C181)&gt;4,"--")</f>
        <v>--</v>
      </c>
      <c r="AF679" s="1" t="str">
        <f ca="1">IF(startDate="",0,IF(AND('pg2'!T181&gt;=startDate,'pg2'!T181&lt;=endDate,'pg2'!R181&lt;&gt;""),'pg2'!R181,""))</f>
        <v/>
      </c>
      <c r="AG679" s="110" t="str">
        <f>IF(AC679="","",COUNTIFS(AC2:AC3002,AC679))</f>
        <v/>
      </c>
      <c r="AH679" s="2" t="str">
        <f ca="1">IFERROR(MONTH('pg2'!T181),"--")</f>
        <v>--</v>
      </c>
      <c r="AI679" s="1">
        <f ca="1">COUNTIFS(AC2:AC3002,'pg2'!C181,AH2:AH3002,AH679)</f>
        <v>0</v>
      </c>
    </row>
    <row r="680" spans="27:35" ht="12.75" customHeight="1">
      <c r="AA680" s="1">
        <f t="shared" si="11"/>
        <v>679</v>
      </c>
      <c r="AB680" s="1" t="b">
        <f>AND('pg2'!S182&lt;&gt;"Cancelled",'pg2'!S182&lt;&gt;"Account",'pg2'!S182&lt;&gt;"Pending",'pg2'!S182&lt;&gt;"")</f>
        <v>0</v>
      </c>
      <c r="AC680" s="1" t="str">
        <f>IF(AB680=TRUE,'pg2'!C182,"")</f>
        <v/>
      </c>
      <c r="AD680" s="1" t="str">
        <f>IF('pg2'!S182="Ordered",'pg2'!C182,"")</f>
        <v/>
      </c>
      <c r="AE680" s="2" t="str">
        <f>IF('pg2'!C182&lt;&gt;"",COUNTIF(AD2:AD3002,'pg2'!C182)&gt;4,"--")</f>
        <v>--</v>
      </c>
      <c r="AF680" s="1" t="str">
        <f ca="1">IF(startDate="",0,IF(AND('pg2'!T182&gt;=startDate,'pg2'!T182&lt;=endDate,'pg2'!R182&lt;&gt;""),'pg2'!R182,""))</f>
        <v/>
      </c>
      <c r="AG680" s="110" t="str">
        <f>IF(AC680="","",COUNTIFS(AC2:AC3002,AC680))</f>
        <v/>
      </c>
      <c r="AH680" s="2" t="str">
        <f ca="1">IFERROR(MONTH('pg2'!T182),"--")</f>
        <v>--</v>
      </c>
      <c r="AI680" s="1">
        <f ca="1">COUNTIFS(AC2:AC3002,'pg2'!C182,AH2:AH3002,AH680)</f>
        <v>0</v>
      </c>
    </row>
    <row r="681" spans="27:35" ht="12.75" customHeight="1">
      <c r="AA681" s="1">
        <f t="shared" si="11"/>
        <v>680</v>
      </c>
      <c r="AB681" s="1" t="b">
        <f>AND('pg2'!S183&lt;&gt;"Cancelled",'pg2'!S183&lt;&gt;"Account",'pg2'!S183&lt;&gt;"Pending",'pg2'!S183&lt;&gt;"")</f>
        <v>0</v>
      </c>
      <c r="AC681" s="1" t="str">
        <f>IF(AB681=TRUE,'pg2'!C183,"")</f>
        <v/>
      </c>
      <c r="AD681" s="1" t="str">
        <f>IF('pg2'!S183="Ordered",'pg2'!C183,"")</f>
        <v/>
      </c>
      <c r="AE681" s="2" t="str">
        <f>IF('pg2'!C183&lt;&gt;"",COUNTIF(AD2:AD3002,'pg2'!C183)&gt;4,"--")</f>
        <v>--</v>
      </c>
      <c r="AF681" s="1" t="str">
        <f ca="1">IF(startDate="",0,IF(AND('pg2'!T183&gt;=startDate,'pg2'!T183&lt;=endDate,'pg2'!R183&lt;&gt;""),'pg2'!R183,""))</f>
        <v/>
      </c>
      <c r="AG681" s="110" t="str">
        <f>IF(AC681="","",COUNTIFS(AC2:AC3002,AC681))</f>
        <v/>
      </c>
      <c r="AH681" s="2" t="str">
        <f ca="1">IFERROR(MONTH('pg2'!T183),"--")</f>
        <v>--</v>
      </c>
      <c r="AI681" s="1">
        <f ca="1">COUNTIFS(AC2:AC3002,'pg2'!C183,AH2:AH3002,AH681)</f>
        <v>0</v>
      </c>
    </row>
    <row r="682" spans="27:35" ht="12.75" customHeight="1">
      <c r="AA682" s="1">
        <f t="shared" si="11"/>
        <v>681</v>
      </c>
      <c r="AB682" s="1" t="b">
        <f>AND('pg2'!S184&lt;&gt;"Cancelled",'pg2'!S184&lt;&gt;"Account",'pg2'!S184&lt;&gt;"Pending",'pg2'!S184&lt;&gt;"")</f>
        <v>0</v>
      </c>
      <c r="AC682" s="1" t="str">
        <f>IF(AB682=TRUE,'pg2'!C184,"")</f>
        <v/>
      </c>
      <c r="AD682" s="1" t="str">
        <f>IF('pg2'!S184="Ordered",'pg2'!C184,"")</f>
        <v/>
      </c>
      <c r="AE682" s="2" t="str">
        <f>IF('pg2'!C184&lt;&gt;"",COUNTIF(AD2:AD3002,'pg2'!C184)&gt;4,"--")</f>
        <v>--</v>
      </c>
      <c r="AF682" s="1" t="str">
        <f ca="1">IF(startDate="",0,IF(AND('pg2'!T184&gt;=startDate,'pg2'!T184&lt;=endDate,'pg2'!R184&lt;&gt;""),'pg2'!R184,""))</f>
        <v/>
      </c>
      <c r="AG682" s="110" t="str">
        <f>IF(AC682="","",COUNTIFS(AC2:AC3002,AC682))</f>
        <v/>
      </c>
      <c r="AH682" s="2" t="str">
        <f ca="1">IFERROR(MONTH('pg2'!T184),"--")</f>
        <v>--</v>
      </c>
      <c r="AI682" s="1">
        <f ca="1">COUNTIFS(AC2:AC3002,'pg2'!C184,AH2:AH3002,AH682)</f>
        <v>0</v>
      </c>
    </row>
    <row r="683" spans="27:35" ht="12.75" customHeight="1">
      <c r="AA683" s="1">
        <f t="shared" si="11"/>
        <v>682</v>
      </c>
      <c r="AB683" s="1" t="b">
        <f>AND('pg2'!S185&lt;&gt;"Cancelled",'pg2'!S185&lt;&gt;"Account",'pg2'!S185&lt;&gt;"Pending",'pg2'!S185&lt;&gt;"")</f>
        <v>0</v>
      </c>
      <c r="AC683" s="1" t="str">
        <f>IF(AB683=TRUE,'pg2'!C185,"")</f>
        <v/>
      </c>
      <c r="AD683" s="1" t="str">
        <f>IF('pg2'!S185="Ordered",'pg2'!C185,"")</f>
        <v/>
      </c>
      <c r="AE683" s="2" t="str">
        <f>IF('pg2'!C185&lt;&gt;"",COUNTIF(AD2:AD3002,'pg2'!C185)&gt;4,"--")</f>
        <v>--</v>
      </c>
      <c r="AF683" s="1" t="str">
        <f ca="1">IF(startDate="",0,IF(AND('pg2'!T185&gt;=startDate,'pg2'!T185&lt;=endDate,'pg2'!R185&lt;&gt;""),'pg2'!R185,""))</f>
        <v/>
      </c>
      <c r="AG683" s="110" t="str">
        <f>IF(AC683="","",COUNTIFS(AC2:AC3002,AC683))</f>
        <v/>
      </c>
      <c r="AH683" s="2" t="str">
        <f ca="1">IFERROR(MONTH('pg2'!T185),"--")</f>
        <v>--</v>
      </c>
      <c r="AI683" s="1">
        <f ca="1">COUNTIFS(AC2:AC3002,'pg2'!C185,AH2:AH3002,AH683)</f>
        <v>0</v>
      </c>
    </row>
    <row r="684" spans="27:35" ht="12.75" customHeight="1">
      <c r="AA684" s="1">
        <f t="shared" si="11"/>
        <v>683</v>
      </c>
      <c r="AB684" s="1" t="b">
        <f>AND('pg2'!S186&lt;&gt;"Cancelled",'pg2'!S186&lt;&gt;"Account",'pg2'!S186&lt;&gt;"Pending",'pg2'!S186&lt;&gt;"")</f>
        <v>0</v>
      </c>
      <c r="AC684" s="1" t="str">
        <f>IF(AB684=TRUE,'pg2'!C186,"")</f>
        <v/>
      </c>
      <c r="AD684" s="1" t="str">
        <f>IF('pg2'!S186="Ordered",'pg2'!C186,"")</f>
        <v/>
      </c>
      <c r="AE684" s="2" t="str">
        <f>IF('pg2'!C186&lt;&gt;"",COUNTIF(AD2:AD3002,'pg2'!C186)&gt;4,"--")</f>
        <v>--</v>
      </c>
      <c r="AF684" s="1" t="str">
        <f ca="1">IF(startDate="",0,IF(AND('pg2'!T186&gt;=startDate,'pg2'!T186&lt;=endDate,'pg2'!R186&lt;&gt;""),'pg2'!R186,""))</f>
        <v/>
      </c>
      <c r="AG684" s="110" t="str">
        <f>IF(AC684="","",COUNTIFS(AC2:AC3002,AC684))</f>
        <v/>
      </c>
      <c r="AH684" s="2" t="str">
        <f ca="1">IFERROR(MONTH('pg2'!T186),"--")</f>
        <v>--</v>
      </c>
      <c r="AI684" s="1">
        <f ca="1">COUNTIFS(AC2:AC3002,'pg2'!C186,AH2:AH3002,AH684)</f>
        <v>0</v>
      </c>
    </row>
    <row r="685" spans="27:35" ht="12.75" customHeight="1">
      <c r="AA685" s="1">
        <f t="shared" si="11"/>
        <v>684</v>
      </c>
      <c r="AB685" s="1" t="b">
        <f>AND('pg2'!S187&lt;&gt;"Cancelled",'pg2'!S187&lt;&gt;"Account",'pg2'!S187&lt;&gt;"Pending",'pg2'!S187&lt;&gt;"")</f>
        <v>0</v>
      </c>
      <c r="AC685" s="1" t="str">
        <f>IF(AB685=TRUE,'pg2'!C187,"")</f>
        <v/>
      </c>
      <c r="AD685" s="1" t="str">
        <f>IF('pg2'!S187="Ordered",'pg2'!C187,"")</f>
        <v/>
      </c>
      <c r="AE685" s="2" t="str">
        <f>IF('pg2'!C187&lt;&gt;"",COUNTIF(AD2:AD3002,'pg2'!C187)&gt;4,"--")</f>
        <v>--</v>
      </c>
      <c r="AF685" s="1" t="str">
        <f ca="1">IF(startDate="",0,IF(AND('pg2'!T187&gt;=startDate,'pg2'!T187&lt;=endDate,'pg2'!R187&lt;&gt;""),'pg2'!R187,""))</f>
        <v/>
      </c>
      <c r="AG685" s="110" t="str">
        <f>IF(AC685="","",COUNTIFS(AC2:AC3002,AC685))</f>
        <v/>
      </c>
      <c r="AH685" s="2" t="str">
        <f ca="1">IFERROR(MONTH('pg2'!T187),"--")</f>
        <v>--</v>
      </c>
      <c r="AI685" s="1">
        <f ca="1">COUNTIFS(AC2:AC3002,'pg2'!C187,AH2:AH3002,AH685)</f>
        <v>0</v>
      </c>
    </row>
    <row r="686" spans="27:35" ht="12.75" customHeight="1">
      <c r="AA686" s="1">
        <f t="shared" si="11"/>
        <v>685</v>
      </c>
      <c r="AB686" s="1" t="b">
        <f>AND('pg2'!S188&lt;&gt;"Cancelled",'pg2'!S188&lt;&gt;"Account",'pg2'!S188&lt;&gt;"Pending",'pg2'!S188&lt;&gt;"")</f>
        <v>0</v>
      </c>
      <c r="AC686" s="1" t="str">
        <f>IF(AB686=TRUE,'pg2'!C188,"")</f>
        <v/>
      </c>
      <c r="AD686" s="1" t="str">
        <f>IF('pg2'!S188="Ordered",'pg2'!C188,"")</f>
        <v/>
      </c>
      <c r="AE686" s="2" t="str">
        <f>IF('pg2'!C188&lt;&gt;"",COUNTIF(AD2:AD3002,'pg2'!C188)&gt;4,"--")</f>
        <v>--</v>
      </c>
      <c r="AF686" s="1" t="str">
        <f ca="1">IF(startDate="",0,IF(AND('pg2'!T188&gt;=startDate,'pg2'!T188&lt;=endDate,'pg2'!R188&lt;&gt;""),'pg2'!R188,""))</f>
        <v/>
      </c>
      <c r="AG686" s="110" t="str">
        <f>IF(AC686="","",COUNTIFS(AC2:AC3002,AC686))</f>
        <v/>
      </c>
      <c r="AH686" s="2" t="str">
        <f ca="1">IFERROR(MONTH('pg2'!T188),"--")</f>
        <v>--</v>
      </c>
      <c r="AI686" s="1">
        <f ca="1">COUNTIFS(AC2:AC3002,'pg2'!C188,AH2:AH3002,AH686)</f>
        <v>0</v>
      </c>
    </row>
    <row r="687" spans="27:35" ht="12.75" customHeight="1">
      <c r="AA687" s="1">
        <f t="shared" si="11"/>
        <v>686</v>
      </c>
      <c r="AB687" s="1" t="b">
        <f>AND('pg2'!S189&lt;&gt;"Cancelled",'pg2'!S189&lt;&gt;"Account",'pg2'!S189&lt;&gt;"Pending",'pg2'!S189&lt;&gt;"")</f>
        <v>0</v>
      </c>
      <c r="AC687" s="1" t="str">
        <f>IF(AB687=TRUE,'pg2'!C189,"")</f>
        <v/>
      </c>
      <c r="AD687" s="1" t="str">
        <f>IF('pg2'!S189="Ordered",'pg2'!C189,"")</f>
        <v/>
      </c>
      <c r="AE687" s="2" t="str">
        <f>IF('pg2'!C189&lt;&gt;"",COUNTIF(AD2:AD3002,'pg2'!C189)&gt;4,"--")</f>
        <v>--</v>
      </c>
      <c r="AF687" s="1" t="str">
        <f ca="1">IF(startDate="",0,IF(AND('pg2'!T189&gt;=startDate,'pg2'!T189&lt;=endDate,'pg2'!R189&lt;&gt;""),'pg2'!R189,""))</f>
        <v/>
      </c>
      <c r="AG687" s="110" t="str">
        <f>IF(AC687="","",COUNTIFS(AC2:AC3002,AC687))</f>
        <v/>
      </c>
      <c r="AH687" s="2" t="str">
        <f ca="1">IFERROR(MONTH('pg2'!T189),"--")</f>
        <v>--</v>
      </c>
      <c r="AI687" s="1">
        <f ca="1">COUNTIFS(AC2:AC3002,'pg2'!C189,AH2:AH3002,AH687)</f>
        <v>0</v>
      </c>
    </row>
    <row r="688" spans="27:35" ht="12.75" customHeight="1">
      <c r="AA688" s="1">
        <f t="shared" si="11"/>
        <v>687</v>
      </c>
      <c r="AB688" s="1" t="b">
        <f>AND('pg2'!S190&lt;&gt;"Cancelled",'pg2'!S190&lt;&gt;"Account",'pg2'!S190&lt;&gt;"Pending",'pg2'!S190&lt;&gt;"")</f>
        <v>0</v>
      </c>
      <c r="AC688" s="1" t="str">
        <f>IF(AB688=TRUE,'pg2'!C190,"")</f>
        <v/>
      </c>
      <c r="AD688" s="1" t="str">
        <f>IF('pg2'!S190="Ordered",'pg2'!C190,"")</f>
        <v/>
      </c>
      <c r="AE688" s="2" t="str">
        <f>IF('pg2'!C190&lt;&gt;"",COUNTIF(AD2:AD3002,'pg2'!C190)&gt;4,"--")</f>
        <v>--</v>
      </c>
      <c r="AF688" s="1" t="str">
        <f ca="1">IF(startDate="",0,IF(AND('pg2'!T190&gt;=startDate,'pg2'!T190&lt;=endDate,'pg2'!R190&lt;&gt;""),'pg2'!R190,""))</f>
        <v/>
      </c>
      <c r="AG688" s="110" t="str">
        <f>IF(AC688="","",COUNTIFS(AC2:AC3002,AC688))</f>
        <v/>
      </c>
      <c r="AH688" s="2" t="str">
        <f ca="1">IFERROR(MONTH('pg2'!T190),"--")</f>
        <v>--</v>
      </c>
      <c r="AI688" s="1">
        <f ca="1">COUNTIFS(AC2:AC3002,'pg2'!C190,AH2:AH3002,AH688)</f>
        <v>0</v>
      </c>
    </row>
    <row r="689" spans="27:35" ht="12.75" customHeight="1">
      <c r="AA689" s="1">
        <f t="shared" si="11"/>
        <v>688</v>
      </c>
      <c r="AB689" s="1" t="b">
        <f>AND('pg2'!S191&lt;&gt;"Cancelled",'pg2'!S191&lt;&gt;"Account",'pg2'!S191&lt;&gt;"Pending",'pg2'!S191&lt;&gt;"")</f>
        <v>0</v>
      </c>
      <c r="AC689" s="1" t="str">
        <f>IF(AB689=TRUE,'pg2'!C191,"")</f>
        <v/>
      </c>
      <c r="AD689" s="1" t="str">
        <f>IF('pg2'!S191="Ordered",'pg2'!C191,"")</f>
        <v/>
      </c>
      <c r="AE689" s="2" t="str">
        <f>IF('pg2'!C191&lt;&gt;"",COUNTIF(AD2:AD3002,'pg2'!C191)&gt;4,"--")</f>
        <v>--</v>
      </c>
      <c r="AF689" s="1" t="str">
        <f ca="1">IF(startDate="",0,IF(AND('pg2'!T191&gt;=startDate,'pg2'!T191&lt;=endDate,'pg2'!R191&lt;&gt;""),'pg2'!R191,""))</f>
        <v/>
      </c>
      <c r="AG689" s="110" t="str">
        <f>IF(AC689="","",COUNTIFS(AC2:AC3002,AC689))</f>
        <v/>
      </c>
      <c r="AH689" s="2" t="str">
        <f ca="1">IFERROR(MONTH('pg2'!T191),"--")</f>
        <v>--</v>
      </c>
      <c r="AI689" s="1">
        <f ca="1">COUNTIFS(AC2:AC3002,'pg2'!C191,AH2:AH3002,AH689)</f>
        <v>0</v>
      </c>
    </row>
    <row r="690" spans="27:35" ht="12.75" customHeight="1">
      <c r="AA690" s="1">
        <f t="shared" si="11"/>
        <v>689</v>
      </c>
      <c r="AB690" s="1" t="b">
        <f>AND('pg2'!S192&lt;&gt;"Cancelled",'pg2'!S192&lt;&gt;"Account",'pg2'!S192&lt;&gt;"Pending",'pg2'!S192&lt;&gt;"")</f>
        <v>0</v>
      </c>
      <c r="AC690" s="1" t="str">
        <f>IF(AB690=TRUE,'pg2'!C192,"")</f>
        <v/>
      </c>
      <c r="AD690" s="1" t="str">
        <f>IF('pg2'!S192="Ordered",'pg2'!C192,"")</f>
        <v/>
      </c>
      <c r="AE690" s="2" t="str">
        <f>IF('pg2'!C192&lt;&gt;"",COUNTIF(AD2:AD3002,'pg2'!C192)&gt;4,"--")</f>
        <v>--</v>
      </c>
      <c r="AF690" s="1" t="str">
        <f ca="1">IF(startDate="",0,IF(AND('pg2'!T192&gt;=startDate,'pg2'!T192&lt;=endDate,'pg2'!R192&lt;&gt;""),'pg2'!R192,""))</f>
        <v/>
      </c>
      <c r="AG690" s="110" t="str">
        <f>IF(AC690="","",COUNTIFS(AC2:AC3002,AC690))</f>
        <v/>
      </c>
      <c r="AH690" s="2" t="str">
        <f ca="1">IFERROR(MONTH('pg2'!T192),"--")</f>
        <v>--</v>
      </c>
      <c r="AI690" s="1">
        <f ca="1">COUNTIFS(AC2:AC3002,'pg2'!C192,AH2:AH3002,AH690)</f>
        <v>0</v>
      </c>
    </row>
    <row r="691" spans="27:35" ht="12.75" customHeight="1">
      <c r="AA691" s="1">
        <f t="shared" si="11"/>
        <v>690</v>
      </c>
      <c r="AB691" s="1" t="b">
        <f>AND('pg2'!S193&lt;&gt;"Cancelled",'pg2'!S193&lt;&gt;"Account",'pg2'!S193&lt;&gt;"Pending",'pg2'!S193&lt;&gt;"")</f>
        <v>0</v>
      </c>
      <c r="AC691" s="1" t="str">
        <f>IF(AB691=TRUE,'pg2'!C193,"")</f>
        <v/>
      </c>
      <c r="AD691" s="1" t="str">
        <f>IF('pg2'!S193="Ordered",'pg2'!C193,"")</f>
        <v/>
      </c>
      <c r="AE691" s="2" t="str">
        <f>IF('pg2'!C193&lt;&gt;"",COUNTIF(AD2:AD3002,'pg2'!C193)&gt;4,"--")</f>
        <v>--</v>
      </c>
      <c r="AF691" s="1" t="str">
        <f ca="1">IF(startDate="",0,IF(AND('pg2'!T193&gt;=startDate,'pg2'!T193&lt;=endDate,'pg2'!R193&lt;&gt;""),'pg2'!R193,""))</f>
        <v/>
      </c>
      <c r="AG691" s="110" t="str">
        <f>IF(AC691="","",COUNTIFS(AC2:AC3002,AC691))</f>
        <v/>
      </c>
      <c r="AH691" s="2" t="str">
        <f ca="1">IFERROR(MONTH('pg2'!T193),"--")</f>
        <v>--</v>
      </c>
      <c r="AI691" s="1">
        <f ca="1">COUNTIFS(AC2:AC3002,'pg2'!C193,AH2:AH3002,AH691)</f>
        <v>0</v>
      </c>
    </row>
    <row r="692" spans="27:35" ht="12.75" customHeight="1">
      <c r="AA692" s="1">
        <f t="shared" si="11"/>
        <v>691</v>
      </c>
      <c r="AB692" s="1" t="b">
        <f>AND('pg2'!S194&lt;&gt;"Cancelled",'pg2'!S194&lt;&gt;"Account",'pg2'!S194&lt;&gt;"Pending",'pg2'!S194&lt;&gt;"")</f>
        <v>0</v>
      </c>
      <c r="AC692" s="1" t="str">
        <f>IF(AB692=TRUE,'pg2'!C194,"")</f>
        <v/>
      </c>
      <c r="AD692" s="1" t="str">
        <f>IF('pg2'!S194="Ordered",'pg2'!C194,"")</f>
        <v/>
      </c>
      <c r="AE692" s="2" t="str">
        <f>IF('pg2'!C194&lt;&gt;"",COUNTIF(AD2:AD3002,'pg2'!C194)&gt;4,"--")</f>
        <v>--</v>
      </c>
      <c r="AF692" s="1" t="str">
        <f ca="1">IF(startDate="",0,IF(AND('pg2'!T194&gt;=startDate,'pg2'!T194&lt;=endDate,'pg2'!R194&lt;&gt;""),'pg2'!R194,""))</f>
        <v/>
      </c>
      <c r="AG692" s="110" t="str">
        <f>IF(AC692="","",COUNTIFS(AC2:AC3002,AC692))</f>
        <v/>
      </c>
      <c r="AH692" s="2" t="str">
        <f ca="1">IFERROR(MONTH('pg2'!T194),"--")</f>
        <v>--</v>
      </c>
      <c r="AI692" s="1">
        <f ca="1">COUNTIFS(AC2:AC3002,'pg2'!C194,AH2:AH3002,AH692)</f>
        <v>0</v>
      </c>
    </row>
    <row r="693" spans="27:35" ht="12.75" customHeight="1">
      <c r="AA693" s="1">
        <f t="shared" si="11"/>
        <v>692</v>
      </c>
      <c r="AB693" s="1" t="b">
        <f>AND('pg2'!S195&lt;&gt;"Cancelled",'pg2'!S195&lt;&gt;"Account",'pg2'!S195&lt;&gt;"Pending",'pg2'!S195&lt;&gt;"")</f>
        <v>0</v>
      </c>
      <c r="AC693" s="1" t="str">
        <f>IF(AB693=TRUE,'pg2'!C195,"")</f>
        <v/>
      </c>
      <c r="AD693" s="1" t="str">
        <f>IF('pg2'!S195="Ordered",'pg2'!C195,"")</f>
        <v/>
      </c>
      <c r="AE693" s="2" t="str">
        <f>IF('pg2'!C195&lt;&gt;"",COUNTIF(AD2:AD3002,'pg2'!C195)&gt;4,"--")</f>
        <v>--</v>
      </c>
      <c r="AF693" s="1" t="str">
        <f ca="1">IF(startDate="",0,IF(AND('pg2'!T195&gt;=startDate,'pg2'!T195&lt;=endDate,'pg2'!R195&lt;&gt;""),'pg2'!R195,""))</f>
        <v/>
      </c>
      <c r="AG693" s="110" t="str">
        <f>IF(AC693="","",COUNTIFS(AC2:AC3002,AC693))</f>
        <v/>
      </c>
      <c r="AH693" s="2" t="str">
        <f ca="1">IFERROR(MONTH('pg2'!T195),"--")</f>
        <v>--</v>
      </c>
      <c r="AI693" s="1">
        <f ca="1">COUNTIFS(AC2:AC3002,'pg2'!C195,AH2:AH3002,AH693)</f>
        <v>0</v>
      </c>
    </row>
    <row r="694" spans="27:35" ht="12.75" customHeight="1">
      <c r="AA694" s="1">
        <f t="shared" si="11"/>
        <v>693</v>
      </c>
      <c r="AB694" s="1" t="b">
        <f>AND('pg2'!S196&lt;&gt;"Cancelled",'pg2'!S196&lt;&gt;"Account",'pg2'!S196&lt;&gt;"Pending",'pg2'!S196&lt;&gt;"")</f>
        <v>0</v>
      </c>
      <c r="AC694" s="1" t="str">
        <f>IF(AB694=TRUE,'pg2'!C196,"")</f>
        <v/>
      </c>
      <c r="AD694" s="1" t="str">
        <f>IF('pg2'!S196="Ordered",'pg2'!C196,"")</f>
        <v/>
      </c>
      <c r="AE694" s="2" t="str">
        <f>IF('pg2'!C196&lt;&gt;"",COUNTIF(AD2:AD3002,'pg2'!C196)&gt;4,"--")</f>
        <v>--</v>
      </c>
      <c r="AF694" s="1" t="str">
        <f ca="1">IF(startDate="",0,IF(AND('pg2'!T196&gt;=startDate,'pg2'!T196&lt;=endDate,'pg2'!R196&lt;&gt;""),'pg2'!R196,""))</f>
        <v/>
      </c>
      <c r="AG694" s="110" t="str">
        <f>IF(AC694="","",COUNTIFS(AC2:AC3002,AC694))</f>
        <v/>
      </c>
      <c r="AH694" s="2" t="str">
        <f ca="1">IFERROR(MONTH('pg2'!T196),"--")</f>
        <v>--</v>
      </c>
      <c r="AI694" s="1">
        <f ca="1">COUNTIFS(AC2:AC3002,'pg2'!C196,AH2:AH3002,AH694)</f>
        <v>0</v>
      </c>
    </row>
    <row r="695" spans="27:35" ht="12.75" customHeight="1">
      <c r="AA695" s="1">
        <f t="shared" si="11"/>
        <v>694</v>
      </c>
      <c r="AB695" s="1" t="b">
        <f>AND('pg2'!S197&lt;&gt;"Cancelled",'pg2'!S197&lt;&gt;"Account",'pg2'!S197&lt;&gt;"Pending",'pg2'!S197&lt;&gt;"")</f>
        <v>0</v>
      </c>
      <c r="AC695" s="1" t="str">
        <f>IF(AB695=TRUE,'pg2'!C197,"")</f>
        <v/>
      </c>
      <c r="AD695" s="1" t="str">
        <f>IF('pg2'!S197="Ordered",'pg2'!C197,"")</f>
        <v/>
      </c>
      <c r="AE695" s="2" t="str">
        <f>IF('pg2'!C197&lt;&gt;"",COUNTIF(AD2:AD3002,'pg2'!C197)&gt;4,"--")</f>
        <v>--</v>
      </c>
      <c r="AF695" s="1" t="str">
        <f ca="1">IF(startDate="",0,IF(AND('pg2'!T197&gt;=startDate,'pg2'!T197&lt;=endDate,'pg2'!R197&lt;&gt;""),'pg2'!R197,""))</f>
        <v/>
      </c>
      <c r="AG695" s="110" t="str">
        <f>IF(AC695="","",COUNTIFS(AC2:AC3002,AC695))</f>
        <v/>
      </c>
      <c r="AH695" s="2" t="str">
        <f ca="1">IFERROR(MONTH('pg2'!T197),"--")</f>
        <v>--</v>
      </c>
      <c r="AI695" s="1">
        <f ca="1">COUNTIFS(AC2:AC3002,'pg2'!C197,AH2:AH3002,AH695)</f>
        <v>0</v>
      </c>
    </row>
    <row r="696" spans="27:35" ht="12.75" customHeight="1">
      <c r="AA696" s="1">
        <f t="shared" si="11"/>
        <v>695</v>
      </c>
      <c r="AB696" s="1" t="b">
        <f>AND('pg2'!S198&lt;&gt;"Cancelled",'pg2'!S198&lt;&gt;"Account",'pg2'!S198&lt;&gt;"Pending",'pg2'!S198&lt;&gt;"")</f>
        <v>0</v>
      </c>
      <c r="AC696" s="1" t="str">
        <f>IF(AB696=TRUE,'pg2'!C198,"")</f>
        <v/>
      </c>
      <c r="AD696" s="1" t="str">
        <f>IF('pg2'!S198="Ordered",'pg2'!C198,"")</f>
        <v/>
      </c>
      <c r="AE696" s="2" t="str">
        <f>IF('pg2'!C198&lt;&gt;"",COUNTIF(AD2:AD3002,'pg2'!C198)&gt;4,"--")</f>
        <v>--</v>
      </c>
      <c r="AF696" s="1" t="str">
        <f ca="1">IF(startDate="",0,IF(AND('pg2'!T198&gt;=startDate,'pg2'!T198&lt;=endDate,'pg2'!R198&lt;&gt;""),'pg2'!R198,""))</f>
        <v/>
      </c>
      <c r="AG696" s="110" t="str">
        <f>IF(AC696="","",COUNTIFS(AC2:AC3002,AC696))</f>
        <v/>
      </c>
      <c r="AH696" s="2" t="str">
        <f ca="1">IFERROR(MONTH('pg2'!T198),"--")</f>
        <v>--</v>
      </c>
      <c r="AI696" s="1">
        <f ca="1">COUNTIFS(AC2:AC3002,'pg2'!C198,AH2:AH3002,AH696)</f>
        <v>0</v>
      </c>
    </row>
    <row r="697" spans="27:35" ht="12.75" customHeight="1">
      <c r="AA697" s="1">
        <f t="shared" si="11"/>
        <v>696</v>
      </c>
      <c r="AB697" s="1" t="b">
        <f>AND('pg2'!S199&lt;&gt;"Cancelled",'pg2'!S199&lt;&gt;"Account",'pg2'!S199&lt;&gt;"Pending",'pg2'!S199&lt;&gt;"")</f>
        <v>0</v>
      </c>
      <c r="AC697" s="1" t="str">
        <f>IF(AB697=TRUE,'pg2'!C199,"")</f>
        <v/>
      </c>
      <c r="AD697" s="1" t="str">
        <f>IF('pg2'!S199="Ordered",'pg2'!C199,"")</f>
        <v/>
      </c>
      <c r="AE697" s="2" t="str">
        <f>IF('pg2'!C199&lt;&gt;"",COUNTIF(AD2:AD3002,'pg2'!C199)&gt;4,"--")</f>
        <v>--</v>
      </c>
      <c r="AF697" s="1" t="str">
        <f ca="1">IF(startDate="",0,IF(AND('pg2'!T199&gt;=startDate,'pg2'!T199&lt;=endDate,'pg2'!R199&lt;&gt;""),'pg2'!R199,""))</f>
        <v/>
      </c>
      <c r="AG697" s="110" t="str">
        <f>IF(AC697="","",COUNTIFS(AC2:AC3002,AC697))</f>
        <v/>
      </c>
      <c r="AH697" s="2" t="str">
        <f ca="1">IFERROR(MONTH('pg2'!T199),"--")</f>
        <v>--</v>
      </c>
      <c r="AI697" s="1">
        <f ca="1">COUNTIFS(AC2:AC3002,'pg2'!C199,AH2:AH3002,AH697)</f>
        <v>0</v>
      </c>
    </row>
    <row r="698" spans="27:35" ht="12.75" customHeight="1">
      <c r="AA698" s="1">
        <f t="shared" si="11"/>
        <v>697</v>
      </c>
      <c r="AB698" s="1" t="b">
        <f>AND('pg2'!S200&lt;&gt;"Cancelled",'pg2'!S200&lt;&gt;"Account",'pg2'!S200&lt;&gt;"Pending",'pg2'!S200&lt;&gt;"")</f>
        <v>0</v>
      </c>
      <c r="AC698" s="1" t="str">
        <f>IF(AB698=TRUE,'pg2'!C200,"")</f>
        <v/>
      </c>
      <c r="AD698" s="1" t="str">
        <f>IF('pg2'!S200="Ordered",'pg2'!C200,"")</f>
        <v/>
      </c>
      <c r="AE698" s="2" t="str">
        <f>IF('pg2'!C200&lt;&gt;"",COUNTIF(AD2:AD3002,'pg2'!C200)&gt;4,"--")</f>
        <v>--</v>
      </c>
      <c r="AF698" s="1" t="str">
        <f ca="1">IF(startDate="",0,IF(AND('pg2'!T200&gt;=startDate,'pg2'!T200&lt;=endDate,'pg2'!R200&lt;&gt;""),'pg2'!R200,""))</f>
        <v/>
      </c>
      <c r="AG698" s="110" t="str">
        <f>IF(AC698="","",COUNTIFS(AC2:AC3002,AC698))</f>
        <v/>
      </c>
      <c r="AH698" s="2" t="str">
        <f ca="1">IFERROR(MONTH('pg2'!T200),"--")</f>
        <v>--</v>
      </c>
      <c r="AI698" s="1">
        <f ca="1">COUNTIFS(AC2:AC3002,'pg2'!C200,AH2:AH3002,AH698)</f>
        <v>0</v>
      </c>
    </row>
    <row r="699" spans="27:35" ht="12.75" customHeight="1">
      <c r="AA699" s="1">
        <f t="shared" si="11"/>
        <v>698</v>
      </c>
      <c r="AB699" s="1" t="b">
        <f>AND('pg2'!S201&lt;&gt;"Cancelled",'pg2'!S201&lt;&gt;"Account",'pg2'!S201&lt;&gt;"Pending",'pg2'!S201&lt;&gt;"")</f>
        <v>0</v>
      </c>
      <c r="AC699" s="1" t="str">
        <f>IF(AB699=TRUE,'pg2'!C201,"")</f>
        <v/>
      </c>
      <c r="AD699" s="1" t="str">
        <f>IF('pg2'!S201="Ordered",'pg2'!C201,"")</f>
        <v/>
      </c>
      <c r="AE699" s="2" t="str">
        <f>IF('pg2'!C201&lt;&gt;"",COUNTIF(AD2:AD3002,'pg2'!C201)&gt;4,"--")</f>
        <v>--</v>
      </c>
      <c r="AF699" s="1" t="str">
        <f ca="1">IF(startDate="",0,IF(AND('pg2'!T201&gt;=startDate,'pg2'!T201&lt;=endDate,'pg2'!R201&lt;&gt;""),'pg2'!R201,""))</f>
        <v/>
      </c>
      <c r="AG699" s="110" t="str">
        <f>IF(AC699="","",COUNTIFS(AC2:AC3002,AC699))</f>
        <v/>
      </c>
      <c r="AH699" s="2" t="str">
        <f ca="1">IFERROR(MONTH('pg2'!T201),"--")</f>
        <v>--</v>
      </c>
      <c r="AI699" s="1">
        <f ca="1">COUNTIFS(AC2:AC3002,'pg2'!C201,AH2:AH3002,AH699)</f>
        <v>0</v>
      </c>
    </row>
    <row r="700" spans="27:35" ht="12.75" customHeight="1">
      <c r="AA700" s="1">
        <f t="shared" si="11"/>
        <v>699</v>
      </c>
      <c r="AB700" s="1" t="b">
        <f>AND('pg2'!S202&lt;&gt;"Cancelled",'pg2'!S202&lt;&gt;"Account",'pg2'!S202&lt;&gt;"Pending",'pg2'!S202&lt;&gt;"")</f>
        <v>0</v>
      </c>
      <c r="AC700" s="1" t="str">
        <f>IF(AB700=TRUE,'pg2'!C202,"")</f>
        <v/>
      </c>
      <c r="AD700" s="1" t="str">
        <f>IF('pg2'!S202="Ordered",'pg2'!C202,"")</f>
        <v/>
      </c>
      <c r="AE700" s="2" t="str">
        <f>IF('pg2'!C202&lt;&gt;"",COUNTIF(AD2:AD3002,'pg2'!C202)&gt;4,"--")</f>
        <v>--</v>
      </c>
      <c r="AF700" s="1" t="str">
        <f ca="1">IF(startDate="",0,IF(AND('pg2'!T202&gt;=startDate,'pg2'!T202&lt;=endDate,'pg2'!R202&lt;&gt;""),'pg2'!R202,""))</f>
        <v/>
      </c>
      <c r="AG700" s="110" t="str">
        <f>IF(AC700="","",COUNTIFS(AC2:AC3002,AC700))</f>
        <v/>
      </c>
      <c r="AH700" s="2" t="str">
        <f ca="1">IFERROR(MONTH('pg2'!T202),"--")</f>
        <v>--</v>
      </c>
      <c r="AI700" s="1">
        <f ca="1">COUNTIFS(AC2:AC3002,'pg2'!C202,AH2:AH3002,AH700)</f>
        <v>0</v>
      </c>
    </row>
    <row r="701" spans="27:35" ht="12.75" customHeight="1">
      <c r="AA701" s="1">
        <f t="shared" si="11"/>
        <v>700</v>
      </c>
      <c r="AB701" s="1" t="b">
        <f>AND('pg2'!S203&lt;&gt;"Cancelled",'pg2'!S203&lt;&gt;"Account",'pg2'!S203&lt;&gt;"Pending",'pg2'!S203&lt;&gt;"")</f>
        <v>0</v>
      </c>
      <c r="AC701" s="1" t="str">
        <f>IF(AB701=TRUE,'pg2'!C203,"")</f>
        <v/>
      </c>
      <c r="AD701" s="1" t="str">
        <f>IF('pg2'!S203="Ordered",'pg2'!C203,"")</f>
        <v/>
      </c>
      <c r="AE701" s="2" t="str">
        <f>IF('pg2'!C203&lt;&gt;"",COUNTIF(AD2:AD3002,'pg2'!C203)&gt;4,"--")</f>
        <v>--</v>
      </c>
      <c r="AF701" s="1" t="str">
        <f ca="1">IF(startDate="",0,IF(AND('pg2'!T203&gt;=startDate,'pg2'!T203&lt;=endDate,'pg2'!R203&lt;&gt;""),'pg2'!R203,""))</f>
        <v/>
      </c>
      <c r="AG701" s="110" t="str">
        <f>IF(AC701="","",COUNTIFS(AC2:AC3002,AC701))</f>
        <v/>
      </c>
      <c r="AH701" s="2" t="str">
        <f ca="1">IFERROR(MONTH('pg2'!T203),"--")</f>
        <v>--</v>
      </c>
      <c r="AI701" s="1">
        <f ca="1">COUNTIFS(AC2:AC3002,'pg2'!C203,AH2:AH3002,AH701)</f>
        <v>0</v>
      </c>
    </row>
    <row r="702" spans="27:35" ht="12.75" customHeight="1">
      <c r="AA702" s="1">
        <f t="shared" si="11"/>
        <v>701</v>
      </c>
      <c r="AB702" s="1" t="b">
        <f>AND('pg2'!S204&lt;&gt;"Cancelled",'pg2'!S204&lt;&gt;"Account",'pg2'!S204&lt;&gt;"Pending",'pg2'!S204&lt;&gt;"")</f>
        <v>0</v>
      </c>
      <c r="AC702" s="1" t="str">
        <f>IF(AB702=TRUE,'pg2'!C204,"")</f>
        <v/>
      </c>
      <c r="AD702" s="1" t="str">
        <f>IF('pg2'!S204="Ordered",'pg2'!C204,"")</f>
        <v/>
      </c>
      <c r="AE702" s="2" t="str">
        <f>IF('pg2'!C204&lt;&gt;"",COUNTIF(AD2:AD3002,'pg2'!C204)&gt;4,"--")</f>
        <v>--</v>
      </c>
      <c r="AF702" s="1" t="str">
        <f ca="1">IF(startDate="",0,IF(AND('pg2'!T204&gt;=startDate,'pg2'!T204&lt;=endDate,'pg2'!R204&lt;&gt;""),'pg2'!R204,""))</f>
        <v/>
      </c>
      <c r="AG702" s="110" t="str">
        <f>IF(AC702="","",COUNTIFS(AC2:AC3002,AC702))</f>
        <v/>
      </c>
      <c r="AH702" s="2" t="str">
        <f ca="1">IFERROR(MONTH('pg2'!T204),"--")</f>
        <v>--</v>
      </c>
      <c r="AI702" s="1">
        <f ca="1">COUNTIFS(AC2:AC3002,'pg2'!C204,AH2:AH3002,AH702)</f>
        <v>0</v>
      </c>
    </row>
    <row r="703" spans="27:35" ht="12.75" customHeight="1">
      <c r="AA703" s="1">
        <f t="shared" si="11"/>
        <v>702</v>
      </c>
      <c r="AB703" s="1" t="b">
        <f>AND('pg2'!S205&lt;&gt;"Cancelled",'pg2'!S205&lt;&gt;"Account",'pg2'!S205&lt;&gt;"Pending",'pg2'!S205&lt;&gt;"")</f>
        <v>0</v>
      </c>
      <c r="AC703" s="1" t="str">
        <f>IF(AB703=TRUE,'pg2'!C205,"")</f>
        <v/>
      </c>
      <c r="AD703" s="1" t="str">
        <f>IF('pg2'!S205="Ordered",'pg2'!C205,"")</f>
        <v/>
      </c>
      <c r="AE703" s="2" t="str">
        <f>IF('pg2'!C205&lt;&gt;"",COUNTIF(AD2:AD3002,'pg2'!C205)&gt;4,"--")</f>
        <v>--</v>
      </c>
      <c r="AF703" s="1" t="str">
        <f ca="1">IF(startDate="",0,IF(AND('pg2'!T205&gt;=startDate,'pg2'!T205&lt;=endDate,'pg2'!R205&lt;&gt;""),'pg2'!R205,""))</f>
        <v/>
      </c>
      <c r="AG703" s="110" t="str">
        <f>IF(AC703="","",COUNTIFS(AC2:AC3002,AC703))</f>
        <v/>
      </c>
      <c r="AH703" s="2" t="str">
        <f ca="1">IFERROR(MONTH('pg2'!T205),"--")</f>
        <v>--</v>
      </c>
      <c r="AI703" s="1">
        <f ca="1">COUNTIFS(AC2:AC3002,'pg2'!C205,AH2:AH3002,AH703)</f>
        <v>0</v>
      </c>
    </row>
    <row r="704" spans="27:35" ht="12.75" customHeight="1">
      <c r="AA704" s="1">
        <f t="shared" si="11"/>
        <v>703</v>
      </c>
      <c r="AB704" s="1" t="b">
        <f>AND('pg2'!S206&lt;&gt;"Cancelled",'pg2'!S206&lt;&gt;"Account",'pg2'!S206&lt;&gt;"Pending",'pg2'!S206&lt;&gt;"")</f>
        <v>0</v>
      </c>
      <c r="AC704" s="1" t="str">
        <f>IF(AB704=TRUE,'pg2'!C206,"")</f>
        <v/>
      </c>
      <c r="AD704" s="1" t="str">
        <f>IF('pg2'!S206="Ordered",'pg2'!C206,"")</f>
        <v/>
      </c>
      <c r="AE704" s="2" t="str">
        <f>IF('pg2'!C206&lt;&gt;"",COUNTIF(AD2:AD3002,'pg2'!C206)&gt;4,"--")</f>
        <v>--</v>
      </c>
      <c r="AF704" s="1" t="str">
        <f ca="1">IF(startDate="",0,IF(AND('pg2'!T206&gt;=startDate,'pg2'!T206&lt;=endDate,'pg2'!R206&lt;&gt;""),'pg2'!R206,""))</f>
        <v/>
      </c>
      <c r="AG704" s="110" t="str">
        <f>IF(AC704="","",COUNTIFS(AC2:AC3002,AC704))</f>
        <v/>
      </c>
      <c r="AH704" s="2" t="str">
        <f ca="1">IFERROR(MONTH('pg2'!T206),"--")</f>
        <v>--</v>
      </c>
      <c r="AI704" s="1">
        <f ca="1">COUNTIFS(AC2:AC3002,'pg2'!C206,AH2:AH3002,AH704)</f>
        <v>0</v>
      </c>
    </row>
    <row r="705" spans="27:35" ht="12.75" customHeight="1">
      <c r="AA705" s="1">
        <f t="shared" si="11"/>
        <v>704</v>
      </c>
      <c r="AB705" s="1" t="b">
        <f>AND('pg2'!S207&lt;&gt;"Cancelled",'pg2'!S207&lt;&gt;"Account",'pg2'!S207&lt;&gt;"Pending",'pg2'!S207&lt;&gt;"")</f>
        <v>0</v>
      </c>
      <c r="AC705" s="1" t="str">
        <f>IF(AB705=TRUE,'pg2'!C207,"")</f>
        <v/>
      </c>
      <c r="AD705" s="1" t="str">
        <f>IF('pg2'!S207="Ordered",'pg2'!C207,"")</f>
        <v/>
      </c>
      <c r="AE705" s="2" t="str">
        <f>IF('pg2'!C207&lt;&gt;"",COUNTIF(AD2:AD3002,'pg2'!C207)&gt;4,"--")</f>
        <v>--</v>
      </c>
      <c r="AF705" s="1" t="str">
        <f ca="1">IF(startDate="",0,IF(AND('pg2'!T207&gt;=startDate,'pg2'!T207&lt;=endDate,'pg2'!R207&lt;&gt;""),'pg2'!R207,""))</f>
        <v/>
      </c>
      <c r="AG705" s="110" t="str">
        <f>IF(AC705="","",COUNTIFS(AC2:AC3002,AC705))</f>
        <v/>
      </c>
      <c r="AH705" s="2" t="str">
        <f ca="1">IFERROR(MONTH('pg2'!T207),"--")</f>
        <v>--</v>
      </c>
      <c r="AI705" s="1">
        <f ca="1">COUNTIFS(AC2:AC3002,'pg2'!C207,AH2:AH3002,AH705)</f>
        <v>0</v>
      </c>
    </row>
    <row r="706" spans="27:35" ht="12.75" customHeight="1">
      <c r="AA706" s="1">
        <f t="shared" si="11"/>
        <v>705</v>
      </c>
      <c r="AB706" s="1" t="b">
        <f>AND('pg2'!S208&lt;&gt;"Cancelled",'pg2'!S208&lt;&gt;"Account",'pg2'!S208&lt;&gt;"Pending",'pg2'!S208&lt;&gt;"")</f>
        <v>0</v>
      </c>
      <c r="AC706" s="1" t="str">
        <f>IF(AB706=TRUE,'pg2'!C208,"")</f>
        <v/>
      </c>
      <c r="AD706" s="1" t="str">
        <f>IF('pg2'!S208="Ordered",'pg2'!C208,"")</f>
        <v/>
      </c>
      <c r="AE706" s="2" t="str">
        <f>IF('pg2'!C208&lt;&gt;"",COUNTIF(AD2:AD3002,'pg2'!C208)&gt;4,"--")</f>
        <v>--</v>
      </c>
      <c r="AF706" s="1" t="str">
        <f ca="1">IF(startDate="",0,IF(AND('pg2'!T208&gt;=startDate,'pg2'!T208&lt;=endDate,'pg2'!R208&lt;&gt;""),'pg2'!R208,""))</f>
        <v/>
      </c>
      <c r="AG706" s="110" t="str">
        <f>IF(AC706="","",COUNTIFS(AC2:AC3002,AC706))</f>
        <v/>
      </c>
      <c r="AH706" s="2" t="str">
        <f ca="1">IFERROR(MONTH('pg2'!T208),"--")</f>
        <v>--</v>
      </c>
      <c r="AI706" s="1">
        <f ca="1">COUNTIFS(AC2:AC3002,'pg2'!C208,AH2:AH3002,AH706)</f>
        <v>0</v>
      </c>
    </row>
    <row r="707" spans="27:35" ht="12.75" customHeight="1">
      <c r="AA707" s="1">
        <f t="shared" si="11"/>
        <v>706</v>
      </c>
      <c r="AB707" s="1" t="b">
        <f>AND('pg2'!S209&lt;&gt;"Cancelled",'pg2'!S209&lt;&gt;"Account",'pg2'!S209&lt;&gt;"Pending",'pg2'!S209&lt;&gt;"")</f>
        <v>0</v>
      </c>
      <c r="AC707" s="1" t="str">
        <f>IF(AB707=TRUE,'pg2'!C209,"")</f>
        <v/>
      </c>
      <c r="AD707" s="1" t="str">
        <f>IF('pg2'!S209="Ordered",'pg2'!C209,"")</f>
        <v/>
      </c>
      <c r="AE707" s="2" t="str">
        <f>IF('pg2'!C209&lt;&gt;"",COUNTIF(AD2:AD3002,'pg2'!C209)&gt;4,"--")</f>
        <v>--</v>
      </c>
      <c r="AF707" s="1" t="str">
        <f ca="1">IF(startDate="",0,IF(AND('pg2'!T209&gt;=startDate,'pg2'!T209&lt;=endDate,'pg2'!R209&lt;&gt;""),'pg2'!R209,""))</f>
        <v/>
      </c>
      <c r="AG707" s="110" t="str">
        <f>IF(AC707="","",COUNTIFS(AC2:AC3002,AC707))</f>
        <v/>
      </c>
      <c r="AH707" s="2" t="str">
        <f ca="1">IFERROR(MONTH('pg2'!T209),"--")</f>
        <v>--</v>
      </c>
      <c r="AI707" s="1">
        <f ca="1">COUNTIFS(AC2:AC3002,'pg2'!C209,AH2:AH3002,AH707)</f>
        <v>0</v>
      </c>
    </row>
    <row r="708" spans="27:35" ht="12.75" customHeight="1">
      <c r="AA708" s="1">
        <f t="shared" ref="AA708:AA771" si="12">AA707+1</f>
        <v>707</v>
      </c>
      <c r="AB708" s="1" t="b">
        <f>AND('pg2'!S210&lt;&gt;"Cancelled",'pg2'!S210&lt;&gt;"Account",'pg2'!S210&lt;&gt;"Pending",'pg2'!S210&lt;&gt;"")</f>
        <v>0</v>
      </c>
      <c r="AC708" s="1" t="str">
        <f>IF(AB708=TRUE,'pg2'!C210,"")</f>
        <v/>
      </c>
      <c r="AD708" s="1" t="str">
        <f>IF('pg2'!S210="Ordered",'pg2'!C210,"")</f>
        <v/>
      </c>
      <c r="AE708" s="2" t="str">
        <f>IF('pg2'!C210&lt;&gt;"",COUNTIF(AD2:AD3002,'pg2'!C210)&gt;4,"--")</f>
        <v>--</v>
      </c>
      <c r="AF708" s="1" t="str">
        <f ca="1">IF(startDate="",0,IF(AND('pg2'!T210&gt;=startDate,'pg2'!T210&lt;=endDate,'pg2'!R210&lt;&gt;""),'pg2'!R210,""))</f>
        <v/>
      </c>
      <c r="AG708" s="110" t="str">
        <f>IF(AC708="","",COUNTIFS(AC2:AC3002,AC708))</f>
        <v/>
      </c>
      <c r="AH708" s="2" t="str">
        <f ca="1">IFERROR(MONTH('pg2'!T210),"--")</f>
        <v>--</v>
      </c>
      <c r="AI708" s="1">
        <f ca="1">COUNTIFS(AC2:AC3002,'pg2'!C210,AH2:AH3002,AH708)</f>
        <v>0</v>
      </c>
    </row>
    <row r="709" spans="27:35" ht="12.75" customHeight="1">
      <c r="AA709" s="1">
        <f t="shared" si="12"/>
        <v>708</v>
      </c>
      <c r="AB709" s="1" t="b">
        <f>AND('pg2'!S211&lt;&gt;"Cancelled",'pg2'!S211&lt;&gt;"Account",'pg2'!S211&lt;&gt;"Pending",'pg2'!S211&lt;&gt;"")</f>
        <v>0</v>
      </c>
      <c r="AC709" s="1" t="str">
        <f>IF(AB709=TRUE,'pg2'!C211,"")</f>
        <v/>
      </c>
      <c r="AD709" s="1" t="str">
        <f>IF('pg2'!S211="Ordered",'pg2'!C211,"")</f>
        <v/>
      </c>
      <c r="AE709" s="2" t="str">
        <f>IF('pg2'!C211&lt;&gt;"",COUNTIF(AD2:AD3002,'pg2'!C211)&gt;4,"--")</f>
        <v>--</v>
      </c>
      <c r="AF709" s="1" t="str">
        <f ca="1">IF(startDate="",0,IF(AND('pg2'!T211&gt;=startDate,'pg2'!T211&lt;=endDate,'pg2'!R211&lt;&gt;""),'pg2'!R211,""))</f>
        <v/>
      </c>
      <c r="AG709" s="110" t="str">
        <f>IF(AC709="","",COUNTIFS(AC2:AC3002,AC709))</f>
        <v/>
      </c>
      <c r="AH709" s="2" t="str">
        <f ca="1">IFERROR(MONTH('pg2'!T211),"--")</f>
        <v>--</v>
      </c>
      <c r="AI709" s="1">
        <f ca="1">COUNTIFS(AC2:AC3002,'pg2'!C211,AH2:AH3002,AH709)</f>
        <v>0</v>
      </c>
    </row>
    <row r="710" spans="27:35" ht="12.75" customHeight="1">
      <c r="AA710" s="1">
        <f t="shared" si="12"/>
        <v>709</v>
      </c>
      <c r="AB710" s="1" t="b">
        <f>AND('pg2'!S212&lt;&gt;"Cancelled",'pg2'!S212&lt;&gt;"Account",'pg2'!S212&lt;&gt;"Pending",'pg2'!S212&lt;&gt;"")</f>
        <v>0</v>
      </c>
      <c r="AC710" s="1" t="str">
        <f>IF(AB710=TRUE,'pg2'!C212,"")</f>
        <v/>
      </c>
      <c r="AD710" s="1" t="str">
        <f>IF('pg2'!S212="Ordered",'pg2'!C212,"")</f>
        <v/>
      </c>
      <c r="AE710" s="2" t="str">
        <f>IF('pg2'!C212&lt;&gt;"",COUNTIF(AD2:AD3002,'pg2'!C212)&gt;4,"--")</f>
        <v>--</v>
      </c>
      <c r="AF710" s="1" t="str">
        <f ca="1">IF(startDate="",0,IF(AND('pg2'!T212&gt;=startDate,'pg2'!T212&lt;=endDate,'pg2'!R212&lt;&gt;""),'pg2'!R212,""))</f>
        <v/>
      </c>
      <c r="AG710" s="110" t="str">
        <f>IF(AC710="","",COUNTIFS(AC2:AC3002,AC710))</f>
        <v/>
      </c>
      <c r="AH710" s="2" t="str">
        <f ca="1">IFERROR(MONTH('pg2'!T212),"--")</f>
        <v>--</v>
      </c>
      <c r="AI710" s="1">
        <f ca="1">COUNTIFS(AC2:AC3002,'pg2'!C212,AH2:AH3002,AH710)</f>
        <v>0</v>
      </c>
    </row>
    <row r="711" spans="27:35" ht="12.75" customHeight="1">
      <c r="AA711" s="1">
        <f t="shared" si="12"/>
        <v>710</v>
      </c>
      <c r="AB711" s="1" t="b">
        <f>AND('pg2'!S213&lt;&gt;"Cancelled",'pg2'!S213&lt;&gt;"Account",'pg2'!S213&lt;&gt;"Pending",'pg2'!S213&lt;&gt;"")</f>
        <v>0</v>
      </c>
      <c r="AC711" s="1" t="str">
        <f>IF(AB711=TRUE,'pg2'!C213,"")</f>
        <v/>
      </c>
      <c r="AD711" s="1" t="str">
        <f>IF('pg2'!S213="Ordered",'pg2'!C213,"")</f>
        <v/>
      </c>
      <c r="AE711" s="2" t="str">
        <f>IF('pg2'!C213&lt;&gt;"",COUNTIF(AD2:AD3002,'pg2'!C213)&gt;4,"--")</f>
        <v>--</v>
      </c>
      <c r="AF711" s="1" t="str">
        <f ca="1">IF(startDate="",0,IF(AND('pg2'!T213&gt;=startDate,'pg2'!T213&lt;=endDate,'pg2'!R213&lt;&gt;""),'pg2'!R213,""))</f>
        <v/>
      </c>
      <c r="AG711" s="110" t="str">
        <f>IF(AC711="","",COUNTIFS(AC2:AC3002,AC711))</f>
        <v/>
      </c>
      <c r="AH711" s="2" t="str">
        <f ca="1">IFERROR(MONTH('pg2'!T213),"--")</f>
        <v>--</v>
      </c>
      <c r="AI711" s="1">
        <f ca="1">COUNTIFS(AC2:AC3002,'pg2'!C213,AH2:AH3002,AH711)</f>
        <v>0</v>
      </c>
    </row>
    <row r="712" spans="27:35" ht="12.75" customHeight="1">
      <c r="AA712" s="1">
        <f t="shared" si="12"/>
        <v>711</v>
      </c>
      <c r="AB712" s="1" t="b">
        <f>AND('pg2'!S214&lt;&gt;"Cancelled",'pg2'!S214&lt;&gt;"Account",'pg2'!S214&lt;&gt;"Pending",'pg2'!S214&lt;&gt;"")</f>
        <v>0</v>
      </c>
      <c r="AC712" s="1" t="str">
        <f>IF(AB712=TRUE,'pg2'!C214,"")</f>
        <v/>
      </c>
      <c r="AD712" s="1" t="str">
        <f>IF('pg2'!S214="Ordered",'pg2'!C214,"")</f>
        <v/>
      </c>
      <c r="AE712" s="2" t="str">
        <f>IF('pg2'!C214&lt;&gt;"",COUNTIF(AD2:AD3002,'pg2'!C214)&gt;4,"--")</f>
        <v>--</v>
      </c>
      <c r="AF712" s="1" t="str">
        <f ca="1">IF(startDate="",0,IF(AND('pg2'!T214&gt;=startDate,'pg2'!T214&lt;=endDate,'pg2'!R214&lt;&gt;""),'pg2'!R214,""))</f>
        <v/>
      </c>
      <c r="AG712" s="110" t="str">
        <f>IF(AC712="","",COUNTIFS(AC2:AC3002,AC712))</f>
        <v/>
      </c>
      <c r="AH712" s="2" t="str">
        <f ca="1">IFERROR(MONTH('pg2'!T214),"--")</f>
        <v>--</v>
      </c>
      <c r="AI712" s="1">
        <f ca="1">COUNTIFS(AC2:AC3002,'pg2'!C214,AH2:AH3002,AH712)</f>
        <v>0</v>
      </c>
    </row>
    <row r="713" spans="27:35" ht="12.75" customHeight="1">
      <c r="AA713" s="1">
        <f t="shared" si="12"/>
        <v>712</v>
      </c>
      <c r="AB713" s="1" t="b">
        <f>AND('pg2'!S215&lt;&gt;"Cancelled",'pg2'!S215&lt;&gt;"Account",'pg2'!S215&lt;&gt;"Pending",'pg2'!S215&lt;&gt;"")</f>
        <v>0</v>
      </c>
      <c r="AC713" s="1" t="str">
        <f>IF(AB713=TRUE,'pg2'!C215,"")</f>
        <v/>
      </c>
      <c r="AD713" s="1" t="str">
        <f>IF('pg2'!S215="Ordered",'pg2'!C215,"")</f>
        <v/>
      </c>
      <c r="AE713" s="2" t="str">
        <f>IF('pg2'!C215&lt;&gt;"",COUNTIF(AD2:AD3002,'pg2'!C215)&gt;4,"--")</f>
        <v>--</v>
      </c>
      <c r="AF713" s="1" t="str">
        <f ca="1">IF(startDate="",0,IF(AND('pg2'!T215&gt;=startDate,'pg2'!T215&lt;=endDate,'pg2'!R215&lt;&gt;""),'pg2'!R215,""))</f>
        <v/>
      </c>
      <c r="AG713" s="110" t="str">
        <f>IF(AC713="","",COUNTIFS(AC2:AC3002,AC713))</f>
        <v/>
      </c>
      <c r="AH713" s="2" t="str">
        <f ca="1">IFERROR(MONTH('pg2'!T215),"--")</f>
        <v>--</v>
      </c>
      <c r="AI713" s="1">
        <f ca="1">COUNTIFS(AC2:AC3002,'pg2'!C215,AH2:AH3002,AH713)</f>
        <v>0</v>
      </c>
    </row>
    <row r="714" spans="27:35" ht="12.75" customHeight="1">
      <c r="AA714" s="1">
        <f t="shared" si="12"/>
        <v>713</v>
      </c>
      <c r="AB714" s="1" t="b">
        <f>AND('pg2'!S216&lt;&gt;"Cancelled",'pg2'!S216&lt;&gt;"Account",'pg2'!S216&lt;&gt;"Pending",'pg2'!S216&lt;&gt;"")</f>
        <v>0</v>
      </c>
      <c r="AC714" s="1" t="str">
        <f>IF(AB714=TRUE,'pg2'!C216,"")</f>
        <v/>
      </c>
      <c r="AD714" s="1" t="str">
        <f>IF('pg2'!S216="Ordered",'pg2'!C216,"")</f>
        <v/>
      </c>
      <c r="AE714" s="2" t="str">
        <f>IF('pg2'!C216&lt;&gt;"",COUNTIF(AD2:AD3002,'pg2'!C216)&gt;4,"--")</f>
        <v>--</v>
      </c>
      <c r="AF714" s="1" t="str">
        <f ca="1">IF(startDate="",0,IF(AND('pg2'!T216&gt;=startDate,'pg2'!T216&lt;=endDate,'pg2'!R216&lt;&gt;""),'pg2'!R216,""))</f>
        <v/>
      </c>
      <c r="AG714" s="110" t="str">
        <f>IF(AC714="","",COUNTIFS(AC2:AC3002,AC714))</f>
        <v/>
      </c>
      <c r="AH714" s="2" t="str">
        <f ca="1">IFERROR(MONTH('pg2'!T216),"--")</f>
        <v>--</v>
      </c>
      <c r="AI714" s="1">
        <f ca="1">COUNTIFS(AC2:AC3002,'pg2'!C216,AH2:AH3002,AH714)</f>
        <v>0</v>
      </c>
    </row>
    <row r="715" spans="27:35" ht="12.75" customHeight="1">
      <c r="AA715" s="1">
        <f t="shared" si="12"/>
        <v>714</v>
      </c>
      <c r="AB715" s="1" t="b">
        <f>AND('pg2'!S217&lt;&gt;"Cancelled",'pg2'!S217&lt;&gt;"Account",'pg2'!S217&lt;&gt;"Pending",'pg2'!S217&lt;&gt;"")</f>
        <v>0</v>
      </c>
      <c r="AC715" s="1" t="str">
        <f>IF(AB715=TRUE,'pg2'!C217,"")</f>
        <v/>
      </c>
      <c r="AD715" s="1" t="str">
        <f>IF('pg2'!S217="Ordered",'pg2'!C217,"")</f>
        <v/>
      </c>
      <c r="AE715" s="2" t="str">
        <f>IF('pg2'!C217&lt;&gt;"",COUNTIF(AD2:AD3002,'pg2'!C217)&gt;4,"--")</f>
        <v>--</v>
      </c>
      <c r="AF715" s="1" t="str">
        <f ca="1">IF(startDate="",0,IF(AND('pg2'!T217&gt;=startDate,'pg2'!T217&lt;=endDate,'pg2'!R217&lt;&gt;""),'pg2'!R217,""))</f>
        <v/>
      </c>
      <c r="AG715" s="110" t="str">
        <f>IF(AC715="","",COUNTIFS(AC2:AC3002,AC715))</f>
        <v/>
      </c>
      <c r="AH715" s="2" t="str">
        <f ca="1">IFERROR(MONTH('pg2'!T217),"--")</f>
        <v>--</v>
      </c>
      <c r="AI715" s="1">
        <f ca="1">COUNTIFS(AC2:AC3002,'pg2'!C217,AH2:AH3002,AH715)</f>
        <v>0</v>
      </c>
    </row>
    <row r="716" spans="27:35" ht="12.75" customHeight="1">
      <c r="AA716" s="1">
        <f t="shared" si="12"/>
        <v>715</v>
      </c>
      <c r="AB716" s="1" t="b">
        <f>AND('pg2'!S218&lt;&gt;"Cancelled",'pg2'!S218&lt;&gt;"Account",'pg2'!S218&lt;&gt;"Pending",'pg2'!S218&lt;&gt;"")</f>
        <v>0</v>
      </c>
      <c r="AC716" s="1" t="str">
        <f>IF(AB716=TRUE,'pg2'!C218,"")</f>
        <v/>
      </c>
      <c r="AD716" s="1" t="str">
        <f>IF('pg2'!S218="Ordered",'pg2'!C218,"")</f>
        <v/>
      </c>
      <c r="AE716" s="2" t="str">
        <f>IF('pg2'!C218&lt;&gt;"",COUNTIF(AD2:AD3002,'pg2'!C218)&gt;4,"--")</f>
        <v>--</v>
      </c>
      <c r="AF716" s="1" t="str">
        <f ca="1">IF(startDate="",0,IF(AND('pg2'!T218&gt;=startDate,'pg2'!T218&lt;=endDate,'pg2'!R218&lt;&gt;""),'pg2'!R218,""))</f>
        <v/>
      </c>
      <c r="AG716" s="110" t="str">
        <f>IF(AC716="","",COUNTIFS(AC2:AC3002,AC716))</f>
        <v/>
      </c>
      <c r="AH716" s="2" t="str">
        <f ca="1">IFERROR(MONTH('pg2'!T218),"--")</f>
        <v>--</v>
      </c>
      <c r="AI716" s="1">
        <f ca="1">COUNTIFS(AC2:AC3002,'pg2'!C218,AH2:AH3002,AH716)</f>
        <v>0</v>
      </c>
    </row>
    <row r="717" spans="27:35" ht="12.75" customHeight="1">
      <c r="AA717" s="1">
        <f t="shared" si="12"/>
        <v>716</v>
      </c>
      <c r="AB717" s="1" t="b">
        <f>AND('pg2'!S219&lt;&gt;"Cancelled",'pg2'!S219&lt;&gt;"Account",'pg2'!S219&lt;&gt;"Pending",'pg2'!S219&lt;&gt;"")</f>
        <v>0</v>
      </c>
      <c r="AC717" s="1" t="str">
        <f>IF(AB717=TRUE,'pg2'!C219,"")</f>
        <v/>
      </c>
      <c r="AD717" s="1" t="str">
        <f>IF('pg2'!S219="Ordered",'pg2'!C219,"")</f>
        <v/>
      </c>
      <c r="AE717" s="2" t="str">
        <f>IF('pg2'!C219&lt;&gt;"",COUNTIF(AD2:AD3002,'pg2'!C219)&gt;4,"--")</f>
        <v>--</v>
      </c>
      <c r="AF717" s="1" t="str">
        <f ca="1">IF(startDate="",0,IF(AND('pg2'!T219&gt;=startDate,'pg2'!T219&lt;=endDate,'pg2'!R219&lt;&gt;""),'pg2'!R219,""))</f>
        <v/>
      </c>
      <c r="AG717" s="110" t="str">
        <f>IF(AC717="","",COUNTIFS(AC2:AC3002,AC717))</f>
        <v/>
      </c>
      <c r="AH717" s="2" t="str">
        <f ca="1">IFERROR(MONTH('pg2'!T219),"--")</f>
        <v>--</v>
      </c>
      <c r="AI717" s="1">
        <f ca="1">COUNTIFS(AC2:AC3002,'pg2'!C219,AH2:AH3002,AH717)</f>
        <v>0</v>
      </c>
    </row>
    <row r="718" spans="27:35" ht="12.75" customHeight="1">
      <c r="AA718" s="1">
        <f t="shared" si="12"/>
        <v>717</v>
      </c>
      <c r="AB718" s="1" t="b">
        <f>AND('pg2'!S220&lt;&gt;"Cancelled",'pg2'!S220&lt;&gt;"Account",'pg2'!S220&lt;&gt;"Pending",'pg2'!S220&lt;&gt;"")</f>
        <v>0</v>
      </c>
      <c r="AC718" s="1" t="str">
        <f>IF(AB718=TRUE,'pg2'!C220,"")</f>
        <v/>
      </c>
      <c r="AD718" s="1" t="str">
        <f>IF('pg2'!S220="Ordered",'pg2'!C220,"")</f>
        <v/>
      </c>
      <c r="AE718" s="2" t="str">
        <f>IF('pg2'!C220&lt;&gt;"",COUNTIF(AD2:AD3002,'pg2'!C220)&gt;4,"--")</f>
        <v>--</v>
      </c>
      <c r="AF718" s="1" t="str">
        <f ca="1">IF(startDate="",0,IF(AND('pg2'!T220&gt;=startDate,'pg2'!T220&lt;=endDate,'pg2'!R220&lt;&gt;""),'pg2'!R220,""))</f>
        <v/>
      </c>
      <c r="AG718" s="110" t="str">
        <f>IF(AC718="","",COUNTIFS(AC2:AC3002,AC718))</f>
        <v/>
      </c>
      <c r="AH718" s="2" t="str">
        <f ca="1">IFERROR(MONTH('pg2'!T220),"--")</f>
        <v>--</v>
      </c>
      <c r="AI718" s="1">
        <f ca="1">COUNTIFS(AC2:AC3002,'pg2'!C220,AH2:AH3002,AH718)</f>
        <v>0</v>
      </c>
    </row>
    <row r="719" spans="27:35" ht="12.75" customHeight="1">
      <c r="AA719" s="1">
        <f t="shared" si="12"/>
        <v>718</v>
      </c>
      <c r="AB719" s="1" t="b">
        <f>AND('pg2'!S221&lt;&gt;"Cancelled",'pg2'!S221&lt;&gt;"Account",'pg2'!S221&lt;&gt;"Pending",'pg2'!S221&lt;&gt;"")</f>
        <v>0</v>
      </c>
      <c r="AC719" s="1" t="str">
        <f>IF(AB719=TRUE,'pg2'!C221,"")</f>
        <v/>
      </c>
      <c r="AD719" s="1" t="str">
        <f>IF('pg2'!S221="Ordered",'pg2'!C221,"")</f>
        <v/>
      </c>
      <c r="AE719" s="2" t="str">
        <f>IF('pg2'!C221&lt;&gt;"",COUNTIF(AD2:AD3002,'pg2'!C221)&gt;4,"--")</f>
        <v>--</v>
      </c>
      <c r="AF719" s="1" t="str">
        <f ca="1">IF(startDate="",0,IF(AND('pg2'!T221&gt;=startDate,'pg2'!T221&lt;=endDate,'pg2'!R221&lt;&gt;""),'pg2'!R221,""))</f>
        <v/>
      </c>
      <c r="AG719" s="110" t="str">
        <f>IF(AC719="","",COUNTIFS(AC2:AC3002,AC719))</f>
        <v/>
      </c>
      <c r="AH719" s="2" t="str">
        <f ca="1">IFERROR(MONTH('pg2'!T221),"--")</f>
        <v>--</v>
      </c>
      <c r="AI719" s="1">
        <f ca="1">COUNTIFS(AC2:AC3002,'pg2'!C221,AH2:AH3002,AH719)</f>
        <v>0</v>
      </c>
    </row>
    <row r="720" spans="27:35" ht="12.75" customHeight="1">
      <c r="AA720" s="1">
        <f t="shared" si="12"/>
        <v>719</v>
      </c>
      <c r="AB720" s="1" t="b">
        <f>AND('pg2'!S222&lt;&gt;"Cancelled",'pg2'!S222&lt;&gt;"Account",'pg2'!S222&lt;&gt;"Pending",'pg2'!S222&lt;&gt;"")</f>
        <v>0</v>
      </c>
      <c r="AC720" s="1" t="str">
        <f>IF(AB720=TRUE,'pg2'!C222,"")</f>
        <v/>
      </c>
      <c r="AD720" s="1" t="str">
        <f>IF('pg2'!S222="Ordered",'pg2'!C222,"")</f>
        <v/>
      </c>
      <c r="AE720" s="2" t="str">
        <f>IF('pg2'!C222&lt;&gt;"",COUNTIF(AD2:AD3002,'pg2'!C222)&gt;4,"--")</f>
        <v>--</v>
      </c>
      <c r="AF720" s="1" t="str">
        <f ca="1">IF(startDate="",0,IF(AND('pg2'!T222&gt;=startDate,'pg2'!T222&lt;=endDate,'pg2'!R222&lt;&gt;""),'pg2'!R222,""))</f>
        <v/>
      </c>
      <c r="AG720" s="110" t="str">
        <f>IF(AC720="","",COUNTIFS(AC2:AC3002,AC720))</f>
        <v/>
      </c>
      <c r="AH720" s="2" t="str">
        <f ca="1">IFERROR(MONTH('pg2'!T222),"--")</f>
        <v>--</v>
      </c>
      <c r="AI720" s="1">
        <f ca="1">COUNTIFS(AC2:AC3002,'pg2'!C222,AH2:AH3002,AH720)</f>
        <v>0</v>
      </c>
    </row>
    <row r="721" spans="27:35" ht="12.75" customHeight="1">
      <c r="AA721" s="1">
        <f t="shared" si="12"/>
        <v>720</v>
      </c>
      <c r="AB721" s="1" t="b">
        <f>AND('pg2'!S223&lt;&gt;"Cancelled",'pg2'!S223&lt;&gt;"Account",'pg2'!S223&lt;&gt;"Pending",'pg2'!S223&lt;&gt;"")</f>
        <v>0</v>
      </c>
      <c r="AC721" s="1" t="str">
        <f>IF(AB721=TRUE,'pg2'!C223,"")</f>
        <v/>
      </c>
      <c r="AD721" s="1" t="str">
        <f>IF('pg2'!S223="Ordered",'pg2'!C223,"")</f>
        <v/>
      </c>
      <c r="AE721" s="2" t="str">
        <f>IF('pg2'!C223&lt;&gt;"",COUNTIF(AD2:AD3002,'pg2'!C223)&gt;4,"--")</f>
        <v>--</v>
      </c>
      <c r="AF721" s="1" t="str">
        <f ca="1">IF(startDate="",0,IF(AND('pg2'!T223&gt;=startDate,'pg2'!T223&lt;=endDate,'pg2'!R223&lt;&gt;""),'pg2'!R223,""))</f>
        <v/>
      </c>
      <c r="AG721" s="110" t="str">
        <f>IF(AC721="","",COUNTIFS(AC2:AC3002,AC721))</f>
        <v/>
      </c>
      <c r="AH721" s="2" t="str">
        <f ca="1">IFERROR(MONTH('pg2'!T223),"--")</f>
        <v>--</v>
      </c>
      <c r="AI721" s="1">
        <f ca="1">COUNTIFS(AC2:AC3002,'pg2'!C223,AH2:AH3002,AH721)</f>
        <v>0</v>
      </c>
    </row>
    <row r="722" spans="27:35" ht="12.75" customHeight="1">
      <c r="AA722" s="1">
        <f t="shared" si="12"/>
        <v>721</v>
      </c>
      <c r="AB722" s="1" t="b">
        <f>AND('pg2'!S224&lt;&gt;"Cancelled",'pg2'!S224&lt;&gt;"Account",'pg2'!S224&lt;&gt;"Pending",'pg2'!S224&lt;&gt;"")</f>
        <v>0</v>
      </c>
      <c r="AC722" s="1" t="str">
        <f>IF(AB722=TRUE,'pg2'!C224,"")</f>
        <v/>
      </c>
      <c r="AD722" s="1" t="str">
        <f>IF('pg2'!S224="Ordered",'pg2'!C224,"")</f>
        <v/>
      </c>
      <c r="AE722" s="2" t="str">
        <f>IF('pg2'!C224&lt;&gt;"",COUNTIF(AD2:AD3002,'pg2'!C224)&gt;4,"--")</f>
        <v>--</v>
      </c>
      <c r="AF722" s="1" t="str">
        <f ca="1">IF(startDate="",0,IF(AND('pg2'!T224&gt;=startDate,'pg2'!T224&lt;=endDate,'pg2'!R224&lt;&gt;""),'pg2'!R224,""))</f>
        <v/>
      </c>
      <c r="AG722" s="110" t="str">
        <f>IF(AC722="","",COUNTIFS(AC2:AC3002,AC722))</f>
        <v/>
      </c>
      <c r="AH722" s="2" t="str">
        <f ca="1">IFERROR(MONTH('pg2'!T224),"--")</f>
        <v>--</v>
      </c>
      <c r="AI722" s="1">
        <f ca="1">COUNTIFS(AC2:AC3002,'pg2'!C224,AH2:AH3002,AH722)</f>
        <v>0</v>
      </c>
    </row>
    <row r="723" spans="27:35" ht="12.75" customHeight="1">
      <c r="AA723" s="1">
        <f t="shared" si="12"/>
        <v>722</v>
      </c>
      <c r="AB723" s="1" t="b">
        <f>AND('pg2'!S225&lt;&gt;"Cancelled",'pg2'!S225&lt;&gt;"Account",'pg2'!S225&lt;&gt;"Pending",'pg2'!S225&lt;&gt;"")</f>
        <v>0</v>
      </c>
      <c r="AC723" s="1" t="str">
        <f>IF(AB723=TRUE,'pg2'!C225,"")</f>
        <v/>
      </c>
      <c r="AD723" s="1" t="str">
        <f>IF('pg2'!S225="Ordered",'pg2'!C225,"")</f>
        <v/>
      </c>
      <c r="AE723" s="2" t="str">
        <f>IF('pg2'!C225&lt;&gt;"",COUNTIF(AD2:AD3002,'pg2'!C225)&gt;4,"--")</f>
        <v>--</v>
      </c>
      <c r="AF723" s="1" t="str">
        <f ca="1">IF(startDate="",0,IF(AND('pg2'!T225&gt;=startDate,'pg2'!T225&lt;=endDate,'pg2'!R225&lt;&gt;""),'pg2'!R225,""))</f>
        <v/>
      </c>
      <c r="AG723" s="110" t="str">
        <f>IF(AC723="","",COUNTIFS(AC2:AC3002,AC723))</f>
        <v/>
      </c>
      <c r="AH723" s="2" t="str">
        <f ca="1">IFERROR(MONTH('pg2'!T225),"--")</f>
        <v>--</v>
      </c>
      <c r="AI723" s="1">
        <f ca="1">COUNTIFS(AC2:AC3002,'pg2'!C225,AH2:AH3002,AH723)</f>
        <v>0</v>
      </c>
    </row>
    <row r="724" spans="27:35" ht="12.75" customHeight="1">
      <c r="AA724" s="1">
        <f t="shared" si="12"/>
        <v>723</v>
      </c>
      <c r="AB724" s="1" t="b">
        <f>AND('pg2'!S226&lt;&gt;"Cancelled",'pg2'!S226&lt;&gt;"Account",'pg2'!S226&lt;&gt;"Pending",'pg2'!S226&lt;&gt;"")</f>
        <v>0</v>
      </c>
      <c r="AC724" s="1" t="str">
        <f>IF(AB724=TRUE,'pg2'!C226,"")</f>
        <v/>
      </c>
      <c r="AD724" s="1" t="str">
        <f>IF('pg2'!S226="Ordered",'pg2'!C226,"")</f>
        <v/>
      </c>
      <c r="AE724" s="2" t="str">
        <f>IF('pg2'!C226&lt;&gt;"",COUNTIF(AD2:AD3002,'pg2'!C226)&gt;4,"--")</f>
        <v>--</v>
      </c>
      <c r="AF724" s="1" t="str">
        <f ca="1">IF(startDate="",0,IF(AND('pg2'!T226&gt;=startDate,'pg2'!T226&lt;=endDate,'pg2'!R226&lt;&gt;""),'pg2'!R226,""))</f>
        <v/>
      </c>
      <c r="AG724" s="110" t="str">
        <f>IF(AC724="","",COUNTIFS(AC2:AC3002,AC724))</f>
        <v/>
      </c>
      <c r="AH724" s="2" t="str">
        <f ca="1">IFERROR(MONTH('pg2'!T226),"--")</f>
        <v>--</v>
      </c>
      <c r="AI724" s="1">
        <f ca="1">COUNTIFS(AC2:AC3002,'pg2'!C226,AH2:AH3002,AH724)</f>
        <v>0</v>
      </c>
    </row>
    <row r="725" spans="27:35" ht="12.75" customHeight="1">
      <c r="AA725" s="1">
        <f t="shared" si="12"/>
        <v>724</v>
      </c>
      <c r="AB725" s="1" t="b">
        <f>AND('pg2'!S227&lt;&gt;"Cancelled",'pg2'!S227&lt;&gt;"Account",'pg2'!S227&lt;&gt;"Pending",'pg2'!S227&lt;&gt;"")</f>
        <v>0</v>
      </c>
      <c r="AC725" s="1" t="str">
        <f>IF(AB725=TRUE,'pg2'!C227,"")</f>
        <v/>
      </c>
      <c r="AD725" s="1" t="str">
        <f>IF('pg2'!S227="Ordered",'pg2'!C227,"")</f>
        <v/>
      </c>
      <c r="AE725" s="2" t="str">
        <f>IF('pg2'!C227&lt;&gt;"",COUNTIF(AD2:AD3002,'pg2'!C227)&gt;4,"--")</f>
        <v>--</v>
      </c>
      <c r="AF725" s="1" t="str">
        <f ca="1">IF(startDate="",0,IF(AND('pg2'!T227&gt;=startDate,'pg2'!T227&lt;=endDate,'pg2'!R227&lt;&gt;""),'pg2'!R227,""))</f>
        <v/>
      </c>
      <c r="AG725" s="110" t="str">
        <f>IF(AC725="","",COUNTIFS(AC2:AC3002,AC725))</f>
        <v/>
      </c>
      <c r="AH725" s="2" t="str">
        <f ca="1">IFERROR(MONTH('pg2'!T227),"--")</f>
        <v>--</v>
      </c>
      <c r="AI725" s="1">
        <f ca="1">COUNTIFS(AC2:AC3002,'pg2'!C227,AH2:AH3002,AH725)</f>
        <v>0</v>
      </c>
    </row>
    <row r="726" spans="27:35" ht="12.75" customHeight="1">
      <c r="AA726" s="1">
        <f t="shared" si="12"/>
        <v>725</v>
      </c>
      <c r="AB726" s="1" t="b">
        <f>AND('pg2'!S228&lt;&gt;"Cancelled",'pg2'!S228&lt;&gt;"Account",'pg2'!S228&lt;&gt;"Pending",'pg2'!S228&lt;&gt;"")</f>
        <v>0</v>
      </c>
      <c r="AC726" s="1" t="str">
        <f>IF(AB726=TRUE,'pg2'!C228,"")</f>
        <v/>
      </c>
      <c r="AD726" s="1" t="str">
        <f>IF('pg2'!S228="Ordered",'pg2'!C228,"")</f>
        <v/>
      </c>
      <c r="AE726" s="2" t="str">
        <f>IF('pg2'!C228&lt;&gt;"",COUNTIF(AD2:AD3002,'pg2'!C228)&gt;4,"--")</f>
        <v>--</v>
      </c>
      <c r="AF726" s="1" t="str">
        <f ca="1">IF(startDate="",0,IF(AND('pg2'!T228&gt;=startDate,'pg2'!T228&lt;=endDate,'pg2'!R228&lt;&gt;""),'pg2'!R228,""))</f>
        <v/>
      </c>
      <c r="AG726" s="110" t="str">
        <f>IF(AC726="","",COUNTIFS(AC2:AC3002,AC726))</f>
        <v/>
      </c>
      <c r="AH726" s="2" t="str">
        <f ca="1">IFERROR(MONTH('pg2'!T228),"--")</f>
        <v>--</v>
      </c>
      <c r="AI726" s="1">
        <f ca="1">COUNTIFS(AC2:AC3002,'pg2'!C228,AH2:AH3002,AH726)</f>
        <v>0</v>
      </c>
    </row>
    <row r="727" spans="27:35" ht="12.75" customHeight="1">
      <c r="AA727" s="1">
        <f t="shared" si="12"/>
        <v>726</v>
      </c>
      <c r="AB727" s="1" t="b">
        <f>AND('pg2'!S229&lt;&gt;"Cancelled",'pg2'!S229&lt;&gt;"Account",'pg2'!S229&lt;&gt;"Pending",'pg2'!S229&lt;&gt;"")</f>
        <v>0</v>
      </c>
      <c r="AC727" s="1" t="str">
        <f>IF(AB727=TRUE,'pg2'!C229,"")</f>
        <v/>
      </c>
      <c r="AD727" s="1" t="str">
        <f>IF('pg2'!S229="Ordered",'pg2'!C229,"")</f>
        <v/>
      </c>
      <c r="AE727" s="2" t="str">
        <f>IF('pg2'!C229&lt;&gt;"",COUNTIF(AD2:AD3002,'pg2'!C229)&gt;4,"--")</f>
        <v>--</v>
      </c>
      <c r="AF727" s="1" t="str">
        <f ca="1">IF(startDate="",0,IF(AND('pg2'!T229&gt;=startDate,'pg2'!T229&lt;=endDate,'pg2'!R229&lt;&gt;""),'pg2'!R229,""))</f>
        <v/>
      </c>
      <c r="AG727" s="110" t="str">
        <f>IF(AC727="","",COUNTIFS(AC2:AC3002,AC727))</f>
        <v/>
      </c>
      <c r="AH727" s="2" t="str">
        <f ca="1">IFERROR(MONTH('pg2'!T229),"--")</f>
        <v>--</v>
      </c>
      <c r="AI727" s="1">
        <f ca="1">COUNTIFS(AC2:AC3002,'pg2'!C229,AH2:AH3002,AH727)</f>
        <v>0</v>
      </c>
    </row>
    <row r="728" spans="27:35" ht="12.75" customHeight="1">
      <c r="AA728" s="1">
        <f t="shared" si="12"/>
        <v>727</v>
      </c>
      <c r="AB728" s="1" t="b">
        <f>AND('pg2'!S230&lt;&gt;"Cancelled",'pg2'!S230&lt;&gt;"Account",'pg2'!S230&lt;&gt;"Pending",'pg2'!S230&lt;&gt;"")</f>
        <v>0</v>
      </c>
      <c r="AC728" s="1" t="str">
        <f>IF(AB728=TRUE,'pg2'!C230,"")</f>
        <v/>
      </c>
      <c r="AD728" s="1" t="str">
        <f>IF('pg2'!S230="Ordered",'pg2'!C230,"")</f>
        <v/>
      </c>
      <c r="AE728" s="2" t="str">
        <f>IF('pg2'!C230&lt;&gt;"",COUNTIF(AD2:AD3002,'pg2'!C230)&gt;4,"--")</f>
        <v>--</v>
      </c>
      <c r="AF728" s="1" t="str">
        <f ca="1">IF(startDate="",0,IF(AND('pg2'!T230&gt;=startDate,'pg2'!T230&lt;=endDate,'pg2'!R230&lt;&gt;""),'pg2'!R230,""))</f>
        <v/>
      </c>
      <c r="AG728" s="110" t="str">
        <f>IF(AC728="","",COUNTIFS(AC2:AC3002,AC728))</f>
        <v/>
      </c>
      <c r="AH728" s="2" t="str">
        <f ca="1">IFERROR(MONTH('pg2'!T230),"--")</f>
        <v>--</v>
      </c>
      <c r="AI728" s="1">
        <f ca="1">COUNTIFS(AC2:AC3002,'pg2'!C230,AH2:AH3002,AH728)</f>
        <v>0</v>
      </c>
    </row>
    <row r="729" spans="27:35" ht="12.75" customHeight="1">
      <c r="AA729" s="1">
        <f t="shared" si="12"/>
        <v>728</v>
      </c>
      <c r="AB729" s="1" t="b">
        <f>AND('pg2'!S231&lt;&gt;"Cancelled",'pg2'!S231&lt;&gt;"Account",'pg2'!S231&lt;&gt;"Pending",'pg2'!S231&lt;&gt;"")</f>
        <v>0</v>
      </c>
      <c r="AC729" s="1" t="str">
        <f>IF(AB729=TRUE,'pg2'!C231,"")</f>
        <v/>
      </c>
      <c r="AD729" s="1" t="str">
        <f>IF('pg2'!S231="Ordered",'pg2'!C231,"")</f>
        <v/>
      </c>
      <c r="AE729" s="2" t="str">
        <f>IF('pg2'!C231&lt;&gt;"",COUNTIF(AD2:AD3002,'pg2'!C231)&gt;4,"--")</f>
        <v>--</v>
      </c>
      <c r="AF729" s="1" t="str">
        <f ca="1">IF(startDate="",0,IF(AND('pg2'!T231&gt;=startDate,'pg2'!T231&lt;=endDate,'pg2'!R231&lt;&gt;""),'pg2'!R231,""))</f>
        <v/>
      </c>
      <c r="AG729" s="110" t="str">
        <f>IF(AC729="","",COUNTIFS(AC2:AC3002,AC729))</f>
        <v/>
      </c>
      <c r="AH729" s="2" t="str">
        <f ca="1">IFERROR(MONTH('pg2'!T231),"--")</f>
        <v>--</v>
      </c>
      <c r="AI729" s="1">
        <f ca="1">COUNTIFS(AC2:AC3002,'pg2'!C231,AH2:AH3002,AH729)</f>
        <v>0</v>
      </c>
    </row>
    <row r="730" spans="27:35" ht="12.75" customHeight="1">
      <c r="AA730" s="1">
        <f t="shared" si="12"/>
        <v>729</v>
      </c>
      <c r="AB730" s="1" t="b">
        <f>AND('pg2'!S232&lt;&gt;"Cancelled",'pg2'!S232&lt;&gt;"Account",'pg2'!S232&lt;&gt;"Pending",'pg2'!S232&lt;&gt;"")</f>
        <v>0</v>
      </c>
      <c r="AC730" s="1" t="str">
        <f>IF(AB730=TRUE,'pg2'!C232,"")</f>
        <v/>
      </c>
      <c r="AD730" s="1" t="str">
        <f>IF('pg2'!S232="Ordered",'pg2'!C232,"")</f>
        <v/>
      </c>
      <c r="AE730" s="2" t="str">
        <f>IF('pg2'!C232&lt;&gt;"",COUNTIF(AD2:AD3002,'pg2'!C232)&gt;4,"--")</f>
        <v>--</v>
      </c>
      <c r="AF730" s="1" t="str">
        <f ca="1">IF(startDate="",0,IF(AND('pg2'!T232&gt;=startDate,'pg2'!T232&lt;=endDate,'pg2'!R232&lt;&gt;""),'pg2'!R232,""))</f>
        <v/>
      </c>
      <c r="AG730" s="110" t="str">
        <f>IF(AC730="","",COUNTIFS(AC2:AC3002,AC730))</f>
        <v/>
      </c>
      <c r="AH730" s="2" t="str">
        <f ca="1">IFERROR(MONTH('pg2'!T232),"--")</f>
        <v>--</v>
      </c>
      <c r="AI730" s="1">
        <f ca="1">COUNTIFS(AC2:AC3002,'pg2'!C232,AH2:AH3002,AH730)</f>
        <v>0</v>
      </c>
    </row>
    <row r="731" spans="27:35" ht="12.75" customHeight="1">
      <c r="AA731" s="1">
        <f t="shared" si="12"/>
        <v>730</v>
      </c>
      <c r="AB731" s="1" t="b">
        <f>AND('pg2'!S233&lt;&gt;"Cancelled",'pg2'!S233&lt;&gt;"Account",'pg2'!S233&lt;&gt;"Pending",'pg2'!S233&lt;&gt;"")</f>
        <v>0</v>
      </c>
      <c r="AC731" s="1" t="str">
        <f>IF(AB731=TRUE,'pg2'!C233,"")</f>
        <v/>
      </c>
      <c r="AD731" s="1" t="str">
        <f>IF('pg2'!S233="Ordered",'pg2'!C233,"")</f>
        <v/>
      </c>
      <c r="AE731" s="2" t="str">
        <f>IF('pg2'!C233&lt;&gt;"",COUNTIF(AD2:AD3002,'pg2'!C233)&gt;4,"--")</f>
        <v>--</v>
      </c>
      <c r="AF731" s="1" t="str">
        <f ca="1">IF(startDate="",0,IF(AND('pg2'!T233&gt;=startDate,'pg2'!T233&lt;=endDate,'pg2'!R233&lt;&gt;""),'pg2'!R233,""))</f>
        <v/>
      </c>
      <c r="AG731" s="110" t="str">
        <f>IF(AC731="","",COUNTIFS(AC2:AC3002,AC731))</f>
        <v/>
      </c>
      <c r="AH731" s="2" t="str">
        <f ca="1">IFERROR(MONTH('pg2'!T233),"--")</f>
        <v>--</v>
      </c>
      <c r="AI731" s="1">
        <f ca="1">COUNTIFS(AC2:AC3002,'pg2'!C233,AH2:AH3002,AH731)</f>
        <v>0</v>
      </c>
    </row>
    <row r="732" spans="27:35" ht="12.75" customHeight="1">
      <c r="AA732" s="1">
        <f t="shared" si="12"/>
        <v>731</v>
      </c>
      <c r="AB732" s="1" t="b">
        <f>AND('pg2'!S234&lt;&gt;"Cancelled",'pg2'!S234&lt;&gt;"Account",'pg2'!S234&lt;&gt;"Pending",'pg2'!S234&lt;&gt;"")</f>
        <v>0</v>
      </c>
      <c r="AC732" s="1" t="str">
        <f>IF(AB732=TRUE,'pg2'!C234,"")</f>
        <v/>
      </c>
      <c r="AD732" s="1" t="str">
        <f>IF('pg2'!S234="Ordered",'pg2'!C234,"")</f>
        <v/>
      </c>
      <c r="AE732" s="2" t="str">
        <f>IF('pg2'!C234&lt;&gt;"",COUNTIF(AD2:AD3002,'pg2'!C234)&gt;4,"--")</f>
        <v>--</v>
      </c>
      <c r="AF732" s="1" t="str">
        <f ca="1">IF(startDate="",0,IF(AND('pg2'!T234&gt;=startDate,'pg2'!T234&lt;=endDate,'pg2'!R234&lt;&gt;""),'pg2'!R234,""))</f>
        <v/>
      </c>
      <c r="AG732" s="110" t="str">
        <f>IF(AC732="","",COUNTIFS(AC2:AC3002,AC732))</f>
        <v/>
      </c>
      <c r="AH732" s="2" t="str">
        <f ca="1">IFERROR(MONTH('pg2'!T234),"--")</f>
        <v>--</v>
      </c>
      <c r="AI732" s="1">
        <f ca="1">COUNTIFS(AC2:AC3002,'pg2'!C234,AH2:AH3002,AH732)</f>
        <v>0</v>
      </c>
    </row>
    <row r="733" spans="27:35" ht="12.75" customHeight="1">
      <c r="AA733" s="1">
        <f t="shared" si="12"/>
        <v>732</v>
      </c>
      <c r="AB733" s="1" t="b">
        <f>AND('pg2'!S235&lt;&gt;"Cancelled",'pg2'!S235&lt;&gt;"Account",'pg2'!S235&lt;&gt;"Pending",'pg2'!S235&lt;&gt;"")</f>
        <v>0</v>
      </c>
      <c r="AC733" s="1" t="str">
        <f>IF(AB733=TRUE,'pg2'!C235,"")</f>
        <v/>
      </c>
      <c r="AD733" s="1" t="str">
        <f>IF('pg2'!S235="Ordered",'pg2'!C235,"")</f>
        <v/>
      </c>
      <c r="AE733" s="2" t="str">
        <f>IF('pg2'!C235&lt;&gt;"",COUNTIF(AD2:AD3002,'pg2'!C235)&gt;4,"--")</f>
        <v>--</v>
      </c>
      <c r="AF733" s="1" t="str">
        <f ca="1">IF(startDate="",0,IF(AND('pg2'!T235&gt;=startDate,'pg2'!T235&lt;=endDate,'pg2'!R235&lt;&gt;""),'pg2'!R235,""))</f>
        <v/>
      </c>
      <c r="AG733" s="110" t="str">
        <f>IF(AC733="","",COUNTIFS(AC2:AC3002,AC733))</f>
        <v/>
      </c>
      <c r="AH733" s="2" t="str">
        <f ca="1">IFERROR(MONTH('pg2'!T235),"--")</f>
        <v>--</v>
      </c>
      <c r="AI733" s="1">
        <f ca="1">COUNTIFS(AC2:AC3002,'pg2'!C235,AH2:AH3002,AH733)</f>
        <v>0</v>
      </c>
    </row>
    <row r="734" spans="27:35" ht="12.75" customHeight="1">
      <c r="AA734" s="1">
        <f t="shared" si="12"/>
        <v>733</v>
      </c>
      <c r="AB734" s="1" t="b">
        <f>AND('pg2'!S236&lt;&gt;"Cancelled",'pg2'!S236&lt;&gt;"Account",'pg2'!S236&lt;&gt;"Pending",'pg2'!S236&lt;&gt;"")</f>
        <v>0</v>
      </c>
      <c r="AC734" s="1" t="str">
        <f>IF(AB734=TRUE,'pg2'!C236,"")</f>
        <v/>
      </c>
      <c r="AD734" s="1" t="str">
        <f>IF('pg2'!S236="Ordered",'pg2'!C236,"")</f>
        <v/>
      </c>
      <c r="AE734" s="2" t="str">
        <f>IF('pg2'!C236&lt;&gt;"",COUNTIF(AD2:AD3002,'pg2'!C236)&gt;4,"--")</f>
        <v>--</v>
      </c>
      <c r="AF734" s="1" t="str">
        <f ca="1">IF(startDate="",0,IF(AND('pg2'!T236&gt;=startDate,'pg2'!T236&lt;=endDate,'pg2'!R236&lt;&gt;""),'pg2'!R236,""))</f>
        <v/>
      </c>
      <c r="AG734" s="110" t="str">
        <f>IF(AC734="","",COUNTIFS(AC2:AC3002,AC734))</f>
        <v/>
      </c>
      <c r="AH734" s="2" t="str">
        <f ca="1">IFERROR(MONTH('pg2'!T236),"--")</f>
        <v>--</v>
      </c>
      <c r="AI734" s="1">
        <f ca="1">COUNTIFS(AC2:AC3002,'pg2'!C236,AH2:AH3002,AH734)</f>
        <v>0</v>
      </c>
    </row>
    <row r="735" spans="27:35" ht="12.75" customHeight="1">
      <c r="AA735" s="1">
        <f t="shared" si="12"/>
        <v>734</v>
      </c>
      <c r="AB735" s="1" t="b">
        <f>AND('pg2'!S237&lt;&gt;"Cancelled",'pg2'!S237&lt;&gt;"Account",'pg2'!S237&lt;&gt;"Pending",'pg2'!S237&lt;&gt;"")</f>
        <v>0</v>
      </c>
      <c r="AC735" s="1" t="str">
        <f>IF(AB735=TRUE,'pg2'!C237,"")</f>
        <v/>
      </c>
      <c r="AD735" s="1" t="str">
        <f>IF('pg2'!S237="Ordered",'pg2'!C237,"")</f>
        <v/>
      </c>
      <c r="AE735" s="2" t="str">
        <f>IF('pg2'!C237&lt;&gt;"",COUNTIF(AD2:AD3002,'pg2'!C237)&gt;4,"--")</f>
        <v>--</v>
      </c>
      <c r="AF735" s="1" t="str">
        <f ca="1">IF(startDate="",0,IF(AND('pg2'!T237&gt;=startDate,'pg2'!T237&lt;=endDate,'pg2'!R237&lt;&gt;""),'pg2'!R237,""))</f>
        <v/>
      </c>
      <c r="AG735" s="110" t="str">
        <f>IF(AC735="","",COUNTIFS(AC2:AC3002,AC735))</f>
        <v/>
      </c>
      <c r="AH735" s="2" t="str">
        <f ca="1">IFERROR(MONTH('pg2'!T237),"--")</f>
        <v>--</v>
      </c>
      <c r="AI735" s="1">
        <f ca="1">COUNTIFS(AC2:AC3002,'pg2'!C237,AH2:AH3002,AH735)</f>
        <v>0</v>
      </c>
    </row>
    <row r="736" spans="27:35" ht="12.75" customHeight="1">
      <c r="AA736" s="1">
        <f t="shared" si="12"/>
        <v>735</v>
      </c>
      <c r="AB736" s="1" t="b">
        <f>AND('pg2'!S238&lt;&gt;"Cancelled",'pg2'!S238&lt;&gt;"Account",'pg2'!S238&lt;&gt;"Pending",'pg2'!S238&lt;&gt;"")</f>
        <v>0</v>
      </c>
      <c r="AC736" s="1" t="str">
        <f>IF(AB736=TRUE,'pg2'!C238,"")</f>
        <v/>
      </c>
      <c r="AD736" s="1" t="str">
        <f>IF('pg2'!S238="Ordered",'pg2'!C238,"")</f>
        <v/>
      </c>
      <c r="AE736" s="2" t="str">
        <f>IF('pg2'!C238&lt;&gt;"",COUNTIF(AD2:AD3002,'pg2'!C238)&gt;4,"--")</f>
        <v>--</v>
      </c>
      <c r="AF736" s="1" t="str">
        <f ca="1">IF(startDate="",0,IF(AND('pg2'!T238&gt;=startDate,'pg2'!T238&lt;=endDate,'pg2'!R238&lt;&gt;""),'pg2'!R238,""))</f>
        <v/>
      </c>
      <c r="AG736" s="110" t="str">
        <f>IF(AC736="","",COUNTIFS(AC2:AC3002,AC736))</f>
        <v/>
      </c>
      <c r="AH736" s="2" t="str">
        <f ca="1">IFERROR(MONTH('pg2'!T238),"--")</f>
        <v>--</v>
      </c>
      <c r="AI736" s="1">
        <f ca="1">COUNTIFS(AC2:AC3002,'pg2'!C238,AH2:AH3002,AH736)</f>
        <v>0</v>
      </c>
    </row>
    <row r="737" spans="27:35" ht="12.75" customHeight="1">
      <c r="AA737" s="1">
        <f t="shared" si="12"/>
        <v>736</v>
      </c>
      <c r="AB737" s="1" t="b">
        <f>AND('pg2'!S239&lt;&gt;"Cancelled",'pg2'!S239&lt;&gt;"Account",'pg2'!S239&lt;&gt;"Pending",'pg2'!S239&lt;&gt;"")</f>
        <v>0</v>
      </c>
      <c r="AC737" s="1" t="str">
        <f>IF(AB737=TRUE,'pg2'!C239,"")</f>
        <v/>
      </c>
      <c r="AD737" s="1" t="str">
        <f>IF('pg2'!S239="Ordered",'pg2'!C239,"")</f>
        <v/>
      </c>
      <c r="AE737" s="2" t="str">
        <f>IF('pg2'!C239&lt;&gt;"",COUNTIF(AD2:AD3002,'pg2'!C239)&gt;4,"--")</f>
        <v>--</v>
      </c>
      <c r="AF737" s="1" t="str">
        <f ca="1">IF(startDate="",0,IF(AND('pg2'!T239&gt;=startDate,'pg2'!T239&lt;=endDate,'pg2'!R239&lt;&gt;""),'pg2'!R239,""))</f>
        <v/>
      </c>
      <c r="AG737" s="110" t="str">
        <f>IF(AC737="","",COUNTIFS(AC2:AC3002,AC737))</f>
        <v/>
      </c>
      <c r="AH737" s="2" t="str">
        <f ca="1">IFERROR(MONTH('pg2'!T239),"--")</f>
        <v>--</v>
      </c>
      <c r="AI737" s="1">
        <f ca="1">COUNTIFS(AC2:AC3002,'pg2'!C239,AH2:AH3002,AH737)</f>
        <v>0</v>
      </c>
    </row>
    <row r="738" spans="27:35" ht="12.75" customHeight="1">
      <c r="AA738" s="1">
        <f t="shared" si="12"/>
        <v>737</v>
      </c>
      <c r="AB738" s="1" t="b">
        <f>AND('pg2'!S240&lt;&gt;"Cancelled",'pg2'!S240&lt;&gt;"Account",'pg2'!S240&lt;&gt;"Pending",'pg2'!S240&lt;&gt;"")</f>
        <v>0</v>
      </c>
      <c r="AC738" s="1" t="str">
        <f>IF(AB738=TRUE,'pg2'!C240,"")</f>
        <v/>
      </c>
      <c r="AD738" s="1" t="str">
        <f>IF('pg2'!S240="Ordered",'pg2'!C240,"")</f>
        <v/>
      </c>
      <c r="AE738" s="2" t="str">
        <f>IF('pg2'!C240&lt;&gt;"",COUNTIF(AD2:AD3002,'pg2'!C240)&gt;4,"--")</f>
        <v>--</v>
      </c>
      <c r="AF738" s="1" t="str">
        <f ca="1">IF(startDate="",0,IF(AND('pg2'!T240&gt;=startDate,'pg2'!T240&lt;=endDate,'pg2'!R240&lt;&gt;""),'pg2'!R240,""))</f>
        <v/>
      </c>
      <c r="AG738" s="110" t="str">
        <f>IF(AC738="","",COUNTIFS(AC2:AC3002,AC738))</f>
        <v/>
      </c>
      <c r="AH738" s="2" t="str">
        <f ca="1">IFERROR(MONTH('pg2'!T240),"--")</f>
        <v>--</v>
      </c>
      <c r="AI738" s="1">
        <f ca="1">COUNTIFS(AC2:AC3002,'pg2'!C240,AH2:AH3002,AH738)</f>
        <v>0</v>
      </c>
    </row>
    <row r="739" spans="27:35" ht="12.75" customHeight="1">
      <c r="AA739" s="1">
        <f t="shared" si="12"/>
        <v>738</v>
      </c>
      <c r="AB739" s="1" t="b">
        <f>AND('pg2'!S241&lt;&gt;"Cancelled",'pg2'!S241&lt;&gt;"Account",'pg2'!S241&lt;&gt;"Pending",'pg2'!S241&lt;&gt;"")</f>
        <v>0</v>
      </c>
      <c r="AC739" s="1" t="str">
        <f>IF(AB739=TRUE,'pg2'!C241,"")</f>
        <v/>
      </c>
      <c r="AD739" s="1" t="str">
        <f>IF('pg2'!S241="Ordered",'pg2'!C241,"")</f>
        <v/>
      </c>
      <c r="AE739" s="2" t="str">
        <f>IF('pg2'!C241&lt;&gt;"",COUNTIF(AD2:AD3002,'pg2'!C241)&gt;4,"--")</f>
        <v>--</v>
      </c>
      <c r="AF739" s="1" t="str">
        <f ca="1">IF(startDate="",0,IF(AND('pg2'!T241&gt;=startDate,'pg2'!T241&lt;=endDate,'pg2'!R241&lt;&gt;""),'pg2'!R241,""))</f>
        <v/>
      </c>
      <c r="AG739" s="110" t="str">
        <f>IF(AC739="","",COUNTIFS(AC2:AC3002,AC739))</f>
        <v/>
      </c>
      <c r="AH739" s="2" t="str">
        <f ca="1">IFERROR(MONTH('pg2'!T241),"--")</f>
        <v>--</v>
      </c>
      <c r="AI739" s="1">
        <f ca="1">COUNTIFS(AC2:AC3002,'pg2'!C241,AH2:AH3002,AH739)</f>
        <v>0</v>
      </c>
    </row>
    <row r="740" spans="27:35" ht="12.75" customHeight="1">
      <c r="AA740" s="1">
        <f t="shared" si="12"/>
        <v>739</v>
      </c>
      <c r="AB740" s="1" t="b">
        <f>AND('pg2'!S242&lt;&gt;"Cancelled",'pg2'!S242&lt;&gt;"Account",'pg2'!S242&lt;&gt;"Pending",'pg2'!S242&lt;&gt;"")</f>
        <v>0</v>
      </c>
      <c r="AC740" s="1" t="str">
        <f>IF(AB740=TRUE,'pg2'!C242,"")</f>
        <v/>
      </c>
      <c r="AD740" s="1" t="str">
        <f>IF('pg2'!S242="Ordered",'pg2'!C242,"")</f>
        <v/>
      </c>
      <c r="AE740" s="2" t="str">
        <f>IF('pg2'!C242&lt;&gt;"",COUNTIF(AD2:AD3002,'pg2'!C242)&gt;4,"--")</f>
        <v>--</v>
      </c>
      <c r="AF740" s="1" t="str">
        <f ca="1">IF(startDate="",0,IF(AND('pg2'!T242&gt;=startDate,'pg2'!T242&lt;=endDate,'pg2'!R242&lt;&gt;""),'pg2'!R242,""))</f>
        <v/>
      </c>
      <c r="AG740" s="110" t="str">
        <f>IF(AC740="","",COUNTIFS(AC2:AC3002,AC740))</f>
        <v/>
      </c>
      <c r="AH740" s="2" t="str">
        <f ca="1">IFERROR(MONTH('pg2'!T242),"--")</f>
        <v>--</v>
      </c>
      <c r="AI740" s="1">
        <f ca="1">COUNTIFS(AC2:AC3002,'pg2'!C242,AH2:AH3002,AH740)</f>
        <v>0</v>
      </c>
    </row>
    <row r="741" spans="27:35" ht="12.75" customHeight="1">
      <c r="AA741" s="1">
        <f t="shared" si="12"/>
        <v>740</v>
      </c>
      <c r="AB741" s="1" t="b">
        <f>AND('pg2'!S243&lt;&gt;"Cancelled",'pg2'!S243&lt;&gt;"Account",'pg2'!S243&lt;&gt;"Pending",'pg2'!S243&lt;&gt;"")</f>
        <v>0</v>
      </c>
      <c r="AC741" s="1" t="str">
        <f>IF(AB741=TRUE,'pg2'!C243,"")</f>
        <v/>
      </c>
      <c r="AD741" s="1" t="str">
        <f>IF('pg2'!S243="Ordered",'pg2'!C243,"")</f>
        <v/>
      </c>
      <c r="AE741" s="2" t="str">
        <f>IF('pg2'!C243&lt;&gt;"",COUNTIF(AD2:AD3002,'pg2'!C243)&gt;4,"--")</f>
        <v>--</v>
      </c>
      <c r="AF741" s="1" t="str">
        <f ca="1">IF(startDate="",0,IF(AND('pg2'!T243&gt;=startDate,'pg2'!T243&lt;=endDate,'pg2'!R243&lt;&gt;""),'pg2'!R243,""))</f>
        <v/>
      </c>
      <c r="AG741" s="110" t="str">
        <f>IF(AC741="","",COUNTIFS(AC2:AC3002,AC741))</f>
        <v/>
      </c>
      <c r="AH741" s="2" t="str">
        <f ca="1">IFERROR(MONTH('pg2'!T243),"--")</f>
        <v>--</v>
      </c>
      <c r="AI741" s="1">
        <f ca="1">COUNTIFS(AC2:AC3002,'pg2'!C243,AH2:AH3002,AH741)</f>
        <v>0</v>
      </c>
    </row>
    <row r="742" spans="27:35" ht="12.75" customHeight="1">
      <c r="AA742" s="1">
        <f t="shared" si="12"/>
        <v>741</v>
      </c>
      <c r="AB742" s="1" t="b">
        <f>AND('pg2'!S244&lt;&gt;"Cancelled",'pg2'!S244&lt;&gt;"Account",'pg2'!S244&lt;&gt;"Pending",'pg2'!S244&lt;&gt;"")</f>
        <v>0</v>
      </c>
      <c r="AC742" s="1" t="str">
        <f>IF(AB742=TRUE,'pg2'!C244,"")</f>
        <v/>
      </c>
      <c r="AD742" s="1" t="str">
        <f>IF('pg2'!S244="Ordered",'pg2'!C244,"")</f>
        <v/>
      </c>
      <c r="AE742" s="2" t="str">
        <f>IF('pg2'!C244&lt;&gt;"",COUNTIF(AD2:AD3002,'pg2'!C244)&gt;4,"--")</f>
        <v>--</v>
      </c>
      <c r="AF742" s="1" t="str">
        <f ca="1">IF(startDate="",0,IF(AND('pg2'!T244&gt;=startDate,'pg2'!T244&lt;=endDate,'pg2'!R244&lt;&gt;""),'pg2'!R244,""))</f>
        <v/>
      </c>
      <c r="AG742" s="110" t="str">
        <f>IF(AC742="","",COUNTIFS(AC2:AC3002,AC742))</f>
        <v/>
      </c>
      <c r="AH742" s="2" t="str">
        <f ca="1">IFERROR(MONTH('pg2'!T244),"--")</f>
        <v>--</v>
      </c>
      <c r="AI742" s="1">
        <f ca="1">COUNTIFS(AC2:AC3002,'pg2'!C244,AH2:AH3002,AH742)</f>
        <v>0</v>
      </c>
    </row>
    <row r="743" spans="27:35" ht="12.75" customHeight="1">
      <c r="AA743" s="1">
        <f t="shared" si="12"/>
        <v>742</v>
      </c>
      <c r="AB743" s="1" t="b">
        <f>AND('pg2'!S245&lt;&gt;"Cancelled",'pg2'!S245&lt;&gt;"Account",'pg2'!S245&lt;&gt;"Pending",'pg2'!S245&lt;&gt;"")</f>
        <v>0</v>
      </c>
      <c r="AC743" s="1" t="str">
        <f>IF(AB743=TRUE,'pg2'!C245,"")</f>
        <v/>
      </c>
      <c r="AD743" s="1" t="str">
        <f>IF('pg2'!S245="Ordered",'pg2'!C245,"")</f>
        <v/>
      </c>
      <c r="AE743" s="2" t="str">
        <f>IF('pg2'!C245&lt;&gt;"",COUNTIF(AD2:AD3002,'pg2'!C245)&gt;4,"--")</f>
        <v>--</v>
      </c>
      <c r="AF743" s="1" t="str">
        <f ca="1">IF(startDate="",0,IF(AND('pg2'!T245&gt;=startDate,'pg2'!T245&lt;=endDate,'pg2'!R245&lt;&gt;""),'pg2'!R245,""))</f>
        <v/>
      </c>
      <c r="AG743" s="110" t="str">
        <f>IF(AC743="","",COUNTIFS(AC2:AC3002,AC743))</f>
        <v/>
      </c>
      <c r="AH743" s="2" t="str">
        <f ca="1">IFERROR(MONTH('pg2'!T245),"--")</f>
        <v>--</v>
      </c>
      <c r="AI743" s="1">
        <f ca="1">COUNTIFS(AC2:AC3002,'pg2'!C245,AH2:AH3002,AH743)</f>
        <v>0</v>
      </c>
    </row>
    <row r="744" spans="27:35" ht="12.75" customHeight="1">
      <c r="AA744" s="1">
        <f t="shared" si="12"/>
        <v>743</v>
      </c>
      <c r="AB744" s="1" t="b">
        <f>AND('pg2'!S246&lt;&gt;"Cancelled",'pg2'!S246&lt;&gt;"Account",'pg2'!S246&lt;&gt;"Pending",'pg2'!S246&lt;&gt;"")</f>
        <v>0</v>
      </c>
      <c r="AC744" s="1" t="str">
        <f>IF(AB744=TRUE,'pg2'!C246,"")</f>
        <v/>
      </c>
      <c r="AD744" s="1" t="str">
        <f>IF('pg2'!S246="Ordered",'pg2'!C246,"")</f>
        <v/>
      </c>
      <c r="AE744" s="2" t="str">
        <f>IF('pg2'!C246&lt;&gt;"",COUNTIF(AD2:AD3002,'pg2'!C246)&gt;4,"--")</f>
        <v>--</v>
      </c>
      <c r="AF744" s="1" t="str">
        <f ca="1">IF(startDate="",0,IF(AND('pg2'!T246&gt;=startDate,'pg2'!T246&lt;=endDate,'pg2'!R246&lt;&gt;""),'pg2'!R246,""))</f>
        <v/>
      </c>
      <c r="AG744" s="110" t="str">
        <f>IF(AC744="","",COUNTIFS(AC2:AC3002,AC744))</f>
        <v/>
      </c>
      <c r="AH744" s="2" t="str">
        <f ca="1">IFERROR(MONTH('pg2'!T246),"--")</f>
        <v>--</v>
      </c>
      <c r="AI744" s="1">
        <f ca="1">COUNTIFS(AC2:AC3002,'pg2'!C246,AH2:AH3002,AH744)</f>
        <v>0</v>
      </c>
    </row>
    <row r="745" spans="27:35" ht="12.75" customHeight="1">
      <c r="AA745" s="1">
        <f t="shared" si="12"/>
        <v>744</v>
      </c>
      <c r="AB745" s="1" t="b">
        <f>AND('pg2'!S247&lt;&gt;"Cancelled",'pg2'!S247&lt;&gt;"Account",'pg2'!S247&lt;&gt;"Pending",'pg2'!S247&lt;&gt;"")</f>
        <v>0</v>
      </c>
      <c r="AC745" s="1" t="str">
        <f>IF(AB745=TRUE,'pg2'!C247,"")</f>
        <v/>
      </c>
      <c r="AD745" s="1" t="str">
        <f>IF('pg2'!S247="Ordered",'pg2'!C247,"")</f>
        <v/>
      </c>
      <c r="AE745" s="2" t="str">
        <f>IF('pg2'!C247&lt;&gt;"",COUNTIF(AD2:AD3002,'pg2'!C247)&gt;4,"--")</f>
        <v>--</v>
      </c>
      <c r="AF745" s="1" t="str">
        <f ca="1">IF(startDate="",0,IF(AND('pg2'!T247&gt;=startDate,'pg2'!T247&lt;=endDate,'pg2'!R247&lt;&gt;""),'pg2'!R247,""))</f>
        <v/>
      </c>
      <c r="AG745" s="110" t="str">
        <f>IF(AC745="","",COUNTIFS(AC2:AC3002,AC745))</f>
        <v/>
      </c>
      <c r="AH745" s="2" t="str">
        <f ca="1">IFERROR(MONTH('pg2'!T247),"--")</f>
        <v>--</v>
      </c>
      <c r="AI745" s="1">
        <f ca="1">COUNTIFS(AC2:AC3002,'pg2'!C247,AH2:AH3002,AH745)</f>
        <v>0</v>
      </c>
    </row>
    <row r="746" spans="27:35" ht="12.75" customHeight="1">
      <c r="AA746" s="1">
        <f t="shared" si="12"/>
        <v>745</v>
      </c>
      <c r="AB746" s="1" t="b">
        <f>AND('pg2'!S248&lt;&gt;"Cancelled",'pg2'!S248&lt;&gt;"Account",'pg2'!S248&lt;&gt;"Pending",'pg2'!S248&lt;&gt;"")</f>
        <v>0</v>
      </c>
      <c r="AC746" s="1" t="str">
        <f>IF(AB746=TRUE,'pg2'!C248,"")</f>
        <v/>
      </c>
      <c r="AD746" s="1" t="str">
        <f>IF('pg2'!S248="Ordered",'pg2'!C248,"")</f>
        <v/>
      </c>
      <c r="AE746" s="2" t="str">
        <f>IF('pg2'!C248&lt;&gt;"",COUNTIF(AD2:AD3002,'pg2'!C248)&gt;4,"--")</f>
        <v>--</v>
      </c>
      <c r="AF746" s="1" t="str">
        <f ca="1">IF(startDate="",0,IF(AND('pg2'!T248&gt;=startDate,'pg2'!T248&lt;=endDate,'pg2'!R248&lt;&gt;""),'pg2'!R248,""))</f>
        <v/>
      </c>
      <c r="AG746" s="110" t="str">
        <f>IF(AC746="","",COUNTIFS(AC2:AC3002,AC746))</f>
        <v/>
      </c>
      <c r="AH746" s="2" t="str">
        <f ca="1">IFERROR(MONTH('pg2'!T248),"--")</f>
        <v>--</v>
      </c>
      <c r="AI746" s="1">
        <f ca="1">COUNTIFS(AC2:AC3002,'pg2'!C248,AH2:AH3002,AH746)</f>
        <v>0</v>
      </c>
    </row>
    <row r="747" spans="27:35" ht="12.75" customHeight="1">
      <c r="AA747" s="1">
        <f t="shared" si="12"/>
        <v>746</v>
      </c>
      <c r="AB747" s="1" t="b">
        <f>AND('pg2'!S249&lt;&gt;"Cancelled",'pg2'!S249&lt;&gt;"Account",'pg2'!S249&lt;&gt;"Pending",'pg2'!S249&lt;&gt;"")</f>
        <v>0</v>
      </c>
      <c r="AC747" s="1" t="str">
        <f>IF(AB747=TRUE,'pg2'!C249,"")</f>
        <v/>
      </c>
      <c r="AD747" s="1" t="str">
        <f>IF('pg2'!S249="Ordered",'pg2'!C249,"")</f>
        <v/>
      </c>
      <c r="AE747" s="2" t="str">
        <f>IF('pg2'!C249&lt;&gt;"",COUNTIF(AD2:AD3002,'pg2'!C249)&gt;4,"--")</f>
        <v>--</v>
      </c>
      <c r="AF747" s="1" t="str">
        <f ca="1">IF(startDate="",0,IF(AND('pg2'!T249&gt;=startDate,'pg2'!T249&lt;=endDate,'pg2'!R249&lt;&gt;""),'pg2'!R249,""))</f>
        <v/>
      </c>
      <c r="AG747" s="110" t="str">
        <f>IF(AC747="","",COUNTIFS(AC2:AC3002,AC747))</f>
        <v/>
      </c>
      <c r="AH747" s="2" t="str">
        <f ca="1">IFERROR(MONTH('pg2'!T249),"--")</f>
        <v>--</v>
      </c>
      <c r="AI747" s="1">
        <f ca="1">COUNTIFS(AC2:AC3002,'pg2'!C249,AH2:AH3002,AH747)</f>
        <v>0</v>
      </c>
    </row>
    <row r="748" spans="27:35" ht="12.75" customHeight="1">
      <c r="AA748" s="1">
        <f t="shared" si="12"/>
        <v>747</v>
      </c>
      <c r="AB748" s="1" t="b">
        <f>AND('pg2'!S250&lt;&gt;"Cancelled",'pg2'!S250&lt;&gt;"Account",'pg2'!S250&lt;&gt;"Pending",'pg2'!S250&lt;&gt;"")</f>
        <v>0</v>
      </c>
      <c r="AC748" s="1" t="str">
        <f>IF(AB748=TRUE,'pg2'!C250,"")</f>
        <v/>
      </c>
      <c r="AD748" s="1" t="str">
        <f>IF('pg2'!S250="Ordered",'pg2'!C250,"")</f>
        <v/>
      </c>
      <c r="AE748" s="2" t="str">
        <f>IF('pg2'!C250&lt;&gt;"",COUNTIF(AD2:AD3002,'pg2'!C250)&gt;4,"--")</f>
        <v>--</v>
      </c>
      <c r="AF748" s="1" t="str">
        <f ca="1">IF(startDate="",0,IF(AND('pg2'!T250&gt;=startDate,'pg2'!T250&lt;=endDate,'pg2'!R250&lt;&gt;""),'pg2'!R250,""))</f>
        <v/>
      </c>
      <c r="AG748" s="110" t="str">
        <f>IF(AC748="","",COUNTIFS(AC2:AC3002,AC748))</f>
        <v/>
      </c>
      <c r="AH748" s="2" t="str">
        <f ca="1">IFERROR(MONTH('pg2'!T250),"--")</f>
        <v>--</v>
      </c>
      <c r="AI748" s="1">
        <f ca="1">COUNTIFS(AC2:AC3002,'pg2'!C250,AH2:AH3002,AH748)</f>
        <v>0</v>
      </c>
    </row>
    <row r="749" spans="27:35" ht="12.75" customHeight="1">
      <c r="AA749" s="1">
        <f t="shared" si="12"/>
        <v>748</v>
      </c>
      <c r="AB749" s="1" t="b">
        <f>AND('pg2'!S251&lt;&gt;"Cancelled",'pg2'!S251&lt;&gt;"Account",'pg2'!S251&lt;&gt;"Pending",'pg2'!S251&lt;&gt;"")</f>
        <v>0</v>
      </c>
      <c r="AC749" s="1" t="str">
        <f>IF(AB749=TRUE,'pg2'!C251,"")</f>
        <v/>
      </c>
      <c r="AD749" s="1" t="str">
        <f>IF('pg2'!S251="Ordered",'pg2'!C251,"")</f>
        <v/>
      </c>
      <c r="AE749" s="2" t="str">
        <f>IF('pg2'!C251&lt;&gt;"",COUNTIF(AD2:AD3002,'pg2'!C251)&gt;4,"--")</f>
        <v>--</v>
      </c>
      <c r="AF749" s="1" t="str">
        <f ca="1">IF(startDate="",0,IF(AND('pg2'!T251&gt;=startDate,'pg2'!T251&lt;=endDate,'pg2'!R251&lt;&gt;""),'pg2'!R251,""))</f>
        <v/>
      </c>
      <c r="AG749" s="110" t="str">
        <f>IF(AC749="","",COUNTIFS(AC2:AC3002,AC749))</f>
        <v/>
      </c>
      <c r="AH749" s="2" t="str">
        <f ca="1">IFERROR(MONTH('pg2'!T251),"--")</f>
        <v>--</v>
      </c>
      <c r="AI749" s="1">
        <f ca="1">COUNTIFS(AC2:AC3002,'pg2'!C251,AH2:AH3002,AH749)</f>
        <v>0</v>
      </c>
    </row>
    <row r="750" spans="27:35" ht="12.75" customHeight="1">
      <c r="AA750" s="1">
        <f t="shared" si="12"/>
        <v>749</v>
      </c>
      <c r="AB750" s="1" t="b">
        <f>AND('pg2'!S252&lt;&gt;"Cancelled",'pg2'!S252&lt;&gt;"Account",'pg2'!S252&lt;&gt;"Pending",'pg2'!S252&lt;&gt;"")</f>
        <v>0</v>
      </c>
      <c r="AC750" s="1" t="str">
        <f>IF(AB750=TRUE,'pg2'!C252,"")</f>
        <v/>
      </c>
      <c r="AD750" s="1" t="str">
        <f>IF('pg2'!S252="Ordered",'pg2'!C252,"")</f>
        <v/>
      </c>
      <c r="AE750" s="2" t="str">
        <f>IF('pg2'!C252&lt;&gt;"",COUNTIF(AD2:AD3002,'pg2'!C252)&gt;4,"--")</f>
        <v>--</v>
      </c>
      <c r="AF750" s="1" t="str">
        <f ca="1">IF(startDate="",0,IF(AND('pg2'!T252&gt;=startDate,'pg2'!T252&lt;=endDate,'pg2'!R252&lt;&gt;""),'pg2'!R252,""))</f>
        <v/>
      </c>
      <c r="AG750" s="110" t="str">
        <f>IF(AC750="","",COUNTIFS(AC2:AC3002,AC750))</f>
        <v/>
      </c>
      <c r="AH750" s="2" t="str">
        <f ca="1">IFERROR(MONTH('pg2'!T252),"--")</f>
        <v>--</v>
      </c>
      <c r="AI750" s="1">
        <f ca="1">COUNTIFS(AC2:AC3002,'pg2'!C252,AH2:AH3002,AH750)</f>
        <v>0</v>
      </c>
    </row>
    <row r="751" spans="27:35" ht="12.75" customHeight="1">
      <c r="AA751" s="1">
        <f t="shared" si="12"/>
        <v>750</v>
      </c>
      <c r="AB751" s="1" t="b">
        <f>AND('pg2'!S253&lt;&gt;"Cancelled",'pg2'!S253&lt;&gt;"Account",'pg2'!S253&lt;&gt;"Pending",'pg2'!S253&lt;&gt;"")</f>
        <v>0</v>
      </c>
      <c r="AC751" s="1" t="str">
        <f>IF(AB751=TRUE,'pg2'!C253,"")</f>
        <v/>
      </c>
      <c r="AD751" s="1" t="str">
        <f>IF('pg2'!S253="Ordered",'pg2'!C253,"")</f>
        <v/>
      </c>
      <c r="AE751" s="2" t="str">
        <f>IF('pg2'!C253&lt;&gt;"",COUNTIF(AD2:AD3002,'pg2'!C253)&gt;4,"--")</f>
        <v>--</v>
      </c>
      <c r="AF751" s="1" t="str">
        <f ca="1">IF(startDate="",0,IF(AND('pg2'!T253&gt;=startDate,'pg2'!T253&lt;=endDate,'pg2'!R253&lt;&gt;""),'pg2'!R253,""))</f>
        <v/>
      </c>
      <c r="AG751" s="110" t="str">
        <f>IF(AC751="","",COUNTIFS(AC2:AC3002,AC751))</f>
        <v/>
      </c>
      <c r="AH751" s="2" t="str">
        <f ca="1">IFERROR(MONTH('pg2'!T253),"--")</f>
        <v>--</v>
      </c>
      <c r="AI751" s="1">
        <f ca="1">COUNTIFS(AC2:AC3002,'pg2'!C253,AH2:AH3002,AH751)</f>
        <v>0</v>
      </c>
    </row>
    <row r="752" spans="27:35" ht="12.75" customHeight="1">
      <c r="AA752" s="1">
        <f t="shared" si="12"/>
        <v>751</v>
      </c>
      <c r="AB752" s="1" t="b">
        <f>AND('pg2'!S254&lt;&gt;"Cancelled",'pg2'!S254&lt;&gt;"Account",'pg2'!S254&lt;&gt;"Pending",'pg2'!S254&lt;&gt;"")</f>
        <v>0</v>
      </c>
      <c r="AC752" s="1" t="str">
        <f>IF(AB752=TRUE,'pg2'!C254,"")</f>
        <v/>
      </c>
      <c r="AD752" s="1" t="str">
        <f>IF('pg2'!S254="Ordered",'pg2'!C254,"")</f>
        <v/>
      </c>
      <c r="AE752" s="2" t="str">
        <f>IF('pg2'!C254&lt;&gt;"",COUNTIF(AD2:AD3002,'pg2'!C254)&gt;4,"--")</f>
        <v>--</v>
      </c>
      <c r="AF752" s="1" t="str">
        <f ca="1">IF(startDate="",0,IF(AND('pg2'!T254&gt;=startDate,'pg2'!T254&lt;=endDate,'pg2'!R254&lt;&gt;""),'pg2'!R254,""))</f>
        <v/>
      </c>
      <c r="AG752" s="110" t="str">
        <f>IF(AC752="","",COUNTIFS(AC2:AC3002,AC752))</f>
        <v/>
      </c>
      <c r="AH752" s="2" t="str">
        <f ca="1">IFERROR(MONTH('pg2'!T254),"--")</f>
        <v>--</v>
      </c>
      <c r="AI752" s="1">
        <f ca="1">COUNTIFS(AC2:AC3002,'pg2'!C254,AH2:AH3002,AH752)</f>
        <v>0</v>
      </c>
    </row>
    <row r="753" spans="27:35" ht="12.75" customHeight="1">
      <c r="AA753" s="1">
        <f t="shared" si="12"/>
        <v>752</v>
      </c>
      <c r="AB753" s="1" t="b">
        <f>AND('pg2'!S255&lt;&gt;"Cancelled",'pg2'!S255&lt;&gt;"Account",'pg2'!S255&lt;&gt;"Pending",'pg2'!S255&lt;&gt;"")</f>
        <v>0</v>
      </c>
      <c r="AC753" s="1" t="str">
        <f>IF(AB753=TRUE,'pg2'!C255,"")</f>
        <v/>
      </c>
      <c r="AD753" s="1" t="str">
        <f>IF('pg2'!S255="Ordered",'pg2'!C255,"")</f>
        <v/>
      </c>
      <c r="AE753" s="2" t="str">
        <f>IF('pg2'!C255&lt;&gt;"",COUNTIF(AD2:AD3002,'pg2'!C255)&gt;4,"--")</f>
        <v>--</v>
      </c>
      <c r="AF753" s="1" t="str">
        <f ca="1">IF(startDate="",0,IF(AND('pg2'!T255&gt;=startDate,'pg2'!T255&lt;=endDate,'pg2'!R255&lt;&gt;""),'pg2'!R255,""))</f>
        <v/>
      </c>
      <c r="AG753" s="110" t="str">
        <f>IF(AC753="","",COUNTIFS(AC2:AC3002,AC753))</f>
        <v/>
      </c>
      <c r="AH753" s="2" t="str">
        <f ca="1">IFERROR(MONTH('pg2'!T255),"--")</f>
        <v>--</v>
      </c>
      <c r="AI753" s="1">
        <f ca="1">COUNTIFS(AC2:AC3002,'pg2'!C255,AH2:AH3002,AH753)</f>
        <v>0</v>
      </c>
    </row>
    <row r="754" spans="27:35" ht="12.75" customHeight="1">
      <c r="AA754" s="1">
        <f t="shared" si="12"/>
        <v>753</v>
      </c>
      <c r="AB754" s="1" t="b">
        <f>AND('pg2'!S256&lt;&gt;"Cancelled",'pg2'!S256&lt;&gt;"Account",'pg2'!S256&lt;&gt;"Pending",'pg2'!S256&lt;&gt;"")</f>
        <v>0</v>
      </c>
      <c r="AC754" s="1" t="str">
        <f>IF(AB754=TRUE,'pg2'!C256,"")</f>
        <v/>
      </c>
      <c r="AD754" s="1" t="str">
        <f>IF('pg2'!S256="Ordered",'pg2'!C256,"")</f>
        <v/>
      </c>
      <c r="AE754" s="2" t="str">
        <f>IF('pg2'!C256&lt;&gt;"",COUNTIF(AD2:AD3002,'pg2'!C256)&gt;4,"--")</f>
        <v>--</v>
      </c>
      <c r="AF754" s="1" t="str">
        <f ca="1">IF(startDate="",0,IF(AND('pg2'!T256&gt;=startDate,'pg2'!T256&lt;=endDate,'pg2'!R256&lt;&gt;""),'pg2'!R256,""))</f>
        <v/>
      </c>
      <c r="AG754" s="110" t="str">
        <f>IF(AC754="","",COUNTIFS(AC2:AC3002,AC754))</f>
        <v/>
      </c>
      <c r="AH754" s="2" t="str">
        <f ca="1">IFERROR(MONTH('pg2'!T256),"--")</f>
        <v>--</v>
      </c>
      <c r="AI754" s="1">
        <f ca="1">COUNTIFS(AC2:AC3002,'pg2'!C256,AH2:AH3002,AH754)</f>
        <v>0</v>
      </c>
    </row>
    <row r="755" spans="27:35" ht="12.75" customHeight="1">
      <c r="AA755" s="1">
        <f t="shared" si="12"/>
        <v>754</v>
      </c>
      <c r="AB755" s="1" t="b">
        <f>AND('pg2'!S257&lt;&gt;"Cancelled",'pg2'!S257&lt;&gt;"Account",'pg2'!S257&lt;&gt;"Pending",'pg2'!S257&lt;&gt;"")</f>
        <v>0</v>
      </c>
      <c r="AC755" s="1" t="str">
        <f>IF(AB755=TRUE,'pg2'!C257,"")</f>
        <v/>
      </c>
      <c r="AD755" s="1" t="str">
        <f>IF('pg2'!S257="Ordered",'pg2'!C257,"")</f>
        <v/>
      </c>
      <c r="AE755" s="2" t="str">
        <f>IF('pg2'!C257&lt;&gt;"",COUNTIF(AD2:AD3002,'pg2'!C257)&gt;4,"--")</f>
        <v>--</v>
      </c>
      <c r="AF755" s="1" t="str">
        <f ca="1">IF(startDate="",0,IF(AND('pg2'!T257&gt;=startDate,'pg2'!T257&lt;=endDate,'pg2'!R257&lt;&gt;""),'pg2'!R257,""))</f>
        <v/>
      </c>
      <c r="AG755" s="110" t="str">
        <f>IF(AC755="","",COUNTIFS(AC2:AC3002,AC755))</f>
        <v/>
      </c>
      <c r="AH755" s="2" t="str">
        <f ca="1">IFERROR(MONTH('pg2'!T257),"--")</f>
        <v>--</v>
      </c>
      <c r="AI755" s="1">
        <f ca="1">COUNTIFS(AC2:AC3002,'pg2'!C257,AH2:AH3002,AH755)</f>
        <v>0</v>
      </c>
    </row>
    <row r="756" spans="27:35" ht="12.75" customHeight="1">
      <c r="AA756" s="1">
        <f t="shared" si="12"/>
        <v>755</v>
      </c>
      <c r="AB756" s="1" t="b">
        <f>AND('pg2'!S258&lt;&gt;"Cancelled",'pg2'!S258&lt;&gt;"Account",'pg2'!S258&lt;&gt;"Pending",'pg2'!S258&lt;&gt;"")</f>
        <v>0</v>
      </c>
      <c r="AC756" s="1" t="str">
        <f>IF(AB756=TRUE,'pg2'!C258,"")</f>
        <v/>
      </c>
      <c r="AD756" s="1" t="str">
        <f>IF('pg2'!S258="Ordered",'pg2'!C258,"")</f>
        <v/>
      </c>
      <c r="AE756" s="2" t="str">
        <f>IF('pg2'!C258&lt;&gt;"",COUNTIF(AD2:AD3002,'pg2'!C258)&gt;4,"--")</f>
        <v>--</v>
      </c>
      <c r="AF756" s="1" t="str">
        <f ca="1">IF(startDate="",0,IF(AND('pg2'!T258&gt;=startDate,'pg2'!T258&lt;=endDate,'pg2'!R258&lt;&gt;""),'pg2'!R258,""))</f>
        <v/>
      </c>
      <c r="AG756" s="110" t="str">
        <f>IF(AC756="","",COUNTIFS(AC2:AC3002,AC756))</f>
        <v/>
      </c>
      <c r="AH756" s="2" t="str">
        <f ca="1">IFERROR(MONTH('pg2'!T258),"--")</f>
        <v>--</v>
      </c>
      <c r="AI756" s="1">
        <f ca="1">COUNTIFS(AC2:AC3002,'pg2'!C258,AH2:AH3002,AH756)</f>
        <v>0</v>
      </c>
    </row>
    <row r="757" spans="27:35" ht="12.75" customHeight="1">
      <c r="AA757" s="1">
        <f t="shared" si="12"/>
        <v>756</v>
      </c>
      <c r="AB757" s="1" t="b">
        <f>AND('pg2'!S259&lt;&gt;"Cancelled",'pg2'!S259&lt;&gt;"Account",'pg2'!S259&lt;&gt;"Pending",'pg2'!S259&lt;&gt;"")</f>
        <v>0</v>
      </c>
      <c r="AC757" s="1" t="str">
        <f>IF(AB757=TRUE,'pg2'!C259,"")</f>
        <v/>
      </c>
      <c r="AD757" s="1" t="str">
        <f>IF('pg2'!S259="Ordered",'pg2'!C259,"")</f>
        <v/>
      </c>
      <c r="AE757" s="2" t="str">
        <f>IF('pg2'!C259&lt;&gt;"",COUNTIF(AD2:AD3002,'pg2'!C259)&gt;4,"--")</f>
        <v>--</v>
      </c>
      <c r="AF757" s="1" t="str">
        <f ca="1">IF(startDate="",0,IF(AND('pg2'!T259&gt;=startDate,'pg2'!T259&lt;=endDate,'pg2'!R259&lt;&gt;""),'pg2'!R259,""))</f>
        <v/>
      </c>
      <c r="AG757" s="110" t="str">
        <f>IF(AC757="","",COUNTIFS(AC2:AC3002,AC757))</f>
        <v/>
      </c>
      <c r="AH757" s="2" t="str">
        <f ca="1">IFERROR(MONTH('pg2'!T259),"--")</f>
        <v>--</v>
      </c>
      <c r="AI757" s="1">
        <f ca="1">COUNTIFS(AC2:AC3002,'pg2'!C259,AH2:AH3002,AH757)</f>
        <v>0</v>
      </c>
    </row>
    <row r="758" spans="27:35" ht="12.75" customHeight="1">
      <c r="AA758" s="1">
        <f t="shared" si="12"/>
        <v>757</v>
      </c>
      <c r="AB758" s="1" t="b">
        <f>AND('pg2'!S260&lt;&gt;"Cancelled",'pg2'!S260&lt;&gt;"Account",'pg2'!S260&lt;&gt;"Pending",'pg2'!S260&lt;&gt;"")</f>
        <v>0</v>
      </c>
      <c r="AC758" s="1" t="str">
        <f>IF(AB758=TRUE,'pg2'!C260,"")</f>
        <v/>
      </c>
      <c r="AD758" s="1" t="str">
        <f>IF('pg2'!S260="Ordered",'pg2'!C260,"")</f>
        <v/>
      </c>
      <c r="AE758" s="2" t="str">
        <f>IF('pg2'!C260&lt;&gt;"",COUNTIF(AD2:AD3002,'pg2'!C260)&gt;4,"--")</f>
        <v>--</v>
      </c>
      <c r="AF758" s="1" t="str">
        <f ca="1">IF(startDate="",0,IF(AND('pg2'!T260&gt;=startDate,'pg2'!T260&lt;=endDate,'pg2'!R260&lt;&gt;""),'pg2'!R260,""))</f>
        <v/>
      </c>
      <c r="AG758" s="110" t="str">
        <f>IF(AC758="","",COUNTIFS(AC2:AC3002,AC758))</f>
        <v/>
      </c>
      <c r="AH758" s="2" t="str">
        <f ca="1">IFERROR(MONTH('pg2'!T260),"--")</f>
        <v>--</v>
      </c>
      <c r="AI758" s="1">
        <f ca="1">COUNTIFS(AC2:AC3002,'pg2'!C260,AH2:AH3002,AH758)</f>
        <v>0</v>
      </c>
    </row>
    <row r="759" spans="27:35" ht="12.75" customHeight="1">
      <c r="AA759" s="1">
        <f t="shared" si="12"/>
        <v>758</v>
      </c>
      <c r="AB759" s="1" t="b">
        <f>AND('pg2'!S261&lt;&gt;"Cancelled",'pg2'!S261&lt;&gt;"Account",'pg2'!S261&lt;&gt;"Pending",'pg2'!S261&lt;&gt;"")</f>
        <v>0</v>
      </c>
      <c r="AC759" s="1" t="str">
        <f>IF(AB759=TRUE,'pg2'!C261,"")</f>
        <v/>
      </c>
      <c r="AD759" s="1" t="str">
        <f>IF('pg2'!S261="Ordered",'pg2'!C261,"")</f>
        <v/>
      </c>
      <c r="AE759" s="2" t="str">
        <f>IF('pg2'!C261&lt;&gt;"",COUNTIF(AD2:AD3002,'pg2'!C261)&gt;4,"--")</f>
        <v>--</v>
      </c>
      <c r="AF759" s="1" t="str">
        <f ca="1">IF(startDate="",0,IF(AND('pg2'!T261&gt;=startDate,'pg2'!T261&lt;=endDate,'pg2'!R261&lt;&gt;""),'pg2'!R261,""))</f>
        <v/>
      </c>
      <c r="AG759" s="110" t="str">
        <f>IF(AC759="","",COUNTIFS(AC2:AC3002,AC759))</f>
        <v/>
      </c>
      <c r="AH759" s="2" t="str">
        <f ca="1">IFERROR(MONTH('pg2'!T261),"--")</f>
        <v>--</v>
      </c>
      <c r="AI759" s="1">
        <f ca="1">COUNTIFS(AC2:AC3002,'pg2'!C261,AH2:AH3002,AH759)</f>
        <v>0</v>
      </c>
    </row>
    <row r="760" spans="27:35" ht="12.75" customHeight="1">
      <c r="AA760" s="1">
        <f t="shared" si="12"/>
        <v>759</v>
      </c>
      <c r="AB760" s="1" t="b">
        <f>AND('pg2'!S262&lt;&gt;"Cancelled",'pg2'!S262&lt;&gt;"Account",'pg2'!S262&lt;&gt;"Pending",'pg2'!S262&lt;&gt;"")</f>
        <v>0</v>
      </c>
      <c r="AC760" s="1" t="str">
        <f>IF(AB760=TRUE,'pg2'!C262,"")</f>
        <v/>
      </c>
      <c r="AD760" s="1" t="str">
        <f>IF('pg2'!S262="Ordered",'pg2'!C262,"")</f>
        <v/>
      </c>
      <c r="AE760" s="2" t="str">
        <f>IF('pg2'!C262&lt;&gt;"",COUNTIF(AD2:AD3002,'pg2'!C262)&gt;4,"--")</f>
        <v>--</v>
      </c>
      <c r="AF760" s="1" t="str">
        <f ca="1">IF(startDate="",0,IF(AND('pg2'!T262&gt;=startDate,'pg2'!T262&lt;=endDate,'pg2'!R262&lt;&gt;""),'pg2'!R262,""))</f>
        <v/>
      </c>
      <c r="AG760" s="110" t="str">
        <f>IF(AC760="","",COUNTIFS(AC2:AC3002,AC760))</f>
        <v/>
      </c>
      <c r="AH760" s="2" t="str">
        <f ca="1">IFERROR(MONTH('pg2'!T262),"--")</f>
        <v>--</v>
      </c>
      <c r="AI760" s="1">
        <f ca="1">COUNTIFS(AC2:AC3002,'pg2'!C262,AH2:AH3002,AH760)</f>
        <v>0</v>
      </c>
    </row>
    <row r="761" spans="27:35" ht="12.75" customHeight="1">
      <c r="AA761" s="1">
        <f t="shared" si="12"/>
        <v>760</v>
      </c>
      <c r="AB761" s="1" t="b">
        <f>AND('pg2'!S263&lt;&gt;"Cancelled",'pg2'!S263&lt;&gt;"Account",'pg2'!S263&lt;&gt;"Pending",'pg2'!S263&lt;&gt;"")</f>
        <v>0</v>
      </c>
      <c r="AC761" s="1" t="str">
        <f>IF(AB761=TRUE,'pg2'!C263,"")</f>
        <v/>
      </c>
      <c r="AD761" s="1" t="str">
        <f>IF('pg2'!S263="Ordered",'pg2'!C263,"")</f>
        <v/>
      </c>
      <c r="AE761" s="2" t="str">
        <f>IF('pg2'!C263&lt;&gt;"",COUNTIF(AD2:AD3002,'pg2'!C263)&gt;4,"--")</f>
        <v>--</v>
      </c>
      <c r="AF761" s="1" t="str">
        <f ca="1">IF(startDate="",0,IF(AND('pg2'!T263&gt;=startDate,'pg2'!T263&lt;=endDate,'pg2'!R263&lt;&gt;""),'pg2'!R263,""))</f>
        <v/>
      </c>
      <c r="AG761" s="110" t="str">
        <f>IF(AC761="","",COUNTIFS(AC2:AC3002,AC761))</f>
        <v/>
      </c>
      <c r="AH761" s="2" t="str">
        <f ca="1">IFERROR(MONTH('pg2'!T263),"--")</f>
        <v>--</v>
      </c>
      <c r="AI761" s="1">
        <f ca="1">COUNTIFS(AC2:AC3002,'pg2'!C263,AH2:AH3002,AH761)</f>
        <v>0</v>
      </c>
    </row>
    <row r="762" spans="27:35" ht="12.75" customHeight="1">
      <c r="AA762" s="1">
        <f t="shared" si="12"/>
        <v>761</v>
      </c>
      <c r="AB762" s="1" t="b">
        <f>AND('pg2'!S264&lt;&gt;"Cancelled",'pg2'!S264&lt;&gt;"Account",'pg2'!S264&lt;&gt;"Pending",'pg2'!S264&lt;&gt;"")</f>
        <v>0</v>
      </c>
      <c r="AC762" s="1" t="str">
        <f>IF(AB762=TRUE,'pg2'!C264,"")</f>
        <v/>
      </c>
      <c r="AD762" s="1" t="str">
        <f>IF('pg2'!S264="Ordered",'pg2'!C264,"")</f>
        <v/>
      </c>
      <c r="AE762" s="2" t="str">
        <f>IF('pg2'!C264&lt;&gt;"",COUNTIF(AD2:AD3002,'pg2'!C264)&gt;4,"--")</f>
        <v>--</v>
      </c>
      <c r="AF762" s="1" t="str">
        <f ca="1">IF(startDate="",0,IF(AND('pg2'!T264&gt;=startDate,'pg2'!T264&lt;=endDate,'pg2'!R264&lt;&gt;""),'pg2'!R264,""))</f>
        <v/>
      </c>
      <c r="AG762" s="110" t="str">
        <f>IF(AC762="","",COUNTIFS(AC2:AC3002,AC762))</f>
        <v/>
      </c>
      <c r="AH762" s="2" t="str">
        <f ca="1">IFERROR(MONTH('pg2'!T264),"--")</f>
        <v>--</v>
      </c>
      <c r="AI762" s="1">
        <f ca="1">COUNTIFS(AC2:AC3002,'pg2'!C264,AH2:AH3002,AH762)</f>
        <v>0</v>
      </c>
    </row>
    <row r="763" spans="27:35" ht="12.75" customHeight="1">
      <c r="AA763" s="1">
        <f t="shared" si="12"/>
        <v>762</v>
      </c>
      <c r="AB763" s="1" t="b">
        <f>AND('pg2'!S265&lt;&gt;"Cancelled",'pg2'!S265&lt;&gt;"Account",'pg2'!S265&lt;&gt;"Pending",'pg2'!S265&lt;&gt;"")</f>
        <v>0</v>
      </c>
      <c r="AC763" s="1" t="str">
        <f>IF(AB763=TRUE,'pg2'!C265,"")</f>
        <v/>
      </c>
      <c r="AD763" s="1" t="str">
        <f>IF('pg2'!S265="Ordered",'pg2'!C265,"")</f>
        <v/>
      </c>
      <c r="AE763" s="2" t="str">
        <f>IF('pg2'!C265&lt;&gt;"",COUNTIF(AD2:AD3002,'pg2'!C265)&gt;4,"--")</f>
        <v>--</v>
      </c>
      <c r="AF763" s="1" t="str">
        <f ca="1">IF(startDate="",0,IF(AND('pg2'!T265&gt;=startDate,'pg2'!T265&lt;=endDate,'pg2'!R265&lt;&gt;""),'pg2'!R265,""))</f>
        <v/>
      </c>
      <c r="AG763" s="110" t="str">
        <f>IF(AC763="","",COUNTIFS(AC2:AC3002,AC763))</f>
        <v/>
      </c>
      <c r="AH763" s="2" t="str">
        <f ca="1">IFERROR(MONTH('pg2'!T265),"--")</f>
        <v>--</v>
      </c>
      <c r="AI763" s="1">
        <f ca="1">COUNTIFS(AC2:AC3002,'pg2'!C265,AH2:AH3002,AH763)</f>
        <v>0</v>
      </c>
    </row>
    <row r="764" spans="27:35" ht="12.75" customHeight="1">
      <c r="AA764" s="1">
        <f t="shared" si="12"/>
        <v>763</v>
      </c>
      <c r="AB764" s="1" t="b">
        <f>AND('pg2'!S266&lt;&gt;"Cancelled",'pg2'!S266&lt;&gt;"Account",'pg2'!S266&lt;&gt;"Pending",'pg2'!S266&lt;&gt;"")</f>
        <v>0</v>
      </c>
      <c r="AC764" s="1" t="str">
        <f>IF(AB764=TRUE,'pg2'!C266,"")</f>
        <v/>
      </c>
      <c r="AD764" s="1" t="str">
        <f>IF('pg2'!S266="Ordered",'pg2'!C266,"")</f>
        <v/>
      </c>
      <c r="AE764" s="2" t="str">
        <f>IF('pg2'!C266&lt;&gt;"",COUNTIF(AD2:AD3002,'pg2'!C266)&gt;4,"--")</f>
        <v>--</v>
      </c>
      <c r="AF764" s="1" t="str">
        <f ca="1">IF(startDate="",0,IF(AND('pg2'!T266&gt;=startDate,'pg2'!T266&lt;=endDate,'pg2'!R266&lt;&gt;""),'pg2'!R266,""))</f>
        <v/>
      </c>
      <c r="AG764" s="110" t="str">
        <f>IF(AC764="","",COUNTIFS(AC2:AC3002,AC764))</f>
        <v/>
      </c>
      <c r="AH764" s="2" t="str">
        <f ca="1">IFERROR(MONTH('pg2'!T266),"--")</f>
        <v>--</v>
      </c>
      <c r="AI764" s="1">
        <f ca="1">COUNTIFS(AC2:AC3002,'pg2'!C266,AH2:AH3002,AH764)</f>
        <v>0</v>
      </c>
    </row>
    <row r="765" spans="27:35" ht="12.75" customHeight="1">
      <c r="AA765" s="1">
        <f t="shared" si="12"/>
        <v>764</v>
      </c>
      <c r="AB765" s="1" t="b">
        <f>AND('pg2'!S267&lt;&gt;"Cancelled",'pg2'!S267&lt;&gt;"Account",'pg2'!S267&lt;&gt;"Pending",'pg2'!S267&lt;&gt;"")</f>
        <v>0</v>
      </c>
      <c r="AC765" s="1" t="str">
        <f>IF(AB765=TRUE,'pg2'!C267,"")</f>
        <v/>
      </c>
      <c r="AD765" s="1" t="str">
        <f>IF('pg2'!S267="Ordered",'pg2'!C267,"")</f>
        <v/>
      </c>
      <c r="AE765" s="2" t="str">
        <f>IF('pg2'!C267&lt;&gt;"",COUNTIF(AD2:AD3002,'pg2'!C267)&gt;4,"--")</f>
        <v>--</v>
      </c>
      <c r="AF765" s="1" t="str">
        <f ca="1">IF(startDate="",0,IF(AND('pg2'!T267&gt;=startDate,'pg2'!T267&lt;=endDate,'pg2'!R267&lt;&gt;""),'pg2'!R267,""))</f>
        <v/>
      </c>
      <c r="AG765" s="110" t="str">
        <f>IF(AC765="","",COUNTIFS(AC2:AC3002,AC765))</f>
        <v/>
      </c>
      <c r="AH765" s="2" t="str">
        <f ca="1">IFERROR(MONTH('pg2'!T267),"--")</f>
        <v>--</v>
      </c>
      <c r="AI765" s="1">
        <f ca="1">COUNTIFS(AC2:AC3002,'pg2'!C267,AH2:AH3002,AH765)</f>
        <v>0</v>
      </c>
    </row>
    <row r="766" spans="27:35" ht="12.75" customHeight="1">
      <c r="AA766" s="1">
        <f t="shared" si="12"/>
        <v>765</v>
      </c>
      <c r="AB766" s="1" t="b">
        <f>AND('pg2'!S268&lt;&gt;"Cancelled",'pg2'!S268&lt;&gt;"Account",'pg2'!S268&lt;&gt;"Pending",'pg2'!S268&lt;&gt;"")</f>
        <v>0</v>
      </c>
      <c r="AC766" s="1" t="str">
        <f>IF(AB766=TRUE,'pg2'!C268,"")</f>
        <v/>
      </c>
      <c r="AD766" s="1" t="str">
        <f>IF('pg2'!S268="Ordered",'pg2'!C268,"")</f>
        <v/>
      </c>
      <c r="AE766" s="2" t="str">
        <f>IF('pg2'!C268&lt;&gt;"",COUNTIF(AD2:AD3002,'pg2'!C268)&gt;4,"--")</f>
        <v>--</v>
      </c>
      <c r="AF766" s="1" t="str">
        <f ca="1">IF(startDate="",0,IF(AND('pg2'!T268&gt;=startDate,'pg2'!T268&lt;=endDate,'pg2'!R268&lt;&gt;""),'pg2'!R268,""))</f>
        <v/>
      </c>
      <c r="AG766" s="110" t="str">
        <f>IF(AC766="","",COUNTIFS(AC2:AC3002,AC766))</f>
        <v/>
      </c>
      <c r="AH766" s="2" t="str">
        <f ca="1">IFERROR(MONTH('pg2'!T268),"--")</f>
        <v>--</v>
      </c>
      <c r="AI766" s="1">
        <f ca="1">COUNTIFS(AC2:AC3002,'pg2'!C268,AH2:AH3002,AH766)</f>
        <v>0</v>
      </c>
    </row>
    <row r="767" spans="27:35" ht="12.75" customHeight="1">
      <c r="AA767" s="1">
        <f t="shared" si="12"/>
        <v>766</v>
      </c>
      <c r="AB767" s="1" t="b">
        <f>AND('pg2'!S269&lt;&gt;"Cancelled",'pg2'!S269&lt;&gt;"Account",'pg2'!S269&lt;&gt;"Pending",'pg2'!S269&lt;&gt;"")</f>
        <v>0</v>
      </c>
      <c r="AC767" s="1" t="str">
        <f>IF(AB767=TRUE,'pg2'!C269,"")</f>
        <v/>
      </c>
      <c r="AD767" s="1" t="str">
        <f>IF('pg2'!S269="Ordered",'pg2'!C269,"")</f>
        <v/>
      </c>
      <c r="AE767" s="2" t="str">
        <f>IF('pg2'!C269&lt;&gt;"",COUNTIF(AD2:AD3002,'pg2'!C269)&gt;4,"--")</f>
        <v>--</v>
      </c>
      <c r="AF767" s="1" t="str">
        <f ca="1">IF(startDate="",0,IF(AND('pg2'!T269&gt;=startDate,'pg2'!T269&lt;=endDate,'pg2'!R269&lt;&gt;""),'pg2'!R269,""))</f>
        <v/>
      </c>
      <c r="AG767" s="110" t="str">
        <f>IF(AC767="","",COUNTIFS(AC2:AC3002,AC767))</f>
        <v/>
      </c>
      <c r="AH767" s="2" t="str">
        <f ca="1">IFERROR(MONTH('pg2'!T269),"--")</f>
        <v>--</v>
      </c>
      <c r="AI767" s="1">
        <f ca="1">COUNTIFS(AC2:AC3002,'pg2'!C269,AH2:AH3002,AH767)</f>
        <v>0</v>
      </c>
    </row>
    <row r="768" spans="27:35" ht="12.75" customHeight="1">
      <c r="AA768" s="1">
        <f t="shared" si="12"/>
        <v>767</v>
      </c>
      <c r="AB768" s="1" t="b">
        <f>AND('pg2'!S270&lt;&gt;"Cancelled",'pg2'!S270&lt;&gt;"Account",'pg2'!S270&lt;&gt;"Pending",'pg2'!S270&lt;&gt;"")</f>
        <v>0</v>
      </c>
      <c r="AC768" s="1" t="str">
        <f>IF(AB768=TRUE,'pg2'!C270,"")</f>
        <v/>
      </c>
      <c r="AD768" s="1" t="str">
        <f>IF('pg2'!S270="Ordered",'pg2'!C270,"")</f>
        <v/>
      </c>
      <c r="AE768" s="2" t="str">
        <f>IF('pg2'!C270&lt;&gt;"",COUNTIF(AD2:AD3002,'pg2'!C270)&gt;4,"--")</f>
        <v>--</v>
      </c>
      <c r="AF768" s="1" t="str">
        <f ca="1">IF(startDate="",0,IF(AND('pg2'!T270&gt;=startDate,'pg2'!T270&lt;=endDate,'pg2'!R270&lt;&gt;""),'pg2'!R270,""))</f>
        <v/>
      </c>
      <c r="AG768" s="110" t="str">
        <f>IF(AC768="","",COUNTIFS(AC2:AC3002,AC768))</f>
        <v/>
      </c>
      <c r="AH768" s="2" t="str">
        <f ca="1">IFERROR(MONTH('pg2'!T270),"--")</f>
        <v>--</v>
      </c>
      <c r="AI768" s="1">
        <f ca="1">COUNTIFS(AC2:AC3002,'pg2'!C270,AH2:AH3002,AH768)</f>
        <v>0</v>
      </c>
    </row>
    <row r="769" spans="27:35" ht="12.75" customHeight="1">
      <c r="AA769" s="1">
        <f t="shared" si="12"/>
        <v>768</v>
      </c>
      <c r="AB769" s="1" t="b">
        <f>AND('pg2'!S271&lt;&gt;"Cancelled",'pg2'!S271&lt;&gt;"Account",'pg2'!S271&lt;&gt;"Pending",'pg2'!S271&lt;&gt;"")</f>
        <v>0</v>
      </c>
      <c r="AC769" s="1" t="str">
        <f>IF(AB769=TRUE,'pg2'!C271,"")</f>
        <v/>
      </c>
      <c r="AD769" s="1" t="str">
        <f>IF('pg2'!S271="Ordered",'pg2'!C271,"")</f>
        <v/>
      </c>
      <c r="AE769" s="2" t="str">
        <f>IF('pg2'!C271&lt;&gt;"",COUNTIF(AD2:AD3002,'pg2'!C271)&gt;4,"--")</f>
        <v>--</v>
      </c>
      <c r="AF769" s="1" t="str">
        <f ca="1">IF(startDate="",0,IF(AND('pg2'!T271&gt;=startDate,'pg2'!T271&lt;=endDate,'pg2'!R271&lt;&gt;""),'pg2'!R271,""))</f>
        <v/>
      </c>
      <c r="AG769" s="110" t="str">
        <f>IF(AC769="","",COUNTIFS(AC2:AC3002,AC769))</f>
        <v/>
      </c>
      <c r="AH769" s="2" t="str">
        <f ca="1">IFERROR(MONTH('pg2'!T271),"--")</f>
        <v>--</v>
      </c>
      <c r="AI769" s="1">
        <f ca="1">COUNTIFS(AC2:AC3002,'pg2'!C271,AH2:AH3002,AH769)</f>
        <v>0</v>
      </c>
    </row>
    <row r="770" spans="27:35" ht="12.75" customHeight="1">
      <c r="AA770" s="1">
        <f t="shared" si="12"/>
        <v>769</v>
      </c>
      <c r="AB770" s="1" t="b">
        <f>AND('pg2'!S272&lt;&gt;"Cancelled",'pg2'!S272&lt;&gt;"Account",'pg2'!S272&lt;&gt;"Pending",'pg2'!S272&lt;&gt;"")</f>
        <v>0</v>
      </c>
      <c r="AC770" s="1" t="str">
        <f>IF(AB770=TRUE,'pg2'!C272,"")</f>
        <v/>
      </c>
      <c r="AD770" s="1" t="str">
        <f>IF('pg2'!S272="Ordered",'pg2'!C272,"")</f>
        <v/>
      </c>
      <c r="AE770" s="2" t="str">
        <f>IF('pg2'!C272&lt;&gt;"",COUNTIF(AD2:AD3002,'pg2'!C272)&gt;4,"--")</f>
        <v>--</v>
      </c>
      <c r="AF770" s="1" t="str">
        <f ca="1">IF(startDate="",0,IF(AND('pg2'!T272&gt;=startDate,'pg2'!T272&lt;=endDate,'pg2'!R272&lt;&gt;""),'pg2'!R272,""))</f>
        <v/>
      </c>
      <c r="AG770" s="110" t="str">
        <f>IF(AC770="","",COUNTIFS(AC2:AC3002,AC770))</f>
        <v/>
      </c>
      <c r="AH770" s="2" t="str">
        <f ca="1">IFERROR(MONTH('pg2'!T272),"--")</f>
        <v>--</v>
      </c>
      <c r="AI770" s="1">
        <f ca="1">COUNTIFS(AC2:AC3002,'pg2'!C272,AH2:AH3002,AH770)</f>
        <v>0</v>
      </c>
    </row>
    <row r="771" spans="27:35" ht="12.75" customHeight="1">
      <c r="AA771" s="1">
        <f t="shared" si="12"/>
        <v>770</v>
      </c>
      <c r="AB771" s="1" t="b">
        <f>AND('pg2'!S273&lt;&gt;"Cancelled",'pg2'!S273&lt;&gt;"Account",'pg2'!S273&lt;&gt;"Pending",'pg2'!S273&lt;&gt;"")</f>
        <v>0</v>
      </c>
      <c r="AC771" s="1" t="str">
        <f>IF(AB771=TRUE,'pg2'!C273,"")</f>
        <v/>
      </c>
      <c r="AD771" s="1" t="str">
        <f>IF('pg2'!S273="Ordered",'pg2'!C273,"")</f>
        <v/>
      </c>
      <c r="AE771" s="2" t="str">
        <f>IF('pg2'!C273&lt;&gt;"",COUNTIF(AD2:AD3002,'pg2'!C273)&gt;4,"--")</f>
        <v>--</v>
      </c>
      <c r="AF771" s="1" t="str">
        <f ca="1">IF(startDate="",0,IF(AND('pg2'!T273&gt;=startDate,'pg2'!T273&lt;=endDate,'pg2'!R273&lt;&gt;""),'pg2'!R273,""))</f>
        <v/>
      </c>
      <c r="AG771" s="110" t="str">
        <f>IF(AC771="","",COUNTIFS(AC2:AC3002,AC771))</f>
        <v/>
      </c>
      <c r="AH771" s="2" t="str">
        <f ca="1">IFERROR(MONTH('pg2'!T273),"--")</f>
        <v>--</v>
      </c>
      <c r="AI771" s="1">
        <f ca="1">COUNTIFS(AC2:AC3002,'pg2'!C273,AH2:AH3002,AH771)</f>
        <v>0</v>
      </c>
    </row>
    <row r="772" spans="27:35" ht="12.75" customHeight="1">
      <c r="AA772" s="1">
        <f t="shared" ref="AA772:AA835" si="13">AA771+1</f>
        <v>771</v>
      </c>
      <c r="AB772" s="1" t="b">
        <f>AND('pg2'!S274&lt;&gt;"Cancelled",'pg2'!S274&lt;&gt;"Account",'pg2'!S274&lt;&gt;"Pending",'pg2'!S274&lt;&gt;"")</f>
        <v>0</v>
      </c>
      <c r="AC772" s="1" t="str">
        <f>IF(AB772=TRUE,'pg2'!C274,"")</f>
        <v/>
      </c>
      <c r="AD772" s="1" t="str">
        <f>IF('pg2'!S274="Ordered",'pg2'!C274,"")</f>
        <v/>
      </c>
      <c r="AE772" s="2" t="str">
        <f>IF('pg2'!C274&lt;&gt;"",COUNTIF(AD2:AD3002,'pg2'!C274)&gt;4,"--")</f>
        <v>--</v>
      </c>
      <c r="AF772" s="1" t="str">
        <f ca="1">IF(startDate="",0,IF(AND('pg2'!T274&gt;=startDate,'pg2'!T274&lt;=endDate,'pg2'!R274&lt;&gt;""),'pg2'!R274,""))</f>
        <v/>
      </c>
      <c r="AG772" s="110" t="str">
        <f>IF(AC772="","",COUNTIFS(AC2:AC3002,AC772))</f>
        <v/>
      </c>
      <c r="AH772" s="2" t="str">
        <f ca="1">IFERROR(MONTH('pg2'!T274),"--")</f>
        <v>--</v>
      </c>
      <c r="AI772" s="1">
        <f ca="1">COUNTIFS(AC2:AC3002,'pg2'!C274,AH2:AH3002,AH772)</f>
        <v>0</v>
      </c>
    </row>
    <row r="773" spans="27:35" ht="12.75" customHeight="1">
      <c r="AA773" s="1">
        <f t="shared" si="13"/>
        <v>772</v>
      </c>
      <c r="AB773" s="1" t="b">
        <f>AND('pg2'!S275&lt;&gt;"Cancelled",'pg2'!S275&lt;&gt;"Account",'pg2'!S275&lt;&gt;"Pending",'pg2'!S275&lt;&gt;"")</f>
        <v>0</v>
      </c>
      <c r="AC773" s="1" t="str">
        <f>IF(AB773=TRUE,'pg2'!C275,"")</f>
        <v/>
      </c>
      <c r="AD773" s="1" t="str">
        <f>IF('pg2'!S275="Ordered",'pg2'!C275,"")</f>
        <v/>
      </c>
      <c r="AE773" s="2" t="str">
        <f>IF('pg2'!C275&lt;&gt;"",COUNTIF(AD2:AD3002,'pg2'!C275)&gt;4,"--")</f>
        <v>--</v>
      </c>
      <c r="AF773" s="1" t="str">
        <f ca="1">IF(startDate="",0,IF(AND('pg2'!T275&gt;=startDate,'pg2'!T275&lt;=endDate,'pg2'!R275&lt;&gt;""),'pg2'!R275,""))</f>
        <v/>
      </c>
      <c r="AG773" s="110" t="str">
        <f>IF(AC773="","",COUNTIFS(AC2:AC3002,AC773))</f>
        <v/>
      </c>
      <c r="AH773" s="2" t="str">
        <f ca="1">IFERROR(MONTH('pg2'!T275),"--")</f>
        <v>--</v>
      </c>
      <c r="AI773" s="1">
        <f ca="1">COUNTIFS(AC2:AC3002,'pg2'!C275,AH2:AH3002,AH773)</f>
        <v>0</v>
      </c>
    </row>
    <row r="774" spans="27:35" ht="12.75" customHeight="1">
      <c r="AA774" s="1">
        <f t="shared" si="13"/>
        <v>773</v>
      </c>
      <c r="AB774" s="1" t="b">
        <f>AND('pg2'!S276&lt;&gt;"Cancelled",'pg2'!S276&lt;&gt;"Account",'pg2'!S276&lt;&gt;"Pending",'pg2'!S276&lt;&gt;"")</f>
        <v>0</v>
      </c>
      <c r="AC774" s="1" t="str">
        <f>IF(AB774=TRUE,'pg2'!C276,"")</f>
        <v/>
      </c>
      <c r="AD774" s="1" t="str">
        <f>IF('pg2'!S276="Ordered",'pg2'!C276,"")</f>
        <v/>
      </c>
      <c r="AE774" s="2" t="str">
        <f>IF('pg2'!C276&lt;&gt;"",COUNTIF(AD2:AD3002,'pg2'!C276)&gt;4,"--")</f>
        <v>--</v>
      </c>
      <c r="AF774" s="1" t="str">
        <f ca="1">IF(startDate="",0,IF(AND('pg2'!T276&gt;=startDate,'pg2'!T276&lt;=endDate,'pg2'!R276&lt;&gt;""),'pg2'!R276,""))</f>
        <v/>
      </c>
      <c r="AG774" s="110" t="str">
        <f>IF(AC774="","",COUNTIFS(AC2:AC3002,AC774))</f>
        <v/>
      </c>
      <c r="AH774" s="2" t="str">
        <f ca="1">IFERROR(MONTH('pg2'!T276),"--")</f>
        <v>--</v>
      </c>
      <c r="AI774" s="1">
        <f ca="1">COUNTIFS(AC2:AC3002,'pg2'!C276,AH2:AH3002,AH774)</f>
        <v>0</v>
      </c>
    </row>
    <row r="775" spans="27:35" ht="12.75" customHeight="1">
      <c r="AA775" s="1">
        <f t="shared" si="13"/>
        <v>774</v>
      </c>
      <c r="AB775" s="1" t="b">
        <f>AND('pg2'!S277&lt;&gt;"Cancelled",'pg2'!S277&lt;&gt;"Account",'pg2'!S277&lt;&gt;"Pending",'pg2'!S277&lt;&gt;"")</f>
        <v>0</v>
      </c>
      <c r="AC775" s="1" t="str">
        <f>IF(AB775=TRUE,'pg2'!C277,"")</f>
        <v/>
      </c>
      <c r="AD775" s="1" t="str">
        <f>IF('pg2'!S277="Ordered",'pg2'!C277,"")</f>
        <v/>
      </c>
      <c r="AE775" s="2" t="str">
        <f>IF('pg2'!C277&lt;&gt;"",COUNTIF(AD2:AD3002,'pg2'!C277)&gt;4,"--")</f>
        <v>--</v>
      </c>
      <c r="AF775" s="1" t="str">
        <f ca="1">IF(startDate="",0,IF(AND('pg2'!T277&gt;=startDate,'pg2'!T277&lt;=endDate,'pg2'!R277&lt;&gt;""),'pg2'!R277,""))</f>
        <v/>
      </c>
      <c r="AG775" s="110" t="str">
        <f>IF(AC775="","",COUNTIFS(AC2:AC3002,AC775))</f>
        <v/>
      </c>
      <c r="AH775" s="2" t="str">
        <f ca="1">IFERROR(MONTH('pg2'!T277),"--")</f>
        <v>--</v>
      </c>
      <c r="AI775" s="1">
        <f ca="1">COUNTIFS(AC2:AC3002,'pg2'!C277,AH2:AH3002,AH775)</f>
        <v>0</v>
      </c>
    </row>
    <row r="776" spans="27:35" ht="12.75" customHeight="1">
      <c r="AA776" s="1">
        <f t="shared" si="13"/>
        <v>775</v>
      </c>
      <c r="AB776" s="1" t="b">
        <f>AND('pg2'!S278&lt;&gt;"Cancelled",'pg2'!S278&lt;&gt;"Account",'pg2'!S278&lt;&gt;"Pending",'pg2'!S278&lt;&gt;"")</f>
        <v>0</v>
      </c>
      <c r="AC776" s="1" t="str">
        <f>IF(AB776=TRUE,'pg2'!C278,"")</f>
        <v/>
      </c>
      <c r="AD776" s="1" t="str">
        <f>IF('pg2'!S278="Ordered",'pg2'!C278,"")</f>
        <v/>
      </c>
      <c r="AE776" s="2" t="str">
        <f>IF('pg2'!C278&lt;&gt;"",COUNTIF(AD2:AD3002,'pg2'!C278)&gt;4,"--")</f>
        <v>--</v>
      </c>
      <c r="AF776" s="1" t="str">
        <f ca="1">IF(startDate="",0,IF(AND('pg2'!T278&gt;=startDate,'pg2'!T278&lt;=endDate,'pg2'!R278&lt;&gt;""),'pg2'!R278,""))</f>
        <v/>
      </c>
      <c r="AG776" s="110" t="str">
        <f>IF(AC776="","",COUNTIFS(AC2:AC3002,AC776))</f>
        <v/>
      </c>
      <c r="AH776" s="2" t="str">
        <f ca="1">IFERROR(MONTH('pg2'!T278),"--")</f>
        <v>--</v>
      </c>
      <c r="AI776" s="1">
        <f ca="1">COUNTIFS(AC2:AC3002,'pg2'!C278,AH2:AH3002,AH776)</f>
        <v>0</v>
      </c>
    </row>
    <row r="777" spans="27:35" ht="12.75" customHeight="1">
      <c r="AA777" s="1">
        <f t="shared" si="13"/>
        <v>776</v>
      </c>
      <c r="AB777" s="1" t="b">
        <f>AND('pg2'!S279&lt;&gt;"Cancelled",'pg2'!S279&lt;&gt;"Account",'pg2'!S279&lt;&gt;"Pending",'pg2'!S279&lt;&gt;"")</f>
        <v>0</v>
      </c>
      <c r="AC777" s="1" t="str">
        <f>IF(AB777=TRUE,'pg2'!C279,"")</f>
        <v/>
      </c>
      <c r="AD777" s="1" t="str">
        <f>IF('pg2'!S279="Ordered",'pg2'!C279,"")</f>
        <v/>
      </c>
      <c r="AE777" s="2" t="str">
        <f>IF('pg2'!C279&lt;&gt;"",COUNTIF(AD2:AD3002,'pg2'!C279)&gt;4,"--")</f>
        <v>--</v>
      </c>
      <c r="AF777" s="1" t="str">
        <f ca="1">IF(startDate="",0,IF(AND('pg2'!T279&gt;=startDate,'pg2'!T279&lt;=endDate,'pg2'!R279&lt;&gt;""),'pg2'!R279,""))</f>
        <v/>
      </c>
      <c r="AG777" s="110" t="str">
        <f>IF(AC777="","",COUNTIFS(AC2:AC3002,AC777))</f>
        <v/>
      </c>
      <c r="AH777" s="2" t="str">
        <f ca="1">IFERROR(MONTH('pg2'!T279),"--")</f>
        <v>--</v>
      </c>
      <c r="AI777" s="1">
        <f ca="1">COUNTIFS(AC2:AC3002,'pg2'!C279,AH2:AH3002,AH777)</f>
        <v>0</v>
      </c>
    </row>
    <row r="778" spans="27:35" ht="12.75" customHeight="1">
      <c r="AA778" s="1">
        <f t="shared" si="13"/>
        <v>777</v>
      </c>
      <c r="AB778" s="1" t="b">
        <f>AND('pg2'!S280&lt;&gt;"Cancelled",'pg2'!S280&lt;&gt;"Account",'pg2'!S280&lt;&gt;"Pending",'pg2'!S280&lt;&gt;"")</f>
        <v>0</v>
      </c>
      <c r="AC778" s="1" t="str">
        <f>IF(AB778=TRUE,'pg2'!C280,"")</f>
        <v/>
      </c>
      <c r="AD778" s="1" t="str">
        <f>IF('pg2'!S280="Ordered",'pg2'!C280,"")</f>
        <v/>
      </c>
      <c r="AE778" s="2" t="str">
        <f>IF('pg2'!C280&lt;&gt;"",COUNTIF(AD2:AD3002,'pg2'!C280)&gt;4,"--")</f>
        <v>--</v>
      </c>
      <c r="AF778" s="1" t="str">
        <f ca="1">IF(startDate="",0,IF(AND('pg2'!T280&gt;=startDate,'pg2'!T280&lt;=endDate,'pg2'!R280&lt;&gt;""),'pg2'!R280,""))</f>
        <v/>
      </c>
      <c r="AG778" s="110" t="str">
        <f>IF(AC778="","",COUNTIFS(AC2:AC3002,AC778))</f>
        <v/>
      </c>
      <c r="AH778" s="2" t="str">
        <f ca="1">IFERROR(MONTH('pg2'!T280),"--")</f>
        <v>--</v>
      </c>
      <c r="AI778" s="1">
        <f ca="1">COUNTIFS(AC2:AC3002,'pg2'!C280,AH2:AH3002,AH778)</f>
        <v>0</v>
      </c>
    </row>
    <row r="779" spans="27:35" ht="12.75" customHeight="1">
      <c r="AA779" s="1">
        <f t="shared" si="13"/>
        <v>778</v>
      </c>
      <c r="AB779" s="1" t="b">
        <f>AND('pg2'!S281&lt;&gt;"Cancelled",'pg2'!S281&lt;&gt;"Account",'pg2'!S281&lt;&gt;"Pending",'pg2'!S281&lt;&gt;"")</f>
        <v>0</v>
      </c>
      <c r="AC779" s="1" t="str">
        <f>IF(AB779=TRUE,'pg2'!C281,"")</f>
        <v/>
      </c>
      <c r="AD779" s="1" t="str">
        <f>IF('pg2'!S281="Ordered",'pg2'!C281,"")</f>
        <v/>
      </c>
      <c r="AE779" s="2" t="str">
        <f>IF('pg2'!C281&lt;&gt;"",COUNTIF(AD2:AD3002,'pg2'!C281)&gt;4,"--")</f>
        <v>--</v>
      </c>
      <c r="AF779" s="1" t="str">
        <f ca="1">IF(startDate="",0,IF(AND('pg2'!T281&gt;=startDate,'pg2'!T281&lt;=endDate,'pg2'!R281&lt;&gt;""),'pg2'!R281,""))</f>
        <v/>
      </c>
      <c r="AG779" s="110" t="str">
        <f>IF(AC779="","",COUNTIFS(AC2:AC3002,AC779))</f>
        <v/>
      </c>
      <c r="AH779" s="2" t="str">
        <f ca="1">IFERROR(MONTH('pg2'!T281),"--")</f>
        <v>--</v>
      </c>
      <c r="AI779" s="1">
        <f ca="1">COUNTIFS(AC2:AC3002,'pg2'!C281,AH2:AH3002,AH779)</f>
        <v>0</v>
      </c>
    </row>
    <row r="780" spans="27:35" ht="12.75" customHeight="1">
      <c r="AA780" s="1">
        <f t="shared" si="13"/>
        <v>779</v>
      </c>
      <c r="AB780" s="1" t="b">
        <f>AND('pg2'!S282&lt;&gt;"Cancelled",'pg2'!S282&lt;&gt;"Account",'pg2'!S282&lt;&gt;"Pending",'pg2'!S282&lt;&gt;"")</f>
        <v>0</v>
      </c>
      <c r="AC780" s="1" t="str">
        <f>IF(AB780=TRUE,'pg2'!C282,"")</f>
        <v/>
      </c>
      <c r="AD780" s="1" t="str">
        <f>IF('pg2'!S282="Ordered",'pg2'!C282,"")</f>
        <v/>
      </c>
      <c r="AE780" s="2" t="str">
        <f>IF('pg2'!C282&lt;&gt;"",COUNTIF(AD2:AD3002,'pg2'!C282)&gt;4,"--")</f>
        <v>--</v>
      </c>
      <c r="AF780" s="1" t="str">
        <f ca="1">IF(startDate="",0,IF(AND('pg2'!T282&gt;=startDate,'pg2'!T282&lt;=endDate,'pg2'!R282&lt;&gt;""),'pg2'!R282,""))</f>
        <v/>
      </c>
      <c r="AG780" s="110" t="str">
        <f>IF(AC780="","",COUNTIFS(AC2:AC3002,AC780))</f>
        <v/>
      </c>
      <c r="AH780" s="2" t="str">
        <f ca="1">IFERROR(MONTH('pg2'!T282),"--")</f>
        <v>--</v>
      </c>
      <c r="AI780" s="1">
        <f ca="1">COUNTIFS(AC2:AC3002,'pg2'!C282,AH2:AH3002,AH780)</f>
        <v>0</v>
      </c>
    </row>
    <row r="781" spans="27:35" ht="12.75" customHeight="1">
      <c r="AA781" s="1">
        <f t="shared" si="13"/>
        <v>780</v>
      </c>
      <c r="AB781" s="1" t="b">
        <f>AND('pg2'!S283&lt;&gt;"Cancelled",'pg2'!S283&lt;&gt;"Account",'pg2'!S283&lt;&gt;"Pending",'pg2'!S283&lt;&gt;"")</f>
        <v>0</v>
      </c>
      <c r="AC781" s="1" t="str">
        <f>IF(AB781=TRUE,'pg2'!C283,"")</f>
        <v/>
      </c>
      <c r="AD781" s="1" t="str">
        <f>IF('pg2'!S283="Ordered",'pg2'!C283,"")</f>
        <v/>
      </c>
      <c r="AE781" s="2" t="str">
        <f>IF('pg2'!C283&lt;&gt;"",COUNTIF(AD2:AD3002,'pg2'!C283)&gt;4,"--")</f>
        <v>--</v>
      </c>
      <c r="AF781" s="1" t="str">
        <f ca="1">IF(startDate="",0,IF(AND('pg2'!T283&gt;=startDate,'pg2'!T283&lt;=endDate,'pg2'!R283&lt;&gt;""),'pg2'!R283,""))</f>
        <v/>
      </c>
      <c r="AG781" s="110" t="str">
        <f>IF(AC781="","",COUNTIFS(AC2:AC3002,AC781))</f>
        <v/>
      </c>
      <c r="AH781" s="2" t="str">
        <f ca="1">IFERROR(MONTH('pg2'!T283),"--")</f>
        <v>--</v>
      </c>
      <c r="AI781" s="1">
        <f ca="1">COUNTIFS(AC2:AC3002,'pg2'!C283,AH2:AH3002,AH781)</f>
        <v>0</v>
      </c>
    </row>
    <row r="782" spans="27:35" ht="12.75" customHeight="1">
      <c r="AA782" s="1">
        <f t="shared" si="13"/>
        <v>781</v>
      </c>
      <c r="AB782" s="1" t="b">
        <f>AND('pg2'!S284&lt;&gt;"Cancelled",'pg2'!S284&lt;&gt;"Account",'pg2'!S284&lt;&gt;"Pending",'pg2'!S284&lt;&gt;"")</f>
        <v>0</v>
      </c>
      <c r="AC782" s="1" t="str">
        <f>IF(AB782=TRUE,'pg2'!C284,"")</f>
        <v/>
      </c>
      <c r="AD782" s="1" t="str">
        <f>IF('pg2'!S284="Ordered",'pg2'!C284,"")</f>
        <v/>
      </c>
      <c r="AE782" s="2" t="str">
        <f>IF('pg2'!C284&lt;&gt;"",COUNTIF(AD2:AD3002,'pg2'!C284)&gt;4,"--")</f>
        <v>--</v>
      </c>
      <c r="AF782" s="1" t="str">
        <f ca="1">IF(startDate="",0,IF(AND('pg2'!T284&gt;=startDate,'pg2'!T284&lt;=endDate,'pg2'!R284&lt;&gt;""),'pg2'!R284,""))</f>
        <v/>
      </c>
      <c r="AG782" s="110" t="str">
        <f>IF(AC782="","",COUNTIFS(AC2:AC3002,AC782))</f>
        <v/>
      </c>
      <c r="AH782" s="2" t="str">
        <f ca="1">IFERROR(MONTH('pg2'!T284),"--")</f>
        <v>--</v>
      </c>
      <c r="AI782" s="1">
        <f ca="1">COUNTIFS(AC2:AC3002,'pg2'!C284,AH2:AH3002,AH782)</f>
        <v>0</v>
      </c>
    </row>
    <row r="783" spans="27:35" ht="12.75" customHeight="1">
      <c r="AA783" s="1">
        <f t="shared" si="13"/>
        <v>782</v>
      </c>
      <c r="AB783" s="1" t="b">
        <f>AND('pg2'!S285&lt;&gt;"Cancelled",'pg2'!S285&lt;&gt;"Account",'pg2'!S285&lt;&gt;"Pending",'pg2'!S285&lt;&gt;"")</f>
        <v>0</v>
      </c>
      <c r="AC783" s="1" t="str">
        <f>IF(AB783=TRUE,'pg2'!C285,"")</f>
        <v/>
      </c>
      <c r="AD783" s="1" t="str">
        <f>IF('pg2'!S285="Ordered",'pg2'!C285,"")</f>
        <v/>
      </c>
      <c r="AE783" s="2" t="str">
        <f>IF('pg2'!C285&lt;&gt;"",COUNTIF(AD2:AD3002,'pg2'!C285)&gt;4,"--")</f>
        <v>--</v>
      </c>
      <c r="AF783" s="1" t="str">
        <f ca="1">IF(startDate="",0,IF(AND('pg2'!T285&gt;=startDate,'pg2'!T285&lt;=endDate,'pg2'!R285&lt;&gt;""),'pg2'!R285,""))</f>
        <v/>
      </c>
      <c r="AG783" s="110" t="str">
        <f>IF(AC783="","",COUNTIFS(AC2:AC3002,AC783))</f>
        <v/>
      </c>
      <c r="AH783" s="2" t="str">
        <f ca="1">IFERROR(MONTH('pg2'!T285),"--")</f>
        <v>--</v>
      </c>
      <c r="AI783" s="1">
        <f ca="1">COUNTIFS(AC2:AC3002,'pg2'!C285,AH2:AH3002,AH783)</f>
        <v>0</v>
      </c>
    </row>
    <row r="784" spans="27:35" ht="12.75" customHeight="1">
      <c r="AA784" s="1">
        <f t="shared" si="13"/>
        <v>783</v>
      </c>
      <c r="AB784" s="1" t="b">
        <f>AND('pg2'!S286&lt;&gt;"Cancelled",'pg2'!S286&lt;&gt;"Account",'pg2'!S286&lt;&gt;"Pending",'pg2'!S286&lt;&gt;"")</f>
        <v>0</v>
      </c>
      <c r="AC784" s="1" t="str">
        <f>IF(AB784=TRUE,'pg2'!C286,"")</f>
        <v/>
      </c>
      <c r="AD784" s="1" t="str">
        <f>IF('pg2'!S286="Ordered",'pg2'!C286,"")</f>
        <v/>
      </c>
      <c r="AE784" s="2" t="str">
        <f>IF('pg2'!C286&lt;&gt;"",COUNTIF(AD2:AD3002,'pg2'!C286)&gt;4,"--")</f>
        <v>--</v>
      </c>
      <c r="AF784" s="1" t="str">
        <f ca="1">IF(startDate="",0,IF(AND('pg2'!T286&gt;=startDate,'pg2'!T286&lt;=endDate,'pg2'!R286&lt;&gt;""),'pg2'!R286,""))</f>
        <v/>
      </c>
      <c r="AG784" s="110" t="str">
        <f>IF(AC784="","",COUNTIFS(AC2:AC3002,AC784))</f>
        <v/>
      </c>
      <c r="AH784" s="2" t="str">
        <f ca="1">IFERROR(MONTH('pg2'!T286),"--")</f>
        <v>--</v>
      </c>
      <c r="AI784" s="1">
        <f ca="1">COUNTIFS(AC2:AC3002,'pg2'!C286,AH2:AH3002,AH784)</f>
        <v>0</v>
      </c>
    </row>
    <row r="785" spans="27:35" ht="12.75" customHeight="1">
      <c r="AA785" s="1">
        <f t="shared" si="13"/>
        <v>784</v>
      </c>
      <c r="AB785" s="1" t="b">
        <f>AND('pg2'!S287&lt;&gt;"Cancelled",'pg2'!S287&lt;&gt;"Account",'pg2'!S287&lt;&gt;"Pending",'pg2'!S287&lt;&gt;"")</f>
        <v>0</v>
      </c>
      <c r="AC785" s="1" t="str">
        <f>IF(AB785=TRUE,'pg2'!C287,"")</f>
        <v/>
      </c>
      <c r="AD785" s="1" t="str">
        <f>IF('pg2'!S287="Ordered",'pg2'!C287,"")</f>
        <v/>
      </c>
      <c r="AE785" s="2" t="str">
        <f>IF('pg2'!C287&lt;&gt;"",COUNTIF(AD2:AD3002,'pg2'!C287)&gt;4,"--")</f>
        <v>--</v>
      </c>
      <c r="AF785" s="1" t="str">
        <f ca="1">IF(startDate="",0,IF(AND('pg2'!T287&gt;=startDate,'pg2'!T287&lt;=endDate,'pg2'!R287&lt;&gt;""),'pg2'!R287,""))</f>
        <v/>
      </c>
      <c r="AG785" s="110" t="str">
        <f>IF(AC785="","",COUNTIFS(AC2:AC3002,AC785))</f>
        <v/>
      </c>
      <c r="AH785" s="2" t="str">
        <f ca="1">IFERROR(MONTH('pg2'!T287),"--")</f>
        <v>--</v>
      </c>
      <c r="AI785" s="1">
        <f ca="1">COUNTIFS(AC2:AC3002,'pg2'!C287,AH2:AH3002,AH785)</f>
        <v>0</v>
      </c>
    </row>
    <row r="786" spans="27:35" ht="12.75" customHeight="1">
      <c r="AA786" s="1">
        <f t="shared" si="13"/>
        <v>785</v>
      </c>
      <c r="AB786" s="1" t="b">
        <f>AND('pg2'!S288&lt;&gt;"Cancelled",'pg2'!S288&lt;&gt;"Account",'pg2'!S288&lt;&gt;"Pending",'pg2'!S288&lt;&gt;"")</f>
        <v>0</v>
      </c>
      <c r="AC786" s="1" t="str">
        <f>IF(AB786=TRUE,'pg2'!C288,"")</f>
        <v/>
      </c>
      <c r="AD786" s="1" t="str">
        <f>IF('pg2'!S288="Ordered",'pg2'!C288,"")</f>
        <v/>
      </c>
      <c r="AE786" s="2" t="str">
        <f>IF('pg2'!C288&lt;&gt;"",COUNTIF(AD2:AD3002,'pg2'!C288)&gt;4,"--")</f>
        <v>--</v>
      </c>
      <c r="AF786" s="1" t="str">
        <f ca="1">IF(startDate="",0,IF(AND('pg2'!T288&gt;=startDate,'pg2'!T288&lt;=endDate,'pg2'!R288&lt;&gt;""),'pg2'!R288,""))</f>
        <v/>
      </c>
      <c r="AG786" s="110" t="str">
        <f>IF(AC786="","",COUNTIFS(AC2:AC3002,AC786))</f>
        <v/>
      </c>
      <c r="AH786" s="2" t="str">
        <f ca="1">IFERROR(MONTH('pg2'!T288),"--")</f>
        <v>--</v>
      </c>
      <c r="AI786" s="1">
        <f ca="1">COUNTIFS(AC2:AC3002,'pg2'!C288,AH2:AH3002,AH786)</f>
        <v>0</v>
      </c>
    </row>
    <row r="787" spans="27:35" ht="12.75" customHeight="1">
      <c r="AA787" s="1">
        <f t="shared" si="13"/>
        <v>786</v>
      </c>
      <c r="AB787" s="1" t="b">
        <f>AND('pg2'!S289&lt;&gt;"Cancelled",'pg2'!S289&lt;&gt;"Account",'pg2'!S289&lt;&gt;"Pending",'pg2'!S289&lt;&gt;"")</f>
        <v>0</v>
      </c>
      <c r="AC787" s="1" t="str">
        <f>IF(AB787=TRUE,'pg2'!C289,"")</f>
        <v/>
      </c>
      <c r="AD787" s="1" t="str">
        <f>IF('pg2'!S289="Ordered",'pg2'!C289,"")</f>
        <v/>
      </c>
      <c r="AE787" s="2" t="str">
        <f>IF('pg2'!C289&lt;&gt;"",COUNTIF(AD2:AD3002,'pg2'!C289)&gt;4,"--")</f>
        <v>--</v>
      </c>
      <c r="AF787" s="1" t="str">
        <f ca="1">IF(startDate="",0,IF(AND('pg2'!T289&gt;=startDate,'pg2'!T289&lt;=endDate,'pg2'!R289&lt;&gt;""),'pg2'!R289,""))</f>
        <v/>
      </c>
      <c r="AG787" s="110" t="str">
        <f>IF(AC787="","",COUNTIFS(AC2:AC3002,AC787))</f>
        <v/>
      </c>
      <c r="AH787" s="2" t="str">
        <f ca="1">IFERROR(MONTH('pg2'!T289),"--")</f>
        <v>--</v>
      </c>
      <c r="AI787" s="1">
        <f ca="1">COUNTIFS(AC2:AC3002,'pg2'!C289,AH2:AH3002,AH787)</f>
        <v>0</v>
      </c>
    </row>
    <row r="788" spans="27:35" ht="12.75" customHeight="1">
      <c r="AA788" s="1">
        <f t="shared" si="13"/>
        <v>787</v>
      </c>
      <c r="AB788" s="1" t="b">
        <f>AND('pg2'!S290&lt;&gt;"Cancelled",'pg2'!S290&lt;&gt;"Account",'pg2'!S290&lt;&gt;"Pending",'pg2'!S290&lt;&gt;"")</f>
        <v>0</v>
      </c>
      <c r="AC788" s="1" t="str">
        <f>IF(AB788=TRUE,'pg2'!C290,"")</f>
        <v/>
      </c>
      <c r="AD788" s="1" t="str">
        <f>IF('pg2'!S290="Ordered",'pg2'!C290,"")</f>
        <v/>
      </c>
      <c r="AE788" s="2" t="str">
        <f>IF('pg2'!C290&lt;&gt;"",COUNTIF(AD2:AD3002,'pg2'!C290)&gt;4,"--")</f>
        <v>--</v>
      </c>
      <c r="AF788" s="1" t="str">
        <f ca="1">IF(startDate="",0,IF(AND('pg2'!T290&gt;=startDate,'pg2'!T290&lt;=endDate,'pg2'!R290&lt;&gt;""),'pg2'!R290,""))</f>
        <v/>
      </c>
      <c r="AG788" s="110" t="str">
        <f>IF(AC788="","",COUNTIFS(AC2:AC3002,AC788))</f>
        <v/>
      </c>
      <c r="AH788" s="2" t="str">
        <f ca="1">IFERROR(MONTH('pg2'!T290),"--")</f>
        <v>--</v>
      </c>
      <c r="AI788" s="1">
        <f ca="1">COUNTIFS(AC2:AC3002,'pg2'!C290,AH2:AH3002,AH788)</f>
        <v>0</v>
      </c>
    </row>
    <row r="789" spans="27:35" ht="12.75" customHeight="1">
      <c r="AA789" s="1">
        <f t="shared" si="13"/>
        <v>788</v>
      </c>
      <c r="AB789" s="1" t="b">
        <f>AND('pg2'!S291&lt;&gt;"Cancelled",'pg2'!S291&lt;&gt;"Account",'pg2'!S291&lt;&gt;"Pending",'pg2'!S291&lt;&gt;"")</f>
        <v>0</v>
      </c>
      <c r="AC789" s="1" t="str">
        <f>IF(AB789=TRUE,'pg2'!C291,"")</f>
        <v/>
      </c>
      <c r="AD789" s="1" t="str">
        <f>IF('pg2'!S291="Ordered",'pg2'!C291,"")</f>
        <v/>
      </c>
      <c r="AE789" s="2" t="str">
        <f>IF('pg2'!C291&lt;&gt;"",COUNTIF(AD2:AD3002,'pg2'!C291)&gt;4,"--")</f>
        <v>--</v>
      </c>
      <c r="AF789" s="1" t="str">
        <f ca="1">IF(startDate="",0,IF(AND('pg2'!T291&gt;=startDate,'pg2'!T291&lt;=endDate,'pg2'!R291&lt;&gt;""),'pg2'!R291,""))</f>
        <v/>
      </c>
      <c r="AG789" s="110" t="str">
        <f>IF(AC789="","",COUNTIFS(AC2:AC3002,AC789))</f>
        <v/>
      </c>
      <c r="AH789" s="2" t="str">
        <f ca="1">IFERROR(MONTH('pg2'!T291),"--")</f>
        <v>--</v>
      </c>
      <c r="AI789" s="1">
        <f ca="1">COUNTIFS(AC2:AC3002,'pg2'!C291,AH2:AH3002,AH789)</f>
        <v>0</v>
      </c>
    </row>
    <row r="790" spans="27:35" ht="12.75" customHeight="1">
      <c r="AA790" s="1">
        <f t="shared" si="13"/>
        <v>789</v>
      </c>
      <c r="AB790" s="1" t="b">
        <f>AND('pg2'!S292&lt;&gt;"Cancelled",'pg2'!S292&lt;&gt;"Account",'pg2'!S292&lt;&gt;"Pending",'pg2'!S292&lt;&gt;"")</f>
        <v>0</v>
      </c>
      <c r="AC790" s="1" t="str">
        <f>IF(AB790=TRUE,'pg2'!C292,"")</f>
        <v/>
      </c>
      <c r="AD790" s="1" t="str">
        <f>IF('pg2'!S292="Ordered",'pg2'!C292,"")</f>
        <v/>
      </c>
      <c r="AE790" s="2" t="str">
        <f>IF('pg2'!C292&lt;&gt;"",COUNTIF(AD2:AD3002,'pg2'!C292)&gt;4,"--")</f>
        <v>--</v>
      </c>
      <c r="AF790" s="1" t="str">
        <f ca="1">IF(startDate="",0,IF(AND('pg2'!T292&gt;=startDate,'pg2'!T292&lt;=endDate,'pg2'!R292&lt;&gt;""),'pg2'!R292,""))</f>
        <v/>
      </c>
      <c r="AG790" s="110" t="str">
        <f>IF(AC790="","",COUNTIFS(AC2:AC3002,AC790))</f>
        <v/>
      </c>
      <c r="AH790" s="2" t="str">
        <f ca="1">IFERROR(MONTH('pg2'!T292),"--")</f>
        <v>--</v>
      </c>
      <c r="AI790" s="1">
        <f ca="1">COUNTIFS(AC2:AC3002,'pg2'!C292,AH2:AH3002,AH790)</f>
        <v>0</v>
      </c>
    </row>
    <row r="791" spans="27:35" ht="12.75" customHeight="1">
      <c r="AA791" s="1">
        <f t="shared" si="13"/>
        <v>790</v>
      </c>
      <c r="AB791" s="1" t="b">
        <f>AND('pg2'!S293&lt;&gt;"Cancelled",'pg2'!S293&lt;&gt;"Account",'pg2'!S293&lt;&gt;"Pending",'pg2'!S293&lt;&gt;"")</f>
        <v>0</v>
      </c>
      <c r="AC791" s="1" t="str">
        <f>IF(AB791=TRUE,'pg2'!C293,"")</f>
        <v/>
      </c>
      <c r="AD791" s="1" t="str">
        <f>IF('pg2'!S293="Ordered",'pg2'!C293,"")</f>
        <v/>
      </c>
      <c r="AE791" s="2" t="str">
        <f>IF('pg2'!C293&lt;&gt;"",COUNTIF(AD2:AD3002,'pg2'!C293)&gt;4,"--")</f>
        <v>--</v>
      </c>
      <c r="AF791" s="1" t="str">
        <f ca="1">IF(startDate="",0,IF(AND('pg2'!T293&gt;=startDate,'pg2'!T293&lt;=endDate,'pg2'!R293&lt;&gt;""),'pg2'!R293,""))</f>
        <v/>
      </c>
      <c r="AG791" s="110" t="str">
        <f>IF(AC791="","",COUNTIFS(AC2:AC3002,AC791))</f>
        <v/>
      </c>
      <c r="AH791" s="2" t="str">
        <f ca="1">IFERROR(MONTH('pg2'!T293),"--")</f>
        <v>--</v>
      </c>
      <c r="AI791" s="1">
        <f ca="1">COUNTIFS(AC2:AC3002,'pg2'!C293,AH2:AH3002,AH791)</f>
        <v>0</v>
      </c>
    </row>
    <row r="792" spans="27:35" ht="12.75" customHeight="1">
      <c r="AA792" s="1">
        <f t="shared" si="13"/>
        <v>791</v>
      </c>
      <c r="AB792" s="1" t="b">
        <f>AND('pg2'!S294&lt;&gt;"Cancelled",'pg2'!S294&lt;&gt;"Account",'pg2'!S294&lt;&gt;"Pending",'pg2'!S294&lt;&gt;"")</f>
        <v>0</v>
      </c>
      <c r="AC792" s="1" t="str">
        <f>IF(AB792=TRUE,'pg2'!C294,"")</f>
        <v/>
      </c>
      <c r="AD792" s="1" t="str">
        <f>IF('pg2'!S294="Ordered",'pg2'!C294,"")</f>
        <v/>
      </c>
      <c r="AE792" s="2" t="str">
        <f>IF('pg2'!C294&lt;&gt;"",COUNTIF(AD2:AD3002,'pg2'!C294)&gt;4,"--")</f>
        <v>--</v>
      </c>
      <c r="AF792" s="1" t="str">
        <f ca="1">IF(startDate="",0,IF(AND('pg2'!T294&gt;=startDate,'pg2'!T294&lt;=endDate,'pg2'!R294&lt;&gt;""),'pg2'!R294,""))</f>
        <v/>
      </c>
      <c r="AG792" s="110" t="str">
        <f>IF(AC792="","",COUNTIFS(AC2:AC3002,AC792))</f>
        <v/>
      </c>
      <c r="AH792" s="2" t="str">
        <f ca="1">IFERROR(MONTH('pg2'!T294),"--")</f>
        <v>--</v>
      </c>
      <c r="AI792" s="1">
        <f ca="1">COUNTIFS(AC2:AC3002,'pg2'!C294,AH2:AH3002,AH792)</f>
        <v>0</v>
      </c>
    </row>
    <row r="793" spans="27:35" ht="12.75" customHeight="1">
      <c r="AA793" s="1">
        <f t="shared" si="13"/>
        <v>792</v>
      </c>
      <c r="AB793" s="1" t="b">
        <f>AND('pg2'!S295&lt;&gt;"Cancelled",'pg2'!S295&lt;&gt;"Account",'pg2'!S295&lt;&gt;"Pending",'pg2'!S295&lt;&gt;"")</f>
        <v>0</v>
      </c>
      <c r="AC793" s="1" t="str">
        <f>IF(AB793=TRUE,'pg2'!C295,"")</f>
        <v/>
      </c>
      <c r="AD793" s="1" t="str">
        <f>IF('pg2'!S295="Ordered",'pg2'!C295,"")</f>
        <v/>
      </c>
      <c r="AE793" s="2" t="str">
        <f>IF('pg2'!C295&lt;&gt;"",COUNTIF(AD2:AD3002,'pg2'!C295)&gt;4,"--")</f>
        <v>--</v>
      </c>
      <c r="AF793" s="1" t="str">
        <f ca="1">IF(startDate="",0,IF(AND('pg2'!T295&gt;=startDate,'pg2'!T295&lt;=endDate,'pg2'!R295&lt;&gt;""),'pg2'!R295,""))</f>
        <v/>
      </c>
      <c r="AG793" s="110" t="str">
        <f>IF(AC793="","",COUNTIFS(AC2:AC3002,AC793))</f>
        <v/>
      </c>
      <c r="AH793" s="2" t="str">
        <f ca="1">IFERROR(MONTH('pg2'!T295),"--")</f>
        <v>--</v>
      </c>
      <c r="AI793" s="1">
        <f ca="1">COUNTIFS(AC2:AC3002,'pg2'!C295,AH2:AH3002,AH793)</f>
        <v>0</v>
      </c>
    </row>
    <row r="794" spans="27:35" ht="12.75" customHeight="1">
      <c r="AA794" s="1">
        <f t="shared" si="13"/>
        <v>793</v>
      </c>
      <c r="AB794" s="1" t="b">
        <f>AND('pg2'!S296&lt;&gt;"Cancelled",'pg2'!S296&lt;&gt;"Account",'pg2'!S296&lt;&gt;"Pending",'pg2'!S296&lt;&gt;"")</f>
        <v>0</v>
      </c>
      <c r="AC794" s="1" t="str">
        <f>IF(AB794=TRUE,'pg2'!C296,"")</f>
        <v/>
      </c>
      <c r="AD794" s="1" t="str">
        <f>IF('pg2'!S296="Ordered",'pg2'!C296,"")</f>
        <v/>
      </c>
      <c r="AE794" s="2" t="str">
        <f>IF('pg2'!C296&lt;&gt;"",COUNTIF(AD2:AD3002,'pg2'!C296)&gt;4,"--")</f>
        <v>--</v>
      </c>
      <c r="AF794" s="1" t="str">
        <f ca="1">IF(startDate="",0,IF(AND('pg2'!T296&gt;=startDate,'pg2'!T296&lt;=endDate,'pg2'!R296&lt;&gt;""),'pg2'!R296,""))</f>
        <v/>
      </c>
      <c r="AG794" s="110" t="str">
        <f>IF(AC794="","",COUNTIFS(AC2:AC3002,AC794))</f>
        <v/>
      </c>
      <c r="AH794" s="2" t="str">
        <f ca="1">IFERROR(MONTH('pg2'!T296),"--")</f>
        <v>--</v>
      </c>
      <c r="AI794" s="1">
        <f ca="1">COUNTIFS(AC2:AC3002,'pg2'!C296,AH2:AH3002,AH794)</f>
        <v>0</v>
      </c>
    </row>
    <row r="795" spans="27:35" ht="12.75" customHeight="1">
      <c r="AA795" s="1">
        <f t="shared" si="13"/>
        <v>794</v>
      </c>
      <c r="AB795" s="1" t="b">
        <f>AND('pg2'!S297&lt;&gt;"Cancelled",'pg2'!S297&lt;&gt;"Account",'pg2'!S297&lt;&gt;"Pending",'pg2'!S297&lt;&gt;"")</f>
        <v>0</v>
      </c>
      <c r="AC795" s="1" t="str">
        <f>IF(AB795=TRUE,'pg2'!C297,"")</f>
        <v/>
      </c>
      <c r="AD795" s="1" t="str">
        <f>IF('pg2'!S297="Ordered",'pg2'!C297,"")</f>
        <v/>
      </c>
      <c r="AE795" s="2" t="str">
        <f>IF('pg2'!C297&lt;&gt;"",COUNTIF(AD2:AD3002,'pg2'!C297)&gt;4,"--")</f>
        <v>--</v>
      </c>
      <c r="AF795" s="1" t="str">
        <f ca="1">IF(startDate="",0,IF(AND('pg2'!T297&gt;=startDate,'pg2'!T297&lt;=endDate,'pg2'!R297&lt;&gt;""),'pg2'!R297,""))</f>
        <v/>
      </c>
      <c r="AG795" s="110" t="str">
        <f>IF(AC795="","",COUNTIFS(AC2:AC3002,AC795))</f>
        <v/>
      </c>
      <c r="AH795" s="2" t="str">
        <f ca="1">IFERROR(MONTH('pg2'!T297),"--")</f>
        <v>--</v>
      </c>
      <c r="AI795" s="1">
        <f ca="1">COUNTIFS(AC2:AC3002,'pg2'!C297,AH2:AH3002,AH795)</f>
        <v>0</v>
      </c>
    </row>
    <row r="796" spans="27:35" ht="12.75" customHeight="1">
      <c r="AA796" s="1">
        <f t="shared" si="13"/>
        <v>795</v>
      </c>
      <c r="AB796" s="1" t="b">
        <f>AND('pg2'!S298&lt;&gt;"Cancelled",'pg2'!S298&lt;&gt;"Account",'pg2'!S298&lt;&gt;"Pending",'pg2'!S298&lt;&gt;"")</f>
        <v>0</v>
      </c>
      <c r="AC796" s="1" t="str">
        <f>IF(AB796=TRUE,'pg2'!C298,"")</f>
        <v/>
      </c>
      <c r="AD796" s="1" t="str">
        <f>IF('pg2'!S298="Ordered",'pg2'!C298,"")</f>
        <v/>
      </c>
      <c r="AE796" s="2" t="str">
        <f>IF('pg2'!C298&lt;&gt;"",COUNTIF(AD2:AD3002,'pg2'!C298)&gt;4,"--")</f>
        <v>--</v>
      </c>
      <c r="AF796" s="1" t="str">
        <f ca="1">IF(startDate="",0,IF(AND('pg2'!T298&gt;=startDate,'pg2'!T298&lt;=endDate,'pg2'!R298&lt;&gt;""),'pg2'!R298,""))</f>
        <v/>
      </c>
      <c r="AG796" s="110" t="str">
        <f>IF(AC796="","",COUNTIFS(AC2:AC3002,AC796))</f>
        <v/>
      </c>
      <c r="AH796" s="2" t="str">
        <f ca="1">IFERROR(MONTH('pg2'!T298),"--")</f>
        <v>--</v>
      </c>
      <c r="AI796" s="1">
        <f ca="1">COUNTIFS(AC2:AC3002,'pg2'!C298,AH2:AH3002,AH796)</f>
        <v>0</v>
      </c>
    </row>
    <row r="797" spans="27:35" ht="12.75" customHeight="1">
      <c r="AA797" s="1">
        <f t="shared" si="13"/>
        <v>796</v>
      </c>
      <c r="AB797" s="1" t="b">
        <f>AND('pg2'!S299&lt;&gt;"Cancelled",'pg2'!S299&lt;&gt;"Account",'pg2'!S299&lt;&gt;"Pending",'pg2'!S299&lt;&gt;"")</f>
        <v>0</v>
      </c>
      <c r="AC797" s="1" t="str">
        <f>IF(AB797=TRUE,'pg2'!C299,"")</f>
        <v/>
      </c>
      <c r="AD797" s="1" t="str">
        <f>IF('pg2'!S299="Ordered",'pg2'!C299,"")</f>
        <v/>
      </c>
      <c r="AE797" s="2" t="str">
        <f>IF('pg2'!C299&lt;&gt;"",COUNTIF(AD2:AD3002,'pg2'!C299)&gt;4,"--")</f>
        <v>--</v>
      </c>
      <c r="AF797" s="1" t="str">
        <f ca="1">IF(startDate="",0,IF(AND('pg2'!T299&gt;=startDate,'pg2'!T299&lt;=endDate,'pg2'!R299&lt;&gt;""),'pg2'!R299,""))</f>
        <v/>
      </c>
      <c r="AG797" s="110" t="str">
        <f>IF(AC797="","",COUNTIFS(AC2:AC3002,AC797))</f>
        <v/>
      </c>
      <c r="AH797" s="2" t="str">
        <f ca="1">IFERROR(MONTH('pg2'!T299),"--")</f>
        <v>--</v>
      </c>
      <c r="AI797" s="1">
        <f ca="1">COUNTIFS(AC2:AC3002,'pg2'!C299,AH2:AH3002,AH797)</f>
        <v>0</v>
      </c>
    </row>
    <row r="798" spans="27:35" ht="12.75" customHeight="1">
      <c r="AA798" s="1">
        <f t="shared" si="13"/>
        <v>797</v>
      </c>
      <c r="AB798" s="1" t="b">
        <f>AND('pg2'!S300&lt;&gt;"Cancelled",'pg2'!S300&lt;&gt;"Account",'pg2'!S300&lt;&gt;"Pending",'pg2'!S300&lt;&gt;"")</f>
        <v>0</v>
      </c>
      <c r="AC798" s="1" t="str">
        <f>IF(AB798=TRUE,'pg2'!C300,"")</f>
        <v/>
      </c>
      <c r="AD798" s="1" t="str">
        <f>IF('pg2'!S300="Ordered",'pg2'!C300,"")</f>
        <v/>
      </c>
      <c r="AE798" s="2" t="str">
        <f>IF('pg2'!C300&lt;&gt;"",COUNTIF(AD2:AD3002,'pg2'!C300)&gt;4,"--")</f>
        <v>--</v>
      </c>
      <c r="AF798" s="1" t="str">
        <f ca="1">IF(startDate="",0,IF(AND('pg2'!T300&gt;=startDate,'pg2'!T300&lt;=endDate,'pg2'!R300&lt;&gt;""),'pg2'!R300,""))</f>
        <v/>
      </c>
      <c r="AG798" s="110" t="str">
        <f>IF(AC798="","",COUNTIFS(AC2:AC3002,AC798))</f>
        <v/>
      </c>
      <c r="AH798" s="2" t="str">
        <f ca="1">IFERROR(MONTH('pg2'!T300),"--")</f>
        <v>--</v>
      </c>
      <c r="AI798" s="1">
        <f ca="1">COUNTIFS(AC2:AC3002,'pg2'!C300,AH2:AH3002,AH798)</f>
        <v>0</v>
      </c>
    </row>
    <row r="799" spans="27:35" ht="12.75" customHeight="1">
      <c r="AA799" s="1">
        <f t="shared" si="13"/>
        <v>798</v>
      </c>
      <c r="AB799" s="1" t="b">
        <f>AND('pg2'!S301&lt;&gt;"Cancelled",'pg2'!S301&lt;&gt;"Account",'pg2'!S301&lt;&gt;"Pending",'pg2'!S301&lt;&gt;"")</f>
        <v>0</v>
      </c>
      <c r="AC799" s="1" t="str">
        <f>IF(AB799=TRUE,'pg2'!C301,"")</f>
        <v/>
      </c>
      <c r="AD799" s="1" t="str">
        <f>IF('pg2'!S301="Ordered",'pg2'!C301,"")</f>
        <v/>
      </c>
      <c r="AE799" s="2" t="str">
        <f>IF('pg2'!C301&lt;&gt;"",COUNTIF(AD2:AD3002,'pg2'!C301)&gt;4,"--")</f>
        <v>--</v>
      </c>
      <c r="AF799" s="1" t="str">
        <f ca="1">IF(startDate="",0,IF(AND('pg2'!T301&gt;=startDate,'pg2'!T301&lt;=endDate,'pg2'!R301&lt;&gt;""),'pg2'!R301,""))</f>
        <v/>
      </c>
      <c r="AG799" s="110" t="str">
        <f>IF(AC799="","",COUNTIFS(AC2:AC3002,AC799))</f>
        <v/>
      </c>
      <c r="AH799" s="2" t="str">
        <f ca="1">IFERROR(MONTH('pg2'!T301),"--")</f>
        <v>--</v>
      </c>
      <c r="AI799" s="1">
        <f ca="1">COUNTIFS(AC2:AC3002,'pg2'!C301,AH2:AH3002,AH799)</f>
        <v>0</v>
      </c>
    </row>
    <row r="800" spans="27:35" ht="12.75" customHeight="1">
      <c r="AA800" s="1">
        <f t="shared" si="13"/>
        <v>799</v>
      </c>
      <c r="AB800" s="1" t="b">
        <f>AND('pg2'!S302&lt;&gt;"Cancelled",'pg2'!S302&lt;&gt;"Account",'pg2'!S302&lt;&gt;"Pending",'pg2'!S302&lt;&gt;"")</f>
        <v>0</v>
      </c>
      <c r="AC800" s="1" t="str">
        <f>IF(AB800=TRUE,'pg2'!C302,"")</f>
        <v/>
      </c>
      <c r="AD800" s="1" t="str">
        <f>IF('pg2'!S302="Ordered",'pg2'!C302,"")</f>
        <v/>
      </c>
      <c r="AE800" s="2" t="str">
        <f>IF('pg2'!C302&lt;&gt;"",COUNTIF(AD2:AD3002,'pg2'!C302)&gt;4,"--")</f>
        <v>--</v>
      </c>
      <c r="AF800" s="1" t="str">
        <f ca="1">IF(startDate="",0,IF(AND('pg2'!T302&gt;=startDate,'pg2'!T302&lt;=endDate,'pg2'!R302&lt;&gt;""),'pg2'!R302,""))</f>
        <v/>
      </c>
      <c r="AG800" s="110" t="str">
        <f>IF(AC800="","",COUNTIFS(AC2:AC3002,AC800))</f>
        <v/>
      </c>
      <c r="AH800" s="2" t="str">
        <f ca="1">IFERROR(MONTH('pg2'!T302),"--")</f>
        <v>--</v>
      </c>
      <c r="AI800" s="1">
        <f ca="1">COUNTIFS(AC2:AC3002,'pg2'!C302,AH2:AH3002,AH800)</f>
        <v>0</v>
      </c>
    </row>
    <row r="801" spans="27:35" ht="12.75" customHeight="1">
      <c r="AA801" s="1">
        <f t="shared" si="13"/>
        <v>800</v>
      </c>
      <c r="AB801" s="1" t="b">
        <f>AND('pg2'!S303&lt;&gt;"Cancelled",'pg2'!S303&lt;&gt;"Account",'pg2'!S303&lt;&gt;"Pending",'pg2'!S303&lt;&gt;"")</f>
        <v>0</v>
      </c>
      <c r="AC801" s="1" t="str">
        <f>IF(AB801=TRUE,'pg2'!C303,"")</f>
        <v/>
      </c>
      <c r="AD801" s="1" t="str">
        <f>IF('pg2'!S303="Ordered",'pg2'!C303,"")</f>
        <v/>
      </c>
      <c r="AE801" s="2" t="str">
        <f>IF('pg2'!C303&lt;&gt;"",COUNTIF(AD2:AD3002,'pg2'!C303)&gt;4,"--")</f>
        <v>--</v>
      </c>
      <c r="AF801" s="1" t="str">
        <f ca="1">IF(startDate="",0,IF(AND('pg2'!T303&gt;=startDate,'pg2'!T303&lt;=endDate,'pg2'!R303&lt;&gt;""),'pg2'!R303,""))</f>
        <v/>
      </c>
      <c r="AG801" s="110" t="str">
        <f>IF(AC801="","",COUNTIFS(AC2:AC3002,AC801))</f>
        <v/>
      </c>
      <c r="AH801" s="2" t="str">
        <f ca="1">IFERROR(MONTH('pg2'!T303),"--")</f>
        <v>--</v>
      </c>
      <c r="AI801" s="1">
        <f ca="1">COUNTIFS(AC2:AC3002,'pg2'!C303,AH2:AH3002,AH801)</f>
        <v>0</v>
      </c>
    </row>
    <row r="802" spans="27:35" ht="12.75" customHeight="1">
      <c r="AA802" s="1">
        <f t="shared" si="13"/>
        <v>801</v>
      </c>
      <c r="AB802" s="1" t="b">
        <f>AND('pg2'!S304&lt;&gt;"Cancelled",'pg2'!S304&lt;&gt;"Account",'pg2'!S304&lt;&gt;"Pending",'pg2'!S304&lt;&gt;"")</f>
        <v>0</v>
      </c>
      <c r="AC802" s="1" t="str">
        <f>IF(AB802=TRUE,'pg2'!C304,"")</f>
        <v/>
      </c>
      <c r="AD802" s="1" t="str">
        <f>IF('pg2'!S304="Ordered",'pg2'!C304,"")</f>
        <v/>
      </c>
      <c r="AE802" s="2" t="str">
        <f>IF('pg2'!C304&lt;&gt;"",COUNTIF(AD2:AD3002,'pg2'!C304)&gt;4,"--")</f>
        <v>--</v>
      </c>
      <c r="AF802" s="1" t="str">
        <f ca="1">IF(startDate="",0,IF(AND('pg2'!T304&gt;=startDate,'pg2'!T304&lt;=endDate,'pg2'!R304&lt;&gt;""),'pg2'!R304,""))</f>
        <v/>
      </c>
      <c r="AG802" s="110" t="str">
        <f>IF(AC802="","",COUNTIFS(AC2:AC3002,AC802))</f>
        <v/>
      </c>
      <c r="AH802" s="2" t="str">
        <f ca="1">IFERROR(MONTH('pg2'!T304),"--")</f>
        <v>--</v>
      </c>
      <c r="AI802" s="1">
        <f ca="1">COUNTIFS(AC2:AC3002,'pg2'!C304,AH2:AH3002,AH802)</f>
        <v>0</v>
      </c>
    </row>
    <row r="803" spans="27:35" ht="12.75" customHeight="1">
      <c r="AA803" s="1">
        <f t="shared" si="13"/>
        <v>802</v>
      </c>
      <c r="AB803" s="1" t="b">
        <f>AND('pg2'!S305&lt;&gt;"Cancelled",'pg2'!S305&lt;&gt;"Account",'pg2'!S305&lt;&gt;"Pending",'pg2'!S305&lt;&gt;"")</f>
        <v>0</v>
      </c>
      <c r="AC803" s="1" t="str">
        <f>IF(AB803=TRUE,'pg2'!C305,"")</f>
        <v/>
      </c>
      <c r="AD803" s="1" t="str">
        <f>IF('pg2'!S305="Ordered",'pg2'!C305,"")</f>
        <v/>
      </c>
      <c r="AE803" s="2" t="str">
        <f>IF('pg2'!C305&lt;&gt;"",COUNTIF(AD2:AD3002,'pg2'!C305)&gt;4,"--")</f>
        <v>--</v>
      </c>
      <c r="AF803" s="1" t="str">
        <f ca="1">IF(startDate="",0,IF(AND('pg2'!T305&gt;=startDate,'pg2'!T305&lt;=endDate,'pg2'!R305&lt;&gt;""),'pg2'!R305,""))</f>
        <v/>
      </c>
      <c r="AG803" s="110" t="str">
        <f>IF(AC803="","",COUNTIFS(AC2:AC3002,AC803))</f>
        <v/>
      </c>
      <c r="AH803" s="2" t="str">
        <f ca="1">IFERROR(MONTH('pg2'!T305),"--")</f>
        <v>--</v>
      </c>
      <c r="AI803" s="1">
        <f ca="1">COUNTIFS(AC2:AC3002,'pg2'!C305,AH2:AH3002,AH803)</f>
        <v>0</v>
      </c>
    </row>
    <row r="804" spans="27:35" ht="12.75" customHeight="1">
      <c r="AA804" s="1">
        <f t="shared" si="13"/>
        <v>803</v>
      </c>
      <c r="AB804" s="1" t="b">
        <f>AND('pg2'!S306&lt;&gt;"Cancelled",'pg2'!S306&lt;&gt;"Account",'pg2'!S306&lt;&gt;"Pending",'pg2'!S306&lt;&gt;"")</f>
        <v>0</v>
      </c>
      <c r="AC804" s="1" t="str">
        <f>IF(AB804=TRUE,'pg2'!C306,"")</f>
        <v/>
      </c>
      <c r="AD804" s="1" t="str">
        <f>IF('pg2'!S306="Ordered",'pg2'!C306,"")</f>
        <v/>
      </c>
      <c r="AE804" s="2" t="str">
        <f>IF('pg2'!C306&lt;&gt;"",COUNTIF(AD2:AD3002,'pg2'!C306)&gt;4,"--")</f>
        <v>--</v>
      </c>
      <c r="AF804" s="1" t="str">
        <f ca="1">IF(startDate="",0,IF(AND('pg2'!T306&gt;=startDate,'pg2'!T306&lt;=endDate,'pg2'!R306&lt;&gt;""),'pg2'!R306,""))</f>
        <v/>
      </c>
      <c r="AG804" s="110" t="str">
        <f>IF(AC804="","",COUNTIFS(AC2:AC3002,AC804))</f>
        <v/>
      </c>
      <c r="AH804" s="2" t="str">
        <f ca="1">IFERROR(MONTH('pg2'!T306),"--")</f>
        <v>--</v>
      </c>
      <c r="AI804" s="1">
        <f ca="1">COUNTIFS(AC2:AC3002,'pg2'!C306,AH2:AH3002,AH804)</f>
        <v>0</v>
      </c>
    </row>
    <row r="805" spans="27:35" ht="12.75" customHeight="1">
      <c r="AA805" s="1">
        <f t="shared" si="13"/>
        <v>804</v>
      </c>
      <c r="AB805" s="1" t="b">
        <f>AND('pg2'!S307&lt;&gt;"Cancelled",'pg2'!S307&lt;&gt;"Account",'pg2'!S307&lt;&gt;"Pending",'pg2'!S307&lt;&gt;"")</f>
        <v>0</v>
      </c>
      <c r="AC805" s="1" t="str">
        <f>IF(AB805=TRUE,'pg2'!C307,"")</f>
        <v/>
      </c>
      <c r="AD805" s="1" t="str">
        <f>IF('pg2'!S307="Ordered",'pg2'!C307,"")</f>
        <v/>
      </c>
      <c r="AE805" s="2" t="str">
        <f>IF('pg2'!C307&lt;&gt;"",COUNTIF(AD2:AD3002,'pg2'!C307)&gt;4,"--")</f>
        <v>--</v>
      </c>
      <c r="AF805" s="1" t="str">
        <f ca="1">IF(startDate="",0,IF(AND('pg2'!T307&gt;=startDate,'pg2'!T307&lt;=endDate,'pg2'!R307&lt;&gt;""),'pg2'!R307,""))</f>
        <v/>
      </c>
      <c r="AG805" s="110" t="str">
        <f>IF(AC805="","",COUNTIFS(AC2:AC3002,AC805))</f>
        <v/>
      </c>
      <c r="AH805" s="2" t="str">
        <f ca="1">IFERROR(MONTH('pg2'!T307),"--")</f>
        <v>--</v>
      </c>
      <c r="AI805" s="1">
        <f ca="1">COUNTIFS(AC2:AC3002,'pg2'!C307,AH2:AH3002,AH805)</f>
        <v>0</v>
      </c>
    </row>
    <row r="806" spans="27:35" ht="12.75" customHeight="1">
      <c r="AA806" s="1">
        <f t="shared" si="13"/>
        <v>805</v>
      </c>
      <c r="AB806" s="1" t="b">
        <f>AND('pg2'!S308&lt;&gt;"Cancelled",'pg2'!S308&lt;&gt;"Account",'pg2'!S308&lt;&gt;"Pending",'pg2'!S308&lt;&gt;"")</f>
        <v>0</v>
      </c>
      <c r="AC806" s="1" t="str">
        <f>IF(AB806=TRUE,'pg2'!C308,"")</f>
        <v/>
      </c>
      <c r="AD806" s="1" t="str">
        <f>IF('pg2'!S308="Ordered",'pg2'!C308,"")</f>
        <v/>
      </c>
      <c r="AE806" s="2" t="str">
        <f>IF('pg2'!C308&lt;&gt;"",COUNTIF(AD2:AD3002,'pg2'!C308)&gt;4,"--")</f>
        <v>--</v>
      </c>
      <c r="AF806" s="1" t="str">
        <f ca="1">IF(startDate="",0,IF(AND('pg2'!T308&gt;=startDate,'pg2'!T308&lt;=endDate,'pg2'!R308&lt;&gt;""),'pg2'!R308,""))</f>
        <v/>
      </c>
      <c r="AG806" s="110" t="str">
        <f>IF(AC806="","",COUNTIFS(AC2:AC3002,AC806))</f>
        <v/>
      </c>
      <c r="AH806" s="2" t="str">
        <f ca="1">IFERROR(MONTH('pg2'!T308),"--")</f>
        <v>--</v>
      </c>
      <c r="AI806" s="1">
        <f ca="1">COUNTIFS(AC2:AC3002,'pg2'!C308,AH2:AH3002,AH806)</f>
        <v>0</v>
      </c>
    </row>
    <row r="807" spans="27:35" ht="12.75" customHeight="1">
      <c r="AA807" s="1">
        <f t="shared" si="13"/>
        <v>806</v>
      </c>
      <c r="AB807" s="1" t="b">
        <f>AND('pg2'!S309&lt;&gt;"Cancelled",'pg2'!S309&lt;&gt;"Account",'pg2'!S309&lt;&gt;"Pending",'pg2'!S309&lt;&gt;"")</f>
        <v>0</v>
      </c>
      <c r="AC807" s="1" t="str">
        <f>IF(AB807=TRUE,'pg2'!C309,"")</f>
        <v/>
      </c>
      <c r="AD807" s="1" t="str">
        <f>IF('pg2'!S309="Ordered",'pg2'!C309,"")</f>
        <v/>
      </c>
      <c r="AE807" s="2" t="str">
        <f>IF('pg2'!C309&lt;&gt;"",COUNTIF(AD2:AD3002,'pg2'!C309)&gt;4,"--")</f>
        <v>--</v>
      </c>
      <c r="AF807" s="1" t="str">
        <f ca="1">IF(startDate="",0,IF(AND('pg2'!T309&gt;=startDate,'pg2'!T309&lt;=endDate,'pg2'!R309&lt;&gt;""),'pg2'!R309,""))</f>
        <v/>
      </c>
      <c r="AG807" s="110" t="str">
        <f>IF(AC807="","",COUNTIFS(AC2:AC3002,AC807))</f>
        <v/>
      </c>
      <c r="AH807" s="2" t="str">
        <f ca="1">IFERROR(MONTH('pg2'!T309),"--")</f>
        <v>--</v>
      </c>
      <c r="AI807" s="1">
        <f ca="1">COUNTIFS(AC2:AC3002,'pg2'!C309,AH2:AH3002,AH807)</f>
        <v>0</v>
      </c>
    </row>
    <row r="808" spans="27:35" ht="12.75" customHeight="1">
      <c r="AA808" s="1">
        <f t="shared" si="13"/>
        <v>807</v>
      </c>
      <c r="AB808" s="1" t="b">
        <f>AND('pg2'!S310&lt;&gt;"Cancelled",'pg2'!S310&lt;&gt;"Account",'pg2'!S310&lt;&gt;"Pending",'pg2'!S310&lt;&gt;"")</f>
        <v>0</v>
      </c>
      <c r="AC808" s="1" t="str">
        <f>IF(AB808=TRUE,'pg2'!C310,"")</f>
        <v/>
      </c>
      <c r="AD808" s="1" t="str">
        <f>IF('pg2'!S310="Ordered",'pg2'!C310,"")</f>
        <v/>
      </c>
      <c r="AE808" s="2" t="str">
        <f>IF('pg2'!C310&lt;&gt;"",COUNTIF(AD2:AD3002,'pg2'!C310)&gt;4,"--")</f>
        <v>--</v>
      </c>
      <c r="AF808" s="1" t="str">
        <f ca="1">IF(startDate="",0,IF(AND('pg2'!T310&gt;=startDate,'pg2'!T310&lt;=endDate,'pg2'!R310&lt;&gt;""),'pg2'!R310,""))</f>
        <v/>
      </c>
      <c r="AG808" s="110" t="str">
        <f>IF(AC808="","",COUNTIFS(AC2:AC3002,AC808))</f>
        <v/>
      </c>
      <c r="AH808" s="2" t="str">
        <f ca="1">IFERROR(MONTH('pg2'!T310),"--")</f>
        <v>--</v>
      </c>
      <c r="AI808" s="1">
        <f ca="1">COUNTIFS(AC2:AC3002,'pg2'!C310,AH2:AH3002,AH808)</f>
        <v>0</v>
      </c>
    </row>
    <row r="809" spans="27:35" ht="12.75" customHeight="1">
      <c r="AA809" s="1">
        <f t="shared" si="13"/>
        <v>808</v>
      </c>
      <c r="AB809" s="1" t="b">
        <f>AND('pg2'!S311&lt;&gt;"Cancelled",'pg2'!S311&lt;&gt;"Account",'pg2'!S311&lt;&gt;"Pending",'pg2'!S311&lt;&gt;"")</f>
        <v>0</v>
      </c>
      <c r="AC809" s="1" t="str">
        <f>IF(AB809=TRUE,'pg2'!C311,"")</f>
        <v/>
      </c>
      <c r="AD809" s="1" t="str">
        <f>IF('pg2'!S311="Ordered",'pg2'!C311,"")</f>
        <v/>
      </c>
      <c r="AE809" s="2" t="str">
        <f>IF('pg2'!C311&lt;&gt;"",COUNTIF(AD2:AD3002,'pg2'!C311)&gt;4,"--")</f>
        <v>--</v>
      </c>
      <c r="AF809" s="1" t="str">
        <f ca="1">IF(startDate="",0,IF(AND('pg2'!T311&gt;=startDate,'pg2'!T311&lt;=endDate,'pg2'!R311&lt;&gt;""),'pg2'!R311,""))</f>
        <v/>
      </c>
      <c r="AG809" s="110" t="str">
        <f>IF(AC809="","",COUNTIFS(AC2:AC3002,AC809))</f>
        <v/>
      </c>
      <c r="AH809" s="2" t="str">
        <f ca="1">IFERROR(MONTH('pg2'!T311),"--")</f>
        <v>--</v>
      </c>
      <c r="AI809" s="1">
        <f ca="1">COUNTIFS(AC2:AC3002,'pg2'!C311,AH2:AH3002,AH809)</f>
        <v>0</v>
      </c>
    </row>
    <row r="810" spans="27:35" ht="12.75" customHeight="1">
      <c r="AA810" s="1">
        <f t="shared" si="13"/>
        <v>809</v>
      </c>
      <c r="AB810" s="1" t="b">
        <f>AND('pg2'!S312&lt;&gt;"Cancelled",'pg2'!S312&lt;&gt;"Account",'pg2'!S312&lt;&gt;"Pending",'pg2'!S312&lt;&gt;"")</f>
        <v>0</v>
      </c>
      <c r="AC810" s="1" t="str">
        <f>IF(AB810=TRUE,'pg2'!C312,"")</f>
        <v/>
      </c>
      <c r="AD810" s="1" t="str">
        <f>IF('pg2'!S312="Ordered",'pg2'!C312,"")</f>
        <v/>
      </c>
      <c r="AE810" s="2" t="str">
        <f>IF('pg2'!C312&lt;&gt;"",COUNTIF(AD2:AD3002,'pg2'!C312)&gt;4,"--")</f>
        <v>--</v>
      </c>
      <c r="AF810" s="1" t="str">
        <f ca="1">IF(startDate="",0,IF(AND('pg2'!T312&gt;=startDate,'pg2'!T312&lt;=endDate,'pg2'!R312&lt;&gt;""),'pg2'!R312,""))</f>
        <v/>
      </c>
      <c r="AG810" s="110" t="str">
        <f>IF(AC810="","",COUNTIFS(AC2:AC3002,AC810))</f>
        <v/>
      </c>
      <c r="AH810" s="2" t="str">
        <f ca="1">IFERROR(MONTH('pg2'!T312),"--")</f>
        <v>--</v>
      </c>
      <c r="AI810" s="1">
        <f ca="1">COUNTIFS(AC2:AC3002,'pg2'!C312,AH2:AH3002,AH810)</f>
        <v>0</v>
      </c>
    </row>
    <row r="811" spans="27:35" ht="12.75" customHeight="1">
      <c r="AA811" s="1">
        <f t="shared" si="13"/>
        <v>810</v>
      </c>
      <c r="AB811" s="1" t="b">
        <f>AND('pg2'!S313&lt;&gt;"Cancelled",'pg2'!S313&lt;&gt;"Account",'pg2'!S313&lt;&gt;"Pending",'pg2'!S313&lt;&gt;"")</f>
        <v>0</v>
      </c>
      <c r="AC811" s="1" t="str">
        <f>IF(AB811=TRUE,'pg2'!C313,"")</f>
        <v/>
      </c>
      <c r="AD811" s="1" t="str">
        <f>IF('pg2'!S313="Ordered",'pg2'!C313,"")</f>
        <v/>
      </c>
      <c r="AE811" s="2" t="str">
        <f>IF('pg2'!C313&lt;&gt;"",COUNTIF(AD2:AD3002,'pg2'!C313)&gt;4,"--")</f>
        <v>--</v>
      </c>
      <c r="AF811" s="1" t="str">
        <f ca="1">IF(startDate="",0,IF(AND('pg2'!T313&gt;=startDate,'pg2'!T313&lt;=endDate,'pg2'!R313&lt;&gt;""),'pg2'!R313,""))</f>
        <v/>
      </c>
      <c r="AG811" s="110" t="str">
        <f>IF(AC811="","",COUNTIFS(AC2:AC3002,AC811))</f>
        <v/>
      </c>
      <c r="AH811" s="2" t="str">
        <f ca="1">IFERROR(MONTH('pg2'!T313),"--")</f>
        <v>--</v>
      </c>
      <c r="AI811" s="1">
        <f ca="1">COUNTIFS(AC2:AC3002,'pg2'!C313,AH2:AH3002,AH811)</f>
        <v>0</v>
      </c>
    </row>
    <row r="812" spans="27:35" ht="12.75" customHeight="1">
      <c r="AA812" s="1">
        <f t="shared" si="13"/>
        <v>811</v>
      </c>
      <c r="AB812" s="1" t="b">
        <f>AND('pg2'!S314&lt;&gt;"Cancelled",'pg2'!S314&lt;&gt;"Account",'pg2'!S314&lt;&gt;"Pending",'pg2'!S314&lt;&gt;"")</f>
        <v>0</v>
      </c>
      <c r="AC812" s="1" t="str">
        <f>IF(AB812=TRUE,'pg2'!C314,"")</f>
        <v/>
      </c>
      <c r="AD812" s="1" t="str">
        <f>IF('pg2'!S314="Ordered",'pg2'!C314,"")</f>
        <v/>
      </c>
      <c r="AE812" s="2" t="str">
        <f>IF('pg2'!C314&lt;&gt;"",COUNTIF(AD2:AD3002,'pg2'!C314)&gt;4,"--")</f>
        <v>--</v>
      </c>
      <c r="AF812" s="1" t="str">
        <f ca="1">IF(startDate="",0,IF(AND('pg2'!T314&gt;=startDate,'pg2'!T314&lt;=endDate,'pg2'!R314&lt;&gt;""),'pg2'!R314,""))</f>
        <v/>
      </c>
      <c r="AG812" s="110" t="str">
        <f>IF(AC812="","",COUNTIFS(AC2:AC3002,AC812))</f>
        <v/>
      </c>
      <c r="AH812" s="2" t="str">
        <f ca="1">IFERROR(MONTH('pg2'!T314),"--")</f>
        <v>--</v>
      </c>
      <c r="AI812" s="1">
        <f ca="1">COUNTIFS(AC2:AC3002,'pg2'!C314,AH2:AH3002,AH812)</f>
        <v>0</v>
      </c>
    </row>
    <row r="813" spans="27:35" ht="12.75" customHeight="1">
      <c r="AA813" s="1">
        <f t="shared" si="13"/>
        <v>812</v>
      </c>
      <c r="AB813" s="1" t="b">
        <f>AND('pg2'!S315&lt;&gt;"Cancelled",'pg2'!S315&lt;&gt;"Account",'pg2'!S315&lt;&gt;"Pending",'pg2'!S315&lt;&gt;"")</f>
        <v>0</v>
      </c>
      <c r="AC813" s="1" t="str">
        <f>IF(AB813=TRUE,'pg2'!C315,"")</f>
        <v/>
      </c>
      <c r="AD813" s="1" t="str">
        <f>IF('pg2'!S315="Ordered",'pg2'!C315,"")</f>
        <v/>
      </c>
      <c r="AE813" s="2" t="str">
        <f>IF('pg2'!C315&lt;&gt;"",COUNTIF(AD2:AD3002,'pg2'!C315)&gt;4,"--")</f>
        <v>--</v>
      </c>
      <c r="AF813" s="1" t="str">
        <f ca="1">IF(startDate="",0,IF(AND('pg2'!T315&gt;=startDate,'pg2'!T315&lt;=endDate,'pg2'!R315&lt;&gt;""),'pg2'!R315,""))</f>
        <v/>
      </c>
      <c r="AG813" s="110" t="str">
        <f>IF(AC813="","",COUNTIFS(AC2:AC3002,AC813))</f>
        <v/>
      </c>
      <c r="AH813" s="2" t="str">
        <f ca="1">IFERROR(MONTH('pg2'!T315),"--")</f>
        <v>--</v>
      </c>
      <c r="AI813" s="1">
        <f ca="1">COUNTIFS(AC2:AC3002,'pg2'!C315,AH2:AH3002,AH813)</f>
        <v>0</v>
      </c>
    </row>
    <row r="814" spans="27:35" ht="12.75" customHeight="1">
      <c r="AA814" s="1">
        <f t="shared" si="13"/>
        <v>813</v>
      </c>
      <c r="AB814" s="1" t="b">
        <f>AND('pg2'!S316&lt;&gt;"Cancelled",'pg2'!S316&lt;&gt;"Account",'pg2'!S316&lt;&gt;"Pending",'pg2'!S316&lt;&gt;"")</f>
        <v>0</v>
      </c>
      <c r="AC814" s="1" t="str">
        <f>IF(AB814=TRUE,'pg2'!C316,"")</f>
        <v/>
      </c>
      <c r="AD814" s="1" t="str">
        <f>IF('pg2'!S316="Ordered",'pg2'!C316,"")</f>
        <v/>
      </c>
      <c r="AE814" s="2" t="str">
        <f>IF('pg2'!C316&lt;&gt;"",COUNTIF(AD2:AD3002,'pg2'!C316)&gt;4,"--")</f>
        <v>--</v>
      </c>
      <c r="AF814" s="1" t="str">
        <f ca="1">IF(startDate="",0,IF(AND('pg2'!T316&gt;=startDate,'pg2'!T316&lt;=endDate,'pg2'!R316&lt;&gt;""),'pg2'!R316,""))</f>
        <v/>
      </c>
      <c r="AG814" s="110" t="str">
        <f>IF(AC814="","",COUNTIFS(AC2:AC3002,AC814))</f>
        <v/>
      </c>
      <c r="AH814" s="2" t="str">
        <f ca="1">IFERROR(MONTH('pg2'!T316),"--")</f>
        <v>--</v>
      </c>
      <c r="AI814" s="1">
        <f ca="1">COUNTIFS(AC2:AC3002,'pg2'!C316,AH2:AH3002,AH814)</f>
        <v>0</v>
      </c>
    </row>
    <row r="815" spans="27:35" ht="12.75" customHeight="1">
      <c r="AA815" s="1">
        <f t="shared" si="13"/>
        <v>814</v>
      </c>
      <c r="AB815" s="1" t="b">
        <f>AND('pg2'!S317&lt;&gt;"Cancelled",'pg2'!S317&lt;&gt;"Account",'pg2'!S317&lt;&gt;"Pending",'pg2'!S317&lt;&gt;"")</f>
        <v>0</v>
      </c>
      <c r="AC815" s="1" t="str">
        <f>IF(AB815=TRUE,'pg2'!C317,"")</f>
        <v/>
      </c>
      <c r="AD815" s="1" t="str">
        <f>IF('pg2'!S317="Ordered",'pg2'!C317,"")</f>
        <v/>
      </c>
      <c r="AE815" s="2" t="str">
        <f>IF('pg2'!C317&lt;&gt;"",COUNTIF(AD2:AD3002,'pg2'!C317)&gt;4,"--")</f>
        <v>--</v>
      </c>
      <c r="AF815" s="1" t="str">
        <f ca="1">IF(startDate="",0,IF(AND('pg2'!T317&gt;=startDate,'pg2'!T317&lt;=endDate,'pg2'!R317&lt;&gt;""),'pg2'!R317,""))</f>
        <v/>
      </c>
      <c r="AG815" s="110" t="str">
        <f>IF(AC815="","",COUNTIFS(AC2:AC3002,AC815))</f>
        <v/>
      </c>
      <c r="AH815" s="2" t="str">
        <f ca="1">IFERROR(MONTH('pg2'!T317),"--")</f>
        <v>--</v>
      </c>
      <c r="AI815" s="1">
        <f ca="1">COUNTIFS(AC2:AC3002,'pg2'!C317,AH2:AH3002,AH815)</f>
        <v>0</v>
      </c>
    </row>
    <row r="816" spans="27:35" ht="12.75" customHeight="1">
      <c r="AA816" s="1">
        <f t="shared" si="13"/>
        <v>815</v>
      </c>
      <c r="AB816" s="1" t="b">
        <f>AND('pg2'!S318&lt;&gt;"Cancelled",'pg2'!S318&lt;&gt;"Account",'pg2'!S318&lt;&gt;"Pending",'pg2'!S318&lt;&gt;"")</f>
        <v>0</v>
      </c>
      <c r="AC816" s="1" t="str">
        <f>IF(AB816=TRUE,'pg2'!C318,"")</f>
        <v/>
      </c>
      <c r="AD816" s="1" t="str">
        <f>IF('pg2'!S318="Ordered",'pg2'!C318,"")</f>
        <v/>
      </c>
      <c r="AE816" s="2" t="str">
        <f>IF('pg2'!C318&lt;&gt;"",COUNTIF(AD2:AD3002,'pg2'!C318)&gt;4,"--")</f>
        <v>--</v>
      </c>
      <c r="AF816" s="1" t="str">
        <f ca="1">IF(startDate="",0,IF(AND('pg2'!T318&gt;=startDate,'pg2'!T318&lt;=endDate,'pg2'!R318&lt;&gt;""),'pg2'!R318,""))</f>
        <v/>
      </c>
      <c r="AG816" s="110" t="str">
        <f>IF(AC816="","",COUNTIFS(AC2:AC3002,AC816))</f>
        <v/>
      </c>
      <c r="AH816" s="2" t="str">
        <f ca="1">IFERROR(MONTH('pg2'!T318),"--")</f>
        <v>--</v>
      </c>
      <c r="AI816" s="1">
        <f ca="1">COUNTIFS(AC2:AC3002,'pg2'!C318,AH2:AH3002,AH816)</f>
        <v>0</v>
      </c>
    </row>
    <row r="817" spans="27:35" ht="12.75" customHeight="1">
      <c r="AA817" s="1">
        <f t="shared" si="13"/>
        <v>816</v>
      </c>
      <c r="AB817" s="1" t="b">
        <f>AND('pg2'!S319&lt;&gt;"Cancelled",'pg2'!S319&lt;&gt;"Account",'pg2'!S319&lt;&gt;"Pending",'pg2'!S319&lt;&gt;"")</f>
        <v>0</v>
      </c>
      <c r="AC817" s="1" t="str">
        <f>IF(AB817=TRUE,'pg2'!C319,"")</f>
        <v/>
      </c>
      <c r="AD817" s="1" t="str">
        <f>IF('pg2'!S319="Ordered",'pg2'!C319,"")</f>
        <v/>
      </c>
      <c r="AE817" s="2" t="str">
        <f>IF('pg2'!C319&lt;&gt;"",COUNTIF(AD2:AD3002,'pg2'!C319)&gt;4,"--")</f>
        <v>--</v>
      </c>
      <c r="AF817" s="1" t="str">
        <f ca="1">IF(startDate="",0,IF(AND('pg2'!T319&gt;=startDate,'pg2'!T319&lt;=endDate,'pg2'!R319&lt;&gt;""),'pg2'!R319,""))</f>
        <v/>
      </c>
      <c r="AG817" s="110" t="str">
        <f>IF(AC817="","",COUNTIFS(AC2:AC3002,AC817))</f>
        <v/>
      </c>
      <c r="AH817" s="2" t="str">
        <f ca="1">IFERROR(MONTH('pg2'!T319),"--")</f>
        <v>--</v>
      </c>
      <c r="AI817" s="1">
        <f ca="1">COUNTIFS(AC2:AC3002,'pg2'!C319,AH2:AH3002,AH817)</f>
        <v>0</v>
      </c>
    </row>
    <row r="818" spans="27:35" ht="12.75" customHeight="1">
      <c r="AA818" s="1">
        <f t="shared" si="13"/>
        <v>817</v>
      </c>
      <c r="AB818" s="1" t="b">
        <f>AND('pg2'!S320&lt;&gt;"Cancelled",'pg2'!S320&lt;&gt;"Account",'pg2'!S320&lt;&gt;"Pending",'pg2'!S320&lt;&gt;"")</f>
        <v>0</v>
      </c>
      <c r="AC818" s="1" t="str">
        <f>IF(AB818=TRUE,'pg2'!C320,"")</f>
        <v/>
      </c>
      <c r="AD818" s="1" t="str">
        <f>IF('pg2'!S320="Ordered",'pg2'!C320,"")</f>
        <v/>
      </c>
      <c r="AE818" s="2" t="str">
        <f>IF('pg2'!C320&lt;&gt;"",COUNTIF(AD2:AD3002,'pg2'!C320)&gt;4,"--")</f>
        <v>--</v>
      </c>
      <c r="AF818" s="1" t="str">
        <f ca="1">IF(startDate="",0,IF(AND('pg2'!T320&gt;=startDate,'pg2'!T320&lt;=endDate,'pg2'!R320&lt;&gt;""),'pg2'!R320,""))</f>
        <v/>
      </c>
      <c r="AG818" s="110" t="str">
        <f>IF(AC818="","",COUNTIFS(AC2:AC3002,AC818))</f>
        <v/>
      </c>
      <c r="AH818" s="2" t="str">
        <f ca="1">IFERROR(MONTH('pg2'!T320),"--")</f>
        <v>--</v>
      </c>
      <c r="AI818" s="1">
        <f ca="1">COUNTIFS(AC2:AC3002,'pg2'!C320,AH2:AH3002,AH818)</f>
        <v>0</v>
      </c>
    </row>
    <row r="819" spans="27:35" ht="12.75" customHeight="1">
      <c r="AA819" s="1">
        <f t="shared" si="13"/>
        <v>818</v>
      </c>
      <c r="AB819" s="1" t="b">
        <f>AND('pg2'!S321&lt;&gt;"Cancelled",'pg2'!S321&lt;&gt;"Account",'pg2'!S321&lt;&gt;"Pending",'pg2'!S321&lt;&gt;"")</f>
        <v>0</v>
      </c>
      <c r="AC819" s="1" t="str">
        <f>IF(AB819=TRUE,'pg2'!C321,"")</f>
        <v/>
      </c>
      <c r="AD819" s="1" t="str">
        <f>IF('pg2'!S321="Ordered",'pg2'!C321,"")</f>
        <v/>
      </c>
      <c r="AE819" s="2" t="str">
        <f>IF('pg2'!C321&lt;&gt;"",COUNTIF(AD2:AD3002,'pg2'!C321)&gt;4,"--")</f>
        <v>--</v>
      </c>
      <c r="AF819" s="1" t="str">
        <f ca="1">IF(startDate="",0,IF(AND('pg2'!T321&gt;=startDate,'pg2'!T321&lt;=endDate,'pg2'!R321&lt;&gt;""),'pg2'!R321,""))</f>
        <v/>
      </c>
      <c r="AG819" s="110" t="str">
        <f>IF(AC819="","",COUNTIFS(AC2:AC3002,AC819))</f>
        <v/>
      </c>
      <c r="AH819" s="2" t="str">
        <f ca="1">IFERROR(MONTH('pg2'!T321),"--")</f>
        <v>--</v>
      </c>
      <c r="AI819" s="1">
        <f ca="1">COUNTIFS(AC2:AC3002,'pg2'!C321,AH2:AH3002,AH819)</f>
        <v>0</v>
      </c>
    </row>
    <row r="820" spans="27:35" ht="12.75" customHeight="1">
      <c r="AA820" s="1">
        <f t="shared" si="13"/>
        <v>819</v>
      </c>
      <c r="AB820" s="1" t="b">
        <f>AND('pg2'!S322&lt;&gt;"Cancelled",'pg2'!S322&lt;&gt;"Account",'pg2'!S322&lt;&gt;"Pending",'pg2'!S322&lt;&gt;"")</f>
        <v>0</v>
      </c>
      <c r="AC820" s="1" t="str">
        <f>IF(AB820=TRUE,'pg2'!C322,"")</f>
        <v/>
      </c>
      <c r="AD820" s="1" t="str">
        <f>IF('pg2'!S322="Ordered",'pg2'!C322,"")</f>
        <v/>
      </c>
      <c r="AE820" s="2" t="str">
        <f>IF('pg2'!C322&lt;&gt;"",COUNTIF(AD2:AD3002,'pg2'!C322)&gt;4,"--")</f>
        <v>--</v>
      </c>
      <c r="AF820" s="1" t="str">
        <f ca="1">IF(startDate="",0,IF(AND('pg2'!T322&gt;=startDate,'pg2'!T322&lt;=endDate,'pg2'!R322&lt;&gt;""),'pg2'!R322,""))</f>
        <v/>
      </c>
      <c r="AG820" s="110" t="str">
        <f>IF(AC820="","",COUNTIFS(AC2:AC3002,AC820))</f>
        <v/>
      </c>
      <c r="AH820" s="2" t="str">
        <f ca="1">IFERROR(MONTH('pg2'!T322),"--")</f>
        <v>--</v>
      </c>
      <c r="AI820" s="1">
        <f ca="1">COUNTIFS(AC2:AC3002,'pg2'!C322,AH2:AH3002,AH820)</f>
        <v>0</v>
      </c>
    </row>
    <row r="821" spans="27:35" ht="12.75" customHeight="1">
      <c r="AA821" s="1">
        <f t="shared" si="13"/>
        <v>820</v>
      </c>
      <c r="AB821" s="1" t="b">
        <f>AND('pg2'!S323&lt;&gt;"Cancelled",'pg2'!S323&lt;&gt;"Account",'pg2'!S323&lt;&gt;"Pending",'pg2'!S323&lt;&gt;"")</f>
        <v>0</v>
      </c>
      <c r="AC821" s="1" t="str">
        <f>IF(AB821=TRUE,'pg2'!C323,"")</f>
        <v/>
      </c>
      <c r="AD821" s="1" t="str">
        <f>IF('pg2'!S323="Ordered",'pg2'!C323,"")</f>
        <v/>
      </c>
      <c r="AE821" s="2" t="str">
        <f>IF('pg2'!C323&lt;&gt;"",COUNTIF(AD2:AD3002,'pg2'!C323)&gt;4,"--")</f>
        <v>--</v>
      </c>
      <c r="AF821" s="1" t="str">
        <f ca="1">IF(startDate="",0,IF(AND('pg2'!T323&gt;=startDate,'pg2'!T323&lt;=endDate,'pg2'!R323&lt;&gt;""),'pg2'!R323,""))</f>
        <v/>
      </c>
      <c r="AG821" s="110" t="str">
        <f>IF(AC821="","",COUNTIFS(AC2:AC3002,AC821))</f>
        <v/>
      </c>
      <c r="AH821" s="2" t="str">
        <f ca="1">IFERROR(MONTH('pg2'!T323),"--")</f>
        <v>--</v>
      </c>
      <c r="AI821" s="1">
        <f ca="1">COUNTIFS(AC2:AC3002,'pg2'!C323,AH2:AH3002,AH821)</f>
        <v>0</v>
      </c>
    </row>
    <row r="822" spans="27:35" ht="12.75" customHeight="1">
      <c r="AA822" s="1">
        <f t="shared" si="13"/>
        <v>821</v>
      </c>
      <c r="AB822" s="1" t="b">
        <f>AND('pg2'!S324&lt;&gt;"Cancelled",'pg2'!S324&lt;&gt;"Account",'pg2'!S324&lt;&gt;"Pending",'pg2'!S324&lt;&gt;"")</f>
        <v>0</v>
      </c>
      <c r="AC822" s="1" t="str">
        <f>IF(AB822=TRUE,'pg2'!C324,"")</f>
        <v/>
      </c>
      <c r="AD822" s="1" t="str">
        <f>IF('pg2'!S324="Ordered",'pg2'!C324,"")</f>
        <v/>
      </c>
      <c r="AE822" s="2" t="str">
        <f>IF('pg2'!C324&lt;&gt;"",COUNTIF(AD2:AD3002,'pg2'!C324)&gt;4,"--")</f>
        <v>--</v>
      </c>
      <c r="AF822" s="1" t="str">
        <f ca="1">IF(startDate="",0,IF(AND('pg2'!T324&gt;=startDate,'pg2'!T324&lt;=endDate,'pg2'!R324&lt;&gt;""),'pg2'!R324,""))</f>
        <v/>
      </c>
      <c r="AG822" s="110" t="str">
        <f>IF(AC822="","",COUNTIFS(AC2:AC3002,AC822))</f>
        <v/>
      </c>
      <c r="AH822" s="2" t="str">
        <f ca="1">IFERROR(MONTH('pg2'!T324),"--")</f>
        <v>--</v>
      </c>
      <c r="AI822" s="1">
        <f ca="1">COUNTIFS(AC2:AC3002,'pg2'!C324,AH2:AH3002,AH822)</f>
        <v>0</v>
      </c>
    </row>
    <row r="823" spans="27:35" ht="12.75" customHeight="1">
      <c r="AA823" s="1">
        <f t="shared" si="13"/>
        <v>822</v>
      </c>
      <c r="AB823" s="1" t="b">
        <f>AND('pg2'!S325&lt;&gt;"Cancelled",'pg2'!S325&lt;&gt;"Account",'pg2'!S325&lt;&gt;"Pending",'pg2'!S325&lt;&gt;"")</f>
        <v>0</v>
      </c>
      <c r="AC823" s="1" t="str">
        <f>IF(AB823=TRUE,'pg2'!C325,"")</f>
        <v/>
      </c>
      <c r="AD823" s="1" t="str">
        <f>IF('pg2'!S325="Ordered",'pg2'!C325,"")</f>
        <v/>
      </c>
      <c r="AE823" s="2" t="str">
        <f>IF('pg2'!C325&lt;&gt;"",COUNTIF(AD2:AD3002,'pg2'!C325)&gt;4,"--")</f>
        <v>--</v>
      </c>
      <c r="AF823" s="1" t="str">
        <f ca="1">IF(startDate="",0,IF(AND('pg2'!T325&gt;=startDate,'pg2'!T325&lt;=endDate,'pg2'!R325&lt;&gt;""),'pg2'!R325,""))</f>
        <v/>
      </c>
      <c r="AG823" s="110" t="str">
        <f>IF(AC823="","",COUNTIFS(AC2:AC3002,AC823))</f>
        <v/>
      </c>
      <c r="AH823" s="2" t="str">
        <f ca="1">IFERROR(MONTH('pg2'!T325),"--")</f>
        <v>--</v>
      </c>
      <c r="AI823" s="1">
        <f ca="1">COUNTIFS(AC2:AC3002,'pg2'!C325,AH2:AH3002,AH823)</f>
        <v>0</v>
      </c>
    </row>
    <row r="824" spans="27:35" ht="12.75" customHeight="1">
      <c r="AA824" s="1">
        <f t="shared" si="13"/>
        <v>823</v>
      </c>
      <c r="AB824" s="1" t="b">
        <f>AND('pg2'!S326&lt;&gt;"Cancelled",'pg2'!S326&lt;&gt;"Account",'pg2'!S326&lt;&gt;"Pending",'pg2'!S326&lt;&gt;"")</f>
        <v>0</v>
      </c>
      <c r="AC824" s="1" t="str">
        <f>IF(AB824=TRUE,'pg2'!C326,"")</f>
        <v/>
      </c>
      <c r="AD824" s="1" t="str">
        <f>IF('pg2'!S326="Ordered",'pg2'!C326,"")</f>
        <v/>
      </c>
      <c r="AE824" s="2" t="str">
        <f>IF('pg2'!C326&lt;&gt;"",COUNTIF(AD2:AD3002,'pg2'!C326)&gt;4,"--")</f>
        <v>--</v>
      </c>
      <c r="AF824" s="1" t="str">
        <f ca="1">IF(startDate="",0,IF(AND('pg2'!T326&gt;=startDate,'pg2'!T326&lt;=endDate,'pg2'!R326&lt;&gt;""),'pg2'!R326,""))</f>
        <v/>
      </c>
      <c r="AG824" s="110" t="str">
        <f>IF(AC824="","",COUNTIFS(AC2:AC3002,AC824))</f>
        <v/>
      </c>
      <c r="AH824" s="2" t="str">
        <f ca="1">IFERROR(MONTH('pg2'!T326),"--")</f>
        <v>--</v>
      </c>
      <c r="AI824" s="1">
        <f ca="1">COUNTIFS(AC2:AC3002,'pg2'!C326,AH2:AH3002,AH824)</f>
        <v>0</v>
      </c>
    </row>
    <row r="825" spans="27:35" ht="12.75" customHeight="1">
      <c r="AA825" s="1">
        <f t="shared" si="13"/>
        <v>824</v>
      </c>
      <c r="AB825" s="1" t="b">
        <f>AND('pg2'!S327&lt;&gt;"Cancelled",'pg2'!S327&lt;&gt;"Account",'pg2'!S327&lt;&gt;"Pending",'pg2'!S327&lt;&gt;"")</f>
        <v>0</v>
      </c>
      <c r="AC825" s="1" t="str">
        <f>IF(AB825=TRUE,'pg2'!C327,"")</f>
        <v/>
      </c>
      <c r="AD825" s="1" t="str">
        <f>IF('pg2'!S327="Ordered",'pg2'!C327,"")</f>
        <v/>
      </c>
      <c r="AE825" s="2" t="str">
        <f>IF('pg2'!C327&lt;&gt;"",COUNTIF(AD2:AD3002,'pg2'!C327)&gt;4,"--")</f>
        <v>--</v>
      </c>
      <c r="AF825" s="1" t="str">
        <f ca="1">IF(startDate="",0,IF(AND('pg2'!T327&gt;=startDate,'pg2'!T327&lt;=endDate,'pg2'!R327&lt;&gt;""),'pg2'!R327,""))</f>
        <v/>
      </c>
      <c r="AG825" s="110" t="str">
        <f>IF(AC825="","",COUNTIFS(AC2:AC3002,AC825))</f>
        <v/>
      </c>
      <c r="AH825" s="2" t="str">
        <f ca="1">IFERROR(MONTH('pg2'!T327),"--")</f>
        <v>--</v>
      </c>
      <c r="AI825" s="1">
        <f ca="1">COUNTIFS(AC2:AC3002,'pg2'!C327,AH2:AH3002,AH825)</f>
        <v>0</v>
      </c>
    </row>
    <row r="826" spans="27:35" ht="12.75" customHeight="1">
      <c r="AA826" s="1">
        <f t="shared" si="13"/>
        <v>825</v>
      </c>
      <c r="AB826" s="1" t="b">
        <f>AND('pg2'!S328&lt;&gt;"Cancelled",'pg2'!S328&lt;&gt;"Account",'pg2'!S328&lt;&gt;"Pending",'pg2'!S328&lt;&gt;"")</f>
        <v>0</v>
      </c>
      <c r="AC826" s="1" t="str">
        <f>IF(AB826=TRUE,'pg2'!C328,"")</f>
        <v/>
      </c>
      <c r="AD826" s="1" t="str">
        <f>IF('pg2'!S328="Ordered",'pg2'!C328,"")</f>
        <v/>
      </c>
      <c r="AE826" s="2" t="str">
        <f>IF('pg2'!C328&lt;&gt;"",COUNTIF(AD2:AD3002,'pg2'!C328)&gt;4,"--")</f>
        <v>--</v>
      </c>
      <c r="AF826" s="1" t="str">
        <f ca="1">IF(startDate="",0,IF(AND('pg2'!T328&gt;=startDate,'pg2'!T328&lt;=endDate,'pg2'!R328&lt;&gt;""),'pg2'!R328,""))</f>
        <v/>
      </c>
      <c r="AG826" s="110" t="str">
        <f>IF(AC826="","",COUNTIFS(AC2:AC3002,AC826))</f>
        <v/>
      </c>
      <c r="AH826" s="2" t="str">
        <f ca="1">IFERROR(MONTH('pg2'!T328),"--")</f>
        <v>--</v>
      </c>
      <c r="AI826" s="1">
        <f ca="1">COUNTIFS(AC2:AC3002,'pg2'!C328,AH2:AH3002,AH826)</f>
        <v>0</v>
      </c>
    </row>
    <row r="827" spans="27:35" ht="12.75" customHeight="1">
      <c r="AA827" s="1">
        <f t="shared" si="13"/>
        <v>826</v>
      </c>
      <c r="AB827" s="1" t="b">
        <f>AND('pg2'!S329&lt;&gt;"Cancelled",'pg2'!S329&lt;&gt;"Account",'pg2'!S329&lt;&gt;"Pending",'pg2'!S329&lt;&gt;"")</f>
        <v>0</v>
      </c>
      <c r="AC827" s="1" t="str">
        <f>IF(AB827=TRUE,'pg2'!C329,"")</f>
        <v/>
      </c>
      <c r="AD827" s="1" t="str">
        <f>IF('pg2'!S329="Ordered",'pg2'!C329,"")</f>
        <v/>
      </c>
      <c r="AE827" s="2" t="str">
        <f>IF('pg2'!C329&lt;&gt;"",COUNTIF(AD2:AD3002,'pg2'!C329)&gt;4,"--")</f>
        <v>--</v>
      </c>
      <c r="AF827" s="1" t="str">
        <f ca="1">IF(startDate="",0,IF(AND('pg2'!T329&gt;=startDate,'pg2'!T329&lt;=endDate,'pg2'!R329&lt;&gt;""),'pg2'!R329,""))</f>
        <v/>
      </c>
      <c r="AG827" s="110" t="str">
        <f>IF(AC827="","",COUNTIFS(AC2:AC3002,AC827))</f>
        <v/>
      </c>
      <c r="AH827" s="2" t="str">
        <f ca="1">IFERROR(MONTH('pg2'!T329),"--")</f>
        <v>--</v>
      </c>
      <c r="AI827" s="1">
        <f ca="1">COUNTIFS(AC2:AC3002,'pg2'!C329,AH2:AH3002,AH827)</f>
        <v>0</v>
      </c>
    </row>
    <row r="828" spans="27:35" ht="12.75" customHeight="1">
      <c r="AA828" s="1">
        <f t="shared" si="13"/>
        <v>827</v>
      </c>
      <c r="AB828" s="1" t="b">
        <f>AND('pg2'!S330&lt;&gt;"Cancelled",'pg2'!S330&lt;&gt;"Account",'pg2'!S330&lt;&gt;"Pending",'pg2'!S330&lt;&gt;"")</f>
        <v>0</v>
      </c>
      <c r="AC828" s="1" t="str">
        <f>IF(AB828=TRUE,'pg2'!C330,"")</f>
        <v/>
      </c>
      <c r="AD828" s="1" t="str">
        <f>IF('pg2'!S330="Ordered",'pg2'!C330,"")</f>
        <v/>
      </c>
      <c r="AE828" s="2" t="str">
        <f>IF('pg2'!C330&lt;&gt;"",COUNTIF(AD2:AD3002,'pg2'!C330)&gt;4,"--")</f>
        <v>--</v>
      </c>
      <c r="AF828" s="1" t="str">
        <f ca="1">IF(startDate="",0,IF(AND('pg2'!T330&gt;=startDate,'pg2'!T330&lt;=endDate,'pg2'!R330&lt;&gt;""),'pg2'!R330,""))</f>
        <v/>
      </c>
      <c r="AG828" s="110" t="str">
        <f>IF(AC828="","",COUNTIFS(AC2:AC3002,AC828))</f>
        <v/>
      </c>
      <c r="AH828" s="2" t="str">
        <f ca="1">IFERROR(MONTH('pg2'!T330),"--")</f>
        <v>--</v>
      </c>
      <c r="AI828" s="1">
        <f ca="1">COUNTIFS(AC2:AC3002,'pg2'!C330,AH2:AH3002,AH828)</f>
        <v>0</v>
      </c>
    </row>
    <row r="829" spans="27:35" ht="12.75" customHeight="1">
      <c r="AA829" s="1">
        <f t="shared" si="13"/>
        <v>828</v>
      </c>
      <c r="AB829" s="1" t="b">
        <f>AND('pg2'!S331&lt;&gt;"Cancelled",'pg2'!S331&lt;&gt;"Account",'pg2'!S331&lt;&gt;"Pending",'pg2'!S331&lt;&gt;"")</f>
        <v>0</v>
      </c>
      <c r="AC829" s="1" t="str">
        <f>IF(AB829=TRUE,'pg2'!C331,"")</f>
        <v/>
      </c>
      <c r="AD829" s="1" t="str">
        <f>IF('pg2'!S331="Ordered",'pg2'!C331,"")</f>
        <v/>
      </c>
      <c r="AE829" s="2" t="str">
        <f>IF('pg2'!C331&lt;&gt;"",COUNTIF(AD2:AD3002,'pg2'!C331)&gt;4,"--")</f>
        <v>--</v>
      </c>
      <c r="AF829" s="1" t="str">
        <f ca="1">IF(startDate="",0,IF(AND('pg2'!T331&gt;=startDate,'pg2'!T331&lt;=endDate,'pg2'!R331&lt;&gt;""),'pg2'!R331,""))</f>
        <v/>
      </c>
      <c r="AG829" s="110" t="str">
        <f>IF(AC829="","",COUNTIFS(AC2:AC3002,AC829))</f>
        <v/>
      </c>
      <c r="AH829" s="2" t="str">
        <f ca="1">IFERROR(MONTH('pg2'!T331),"--")</f>
        <v>--</v>
      </c>
      <c r="AI829" s="1">
        <f ca="1">COUNTIFS(AC2:AC3002,'pg2'!C331,AH2:AH3002,AH829)</f>
        <v>0</v>
      </c>
    </row>
    <row r="830" spans="27:35" ht="12.75" customHeight="1">
      <c r="AA830" s="1">
        <f t="shared" si="13"/>
        <v>829</v>
      </c>
      <c r="AB830" s="1" t="b">
        <f>AND('pg2'!S332&lt;&gt;"Cancelled",'pg2'!S332&lt;&gt;"Account",'pg2'!S332&lt;&gt;"Pending",'pg2'!S332&lt;&gt;"")</f>
        <v>0</v>
      </c>
      <c r="AC830" s="1" t="str">
        <f>IF(AB830=TRUE,'pg2'!C332,"")</f>
        <v/>
      </c>
      <c r="AD830" s="1" t="str">
        <f>IF('pg2'!S332="Ordered",'pg2'!C332,"")</f>
        <v/>
      </c>
      <c r="AE830" s="2" t="str">
        <f>IF('pg2'!C332&lt;&gt;"",COUNTIF(AD2:AD3002,'pg2'!C332)&gt;4,"--")</f>
        <v>--</v>
      </c>
      <c r="AF830" s="1" t="str">
        <f ca="1">IF(startDate="",0,IF(AND('pg2'!T332&gt;=startDate,'pg2'!T332&lt;=endDate,'pg2'!R332&lt;&gt;""),'pg2'!R332,""))</f>
        <v/>
      </c>
      <c r="AG830" s="110" t="str">
        <f>IF(AC830="","",COUNTIFS(AC2:AC3002,AC830))</f>
        <v/>
      </c>
      <c r="AH830" s="2" t="str">
        <f ca="1">IFERROR(MONTH('pg2'!T332),"--")</f>
        <v>--</v>
      </c>
      <c r="AI830" s="1">
        <f ca="1">COUNTIFS(AC2:AC3002,'pg2'!C332,AH2:AH3002,AH830)</f>
        <v>0</v>
      </c>
    </row>
    <row r="831" spans="27:35" ht="12.75" customHeight="1">
      <c r="AA831" s="1">
        <f t="shared" si="13"/>
        <v>830</v>
      </c>
      <c r="AB831" s="1" t="b">
        <f>AND('pg2'!S333&lt;&gt;"Cancelled",'pg2'!S333&lt;&gt;"Account",'pg2'!S333&lt;&gt;"Pending",'pg2'!S333&lt;&gt;"")</f>
        <v>0</v>
      </c>
      <c r="AC831" s="1" t="str">
        <f>IF(AB831=TRUE,'pg2'!C333,"")</f>
        <v/>
      </c>
      <c r="AD831" s="1" t="str">
        <f>IF('pg2'!S333="Ordered",'pg2'!C333,"")</f>
        <v/>
      </c>
      <c r="AE831" s="2" t="str">
        <f>IF('pg2'!C333&lt;&gt;"",COUNTIF(AD2:AD3002,'pg2'!C333)&gt;4,"--")</f>
        <v>--</v>
      </c>
      <c r="AF831" s="1" t="str">
        <f ca="1">IF(startDate="",0,IF(AND('pg2'!T333&gt;=startDate,'pg2'!T333&lt;=endDate,'pg2'!R333&lt;&gt;""),'pg2'!R333,""))</f>
        <v/>
      </c>
      <c r="AG831" s="110" t="str">
        <f>IF(AC831="","",COUNTIFS(AC2:AC3002,AC831))</f>
        <v/>
      </c>
      <c r="AH831" s="2" t="str">
        <f ca="1">IFERROR(MONTH('pg2'!T333),"--")</f>
        <v>--</v>
      </c>
      <c r="AI831" s="1">
        <f ca="1">COUNTIFS(AC2:AC3002,'pg2'!C333,AH2:AH3002,AH831)</f>
        <v>0</v>
      </c>
    </row>
    <row r="832" spans="27:35" ht="12.75" customHeight="1">
      <c r="AA832" s="1">
        <f t="shared" si="13"/>
        <v>831</v>
      </c>
      <c r="AB832" s="1" t="b">
        <f>AND('pg2'!S334&lt;&gt;"Cancelled",'pg2'!S334&lt;&gt;"Account",'pg2'!S334&lt;&gt;"Pending",'pg2'!S334&lt;&gt;"")</f>
        <v>0</v>
      </c>
      <c r="AC832" s="1" t="str">
        <f>IF(AB832=TRUE,'pg2'!C334,"")</f>
        <v/>
      </c>
      <c r="AD832" s="1" t="str">
        <f>IF('pg2'!S334="Ordered",'pg2'!C334,"")</f>
        <v/>
      </c>
      <c r="AE832" s="2" t="str">
        <f>IF('pg2'!C334&lt;&gt;"",COUNTIF(AD2:AD3002,'pg2'!C334)&gt;4,"--")</f>
        <v>--</v>
      </c>
      <c r="AF832" s="1" t="str">
        <f ca="1">IF(startDate="",0,IF(AND('pg2'!T334&gt;=startDate,'pg2'!T334&lt;=endDate,'pg2'!R334&lt;&gt;""),'pg2'!R334,""))</f>
        <v/>
      </c>
      <c r="AG832" s="110" t="str">
        <f>IF(AC832="","",COUNTIFS(AC2:AC3002,AC832))</f>
        <v/>
      </c>
      <c r="AH832" s="2" t="str">
        <f ca="1">IFERROR(MONTH('pg2'!T334),"--")</f>
        <v>--</v>
      </c>
      <c r="AI832" s="1">
        <f ca="1">COUNTIFS(AC2:AC3002,'pg2'!C334,AH2:AH3002,AH832)</f>
        <v>0</v>
      </c>
    </row>
    <row r="833" spans="27:35" ht="12.75" customHeight="1">
      <c r="AA833" s="1">
        <f t="shared" si="13"/>
        <v>832</v>
      </c>
      <c r="AB833" s="1" t="b">
        <f>AND('pg2'!S335&lt;&gt;"Cancelled",'pg2'!S335&lt;&gt;"Account",'pg2'!S335&lt;&gt;"Pending",'pg2'!S335&lt;&gt;"")</f>
        <v>0</v>
      </c>
      <c r="AC833" s="1" t="str">
        <f>IF(AB833=TRUE,'pg2'!C335,"")</f>
        <v/>
      </c>
      <c r="AD833" s="1" t="str">
        <f>IF('pg2'!S335="Ordered",'pg2'!C335,"")</f>
        <v/>
      </c>
      <c r="AE833" s="2" t="str">
        <f>IF('pg2'!C335&lt;&gt;"",COUNTIF(AD2:AD3002,'pg2'!C335)&gt;4,"--")</f>
        <v>--</v>
      </c>
      <c r="AF833" s="1" t="str">
        <f ca="1">IF(startDate="",0,IF(AND('pg2'!T335&gt;=startDate,'pg2'!T335&lt;=endDate,'pg2'!R335&lt;&gt;""),'pg2'!R335,""))</f>
        <v/>
      </c>
      <c r="AG833" s="110" t="str">
        <f>IF(AC833="","",COUNTIFS(AC2:AC3002,AC833))</f>
        <v/>
      </c>
      <c r="AH833" s="2" t="str">
        <f ca="1">IFERROR(MONTH('pg2'!T335),"--")</f>
        <v>--</v>
      </c>
      <c r="AI833" s="1">
        <f ca="1">COUNTIFS(AC2:AC3002,'pg2'!C335,AH2:AH3002,AH833)</f>
        <v>0</v>
      </c>
    </row>
    <row r="834" spans="27:35" ht="12.75" customHeight="1">
      <c r="AA834" s="1">
        <f t="shared" si="13"/>
        <v>833</v>
      </c>
      <c r="AB834" s="1" t="b">
        <f>AND('pg2'!S336&lt;&gt;"Cancelled",'pg2'!S336&lt;&gt;"Account",'pg2'!S336&lt;&gt;"Pending",'pg2'!S336&lt;&gt;"")</f>
        <v>0</v>
      </c>
      <c r="AC834" s="1" t="str">
        <f>IF(AB834=TRUE,'pg2'!C336,"")</f>
        <v/>
      </c>
      <c r="AD834" s="1" t="str">
        <f>IF('pg2'!S336="Ordered",'pg2'!C336,"")</f>
        <v/>
      </c>
      <c r="AE834" s="2" t="str">
        <f>IF('pg2'!C336&lt;&gt;"",COUNTIF(AD2:AD3002,'pg2'!C336)&gt;4,"--")</f>
        <v>--</v>
      </c>
      <c r="AF834" s="1" t="str">
        <f ca="1">IF(startDate="",0,IF(AND('pg2'!T336&gt;=startDate,'pg2'!T336&lt;=endDate,'pg2'!R336&lt;&gt;""),'pg2'!R336,""))</f>
        <v/>
      </c>
      <c r="AG834" s="110" t="str">
        <f>IF(AC834="","",COUNTIFS(AC2:AC3002,AC834))</f>
        <v/>
      </c>
      <c r="AH834" s="2" t="str">
        <f ca="1">IFERROR(MONTH('pg2'!T336),"--")</f>
        <v>--</v>
      </c>
      <c r="AI834" s="1">
        <f ca="1">COUNTIFS(AC2:AC3002,'pg2'!C336,AH2:AH3002,AH834)</f>
        <v>0</v>
      </c>
    </row>
    <row r="835" spans="27:35" ht="12.75" customHeight="1">
      <c r="AA835" s="1">
        <f t="shared" si="13"/>
        <v>834</v>
      </c>
      <c r="AB835" s="1" t="b">
        <f>AND('pg2'!S337&lt;&gt;"Cancelled",'pg2'!S337&lt;&gt;"Account",'pg2'!S337&lt;&gt;"Pending",'pg2'!S337&lt;&gt;"")</f>
        <v>0</v>
      </c>
      <c r="AC835" s="1" t="str">
        <f>IF(AB835=TRUE,'pg2'!C337,"")</f>
        <v/>
      </c>
      <c r="AD835" s="1" t="str">
        <f>IF('pg2'!S337="Ordered",'pg2'!C337,"")</f>
        <v/>
      </c>
      <c r="AE835" s="2" t="str">
        <f>IF('pg2'!C337&lt;&gt;"",COUNTIF(AD2:AD3002,'pg2'!C337)&gt;4,"--")</f>
        <v>--</v>
      </c>
      <c r="AF835" s="1" t="str">
        <f ca="1">IF(startDate="",0,IF(AND('pg2'!T337&gt;=startDate,'pg2'!T337&lt;=endDate,'pg2'!R337&lt;&gt;""),'pg2'!R337,""))</f>
        <v/>
      </c>
      <c r="AG835" s="110" t="str">
        <f>IF(AC835="","",COUNTIFS(AC2:AC3002,AC835))</f>
        <v/>
      </c>
      <c r="AH835" s="2" t="str">
        <f ca="1">IFERROR(MONTH('pg2'!T337),"--")</f>
        <v>--</v>
      </c>
      <c r="AI835" s="1">
        <f ca="1">COUNTIFS(AC2:AC3002,'pg2'!C337,AH2:AH3002,AH835)</f>
        <v>0</v>
      </c>
    </row>
    <row r="836" spans="27:35" ht="12.75" customHeight="1">
      <c r="AA836" s="1">
        <f t="shared" ref="AA836:AA899" si="14">AA835+1</f>
        <v>835</v>
      </c>
      <c r="AB836" s="1" t="b">
        <f>AND('pg2'!S338&lt;&gt;"Cancelled",'pg2'!S338&lt;&gt;"Account",'pg2'!S338&lt;&gt;"Pending",'pg2'!S338&lt;&gt;"")</f>
        <v>0</v>
      </c>
      <c r="AC836" s="1" t="str">
        <f>IF(AB836=TRUE,'pg2'!C338,"")</f>
        <v/>
      </c>
      <c r="AD836" s="1" t="str">
        <f>IF('pg2'!S338="Ordered",'pg2'!C338,"")</f>
        <v/>
      </c>
      <c r="AE836" s="2" t="str">
        <f>IF('pg2'!C338&lt;&gt;"",COUNTIF(AD2:AD3002,'pg2'!C338)&gt;4,"--")</f>
        <v>--</v>
      </c>
      <c r="AF836" s="1" t="str">
        <f ca="1">IF(startDate="",0,IF(AND('pg2'!T338&gt;=startDate,'pg2'!T338&lt;=endDate,'pg2'!R338&lt;&gt;""),'pg2'!R338,""))</f>
        <v/>
      </c>
      <c r="AG836" s="110" t="str">
        <f>IF(AC836="","",COUNTIFS(AC2:AC3002,AC836))</f>
        <v/>
      </c>
      <c r="AH836" s="2" t="str">
        <f ca="1">IFERROR(MONTH('pg2'!T338),"--")</f>
        <v>--</v>
      </c>
      <c r="AI836" s="1">
        <f ca="1">COUNTIFS(AC2:AC3002,'pg2'!C338,AH2:AH3002,AH836)</f>
        <v>0</v>
      </c>
    </row>
    <row r="837" spans="27:35" ht="12.75" customHeight="1">
      <c r="AA837" s="1">
        <f t="shared" si="14"/>
        <v>836</v>
      </c>
      <c r="AB837" s="1" t="b">
        <f>AND('pg2'!S339&lt;&gt;"Cancelled",'pg2'!S339&lt;&gt;"Account",'pg2'!S339&lt;&gt;"Pending",'pg2'!S339&lt;&gt;"")</f>
        <v>0</v>
      </c>
      <c r="AC837" s="1" t="str">
        <f>IF(AB837=TRUE,'pg2'!C339,"")</f>
        <v/>
      </c>
      <c r="AD837" s="1" t="str">
        <f>IF('pg2'!S339="Ordered",'pg2'!C339,"")</f>
        <v/>
      </c>
      <c r="AE837" s="2" t="str">
        <f>IF('pg2'!C339&lt;&gt;"",COUNTIF(AD2:AD3002,'pg2'!C339)&gt;4,"--")</f>
        <v>--</v>
      </c>
      <c r="AF837" s="1" t="str">
        <f ca="1">IF(startDate="",0,IF(AND('pg2'!T339&gt;=startDate,'pg2'!T339&lt;=endDate,'pg2'!R339&lt;&gt;""),'pg2'!R339,""))</f>
        <v/>
      </c>
      <c r="AG837" s="110" t="str">
        <f>IF(AC837="","",COUNTIFS(AC2:AC3002,AC837))</f>
        <v/>
      </c>
      <c r="AH837" s="2" t="str">
        <f ca="1">IFERROR(MONTH('pg2'!T339),"--")</f>
        <v>--</v>
      </c>
      <c r="AI837" s="1">
        <f ca="1">COUNTIFS(AC2:AC3002,'pg2'!C339,AH2:AH3002,AH837)</f>
        <v>0</v>
      </c>
    </row>
    <row r="838" spans="27:35" ht="12.75" customHeight="1">
      <c r="AA838" s="1">
        <f t="shared" si="14"/>
        <v>837</v>
      </c>
      <c r="AB838" s="1" t="b">
        <f>AND('pg2'!S340&lt;&gt;"Cancelled",'pg2'!S340&lt;&gt;"Account",'pg2'!S340&lt;&gt;"Pending",'pg2'!S340&lt;&gt;"")</f>
        <v>0</v>
      </c>
      <c r="AC838" s="1" t="str">
        <f>IF(AB838=TRUE,'pg2'!C340,"")</f>
        <v/>
      </c>
      <c r="AD838" s="1" t="str">
        <f>IF('pg2'!S340="Ordered",'pg2'!C340,"")</f>
        <v/>
      </c>
      <c r="AE838" s="2" t="str">
        <f>IF('pg2'!C340&lt;&gt;"",COUNTIF(AD2:AD3002,'pg2'!C340)&gt;4,"--")</f>
        <v>--</v>
      </c>
      <c r="AF838" s="1" t="str">
        <f ca="1">IF(startDate="",0,IF(AND('pg2'!T340&gt;=startDate,'pg2'!T340&lt;=endDate,'pg2'!R340&lt;&gt;""),'pg2'!R340,""))</f>
        <v/>
      </c>
      <c r="AG838" s="110" t="str">
        <f>IF(AC838="","",COUNTIFS(AC2:AC3002,AC838))</f>
        <v/>
      </c>
      <c r="AH838" s="2" t="str">
        <f ca="1">IFERROR(MONTH('pg2'!T340),"--")</f>
        <v>--</v>
      </c>
      <c r="AI838" s="1">
        <f ca="1">COUNTIFS(AC2:AC3002,'pg2'!C340,AH2:AH3002,AH838)</f>
        <v>0</v>
      </c>
    </row>
    <row r="839" spans="27:35" ht="12.75" customHeight="1">
      <c r="AA839" s="1">
        <f t="shared" si="14"/>
        <v>838</v>
      </c>
      <c r="AB839" s="1" t="b">
        <f>AND('pg2'!S341&lt;&gt;"Cancelled",'pg2'!S341&lt;&gt;"Account",'pg2'!S341&lt;&gt;"Pending",'pg2'!S341&lt;&gt;"")</f>
        <v>0</v>
      </c>
      <c r="AC839" s="1" t="str">
        <f>IF(AB839=TRUE,'pg2'!C341,"")</f>
        <v/>
      </c>
      <c r="AD839" s="1" t="str">
        <f>IF('pg2'!S341="Ordered",'pg2'!C341,"")</f>
        <v/>
      </c>
      <c r="AE839" s="2" t="str">
        <f>IF('pg2'!C341&lt;&gt;"",COUNTIF(AD2:AD3002,'pg2'!C341)&gt;4,"--")</f>
        <v>--</v>
      </c>
      <c r="AF839" s="1" t="str">
        <f ca="1">IF(startDate="",0,IF(AND('pg2'!T341&gt;=startDate,'pg2'!T341&lt;=endDate,'pg2'!R341&lt;&gt;""),'pg2'!R341,""))</f>
        <v/>
      </c>
      <c r="AG839" s="110" t="str">
        <f>IF(AC839="","",COUNTIFS(AC2:AC3002,AC839))</f>
        <v/>
      </c>
      <c r="AH839" s="2" t="str">
        <f ca="1">IFERROR(MONTH('pg2'!T341),"--")</f>
        <v>--</v>
      </c>
      <c r="AI839" s="1">
        <f ca="1">COUNTIFS(AC2:AC3002,'pg2'!C341,AH2:AH3002,AH839)</f>
        <v>0</v>
      </c>
    </row>
    <row r="840" spans="27:35" ht="12.75" customHeight="1">
      <c r="AA840" s="1">
        <f t="shared" si="14"/>
        <v>839</v>
      </c>
      <c r="AB840" s="1" t="b">
        <f>AND('pg2'!S342&lt;&gt;"Cancelled",'pg2'!S342&lt;&gt;"Account",'pg2'!S342&lt;&gt;"Pending",'pg2'!S342&lt;&gt;"")</f>
        <v>0</v>
      </c>
      <c r="AC840" s="1" t="str">
        <f>IF(AB840=TRUE,'pg2'!C342,"")</f>
        <v/>
      </c>
      <c r="AD840" s="1" t="str">
        <f>IF('pg2'!S342="Ordered",'pg2'!C342,"")</f>
        <v/>
      </c>
      <c r="AE840" s="2" t="str">
        <f>IF('pg2'!C342&lt;&gt;"",COUNTIF(AD2:AD3002,'pg2'!C342)&gt;4,"--")</f>
        <v>--</v>
      </c>
      <c r="AF840" s="1" t="str">
        <f ca="1">IF(startDate="",0,IF(AND('pg2'!T342&gt;=startDate,'pg2'!T342&lt;=endDate,'pg2'!R342&lt;&gt;""),'pg2'!R342,""))</f>
        <v/>
      </c>
      <c r="AG840" s="110" t="str">
        <f>IF(AC840="","",COUNTIFS(AC2:AC3002,AC840))</f>
        <v/>
      </c>
      <c r="AH840" s="2" t="str">
        <f ca="1">IFERROR(MONTH('pg2'!T342),"--")</f>
        <v>--</v>
      </c>
      <c r="AI840" s="1">
        <f ca="1">COUNTIFS(AC2:AC3002,'pg2'!C342,AH2:AH3002,AH840)</f>
        <v>0</v>
      </c>
    </row>
    <row r="841" spans="27:35" ht="12.75" customHeight="1">
      <c r="AA841" s="1">
        <f t="shared" si="14"/>
        <v>840</v>
      </c>
      <c r="AB841" s="1" t="b">
        <f>AND('pg2'!S343&lt;&gt;"Cancelled",'pg2'!S343&lt;&gt;"Account",'pg2'!S343&lt;&gt;"Pending",'pg2'!S343&lt;&gt;"")</f>
        <v>0</v>
      </c>
      <c r="AC841" s="1" t="str">
        <f>IF(AB841=TRUE,'pg2'!C343,"")</f>
        <v/>
      </c>
      <c r="AD841" s="1" t="str">
        <f>IF('pg2'!S343="Ordered",'pg2'!C343,"")</f>
        <v/>
      </c>
      <c r="AE841" s="2" t="str">
        <f>IF('pg2'!C343&lt;&gt;"",COUNTIF(AD2:AD3002,'pg2'!C343)&gt;4,"--")</f>
        <v>--</v>
      </c>
      <c r="AF841" s="1" t="str">
        <f ca="1">IF(startDate="",0,IF(AND('pg2'!T343&gt;=startDate,'pg2'!T343&lt;=endDate,'pg2'!R343&lt;&gt;""),'pg2'!R343,""))</f>
        <v/>
      </c>
      <c r="AG841" s="110" t="str">
        <f>IF(AC841="","",COUNTIFS(AC2:AC3002,AC841))</f>
        <v/>
      </c>
      <c r="AH841" s="2" t="str">
        <f ca="1">IFERROR(MONTH('pg2'!T343),"--")</f>
        <v>--</v>
      </c>
      <c r="AI841" s="1">
        <f ca="1">COUNTIFS(AC2:AC3002,'pg2'!C343,AH2:AH3002,AH841)</f>
        <v>0</v>
      </c>
    </row>
    <row r="842" spans="27:35" ht="12.75" customHeight="1">
      <c r="AA842" s="1">
        <f t="shared" si="14"/>
        <v>841</v>
      </c>
      <c r="AB842" s="1" t="b">
        <f>AND('pg2'!S344&lt;&gt;"Cancelled",'pg2'!S344&lt;&gt;"Account",'pg2'!S344&lt;&gt;"Pending",'pg2'!S344&lt;&gt;"")</f>
        <v>0</v>
      </c>
      <c r="AC842" s="1" t="str">
        <f>IF(AB842=TRUE,'pg2'!C344,"")</f>
        <v/>
      </c>
      <c r="AD842" s="1" t="str">
        <f>IF('pg2'!S344="Ordered",'pg2'!C344,"")</f>
        <v/>
      </c>
      <c r="AE842" s="2" t="str">
        <f>IF('pg2'!C344&lt;&gt;"",COUNTIF(AD2:AD3002,'pg2'!C344)&gt;4,"--")</f>
        <v>--</v>
      </c>
      <c r="AF842" s="1" t="str">
        <f ca="1">IF(startDate="",0,IF(AND('pg2'!T344&gt;=startDate,'pg2'!T344&lt;=endDate,'pg2'!R344&lt;&gt;""),'pg2'!R344,""))</f>
        <v/>
      </c>
      <c r="AG842" s="110" t="str">
        <f>IF(AC842="","",COUNTIFS(AC2:AC3002,AC842))</f>
        <v/>
      </c>
      <c r="AH842" s="2" t="str">
        <f ca="1">IFERROR(MONTH('pg2'!T344),"--")</f>
        <v>--</v>
      </c>
      <c r="AI842" s="1">
        <f ca="1">COUNTIFS(AC2:AC3002,'pg2'!C344,AH2:AH3002,AH842)</f>
        <v>0</v>
      </c>
    </row>
    <row r="843" spans="27:35" ht="12.75" customHeight="1">
      <c r="AA843" s="1">
        <f t="shared" si="14"/>
        <v>842</v>
      </c>
      <c r="AB843" s="1" t="b">
        <f>AND('pg2'!S345&lt;&gt;"Cancelled",'pg2'!S345&lt;&gt;"Account",'pg2'!S345&lt;&gt;"Pending",'pg2'!S345&lt;&gt;"")</f>
        <v>0</v>
      </c>
      <c r="AC843" s="1" t="str">
        <f>IF(AB843=TRUE,'pg2'!C345,"")</f>
        <v/>
      </c>
      <c r="AD843" s="1" t="str">
        <f>IF('pg2'!S345="Ordered",'pg2'!C345,"")</f>
        <v/>
      </c>
      <c r="AE843" s="2" t="str">
        <f>IF('pg2'!C345&lt;&gt;"",COUNTIF(AD2:AD3002,'pg2'!C345)&gt;4,"--")</f>
        <v>--</v>
      </c>
      <c r="AF843" s="1" t="str">
        <f ca="1">IF(startDate="",0,IF(AND('pg2'!T345&gt;=startDate,'pg2'!T345&lt;=endDate,'pg2'!R345&lt;&gt;""),'pg2'!R345,""))</f>
        <v/>
      </c>
      <c r="AG843" s="110" t="str">
        <f>IF(AC843="","",COUNTIFS(AC2:AC3002,AC843))</f>
        <v/>
      </c>
      <c r="AH843" s="2" t="str">
        <f ca="1">IFERROR(MONTH('pg2'!T345),"--")</f>
        <v>--</v>
      </c>
      <c r="AI843" s="1">
        <f ca="1">COUNTIFS(AC2:AC3002,'pg2'!C345,AH2:AH3002,AH843)</f>
        <v>0</v>
      </c>
    </row>
    <row r="844" spans="27:35" ht="12.75" customHeight="1">
      <c r="AA844" s="1">
        <f t="shared" si="14"/>
        <v>843</v>
      </c>
      <c r="AB844" s="1" t="b">
        <f>AND('pg2'!S346&lt;&gt;"Cancelled",'pg2'!S346&lt;&gt;"Account",'pg2'!S346&lt;&gt;"Pending",'pg2'!S346&lt;&gt;"")</f>
        <v>0</v>
      </c>
      <c r="AC844" s="1" t="str">
        <f>IF(AB844=TRUE,'pg2'!C346,"")</f>
        <v/>
      </c>
      <c r="AD844" s="1" t="str">
        <f>IF('pg2'!S346="Ordered",'pg2'!C346,"")</f>
        <v/>
      </c>
      <c r="AE844" s="2" t="str">
        <f>IF('pg2'!C346&lt;&gt;"",COUNTIF(AD2:AD3002,'pg2'!C346)&gt;4,"--")</f>
        <v>--</v>
      </c>
      <c r="AF844" s="1" t="str">
        <f ca="1">IF(startDate="",0,IF(AND('pg2'!T346&gt;=startDate,'pg2'!T346&lt;=endDate,'pg2'!R346&lt;&gt;""),'pg2'!R346,""))</f>
        <v/>
      </c>
      <c r="AG844" s="110" t="str">
        <f>IF(AC844="","",COUNTIFS(AC2:AC3002,AC844))</f>
        <v/>
      </c>
      <c r="AH844" s="2" t="str">
        <f ca="1">IFERROR(MONTH('pg2'!T346),"--")</f>
        <v>--</v>
      </c>
      <c r="AI844" s="1">
        <f ca="1">COUNTIFS(AC2:AC3002,'pg2'!C346,AH2:AH3002,AH844)</f>
        <v>0</v>
      </c>
    </row>
    <row r="845" spans="27:35" ht="12.75" customHeight="1">
      <c r="AA845" s="1">
        <f t="shared" si="14"/>
        <v>844</v>
      </c>
      <c r="AB845" s="1" t="b">
        <f>AND('pg2'!S347&lt;&gt;"Cancelled",'pg2'!S347&lt;&gt;"Account",'pg2'!S347&lt;&gt;"Pending",'pg2'!S347&lt;&gt;"")</f>
        <v>0</v>
      </c>
      <c r="AC845" s="1" t="str">
        <f>IF(AB845=TRUE,'pg2'!C347,"")</f>
        <v/>
      </c>
      <c r="AD845" s="1" t="str">
        <f>IF('pg2'!S347="Ordered",'pg2'!C347,"")</f>
        <v/>
      </c>
      <c r="AE845" s="2" t="str">
        <f>IF('pg2'!C347&lt;&gt;"",COUNTIF(AD2:AD3002,'pg2'!C347)&gt;4,"--")</f>
        <v>--</v>
      </c>
      <c r="AF845" s="1" t="str">
        <f ca="1">IF(startDate="",0,IF(AND('pg2'!T347&gt;=startDate,'pg2'!T347&lt;=endDate,'pg2'!R347&lt;&gt;""),'pg2'!R347,""))</f>
        <v/>
      </c>
      <c r="AG845" s="110" t="str">
        <f>IF(AC845="","",COUNTIFS(AC2:AC3002,AC845))</f>
        <v/>
      </c>
      <c r="AH845" s="2" t="str">
        <f ca="1">IFERROR(MONTH('pg2'!T347),"--")</f>
        <v>--</v>
      </c>
      <c r="AI845" s="1">
        <f ca="1">COUNTIFS(AC2:AC3002,'pg2'!C347,AH2:AH3002,AH845)</f>
        <v>0</v>
      </c>
    </row>
    <row r="846" spans="27:35" ht="12.75" customHeight="1">
      <c r="AA846" s="1">
        <f t="shared" si="14"/>
        <v>845</v>
      </c>
      <c r="AB846" s="1" t="b">
        <f>AND('pg2'!S348&lt;&gt;"Cancelled",'pg2'!S348&lt;&gt;"Account",'pg2'!S348&lt;&gt;"Pending",'pg2'!S348&lt;&gt;"")</f>
        <v>0</v>
      </c>
      <c r="AC846" s="1" t="str">
        <f>IF(AB846=TRUE,'pg2'!C348,"")</f>
        <v/>
      </c>
      <c r="AD846" s="1" t="str">
        <f>IF('pg2'!S348="Ordered",'pg2'!C348,"")</f>
        <v/>
      </c>
      <c r="AE846" s="2" t="str">
        <f>IF('pg2'!C348&lt;&gt;"",COUNTIF(AD2:AD3002,'pg2'!C348)&gt;4,"--")</f>
        <v>--</v>
      </c>
      <c r="AF846" s="1" t="str">
        <f ca="1">IF(startDate="",0,IF(AND('pg2'!T348&gt;=startDate,'pg2'!T348&lt;=endDate,'pg2'!R348&lt;&gt;""),'pg2'!R348,""))</f>
        <v/>
      </c>
      <c r="AG846" s="110" t="str">
        <f>IF(AC846="","",COUNTIFS(AC2:AC3002,AC846))</f>
        <v/>
      </c>
      <c r="AH846" s="2" t="str">
        <f ca="1">IFERROR(MONTH('pg2'!T348),"--")</f>
        <v>--</v>
      </c>
      <c r="AI846" s="1">
        <f ca="1">COUNTIFS(AC2:AC3002,'pg2'!C348,AH2:AH3002,AH846)</f>
        <v>0</v>
      </c>
    </row>
    <row r="847" spans="27:35" ht="12.75" customHeight="1">
      <c r="AA847" s="1">
        <f t="shared" si="14"/>
        <v>846</v>
      </c>
      <c r="AB847" s="1" t="b">
        <f>AND('pg2'!S349&lt;&gt;"Cancelled",'pg2'!S349&lt;&gt;"Account",'pg2'!S349&lt;&gt;"Pending",'pg2'!S349&lt;&gt;"")</f>
        <v>0</v>
      </c>
      <c r="AC847" s="1" t="str">
        <f>IF(AB847=TRUE,'pg2'!C349,"")</f>
        <v/>
      </c>
      <c r="AD847" s="1" t="str">
        <f>IF('pg2'!S349="Ordered",'pg2'!C349,"")</f>
        <v/>
      </c>
      <c r="AE847" s="2" t="str">
        <f>IF('pg2'!C349&lt;&gt;"",COUNTIF(AD2:AD3002,'pg2'!C349)&gt;4,"--")</f>
        <v>--</v>
      </c>
      <c r="AF847" s="1" t="str">
        <f ca="1">IF(startDate="",0,IF(AND('pg2'!T349&gt;=startDate,'pg2'!T349&lt;=endDate,'pg2'!R349&lt;&gt;""),'pg2'!R349,""))</f>
        <v/>
      </c>
      <c r="AG847" s="110" t="str">
        <f>IF(AC847="","",COUNTIFS(AC2:AC3002,AC847))</f>
        <v/>
      </c>
      <c r="AH847" s="2" t="str">
        <f ca="1">IFERROR(MONTH('pg2'!T349),"--")</f>
        <v>--</v>
      </c>
      <c r="AI847" s="1">
        <f ca="1">COUNTIFS(AC2:AC3002,'pg2'!C349,AH2:AH3002,AH847)</f>
        <v>0</v>
      </c>
    </row>
    <row r="848" spans="27:35" ht="12.75" customHeight="1">
      <c r="AA848" s="1">
        <f t="shared" si="14"/>
        <v>847</v>
      </c>
      <c r="AB848" s="1" t="b">
        <f>AND('pg2'!S350&lt;&gt;"Cancelled",'pg2'!S350&lt;&gt;"Account",'pg2'!S350&lt;&gt;"Pending",'pg2'!S350&lt;&gt;"")</f>
        <v>0</v>
      </c>
      <c r="AC848" s="1" t="str">
        <f>IF(AB848=TRUE,'pg2'!C350,"")</f>
        <v/>
      </c>
      <c r="AD848" s="1" t="str">
        <f>IF('pg2'!S350="Ordered",'pg2'!C350,"")</f>
        <v/>
      </c>
      <c r="AE848" s="2" t="str">
        <f>IF('pg2'!C350&lt;&gt;"",COUNTIF(AD2:AD3002,'pg2'!C350)&gt;4,"--")</f>
        <v>--</v>
      </c>
      <c r="AF848" s="1" t="str">
        <f ca="1">IF(startDate="",0,IF(AND('pg2'!T350&gt;=startDate,'pg2'!T350&lt;=endDate,'pg2'!R350&lt;&gt;""),'pg2'!R350,""))</f>
        <v/>
      </c>
      <c r="AG848" s="110" t="str">
        <f>IF(AC848="","",COUNTIFS(AC2:AC3002,AC848))</f>
        <v/>
      </c>
      <c r="AH848" s="2" t="str">
        <f ca="1">IFERROR(MONTH('pg2'!T350),"--")</f>
        <v>--</v>
      </c>
      <c r="AI848" s="1">
        <f ca="1">COUNTIFS(AC2:AC3002,'pg2'!C350,AH2:AH3002,AH848)</f>
        <v>0</v>
      </c>
    </row>
    <row r="849" spans="27:35" ht="12.75" customHeight="1">
      <c r="AA849" s="1">
        <f t="shared" si="14"/>
        <v>848</v>
      </c>
      <c r="AB849" s="1" t="b">
        <f>AND('pg2'!S351&lt;&gt;"Cancelled",'pg2'!S351&lt;&gt;"Account",'pg2'!S351&lt;&gt;"Pending",'pg2'!S351&lt;&gt;"")</f>
        <v>0</v>
      </c>
      <c r="AC849" s="1" t="str">
        <f>IF(AB849=TRUE,'pg2'!C351,"")</f>
        <v/>
      </c>
      <c r="AD849" s="1" t="str">
        <f>IF('pg2'!S351="Ordered",'pg2'!C351,"")</f>
        <v/>
      </c>
      <c r="AE849" s="2" t="str">
        <f>IF('pg2'!C351&lt;&gt;"",COUNTIF(AD2:AD3002,'pg2'!C351)&gt;4,"--")</f>
        <v>--</v>
      </c>
      <c r="AF849" s="1" t="str">
        <f ca="1">IF(startDate="",0,IF(AND('pg2'!T351&gt;=startDate,'pg2'!T351&lt;=endDate,'pg2'!R351&lt;&gt;""),'pg2'!R351,""))</f>
        <v/>
      </c>
      <c r="AG849" s="110" t="str">
        <f>IF(AC849="","",COUNTIFS(AC2:AC3002,AC849))</f>
        <v/>
      </c>
      <c r="AH849" s="2" t="str">
        <f ca="1">IFERROR(MONTH('pg2'!T351),"--")</f>
        <v>--</v>
      </c>
      <c r="AI849" s="1">
        <f ca="1">COUNTIFS(AC2:AC3002,'pg2'!C351,AH2:AH3002,AH849)</f>
        <v>0</v>
      </c>
    </row>
    <row r="850" spans="27:35" ht="12.75" customHeight="1">
      <c r="AA850" s="1">
        <f t="shared" si="14"/>
        <v>849</v>
      </c>
      <c r="AB850" s="1" t="b">
        <f>AND('pg2'!S352&lt;&gt;"Cancelled",'pg2'!S352&lt;&gt;"Account",'pg2'!S352&lt;&gt;"Pending",'pg2'!S352&lt;&gt;"")</f>
        <v>0</v>
      </c>
      <c r="AC850" s="1" t="str">
        <f>IF(AB850=TRUE,'pg2'!C352,"")</f>
        <v/>
      </c>
      <c r="AD850" s="1" t="str">
        <f>IF('pg2'!S352="Ordered",'pg2'!C352,"")</f>
        <v/>
      </c>
      <c r="AE850" s="2" t="str">
        <f>IF('pg2'!C352&lt;&gt;"",COUNTIF(AD2:AD3002,'pg2'!C352)&gt;4,"--")</f>
        <v>--</v>
      </c>
      <c r="AF850" s="1" t="str">
        <f ca="1">IF(startDate="",0,IF(AND('pg2'!T352&gt;=startDate,'pg2'!T352&lt;=endDate,'pg2'!R352&lt;&gt;""),'pg2'!R352,""))</f>
        <v/>
      </c>
      <c r="AG850" s="110" t="str">
        <f>IF(AC850="","",COUNTIFS(AC2:AC3002,AC850))</f>
        <v/>
      </c>
      <c r="AH850" s="2" t="str">
        <f ca="1">IFERROR(MONTH('pg2'!T352),"--")</f>
        <v>--</v>
      </c>
      <c r="AI850" s="1">
        <f ca="1">COUNTIFS(AC2:AC3002,'pg2'!C352,AH2:AH3002,AH850)</f>
        <v>0</v>
      </c>
    </row>
    <row r="851" spans="27:35" ht="12.75" customHeight="1">
      <c r="AA851" s="1">
        <f t="shared" si="14"/>
        <v>850</v>
      </c>
      <c r="AB851" s="1" t="b">
        <f>AND('pg2'!S353&lt;&gt;"Cancelled",'pg2'!S353&lt;&gt;"Account",'pg2'!S353&lt;&gt;"Pending",'pg2'!S353&lt;&gt;"")</f>
        <v>0</v>
      </c>
      <c r="AC851" s="1" t="str">
        <f>IF(AB851=TRUE,'pg2'!C353,"")</f>
        <v/>
      </c>
      <c r="AD851" s="1" t="str">
        <f>IF('pg2'!S353="Ordered",'pg2'!C353,"")</f>
        <v/>
      </c>
      <c r="AE851" s="2" t="str">
        <f>IF('pg2'!C353&lt;&gt;"",COUNTIF(AD2:AD3002,'pg2'!C353)&gt;4,"--")</f>
        <v>--</v>
      </c>
      <c r="AF851" s="1" t="str">
        <f ca="1">IF(startDate="",0,IF(AND('pg2'!T353&gt;=startDate,'pg2'!T353&lt;=endDate,'pg2'!R353&lt;&gt;""),'pg2'!R353,""))</f>
        <v/>
      </c>
      <c r="AG851" s="110" t="str">
        <f>IF(AC851="","",COUNTIFS(AC2:AC3002,AC851))</f>
        <v/>
      </c>
      <c r="AH851" s="2" t="str">
        <f ca="1">IFERROR(MONTH('pg2'!T353),"--")</f>
        <v>--</v>
      </c>
      <c r="AI851" s="1">
        <f ca="1">COUNTIFS(AC2:AC3002,'pg2'!C353,AH2:AH3002,AH851)</f>
        <v>0</v>
      </c>
    </row>
    <row r="852" spans="27:35" ht="12.75" customHeight="1">
      <c r="AA852" s="1">
        <f t="shared" si="14"/>
        <v>851</v>
      </c>
      <c r="AB852" s="1" t="b">
        <f>AND('pg2'!S354&lt;&gt;"Cancelled",'pg2'!S354&lt;&gt;"Account",'pg2'!S354&lt;&gt;"Pending",'pg2'!S354&lt;&gt;"")</f>
        <v>0</v>
      </c>
      <c r="AC852" s="1" t="str">
        <f>IF(AB852=TRUE,'pg2'!C354,"")</f>
        <v/>
      </c>
      <c r="AD852" s="1" t="str">
        <f>IF('pg2'!S354="Ordered",'pg2'!C354,"")</f>
        <v/>
      </c>
      <c r="AE852" s="2" t="str">
        <f>IF('pg2'!C354&lt;&gt;"",COUNTIF(AD2:AD3002,'pg2'!C354)&gt;4,"--")</f>
        <v>--</v>
      </c>
      <c r="AF852" s="1" t="str">
        <f ca="1">IF(startDate="",0,IF(AND('pg2'!T354&gt;=startDate,'pg2'!T354&lt;=endDate,'pg2'!R354&lt;&gt;""),'pg2'!R354,""))</f>
        <v/>
      </c>
      <c r="AG852" s="110" t="str">
        <f>IF(AC852="","",COUNTIFS(AC2:AC3002,AC852))</f>
        <v/>
      </c>
      <c r="AH852" s="2" t="str">
        <f ca="1">IFERROR(MONTH('pg2'!T354),"--")</f>
        <v>--</v>
      </c>
      <c r="AI852" s="1">
        <f ca="1">COUNTIFS(AC2:AC3002,'pg2'!C354,AH2:AH3002,AH852)</f>
        <v>0</v>
      </c>
    </row>
    <row r="853" spans="27:35" ht="12.75" customHeight="1">
      <c r="AA853" s="1">
        <f t="shared" si="14"/>
        <v>852</v>
      </c>
      <c r="AB853" s="1" t="b">
        <f>AND('pg2'!S355&lt;&gt;"Cancelled",'pg2'!S355&lt;&gt;"Account",'pg2'!S355&lt;&gt;"Pending",'pg2'!S355&lt;&gt;"")</f>
        <v>0</v>
      </c>
      <c r="AC853" s="1" t="str">
        <f>IF(AB853=TRUE,'pg2'!C355,"")</f>
        <v/>
      </c>
      <c r="AD853" s="1" t="str">
        <f>IF('pg2'!S355="Ordered",'pg2'!C355,"")</f>
        <v/>
      </c>
      <c r="AE853" s="2" t="str">
        <f>IF('pg2'!C355&lt;&gt;"",COUNTIF(AD2:AD3002,'pg2'!C355)&gt;4,"--")</f>
        <v>--</v>
      </c>
      <c r="AF853" s="1" t="str">
        <f ca="1">IF(startDate="",0,IF(AND('pg2'!T355&gt;=startDate,'pg2'!T355&lt;=endDate,'pg2'!R355&lt;&gt;""),'pg2'!R355,""))</f>
        <v/>
      </c>
      <c r="AG853" s="110" t="str">
        <f>IF(AC853="","",COUNTIFS(AC2:AC3002,AC853))</f>
        <v/>
      </c>
      <c r="AH853" s="2" t="str">
        <f ca="1">IFERROR(MONTH('pg2'!T355),"--")</f>
        <v>--</v>
      </c>
      <c r="AI853" s="1">
        <f ca="1">COUNTIFS(AC2:AC3002,'pg2'!C355,AH2:AH3002,AH853)</f>
        <v>0</v>
      </c>
    </row>
    <row r="854" spans="27:35" ht="12.75" customHeight="1">
      <c r="AA854" s="1">
        <f t="shared" si="14"/>
        <v>853</v>
      </c>
      <c r="AB854" s="1" t="b">
        <f>AND('pg2'!S356&lt;&gt;"Cancelled",'pg2'!S356&lt;&gt;"Account",'pg2'!S356&lt;&gt;"Pending",'pg2'!S356&lt;&gt;"")</f>
        <v>0</v>
      </c>
      <c r="AC854" s="1" t="str">
        <f>IF(AB854=TRUE,'pg2'!C356,"")</f>
        <v/>
      </c>
      <c r="AD854" s="1" t="str">
        <f>IF('pg2'!S356="Ordered",'pg2'!C356,"")</f>
        <v/>
      </c>
      <c r="AE854" s="2" t="str">
        <f>IF('pg2'!C356&lt;&gt;"",COUNTIF(AD2:AD3002,'pg2'!C356)&gt;4,"--")</f>
        <v>--</v>
      </c>
      <c r="AF854" s="1" t="str">
        <f ca="1">IF(startDate="",0,IF(AND('pg2'!T356&gt;=startDate,'pg2'!T356&lt;=endDate,'pg2'!R356&lt;&gt;""),'pg2'!R356,""))</f>
        <v/>
      </c>
      <c r="AG854" s="110" t="str">
        <f>IF(AC854="","",COUNTIFS(AC2:AC3002,AC854))</f>
        <v/>
      </c>
      <c r="AH854" s="2" t="str">
        <f ca="1">IFERROR(MONTH('pg2'!T356),"--")</f>
        <v>--</v>
      </c>
      <c r="AI854" s="1">
        <f ca="1">COUNTIFS(AC2:AC3002,'pg2'!C356,AH2:AH3002,AH854)</f>
        <v>0</v>
      </c>
    </row>
    <row r="855" spans="27:35" ht="12.75" customHeight="1">
      <c r="AA855" s="1">
        <f t="shared" si="14"/>
        <v>854</v>
      </c>
      <c r="AB855" s="1" t="b">
        <f>AND('pg2'!S357&lt;&gt;"Cancelled",'pg2'!S357&lt;&gt;"Account",'pg2'!S357&lt;&gt;"Pending",'pg2'!S357&lt;&gt;"")</f>
        <v>0</v>
      </c>
      <c r="AC855" s="1" t="str">
        <f>IF(AB855=TRUE,'pg2'!C357,"")</f>
        <v/>
      </c>
      <c r="AD855" s="1" t="str">
        <f>IF('pg2'!S357="Ordered",'pg2'!C357,"")</f>
        <v/>
      </c>
      <c r="AE855" s="2" t="str">
        <f>IF('pg2'!C357&lt;&gt;"",COUNTIF(AD2:AD3002,'pg2'!C357)&gt;4,"--")</f>
        <v>--</v>
      </c>
      <c r="AF855" s="1" t="str">
        <f ca="1">IF(startDate="",0,IF(AND('pg2'!T357&gt;=startDate,'pg2'!T357&lt;=endDate,'pg2'!R357&lt;&gt;""),'pg2'!R357,""))</f>
        <v/>
      </c>
      <c r="AG855" s="110" t="str">
        <f>IF(AC855="","",COUNTIFS(AC2:AC3002,AC855))</f>
        <v/>
      </c>
      <c r="AH855" s="2" t="str">
        <f ca="1">IFERROR(MONTH('pg2'!T357),"--")</f>
        <v>--</v>
      </c>
      <c r="AI855" s="1">
        <f ca="1">COUNTIFS(AC2:AC3002,'pg2'!C357,AH2:AH3002,AH855)</f>
        <v>0</v>
      </c>
    </row>
    <row r="856" spans="27:35" ht="12.75" customHeight="1">
      <c r="AA856" s="1">
        <f t="shared" si="14"/>
        <v>855</v>
      </c>
      <c r="AB856" s="1" t="b">
        <f>AND('pg2'!S358&lt;&gt;"Cancelled",'pg2'!S358&lt;&gt;"Account",'pg2'!S358&lt;&gt;"Pending",'pg2'!S358&lt;&gt;"")</f>
        <v>0</v>
      </c>
      <c r="AC856" s="1" t="str">
        <f>IF(AB856=TRUE,'pg2'!C358,"")</f>
        <v/>
      </c>
      <c r="AD856" s="1" t="str">
        <f>IF('pg2'!S358="Ordered",'pg2'!C358,"")</f>
        <v/>
      </c>
      <c r="AE856" s="2" t="str">
        <f>IF('pg2'!C358&lt;&gt;"",COUNTIF(AD2:AD3002,'pg2'!C358)&gt;4,"--")</f>
        <v>--</v>
      </c>
      <c r="AF856" s="1" t="str">
        <f ca="1">IF(startDate="",0,IF(AND('pg2'!T358&gt;=startDate,'pg2'!T358&lt;=endDate,'pg2'!R358&lt;&gt;""),'pg2'!R358,""))</f>
        <v/>
      </c>
      <c r="AG856" s="110" t="str">
        <f>IF(AC856="","",COUNTIFS(AC2:AC3002,AC856))</f>
        <v/>
      </c>
      <c r="AH856" s="2" t="str">
        <f ca="1">IFERROR(MONTH('pg2'!T358),"--")</f>
        <v>--</v>
      </c>
      <c r="AI856" s="1">
        <f ca="1">COUNTIFS(AC2:AC3002,'pg2'!C358,AH2:AH3002,AH856)</f>
        <v>0</v>
      </c>
    </row>
    <row r="857" spans="27:35" ht="12.75" customHeight="1">
      <c r="AA857" s="1">
        <f t="shared" si="14"/>
        <v>856</v>
      </c>
      <c r="AB857" s="1" t="b">
        <f>AND('pg2'!S359&lt;&gt;"Cancelled",'pg2'!S359&lt;&gt;"Account",'pg2'!S359&lt;&gt;"Pending",'pg2'!S359&lt;&gt;"")</f>
        <v>0</v>
      </c>
      <c r="AC857" s="1" t="str">
        <f>IF(AB857=TRUE,'pg2'!C359,"")</f>
        <v/>
      </c>
      <c r="AD857" s="1" t="str">
        <f>IF('pg2'!S359="Ordered",'pg2'!C359,"")</f>
        <v/>
      </c>
      <c r="AE857" s="2" t="str">
        <f>IF('pg2'!C359&lt;&gt;"",COUNTIF(AD2:AD3002,'pg2'!C359)&gt;4,"--")</f>
        <v>--</v>
      </c>
      <c r="AF857" s="1" t="str">
        <f ca="1">IF(startDate="",0,IF(AND('pg2'!T359&gt;=startDate,'pg2'!T359&lt;=endDate,'pg2'!R359&lt;&gt;""),'pg2'!R359,""))</f>
        <v/>
      </c>
      <c r="AG857" s="110" t="str">
        <f>IF(AC857="","",COUNTIFS(AC2:AC3002,AC857))</f>
        <v/>
      </c>
      <c r="AH857" s="2" t="str">
        <f ca="1">IFERROR(MONTH('pg2'!T359),"--")</f>
        <v>--</v>
      </c>
      <c r="AI857" s="1">
        <f ca="1">COUNTIFS(AC2:AC3002,'pg2'!C359,AH2:AH3002,AH857)</f>
        <v>0</v>
      </c>
    </row>
    <row r="858" spans="27:35" ht="12.75" customHeight="1">
      <c r="AA858" s="1">
        <f t="shared" si="14"/>
        <v>857</v>
      </c>
      <c r="AB858" s="1" t="b">
        <f>AND('pg2'!S360&lt;&gt;"Cancelled",'pg2'!S360&lt;&gt;"Account",'pg2'!S360&lt;&gt;"Pending",'pg2'!S360&lt;&gt;"")</f>
        <v>0</v>
      </c>
      <c r="AC858" s="1" t="str">
        <f>IF(AB858=TRUE,'pg2'!C360,"")</f>
        <v/>
      </c>
      <c r="AD858" s="1" t="str">
        <f>IF('pg2'!S360="Ordered",'pg2'!C360,"")</f>
        <v/>
      </c>
      <c r="AE858" s="2" t="str">
        <f>IF('pg2'!C360&lt;&gt;"",COUNTIF(AD2:AD3002,'pg2'!C360)&gt;4,"--")</f>
        <v>--</v>
      </c>
      <c r="AF858" s="1" t="str">
        <f ca="1">IF(startDate="",0,IF(AND('pg2'!T360&gt;=startDate,'pg2'!T360&lt;=endDate,'pg2'!R360&lt;&gt;""),'pg2'!R360,""))</f>
        <v/>
      </c>
      <c r="AG858" s="110" t="str">
        <f>IF(AC858="","",COUNTIFS(AC2:AC3002,AC858))</f>
        <v/>
      </c>
      <c r="AH858" s="2" t="str">
        <f ca="1">IFERROR(MONTH('pg2'!T360),"--")</f>
        <v>--</v>
      </c>
      <c r="AI858" s="1">
        <f ca="1">COUNTIFS(AC2:AC3002,'pg2'!C360,AH2:AH3002,AH858)</f>
        <v>0</v>
      </c>
    </row>
    <row r="859" spans="27:35" ht="12.75" customHeight="1">
      <c r="AA859" s="1">
        <f t="shared" si="14"/>
        <v>858</v>
      </c>
      <c r="AB859" s="1" t="b">
        <f>AND('pg2'!S361&lt;&gt;"Cancelled",'pg2'!S361&lt;&gt;"Account",'pg2'!S361&lt;&gt;"Pending",'pg2'!S361&lt;&gt;"")</f>
        <v>0</v>
      </c>
      <c r="AC859" s="1" t="str">
        <f>IF(AB859=TRUE,'pg2'!C361,"")</f>
        <v/>
      </c>
      <c r="AD859" s="1" t="str">
        <f>IF('pg2'!S361="Ordered",'pg2'!C361,"")</f>
        <v/>
      </c>
      <c r="AE859" s="2" t="str">
        <f>IF('pg2'!C361&lt;&gt;"",COUNTIF(AD2:AD3002,'pg2'!C361)&gt;4,"--")</f>
        <v>--</v>
      </c>
      <c r="AF859" s="1" t="str">
        <f ca="1">IF(startDate="",0,IF(AND('pg2'!T361&gt;=startDate,'pg2'!T361&lt;=endDate,'pg2'!R361&lt;&gt;""),'pg2'!R361,""))</f>
        <v/>
      </c>
      <c r="AG859" s="110" t="str">
        <f>IF(AC859="","",COUNTIFS(AC2:AC3002,AC859))</f>
        <v/>
      </c>
      <c r="AH859" s="2" t="str">
        <f ca="1">IFERROR(MONTH('pg2'!T361),"--")</f>
        <v>--</v>
      </c>
      <c r="AI859" s="1">
        <f ca="1">COUNTIFS(AC2:AC3002,'pg2'!C361,AH2:AH3002,AH859)</f>
        <v>0</v>
      </c>
    </row>
    <row r="860" spans="27:35" ht="12.75" customHeight="1">
      <c r="AA860" s="1">
        <f t="shared" si="14"/>
        <v>859</v>
      </c>
      <c r="AB860" s="1" t="b">
        <f>AND('pg2'!S362&lt;&gt;"Cancelled",'pg2'!S362&lt;&gt;"Account",'pg2'!S362&lt;&gt;"Pending",'pg2'!S362&lt;&gt;"")</f>
        <v>0</v>
      </c>
      <c r="AC860" s="1" t="str">
        <f>IF(AB860=TRUE,'pg2'!C362,"")</f>
        <v/>
      </c>
      <c r="AD860" s="1" t="str">
        <f>IF('pg2'!S362="Ordered",'pg2'!C362,"")</f>
        <v/>
      </c>
      <c r="AE860" s="2" t="str">
        <f>IF('pg2'!C362&lt;&gt;"",COUNTIF(AD2:AD3002,'pg2'!C362)&gt;4,"--")</f>
        <v>--</v>
      </c>
      <c r="AF860" s="1" t="str">
        <f ca="1">IF(startDate="",0,IF(AND('pg2'!T362&gt;=startDate,'pg2'!T362&lt;=endDate,'pg2'!R362&lt;&gt;""),'pg2'!R362,""))</f>
        <v/>
      </c>
      <c r="AG860" s="110" t="str">
        <f>IF(AC860="","",COUNTIFS(AC2:AC3002,AC860))</f>
        <v/>
      </c>
      <c r="AH860" s="2" t="str">
        <f ca="1">IFERROR(MONTH('pg2'!T362),"--")</f>
        <v>--</v>
      </c>
      <c r="AI860" s="1">
        <f ca="1">COUNTIFS(AC2:AC3002,'pg2'!C362,AH2:AH3002,AH860)</f>
        <v>0</v>
      </c>
    </row>
    <row r="861" spans="27:35" ht="12.75" customHeight="1">
      <c r="AA861" s="1">
        <f t="shared" si="14"/>
        <v>860</v>
      </c>
      <c r="AB861" s="1" t="b">
        <f>AND('pg2'!S363&lt;&gt;"Cancelled",'pg2'!S363&lt;&gt;"Account",'pg2'!S363&lt;&gt;"Pending",'pg2'!S363&lt;&gt;"")</f>
        <v>0</v>
      </c>
      <c r="AC861" s="1" t="str">
        <f>IF(AB861=TRUE,'pg2'!C363,"")</f>
        <v/>
      </c>
      <c r="AD861" s="1" t="str">
        <f>IF('pg2'!S363="Ordered",'pg2'!C363,"")</f>
        <v/>
      </c>
      <c r="AE861" s="2" t="str">
        <f>IF('pg2'!C363&lt;&gt;"",COUNTIF(AD2:AD3002,'pg2'!C363)&gt;4,"--")</f>
        <v>--</v>
      </c>
      <c r="AF861" s="1" t="str">
        <f ca="1">IF(startDate="",0,IF(AND('pg2'!T363&gt;=startDate,'pg2'!T363&lt;=endDate,'pg2'!R363&lt;&gt;""),'pg2'!R363,""))</f>
        <v/>
      </c>
      <c r="AG861" s="110" t="str">
        <f>IF(AC861="","",COUNTIFS(AC2:AC3002,AC861))</f>
        <v/>
      </c>
      <c r="AH861" s="2" t="str">
        <f ca="1">IFERROR(MONTH('pg2'!T363),"--")</f>
        <v>--</v>
      </c>
      <c r="AI861" s="1">
        <f ca="1">COUNTIFS(AC2:AC3002,'pg2'!C363,AH2:AH3002,AH861)</f>
        <v>0</v>
      </c>
    </row>
    <row r="862" spans="27:35" ht="12.75" customHeight="1">
      <c r="AA862" s="1">
        <f t="shared" si="14"/>
        <v>861</v>
      </c>
      <c r="AB862" s="1" t="b">
        <f>AND('pg2'!S364&lt;&gt;"Cancelled",'pg2'!S364&lt;&gt;"Account",'pg2'!S364&lt;&gt;"Pending",'pg2'!S364&lt;&gt;"")</f>
        <v>0</v>
      </c>
      <c r="AC862" s="1" t="str">
        <f>IF(AB862=TRUE,'pg2'!C364,"")</f>
        <v/>
      </c>
      <c r="AD862" s="1" t="str">
        <f>IF('pg2'!S364="Ordered",'pg2'!C364,"")</f>
        <v/>
      </c>
      <c r="AE862" s="2" t="str">
        <f>IF('pg2'!C364&lt;&gt;"",COUNTIF(AD2:AD3002,'pg2'!C364)&gt;4,"--")</f>
        <v>--</v>
      </c>
      <c r="AF862" s="1" t="str">
        <f ca="1">IF(startDate="",0,IF(AND('pg2'!T364&gt;=startDate,'pg2'!T364&lt;=endDate,'pg2'!R364&lt;&gt;""),'pg2'!R364,""))</f>
        <v/>
      </c>
      <c r="AG862" s="110" t="str">
        <f>IF(AC862="","",COUNTIFS(AC2:AC3002,AC862))</f>
        <v/>
      </c>
      <c r="AH862" s="2" t="str">
        <f ca="1">IFERROR(MONTH('pg2'!T364),"--")</f>
        <v>--</v>
      </c>
      <c r="AI862" s="1">
        <f ca="1">COUNTIFS(AC2:AC3002,'pg2'!C364,AH2:AH3002,AH862)</f>
        <v>0</v>
      </c>
    </row>
    <row r="863" spans="27:35" ht="12.75" customHeight="1">
      <c r="AA863" s="1">
        <f t="shared" si="14"/>
        <v>862</v>
      </c>
      <c r="AB863" s="1" t="b">
        <f>AND('pg2'!S365&lt;&gt;"Cancelled",'pg2'!S365&lt;&gt;"Account",'pg2'!S365&lt;&gt;"Pending",'pg2'!S365&lt;&gt;"")</f>
        <v>0</v>
      </c>
      <c r="AC863" s="1" t="str">
        <f>IF(AB863=TRUE,'pg2'!C365,"")</f>
        <v/>
      </c>
      <c r="AD863" s="1" t="str">
        <f>IF('pg2'!S365="Ordered",'pg2'!C365,"")</f>
        <v/>
      </c>
      <c r="AE863" s="2" t="str">
        <f>IF('pg2'!C365&lt;&gt;"",COUNTIF(AD2:AD3002,'pg2'!C365)&gt;4,"--")</f>
        <v>--</v>
      </c>
      <c r="AF863" s="1" t="str">
        <f ca="1">IF(startDate="",0,IF(AND('pg2'!T365&gt;=startDate,'pg2'!T365&lt;=endDate,'pg2'!R365&lt;&gt;""),'pg2'!R365,""))</f>
        <v/>
      </c>
      <c r="AG863" s="110" t="str">
        <f>IF(AC863="","",COUNTIFS(AC2:AC3002,AC863))</f>
        <v/>
      </c>
      <c r="AH863" s="2" t="str">
        <f ca="1">IFERROR(MONTH('pg2'!T365),"--")</f>
        <v>--</v>
      </c>
      <c r="AI863" s="1">
        <f ca="1">COUNTIFS(AC2:AC3002,'pg2'!C365,AH2:AH3002,AH863)</f>
        <v>0</v>
      </c>
    </row>
    <row r="864" spans="27:35" ht="12.75" customHeight="1">
      <c r="AA864" s="1">
        <f t="shared" si="14"/>
        <v>863</v>
      </c>
      <c r="AB864" s="1" t="b">
        <f>AND('pg2'!S366&lt;&gt;"Cancelled",'pg2'!S366&lt;&gt;"Account",'pg2'!S366&lt;&gt;"Pending",'pg2'!S366&lt;&gt;"")</f>
        <v>0</v>
      </c>
      <c r="AC864" s="1" t="str">
        <f>IF(AB864=TRUE,'pg2'!C366,"")</f>
        <v/>
      </c>
      <c r="AD864" s="1" t="str">
        <f>IF('pg2'!S366="Ordered",'pg2'!C366,"")</f>
        <v/>
      </c>
      <c r="AE864" s="2" t="str">
        <f>IF('pg2'!C366&lt;&gt;"",COUNTIF(AD2:AD3002,'pg2'!C366)&gt;4,"--")</f>
        <v>--</v>
      </c>
      <c r="AF864" s="1" t="str">
        <f ca="1">IF(startDate="",0,IF(AND('pg2'!T366&gt;=startDate,'pg2'!T366&lt;=endDate,'pg2'!R366&lt;&gt;""),'pg2'!R366,""))</f>
        <v/>
      </c>
      <c r="AG864" s="110" t="str">
        <f>IF(AC864="","",COUNTIFS(AC2:AC3002,AC864))</f>
        <v/>
      </c>
      <c r="AH864" s="2" t="str">
        <f ca="1">IFERROR(MONTH('pg2'!T366),"--")</f>
        <v>--</v>
      </c>
      <c r="AI864" s="1">
        <f ca="1">COUNTIFS(AC2:AC3002,'pg2'!C366,AH2:AH3002,AH864)</f>
        <v>0</v>
      </c>
    </row>
    <row r="865" spans="27:35" ht="12.75" customHeight="1">
      <c r="AA865" s="1">
        <f t="shared" si="14"/>
        <v>864</v>
      </c>
      <c r="AB865" s="1" t="b">
        <f>AND('pg2'!S367&lt;&gt;"Cancelled",'pg2'!S367&lt;&gt;"Account",'pg2'!S367&lt;&gt;"Pending",'pg2'!S367&lt;&gt;"")</f>
        <v>0</v>
      </c>
      <c r="AC865" s="1" t="str">
        <f>IF(AB865=TRUE,'pg2'!C367,"")</f>
        <v/>
      </c>
      <c r="AD865" s="1" t="str">
        <f>IF('pg2'!S367="Ordered",'pg2'!C367,"")</f>
        <v/>
      </c>
      <c r="AE865" s="2" t="str">
        <f>IF('pg2'!C367&lt;&gt;"",COUNTIF(AD2:AD3002,'pg2'!C367)&gt;4,"--")</f>
        <v>--</v>
      </c>
      <c r="AF865" s="1" t="str">
        <f ca="1">IF(startDate="",0,IF(AND('pg2'!T367&gt;=startDate,'pg2'!T367&lt;=endDate,'pg2'!R367&lt;&gt;""),'pg2'!R367,""))</f>
        <v/>
      </c>
      <c r="AG865" s="110" t="str">
        <f>IF(AC865="","",COUNTIFS(AC2:AC3002,AC865))</f>
        <v/>
      </c>
      <c r="AH865" s="2" t="str">
        <f ca="1">IFERROR(MONTH('pg2'!T367),"--")</f>
        <v>--</v>
      </c>
      <c r="AI865" s="1">
        <f ca="1">COUNTIFS(AC2:AC3002,'pg2'!C367,AH2:AH3002,AH865)</f>
        <v>0</v>
      </c>
    </row>
    <row r="866" spans="27:35" ht="12.75" customHeight="1">
      <c r="AA866" s="1">
        <f t="shared" si="14"/>
        <v>865</v>
      </c>
      <c r="AB866" s="1" t="b">
        <f>AND('pg2'!S368&lt;&gt;"Cancelled",'pg2'!S368&lt;&gt;"Account",'pg2'!S368&lt;&gt;"Pending",'pg2'!S368&lt;&gt;"")</f>
        <v>0</v>
      </c>
      <c r="AC866" s="1" t="str">
        <f>IF(AB866=TRUE,'pg2'!C368,"")</f>
        <v/>
      </c>
      <c r="AD866" s="1" t="str">
        <f>IF('pg2'!S368="Ordered",'pg2'!C368,"")</f>
        <v/>
      </c>
      <c r="AE866" s="2" t="str">
        <f>IF('pg2'!C368&lt;&gt;"",COUNTIF(AD2:AD3002,'pg2'!C368)&gt;4,"--")</f>
        <v>--</v>
      </c>
      <c r="AF866" s="1" t="str">
        <f ca="1">IF(startDate="",0,IF(AND('pg2'!T368&gt;=startDate,'pg2'!T368&lt;=endDate,'pg2'!R368&lt;&gt;""),'pg2'!R368,""))</f>
        <v/>
      </c>
      <c r="AG866" s="110" t="str">
        <f>IF(AC866="","",COUNTIFS(AC2:AC3002,AC866))</f>
        <v/>
      </c>
      <c r="AH866" s="2" t="str">
        <f ca="1">IFERROR(MONTH('pg2'!T368),"--")</f>
        <v>--</v>
      </c>
      <c r="AI866" s="1">
        <f ca="1">COUNTIFS(AC2:AC3002,'pg2'!C368,AH2:AH3002,AH866)</f>
        <v>0</v>
      </c>
    </row>
    <row r="867" spans="27:35" ht="12.75" customHeight="1">
      <c r="AA867" s="1">
        <f t="shared" si="14"/>
        <v>866</v>
      </c>
      <c r="AB867" s="1" t="b">
        <f>AND('pg2'!S369&lt;&gt;"Cancelled",'pg2'!S369&lt;&gt;"Account",'pg2'!S369&lt;&gt;"Pending",'pg2'!S369&lt;&gt;"")</f>
        <v>0</v>
      </c>
      <c r="AC867" s="1" t="str">
        <f>IF(AB867=TRUE,'pg2'!C369,"")</f>
        <v/>
      </c>
      <c r="AD867" s="1" t="str">
        <f>IF('pg2'!S369="Ordered",'pg2'!C369,"")</f>
        <v/>
      </c>
      <c r="AE867" s="2" t="str">
        <f>IF('pg2'!C369&lt;&gt;"",COUNTIF(AD2:AD3002,'pg2'!C369)&gt;4,"--")</f>
        <v>--</v>
      </c>
      <c r="AF867" s="1" t="str">
        <f ca="1">IF(startDate="",0,IF(AND('pg2'!T369&gt;=startDate,'pg2'!T369&lt;=endDate,'pg2'!R369&lt;&gt;""),'pg2'!R369,""))</f>
        <v/>
      </c>
      <c r="AG867" s="110" t="str">
        <f>IF(AC867="","",COUNTIFS(AC2:AC3002,AC867))</f>
        <v/>
      </c>
      <c r="AH867" s="2" t="str">
        <f ca="1">IFERROR(MONTH('pg2'!T369),"--")</f>
        <v>--</v>
      </c>
      <c r="AI867" s="1">
        <f ca="1">COUNTIFS(AC2:AC3002,'pg2'!C369,AH2:AH3002,AH867)</f>
        <v>0</v>
      </c>
    </row>
    <row r="868" spans="27:35" ht="12.75" customHeight="1">
      <c r="AA868" s="1">
        <f t="shared" si="14"/>
        <v>867</v>
      </c>
      <c r="AB868" s="1" t="b">
        <f>AND('pg2'!S370&lt;&gt;"Cancelled",'pg2'!S370&lt;&gt;"Account",'pg2'!S370&lt;&gt;"Pending",'pg2'!S370&lt;&gt;"")</f>
        <v>0</v>
      </c>
      <c r="AC868" s="1" t="str">
        <f>IF(AB868=TRUE,'pg2'!C370,"")</f>
        <v/>
      </c>
      <c r="AD868" s="1" t="str">
        <f>IF('pg2'!S370="Ordered",'pg2'!C370,"")</f>
        <v/>
      </c>
      <c r="AE868" s="2" t="str">
        <f>IF('pg2'!C370&lt;&gt;"",COUNTIF(AD2:AD3002,'pg2'!C370)&gt;4,"--")</f>
        <v>--</v>
      </c>
      <c r="AF868" s="1" t="str">
        <f ca="1">IF(startDate="",0,IF(AND('pg2'!T370&gt;=startDate,'pg2'!T370&lt;=endDate,'pg2'!R370&lt;&gt;""),'pg2'!R370,""))</f>
        <v/>
      </c>
      <c r="AG868" s="110" t="str">
        <f>IF(AC868="","",COUNTIFS(AC2:AC3002,AC868))</f>
        <v/>
      </c>
      <c r="AH868" s="2" t="str">
        <f ca="1">IFERROR(MONTH('pg2'!T370),"--")</f>
        <v>--</v>
      </c>
      <c r="AI868" s="1">
        <f ca="1">COUNTIFS(AC2:AC3002,'pg2'!C370,AH2:AH3002,AH868)</f>
        <v>0</v>
      </c>
    </row>
    <row r="869" spans="27:35" ht="12.75" customHeight="1">
      <c r="AA869" s="1">
        <f t="shared" si="14"/>
        <v>868</v>
      </c>
      <c r="AB869" s="1" t="b">
        <f>AND('pg2'!S371&lt;&gt;"Cancelled",'pg2'!S371&lt;&gt;"Account",'pg2'!S371&lt;&gt;"Pending",'pg2'!S371&lt;&gt;"")</f>
        <v>0</v>
      </c>
      <c r="AC869" s="1" t="str">
        <f>IF(AB869=TRUE,'pg2'!C371,"")</f>
        <v/>
      </c>
      <c r="AD869" s="1" t="str">
        <f>IF('pg2'!S371="Ordered",'pg2'!C371,"")</f>
        <v/>
      </c>
      <c r="AE869" s="2" t="str">
        <f>IF('pg2'!C371&lt;&gt;"",COUNTIF(AD2:AD3002,'pg2'!C371)&gt;4,"--")</f>
        <v>--</v>
      </c>
      <c r="AF869" s="1" t="str">
        <f ca="1">IF(startDate="",0,IF(AND('pg2'!T371&gt;=startDate,'pg2'!T371&lt;=endDate,'pg2'!R371&lt;&gt;""),'pg2'!R371,""))</f>
        <v/>
      </c>
      <c r="AG869" s="110" t="str">
        <f>IF(AC869="","",COUNTIFS(AC2:AC3002,AC869))</f>
        <v/>
      </c>
      <c r="AH869" s="2" t="str">
        <f ca="1">IFERROR(MONTH('pg2'!T371),"--")</f>
        <v>--</v>
      </c>
      <c r="AI869" s="1">
        <f ca="1">COUNTIFS(AC2:AC3002,'pg2'!C371,AH2:AH3002,AH869)</f>
        <v>0</v>
      </c>
    </row>
    <row r="870" spans="27:35" ht="12.75" customHeight="1">
      <c r="AA870" s="1">
        <f t="shared" si="14"/>
        <v>869</v>
      </c>
      <c r="AB870" s="1" t="b">
        <f>AND('pg2'!S372&lt;&gt;"Cancelled",'pg2'!S372&lt;&gt;"Account",'pg2'!S372&lt;&gt;"Pending",'pg2'!S372&lt;&gt;"")</f>
        <v>0</v>
      </c>
      <c r="AC870" s="1" t="str">
        <f>IF(AB870=TRUE,'pg2'!C372,"")</f>
        <v/>
      </c>
      <c r="AD870" s="1" t="str">
        <f>IF('pg2'!S372="Ordered",'pg2'!C372,"")</f>
        <v/>
      </c>
      <c r="AE870" s="2" t="str">
        <f>IF('pg2'!C372&lt;&gt;"",COUNTIF(AD2:AD3002,'pg2'!C372)&gt;4,"--")</f>
        <v>--</v>
      </c>
      <c r="AF870" s="1" t="str">
        <f ca="1">IF(startDate="",0,IF(AND('pg2'!T372&gt;=startDate,'pg2'!T372&lt;=endDate,'pg2'!R372&lt;&gt;""),'pg2'!R372,""))</f>
        <v/>
      </c>
      <c r="AG870" s="110" t="str">
        <f>IF(AC870="","",COUNTIFS(AC2:AC3002,AC870))</f>
        <v/>
      </c>
      <c r="AH870" s="2" t="str">
        <f ca="1">IFERROR(MONTH('pg2'!T372),"--")</f>
        <v>--</v>
      </c>
      <c r="AI870" s="1">
        <f ca="1">COUNTIFS(AC2:AC3002,'pg2'!C372,AH2:AH3002,AH870)</f>
        <v>0</v>
      </c>
    </row>
    <row r="871" spans="27:35" ht="12.75" customHeight="1">
      <c r="AA871" s="1">
        <f t="shared" si="14"/>
        <v>870</v>
      </c>
      <c r="AB871" s="1" t="b">
        <f>AND('pg2'!S373&lt;&gt;"Cancelled",'pg2'!S373&lt;&gt;"Account",'pg2'!S373&lt;&gt;"Pending",'pg2'!S373&lt;&gt;"")</f>
        <v>0</v>
      </c>
      <c r="AC871" s="1" t="str">
        <f>IF(AB871=TRUE,'pg2'!C373,"")</f>
        <v/>
      </c>
      <c r="AD871" s="1" t="str">
        <f>IF('pg2'!S373="Ordered",'pg2'!C373,"")</f>
        <v/>
      </c>
      <c r="AE871" s="2" t="str">
        <f>IF('pg2'!C373&lt;&gt;"",COUNTIF(AD2:AD3002,'pg2'!C373)&gt;4,"--")</f>
        <v>--</v>
      </c>
      <c r="AF871" s="1" t="str">
        <f ca="1">IF(startDate="",0,IF(AND('pg2'!T373&gt;=startDate,'pg2'!T373&lt;=endDate,'pg2'!R373&lt;&gt;""),'pg2'!R373,""))</f>
        <v/>
      </c>
      <c r="AG871" s="110" t="str">
        <f>IF(AC871="","",COUNTIFS(AC2:AC3002,AC871))</f>
        <v/>
      </c>
      <c r="AH871" s="2" t="str">
        <f ca="1">IFERROR(MONTH('pg2'!T373),"--")</f>
        <v>--</v>
      </c>
      <c r="AI871" s="1">
        <f ca="1">COUNTIFS(AC2:AC3002,'pg2'!C373,AH2:AH3002,AH871)</f>
        <v>0</v>
      </c>
    </row>
    <row r="872" spans="27:35" ht="12.75" customHeight="1">
      <c r="AA872" s="1">
        <f t="shared" si="14"/>
        <v>871</v>
      </c>
      <c r="AB872" s="1" t="b">
        <f>AND('pg2'!S374&lt;&gt;"Cancelled",'pg2'!S374&lt;&gt;"Account",'pg2'!S374&lt;&gt;"Pending",'pg2'!S374&lt;&gt;"")</f>
        <v>0</v>
      </c>
      <c r="AC872" s="1" t="str">
        <f>IF(AB872=TRUE,'pg2'!C374,"")</f>
        <v/>
      </c>
      <c r="AD872" s="1" t="str">
        <f>IF('pg2'!S374="Ordered",'pg2'!C374,"")</f>
        <v/>
      </c>
      <c r="AE872" s="2" t="str">
        <f>IF('pg2'!C374&lt;&gt;"",COUNTIF(AD2:AD3002,'pg2'!C374)&gt;4,"--")</f>
        <v>--</v>
      </c>
      <c r="AF872" s="1" t="str">
        <f ca="1">IF(startDate="",0,IF(AND('pg2'!T374&gt;=startDate,'pg2'!T374&lt;=endDate,'pg2'!R374&lt;&gt;""),'pg2'!R374,""))</f>
        <v/>
      </c>
      <c r="AG872" s="110" t="str">
        <f>IF(AC872="","",COUNTIFS(AC2:AC3002,AC872))</f>
        <v/>
      </c>
      <c r="AH872" s="2" t="str">
        <f ca="1">IFERROR(MONTH('pg2'!T374),"--")</f>
        <v>--</v>
      </c>
      <c r="AI872" s="1">
        <f ca="1">COUNTIFS(AC2:AC3002,'pg2'!C374,AH2:AH3002,AH872)</f>
        <v>0</v>
      </c>
    </row>
    <row r="873" spans="27:35" ht="12.75" customHeight="1">
      <c r="AA873" s="1">
        <f t="shared" si="14"/>
        <v>872</v>
      </c>
      <c r="AB873" s="1" t="b">
        <f>AND('pg2'!S375&lt;&gt;"Cancelled",'pg2'!S375&lt;&gt;"Account",'pg2'!S375&lt;&gt;"Pending",'pg2'!S375&lt;&gt;"")</f>
        <v>0</v>
      </c>
      <c r="AC873" s="1" t="str">
        <f>IF(AB873=TRUE,'pg2'!C375,"")</f>
        <v/>
      </c>
      <c r="AD873" s="1" t="str">
        <f>IF('pg2'!S375="Ordered",'pg2'!C375,"")</f>
        <v/>
      </c>
      <c r="AE873" s="2" t="str">
        <f>IF('pg2'!C375&lt;&gt;"",COUNTIF(AD2:AD3002,'pg2'!C375)&gt;4,"--")</f>
        <v>--</v>
      </c>
      <c r="AF873" s="1" t="str">
        <f ca="1">IF(startDate="",0,IF(AND('pg2'!T375&gt;=startDate,'pg2'!T375&lt;=endDate,'pg2'!R375&lt;&gt;""),'pg2'!R375,""))</f>
        <v/>
      </c>
      <c r="AG873" s="110" t="str">
        <f>IF(AC873="","",COUNTIFS(AC2:AC3002,AC873))</f>
        <v/>
      </c>
      <c r="AH873" s="2" t="str">
        <f ca="1">IFERROR(MONTH('pg2'!T375),"--")</f>
        <v>--</v>
      </c>
      <c r="AI873" s="1">
        <f ca="1">COUNTIFS(AC2:AC3002,'pg2'!C375,AH2:AH3002,AH873)</f>
        <v>0</v>
      </c>
    </row>
    <row r="874" spans="27:35" ht="12.75" customHeight="1">
      <c r="AA874" s="1">
        <f t="shared" si="14"/>
        <v>873</v>
      </c>
      <c r="AB874" s="1" t="b">
        <f>AND('pg2'!S376&lt;&gt;"Cancelled",'pg2'!S376&lt;&gt;"Account",'pg2'!S376&lt;&gt;"Pending",'pg2'!S376&lt;&gt;"")</f>
        <v>0</v>
      </c>
      <c r="AC874" s="1" t="str">
        <f>IF(AB874=TRUE,'pg2'!C376,"")</f>
        <v/>
      </c>
      <c r="AD874" s="1" t="str">
        <f>IF('pg2'!S376="Ordered",'pg2'!C376,"")</f>
        <v/>
      </c>
      <c r="AE874" s="2" t="str">
        <f>IF('pg2'!C376&lt;&gt;"",COUNTIF(AD2:AD3002,'pg2'!C376)&gt;4,"--")</f>
        <v>--</v>
      </c>
      <c r="AF874" s="1" t="str">
        <f ca="1">IF(startDate="",0,IF(AND('pg2'!T376&gt;=startDate,'pg2'!T376&lt;=endDate,'pg2'!R376&lt;&gt;""),'pg2'!R376,""))</f>
        <v/>
      </c>
      <c r="AG874" s="110" t="str">
        <f>IF(AC874="","",COUNTIFS(AC2:AC3002,AC874))</f>
        <v/>
      </c>
      <c r="AH874" s="2" t="str">
        <f ca="1">IFERROR(MONTH('pg2'!T376),"--")</f>
        <v>--</v>
      </c>
      <c r="AI874" s="1">
        <f ca="1">COUNTIFS(AC2:AC3002,'pg2'!C376,AH2:AH3002,AH874)</f>
        <v>0</v>
      </c>
    </row>
    <row r="875" spans="27:35" ht="12.75" customHeight="1">
      <c r="AA875" s="1">
        <f t="shared" si="14"/>
        <v>874</v>
      </c>
      <c r="AB875" s="1" t="b">
        <f>AND('pg2'!S377&lt;&gt;"Cancelled",'pg2'!S377&lt;&gt;"Account",'pg2'!S377&lt;&gt;"Pending",'pg2'!S377&lt;&gt;"")</f>
        <v>0</v>
      </c>
      <c r="AC875" s="1" t="str">
        <f>IF(AB875=TRUE,'pg2'!C377,"")</f>
        <v/>
      </c>
      <c r="AD875" s="1" t="str">
        <f>IF('pg2'!S377="Ordered",'pg2'!C377,"")</f>
        <v/>
      </c>
      <c r="AE875" s="2" t="str">
        <f>IF('pg2'!C377&lt;&gt;"",COUNTIF(AD2:AD3002,'pg2'!C377)&gt;4,"--")</f>
        <v>--</v>
      </c>
      <c r="AF875" s="1" t="str">
        <f ca="1">IF(startDate="",0,IF(AND('pg2'!T377&gt;=startDate,'pg2'!T377&lt;=endDate,'pg2'!R377&lt;&gt;""),'pg2'!R377,""))</f>
        <v/>
      </c>
      <c r="AG875" s="110" t="str">
        <f>IF(AC875="","",COUNTIFS(AC2:AC3002,AC875))</f>
        <v/>
      </c>
      <c r="AH875" s="2" t="str">
        <f ca="1">IFERROR(MONTH('pg2'!T377),"--")</f>
        <v>--</v>
      </c>
      <c r="AI875" s="1">
        <f ca="1">COUNTIFS(AC2:AC3002,'pg2'!C377,AH2:AH3002,AH875)</f>
        <v>0</v>
      </c>
    </row>
    <row r="876" spans="27:35" ht="12.75" customHeight="1">
      <c r="AA876" s="1">
        <f t="shared" si="14"/>
        <v>875</v>
      </c>
      <c r="AB876" s="1" t="b">
        <f>AND('pg2'!S378&lt;&gt;"Cancelled",'pg2'!S378&lt;&gt;"Account",'pg2'!S378&lt;&gt;"Pending",'pg2'!S378&lt;&gt;"")</f>
        <v>0</v>
      </c>
      <c r="AC876" s="1" t="str">
        <f>IF(AB876=TRUE,'pg2'!C378,"")</f>
        <v/>
      </c>
      <c r="AD876" s="1" t="str">
        <f>IF('pg2'!S378="Ordered",'pg2'!C378,"")</f>
        <v/>
      </c>
      <c r="AE876" s="2" t="str">
        <f>IF('pg2'!C378&lt;&gt;"",COUNTIF(AD2:AD3002,'pg2'!C378)&gt;4,"--")</f>
        <v>--</v>
      </c>
      <c r="AF876" s="1" t="str">
        <f ca="1">IF(startDate="",0,IF(AND('pg2'!T378&gt;=startDate,'pg2'!T378&lt;=endDate,'pg2'!R378&lt;&gt;""),'pg2'!R378,""))</f>
        <v/>
      </c>
      <c r="AG876" s="110" t="str">
        <f>IF(AC876="","",COUNTIFS(AC2:AC3002,AC876))</f>
        <v/>
      </c>
      <c r="AH876" s="2" t="str">
        <f ca="1">IFERROR(MONTH('pg2'!T378),"--")</f>
        <v>--</v>
      </c>
      <c r="AI876" s="1">
        <f ca="1">COUNTIFS(AC2:AC3002,'pg2'!C378,AH2:AH3002,AH876)</f>
        <v>0</v>
      </c>
    </row>
    <row r="877" spans="27:35" ht="12.75" customHeight="1">
      <c r="AA877" s="1">
        <f t="shared" si="14"/>
        <v>876</v>
      </c>
      <c r="AB877" s="1" t="b">
        <f>AND('pg2'!S379&lt;&gt;"Cancelled",'pg2'!S379&lt;&gt;"Account",'pg2'!S379&lt;&gt;"Pending",'pg2'!S379&lt;&gt;"")</f>
        <v>0</v>
      </c>
      <c r="AC877" s="1" t="str">
        <f>IF(AB877=TRUE,'pg2'!C379,"")</f>
        <v/>
      </c>
      <c r="AD877" s="1" t="str">
        <f>IF('pg2'!S379="Ordered",'pg2'!C379,"")</f>
        <v/>
      </c>
      <c r="AE877" s="2" t="str">
        <f>IF('pg2'!C379&lt;&gt;"",COUNTIF(AD2:AD3002,'pg2'!C379)&gt;4,"--")</f>
        <v>--</v>
      </c>
      <c r="AF877" s="1" t="str">
        <f ca="1">IF(startDate="",0,IF(AND('pg2'!T379&gt;=startDate,'pg2'!T379&lt;=endDate,'pg2'!R379&lt;&gt;""),'pg2'!R379,""))</f>
        <v/>
      </c>
      <c r="AG877" s="110" t="str">
        <f>IF(AC877="","",COUNTIFS(AC2:AC3002,AC877))</f>
        <v/>
      </c>
      <c r="AH877" s="2" t="str">
        <f ca="1">IFERROR(MONTH('pg2'!T379),"--")</f>
        <v>--</v>
      </c>
      <c r="AI877" s="1">
        <f ca="1">COUNTIFS(AC2:AC3002,'pg2'!C379,AH2:AH3002,AH877)</f>
        <v>0</v>
      </c>
    </row>
    <row r="878" spans="27:35" ht="12.75" customHeight="1">
      <c r="AA878" s="1">
        <f t="shared" si="14"/>
        <v>877</v>
      </c>
      <c r="AB878" s="1" t="b">
        <f>AND('pg2'!S380&lt;&gt;"Cancelled",'pg2'!S380&lt;&gt;"Account",'pg2'!S380&lt;&gt;"Pending",'pg2'!S380&lt;&gt;"")</f>
        <v>0</v>
      </c>
      <c r="AC878" s="1" t="str">
        <f>IF(AB878=TRUE,'pg2'!C380,"")</f>
        <v/>
      </c>
      <c r="AD878" s="1" t="str">
        <f>IF('pg2'!S380="Ordered",'pg2'!C380,"")</f>
        <v/>
      </c>
      <c r="AE878" s="2" t="str">
        <f>IF('pg2'!C380&lt;&gt;"",COUNTIF(AD2:AD3002,'pg2'!C380)&gt;4,"--")</f>
        <v>--</v>
      </c>
      <c r="AF878" s="1" t="str">
        <f ca="1">IF(startDate="",0,IF(AND('pg2'!T380&gt;=startDate,'pg2'!T380&lt;=endDate,'pg2'!R380&lt;&gt;""),'pg2'!R380,""))</f>
        <v/>
      </c>
      <c r="AG878" s="110" t="str">
        <f>IF(AC878="","",COUNTIFS(AC2:AC3002,AC878))</f>
        <v/>
      </c>
      <c r="AH878" s="2" t="str">
        <f ca="1">IFERROR(MONTH('pg2'!T380),"--")</f>
        <v>--</v>
      </c>
      <c r="AI878" s="1">
        <f ca="1">COUNTIFS(AC2:AC3002,'pg2'!C380,AH2:AH3002,AH878)</f>
        <v>0</v>
      </c>
    </row>
    <row r="879" spans="27:35" ht="12.75" customHeight="1">
      <c r="AA879" s="1">
        <f t="shared" si="14"/>
        <v>878</v>
      </c>
      <c r="AB879" s="1" t="b">
        <f>AND('pg2'!S381&lt;&gt;"Cancelled",'pg2'!S381&lt;&gt;"Account",'pg2'!S381&lt;&gt;"Pending",'pg2'!S381&lt;&gt;"")</f>
        <v>0</v>
      </c>
      <c r="AC879" s="1" t="str">
        <f>IF(AB879=TRUE,'pg2'!C381,"")</f>
        <v/>
      </c>
      <c r="AD879" s="1" t="str">
        <f>IF('pg2'!S381="Ordered",'pg2'!C381,"")</f>
        <v/>
      </c>
      <c r="AE879" s="2" t="str">
        <f>IF('pg2'!C381&lt;&gt;"",COUNTIF(AD2:AD3002,'pg2'!C381)&gt;4,"--")</f>
        <v>--</v>
      </c>
      <c r="AF879" s="1" t="str">
        <f ca="1">IF(startDate="",0,IF(AND('pg2'!T381&gt;=startDate,'pg2'!T381&lt;=endDate,'pg2'!R381&lt;&gt;""),'pg2'!R381,""))</f>
        <v/>
      </c>
      <c r="AG879" s="110" t="str">
        <f>IF(AC879="","",COUNTIFS(AC2:AC3002,AC879))</f>
        <v/>
      </c>
      <c r="AH879" s="2" t="str">
        <f ca="1">IFERROR(MONTH('pg2'!T381),"--")</f>
        <v>--</v>
      </c>
      <c r="AI879" s="1">
        <f ca="1">COUNTIFS(AC2:AC3002,'pg2'!C381,AH2:AH3002,AH879)</f>
        <v>0</v>
      </c>
    </row>
    <row r="880" spans="27:35" ht="12.75" customHeight="1">
      <c r="AA880" s="1">
        <f t="shared" si="14"/>
        <v>879</v>
      </c>
      <c r="AB880" s="1" t="b">
        <f>AND('pg2'!S382&lt;&gt;"Cancelled",'pg2'!S382&lt;&gt;"Account",'pg2'!S382&lt;&gt;"Pending",'pg2'!S382&lt;&gt;"")</f>
        <v>0</v>
      </c>
      <c r="AC880" s="1" t="str">
        <f>IF(AB880=TRUE,'pg2'!C382,"")</f>
        <v/>
      </c>
      <c r="AD880" s="1" t="str">
        <f>IF('pg2'!S382="Ordered",'pg2'!C382,"")</f>
        <v/>
      </c>
      <c r="AE880" s="2" t="str">
        <f>IF('pg2'!C382&lt;&gt;"",COUNTIF(AD2:AD3002,'pg2'!C382)&gt;4,"--")</f>
        <v>--</v>
      </c>
      <c r="AF880" s="1" t="str">
        <f ca="1">IF(startDate="",0,IF(AND('pg2'!T382&gt;=startDate,'pg2'!T382&lt;=endDate,'pg2'!R382&lt;&gt;""),'pg2'!R382,""))</f>
        <v/>
      </c>
      <c r="AG880" s="110" t="str">
        <f>IF(AC880="","",COUNTIFS(AC2:AC3002,AC880))</f>
        <v/>
      </c>
      <c r="AH880" s="2" t="str">
        <f ca="1">IFERROR(MONTH('pg2'!T382),"--")</f>
        <v>--</v>
      </c>
      <c r="AI880" s="1">
        <f ca="1">COUNTIFS(AC2:AC3002,'pg2'!C382,AH2:AH3002,AH880)</f>
        <v>0</v>
      </c>
    </row>
    <row r="881" spans="27:35" ht="12.75" customHeight="1">
      <c r="AA881" s="1">
        <f t="shared" si="14"/>
        <v>880</v>
      </c>
      <c r="AB881" s="1" t="b">
        <f>AND('pg2'!S383&lt;&gt;"Cancelled",'pg2'!S383&lt;&gt;"Account",'pg2'!S383&lt;&gt;"Pending",'pg2'!S383&lt;&gt;"")</f>
        <v>0</v>
      </c>
      <c r="AC881" s="1" t="str">
        <f>IF(AB881=TRUE,'pg2'!C383,"")</f>
        <v/>
      </c>
      <c r="AD881" s="1" t="str">
        <f>IF('pg2'!S383="Ordered",'pg2'!C383,"")</f>
        <v/>
      </c>
      <c r="AE881" s="2" t="str">
        <f>IF('pg2'!C383&lt;&gt;"",COUNTIF(AD2:AD3002,'pg2'!C383)&gt;4,"--")</f>
        <v>--</v>
      </c>
      <c r="AF881" s="1" t="str">
        <f ca="1">IF(startDate="",0,IF(AND('pg2'!T383&gt;=startDate,'pg2'!T383&lt;=endDate,'pg2'!R383&lt;&gt;""),'pg2'!R383,""))</f>
        <v/>
      </c>
      <c r="AG881" s="110" t="str">
        <f>IF(AC881="","",COUNTIFS(AC2:AC3002,AC881))</f>
        <v/>
      </c>
      <c r="AH881" s="2" t="str">
        <f ca="1">IFERROR(MONTH('pg2'!T383),"--")</f>
        <v>--</v>
      </c>
      <c r="AI881" s="1">
        <f ca="1">COUNTIFS(AC2:AC3002,'pg2'!C383,AH2:AH3002,AH881)</f>
        <v>0</v>
      </c>
    </row>
    <row r="882" spans="27:35" ht="12.75" customHeight="1">
      <c r="AA882" s="1">
        <f t="shared" si="14"/>
        <v>881</v>
      </c>
      <c r="AB882" s="1" t="b">
        <f>AND('pg2'!S384&lt;&gt;"Cancelled",'pg2'!S384&lt;&gt;"Account",'pg2'!S384&lt;&gt;"Pending",'pg2'!S384&lt;&gt;"")</f>
        <v>0</v>
      </c>
      <c r="AC882" s="1" t="str">
        <f>IF(AB882=TRUE,'pg2'!C384,"")</f>
        <v/>
      </c>
      <c r="AD882" s="1" t="str">
        <f>IF('pg2'!S384="Ordered",'pg2'!C384,"")</f>
        <v/>
      </c>
      <c r="AE882" s="2" t="str">
        <f>IF('pg2'!C384&lt;&gt;"",COUNTIF(AD2:AD3002,'pg2'!C384)&gt;4,"--")</f>
        <v>--</v>
      </c>
      <c r="AF882" s="1" t="str">
        <f ca="1">IF(startDate="",0,IF(AND('pg2'!T384&gt;=startDate,'pg2'!T384&lt;=endDate,'pg2'!R384&lt;&gt;""),'pg2'!R384,""))</f>
        <v/>
      </c>
      <c r="AG882" s="110" t="str">
        <f>IF(AC882="","",COUNTIFS(AC2:AC3002,AC882))</f>
        <v/>
      </c>
      <c r="AH882" s="2" t="str">
        <f ca="1">IFERROR(MONTH('pg2'!T384),"--")</f>
        <v>--</v>
      </c>
      <c r="AI882" s="1">
        <f ca="1">COUNTIFS(AC2:AC3002,'pg2'!C384,AH2:AH3002,AH882)</f>
        <v>0</v>
      </c>
    </row>
    <row r="883" spans="27:35" ht="12.75" customHeight="1">
      <c r="AA883" s="1">
        <f t="shared" si="14"/>
        <v>882</v>
      </c>
      <c r="AB883" s="1" t="b">
        <f>AND('pg2'!S385&lt;&gt;"Cancelled",'pg2'!S385&lt;&gt;"Account",'pg2'!S385&lt;&gt;"Pending",'pg2'!S385&lt;&gt;"")</f>
        <v>0</v>
      </c>
      <c r="AC883" s="1" t="str">
        <f>IF(AB883=TRUE,'pg2'!C385,"")</f>
        <v/>
      </c>
      <c r="AD883" s="1" t="str">
        <f>IF('pg2'!S385="Ordered",'pg2'!C385,"")</f>
        <v/>
      </c>
      <c r="AE883" s="2" t="str">
        <f>IF('pg2'!C385&lt;&gt;"",COUNTIF(AD2:AD3002,'pg2'!C385)&gt;4,"--")</f>
        <v>--</v>
      </c>
      <c r="AF883" s="1" t="str">
        <f ca="1">IF(startDate="",0,IF(AND('pg2'!T385&gt;=startDate,'pg2'!T385&lt;=endDate,'pg2'!R385&lt;&gt;""),'pg2'!R385,""))</f>
        <v/>
      </c>
      <c r="AG883" s="110" t="str">
        <f>IF(AC883="","",COUNTIFS(AC2:AC3002,AC883))</f>
        <v/>
      </c>
      <c r="AH883" s="2" t="str">
        <f ca="1">IFERROR(MONTH('pg2'!T385),"--")</f>
        <v>--</v>
      </c>
      <c r="AI883" s="1">
        <f ca="1">COUNTIFS(AC2:AC3002,'pg2'!C385,AH2:AH3002,AH883)</f>
        <v>0</v>
      </c>
    </row>
    <row r="884" spans="27:35" ht="12.75" customHeight="1">
      <c r="AA884" s="1">
        <f t="shared" si="14"/>
        <v>883</v>
      </c>
      <c r="AB884" s="1" t="b">
        <f>AND('pg2'!S386&lt;&gt;"Cancelled",'pg2'!S386&lt;&gt;"Account",'pg2'!S386&lt;&gt;"Pending",'pg2'!S386&lt;&gt;"")</f>
        <v>0</v>
      </c>
      <c r="AC884" s="1" t="str">
        <f>IF(AB884=TRUE,'pg2'!C386,"")</f>
        <v/>
      </c>
      <c r="AD884" s="1" t="str">
        <f>IF('pg2'!S386="Ordered",'pg2'!C386,"")</f>
        <v/>
      </c>
      <c r="AE884" s="2" t="str">
        <f>IF('pg2'!C386&lt;&gt;"",COUNTIF(AD2:AD3002,'pg2'!C386)&gt;4,"--")</f>
        <v>--</v>
      </c>
      <c r="AF884" s="1" t="str">
        <f ca="1">IF(startDate="",0,IF(AND('pg2'!T386&gt;=startDate,'pg2'!T386&lt;=endDate,'pg2'!R386&lt;&gt;""),'pg2'!R386,""))</f>
        <v/>
      </c>
      <c r="AG884" s="110" t="str">
        <f>IF(AC884="","",COUNTIFS(AC2:AC3002,AC884))</f>
        <v/>
      </c>
      <c r="AH884" s="2" t="str">
        <f ca="1">IFERROR(MONTH('pg2'!T386),"--")</f>
        <v>--</v>
      </c>
      <c r="AI884" s="1">
        <f ca="1">COUNTIFS(AC2:AC3002,'pg2'!C386,AH2:AH3002,AH884)</f>
        <v>0</v>
      </c>
    </row>
    <row r="885" spans="27:35" ht="12.75" customHeight="1">
      <c r="AA885" s="1">
        <f t="shared" si="14"/>
        <v>884</v>
      </c>
      <c r="AB885" s="1" t="b">
        <f>AND('pg2'!S387&lt;&gt;"Cancelled",'pg2'!S387&lt;&gt;"Account",'pg2'!S387&lt;&gt;"Pending",'pg2'!S387&lt;&gt;"")</f>
        <v>0</v>
      </c>
      <c r="AC885" s="1" t="str">
        <f>IF(AB885=TRUE,'pg2'!C387,"")</f>
        <v/>
      </c>
      <c r="AD885" s="1" t="str">
        <f>IF('pg2'!S387="Ordered",'pg2'!C387,"")</f>
        <v/>
      </c>
      <c r="AE885" s="2" t="str">
        <f>IF('pg2'!C387&lt;&gt;"",COUNTIF(AD2:AD3002,'pg2'!C387)&gt;4,"--")</f>
        <v>--</v>
      </c>
      <c r="AF885" s="1" t="str">
        <f ca="1">IF(startDate="",0,IF(AND('pg2'!T387&gt;=startDate,'pg2'!T387&lt;=endDate,'pg2'!R387&lt;&gt;""),'pg2'!R387,""))</f>
        <v/>
      </c>
      <c r="AG885" s="110" t="str">
        <f>IF(AC885="","",COUNTIFS(AC2:AC3002,AC885))</f>
        <v/>
      </c>
      <c r="AH885" s="2" t="str">
        <f ca="1">IFERROR(MONTH('pg2'!T387),"--")</f>
        <v>--</v>
      </c>
      <c r="AI885" s="1">
        <f ca="1">COUNTIFS(AC2:AC3002,'pg2'!C387,AH2:AH3002,AH885)</f>
        <v>0</v>
      </c>
    </row>
    <row r="886" spans="27:35" ht="12.75" customHeight="1">
      <c r="AA886" s="1">
        <f t="shared" si="14"/>
        <v>885</v>
      </c>
      <c r="AB886" s="1" t="b">
        <f>AND('pg2'!S388&lt;&gt;"Cancelled",'pg2'!S388&lt;&gt;"Account",'pg2'!S388&lt;&gt;"Pending",'pg2'!S388&lt;&gt;"")</f>
        <v>0</v>
      </c>
      <c r="AC886" s="1" t="str">
        <f>IF(AB886=TRUE,'pg2'!C388,"")</f>
        <v/>
      </c>
      <c r="AD886" s="1" t="str">
        <f>IF('pg2'!S388="Ordered",'pg2'!C388,"")</f>
        <v/>
      </c>
      <c r="AE886" s="2" t="str">
        <f>IF('pg2'!C388&lt;&gt;"",COUNTIF(AD2:AD3002,'pg2'!C388)&gt;4,"--")</f>
        <v>--</v>
      </c>
      <c r="AF886" s="1" t="str">
        <f ca="1">IF(startDate="",0,IF(AND('pg2'!T388&gt;=startDate,'pg2'!T388&lt;=endDate,'pg2'!R388&lt;&gt;""),'pg2'!R388,""))</f>
        <v/>
      </c>
      <c r="AG886" s="110" t="str">
        <f>IF(AC886="","",COUNTIFS(AC2:AC3002,AC886))</f>
        <v/>
      </c>
      <c r="AH886" s="2" t="str">
        <f ca="1">IFERROR(MONTH('pg2'!T388),"--")</f>
        <v>--</v>
      </c>
      <c r="AI886" s="1">
        <f ca="1">COUNTIFS(AC2:AC3002,'pg2'!C388,AH2:AH3002,AH886)</f>
        <v>0</v>
      </c>
    </row>
    <row r="887" spans="27:35" ht="12.75" customHeight="1">
      <c r="AA887" s="1">
        <f t="shared" si="14"/>
        <v>886</v>
      </c>
      <c r="AB887" s="1" t="b">
        <f>AND('pg2'!S389&lt;&gt;"Cancelled",'pg2'!S389&lt;&gt;"Account",'pg2'!S389&lt;&gt;"Pending",'pg2'!S389&lt;&gt;"")</f>
        <v>0</v>
      </c>
      <c r="AC887" s="1" t="str">
        <f>IF(AB887=TRUE,'pg2'!C389,"")</f>
        <v/>
      </c>
      <c r="AD887" s="1" t="str">
        <f>IF('pg2'!S389="Ordered",'pg2'!C389,"")</f>
        <v/>
      </c>
      <c r="AE887" s="2" t="str">
        <f>IF('pg2'!C389&lt;&gt;"",COUNTIF(AD2:AD3002,'pg2'!C389)&gt;4,"--")</f>
        <v>--</v>
      </c>
      <c r="AF887" s="1" t="str">
        <f ca="1">IF(startDate="",0,IF(AND('pg2'!T389&gt;=startDate,'pg2'!T389&lt;=endDate,'pg2'!R389&lt;&gt;""),'pg2'!R389,""))</f>
        <v/>
      </c>
      <c r="AG887" s="110" t="str">
        <f>IF(AC887="","",COUNTIFS(AC2:AC3002,AC887))</f>
        <v/>
      </c>
      <c r="AH887" s="2" t="str">
        <f ca="1">IFERROR(MONTH('pg2'!T389),"--")</f>
        <v>--</v>
      </c>
      <c r="AI887" s="1">
        <f ca="1">COUNTIFS(AC2:AC3002,'pg2'!C389,AH2:AH3002,AH887)</f>
        <v>0</v>
      </c>
    </row>
    <row r="888" spans="27:35" ht="12.75" customHeight="1">
      <c r="AA888" s="1">
        <f t="shared" si="14"/>
        <v>887</v>
      </c>
      <c r="AB888" s="1" t="b">
        <f>AND('pg2'!S390&lt;&gt;"Cancelled",'pg2'!S390&lt;&gt;"Account",'pg2'!S390&lt;&gt;"Pending",'pg2'!S390&lt;&gt;"")</f>
        <v>0</v>
      </c>
      <c r="AC888" s="1" t="str">
        <f>IF(AB888=TRUE,'pg2'!C390,"")</f>
        <v/>
      </c>
      <c r="AD888" s="1" t="str">
        <f>IF('pg2'!S390="Ordered",'pg2'!C390,"")</f>
        <v/>
      </c>
      <c r="AE888" s="2" t="str">
        <f>IF('pg2'!C390&lt;&gt;"",COUNTIF(AD2:AD3002,'pg2'!C390)&gt;4,"--")</f>
        <v>--</v>
      </c>
      <c r="AF888" s="1" t="str">
        <f ca="1">IF(startDate="",0,IF(AND('pg2'!T390&gt;=startDate,'pg2'!T390&lt;=endDate,'pg2'!R390&lt;&gt;""),'pg2'!R390,""))</f>
        <v/>
      </c>
      <c r="AG888" s="110" t="str">
        <f>IF(AC888="","",COUNTIFS(AC2:AC3002,AC888))</f>
        <v/>
      </c>
      <c r="AH888" s="2" t="str">
        <f ca="1">IFERROR(MONTH('pg2'!T390),"--")</f>
        <v>--</v>
      </c>
      <c r="AI888" s="1">
        <f ca="1">COUNTIFS(AC2:AC3002,'pg2'!C390,AH2:AH3002,AH888)</f>
        <v>0</v>
      </c>
    </row>
    <row r="889" spans="27:35" ht="12.75" customHeight="1">
      <c r="AA889" s="1">
        <f t="shared" si="14"/>
        <v>888</v>
      </c>
      <c r="AB889" s="1" t="b">
        <f>AND('pg2'!S391&lt;&gt;"Cancelled",'pg2'!S391&lt;&gt;"Account",'pg2'!S391&lt;&gt;"Pending",'pg2'!S391&lt;&gt;"")</f>
        <v>0</v>
      </c>
      <c r="AC889" s="1" t="str">
        <f>IF(AB889=TRUE,'pg2'!C391,"")</f>
        <v/>
      </c>
      <c r="AD889" s="1" t="str">
        <f>IF('pg2'!S391="Ordered",'pg2'!C391,"")</f>
        <v/>
      </c>
      <c r="AE889" s="2" t="str">
        <f>IF('pg2'!C391&lt;&gt;"",COUNTIF(AD2:AD3002,'pg2'!C391)&gt;4,"--")</f>
        <v>--</v>
      </c>
      <c r="AF889" s="1" t="str">
        <f ca="1">IF(startDate="",0,IF(AND('pg2'!T391&gt;=startDate,'pg2'!T391&lt;=endDate,'pg2'!R391&lt;&gt;""),'pg2'!R391,""))</f>
        <v/>
      </c>
      <c r="AG889" s="110" t="str">
        <f>IF(AC889="","",COUNTIFS(AC2:AC3002,AC889))</f>
        <v/>
      </c>
      <c r="AH889" s="2" t="str">
        <f ca="1">IFERROR(MONTH('pg2'!T391),"--")</f>
        <v>--</v>
      </c>
      <c r="AI889" s="1">
        <f ca="1">COUNTIFS(AC2:AC3002,'pg2'!C391,AH2:AH3002,AH889)</f>
        <v>0</v>
      </c>
    </row>
    <row r="890" spans="27:35" ht="12.75" customHeight="1">
      <c r="AA890" s="1">
        <f t="shared" si="14"/>
        <v>889</v>
      </c>
      <c r="AB890" s="1" t="b">
        <f>AND('pg2'!S392&lt;&gt;"Cancelled",'pg2'!S392&lt;&gt;"Account",'pg2'!S392&lt;&gt;"Pending",'pg2'!S392&lt;&gt;"")</f>
        <v>0</v>
      </c>
      <c r="AC890" s="1" t="str">
        <f>IF(AB890=TRUE,'pg2'!C392,"")</f>
        <v/>
      </c>
      <c r="AD890" s="1" t="str">
        <f>IF('pg2'!S392="Ordered",'pg2'!C392,"")</f>
        <v/>
      </c>
      <c r="AE890" s="2" t="str">
        <f>IF('pg2'!C392&lt;&gt;"",COUNTIF(AD2:AD3002,'pg2'!C392)&gt;4,"--")</f>
        <v>--</v>
      </c>
      <c r="AF890" s="1" t="str">
        <f ca="1">IF(startDate="",0,IF(AND('pg2'!T392&gt;=startDate,'pg2'!T392&lt;=endDate,'pg2'!R392&lt;&gt;""),'pg2'!R392,""))</f>
        <v/>
      </c>
      <c r="AG890" s="110" t="str">
        <f>IF(AC890="","",COUNTIFS(AC2:AC3002,AC890))</f>
        <v/>
      </c>
      <c r="AH890" s="2" t="str">
        <f ca="1">IFERROR(MONTH('pg2'!T392),"--")</f>
        <v>--</v>
      </c>
      <c r="AI890" s="1">
        <f ca="1">COUNTIFS(AC2:AC3002,'pg2'!C392,AH2:AH3002,AH890)</f>
        <v>0</v>
      </c>
    </row>
    <row r="891" spans="27:35" ht="12.75" customHeight="1">
      <c r="AA891" s="1">
        <f t="shared" si="14"/>
        <v>890</v>
      </c>
      <c r="AB891" s="1" t="b">
        <f>AND('pg2'!S393&lt;&gt;"Cancelled",'pg2'!S393&lt;&gt;"Account",'pg2'!S393&lt;&gt;"Pending",'pg2'!S393&lt;&gt;"")</f>
        <v>0</v>
      </c>
      <c r="AC891" s="1" t="str">
        <f>IF(AB891=TRUE,'pg2'!C393,"")</f>
        <v/>
      </c>
      <c r="AD891" s="1" t="str">
        <f>IF('pg2'!S393="Ordered",'pg2'!C393,"")</f>
        <v/>
      </c>
      <c r="AE891" s="2" t="str">
        <f>IF('pg2'!C393&lt;&gt;"",COUNTIF(AD2:AD3002,'pg2'!C393)&gt;4,"--")</f>
        <v>--</v>
      </c>
      <c r="AF891" s="1" t="str">
        <f ca="1">IF(startDate="",0,IF(AND('pg2'!T393&gt;=startDate,'pg2'!T393&lt;=endDate,'pg2'!R393&lt;&gt;""),'pg2'!R393,""))</f>
        <v/>
      </c>
      <c r="AG891" s="110" t="str">
        <f>IF(AC891="","",COUNTIFS(AC2:AC3002,AC891))</f>
        <v/>
      </c>
      <c r="AH891" s="2" t="str">
        <f ca="1">IFERROR(MONTH('pg2'!T393),"--")</f>
        <v>--</v>
      </c>
      <c r="AI891" s="1">
        <f ca="1">COUNTIFS(AC2:AC3002,'pg2'!C393,AH2:AH3002,AH891)</f>
        <v>0</v>
      </c>
    </row>
    <row r="892" spans="27:35" ht="12.75" customHeight="1">
      <c r="AA892" s="1">
        <f t="shared" si="14"/>
        <v>891</v>
      </c>
      <c r="AB892" s="1" t="b">
        <f>AND('pg2'!S394&lt;&gt;"Cancelled",'pg2'!S394&lt;&gt;"Account",'pg2'!S394&lt;&gt;"Pending",'pg2'!S394&lt;&gt;"")</f>
        <v>0</v>
      </c>
      <c r="AC892" s="1" t="str">
        <f>IF(AB892=TRUE,'pg2'!C394,"")</f>
        <v/>
      </c>
      <c r="AD892" s="1" t="str">
        <f>IF('pg2'!S394="Ordered",'pg2'!C394,"")</f>
        <v/>
      </c>
      <c r="AE892" s="2" t="str">
        <f>IF('pg2'!C394&lt;&gt;"",COUNTIF(AD2:AD3002,'pg2'!C394)&gt;4,"--")</f>
        <v>--</v>
      </c>
      <c r="AF892" s="1" t="str">
        <f ca="1">IF(startDate="",0,IF(AND('pg2'!T394&gt;=startDate,'pg2'!T394&lt;=endDate,'pg2'!R394&lt;&gt;""),'pg2'!R394,""))</f>
        <v/>
      </c>
      <c r="AG892" s="110" t="str">
        <f>IF(AC892="","",COUNTIFS(AC2:AC3002,AC892))</f>
        <v/>
      </c>
      <c r="AH892" s="2" t="str">
        <f ca="1">IFERROR(MONTH('pg2'!T394),"--")</f>
        <v>--</v>
      </c>
      <c r="AI892" s="1">
        <f ca="1">COUNTIFS(AC2:AC3002,'pg2'!C394,AH2:AH3002,AH892)</f>
        <v>0</v>
      </c>
    </row>
    <row r="893" spans="27:35" ht="12.75" customHeight="1">
      <c r="AA893" s="1">
        <f t="shared" si="14"/>
        <v>892</v>
      </c>
      <c r="AB893" s="1" t="b">
        <f>AND('pg2'!S395&lt;&gt;"Cancelled",'pg2'!S395&lt;&gt;"Account",'pg2'!S395&lt;&gt;"Pending",'pg2'!S395&lt;&gt;"")</f>
        <v>0</v>
      </c>
      <c r="AC893" s="1" t="str">
        <f>IF(AB893=TRUE,'pg2'!C395,"")</f>
        <v/>
      </c>
      <c r="AD893" s="1" t="str">
        <f>IF('pg2'!S395="Ordered",'pg2'!C395,"")</f>
        <v/>
      </c>
      <c r="AE893" s="2" t="str">
        <f>IF('pg2'!C395&lt;&gt;"",COUNTIF(AD2:AD3002,'pg2'!C395)&gt;4,"--")</f>
        <v>--</v>
      </c>
      <c r="AF893" s="1" t="str">
        <f ca="1">IF(startDate="",0,IF(AND('pg2'!T395&gt;=startDate,'pg2'!T395&lt;=endDate,'pg2'!R395&lt;&gt;""),'pg2'!R395,""))</f>
        <v/>
      </c>
      <c r="AG893" s="110" t="str">
        <f>IF(AC893="","",COUNTIFS(AC2:AC3002,AC893))</f>
        <v/>
      </c>
      <c r="AH893" s="2" t="str">
        <f ca="1">IFERROR(MONTH('pg2'!T395),"--")</f>
        <v>--</v>
      </c>
      <c r="AI893" s="1">
        <f ca="1">COUNTIFS(AC2:AC3002,'pg2'!C395,AH2:AH3002,AH893)</f>
        <v>0</v>
      </c>
    </row>
    <row r="894" spans="27:35" ht="12.75" customHeight="1">
      <c r="AA894" s="1">
        <f t="shared" si="14"/>
        <v>893</v>
      </c>
      <c r="AB894" s="1" t="b">
        <f>AND('pg2'!S396&lt;&gt;"Cancelled",'pg2'!S396&lt;&gt;"Account",'pg2'!S396&lt;&gt;"Pending",'pg2'!S396&lt;&gt;"")</f>
        <v>0</v>
      </c>
      <c r="AC894" s="1" t="str">
        <f>IF(AB894=TRUE,'pg2'!C396,"")</f>
        <v/>
      </c>
      <c r="AD894" s="1" t="str">
        <f>IF('pg2'!S396="Ordered",'pg2'!C396,"")</f>
        <v/>
      </c>
      <c r="AE894" s="2" t="str">
        <f>IF('pg2'!C396&lt;&gt;"",COUNTIF(AD2:AD3002,'pg2'!C396)&gt;4,"--")</f>
        <v>--</v>
      </c>
      <c r="AF894" s="1" t="str">
        <f ca="1">IF(startDate="",0,IF(AND('pg2'!T396&gt;=startDate,'pg2'!T396&lt;=endDate,'pg2'!R396&lt;&gt;""),'pg2'!R396,""))</f>
        <v/>
      </c>
      <c r="AG894" s="110" t="str">
        <f>IF(AC894="","",COUNTIFS(AC2:AC3002,AC894))</f>
        <v/>
      </c>
      <c r="AH894" s="2" t="str">
        <f ca="1">IFERROR(MONTH('pg2'!T396),"--")</f>
        <v>--</v>
      </c>
      <c r="AI894" s="1">
        <f ca="1">COUNTIFS(AC2:AC3002,'pg2'!C396,AH2:AH3002,AH894)</f>
        <v>0</v>
      </c>
    </row>
    <row r="895" spans="27:35" ht="12.75" customHeight="1">
      <c r="AA895" s="1">
        <f t="shared" si="14"/>
        <v>894</v>
      </c>
      <c r="AB895" s="1" t="b">
        <f>AND('pg2'!S397&lt;&gt;"Cancelled",'pg2'!S397&lt;&gt;"Account",'pg2'!S397&lt;&gt;"Pending",'pg2'!S397&lt;&gt;"")</f>
        <v>0</v>
      </c>
      <c r="AC895" s="1" t="str">
        <f>IF(AB895=TRUE,'pg2'!C397,"")</f>
        <v/>
      </c>
      <c r="AD895" s="1" t="str">
        <f>IF('pg2'!S397="Ordered",'pg2'!C397,"")</f>
        <v/>
      </c>
      <c r="AE895" s="2" t="str">
        <f>IF('pg2'!C397&lt;&gt;"",COUNTIF(AD2:AD3002,'pg2'!C397)&gt;4,"--")</f>
        <v>--</v>
      </c>
      <c r="AF895" s="1" t="str">
        <f ca="1">IF(startDate="",0,IF(AND('pg2'!T397&gt;=startDate,'pg2'!T397&lt;=endDate,'pg2'!R397&lt;&gt;""),'pg2'!R397,""))</f>
        <v/>
      </c>
      <c r="AG895" s="110" t="str">
        <f>IF(AC895="","",COUNTIFS(AC2:AC3002,AC895))</f>
        <v/>
      </c>
      <c r="AH895" s="2" t="str">
        <f ca="1">IFERROR(MONTH('pg2'!T397),"--")</f>
        <v>--</v>
      </c>
      <c r="AI895" s="1">
        <f ca="1">COUNTIFS(AC2:AC3002,'pg2'!C397,AH2:AH3002,AH895)</f>
        <v>0</v>
      </c>
    </row>
    <row r="896" spans="27:35" ht="12.75" customHeight="1">
      <c r="AA896" s="1">
        <f t="shared" si="14"/>
        <v>895</v>
      </c>
      <c r="AB896" s="1" t="b">
        <f>AND('pg2'!S398&lt;&gt;"Cancelled",'pg2'!S398&lt;&gt;"Account",'pg2'!S398&lt;&gt;"Pending",'pg2'!S398&lt;&gt;"")</f>
        <v>0</v>
      </c>
      <c r="AC896" s="1" t="str">
        <f>IF(AB896=TRUE,'pg2'!C398,"")</f>
        <v/>
      </c>
      <c r="AD896" s="1" t="str">
        <f>IF('pg2'!S398="Ordered",'pg2'!C398,"")</f>
        <v/>
      </c>
      <c r="AE896" s="2" t="str">
        <f>IF('pg2'!C398&lt;&gt;"",COUNTIF(AD2:AD3002,'pg2'!C398)&gt;4,"--")</f>
        <v>--</v>
      </c>
      <c r="AF896" s="1" t="str">
        <f ca="1">IF(startDate="",0,IF(AND('pg2'!T398&gt;=startDate,'pg2'!T398&lt;=endDate,'pg2'!R398&lt;&gt;""),'pg2'!R398,""))</f>
        <v/>
      </c>
      <c r="AG896" s="110" t="str">
        <f>IF(AC896="","",COUNTIFS(AC2:AC3002,AC896))</f>
        <v/>
      </c>
      <c r="AH896" s="2" t="str">
        <f ca="1">IFERROR(MONTH('pg2'!T398),"--")</f>
        <v>--</v>
      </c>
      <c r="AI896" s="1">
        <f ca="1">COUNTIFS(AC2:AC3002,'pg2'!C398,AH2:AH3002,AH896)</f>
        <v>0</v>
      </c>
    </row>
    <row r="897" spans="27:35" ht="12.75" customHeight="1">
      <c r="AA897" s="1">
        <f t="shared" si="14"/>
        <v>896</v>
      </c>
      <c r="AB897" s="1" t="b">
        <f>AND('pg2'!S399&lt;&gt;"Cancelled",'pg2'!S399&lt;&gt;"Account",'pg2'!S399&lt;&gt;"Pending",'pg2'!S399&lt;&gt;"")</f>
        <v>0</v>
      </c>
      <c r="AC897" s="1" t="str">
        <f>IF(AB897=TRUE,'pg2'!C399,"")</f>
        <v/>
      </c>
      <c r="AD897" s="1" t="str">
        <f>IF('pg2'!S399="Ordered",'pg2'!C399,"")</f>
        <v/>
      </c>
      <c r="AE897" s="2" t="str">
        <f>IF('pg2'!C399&lt;&gt;"",COUNTIF(AD2:AD3002,'pg2'!C399)&gt;4,"--")</f>
        <v>--</v>
      </c>
      <c r="AF897" s="1" t="str">
        <f ca="1">IF(startDate="",0,IF(AND('pg2'!T399&gt;=startDate,'pg2'!T399&lt;=endDate,'pg2'!R399&lt;&gt;""),'pg2'!R399,""))</f>
        <v/>
      </c>
      <c r="AG897" s="110" t="str">
        <f>IF(AC897="","",COUNTIFS(AC2:AC3002,AC897))</f>
        <v/>
      </c>
      <c r="AH897" s="2" t="str">
        <f ca="1">IFERROR(MONTH('pg2'!T399),"--")</f>
        <v>--</v>
      </c>
      <c r="AI897" s="1">
        <f ca="1">COUNTIFS(AC2:AC3002,'pg2'!C399,AH2:AH3002,AH897)</f>
        <v>0</v>
      </c>
    </row>
    <row r="898" spans="27:35" ht="12.75" customHeight="1">
      <c r="AA898" s="1">
        <f t="shared" si="14"/>
        <v>897</v>
      </c>
      <c r="AB898" s="1" t="b">
        <f>AND('pg2'!S400&lt;&gt;"Cancelled",'pg2'!S400&lt;&gt;"Account",'pg2'!S400&lt;&gt;"Pending",'pg2'!S400&lt;&gt;"")</f>
        <v>0</v>
      </c>
      <c r="AC898" s="1" t="str">
        <f>IF(AB898=TRUE,'pg2'!C400,"")</f>
        <v/>
      </c>
      <c r="AD898" s="1" t="str">
        <f>IF('pg2'!S400="Ordered",'pg2'!C400,"")</f>
        <v/>
      </c>
      <c r="AE898" s="2" t="str">
        <f>IF('pg2'!C400&lt;&gt;"",COUNTIF(AD2:AD3002,'pg2'!C400)&gt;4,"--")</f>
        <v>--</v>
      </c>
      <c r="AF898" s="1" t="str">
        <f ca="1">IF(startDate="",0,IF(AND('pg2'!T400&gt;=startDate,'pg2'!T400&lt;=endDate,'pg2'!R400&lt;&gt;""),'pg2'!R400,""))</f>
        <v/>
      </c>
      <c r="AG898" s="110" t="str">
        <f>IF(AC898="","",COUNTIFS(AC2:AC3002,AC898))</f>
        <v/>
      </c>
      <c r="AH898" s="2" t="str">
        <f ca="1">IFERROR(MONTH('pg2'!T400),"--")</f>
        <v>--</v>
      </c>
      <c r="AI898" s="1">
        <f ca="1">COUNTIFS(AC2:AC3002,'pg2'!C400,AH2:AH3002,AH898)</f>
        <v>0</v>
      </c>
    </row>
    <row r="899" spans="27:35" ht="12.75" customHeight="1">
      <c r="AA899" s="1">
        <f t="shared" si="14"/>
        <v>898</v>
      </c>
      <c r="AB899" s="1" t="b">
        <f>AND('pg2'!S401&lt;&gt;"Cancelled",'pg2'!S401&lt;&gt;"Account",'pg2'!S401&lt;&gt;"Pending",'pg2'!S401&lt;&gt;"")</f>
        <v>0</v>
      </c>
      <c r="AC899" s="1" t="str">
        <f>IF(AB899=TRUE,'pg2'!C401,"")</f>
        <v/>
      </c>
      <c r="AD899" s="1" t="str">
        <f>IF('pg2'!S401="Ordered",'pg2'!C401,"")</f>
        <v/>
      </c>
      <c r="AE899" s="2" t="str">
        <f>IF('pg2'!C401&lt;&gt;"",COUNTIF(AD2:AD3002,'pg2'!C401)&gt;4,"--")</f>
        <v>--</v>
      </c>
      <c r="AF899" s="1" t="str">
        <f ca="1">IF(startDate="",0,IF(AND('pg2'!T401&gt;=startDate,'pg2'!T401&lt;=endDate,'pg2'!R401&lt;&gt;""),'pg2'!R401,""))</f>
        <v/>
      </c>
      <c r="AG899" s="110" t="str">
        <f>IF(AC899="","",COUNTIFS(AC2:AC3002,AC899))</f>
        <v/>
      </c>
      <c r="AH899" s="2" t="str">
        <f ca="1">IFERROR(MONTH('pg2'!T401),"--")</f>
        <v>--</v>
      </c>
      <c r="AI899" s="1">
        <f ca="1">COUNTIFS(AC2:AC3002,'pg2'!C401,AH2:AH3002,AH899)</f>
        <v>0</v>
      </c>
    </row>
    <row r="900" spans="27:35" ht="12.75" customHeight="1">
      <c r="AA900" s="1">
        <f t="shared" ref="AA900:AA963" si="15">AA899+1</f>
        <v>899</v>
      </c>
      <c r="AB900" s="1" t="b">
        <f>AND('pg2'!S402&lt;&gt;"Cancelled",'pg2'!S402&lt;&gt;"Account",'pg2'!S402&lt;&gt;"Pending",'pg2'!S402&lt;&gt;"")</f>
        <v>0</v>
      </c>
      <c r="AC900" s="1" t="str">
        <f>IF(AB900=TRUE,'pg2'!C402,"")</f>
        <v/>
      </c>
      <c r="AD900" s="1" t="str">
        <f>IF('pg2'!S402="Ordered",'pg2'!C402,"")</f>
        <v/>
      </c>
      <c r="AE900" s="2" t="str">
        <f>IF('pg2'!C402&lt;&gt;"",COUNTIF(AD2:AD3002,'pg2'!C402)&gt;4,"--")</f>
        <v>--</v>
      </c>
      <c r="AF900" s="1" t="str">
        <f ca="1">IF(startDate="",0,IF(AND('pg2'!T402&gt;=startDate,'pg2'!T402&lt;=endDate,'pg2'!R402&lt;&gt;""),'pg2'!R402,""))</f>
        <v/>
      </c>
      <c r="AG900" s="110" t="str">
        <f>IF(AC900="","",COUNTIFS(AC2:AC3002,AC900))</f>
        <v/>
      </c>
      <c r="AH900" s="2" t="str">
        <f ca="1">IFERROR(MONTH('pg2'!T402),"--")</f>
        <v>--</v>
      </c>
      <c r="AI900" s="1">
        <f ca="1">COUNTIFS(AC2:AC3002,'pg2'!C402,AH2:AH3002,AH900)</f>
        <v>0</v>
      </c>
    </row>
    <row r="901" spans="27:35" ht="12.75" customHeight="1">
      <c r="AA901" s="1">
        <f t="shared" si="15"/>
        <v>900</v>
      </c>
      <c r="AB901" s="1" t="b">
        <f>AND('pg2'!S403&lt;&gt;"Cancelled",'pg2'!S403&lt;&gt;"Account",'pg2'!S403&lt;&gt;"Pending",'pg2'!S403&lt;&gt;"")</f>
        <v>0</v>
      </c>
      <c r="AC901" s="1" t="str">
        <f>IF(AB901=TRUE,'pg2'!C403,"")</f>
        <v/>
      </c>
      <c r="AD901" s="1" t="str">
        <f>IF('pg2'!S403="Ordered",'pg2'!C403,"")</f>
        <v/>
      </c>
      <c r="AE901" s="2" t="str">
        <f>IF('pg2'!C403&lt;&gt;"",COUNTIF(AD2:AD3002,'pg2'!C403)&gt;4,"--")</f>
        <v>--</v>
      </c>
      <c r="AF901" s="1" t="str">
        <f ca="1">IF(startDate="",0,IF(AND('pg2'!T403&gt;=startDate,'pg2'!T403&lt;=endDate,'pg2'!R403&lt;&gt;""),'pg2'!R403,""))</f>
        <v/>
      </c>
      <c r="AG901" s="110" t="str">
        <f>IF(AC901="","",COUNTIFS(AC2:AC3002,AC901))</f>
        <v/>
      </c>
      <c r="AH901" s="2" t="str">
        <f ca="1">IFERROR(MONTH('pg2'!T403),"--")</f>
        <v>--</v>
      </c>
      <c r="AI901" s="1">
        <f ca="1">COUNTIFS(AC2:AC3002,'pg2'!C403,AH2:AH3002,AH901)</f>
        <v>0</v>
      </c>
    </row>
    <row r="902" spans="27:35" ht="12.75" customHeight="1">
      <c r="AA902" s="1">
        <f t="shared" si="15"/>
        <v>901</v>
      </c>
      <c r="AB902" s="1" t="b">
        <f>AND('pg2'!S404&lt;&gt;"Cancelled",'pg2'!S404&lt;&gt;"Account",'pg2'!S404&lt;&gt;"Pending",'pg2'!S404&lt;&gt;"")</f>
        <v>0</v>
      </c>
      <c r="AC902" s="1" t="str">
        <f>IF(AB902=TRUE,'pg2'!C404,"")</f>
        <v/>
      </c>
      <c r="AD902" s="1" t="str">
        <f>IF('pg2'!S404="Ordered",'pg2'!C404,"")</f>
        <v/>
      </c>
      <c r="AE902" s="2" t="str">
        <f>IF('pg2'!C404&lt;&gt;"",COUNTIF(AD2:AD3002,'pg2'!C404)&gt;4,"--")</f>
        <v>--</v>
      </c>
      <c r="AF902" s="1" t="str">
        <f ca="1">IF(startDate="",0,IF(AND('pg2'!T404&gt;=startDate,'pg2'!T404&lt;=endDate,'pg2'!R404&lt;&gt;""),'pg2'!R404,""))</f>
        <v/>
      </c>
      <c r="AG902" s="110" t="str">
        <f>IF(AC902="","",COUNTIFS(AC2:AC3002,AC902))</f>
        <v/>
      </c>
      <c r="AH902" s="2" t="str">
        <f ca="1">IFERROR(MONTH('pg2'!T404),"--")</f>
        <v>--</v>
      </c>
      <c r="AI902" s="1">
        <f ca="1">COUNTIFS(AC2:AC3002,'pg2'!C404,AH2:AH3002,AH902)</f>
        <v>0</v>
      </c>
    </row>
    <row r="903" spans="27:35" ht="12.75" customHeight="1">
      <c r="AA903" s="1">
        <f t="shared" si="15"/>
        <v>902</v>
      </c>
      <c r="AB903" s="1" t="b">
        <f>AND('pg2'!S405&lt;&gt;"Cancelled",'pg2'!S405&lt;&gt;"Account",'pg2'!S405&lt;&gt;"Pending",'pg2'!S405&lt;&gt;"")</f>
        <v>0</v>
      </c>
      <c r="AC903" s="1" t="str">
        <f>IF(AB903=TRUE,'pg2'!C405,"")</f>
        <v/>
      </c>
      <c r="AD903" s="1" t="str">
        <f>IF('pg2'!S405="Ordered",'pg2'!C405,"")</f>
        <v/>
      </c>
      <c r="AE903" s="2" t="str">
        <f>IF('pg2'!C405&lt;&gt;"",COUNTIF(AD2:AD3002,'pg2'!C405)&gt;4,"--")</f>
        <v>--</v>
      </c>
      <c r="AF903" s="1" t="str">
        <f ca="1">IF(startDate="",0,IF(AND('pg2'!T405&gt;=startDate,'pg2'!T405&lt;=endDate,'pg2'!R405&lt;&gt;""),'pg2'!R405,""))</f>
        <v/>
      </c>
      <c r="AG903" s="110" t="str">
        <f>IF(AC903="","",COUNTIFS(AC2:AC3002,AC903))</f>
        <v/>
      </c>
      <c r="AH903" s="2" t="str">
        <f ca="1">IFERROR(MONTH('pg2'!T405),"--")</f>
        <v>--</v>
      </c>
      <c r="AI903" s="1">
        <f ca="1">COUNTIFS(AC2:AC3002,'pg2'!C405,AH2:AH3002,AH903)</f>
        <v>0</v>
      </c>
    </row>
    <row r="904" spans="27:35" ht="12.75" customHeight="1">
      <c r="AA904" s="1">
        <f t="shared" si="15"/>
        <v>903</v>
      </c>
      <c r="AB904" s="1" t="b">
        <f>AND('pg2'!S406&lt;&gt;"Cancelled",'pg2'!S406&lt;&gt;"Account",'pg2'!S406&lt;&gt;"Pending",'pg2'!S406&lt;&gt;"")</f>
        <v>0</v>
      </c>
      <c r="AC904" s="1" t="str">
        <f>IF(AB904=TRUE,'pg2'!C406,"")</f>
        <v/>
      </c>
      <c r="AD904" s="1" t="str">
        <f>IF('pg2'!S406="Ordered",'pg2'!C406,"")</f>
        <v/>
      </c>
      <c r="AE904" s="2" t="str">
        <f>IF('pg2'!C406&lt;&gt;"",COUNTIF(AD2:AD3002,'pg2'!C406)&gt;4,"--")</f>
        <v>--</v>
      </c>
      <c r="AF904" s="1" t="str">
        <f ca="1">IF(startDate="",0,IF(AND('pg2'!T406&gt;=startDate,'pg2'!T406&lt;=endDate,'pg2'!R406&lt;&gt;""),'pg2'!R406,""))</f>
        <v/>
      </c>
      <c r="AG904" s="110" t="str">
        <f>IF(AC904="","",COUNTIFS(AC2:AC3002,AC904))</f>
        <v/>
      </c>
      <c r="AH904" s="2" t="str">
        <f ca="1">IFERROR(MONTH('pg2'!T406),"--")</f>
        <v>--</v>
      </c>
      <c r="AI904" s="1">
        <f ca="1">COUNTIFS(AC2:AC3002,'pg2'!C406,AH2:AH3002,AH904)</f>
        <v>0</v>
      </c>
    </row>
    <row r="905" spans="27:35" ht="12.75" customHeight="1">
      <c r="AA905" s="1">
        <f t="shared" si="15"/>
        <v>904</v>
      </c>
      <c r="AB905" s="1" t="b">
        <f>AND('pg2'!S407&lt;&gt;"Cancelled",'pg2'!S407&lt;&gt;"Account",'pg2'!S407&lt;&gt;"Pending",'pg2'!S407&lt;&gt;"")</f>
        <v>0</v>
      </c>
      <c r="AC905" s="1" t="str">
        <f>IF(AB905=TRUE,'pg2'!C407,"")</f>
        <v/>
      </c>
      <c r="AD905" s="1" t="str">
        <f>IF('pg2'!S407="Ordered",'pg2'!C407,"")</f>
        <v/>
      </c>
      <c r="AE905" s="2" t="str">
        <f>IF('pg2'!C407&lt;&gt;"",COUNTIF(AD2:AD3002,'pg2'!C407)&gt;4,"--")</f>
        <v>--</v>
      </c>
      <c r="AF905" s="1" t="str">
        <f ca="1">IF(startDate="",0,IF(AND('pg2'!T407&gt;=startDate,'pg2'!T407&lt;=endDate,'pg2'!R407&lt;&gt;""),'pg2'!R407,""))</f>
        <v/>
      </c>
      <c r="AG905" s="110" t="str">
        <f>IF(AC905="","",COUNTIFS(AC2:AC3002,AC905))</f>
        <v/>
      </c>
      <c r="AH905" s="2" t="str">
        <f ca="1">IFERROR(MONTH('pg2'!T407),"--")</f>
        <v>--</v>
      </c>
      <c r="AI905" s="1">
        <f ca="1">COUNTIFS(AC2:AC3002,'pg2'!C407,AH2:AH3002,AH905)</f>
        <v>0</v>
      </c>
    </row>
    <row r="906" spans="27:35" ht="12.75" customHeight="1">
      <c r="AA906" s="1">
        <f t="shared" si="15"/>
        <v>905</v>
      </c>
      <c r="AB906" s="1" t="b">
        <f>AND('pg2'!S408&lt;&gt;"Cancelled",'pg2'!S408&lt;&gt;"Account",'pg2'!S408&lt;&gt;"Pending",'pg2'!S408&lt;&gt;"")</f>
        <v>0</v>
      </c>
      <c r="AC906" s="1" t="str">
        <f>IF(AB906=TRUE,'pg2'!C408,"")</f>
        <v/>
      </c>
      <c r="AD906" s="1" t="str">
        <f>IF('pg2'!S408="Ordered",'pg2'!C408,"")</f>
        <v/>
      </c>
      <c r="AE906" s="2" t="str">
        <f>IF('pg2'!C408&lt;&gt;"",COUNTIF(AD2:AD3002,'pg2'!C408)&gt;4,"--")</f>
        <v>--</v>
      </c>
      <c r="AF906" s="1" t="str">
        <f ca="1">IF(startDate="",0,IF(AND('pg2'!T408&gt;=startDate,'pg2'!T408&lt;=endDate,'pg2'!R408&lt;&gt;""),'pg2'!R408,""))</f>
        <v/>
      </c>
      <c r="AG906" s="110" t="str">
        <f>IF(AC906="","",COUNTIFS(AC2:AC3002,AC906))</f>
        <v/>
      </c>
      <c r="AH906" s="2" t="str">
        <f ca="1">IFERROR(MONTH('pg2'!T408),"--")</f>
        <v>--</v>
      </c>
      <c r="AI906" s="1">
        <f ca="1">COUNTIFS(AC2:AC3002,'pg2'!C408,AH2:AH3002,AH906)</f>
        <v>0</v>
      </c>
    </row>
    <row r="907" spans="27:35" ht="12.75" customHeight="1">
      <c r="AA907" s="1">
        <f t="shared" si="15"/>
        <v>906</v>
      </c>
      <c r="AB907" s="1" t="b">
        <f>AND('pg2'!S409&lt;&gt;"Cancelled",'pg2'!S409&lt;&gt;"Account",'pg2'!S409&lt;&gt;"Pending",'pg2'!S409&lt;&gt;"")</f>
        <v>0</v>
      </c>
      <c r="AC907" s="1" t="str">
        <f>IF(AB907=TRUE,'pg2'!C409,"")</f>
        <v/>
      </c>
      <c r="AD907" s="1" t="str">
        <f>IF('pg2'!S409="Ordered",'pg2'!C409,"")</f>
        <v/>
      </c>
      <c r="AE907" s="2" t="str">
        <f>IF('pg2'!C409&lt;&gt;"",COUNTIF(AD2:AD3002,'pg2'!C409)&gt;4,"--")</f>
        <v>--</v>
      </c>
      <c r="AF907" s="1" t="str">
        <f ca="1">IF(startDate="",0,IF(AND('pg2'!T409&gt;=startDate,'pg2'!T409&lt;=endDate,'pg2'!R409&lt;&gt;""),'pg2'!R409,""))</f>
        <v/>
      </c>
      <c r="AG907" s="110" t="str">
        <f>IF(AC907="","",COUNTIFS(AC2:AC3002,AC907))</f>
        <v/>
      </c>
      <c r="AH907" s="2" t="str">
        <f ca="1">IFERROR(MONTH('pg2'!T409),"--")</f>
        <v>--</v>
      </c>
      <c r="AI907" s="1">
        <f ca="1">COUNTIFS(AC2:AC3002,'pg2'!C409,AH2:AH3002,AH907)</f>
        <v>0</v>
      </c>
    </row>
    <row r="908" spans="27:35" ht="12.75" customHeight="1">
      <c r="AA908" s="1">
        <f t="shared" si="15"/>
        <v>907</v>
      </c>
      <c r="AB908" s="1" t="b">
        <f>AND('pg2'!S410&lt;&gt;"Cancelled",'pg2'!S410&lt;&gt;"Account",'pg2'!S410&lt;&gt;"Pending",'pg2'!S410&lt;&gt;"")</f>
        <v>0</v>
      </c>
      <c r="AC908" s="1" t="str">
        <f>IF(AB908=TRUE,'pg2'!C410,"")</f>
        <v/>
      </c>
      <c r="AD908" s="1" t="str">
        <f>IF('pg2'!S410="Ordered",'pg2'!C410,"")</f>
        <v/>
      </c>
      <c r="AE908" s="2" t="str">
        <f>IF('pg2'!C410&lt;&gt;"",COUNTIF(AD2:AD3002,'pg2'!C410)&gt;4,"--")</f>
        <v>--</v>
      </c>
      <c r="AF908" s="1" t="str">
        <f ca="1">IF(startDate="",0,IF(AND('pg2'!T410&gt;=startDate,'pg2'!T410&lt;=endDate,'pg2'!R410&lt;&gt;""),'pg2'!R410,""))</f>
        <v/>
      </c>
      <c r="AG908" s="110" t="str">
        <f>IF(AC908="","",COUNTIFS(AC2:AC3002,AC908))</f>
        <v/>
      </c>
      <c r="AH908" s="2" t="str">
        <f ca="1">IFERROR(MONTH('pg2'!T410),"--")</f>
        <v>--</v>
      </c>
      <c r="AI908" s="1">
        <f ca="1">COUNTIFS(AC2:AC3002,'pg2'!C410,AH2:AH3002,AH908)</f>
        <v>0</v>
      </c>
    </row>
    <row r="909" spans="27:35" ht="12.75" customHeight="1">
      <c r="AA909" s="1">
        <f t="shared" si="15"/>
        <v>908</v>
      </c>
      <c r="AB909" s="1" t="b">
        <f>AND('pg2'!S411&lt;&gt;"Cancelled",'pg2'!S411&lt;&gt;"Account",'pg2'!S411&lt;&gt;"Pending",'pg2'!S411&lt;&gt;"")</f>
        <v>0</v>
      </c>
      <c r="AC909" s="1" t="str">
        <f>IF(AB909=TRUE,'pg2'!C411,"")</f>
        <v/>
      </c>
      <c r="AD909" s="1" t="str">
        <f>IF('pg2'!S411="Ordered",'pg2'!C411,"")</f>
        <v/>
      </c>
      <c r="AE909" s="2" t="str">
        <f>IF('pg2'!C411&lt;&gt;"",COUNTIF(AD2:AD3002,'pg2'!C411)&gt;4,"--")</f>
        <v>--</v>
      </c>
      <c r="AF909" s="1" t="str">
        <f ca="1">IF(startDate="",0,IF(AND('pg2'!T411&gt;=startDate,'pg2'!T411&lt;=endDate,'pg2'!R411&lt;&gt;""),'pg2'!R411,""))</f>
        <v/>
      </c>
      <c r="AG909" s="110" t="str">
        <f>IF(AC909="","",COUNTIFS(AC2:AC3002,AC909))</f>
        <v/>
      </c>
      <c r="AH909" s="2" t="str">
        <f ca="1">IFERROR(MONTH('pg2'!T411),"--")</f>
        <v>--</v>
      </c>
      <c r="AI909" s="1">
        <f ca="1">COUNTIFS(AC2:AC3002,'pg2'!C411,AH2:AH3002,AH909)</f>
        <v>0</v>
      </c>
    </row>
    <row r="910" spans="27:35" ht="12.75" customHeight="1">
      <c r="AA910" s="1">
        <f t="shared" si="15"/>
        <v>909</v>
      </c>
      <c r="AB910" s="1" t="b">
        <f>AND('pg2'!S412&lt;&gt;"Cancelled",'pg2'!S412&lt;&gt;"Account",'pg2'!S412&lt;&gt;"Pending",'pg2'!S412&lt;&gt;"")</f>
        <v>0</v>
      </c>
      <c r="AC910" s="1" t="str">
        <f>IF(AB910=TRUE,'pg2'!C412,"")</f>
        <v/>
      </c>
      <c r="AD910" s="1" t="str">
        <f>IF('pg2'!S412="Ordered",'pg2'!C412,"")</f>
        <v/>
      </c>
      <c r="AE910" s="2" t="str">
        <f>IF('pg2'!C412&lt;&gt;"",COUNTIF(AD2:AD3002,'pg2'!C412)&gt;4,"--")</f>
        <v>--</v>
      </c>
      <c r="AF910" s="1" t="str">
        <f ca="1">IF(startDate="",0,IF(AND('pg2'!T412&gt;=startDate,'pg2'!T412&lt;=endDate,'pg2'!R412&lt;&gt;""),'pg2'!R412,""))</f>
        <v/>
      </c>
      <c r="AG910" s="110" t="str">
        <f>IF(AC910="","",COUNTIFS(AC2:AC3002,AC910))</f>
        <v/>
      </c>
      <c r="AH910" s="2" t="str">
        <f ca="1">IFERROR(MONTH('pg2'!T412),"--")</f>
        <v>--</v>
      </c>
      <c r="AI910" s="1">
        <f ca="1">COUNTIFS(AC2:AC3002,'pg2'!C412,AH2:AH3002,AH910)</f>
        <v>0</v>
      </c>
    </row>
    <row r="911" spans="27:35" ht="12.75" customHeight="1">
      <c r="AA911" s="1">
        <f t="shared" si="15"/>
        <v>910</v>
      </c>
      <c r="AB911" s="1" t="b">
        <f>AND('pg2'!S413&lt;&gt;"Cancelled",'pg2'!S413&lt;&gt;"Account",'pg2'!S413&lt;&gt;"Pending",'pg2'!S413&lt;&gt;"")</f>
        <v>0</v>
      </c>
      <c r="AC911" s="1" t="str">
        <f>IF(AB911=TRUE,'pg2'!C413,"")</f>
        <v/>
      </c>
      <c r="AD911" s="1" t="str">
        <f>IF('pg2'!S413="Ordered",'pg2'!C413,"")</f>
        <v/>
      </c>
      <c r="AE911" s="2" t="str">
        <f>IF('pg2'!C413&lt;&gt;"",COUNTIF(AD2:AD3002,'pg2'!C413)&gt;4,"--")</f>
        <v>--</v>
      </c>
      <c r="AF911" s="1" t="str">
        <f ca="1">IF(startDate="",0,IF(AND('pg2'!T413&gt;=startDate,'pg2'!T413&lt;=endDate,'pg2'!R413&lt;&gt;""),'pg2'!R413,""))</f>
        <v/>
      </c>
      <c r="AG911" s="110" t="str">
        <f>IF(AC911="","",COUNTIFS(AC2:AC3002,AC911))</f>
        <v/>
      </c>
      <c r="AH911" s="2" t="str">
        <f ca="1">IFERROR(MONTH('pg2'!T413),"--")</f>
        <v>--</v>
      </c>
      <c r="AI911" s="1">
        <f ca="1">COUNTIFS(AC2:AC3002,'pg2'!C413,AH2:AH3002,AH911)</f>
        <v>0</v>
      </c>
    </row>
    <row r="912" spans="27:35" ht="12.75" customHeight="1">
      <c r="AA912" s="1">
        <f t="shared" si="15"/>
        <v>911</v>
      </c>
      <c r="AB912" s="1" t="b">
        <f>AND('pg2'!S414&lt;&gt;"Cancelled",'pg2'!S414&lt;&gt;"Account",'pg2'!S414&lt;&gt;"Pending",'pg2'!S414&lt;&gt;"")</f>
        <v>0</v>
      </c>
      <c r="AC912" s="1" t="str">
        <f>IF(AB912=TRUE,'pg2'!C414,"")</f>
        <v/>
      </c>
      <c r="AD912" s="1" t="str">
        <f>IF('pg2'!S414="Ordered",'pg2'!C414,"")</f>
        <v/>
      </c>
      <c r="AE912" s="2" t="str">
        <f>IF('pg2'!C414&lt;&gt;"",COUNTIF(AD2:AD3002,'pg2'!C414)&gt;4,"--")</f>
        <v>--</v>
      </c>
      <c r="AF912" s="1" t="str">
        <f ca="1">IF(startDate="",0,IF(AND('pg2'!T414&gt;=startDate,'pg2'!T414&lt;=endDate,'pg2'!R414&lt;&gt;""),'pg2'!R414,""))</f>
        <v/>
      </c>
      <c r="AG912" s="110" t="str">
        <f>IF(AC912="","",COUNTIFS(AC2:AC3002,AC912))</f>
        <v/>
      </c>
      <c r="AH912" s="2" t="str">
        <f ca="1">IFERROR(MONTH('pg2'!T414),"--")</f>
        <v>--</v>
      </c>
      <c r="AI912" s="1">
        <f ca="1">COUNTIFS(AC2:AC3002,'pg2'!C414,AH2:AH3002,AH912)</f>
        <v>0</v>
      </c>
    </row>
    <row r="913" spans="27:35" ht="12.75" customHeight="1">
      <c r="AA913" s="1">
        <f t="shared" si="15"/>
        <v>912</v>
      </c>
      <c r="AB913" s="1" t="b">
        <f>AND('pg2'!S415&lt;&gt;"Cancelled",'pg2'!S415&lt;&gt;"Account",'pg2'!S415&lt;&gt;"Pending",'pg2'!S415&lt;&gt;"")</f>
        <v>0</v>
      </c>
      <c r="AC913" s="1" t="str">
        <f>IF(AB913=TRUE,'pg2'!C415,"")</f>
        <v/>
      </c>
      <c r="AD913" s="1" t="str">
        <f>IF('pg2'!S415="Ordered",'pg2'!C415,"")</f>
        <v/>
      </c>
      <c r="AE913" s="2" t="str">
        <f>IF('pg2'!C415&lt;&gt;"",COUNTIF(AD2:AD3002,'pg2'!C415)&gt;4,"--")</f>
        <v>--</v>
      </c>
      <c r="AF913" s="1" t="str">
        <f ca="1">IF(startDate="",0,IF(AND('pg2'!T415&gt;=startDate,'pg2'!T415&lt;=endDate,'pg2'!R415&lt;&gt;""),'pg2'!R415,""))</f>
        <v/>
      </c>
      <c r="AG913" s="110" t="str">
        <f>IF(AC913="","",COUNTIFS(AC2:AC3002,AC913))</f>
        <v/>
      </c>
      <c r="AH913" s="2" t="str">
        <f ca="1">IFERROR(MONTH('pg2'!T415),"--")</f>
        <v>--</v>
      </c>
      <c r="AI913" s="1">
        <f ca="1">COUNTIFS(AC2:AC3002,'pg2'!C415,AH2:AH3002,AH913)</f>
        <v>0</v>
      </c>
    </row>
    <row r="914" spans="27:35" ht="12.75" customHeight="1">
      <c r="AA914" s="1">
        <f t="shared" si="15"/>
        <v>913</v>
      </c>
      <c r="AB914" s="1" t="b">
        <f>AND('pg2'!S416&lt;&gt;"Cancelled",'pg2'!S416&lt;&gt;"Account",'pg2'!S416&lt;&gt;"Pending",'pg2'!S416&lt;&gt;"")</f>
        <v>0</v>
      </c>
      <c r="AC914" s="1" t="str">
        <f>IF(AB914=TRUE,'pg2'!C416,"")</f>
        <v/>
      </c>
      <c r="AD914" s="1" t="str">
        <f>IF('pg2'!S416="Ordered",'pg2'!C416,"")</f>
        <v/>
      </c>
      <c r="AE914" s="2" t="str">
        <f>IF('pg2'!C416&lt;&gt;"",COUNTIF(AD2:AD3002,'pg2'!C416)&gt;4,"--")</f>
        <v>--</v>
      </c>
      <c r="AF914" s="1" t="str">
        <f ca="1">IF(startDate="",0,IF(AND('pg2'!T416&gt;=startDate,'pg2'!T416&lt;=endDate,'pg2'!R416&lt;&gt;""),'pg2'!R416,""))</f>
        <v/>
      </c>
      <c r="AG914" s="110" t="str">
        <f>IF(AC914="","",COUNTIFS(AC2:AC3002,AC914))</f>
        <v/>
      </c>
      <c r="AH914" s="2" t="str">
        <f ca="1">IFERROR(MONTH('pg2'!T416),"--")</f>
        <v>--</v>
      </c>
      <c r="AI914" s="1">
        <f ca="1">COUNTIFS(AC2:AC3002,'pg2'!C416,AH2:AH3002,AH914)</f>
        <v>0</v>
      </c>
    </row>
    <row r="915" spans="27:35" ht="12.75" customHeight="1">
      <c r="AA915" s="1">
        <f t="shared" si="15"/>
        <v>914</v>
      </c>
      <c r="AB915" s="1" t="b">
        <f>AND('pg2'!S417&lt;&gt;"Cancelled",'pg2'!S417&lt;&gt;"Account",'pg2'!S417&lt;&gt;"Pending",'pg2'!S417&lt;&gt;"")</f>
        <v>0</v>
      </c>
      <c r="AC915" s="1" t="str">
        <f>IF(AB915=TRUE,'pg2'!C417,"")</f>
        <v/>
      </c>
      <c r="AD915" s="1" t="str">
        <f>IF('pg2'!S417="Ordered",'pg2'!C417,"")</f>
        <v/>
      </c>
      <c r="AE915" s="2" t="str">
        <f>IF('pg2'!C417&lt;&gt;"",COUNTIF(AD2:AD3002,'pg2'!C417)&gt;4,"--")</f>
        <v>--</v>
      </c>
      <c r="AF915" s="1" t="str">
        <f ca="1">IF(startDate="",0,IF(AND('pg2'!T417&gt;=startDate,'pg2'!T417&lt;=endDate,'pg2'!R417&lt;&gt;""),'pg2'!R417,""))</f>
        <v/>
      </c>
      <c r="AG915" s="110" t="str">
        <f>IF(AC915="","",COUNTIFS(AC2:AC3002,AC915))</f>
        <v/>
      </c>
      <c r="AH915" s="2" t="str">
        <f ca="1">IFERROR(MONTH('pg2'!T417),"--")</f>
        <v>--</v>
      </c>
      <c r="AI915" s="1">
        <f ca="1">COUNTIFS(AC2:AC3002,'pg2'!C417,AH2:AH3002,AH915)</f>
        <v>0</v>
      </c>
    </row>
    <row r="916" spans="27:35" ht="12.75" customHeight="1">
      <c r="AA916" s="1">
        <f t="shared" si="15"/>
        <v>915</v>
      </c>
      <c r="AB916" s="1" t="b">
        <f>AND('pg2'!S418&lt;&gt;"Cancelled",'pg2'!S418&lt;&gt;"Account",'pg2'!S418&lt;&gt;"Pending",'pg2'!S418&lt;&gt;"")</f>
        <v>0</v>
      </c>
      <c r="AC916" s="1" t="str">
        <f>IF(AB916=TRUE,'pg2'!C418,"")</f>
        <v/>
      </c>
      <c r="AD916" s="1" t="str">
        <f>IF('pg2'!S418="Ordered",'pg2'!C418,"")</f>
        <v/>
      </c>
      <c r="AE916" s="2" t="str">
        <f>IF('pg2'!C418&lt;&gt;"",COUNTIF(AD2:AD3002,'pg2'!C418)&gt;4,"--")</f>
        <v>--</v>
      </c>
      <c r="AF916" s="1" t="str">
        <f ca="1">IF(startDate="",0,IF(AND('pg2'!T418&gt;=startDate,'pg2'!T418&lt;=endDate,'pg2'!R418&lt;&gt;""),'pg2'!R418,""))</f>
        <v/>
      </c>
      <c r="AG916" s="110" t="str">
        <f>IF(AC916="","",COUNTIFS(AC2:AC3002,AC916))</f>
        <v/>
      </c>
      <c r="AH916" s="2" t="str">
        <f ca="1">IFERROR(MONTH('pg2'!T418),"--")</f>
        <v>--</v>
      </c>
      <c r="AI916" s="1">
        <f ca="1">COUNTIFS(AC2:AC3002,'pg2'!C418,AH2:AH3002,AH916)</f>
        <v>0</v>
      </c>
    </row>
    <row r="917" spans="27:35" ht="12.75" customHeight="1">
      <c r="AA917" s="1">
        <f t="shared" si="15"/>
        <v>916</v>
      </c>
      <c r="AB917" s="1" t="b">
        <f>AND('pg2'!S419&lt;&gt;"Cancelled",'pg2'!S419&lt;&gt;"Account",'pg2'!S419&lt;&gt;"Pending",'pg2'!S419&lt;&gt;"")</f>
        <v>0</v>
      </c>
      <c r="AC917" s="1" t="str">
        <f>IF(AB917=TRUE,'pg2'!C419,"")</f>
        <v/>
      </c>
      <c r="AD917" s="1" t="str">
        <f>IF('pg2'!S419="Ordered",'pg2'!C419,"")</f>
        <v/>
      </c>
      <c r="AE917" s="2" t="str">
        <f>IF('pg2'!C419&lt;&gt;"",COUNTIF(AD2:AD3002,'pg2'!C419)&gt;4,"--")</f>
        <v>--</v>
      </c>
      <c r="AF917" s="1" t="str">
        <f ca="1">IF(startDate="",0,IF(AND('pg2'!T419&gt;=startDate,'pg2'!T419&lt;=endDate,'pg2'!R419&lt;&gt;""),'pg2'!R419,""))</f>
        <v/>
      </c>
      <c r="AG917" s="110" t="str">
        <f>IF(AC917="","",COUNTIFS(AC2:AC3002,AC917))</f>
        <v/>
      </c>
      <c r="AH917" s="2" t="str">
        <f ca="1">IFERROR(MONTH('pg2'!T419),"--")</f>
        <v>--</v>
      </c>
      <c r="AI917" s="1">
        <f ca="1">COUNTIFS(AC2:AC3002,'pg2'!C419,AH2:AH3002,AH917)</f>
        <v>0</v>
      </c>
    </row>
    <row r="918" spans="27:35" ht="12.75" customHeight="1">
      <c r="AA918" s="1">
        <f t="shared" si="15"/>
        <v>917</v>
      </c>
      <c r="AB918" s="1" t="b">
        <f>AND('pg2'!S420&lt;&gt;"Cancelled",'pg2'!S420&lt;&gt;"Account",'pg2'!S420&lt;&gt;"Pending",'pg2'!S420&lt;&gt;"")</f>
        <v>0</v>
      </c>
      <c r="AC918" s="1" t="str">
        <f>IF(AB918=TRUE,'pg2'!C420,"")</f>
        <v/>
      </c>
      <c r="AD918" s="1" t="str">
        <f>IF('pg2'!S420="Ordered",'pg2'!C420,"")</f>
        <v/>
      </c>
      <c r="AE918" s="2" t="str">
        <f>IF('pg2'!C420&lt;&gt;"",COUNTIF(AD2:AD3002,'pg2'!C420)&gt;4,"--")</f>
        <v>--</v>
      </c>
      <c r="AF918" s="1" t="str">
        <f ca="1">IF(startDate="",0,IF(AND('pg2'!T420&gt;=startDate,'pg2'!T420&lt;=endDate,'pg2'!R420&lt;&gt;""),'pg2'!R420,""))</f>
        <v/>
      </c>
      <c r="AG918" s="110" t="str">
        <f>IF(AC918="","",COUNTIFS(AC2:AC3002,AC918))</f>
        <v/>
      </c>
      <c r="AH918" s="2" t="str">
        <f ca="1">IFERROR(MONTH('pg2'!T420),"--")</f>
        <v>--</v>
      </c>
      <c r="AI918" s="1">
        <f ca="1">COUNTIFS(AC2:AC3002,'pg2'!C420,AH2:AH3002,AH918)</f>
        <v>0</v>
      </c>
    </row>
    <row r="919" spans="27:35" ht="12.75" customHeight="1">
      <c r="AA919" s="1">
        <f t="shared" si="15"/>
        <v>918</v>
      </c>
      <c r="AB919" s="1" t="b">
        <f>AND('pg2'!S421&lt;&gt;"Cancelled",'pg2'!S421&lt;&gt;"Account",'pg2'!S421&lt;&gt;"Pending",'pg2'!S421&lt;&gt;"")</f>
        <v>0</v>
      </c>
      <c r="AC919" s="1" t="str">
        <f>IF(AB919=TRUE,'pg2'!C421,"")</f>
        <v/>
      </c>
      <c r="AD919" s="1" t="str">
        <f>IF('pg2'!S421="Ordered",'pg2'!C421,"")</f>
        <v/>
      </c>
      <c r="AE919" s="2" t="str">
        <f>IF('pg2'!C421&lt;&gt;"",COUNTIF(AD2:AD3002,'pg2'!C421)&gt;4,"--")</f>
        <v>--</v>
      </c>
      <c r="AF919" s="1" t="str">
        <f ca="1">IF(startDate="",0,IF(AND('pg2'!T421&gt;=startDate,'pg2'!T421&lt;=endDate,'pg2'!R421&lt;&gt;""),'pg2'!R421,""))</f>
        <v/>
      </c>
      <c r="AG919" s="110" t="str">
        <f>IF(AC919="","",COUNTIFS(AC2:AC3002,AC919))</f>
        <v/>
      </c>
      <c r="AH919" s="2" t="str">
        <f ca="1">IFERROR(MONTH('pg2'!T421),"--")</f>
        <v>--</v>
      </c>
      <c r="AI919" s="1">
        <f ca="1">COUNTIFS(AC2:AC3002,'pg2'!C421,AH2:AH3002,AH919)</f>
        <v>0</v>
      </c>
    </row>
    <row r="920" spans="27:35" ht="12.75" customHeight="1">
      <c r="AA920" s="1">
        <f t="shared" si="15"/>
        <v>919</v>
      </c>
      <c r="AB920" s="1" t="b">
        <f>AND('pg2'!S422&lt;&gt;"Cancelled",'pg2'!S422&lt;&gt;"Account",'pg2'!S422&lt;&gt;"Pending",'pg2'!S422&lt;&gt;"")</f>
        <v>0</v>
      </c>
      <c r="AC920" s="1" t="str">
        <f>IF(AB920=TRUE,'pg2'!C422,"")</f>
        <v/>
      </c>
      <c r="AD920" s="1" t="str">
        <f>IF('pg2'!S422="Ordered",'pg2'!C422,"")</f>
        <v/>
      </c>
      <c r="AE920" s="2" t="str">
        <f>IF('pg2'!C422&lt;&gt;"",COUNTIF(AD2:AD3002,'pg2'!C422)&gt;4,"--")</f>
        <v>--</v>
      </c>
      <c r="AF920" s="1" t="str">
        <f ca="1">IF(startDate="",0,IF(AND('pg2'!T422&gt;=startDate,'pg2'!T422&lt;=endDate,'pg2'!R422&lt;&gt;""),'pg2'!R422,""))</f>
        <v/>
      </c>
      <c r="AG920" s="110" t="str">
        <f>IF(AC920="","",COUNTIFS(AC2:AC3002,AC920))</f>
        <v/>
      </c>
      <c r="AH920" s="2" t="str">
        <f ca="1">IFERROR(MONTH('pg2'!T422),"--")</f>
        <v>--</v>
      </c>
      <c r="AI920" s="1">
        <f ca="1">COUNTIFS(AC2:AC3002,'pg2'!C422,AH2:AH3002,AH920)</f>
        <v>0</v>
      </c>
    </row>
    <row r="921" spans="27:35" ht="12.75" customHeight="1">
      <c r="AA921" s="1">
        <f t="shared" si="15"/>
        <v>920</v>
      </c>
      <c r="AB921" s="1" t="b">
        <f>AND('pg2'!S423&lt;&gt;"Cancelled",'pg2'!S423&lt;&gt;"Account",'pg2'!S423&lt;&gt;"Pending",'pg2'!S423&lt;&gt;"")</f>
        <v>0</v>
      </c>
      <c r="AC921" s="1" t="str">
        <f>IF(AB921=TRUE,'pg2'!C423,"")</f>
        <v/>
      </c>
      <c r="AD921" s="1" t="str">
        <f>IF('pg2'!S423="Ordered",'pg2'!C423,"")</f>
        <v/>
      </c>
      <c r="AE921" s="2" t="str">
        <f>IF('pg2'!C423&lt;&gt;"",COUNTIF(AD2:AD3002,'pg2'!C423)&gt;4,"--")</f>
        <v>--</v>
      </c>
      <c r="AF921" s="1" t="str">
        <f ca="1">IF(startDate="",0,IF(AND('pg2'!T423&gt;=startDate,'pg2'!T423&lt;=endDate,'pg2'!R423&lt;&gt;""),'pg2'!R423,""))</f>
        <v/>
      </c>
      <c r="AG921" s="110" t="str">
        <f>IF(AC921="","",COUNTIFS(AC2:AC3002,AC921))</f>
        <v/>
      </c>
      <c r="AH921" s="2" t="str">
        <f ca="1">IFERROR(MONTH('pg2'!T423),"--")</f>
        <v>--</v>
      </c>
      <c r="AI921" s="1">
        <f ca="1">COUNTIFS(AC2:AC3002,'pg2'!C423,AH2:AH3002,AH921)</f>
        <v>0</v>
      </c>
    </row>
    <row r="922" spans="27:35" ht="12.75" customHeight="1">
      <c r="AA922" s="1">
        <f t="shared" si="15"/>
        <v>921</v>
      </c>
      <c r="AB922" s="1" t="b">
        <f>AND('pg2'!S424&lt;&gt;"Cancelled",'pg2'!S424&lt;&gt;"Account",'pg2'!S424&lt;&gt;"Pending",'pg2'!S424&lt;&gt;"")</f>
        <v>0</v>
      </c>
      <c r="AC922" s="1" t="str">
        <f>IF(AB922=TRUE,'pg2'!C424,"")</f>
        <v/>
      </c>
      <c r="AD922" s="1" t="str">
        <f>IF('pg2'!S424="Ordered",'pg2'!C424,"")</f>
        <v/>
      </c>
      <c r="AE922" s="2" t="str">
        <f>IF('pg2'!C424&lt;&gt;"",COUNTIF(AD2:AD3002,'pg2'!C424)&gt;4,"--")</f>
        <v>--</v>
      </c>
      <c r="AF922" s="1" t="str">
        <f ca="1">IF(startDate="",0,IF(AND('pg2'!T424&gt;=startDate,'pg2'!T424&lt;=endDate,'pg2'!R424&lt;&gt;""),'pg2'!R424,""))</f>
        <v/>
      </c>
      <c r="AG922" s="110" t="str">
        <f>IF(AC922="","",COUNTIFS(AC2:AC3002,AC922))</f>
        <v/>
      </c>
      <c r="AH922" s="2" t="str">
        <f ca="1">IFERROR(MONTH('pg2'!T424),"--")</f>
        <v>--</v>
      </c>
      <c r="AI922" s="1">
        <f ca="1">COUNTIFS(AC2:AC3002,'pg2'!C424,AH2:AH3002,AH922)</f>
        <v>0</v>
      </c>
    </row>
    <row r="923" spans="27:35" ht="12.75" customHeight="1">
      <c r="AA923" s="1">
        <f t="shared" si="15"/>
        <v>922</v>
      </c>
      <c r="AB923" s="1" t="b">
        <f>AND('pg2'!S425&lt;&gt;"Cancelled",'pg2'!S425&lt;&gt;"Account",'pg2'!S425&lt;&gt;"Pending",'pg2'!S425&lt;&gt;"")</f>
        <v>0</v>
      </c>
      <c r="AC923" s="1" t="str">
        <f>IF(AB923=TRUE,'pg2'!C425,"")</f>
        <v/>
      </c>
      <c r="AD923" s="1" t="str">
        <f>IF('pg2'!S425="Ordered",'pg2'!C425,"")</f>
        <v/>
      </c>
      <c r="AE923" s="2" t="str">
        <f>IF('pg2'!C425&lt;&gt;"",COUNTIF(AD2:AD3002,'pg2'!C425)&gt;4,"--")</f>
        <v>--</v>
      </c>
      <c r="AF923" s="1" t="str">
        <f ca="1">IF(startDate="",0,IF(AND('pg2'!T425&gt;=startDate,'pg2'!T425&lt;=endDate,'pg2'!R425&lt;&gt;""),'pg2'!R425,""))</f>
        <v/>
      </c>
      <c r="AG923" s="110" t="str">
        <f>IF(AC923="","",COUNTIFS(AC2:AC3002,AC923))</f>
        <v/>
      </c>
      <c r="AH923" s="2" t="str">
        <f ca="1">IFERROR(MONTH('pg2'!T425),"--")</f>
        <v>--</v>
      </c>
      <c r="AI923" s="1">
        <f ca="1">COUNTIFS(AC2:AC3002,'pg2'!C425,AH2:AH3002,AH923)</f>
        <v>0</v>
      </c>
    </row>
    <row r="924" spans="27:35" ht="12.75" customHeight="1">
      <c r="AA924" s="1">
        <f t="shared" si="15"/>
        <v>923</v>
      </c>
      <c r="AB924" s="1" t="b">
        <f>AND('pg2'!S426&lt;&gt;"Cancelled",'pg2'!S426&lt;&gt;"Account",'pg2'!S426&lt;&gt;"Pending",'pg2'!S426&lt;&gt;"")</f>
        <v>0</v>
      </c>
      <c r="AC924" s="1" t="str">
        <f>IF(AB924=TRUE,'pg2'!C426,"")</f>
        <v/>
      </c>
      <c r="AD924" s="1" t="str">
        <f>IF('pg2'!S426="Ordered",'pg2'!C426,"")</f>
        <v/>
      </c>
      <c r="AE924" s="2" t="str">
        <f>IF('pg2'!C426&lt;&gt;"",COUNTIF(AD2:AD3002,'pg2'!C426)&gt;4,"--")</f>
        <v>--</v>
      </c>
      <c r="AF924" s="1" t="str">
        <f ca="1">IF(startDate="",0,IF(AND('pg2'!T426&gt;=startDate,'pg2'!T426&lt;=endDate,'pg2'!R426&lt;&gt;""),'pg2'!R426,""))</f>
        <v/>
      </c>
      <c r="AG924" s="110" t="str">
        <f>IF(AC924="","",COUNTIFS(AC2:AC3002,AC924))</f>
        <v/>
      </c>
      <c r="AH924" s="2" t="str">
        <f ca="1">IFERROR(MONTH('pg2'!T426),"--")</f>
        <v>--</v>
      </c>
      <c r="AI924" s="1">
        <f ca="1">COUNTIFS(AC2:AC3002,'pg2'!C426,AH2:AH3002,AH924)</f>
        <v>0</v>
      </c>
    </row>
    <row r="925" spans="27:35" ht="12.75" customHeight="1">
      <c r="AA925" s="1">
        <f t="shared" si="15"/>
        <v>924</v>
      </c>
      <c r="AB925" s="1" t="b">
        <f>AND('pg2'!S427&lt;&gt;"Cancelled",'pg2'!S427&lt;&gt;"Account",'pg2'!S427&lt;&gt;"Pending",'pg2'!S427&lt;&gt;"")</f>
        <v>0</v>
      </c>
      <c r="AC925" s="1" t="str">
        <f>IF(AB925=TRUE,'pg2'!C427,"")</f>
        <v/>
      </c>
      <c r="AD925" s="1" t="str">
        <f>IF('pg2'!S427="Ordered",'pg2'!C427,"")</f>
        <v/>
      </c>
      <c r="AE925" s="2" t="str">
        <f>IF('pg2'!C427&lt;&gt;"",COUNTIF(AD2:AD3002,'pg2'!C427)&gt;4,"--")</f>
        <v>--</v>
      </c>
      <c r="AF925" s="1" t="str">
        <f ca="1">IF(startDate="",0,IF(AND('pg2'!T427&gt;=startDate,'pg2'!T427&lt;=endDate,'pg2'!R427&lt;&gt;""),'pg2'!R427,""))</f>
        <v/>
      </c>
      <c r="AG925" s="110" t="str">
        <f>IF(AC925="","",COUNTIFS(AC2:AC3002,AC925))</f>
        <v/>
      </c>
      <c r="AH925" s="2" t="str">
        <f ca="1">IFERROR(MONTH('pg2'!T427),"--")</f>
        <v>--</v>
      </c>
      <c r="AI925" s="1">
        <f ca="1">COUNTIFS(AC2:AC3002,'pg2'!C427,AH2:AH3002,AH925)</f>
        <v>0</v>
      </c>
    </row>
    <row r="926" spans="27:35" ht="12.75" customHeight="1">
      <c r="AA926" s="1">
        <f t="shared" si="15"/>
        <v>925</v>
      </c>
      <c r="AB926" s="1" t="b">
        <f>AND('pg2'!S428&lt;&gt;"Cancelled",'pg2'!S428&lt;&gt;"Account",'pg2'!S428&lt;&gt;"Pending",'pg2'!S428&lt;&gt;"")</f>
        <v>0</v>
      </c>
      <c r="AC926" s="1" t="str">
        <f>IF(AB926=TRUE,'pg2'!C428,"")</f>
        <v/>
      </c>
      <c r="AD926" s="1" t="str">
        <f>IF('pg2'!S428="Ordered",'pg2'!C428,"")</f>
        <v/>
      </c>
      <c r="AE926" s="2" t="str">
        <f>IF('pg2'!C428&lt;&gt;"",COUNTIF(AD2:AD3002,'pg2'!C428)&gt;4,"--")</f>
        <v>--</v>
      </c>
      <c r="AF926" s="1" t="str">
        <f ca="1">IF(startDate="",0,IF(AND('pg2'!T428&gt;=startDate,'pg2'!T428&lt;=endDate,'pg2'!R428&lt;&gt;""),'pg2'!R428,""))</f>
        <v/>
      </c>
      <c r="AG926" s="110" t="str">
        <f>IF(AC926="","",COUNTIFS(AC2:AC3002,AC926))</f>
        <v/>
      </c>
      <c r="AH926" s="2" t="str">
        <f ca="1">IFERROR(MONTH('pg2'!T428),"--")</f>
        <v>--</v>
      </c>
      <c r="AI926" s="1">
        <f ca="1">COUNTIFS(AC2:AC3002,'pg2'!C428,AH2:AH3002,AH926)</f>
        <v>0</v>
      </c>
    </row>
    <row r="927" spans="27:35" ht="12.75" customHeight="1">
      <c r="AA927" s="1">
        <f t="shared" si="15"/>
        <v>926</v>
      </c>
      <c r="AB927" s="1" t="b">
        <f>AND('pg2'!S429&lt;&gt;"Cancelled",'pg2'!S429&lt;&gt;"Account",'pg2'!S429&lt;&gt;"Pending",'pg2'!S429&lt;&gt;"")</f>
        <v>0</v>
      </c>
      <c r="AC927" s="1" t="str">
        <f>IF(AB927=TRUE,'pg2'!C429,"")</f>
        <v/>
      </c>
      <c r="AD927" s="1" t="str">
        <f>IF('pg2'!S429="Ordered",'pg2'!C429,"")</f>
        <v/>
      </c>
      <c r="AE927" s="2" t="str">
        <f>IF('pg2'!C429&lt;&gt;"",COUNTIF(AD2:AD3002,'pg2'!C429)&gt;4,"--")</f>
        <v>--</v>
      </c>
      <c r="AF927" s="1" t="str">
        <f ca="1">IF(startDate="",0,IF(AND('pg2'!T429&gt;=startDate,'pg2'!T429&lt;=endDate,'pg2'!R429&lt;&gt;""),'pg2'!R429,""))</f>
        <v/>
      </c>
      <c r="AG927" s="110" t="str">
        <f>IF(AC927="","",COUNTIFS(AC2:AC3002,AC927))</f>
        <v/>
      </c>
      <c r="AH927" s="2" t="str">
        <f ca="1">IFERROR(MONTH('pg2'!T429),"--")</f>
        <v>--</v>
      </c>
      <c r="AI927" s="1">
        <f ca="1">COUNTIFS(AC2:AC3002,'pg2'!C429,AH2:AH3002,AH927)</f>
        <v>0</v>
      </c>
    </row>
    <row r="928" spans="27:35" ht="12.75" customHeight="1">
      <c r="AA928" s="1">
        <f t="shared" si="15"/>
        <v>927</v>
      </c>
      <c r="AB928" s="1" t="b">
        <f>AND('pg2'!S430&lt;&gt;"Cancelled",'pg2'!S430&lt;&gt;"Account",'pg2'!S430&lt;&gt;"Pending",'pg2'!S430&lt;&gt;"")</f>
        <v>0</v>
      </c>
      <c r="AC928" s="1" t="str">
        <f>IF(AB928=TRUE,'pg2'!C430,"")</f>
        <v/>
      </c>
      <c r="AD928" s="1" t="str">
        <f>IF('pg2'!S430="Ordered",'pg2'!C430,"")</f>
        <v/>
      </c>
      <c r="AE928" s="2" t="str">
        <f>IF('pg2'!C430&lt;&gt;"",COUNTIF(AD2:AD3002,'pg2'!C430)&gt;4,"--")</f>
        <v>--</v>
      </c>
      <c r="AF928" s="1" t="str">
        <f ca="1">IF(startDate="",0,IF(AND('pg2'!T430&gt;=startDate,'pg2'!T430&lt;=endDate,'pg2'!R430&lt;&gt;""),'pg2'!R430,""))</f>
        <v/>
      </c>
      <c r="AG928" s="110" t="str">
        <f>IF(AC928="","",COUNTIFS(AC2:AC3002,AC928))</f>
        <v/>
      </c>
      <c r="AH928" s="2" t="str">
        <f ca="1">IFERROR(MONTH('pg2'!T430),"--")</f>
        <v>--</v>
      </c>
      <c r="AI928" s="1">
        <f ca="1">COUNTIFS(AC2:AC3002,'pg2'!C430,AH2:AH3002,AH928)</f>
        <v>0</v>
      </c>
    </row>
    <row r="929" spans="27:35" ht="12.75" customHeight="1">
      <c r="AA929" s="1">
        <f t="shared" si="15"/>
        <v>928</v>
      </c>
      <c r="AB929" s="1" t="b">
        <f>AND('pg2'!S431&lt;&gt;"Cancelled",'pg2'!S431&lt;&gt;"Account",'pg2'!S431&lt;&gt;"Pending",'pg2'!S431&lt;&gt;"")</f>
        <v>0</v>
      </c>
      <c r="AC929" s="1" t="str">
        <f>IF(AB929=TRUE,'pg2'!C431,"")</f>
        <v/>
      </c>
      <c r="AD929" s="1" t="str">
        <f>IF('pg2'!S431="Ordered",'pg2'!C431,"")</f>
        <v/>
      </c>
      <c r="AE929" s="2" t="str">
        <f>IF('pg2'!C431&lt;&gt;"",COUNTIF(AD2:AD3002,'pg2'!C431)&gt;4,"--")</f>
        <v>--</v>
      </c>
      <c r="AF929" s="1" t="str">
        <f ca="1">IF(startDate="",0,IF(AND('pg2'!T431&gt;=startDate,'pg2'!T431&lt;=endDate,'pg2'!R431&lt;&gt;""),'pg2'!R431,""))</f>
        <v/>
      </c>
      <c r="AG929" s="110" t="str">
        <f>IF(AC929="","",COUNTIFS(AC2:AC3002,AC929))</f>
        <v/>
      </c>
      <c r="AH929" s="2" t="str">
        <f ca="1">IFERROR(MONTH('pg2'!T431),"--")</f>
        <v>--</v>
      </c>
      <c r="AI929" s="1">
        <f ca="1">COUNTIFS(AC2:AC3002,'pg2'!C431,AH2:AH3002,AH929)</f>
        <v>0</v>
      </c>
    </row>
    <row r="930" spans="27:35" ht="12.75" customHeight="1">
      <c r="AA930" s="1">
        <f t="shared" si="15"/>
        <v>929</v>
      </c>
      <c r="AB930" s="1" t="b">
        <f>AND('pg2'!S432&lt;&gt;"Cancelled",'pg2'!S432&lt;&gt;"Account",'pg2'!S432&lt;&gt;"Pending",'pg2'!S432&lt;&gt;"")</f>
        <v>0</v>
      </c>
      <c r="AC930" s="1" t="str">
        <f>IF(AB930=TRUE,'pg2'!C432,"")</f>
        <v/>
      </c>
      <c r="AD930" s="1" t="str">
        <f>IF('pg2'!S432="Ordered",'pg2'!C432,"")</f>
        <v/>
      </c>
      <c r="AE930" s="2" t="str">
        <f>IF('pg2'!C432&lt;&gt;"",COUNTIF(AD2:AD3002,'pg2'!C432)&gt;4,"--")</f>
        <v>--</v>
      </c>
      <c r="AF930" s="1" t="str">
        <f ca="1">IF(startDate="",0,IF(AND('pg2'!T432&gt;=startDate,'pg2'!T432&lt;=endDate,'pg2'!R432&lt;&gt;""),'pg2'!R432,""))</f>
        <v/>
      </c>
      <c r="AG930" s="110" t="str">
        <f>IF(AC930="","",COUNTIFS(AC2:AC3002,AC930))</f>
        <v/>
      </c>
      <c r="AH930" s="2" t="str">
        <f ca="1">IFERROR(MONTH('pg2'!T432),"--")</f>
        <v>--</v>
      </c>
      <c r="AI930" s="1">
        <f ca="1">COUNTIFS(AC2:AC3002,'pg2'!C432,AH2:AH3002,AH930)</f>
        <v>0</v>
      </c>
    </row>
    <row r="931" spans="27:35" ht="12.75" customHeight="1">
      <c r="AA931" s="1">
        <f t="shared" si="15"/>
        <v>930</v>
      </c>
      <c r="AB931" s="1" t="b">
        <f>AND('pg2'!S433&lt;&gt;"Cancelled",'pg2'!S433&lt;&gt;"Account",'pg2'!S433&lt;&gt;"Pending",'pg2'!S433&lt;&gt;"")</f>
        <v>0</v>
      </c>
      <c r="AC931" s="1" t="str">
        <f>IF(AB931=TRUE,'pg2'!C433,"")</f>
        <v/>
      </c>
      <c r="AD931" s="1" t="str">
        <f>IF('pg2'!S433="Ordered",'pg2'!C433,"")</f>
        <v/>
      </c>
      <c r="AE931" s="2" t="str">
        <f>IF('pg2'!C433&lt;&gt;"",COUNTIF(AD2:AD3002,'pg2'!C433)&gt;4,"--")</f>
        <v>--</v>
      </c>
      <c r="AF931" s="1" t="str">
        <f ca="1">IF(startDate="",0,IF(AND('pg2'!T433&gt;=startDate,'pg2'!T433&lt;=endDate,'pg2'!R433&lt;&gt;""),'pg2'!R433,""))</f>
        <v/>
      </c>
      <c r="AG931" s="110" t="str">
        <f>IF(AC931="","",COUNTIFS(AC2:AC3002,AC931))</f>
        <v/>
      </c>
      <c r="AH931" s="2" t="str">
        <f ca="1">IFERROR(MONTH('pg2'!T433),"--")</f>
        <v>--</v>
      </c>
      <c r="AI931" s="1">
        <f ca="1">COUNTIFS(AC2:AC3002,'pg2'!C433,AH2:AH3002,AH931)</f>
        <v>0</v>
      </c>
    </row>
    <row r="932" spans="27:35" ht="12.75" customHeight="1">
      <c r="AA932" s="1">
        <f t="shared" si="15"/>
        <v>931</v>
      </c>
      <c r="AB932" s="1" t="b">
        <f>AND('pg2'!S434&lt;&gt;"Cancelled",'pg2'!S434&lt;&gt;"Account",'pg2'!S434&lt;&gt;"Pending",'pg2'!S434&lt;&gt;"")</f>
        <v>0</v>
      </c>
      <c r="AC932" s="1" t="str">
        <f>IF(AB932=TRUE,'pg2'!C434,"")</f>
        <v/>
      </c>
      <c r="AD932" s="1" t="str">
        <f>IF('pg2'!S434="Ordered",'pg2'!C434,"")</f>
        <v/>
      </c>
      <c r="AE932" s="2" t="str">
        <f>IF('pg2'!C434&lt;&gt;"",COUNTIF(AD2:AD3002,'pg2'!C434)&gt;4,"--")</f>
        <v>--</v>
      </c>
      <c r="AF932" s="1" t="str">
        <f ca="1">IF(startDate="",0,IF(AND('pg2'!T434&gt;=startDate,'pg2'!T434&lt;=endDate,'pg2'!R434&lt;&gt;""),'pg2'!R434,""))</f>
        <v/>
      </c>
      <c r="AG932" s="110" t="str">
        <f>IF(AC932="","",COUNTIFS(AC2:AC3002,AC932))</f>
        <v/>
      </c>
      <c r="AH932" s="2" t="str">
        <f ca="1">IFERROR(MONTH('pg2'!T434),"--")</f>
        <v>--</v>
      </c>
      <c r="AI932" s="1">
        <f ca="1">COUNTIFS(AC2:AC3002,'pg2'!C434,AH2:AH3002,AH932)</f>
        <v>0</v>
      </c>
    </row>
    <row r="933" spans="27:35" ht="12.75" customHeight="1">
      <c r="AA933" s="1">
        <f t="shared" si="15"/>
        <v>932</v>
      </c>
      <c r="AB933" s="1" t="b">
        <f>AND('pg2'!S435&lt;&gt;"Cancelled",'pg2'!S435&lt;&gt;"Account",'pg2'!S435&lt;&gt;"Pending",'pg2'!S435&lt;&gt;"")</f>
        <v>0</v>
      </c>
      <c r="AC933" s="1" t="str">
        <f>IF(AB933=TRUE,'pg2'!C435,"")</f>
        <v/>
      </c>
      <c r="AD933" s="1" t="str">
        <f>IF('pg2'!S435="Ordered",'pg2'!C435,"")</f>
        <v/>
      </c>
      <c r="AE933" s="2" t="str">
        <f>IF('pg2'!C435&lt;&gt;"",COUNTIF(AD2:AD3002,'pg2'!C435)&gt;4,"--")</f>
        <v>--</v>
      </c>
      <c r="AF933" s="1" t="str">
        <f ca="1">IF(startDate="",0,IF(AND('pg2'!T435&gt;=startDate,'pg2'!T435&lt;=endDate,'pg2'!R435&lt;&gt;""),'pg2'!R435,""))</f>
        <v/>
      </c>
      <c r="AG933" s="110" t="str">
        <f>IF(AC933="","",COUNTIFS(AC2:AC3002,AC933))</f>
        <v/>
      </c>
      <c r="AH933" s="2" t="str">
        <f ca="1">IFERROR(MONTH('pg2'!T435),"--")</f>
        <v>--</v>
      </c>
      <c r="AI933" s="1">
        <f ca="1">COUNTIFS(AC2:AC3002,'pg2'!C435,AH2:AH3002,AH933)</f>
        <v>0</v>
      </c>
    </row>
    <row r="934" spans="27:35" ht="12.75" customHeight="1">
      <c r="AA934" s="1">
        <f t="shared" si="15"/>
        <v>933</v>
      </c>
      <c r="AB934" s="1" t="b">
        <f>AND('pg2'!S436&lt;&gt;"Cancelled",'pg2'!S436&lt;&gt;"Account",'pg2'!S436&lt;&gt;"Pending",'pg2'!S436&lt;&gt;"")</f>
        <v>0</v>
      </c>
      <c r="AC934" s="1" t="str">
        <f>IF(AB934=TRUE,'pg2'!C436,"")</f>
        <v/>
      </c>
      <c r="AD934" s="1" t="str">
        <f>IF('pg2'!S436="Ordered",'pg2'!C436,"")</f>
        <v/>
      </c>
      <c r="AE934" s="2" t="str">
        <f>IF('pg2'!C436&lt;&gt;"",COUNTIF(AD2:AD3002,'pg2'!C436)&gt;4,"--")</f>
        <v>--</v>
      </c>
      <c r="AF934" s="1" t="str">
        <f ca="1">IF(startDate="",0,IF(AND('pg2'!T436&gt;=startDate,'pg2'!T436&lt;=endDate,'pg2'!R436&lt;&gt;""),'pg2'!R436,""))</f>
        <v/>
      </c>
      <c r="AG934" s="110" t="str">
        <f>IF(AC934="","",COUNTIFS(AC2:AC3002,AC934))</f>
        <v/>
      </c>
      <c r="AH934" s="2" t="str">
        <f ca="1">IFERROR(MONTH('pg2'!T436),"--")</f>
        <v>--</v>
      </c>
      <c r="AI934" s="1">
        <f ca="1">COUNTIFS(AC2:AC3002,'pg2'!C436,AH2:AH3002,AH934)</f>
        <v>0</v>
      </c>
    </row>
    <row r="935" spans="27:35" ht="12.75" customHeight="1">
      <c r="AA935" s="1">
        <f t="shared" si="15"/>
        <v>934</v>
      </c>
      <c r="AB935" s="1" t="b">
        <f>AND('pg2'!S437&lt;&gt;"Cancelled",'pg2'!S437&lt;&gt;"Account",'pg2'!S437&lt;&gt;"Pending",'pg2'!S437&lt;&gt;"")</f>
        <v>0</v>
      </c>
      <c r="AC935" s="1" t="str">
        <f>IF(AB935=TRUE,'pg2'!C437,"")</f>
        <v/>
      </c>
      <c r="AD935" s="1" t="str">
        <f>IF('pg2'!S437="Ordered",'pg2'!C437,"")</f>
        <v/>
      </c>
      <c r="AE935" s="2" t="str">
        <f>IF('pg2'!C437&lt;&gt;"",COUNTIF(AD2:AD3002,'pg2'!C437)&gt;4,"--")</f>
        <v>--</v>
      </c>
      <c r="AF935" s="1" t="str">
        <f ca="1">IF(startDate="",0,IF(AND('pg2'!T437&gt;=startDate,'pg2'!T437&lt;=endDate,'pg2'!R437&lt;&gt;""),'pg2'!R437,""))</f>
        <v/>
      </c>
      <c r="AG935" s="110" t="str">
        <f>IF(AC935="","",COUNTIFS(AC2:AC3002,AC935))</f>
        <v/>
      </c>
      <c r="AH935" s="2" t="str">
        <f ca="1">IFERROR(MONTH('pg2'!T437),"--")</f>
        <v>--</v>
      </c>
      <c r="AI935" s="1">
        <f ca="1">COUNTIFS(AC2:AC3002,'pg2'!C437,AH2:AH3002,AH935)</f>
        <v>0</v>
      </c>
    </row>
    <row r="936" spans="27:35" ht="12.75" customHeight="1">
      <c r="AA936" s="1">
        <f t="shared" si="15"/>
        <v>935</v>
      </c>
      <c r="AB936" s="1" t="b">
        <f>AND('pg2'!S438&lt;&gt;"Cancelled",'pg2'!S438&lt;&gt;"Account",'pg2'!S438&lt;&gt;"Pending",'pg2'!S438&lt;&gt;"")</f>
        <v>0</v>
      </c>
      <c r="AC936" s="1" t="str">
        <f>IF(AB936=TRUE,'pg2'!C438,"")</f>
        <v/>
      </c>
      <c r="AD936" s="1" t="str">
        <f>IF('pg2'!S438="Ordered",'pg2'!C438,"")</f>
        <v/>
      </c>
      <c r="AE936" s="2" t="str">
        <f>IF('pg2'!C438&lt;&gt;"",COUNTIF(AD2:AD3002,'pg2'!C438)&gt;4,"--")</f>
        <v>--</v>
      </c>
      <c r="AF936" s="1" t="str">
        <f ca="1">IF(startDate="",0,IF(AND('pg2'!T438&gt;=startDate,'pg2'!T438&lt;=endDate,'pg2'!R438&lt;&gt;""),'pg2'!R438,""))</f>
        <v/>
      </c>
      <c r="AG936" s="110" t="str">
        <f>IF(AC936="","",COUNTIFS(AC2:AC3002,AC936))</f>
        <v/>
      </c>
      <c r="AH936" s="2" t="str">
        <f ca="1">IFERROR(MONTH('pg2'!T438),"--")</f>
        <v>--</v>
      </c>
      <c r="AI936" s="1">
        <f ca="1">COUNTIFS(AC2:AC3002,'pg2'!C438,AH2:AH3002,AH936)</f>
        <v>0</v>
      </c>
    </row>
    <row r="937" spans="27:35" ht="12.75" customHeight="1">
      <c r="AA937" s="1">
        <f t="shared" si="15"/>
        <v>936</v>
      </c>
      <c r="AB937" s="1" t="b">
        <f>AND('pg2'!S439&lt;&gt;"Cancelled",'pg2'!S439&lt;&gt;"Account",'pg2'!S439&lt;&gt;"Pending",'pg2'!S439&lt;&gt;"")</f>
        <v>0</v>
      </c>
      <c r="AC937" s="1" t="str">
        <f>IF(AB937=TRUE,'pg2'!C439,"")</f>
        <v/>
      </c>
      <c r="AD937" s="1" t="str">
        <f>IF('pg2'!S439="Ordered",'pg2'!C439,"")</f>
        <v/>
      </c>
      <c r="AE937" s="2" t="str">
        <f>IF('pg2'!C439&lt;&gt;"",COUNTIF(AD2:AD3002,'pg2'!C439)&gt;4,"--")</f>
        <v>--</v>
      </c>
      <c r="AF937" s="1" t="str">
        <f ca="1">IF(startDate="",0,IF(AND('pg2'!T439&gt;=startDate,'pg2'!T439&lt;=endDate,'pg2'!R439&lt;&gt;""),'pg2'!R439,""))</f>
        <v/>
      </c>
      <c r="AG937" s="110" t="str">
        <f>IF(AC937="","",COUNTIFS(AC2:AC3002,AC937))</f>
        <v/>
      </c>
      <c r="AH937" s="2" t="str">
        <f ca="1">IFERROR(MONTH('pg2'!T439),"--")</f>
        <v>--</v>
      </c>
      <c r="AI937" s="1">
        <f ca="1">COUNTIFS(AC2:AC3002,'pg2'!C439,AH2:AH3002,AH937)</f>
        <v>0</v>
      </c>
    </row>
    <row r="938" spans="27:35" ht="12.75" customHeight="1">
      <c r="AA938" s="1">
        <f t="shared" si="15"/>
        <v>937</v>
      </c>
      <c r="AB938" s="1" t="b">
        <f>AND('pg2'!S440&lt;&gt;"Cancelled",'pg2'!S440&lt;&gt;"Account",'pg2'!S440&lt;&gt;"Pending",'pg2'!S440&lt;&gt;"")</f>
        <v>0</v>
      </c>
      <c r="AC938" s="1" t="str">
        <f>IF(AB938=TRUE,'pg2'!C440,"")</f>
        <v/>
      </c>
      <c r="AD938" s="1" t="str">
        <f>IF('pg2'!S440="Ordered",'pg2'!C440,"")</f>
        <v/>
      </c>
      <c r="AE938" s="2" t="str">
        <f>IF('pg2'!C440&lt;&gt;"",COUNTIF(AD2:AD3002,'pg2'!C440)&gt;4,"--")</f>
        <v>--</v>
      </c>
      <c r="AF938" s="1" t="str">
        <f ca="1">IF(startDate="",0,IF(AND('pg2'!T440&gt;=startDate,'pg2'!T440&lt;=endDate,'pg2'!R440&lt;&gt;""),'pg2'!R440,""))</f>
        <v/>
      </c>
      <c r="AG938" s="110" t="str">
        <f>IF(AC938="","",COUNTIFS(AC2:AC3002,AC938))</f>
        <v/>
      </c>
      <c r="AH938" s="2" t="str">
        <f ca="1">IFERROR(MONTH('pg2'!T440),"--")</f>
        <v>--</v>
      </c>
      <c r="AI938" s="1">
        <f ca="1">COUNTIFS(AC2:AC3002,'pg2'!C440,AH2:AH3002,AH938)</f>
        <v>0</v>
      </c>
    </row>
    <row r="939" spans="27:35" ht="12.75" customHeight="1">
      <c r="AA939" s="1">
        <f t="shared" si="15"/>
        <v>938</v>
      </c>
      <c r="AB939" s="1" t="b">
        <f>AND('pg2'!S441&lt;&gt;"Cancelled",'pg2'!S441&lt;&gt;"Account",'pg2'!S441&lt;&gt;"Pending",'pg2'!S441&lt;&gt;"")</f>
        <v>0</v>
      </c>
      <c r="AC939" s="1" t="str">
        <f>IF(AB939=TRUE,'pg2'!C441,"")</f>
        <v/>
      </c>
      <c r="AD939" s="1" t="str">
        <f>IF('pg2'!S441="Ordered",'pg2'!C441,"")</f>
        <v/>
      </c>
      <c r="AE939" s="2" t="str">
        <f>IF('pg2'!C441&lt;&gt;"",COUNTIF(AD2:AD3002,'pg2'!C441)&gt;4,"--")</f>
        <v>--</v>
      </c>
      <c r="AF939" s="1" t="str">
        <f ca="1">IF(startDate="",0,IF(AND('pg2'!T441&gt;=startDate,'pg2'!T441&lt;=endDate,'pg2'!R441&lt;&gt;""),'pg2'!R441,""))</f>
        <v/>
      </c>
      <c r="AG939" s="110" t="str">
        <f>IF(AC939="","",COUNTIFS(AC2:AC3002,AC939))</f>
        <v/>
      </c>
      <c r="AH939" s="2" t="str">
        <f ca="1">IFERROR(MONTH('pg2'!T441),"--")</f>
        <v>--</v>
      </c>
      <c r="AI939" s="1">
        <f ca="1">COUNTIFS(AC2:AC3002,'pg2'!C441,AH2:AH3002,AH939)</f>
        <v>0</v>
      </c>
    </row>
    <row r="940" spans="27:35" ht="12.75" customHeight="1">
      <c r="AA940" s="1">
        <f t="shared" si="15"/>
        <v>939</v>
      </c>
      <c r="AB940" s="1" t="b">
        <f>AND('pg2'!S442&lt;&gt;"Cancelled",'pg2'!S442&lt;&gt;"Account",'pg2'!S442&lt;&gt;"Pending",'pg2'!S442&lt;&gt;"")</f>
        <v>0</v>
      </c>
      <c r="AC940" s="1" t="str">
        <f>IF(AB940=TRUE,'pg2'!C442,"")</f>
        <v/>
      </c>
      <c r="AD940" s="1" t="str">
        <f>IF('pg2'!S442="Ordered",'pg2'!C442,"")</f>
        <v/>
      </c>
      <c r="AE940" s="2" t="str">
        <f>IF('pg2'!C442&lt;&gt;"",COUNTIF(AD2:AD3002,'pg2'!C442)&gt;4,"--")</f>
        <v>--</v>
      </c>
      <c r="AF940" s="1" t="str">
        <f ca="1">IF(startDate="",0,IF(AND('pg2'!T442&gt;=startDate,'pg2'!T442&lt;=endDate,'pg2'!R442&lt;&gt;""),'pg2'!R442,""))</f>
        <v/>
      </c>
      <c r="AG940" s="110" t="str">
        <f>IF(AC940="","",COUNTIFS(AC2:AC3002,AC940))</f>
        <v/>
      </c>
      <c r="AH940" s="2" t="str">
        <f ca="1">IFERROR(MONTH('pg2'!T442),"--")</f>
        <v>--</v>
      </c>
      <c r="AI940" s="1">
        <f ca="1">COUNTIFS(AC2:AC3002,'pg2'!C442,AH2:AH3002,AH940)</f>
        <v>0</v>
      </c>
    </row>
    <row r="941" spans="27:35" ht="12.75" customHeight="1">
      <c r="AA941" s="1">
        <f t="shared" si="15"/>
        <v>940</v>
      </c>
      <c r="AB941" s="1" t="b">
        <f>AND('pg2'!S443&lt;&gt;"Cancelled",'pg2'!S443&lt;&gt;"Account",'pg2'!S443&lt;&gt;"Pending",'pg2'!S443&lt;&gt;"")</f>
        <v>0</v>
      </c>
      <c r="AC941" s="1" t="str">
        <f>IF(AB941=TRUE,'pg2'!C443,"")</f>
        <v/>
      </c>
      <c r="AD941" s="1" t="str">
        <f>IF('pg2'!S443="Ordered",'pg2'!C443,"")</f>
        <v/>
      </c>
      <c r="AE941" s="2" t="str">
        <f>IF('pg2'!C443&lt;&gt;"",COUNTIF(AD2:AD3002,'pg2'!C443)&gt;4,"--")</f>
        <v>--</v>
      </c>
      <c r="AF941" s="1" t="str">
        <f ca="1">IF(startDate="",0,IF(AND('pg2'!T443&gt;=startDate,'pg2'!T443&lt;=endDate,'pg2'!R443&lt;&gt;""),'pg2'!R443,""))</f>
        <v/>
      </c>
      <c r="AG941" s="110" t="str">
        <f>IF(AC941="","",COUNTIFS(AC2:AC3002,AC941))</f>
        <v/>
      </c>
      <c r="AH941" s="2" t="str">
        <f ca="1">IFERROR(MONTH('pg2'!T443),"--")</f>
        <v>--</v>
      </c>
      <c r="AI941" s="1">
        <f ca="1">COUNTIFS(AC2:AC3002,'pg2'!C443,AH2:AH3002,AH941)</f>
        <v>0</v>
      </c>
    </row>
    <row r="942" spans="27:35" ht="12.75" customHeight="1">
      <c r="AA942" s="1">
        <f t="shared" si="15"/>
        <v>941</v>
      </c>
      <c r="AB942" s="1" t="b">
        <f>AND('pg2'!S444&lt;&gt;"Cancelled",'pg2'!S444&lt;&gt;"Account",'pg2'!S444&lt;&gt;"Pending",'pg2'!S444&lt;&gt;"")</f>
        <v>0</v>
      </c>
      <c r="AC942" s="1" t="str">
        <f>IF(AB942=TRUE,'pg2'!C444,"")</f>
        <v/>
      </c>
      <c r="AD942" s="1" t="str">
        <f>IF('pg2'!S444="Ordered",'pg2'!C444,"")</f>
        <v/>
      </c>
      <c r="AE942" s="2" t="str">
        <f>IF('pg2'!C444&lt;&gt;"",COUNTIF(AD2:AD3002,'pg2'!C444)&gt;4,"--")</f>
        <v>--</v>
      </c>
      <c r="AF942" s="1" t="str">
        <f ca="1">IF(startDate="",0,IF(AND('pg2'!T444&gt;=startDate,'pg2'!T444&lt;=endDate,'pg2'!R444&lt;&gt;""),'pg2'!R444,""))</f>
        <v/>
      </c>
      <c r="AG942" s="110" t="str">
        <f>IF(AC942="","",COUNTIFS(AC2:AC3002,AC942))</f>
        <v/>
      </c>
      <c r="AH942" s="2" t="str">
        <f ca="1">IFERROR(MONTH('pg2'!T444),"--")</f>
        <v>--</v>
      </c>
      <c r="AI942" s="1">
        <f ca="1">COUNTIFS(AC2:AC3002,'pg2'!C444,AH2:AH3002,AH942)</f>
        <v>0</v>
      </c>
    </row>
    <row r="943" spans="27:35" ht="12.75" customHeight="1">
      <c r="AA943" s="1">
        <f t="shared" si="15"/>
        <v>942</v>
      </c>
      <c r="AB943" s="1" t="b">
        <f>AND('pg2'!S445&lt;&gt;"Cancelled",'pg2'!S445&lt;&gt;"Account",'pg2'!S445&lt;&gt;"Pending",'pg2'!S445&lt;&gt;"")</f>
        <v>0</v>
      </c>
      <c r="AC943" s="1" t="str">
        <f>IF(AB943=TRUE,'pg2'!C445,"")</f>
        <v/>
      </c>
      <c r="AD943" s="1" t="str">
        <f>IF('pg2'!S445="Ordered",'pg2'!C445,"")</f>
        <v/>
      </c>
      <c r="AE943" s="2" t="str">
        <f>IF('pg2'!C445&lt;&gt;"",COUNTIF(AD2:AD3002,'pg2'!C445)&gt;4,"--")</f>
        <v>--</v>
      </c>
      <c r="AF943" s="1" t="str">
        <f ca="1">IF(startDate="",0,IF(AND('pg2'!T445&gt;=startDate,'pg2'!T445&lt;=endDate,'pg2'!R445&lt;&gt;""),'pg2'!R445,""))</f>
        <v/>
      </c>
      <c r="AG943" s="110" t="str">
        <f>IF(AC943="","",COUNTIFS(AC2:AC3002,AC943))</f>
        <v/>
      </c>
      <c r="AH943" s="2" t="str">
        <f ca="1">IFERROR(MONTH('pg2'!T445),"--")</f>
        <v>--</v>
      </c>
      <c r="AI943" s="1">
        <f ca="1">COUNTIFS(AC2:AC3002,'pg2'!C445,AH2:AH3002,AH943)</f>
        <v>0</v>
      </c>
    </row>
    <row r="944" spans="27:35" ht="12.75" customHeight="1">
      <c r="AA944" s="1">
        <f t="shared" si="15"/>
        <v>943</v>
      </c>
      <c r="AB944" s="1" t="b">
        <f>AND('pg2'!S446&lt;&gt;"Cancelled",'pg2'!S446&lt;&gt;"Account",'pg2'!S446&lt;&gt;"Pending",'pg2'!S446&lt;&gt;"")</f>
        <v>0</v>
      </c>
      <c r="AC944" s="1" t="str">
        <f>IF(AB944=TRUE,'pg2'!C446,"")</f>
        <v/>
      </c>
      <c r="AD944" s="1" t="str">
        <f>IF('pg2'!S446="Ordered",'pg2'!C446,"")</f>
        <v/>
      </c>
      <c r="AE944" s="2" t="str">
        <f>IF('pg2'!C446&lt;&gt;"",COUNTIF(AD2:AD3002,'pg2'!C446)&gt;4,"--")</f>
        <v>--</v>
      </c>
      <c r="AF944" s="1" t="str">
        <f ca="1">IF(startDate="",0,IF(AND('pg2'!T446&gt;=startDate,'pg2'!T446&lt;=endDate,'pg2'!R446&lt;&gt;""),'pg2'!R446,""))</f>
        <v/>
      </c>
      <c r="AG944" s="110" t="str">
        <f>IF(AC944="","",COUNTIFS(AC2:AC3002,AC944))</f>
        <v/>
      </c>
      <c r="AH944" s="2" t="str">
        <f ca="1">IFERROR(MONTH('pg2'!T446),"--")</f>
        <v>--</v>
      </c>
      <c r="AI944" s="1">
        <f ca="1">COUNTIFS(AC2:AC3002,'pg2'!C446,AH2:AH3002,AH944)</f>
        <v>0</v>
      </c>
    </row>
    <row r="945" spans="27:35" ht="12.75" customHeight="1">
      <c r="AA945" s="1">
        <f t="shared" si="15"/>
        <v>944</v>
      </c>
      <c r="AB945" s="1" t="b">
        <f>AND('pg2'!S447&lt;&gt;"Cancelled",'pg2'!S447&lt;&gt;"Account",'pg2'!S447&lt;&gt;"Pending",'pg2'!S447&lt;&gt;"")</f>
        <v>0</v>
      </c>
      <c r="AC945" s="1" t="str">
        <f>IF(AB945=TRUE,'pg2'!C447,"")</f>
        <v/>
      </c>
      <c r="AD945" s="1" t="str">
        <f>IF('pg2'!S447="Ordered",'pg2'!C447,"")</f>
        <v/>
      </c>
      <c r="AE945" s="2" t="str">
        <f>IF('pg2'!C447&lt;&gt;"",COUNTIF(AD2:AD3002,'pg2'!C447)&gt;4,"--")</f>
        <v>--</v>
      </c>
      <c r="AF945" s="1" t="str">
        <f ca="1">IF(startDate="",0,IF(AND('pg2'!T447&gt;=startDate,'pg2'!T447&lt;=endDate,'pg2'!R447&lt;&gt;""),'pg2'!R447,""))</f>
        <v/>
      </c>
      <c r="AG945" s="110" t="str">
        <f>IF(AC945="","",COUNTIFS(AC2:AC3002,AC945))</f>
        <v/>
      </c>
      <c r="AH945" s="2" t="str">
        <f ca="1">IFERROR(MONTH('pg2'!T447),"--")</f>
        <v>--</v>
      </c>
      <c r="AI945" s="1">
        <f ca="1">COUNTIFS(AC2:AC3002,'pg2'!C447,AH2:AH3002,AH945)</f>
        <v>0</v>
      </c>
    </row>
    <row r="946" spans="27:35" ht="12.75" customHeight="1">
      <c r="AA946" s="1">
        <f t="shared" si="15"/>
        <v>945</v>
      </c>
      <c r="AB946" s="1" t="b">
        <f>AND('pg2'!S448&lt;&gt;"Cancelled",'pg2'!S448&lt;&gt;"Account",'pg2'!S448&lt;&gt;"Pending",'pg2'!S448&lt;&gt;"")</f>
        <v>0</v>
      </c>
      <c r="AC946" s="1" t="str">
        <f>IF(AB946=TRUE,'pg2'!C448,"")</f>
        <v/>
      </c>
      <c r="AD946" s="1" t="str">
        <f>IF('pg2'!S448="Ordered",'pg2'!C448,"")</f>
        <v/>
      </c>
      <c r="AE946" s="2" t="str">
        <f>IF('pg2'!C448&lt;&gt;"",COUNTIF(AD2:AD3002,'pg2'!C448)&gt;4,"--")</f>
        <v>--</v>
      </c>
      <c r="AF946" s="1" t="str">
        <f ca="1">IF(startDate="",0,IF(AND('pg2'!T448&gt;=startDate,'pg2'!T448&lt;=endDate,'pg2'!R448&lt;&gt;""),'pg2'!R448,""))</f>
        <v/>
      </c>
      <c r="AG946" s="110" t="str">
        <f>IF(AC946="","",COUNTIFS(AC2:AC3002,AC946))</f>
        <v/>
      </c>
      <c r="AH946" s="2" t="str">
        <f ca="1">IFERROR(MONTH('pg2'!T448),"--")</f>
        <v>--</v>
      </c>
      <c r="AI946" s="1">
        <f ca="1">COUNTIFS(AC2:AC3002,'pg2'!C448,AH2:AH3002,AH946)</f>
        <v>0</v>
      </c>
    </row>
    <row r="947" spans="27:35" ht="12.75" customHeight="1">
      <c r="AA947" s="1">
        <f t="shared" si="15"/>
        <v>946</v>
      </c>
      <c r="AB947" s="1" t="b">
        <f>AND('pg2'!S449&lt;&gt;"Cancelled",'pg2'!S449&lt;&gt;"Account",'pg2'!S449&lt;&gt;"Pending",'pg2'!S449&lt;&gt;"")</f>
        <v>0</v>
      </c>
      <c r="AC947" s="1" t="str">
        <f>IF(AB947=TRUE,'pg2'!C449,"")</f>
        <v/>
      </c>
      <c r="AD947" s="1" t="str">
        <f>IF('pg2'!S449="Ordered",'pg2'!C449,"")</f>
        <v/>
      </c>
      <c r="AE947" s="2" t="str">
        <f>IF('pg2'!C449&lt;&gt;"",COUNTIF(AD2:AD3002,'pg2'!C449)&gt;4,"--")</f>
        <v>--</v>
      </c>
      <c r="AF947" s="1" t="str">
        <f ca="1">IF(startDate="",0,IF(AND('pg2'!T449&gt;=startDate,'pg2'!T449&lt;=endDate,'pg2'!R449&lt;&gt;""),'pg2'!R449,""))</f>
        <v/>
      </c>
      <c r="AG947" s="110" t="str">
        <f>IF(AC947="","",COUNTIFS(AC2:AC3002,AC947))</f>
        <v/>
      </c>
      <c r="AH947" s="2" t="str">
        <f ca="1">IFERROR(MONTH('pg2'!T449),"--")</f>
        <v>--</v>
      </c>
      <c r="AI947" s="1">
        <f ca="1">COUNTIFS(AC2:AC3002,'pg2'!C449,AH2:AH3002,AH947)</f>
        <v>0</v>
      </c>
    </row>
    <row r="948" spans="27:35" ht="12.75" customHeight="1">
      <c r="AA948" s="1">
        <f t="shared" si="15"/>
        <v>947</v>
      </c>
      <c r="AB948" s="1" t="b">
        <f>AND('pg2'!S450&lt;&gt;"Cancelled",'pg2'!S450&lt;&gt;"Account",'pg2'!S450&lt;&gt;"Pending",'pg2'!S450&lt;&gt;"")</f>
        <v>0</v>
      </c>
      <c r="AC948" s="1" t="str">
        <f>IF(AB948=TRUE,'pg2'!C450,"")</f>
        <v/>
      </c>
      <c r="AD948" s="1" t="str">
        <f>IF('pg2'!S450="Ordered",'pg2'!C450,"")</f>
        <v/>
      </c>
      <c r="AE948" s="2" t="str">
        <f>IF('pg2'!C450&lt;&gt;"",COUNTIF(AD2:AD3002,'pg2'!C450)&gt;4,"--")</f>
        <v>--</v>
      </c>
      <c r="AF948" s="1" t="str">
        <f ca="1">IF(startDate="",0,IF(AND('pg2'!T450&gt;=startDate,'pg2'!T450&lt;=endDate,'pg2'!R450&lt;&gt;""),'pg2'!R450,""))</f>
        <v/>
      </c>
      <c r="AG948" s="110" t="str">
        <f>IF(AC948="","",COUNTIFS(AC2:AC3002,AC948))</f>
        <v/>
      </c>
      <c r="AH948" s="2" t="str">
        <f ca="1">IFERROR(MONTH('pg2'!T450),"--")</f>
        <v>--</v>
      </c>
      <c r="AI948" s="1">
        <f ca="1">COUNTIFS(AC2:AC3002,'pg2'!C450,AH2:AH3002,AH948)</f>
        <v>0</v>
      </c>
    </row>
    <row r="949" spans="27:35" ht="12.75" customHeight="1">
      <c r="AA949" s="1">
        <f t="shared" si="15"/>
        <v>948</v>
      </c>
      <c r="AB949" s="1" t="b">
        <f>AND('pg2'!S451&lt;&gt;"Cancelled",'pg2'!S451&lt;&gt;"Account",'pg2'!S451&lt;&gt;"Pending",'pg2'!S451&lt;&gt;"")</f>
        <v>0</v>
      </c>
      <c r="AC949" s="1" t="str">
        <f>IF(AB949=TRUE,'pg2'!C451,"")</f>
        <v/>
      </c>
      <c r="AD949" s="1" t="str">
        <f>IF('pg2'!S451="Ordered",'pg2'!C451,"")</f>
        <v/>
      </c>
      <c r="AE949" s="2" t="str">
        <f>IF('pg2'!C451&lt;&gt;"",COUNTIF(AD2:AD3002,'pg2'!C451)&gt;4,"--")</f>
        <v>--</v>
      </c>
      <c r="AF949" s="1" t="str">
        <f ca="1">IF(startDate="",0,IF(AND('pg2'!T451&gt;=startDate,'pg2'!T451&lt;=endDate,'pg2'!R451&lt;&gt;""),'pg2'!R451,""))</f>
        <v/>
      </c>
      <c r="AG949" s="110" t="str">
        <f>IF(AC949="","",COUNTIFS(AC2:AC3002,AC949))</f>
        <v/>
      </c>
      <c r="AH949" s="2" t="str">
        <f ca="1">IFERROR(MONTH('pg2'!T451),"--")</f>
        <v>--</v>
      </c>
      <c r="AI949" s="1">
        <f ca="1">COUNTIFS(AC2:AC3002,'pg2'!C451,AH2:AH3002,AH949)</f>
        <v>0</v>
      </c>
    </row>
    <row r="950" spans="27:35" ht="12.75" customHeight="1">
      <c r="AA950" s="1">
        <f t="shared" si="15"/>
        <v>949</v>
      </c>
      <c r="AB950" s="1" t="b">
        <f>AND('pg2'!S452&lt;&gt;"Cancelled",'pg2'!S452&lt;&gt;"Account",'pg2'!S452&lt;&gt;"Pending",'pg2'!S452&lt;&gt;"")</f>
        <v>0</v>
      </c>
      <c r="AC950" s="1" t="str">
        <f>IF(AB950=TRUE,'pg2'!C452,"")</f>
        <v/>
      </c>
      <c r="AD950" s="1" t="str">
        <f>IF('pg2'!S452="Ordered",'pg2'!C452,"")</f>
        <v/>
      </c>
      <c r="AE950" s="2" t="str">
        <f>IF('pg2'!C452&lt;&gt;"",COUNTIF(AD2:AD3002,'pg2'!C452)&gt;4,"--")</f>
        <v>--</v>
      </c>
      <c r="AF950" s="1" t="str">
        <f ca="1">IF(startDate="",0,IF(AND('pg2'!T452&gt;=startDate,'pg2'!T452&lt;=endDate,'pg2'!R452&lt;&gt;""),'pg2'!R452,""))</f>
        <v/>
      </c>
      <c r="AG950" s="110" t="str">
        <f>IF(AC950="","",COUNTIFS(AC2:AC3002,AC950))</f>
        <v/>
      </c>
      <c r="AH950" s="2" t="str">
        <f ca="1">IFERROR(MONTH('pg2'!T452),"--")</f>
        <v>--</v>
      </c>
      <c r="AI950" s="1">
        <f ca="1">COUNTIFS(AC2:AC3002,'pg2'!C452,AH2:AH3002,AH950)</f>
        <v>0</v>
      </c>
    </row>
    <row r="951" spans="27:35" ht="12.75" customHeight="1">
      <c r="AA951" s="1">
        <f t="shared" si="15"/>
        <v>950</v>
      </c>
      <c r="AB951" s="1" t="b">
        <f>AND('pg2'!S453&lt;&gt;"Cancelled",'pg2'!S453&lt;&gt;"Account",'pg2'!S453&lt;&gt;"Pending",'pg2'!S453&lt;&gt;"")</f>
        <v>0</v>
      </c>
      <c r="AC951" s="1" t="str">
        <f>IF(AB951=TRUE,'pg2'!C453,"")</f>
        <v/>
      </c>
      <c r="AD951" s="1" t="str">
        <f>IF('pg2'!S453="Ordered",'pg2'!C453,"")</f>
        <v/>
      </c>
      <c r="AE951" s="2" t="str">
        <f>IF('pg2'!C453&lt;&gt;"",COUNTIF(AD2:AD3002,'pg2'!C453)&gt;4,"--")</f>
        <v>--</v>
      </c>
      <c r="AF951" s="1" t="str">
        <f ca="1">IF(startDate="",0,IF(AND('pg2'!T453&gt;=startDate,'pg2'!T453&lt;=endDate,'pg2'!R453&lt;&gt;""),'pg2'!R453,""))</f>
        <v/>
      </c>
      <c r="AG951" s="110" t="str">
        <f>IF(AC951="","",COUNTIFS(AC2:AC3002,AC951))</f>
        <v/>
      </c>
      <c r="AH951" s="2" t="str">
        <f ca="1">IFERROR(MONTH('pg2'!T453),"--")</f>
        <v>--</v>
      </c>
      <c r="AI951" s="1">
        <f ca="1">COUNTIFS(AC2:AC3002,'pg2'!C453,AH2:AH3002,AH951)</f>
        <v>0</v>
      </c>
    </row>
    <row r="952" spans="27:35" ht="12.75" customHeight="1">
      <c r="AA952" s="1">
        <f t="shared" si="15"/>
        <v>951</v>
      </c>
      <c r="AB952" s="1" t="b">
        <f>AND('pg2'!S454&lt;&gt;"Cancelled",'pg2'!S454&lt;&gt;"Account",'pg2'!S454&lt;&gt;"Pending",'pg2'!S454&lt;&gt;"")</f>
        <v>0</v>
      </c>
      <c r="AC952" s="1" t="str">
        <f>IF(AB952=TRUE,'pg2'!C454,"")</f>
        <v/>
      </c>
      <c r="AD952" s="1" t="str">
        <f>IF('pg2'!S454="Ordered",'pg2'!C454,"")</f>
        <v/>
      </c>
      <c r="AE952" s="2" t="str">
        <f>IF('pg2'!C454&lt;&gt;"",COUNTIF(AD2:AD3002,'pg2'!C454)&gt;4,"--")</f>
        <v>--</v>
      </c>
      <c r="AF952" s="1" t="str">
        <f ca="1">IF(startDate="",0,IF(AND('pg2'!T454&gt;=startDate,'pg2'!T454&lt;=endDate,'pg2'!R454&lt;&gt;""),'pg2'!R454,""))</f>
        <v/>
      </c>
      <c r="AG952" s="110" t="str">
        <f>IF(AC952="","",COUNTIFS(AC2:AC3002,AC952))</f>
        <v/>
      </c>
      <c r="AH952" s="2" t="str">
        <f ca="1">IFERROR(MONTH('pg2'!T454),"--")</f>
        <v>--</v>
      </c>
      <c r="AI952" s="1">
        <f ca="1">COUNTIFS(AC2:AC3002,'pg2'!C454,AH2:AH3002,AH952)</f>
        <v>0</v>
      </c>
    </row>
    <row r="953" spans="27:35" ht="12.75" customHeight="1">
      <c r="AA953" s="1">
        <f t="shared" si="15"/>
        <v>952</v>
      </c>
      <c r="AB953" s="1" t="b">
        <f>AND('pg2'!S455&lt;&gt;"Cancelled",'pg2'!S455&lt;&gt;"Account",'pg2'!S455&lt;&gt;"Pending",'pg2'!S455&lt;&gt;"")</f>
        <v>0</v>
      </c>
      <c r="AC953" s="1" t="str">
        <f>IF(AB953=TRUE,'pg2'!C455,"")</f>
        <v/>
      </c>
      <c r="AD953" s="1" t="str">
        <f>IF('pg2'!S455="Ordered",'pg2'!C455,"")</f>
        <v/>
      </c>
      <c r="AE953" s="2" t="str">
        <f>IF('pg2'!C455&lt;&gt;"",COUNTIF(AD2:AD3002,'pg2'!C455)&gt;4,"--")</f>
        <v>--</v>
      </c>
      <c r="AF953" s="1" t="str">
        <f ca="1">IF(startDate="",0,IF(AND('pg2'!T455&gt;=startDate,'pg2'!T455&lt;=endDate,'pg2'!R455&lt;&gt;""),'pg2'!R455,""))</f>
        <v/>
      </c>
      <c r="AG953" s="110" t="str">
        <f>IF(AC953="","",COUNTIFS(AC2:AC3002,AC953))</f>
        <v/>
      </c>
      <c r="AH953" s="2" t="str">
        <f ca="1">IFERROR(MONTH('pg2'!T455),"--")</f>
        <v>--</v>
      </c>
      <c r="AI953" s="1">
        <f ca="1">COUNTIFS(AC2:AC3002,'pg2'!C455,AH2:AH3002,AH953)</f>
        <v>0</v>
      </c>
    </row>
    <row r="954" spans="27:35" ht="12.75" customHeight="1">
      <c r="AA954" s="1">
        <f t="shared" si="15"/>
        <v>953</v>
      </c>
      <c r="AB954" s="1" t="b">
        <f>AND('pg2'!S456&lt;&gt;"Cancelled",'pg2'!S456&lt;&gt;"Account",'pg2'!S456&lt;&gt;"Pending",'pg2'!S456&lt;&gt;"")</f>
        <v>0</v>
      </c>
      <c r="AC954" s="1" t="str">
        <f>IF(AB954=TRUE,'pg2'!C456,"")</f>
        <v/>
      </c>
      <c r="AD954" s="1" t="str">
        <f>IF('pg2'!S456="Ordered",'pg2'!C456,"")</f>
        <v/>
      </c>
      <c r="AE954" s="2" t="str">
        <f>IF('pg2'!C456&lt;&gt;"",COUNTIF(AD2:AD3002,'pg2'!C456)&gt;4,"--")</f>
        <v>--</v>
      </c>
      <c r="AF954" s="1" t="str">
        <f ca="1">IF(startDate="",0,IF(AND('pg2'!T456&gt;=startDate,'pg2'!T456&lt;=endDate,'pg2'!R456&lt;&gt;""),'pg2'!R456,""))</f>
        <v/>
      </c>
      <c r="AG954" s="110" t="str">
        <f>IF(AC954="","",COUNTIFS(AC2:AC3002,AC954))</f>
        <v/>
      </c>
      <c r="AH954" s="2" t="str">
        <f ca="1">IFERROR(MONTH('pg2'!T456),"--")</f>
        <v>--</v>
      </c>
      <c r="AI954" s="1">
        <f ca="1">COUNTIFS(AC2:AC3002,'pg2'!C456,AH2:AH3002,AH954)</f>
        <v>0</v>
      </c>
    </row>
    <row r="955" spans="27:35" ht="12.75" customHeight="1">
      <c r="AA955" s="1">
        <f t="shared" si="15"/>
        <v>954</v>
      </c>
      <c r="AB955" s="1" t="b">
        <f>AND('pg2'!S457&lt;&gt;"Cancelled",'pg2'!S457&lt;&gt;"Account",'pg2'!S457&lt;&gt;"Pending",'pg2'!S457&lt;&gt;"")</f>
        <v>0</v>
      </c>
      <c r="AC955" s="1" t="str">
        <f>IF(AB955=TRUE,'pg2'!C457,"")</f>
        <v/>
      </c>
      <c r="AD955" s="1" t="str">
        <f>IF('pg2'!S457="Ordered",'pg2'!C457,"")</f>
        <v/>
      </c>
      <c r="AE955" s="2" t="str">
        <f>IF('pg2'!C457&lt;&gt;"",COUNTIF(AD2:AD3002,'pg2'!C457)&gt;4,"--")</f>
        <v>--</v>
      </c>
      <c r="AF955" s="1" t="str">
        <f ca="1">IF(startDate="",0,IF(AND('pg2'!T457&gt;=startDate,'pg2'!T457&lt;=endDate,'pg2'!R457&lt;&gt;""),'pg2'!R457,""))</f>
        <v/>
      </c>
      <c r="AG955" s="110" t="str">
        <f>IF(AC955="","",COUNTIFS(AC2:AC3002,AC955))</f>
        <v/>
      </c>
      <c r="AH955" s="2" t="str">
        <f ca="1">IFERROR(MONTH('pg2'!T457),"--")</f>
        <v>--</v>
      </c>
      <c r="AI955" s="1">
        <f ca="1">COUNTIFS(AC2:AC3002,'pg2'!C457,AH2:AH3002,AH955)</f>
        <v>0</v>
      </c>
    </row>
    <row r="956" spans="27:35" ht="12.75" customHeight="1">
      <c r="AA956" s="1">
        <f t="shared" si="15"/>
        <v>955</v>
      </c>
      <c r="AB956" s="1" t="b">
        <f>AND('pg2'!S458&lt;&gt;"Cancelled",'pg2'!S458&lt;&gt;"Account",'pg2'!S458&lt;&gt;"Pending",'pg2'!S458&lt;&gt;"")</f>
        <v>0</v>
      </c>
      <c r="AC956" s="1" t="str">
        <f>IF(AB956=TRUE,'pg2'!C458,"")</f>
        <v/>
      </c>
      <c r="AD956" s="1" t="str">
        <f>IF('pg2'!S458="Ordered",'pg2'!C458,"")</f>
        <v/>
      </c>
      <c r="AE956" s="2" t="str">
        <f>IF('pg2'!C458&lt;&gt;"",COUNTIF(AD2:AD3002,'pg2'!C458)&gt;4,"--")</f>
        <v>--</v>
      </c>
      <c r="AF956" s="1" t="str">
        <f ca="1">IF(startDate="",0,IF(AND('pg2'!T458&gt;=startDate,'pg2'!T458&lt;=endDate,'pg2'!R458&lt;&gt;""),'pg2'!R458,""))</f>
        <v/>
      </c>
      <c r="AG956" s="110" t="str">
        <f>IF(AC956="","",COUNTIFS(AC2:AC3002,AC956))</f>
        <v/>
      </c>
      <c r="AH956" s="2" t="str">
        <f ca="1">IFERROR(MONTH('pg2'!T458),"--")</f>
        <v>--</v>
      </c>
      <c r="AI956" s="1">
        <f ca="1">COUNTIFS(AC2:AC3002,'pg2'!C458,AH2:AH3002,AH956)</f>
        <v>0</v>
      </c>
    </row>
    <row r="957" spans="27:35" ht="12.75" customHeight="1">
      <c r="AA957" s="1">
        <f t="shared" si="15"/>
        <v>956</v>
      </c>
      <c r="AB957" s="1" t="b">
        <f>AND('pg2'!S459&lt;&gt;"Cancelled",'pg2'!S459&lt;&gt;"Account",'pg2'!S459&lt;&gt;"Pending",'pg2'!S459&lt;&gt;"")</f>
        <v>0</v>
      </c>
      <c r="AC957" s="1" t="str">
        <f>IF(AB957=TRUE,'pg2'!C459,"")</f>
        <v/>
      </c>
      <c r="AD957" s="1" t="str">
        <f>IF('pg2'!S459="Ordered",'pg2'!C459,"")</f>
        <v/>
      </c>
      <c r="AE957" s="2" t="str">
        <f>IF('pg2'!C459&lt;&gt;"",COUNTIF(AD2:AD3002,'pg2'!C459)&gt;4,"--")</f>
        <v>--</v>
      </c>
      <c r="AF957" s="1" t="str">
        <f ca="1">IF(startDate="",0,IF(AND('pg2'!T459&gt;=startDate,'pg2'!T459&lt;=endDate,'pg2'!R459&lt;&gt;""),'pg2'!R459,""))</f>
        <v/>
      </c>
      <c r="AG957" s="110" t="str">
        <f>IF(AC957="","",COUNTIFS(AC2:AC3002,AC957))</f>
        <v/>
      </c>
      <c r="AH957" s="2" t="str">
        <f ca="1">IFERROR(MONTH('pg2'!T459),"--")</f>
        <v>--</v>
      </c>
      <c r="AI957" s="1">
        <f ca="1">COUNTIFS(AC2:AC3002,'pg2'!C459,AH2:AH3002,AH957)</f>
        <v>0</v>
      </c>
    </row>
    <row r="958" spans="27:35" ht="12.75" customHeight="1">
      <c r="AA958" s="1">
        <f t="shared" si="15"/>
        <v>957</v>
      </c>
      <c r="AB958" s="1" t="b">
        <f>AND('pg2'!S460&lt;&gt;"Cancelled",'pg2'!S460&lt;&gt;"Account",'pg2'!S460&lt;&gt;"Pending",'pg2'!S460&lt;&gt;"")</f>
        <v>0</v>
      </c>
      <c r="AC958" s="1" t="str">
        <f>IF(AB958=TRUE,'pg2'!C460,"")</f>
        <v/>
      </c>
      <c r="AD958" s="1" t="str">
        <f>IF('pg2'!S460="Ordered",'pg2'!C460,"")</f>
        <v/>
      </c>
      <c r="AE958" s="2" t="str">
        <f>IF('pg2'!C460&lt;&gt;"",COUNTIF(AD2:AD3002,'pg2'!C460)&gt;4,"--")</f>
        <v>--</v>
      </c>
      <c r="AF958" s="1" t="str">
        <f ca="1">IF(startDate="",0,IF(AND('pg2'!T460&gt;=startDate,'pg2'!T460&lt;=endDate,'pg2'!R460&lt;&gt;""),'pg2'!R460,""))</f>
        <v/>
      </c>
      <c r="AG958" s="110" t="str">
        <f>IF(AC958="","",COUNTIFS(AC2:AC3002,AC958))</f>
        <v/>
      </c>
      <c r="AH958" s="2" t="str">
        <f ca="1">IFERROR(MONTH('pg2'!T460),"--")</f>
        <v>--</v>
      </c>
      <c r="AI958" s="1">
        <f ca="1">COUNTIFS(AC2:AC3002,'pg2'!C460,AH2:AH3002,AH958)</f>
        <v>0</v>
      </c>
    </row>
    <row r="959" spans="27:35" ht="12.75" customHeight="1">
      <c r="AA959" s="1">
        <f t="shared" si="15"/>
        <v>958</v>
      </c>
      <c r="AB959" s="1" t="b">
        <f>AND('pg2'!S461&lt;&gt;"Cancelled",'pg2'!S461&lt;&gt;"Account",'pg2'!S461&lt;&gt;"Pending",'pg2'!S461&lt;&gt;"")</f>
        <v>0</v>
      </c>
      <c r="AC959" s="1" t="str">
        <f>IF(AB959=TRUE,'pg2'!C461,"")</f>
        <v/>
      </c>
      <c r="AD959" s="1" t="str">
        <f>IF('pg2'!S461="Ordered",'pg2'!C461,"")</f>
        <v/>
      </c>
      <c r="AE959" s="2" t="str">
        <f>IF('pg2'!C461&lt;&gt;"",COUNTIF(AD2:AD3002,'pg2'!C461)&gt;4,"--")</f>
        <v>--</v>
      </c>
      <c r="AF959" s="1" t="str">
        <f ca="1">IF(startDate="",0,IF(AND('pg2'!T461&gt;=startDate,'pg2'!T461&lt;=endDate,'pg2'!R461&lt;&gt;""),'pg2'!R461,""))</f>
        <v/>
      </c>
      <c r="AG959" s="110" t="str">
        <f>IF(AC959="","",COUNTIFS(AC2:AC3002,AC959))</f>
        <v/>
      </c>
      <c r="AH959" s="2" t="str">
        <f ca="1">IFERROR(MONTH('pg2'!T461),"--")</f>
        <v>--</v>
      </c>
      <c r="AI959" s="1">
        <f ca="1">COUNTIFS(AC2:AC3002,'pg2'!C461,AH2:AH3002,AH959)</f>
        <v>0</v>
      </c>
    </row>
    <row r="960" spans="27:35" ht="12.75" customHeight="1">
      <c r="AA960" s="1">
        <f t="shared" si="15"/>
        <v>959</v>
      </c>
      <c r="AB960" s="1" t="b">
        <f>AND('pg2'!S462&lt;&gt;"Cancelled",'pg2'!S462&lt;&gt;"Account",'pg2'!S462&lt;&gt;"Pending",'pg2'!S462&lt;&gt;"")</f>
        <v>0</v>
      </c>
      <c r="AC960" s="1" t="str">
        <f>IF(AB960=TRUE,'pg2'!C462,"")</f>
        <v/>
      </c>
      <c r="AD960" s="1" t="str">
        <f>IF('pg2'!S462="Ordered",'pg2'!C462,"")</f>
        <v/>
      </c>
      <c r="AE960" s="2" t="str">
        <f>IF('pg2'!C462&lt;&gt;"",COUNTIF(AD2:AD3002,'pg2'!C462)&gt;4,"--")</f>
        <v>--</v>
      </c>
      <c r="AF960" s="1" t="str">
        <f ca="1">IF(startDate="",0,IF(AND('pg2'!T462&gt;=startDate,'pg2'!T462&lt;=endDate,'pg2'!R462&lt;&gt;""),'pg2'!R462,""))</f>
        <v/>
      </c>
      <c r="AG960" s="110" t="str">
        <f>IF(AC960="","",COUNTIFS(AC2:AC3002,AC960))</f>
        <v/>
      </c>
      <c r="AH960" s="2" t="str">
        <f ca="1">IFERROR(MONTH('pg2'!T462),"--")</f>
        <v>--</v>
      </c>
      <c r="AI960" s="1">
        <f ca="1">COUNTIFS(AC2:AC3002,'pg2'!C462,AH2:AH3002,AH960)</f>
        <v>0</v>
      </c>
    </row>
    <row r="961" spans="27:35" ht="12.75" customHeight="1">
      <c r="AA961" s="1">
        <f t="shared" si="15"/>
        <v>960</v>
      </c>
      <c r="AB961" s="1" t="b">
        <f>AND('pg2'!S463&lt;&gt;"Cancelled",'pg2'!S463&lt;&gt;"Account",'pg2'!S463&lt;&gt;"Pending",'pg2'!S463&lt;&gt;"")</f>
        <v>0</v>
      </c>
      <c r="AC961" s="1" t="str">
        <f>IF(AB961=TRUE,'pg2'!C463,"")</f>
        <v/>
      </c>
      <c r="AD961" s="1" t="str">
        <f>IF('pg2'!S463="Ordered",'pg2'!C463,"")</f>
        <v/>
      </c>
      <c r="AE961" s="2" t="str">
        <f>IF('pg2'!C463&lt;&gt;"",COUNTIF(AD2:AD3002,'pg2'!C463)&gt;4,"--")</f>
        <v>--</v>
      </c>
      <c r="AF961" s="1" t="str">
        <f ca="1">IF(startDate="",0,IF(AND('pg2'!T463&gt;=startDate,'pg2'!T463&lt;=endDate,'pg2'!R463&lt;&gt;""),'pg2'!R463,""))</f>
        <v/>
      </c>
      <c r="AG961" s="110" t="str">
        <f>IF(AC961="","",COUNTIFS(AC2:AC3002,AC961))</f>
        <v/>
      </c>
      <c r="AH961" s="2" t="str">
        <f ca="1">IFERROR(MONTH('pg2'!T463),"--")</f>
        <v>--</v>
      </c>
      <c r="AI961" s="1">
        <f ca="1">COUNTIFS(AC2:AC3002,'pg2'!C463,AH2:AH3002,AH961)</f>
        <v>0</v>
      </c>
    </row>
    <row r="962" spans="27:35" ht="12.75" customHeight="1">
      <c r="AA962" s="1">
        <f t="shared" si="15"/>
        <v>961</v>
      </c>
      <c r="AB962" s="1" t="b">
        <f>AND('pg2'!S464&lt;&gt;"Cancelled",'pg2'!S464&lt;&gt;"Account",'pg2'!S464&lt;&gt;"Pending",'pg2'!S464&lt;&gt;"")</f>
        <v>0</v>
      </c>
      <c r="AC962" s="1" t="str">
        <f>IF(AB962=TRUE,'pg2'!C464,"")</f>
        <v/>
      </c>
      <c r="AD962" s="1" t="str">
        <f>IF('pg2'!S464="Ordered",'pg2'!C464,"")</f>
        <v/>
      </c>
      <c r="AE962" s="2" t="str">
        <f>IF('pg2'!C464&lt;&gt;"",COUNTIF(AD2:AD3002,'pg2'!C464)&gt;4,"--")</f>
        <v>--</v>
      </c>
      <c r="AF962" s="1" t="str">
        <f ca="1">IF(startDate="",0,IF(AND('pg2'!T464&gt;=startDate,'pg2'!T464&lt;=endDate,'pg2'!R464&lt;&gt;""),'pg2'!R464,""))</f>
        <v/>
      </c>
      <c r="AG962" s="110" t="str">
        <f>IF(AC962="","",COUNTIFS(AC2:AC3002,AC962))</f>
        <v/>
      </c>
      <c r="AH962" s="2" t="str">
        <f ca="1">IFERROR(MONTH('pg2'!T464),"--")</f>
        <v>--</v>
      </c>
      <c r="AI962" s="1">
        <f ca="1">COUNTIFS(AC2:AC3002,'pg2'!C464,AH2:AH3002,AH962)</f>
        <v>0</v>
      </c>
    </row>
    <row r="963" spans="27:35" ht="12.75" customHeight="1">
      <c r="AA963" s="1">
        <f t="shared" si="15"/>
        <v>962</v>
      </c>
      <c r="AB963" s="1" t="b">
        <f>AND('pg2'!S465&lt;&gt;"Cancelled",'pg2'!S465&lt;&gt;"Account",'pg2'!S465&lt;&gt;"Pending",'pg2'!S465&lt;&gt;"")</f>
        <v>0</v>
      </c>
      <c r="AC963" s="1" t="str">
        <f>IF(AB963=TRUE,'pg2'!C465,"")</f>
        <v/>
      </c>
      <c r="AD963" s="1" t="str">
        <f>IF('pg2'!S465="Ordered",'pg2'!C465,"")</f>
        <v/>
      </c>
      <c r="AE963" s="2" t="str">
        <f>IF('pg2'!C465&lt;&gt;"",COUNTIF(AD2:AD3002,'pg2'!C465)&gt;4,"--")</f>
        <v>--</v>
      </c>
      <c r="AF963" s="1" t="str">
        <f ca="1">IF(startDate="",0,IF(AND('pg2'!T465&gt;=startDate,'pg2'!T465&lt;=endDate,'pg2'!R465&lt;&gt;""),'pg2'!R465,""))</f>
        <v/>
      </c>
      <c r="AG963" s="110" t="str">
        <f>IF(AC963="","",COUNTIFS(AC2:AC3002,AC963))</f>
        <v/>
      </c>
      <c r="AH963" s="2" t="str">
        <f ca="1">IFERROR(MONTH('pg2'!T465),"--")</f>
        <v>--</v>
      </c>
      <c r="AI963" s="1">
        <f ca="1">COUNTIFS(AC2:AC3002,'pg2'!C465,AH2:AH3002,AH963)</f>
        <v>0</v>
      </c>
    </row>
    <row r="964" spans="27:35" ht="12.75" customHeight="1">
      <c r="AA964" s="1">
        <f t="shared" ref="AA964:AA1027" si="16">AA963+1</f>
        <v>963</v>
      </c>
      <c r="AB964" s="1" t="b">
        <f>AND('pg2'!S466&lt;&gt;"Cancelled",'pg2'!S466&lt;&gt;"Account",'pg2'!S466&lt;&gt;"Pending",'pg2'!S466&lt;&gt;"")</f>
        <v>0</v>
      </c>
      <c r="AC964" s="1" t="str">
        <f>IF(AB964=TRUE,'pg2'!C466,"")</f>
        <v/>
      </c>
      <c r="AD964" s="1" t="str">
        <f>IF('pg2'!S466="Ordered",'pg2'!C466,"")</f>
        <v/>
      </c>
      <c r="AE964" s="2" t="str">
        <f>IF('pg2'!C466&lt;&gt;"",COUNTIF(AD2:AD3002,'pg2'!C466)&gt;4,"--")</f>
        <v>--</v>
      </c>
      <c r="AF964" s="1" t="str">
        <f ca="1">IF(startDate="",0,IF(AND('pg2'!T466&gt;=startDate,'pg2'!T466&lt;=endDate,'pg2'!R466&lt;&gt;""),'pg2'!R466,""))</f>
        <v/>
      </c>
      <c r="AG964" s="110" t="str">
        <f>IF(AC964="","",COUNTIFS(AC2:AC3002,AC964))</f>
        <v/>
      </c>
      <c r="AH964" s="2" t="str">
        <f ca="1">IFERROR(MONTH('pg2'!T466),"--")</f>
        <v>--</v>
      </c>
      <c r="AI964" s="1">
        <f ca="1">COUNTIFS(AC2:AC3002,'pg2'!C466,AH2:AH3002,AH964)</f>
        <v>0</v>
      </c>
    </row>
    <row r="965" spans="27:35" ht="12.75" customHeight="1">
      <c r="AA965" s="1">
        <f t="shared" si="16"/>
        <v>964</v>
      </c>
      <c r="AB965" s="1" t="b">
        <f>AND('pg2'!S467&lt;&gt;"Cancelled",'pg2'!S467&lt;&gt;"Account",'pg2'!S467&lt;&gt;"Pending",'pg2'!S467&lt;&gt;"")</f>
        <v>0</v>
      </c>
      <c r="AC965" s="1" t="str">
        <f>IF(AB965=TRUE,'pg2'!C467,"")</f>
        <v/>
      </c>
      <c r="AD965" s="1" t="str">
        <f>IF('pg2'!S467="Ordered",'pg2'!C467,"")</f>
        <v/>
      </c>
      <c r="AE965" s="2" t="str">
        <f>IF('pg2'!C467&lt;&gt;"",COUNTIF(AD2:AD3002,'pg2'!C467)&gt;4,"--")</f>
        <v>--</v>
      </c>
      <c r="AF965" s="1" t="str">
        <f ca="1">IF(startDate="",0,IF(AND('pg2'!T467&gt;=startDate,'pg2'!T467&lt;=endDate,'pg2'!R467&lt;&gt;""),'pg2'!R467,""))</f>
        <v/>
      </c>
      <c r="AG965" s="110" t="str">
        <f>IF(AC965="","",COUNTIFS(AC2:AC3002,AC965))</f>
        <v/>
      </c>
      <c r="AH965" s="2" t="str">
        <f ca="1">IFERROR(MONTH('pg2'!T467),"--")</f>
        <v>--</v>
      </c>
      <c r="AI965" s="1">
        <f ca="1">COUNTIFS(AC2:AC3002,'pg2'!C467,AH2:AH3002,AH965)</f>
        <v>0</v>
      </c>
    </row>
    <row r="966" spans="27:35" ht="12.75" customHeight="1">
      <c r="AA966" s="1">
        <f t="shared" si="16"/>
        <v>965</v>
      </c>
      <c r="AB966" s="1" t="b">
        <f>AND('pg2'!S468&lt;&gt;"Cancelled",'pg2'!S468&lt;&gt;"Account",'pg2'!S468&lt;&gt;"Pending",'pg2'!S468&lt;&gt;"")</f>
        <v>0</v>
      </c>
      <c r="AC966" s="1" t="str">
        <f>IF(AB966=TRUE,'pg2'!C468,"")</f>
        <v/>
      </c>
      <c r="AD966" s="1" t="str">
        <f>IF('pg2'!S468="Ordered",'pg2'!C468,"")</f>
        <v/>
      </c>
      <c r="AE966" s="2" t="str">
        <f>IF('pg2'!C468&lt;&gt;"",COUNTIF(AD2:AD3002,'pg2'!C468)&gt;4,"--")</f>
        <v>--</v>
      </c>
      <c r="AF966" s="1" t="str">
        <f ca="1">IF(startDate="",0,IF(AND('pg2'!T468&gt;=startDate,'pg2'!T468&lt;=endDate,'pg2'!R468&lt;&gt;""),'pg2'!R468,""))</f>
        <v/>
      </c>
      <c r="AG966" s="110" t="str">
        <f>IF(AC966="","",COUNTIFS(AC2:AC3002,AC966))</f>
        <v/>
      </c>
      <c r="AH966" s="2" t="str">
        <f ca="1">IFERROR(MONTH('pg2'!T468),"--")</f>
        <v>--</v>
      </c>
      <c r="AI966" s="1">
        <f ca="1">COUNTIFS(AC2:AC3002,'pg2'!C468,AH2:AH3002,AH966)</f>
        <v>0</v>
      </c>
    </row>
    <row r="967" spans="27:35" ht="12.75" customHeight="1">
      <c r="AA967" s="1">
        <f t="shared" si="16"/>
        <v>966</v>
      </c>
      <c r="AB967" s="1" t="b">
        <f>AND('pg2'!S469&lt;&gt;"Cancelled",'pg2'!S469&lt;&gt;"Account",'pg2'!S469&lt;&gt;"Pending",'pg2'!S469&lt;&gt;"")</f>
        <v>0</v>
      </c>
      <c r="AC967" s="1" t="str">
        <f>IF(AB967=TRUE,'pg2'!C469,"")</f>
        <v/>
      </c>
      <c r="AD967" s="1" t="str">
        <f>IF('pg2'!S469="Ordered",'pg2'!C469,"")</f>
        <v/>
      </c>
      <c r="AE967" s="2" t="str">
        <f>IF('pg2'!C469&lt;&gt;"",COUNTIF(AD2:AD3002,'pg2'!C469)&gt;4,"--")</f>
        <v>--</v>
      </c>
      <c r="AF967" s="1" t="str">
        <f ca="1">IF(startDate="",0,IF(AND('pg2'!T469&gt;=startDate,'pg2'!T469&lt;=endDate,'pg2'!R469&lt;&gt;""),'pg2'!R469,""))</f>
        <v/>
      </c>
      <c r="AG967" s="110" t="str">
        <f>IF(AC967="","",COUNTIFS(AC2:AC3002,AC967))</f>
        <v/>
      </c>
      <c r="AH967" s="2" t="str">
        <f ca="1">IFERROR(MONTH('pg2'!T469),"--")</f>
        <v>--</v>
      </c>
      <c r="AI967" s="1">
        <f ca="1">COUNTIFS(AC2:AC3002,'pg2'!C469,AH2:AH3002,AH967)</f>
        <v>0</v>
      </c>
    </row>
    <row r="968" spans="27:35" ht="12.75" customHeight="1">
      <c r="AA968" s="1">
        <f t="shared" si="16"/>
        <v>967</v>
      </c>
      <c r="AB968" s="1" t="b">
        <f>AND('pg2'!S470&lt;&gt;"Cancelled",'pg2'!S470&lt;&gt;"Account",'pg2'!S470&lt;&gt;"Pending",'pg2'!S470&lt;&gt;"")</f>
        <v>0</v>
      </c>
      <c r="AC968" s="1" t="str">
        <f>IF(AB968=TRUE,'pg2'!C470,"")</f>
        <v/>
      </c>
      <c r="AD968" s="1" t="str">
        <f>IF('pg2'!S470="Ordered",'pg2'!C470,"")</f>
        <v/>
      </c>
      <c r="AE968" s="2" t="str">
        <f>IF('pg2'!C470&lt;&gt;"",COUNTIF(AD2:AD3002,'pg2'!C470)&gt;4,"--")</f>
        <v>--</v>
      </c>
      <c r="AF968" s="1" t="str">
        <f ca="1">IF(startDate="",0,IF(AND('pg2'!T470&gt;=startDate,'pg2'!T470&lt;=endDate,'pg2'!R470&lt;&gt;""),'pg2'!R470,""))</f>
        <v/>
      </c>
      <c r="AG968" s="110" t="str">
        <f>IF(AC968="","",COUNTIFS(AC2:AC3002,AC968))</f>
        <v/>
      </c>
      <c r="AH968" s="2" t="str">
        <f ca="1">IFERROR(MONTH('pg2'!T470),"--")</f>
        <v>--</v>
      </c>
      <c r="AI968" s="1">
        <f ca="1">COUNTIFS(AC2:AC3002,'pg2'!C470,AH2:AH3002,AH968)</f>
        <v>0</v>
      </c>
    </row>
    <row r="969" spans="27:35" ht="12.75" customHeight="1">
      <c r="AA969" s="1">
        <f t="shared" si="16"/>
        <v>968</v>
      </c>
      <c r="AB969" s="1" t="b">
        <f>AND('pg2'!S471&lt;&gt;"Cancelled",'pg2'!S471&lt;&gt;"Account",'pg2'!S471&lt;&gt;"Pending",'pg2'!S471&lt;&gt;"")</f>
        <v>0</v>
      </c>
      <c r="AC969" s="1" t="str">
        <f>IF(AB969=TRUE,'pg2'!C471,"")</f>
        <v/>
      </c>
      <c r="AD969" s="1" t="str">
        <f>IF('pg2'!S471="Ordered",'pg2'!C471,"")</f>
        <v/>
      </c>
      <c r="AE969" s="2" t="str">
        <f>IF('pg2'!C471&lt;&gt;"",COUNTIF(AD2:AD3002,'pg2'!C471)&gt;4,"--")</f>
        <v>--</v>
      </c>
      <c r="AF969" s="1" t="str">
        <f ca="1">IF(startDate="",0,IF(AND('pg2'!T471&gt;=startDate,'pg2'!T471&lt;=endDate,'pg2'!R471&lt;&gt;""),'pg2'!R471,""))</f>
        <v/>
      </c>
      <c r="AG969" s="110" t="str">
        <f>IF(AC969="","",COUNTIFS(AC2:AC3002,AC969))</f>
        <v/>
      </c>
      <c r="AH969" s="2" t="str">
        <f ca="1">IFERROR(MONTH('pg2'!T471),"--")</f>
        <v>--</v>
      </c>
      <c r="AI969" s="1">
        <f ca="1">COUNTIFS(AC2:AC3002,'pg2'!C471,AH2:AH3002,AH969)</f>
        <v>0</v>
      </c>
    </row>
    <row r="970" spans="27:35" ht="12.75" customHeight="1">
      <c r="AA970" s="1">
        <f t="shared" si="16"/>
        <v>969</v>
      </c>
      <c r="AB970" s="1" t="b">
        <f>AND('pg2'!S472&lt;&gt;"Cancelled",'pg2'!S472&lt;&gt;"Account",'pg2'!S472&lt;&gt;"Pending",'pg2'!S472&lt;&gt;"")</f>
        <v>0</v>
      </c>
      <c r="AC970" s="1" t="str">
        <f>IF(AB970=TRUE,'pg2'!C472,"")</f>
        <v/>
      </c>
      <c r="AD970" s="1" t="str">
        <f>IF('pg2'!S472="Ordered",'pg2'!C472,"")</f>
        <v/>
      </c>
      <c r="AE970" s="2" t="str">
        <f>IF('pg2'!C472&lt;&gt;"",COUNTIF(AD2:AD3002,'pg2'!C472)&gt;4,"--")</f>
        <v>--</v>
      </c>
      <c r="AF970" s="1" t="str">
        <f ca="1">IF(startDate="",0,IF(AND('pg2'!T472&gt;=startDate,'pg2'!T472&lt;=endDate,'pg2'!R472&lt;&gt;""),'pg2'!R472,""))</f>
        <v/>
      </c>
      <c r="AG970" s="110" t="str">
        <f>IF(AC970="","",COUNTIFS(AC2:AC3002,AC970))</f>
        <v/>
      </c>
      <c r="AH970" s="2" t="str">
        <f ca="1">IFERROR(MONTH('pg2'!T472),"--")</f>
        <v>--</v>
      </c>
      <c r="AI970" s="1">
        <f ca="1">COUNTIFS(AC2:AC3002,'pg2'!C472,AH2:AH3002,AH970)</f>
        <v>0</v>
      </c>
    </row>
    <row r="971" spans="27:35" ht="12.75" customHeight="1">
      <c r="AA971" s="1">
        <f t="shared" si="16"/>
        <v>970</v>
      </c>
      <c r="AB971" s="1" t="b">
        <f>AND('pg2'!S473&lt;&gt;"Cancelled",'pg2'!S473&lt;&gt;"Account",'pg2'!S473&lt;&gt;"Pending",'pg2'!S473&lt;&gt;"")</f>
        <v>0</v>
      </c>
      <c r="AC971" s="1" t="str">
        <f>IF(AB971=TRUE,'pg2'!C473,"")</f>
        <v/>
      </c>
      <c r="AD971" s="1" t="str">
        <f>IF('pg2'!S473="Ordered",'pg2'!C473,"")</f>
        <v/>
      </c>
      <c r="AE971" s="2" t="str">
        <f>IF('pg2'!C473&lt;&gt;"",COUNTIF(AD2:AD3002,'pg2'!C473)&gt;4,"--")</f>
        <v>--</v>
      </c>
      <c r="AF971" s="1" t="str">
        <f ca="1">IF(startDate="",0,IF(AND('pg2'!T473&gt;=startDate,'pg2'!T473&lt;=endDate,'pg2'!R473&lt;&gt;""),'pg2'!R473,""))</f>
        <v/>
      </c>
      <c r="AG971" s="110" t="str">
        <f>IF(AC971="","",COUNTIFS(AC2:AC3002,AC971))</f>
        <v/>
      </c>
      <c r="AH971" s="2" t="str">
        <f ca="1">IFERROR(MONTH('pg2'!T473),"--")</f>
        <v>--</v>
      </c>
      <c r="AI971" s="1">
        <f ca="1">COUNTIFS(AC2:AC3002,'pg2'!C473,AH2:AH3002,AH971)</f>
        <v>0</v>
      </c>
    </row>
    <row r="972" spans="27:35" ht="12.75" customHeight="1">
      <c r="AA972" s="1">
        <f t="shared" si="16"/>
        <v>971</v>
      </c>
      <c r="AB972" s="1" t="b">
        <f>AND('pg2'!S474&lt;&gt;"Cancelled",'pg2'!S474&lt;&gt;"Account",'pg2'!S474&lt;&gt;"Pending",'pg2'!S474&lt;&gt;"")</f>
        <v>0</v>
      </c>
      <c r="AC972" s="1" t="str">
        <f>IF(AB972=TRUE,'pg2'!C474,"")</f>
        <v/>
      </c>
      <c r="AD972" s="1" t="str">
        <f>IF('pg2'!S474="Ordered",'pg2'!C474,"")</f>
        <v/>
      </c>
      <c r="AE972" s="2" t="str">
        <f>IF('pg2'!C474&lt;&gt;"",COUNTIF(AD2:AD3002,'pg2'!C474)&gt;4,"--")</f>
        <v>--</v>
      </c>
      <c r="AF972" s="1" t="str">
        <f ca="1">IF(startDate="",0,IF(AND('pg2'!T474&gt;=startDate,'pg2'!T474&lt;=endDate,'pg2'!R474&lt;&gt;""),'pg2'!R474,""))</f>
        <v/>
      </c>
      <c r="AG972" s="110" t="str">
        <f>IF(AC972="","",COUNTIFS(AC2:AC3002,AC972))</f>
        <v/>
      </c>
      <c r="AH972" s="2" t="str">
        <f ca="1">IFERROR(MONTH('pg2'!T474),"--")</f>
        <v>--</v>
      </c>
      <c r="AI972" s="1">
        <f ca="1">COUNTIFS(AC2:AC3002,'pg2'!C474,AH2:AH3002,AH972)</f>
        <v>0</v>
      </c>
    </row>
    <row r="973" spans="27:35" ht="12.75" customHeight="1">
      <c r="AA973" s="1">
        <f t="shared" si="16"/>
        <v>972</v>
      </c>
      <c r="AB973" s="1" t="b">
        <f>AND('pg2'!S475&lt;&gt;"Cancelled",'pg2'!S475&lt;&gt;"Account",'pg2'!S475&lt;&gt;"Pending",'pg2'!S475&lt;&gt;"")</f>
        <v>0</v>
      </c>
      <c r="AC973" s="1" t="str">
        <f>IF(AB973=TRUE,'pg2'!C475,"")</f>
        <v/>
      </c>
      <c r="AD973" s="1" t="str">
        <f>IF('pg2'!S475="Ordered",'pg2'!C475,"")</f>
        <v/>
      </c>
      <c r="AE973" s="2" t="str">
        <f>IF('pg2'!C475&lt;&gt;"",COUNTIF(AD2:AD3002,'pg2'!C475)&gt;4,"--")</f>
        <v>--</v>
      </c>
      <c r="AF973" s="1" t="str">
        <f ca="1">IF(startDate="",0,IF(AND('pg2'!T475&gt;=startDate,'pg2'!T475&lt;=endDate,'pg2'!R475&lt;&gt;""),'pg2'!R475,""))</f>
        <v/>
      </c>
      <c r="AG973" s="110" t="str">
        <f>IF(AC973="","",COUNTIFS(AC2:AC3002,AC973))</f>
        <v/>
      </c>
      <c r="AH973" s="2" t="str">
        <f ca="1">IFERROR(MONTH('pg2'!T475),"--")</f>
        <v>--</v>
      </c>
      <c r="AI973" s="1">
        <f ca="1">COUNTIFS(AC2:AC3002,'pg2'!C475,AH2:AH3002,AH973)</f>
        <v>0</v>
      </c>
    </row>
    <row r="974" spans="27:35" ht="12.75" customHeight="1">
      <c r="AA974" s="1">
        <f t="shared" si="16"/>
        <v>973</v>
      </c>
      <c r="AB974" s="1" t="b">
        <f>AND('pg2'!S476&lt;&gt;"Cancelled",'pg2'!S476&lt;&gt;"Account",'pg2'!S476&lt;&gt;"Pending",'pg2'!S476&lt;&gt;"")</f>
        <v>0</v>
      </c>
      <c r="AC974" s="1" t="str">
        <f>IF(AB974=TRUE,'pg2'!C476,"")</f>
        <v/>
      </c>
      <c r="AD974" s="1" t="str">
        <f>IF('pg2'!S476="Ordered",'pg2'!C476,"")</f>
        <v/>
      </c>
      <c r="AE974" s="2" t="str">
        <f>IF('pg2'!C476&lt;&gt;"",COUNTIF(AD2:AD3002,'pg2'!C476)&gt;4,"--")</f>
        <v>--</v>
      </c>
      <c r="AF974" s="1" t="str">
        <f ca="1">IF(startDate="",0,IF(AND('pg2'!T476&gt;=startDate,'pg2'!T476&lt;=endDate,'pg2'!R476&lt;&gt;""),'pg2'!R476,""))</f>
        <v/>
      </c>
      <c r="AG974" s="110" t="str">
        <f>IF(AC974="","",COUNTIFS(AC2:AC3002,AC974))</f>
        <v/>
      </c>
      <c r="AH974" s="2" t="str">
        <f ca="1">IFERROR(MONTH('pg2'!T476),"--")</f>
        <v>--</v>
      </c>
      <c r="AI974" s="1">
        <f ca="1">COUNTIFS(AC2:AC3002,'pg2'!C476,AH2:AH3002,AH974)</f>
        <v>0</v>
      </c>
    </row>
    <row r="975" spans="27:35" ht="12.75" customHeight="1">
      <c r="AA975" s="1">
        <f t="shared" si="16"/>
        <v>974</v>
      </c>
      <c r="AB975" s="1" t="b">
        <f>AND('pg2'!S477&lt;&gt;"Cancelled",'pg2'!S477&lt;&gt;"Account",'pg2'!S477&lt;&gt;"Pending",'pg2'!S477&lt;&gt;"")</f>
        <v>0</v>
      </c>
      <c r="AC975" s="1" t="str">
        <f>IF(AB975=TRUE,'pg2'!C477,"")</f>
        <v/>
      </c>
      <c r="AD975" s="1" t="str">
        <f>IF('pg2'!S477="Ordered",'pg2'!C477,"")</f>
        <v/>
      </c>
      <c r="AE975" s="2" t="str">
        <f>IF('pg2'!C477&lt;&gt;"",COUNTIF(AD2:AD3002,'pg2'!C477)&gt;4,"--")</f>
        <v>--</v>
      </c>
      <c r="AF975" s="1" t="str">
        <f ca="1">IF(startDate="",0,IF(AND('pg2'!T477&gt;=startDate,'pg2'!T477&lt;=endDate,'pg2'!R477&lt;&gt;""),'pg2'!R477,""))</f>
        <v/>
      </c>
      <c r="AG975" s="110" t="str">
        <f>IF(AC975="","",COUNTIFS(AC2:AC3002,AC975))</f>
        <v/>
      </c>
      <c r="AH975" s="2" t="str">
        <f ca="1">IFERROR(MONTH('pg2'!T477),"--")</f>
        <v>--</v>
      </c>
      <c r="AI975" s="1">
        <f ca="1">COUNTIFS(AC2:AC3002,'pg2'!C477,AH2:AH3002,AH975)</f>
        <v>0</v>
      </c>
    </row>
    <row r="976" spans="27:35" ht="12.75" customHeight="1">
      <c r="AA976" s="1">
        <f t="shared" si="16"/>
        <v>975</v>
      </c>
      <c r="AB976" s="1" t="b">
        <f>AND('pg2'!S478&lt;&gt;"Cancelled",'pg2'!S478&lt;&gt;"Account",'pg2'!S478&lt;&gt;"Pending",'pg2'!S478&lt;&gt;"")</f>
        <v>0</v>
      </c>
      <c r="AC976" s="1" t="str">
        <f>IF(AB976=TRUE,'pg2'!C478,"")</f>
        <v/>
      </c>
      <c r="AD976" s="1" t="str">
        <f>IF('pg2'!S478="Ordered",'pg2'!C478,"")</f>
        <v/>
      </c>
      <c r="AE976" s="2" t="str">
        <f>IF('pg2'!C478&lt;&gt;"",COUNTIF(AD2:AD3002,'pg2'!C478)&gt;4,"--")</f>
        <v>--</v>
      </c>
      <c r="AF976" s="1" t="str">
        <f ca="1">IF(startDate="",0,IF(AND('pg2'!T478&gt;=startDate,'pg2'!T478&lt;=endDate,'pg2'!R478&lt;&gt;""),'pg2'!R478,""))</f>
        <v/>
      </c>
      <c r="AG976" s="110" t="str">
        <f>IF(AC976="","",COUNTIFS(AC2:AC3002,AC976))</f>
        <v/>
      </c>
      <c r="AH976" s="2" t="str">
        <f ca="1">IFERROR(MONTH('pg2'!T478),"--")</f>
        <v>--</v>
      </c>
      <c r="AI976" s="1">
        <f ca="1">COUNTIFS(AC2:AC3002,'pg2'!C478,AH2:AH3002,AH976)</f>
        <v>0</v>
      </c>
    </row>
    <row r="977" spans="27:35" ht="12.75" customHeight="1">
      <c r="AA977" s="1">
        <f t="shared" si="16"/>
        <v>976</v>
      </c>
      <c r="AB977" s="1" t="b">
        <f>AND('pg2'!S479&lt;&gt;"Cancelled",'pg2'!S479&lt;&gt;"Account",'pg2'!S479&lt;&gt;"Pending",'pg2'!S479&lt;&gt;"")</f>
        <v>0</v>
      </c>
      <c r="AC977" s="1" t="str">
        <f>IF(AB977=TRUE,'pg2'!C479,"")</f>
        <v/>
      </c>
      <c r="AD977" s="1" t="str">
        <f>IF('pg2'!S479="Ordered",'pg2'!C479,"")</f>
        <v/>
      </c>
      <c r="AE977" s="2" t="str">
        <f>IF('pg2'!C479&lt;&gt;"",COUNTIF(AD2:AD3002,'pg2'!C479)&gt;4,"--")</f>
        <v>--</v>
      </c>
      <c r="AF977" s="1" t="str">
        <f ca="1">IF(startDate="",0,IF(AND('pg2'!T479&gt;=startDate,'pg2'!T479&lt;=endDate,'pg2'!R479&lt;&gt;""),'pg2'!R479,""))</f>
        <v/>
      </c>
      <c r="AG977" s="110" t="str">
        <f>IF(AC977="","",COUNTIFS(AC2:AC3002,AC977))</f>
        <v/>
      </c>
      <c r="AH977" s="2" t="str">
        <f ca="1">IFERROR(MONTH('pg2'!T479),"--")</f>
        <v>--</v>
      </c>
      <c r="AI977" s="1">
        <f ca="1">COUNTIFS(AC2:AC3002,'pg2'!C479,AH2:AH3002,AH977)</f>
        <v>0</v>
      </c>
    </row>
    <row r="978" spans="27:35" ht="12.75" customHeight="1">
      <c r="AA978" s="1">
        <f t="shared" si="16"/>
        <v>977</v>
      </c>
      <c r="AB978" s="1" t="b">
        <f>AND('pg2'!S480&lt;&gt;"Cancelled",'pg2'!S480&lt;&gt;"Account",'pg2'!S480&lt;&gt;"Pending",'pg2'!S480&lt;&gt;"")</f>
        <v>0</v>
      </c>
      <c r="AC978" s="1" t="str">
        <f>IF(AB978=TRUE,'pg2'!C480,"")</f>
        <v/>
      </c>
      <c r="AD978" s="1" t="str">
        <f>IF('pg2'!S480="Ordered",'pg2'!C480,"")</f>
        <v/>
      </c>
      <c r="AE978" s="2" t="str">
        <f>IF('pg2'!C480&lt;&gt;"",COUNTIF(AD2:AD3002,'pg2'!C480)&gt;4,"--")</f>
        <v>--</v>
      </c>
      <c r="AF978" s="1" t="str">
        <f ca="1">IF(startDate="",0,IF(AND('pg2'!T480&gt;=startDate,'pg2'!T480&lt;=endDate,'pg2'!R480&lt;&gt;""),'pg2'!R480,""))</f>
        <v/>
      </c>
      <c r="AG978" s="110" t="str">
        <f>IF(AC978="","",COUNTIFS(AC2:AC3002,AC978))</f>
        <v/>
      </c>
      <c r="AH978" s="2" t="str">
        <f ca="1">IFERROR(MONTH('pg2'!T480),"--")</f>
        <v>--</v>
      </c>
      <c r="AI978" s="1">
        <f ca="1">COUNTIFS(AC2:AC3002,'pg2'!C480,AH2:AH3002,AH978)</f>
        <v>0</v>
      </c>
    </row>
    <row r="979" spans="27:35" ht="12.75" customHeight="1">
      <c r="AA979" s="1">
        <f t="shared" si="16"/>
        <v>978</v>
      </c>
      <c r="AB979" s="1" t="b">
        <f>AND('pg2'!S481&lt;&gt;"Cancelled",'pg2'!S481&lt;&gt;"Account",'pg2'!S481&lt;&gt;"Pending",'pg2'!S481&lt;&gt;"")</f>
        <v>0</v>
      </c>
      <c r="AC979" s="1" t="str">
        <f>IF(AB979=TRUE,'pg2'!C481,"")</f>
        <v/>
      </c>
      <c r="AD979" s="1" t="str">
        <f>IF('pg2'!S481="Ordered",'pg2'!C481,"")</f>
        <v/>
      </c>
      <c r="AE979" s="2" t="str">
        <f>IF('pg2'!C481&lt;&gt;"",COUNTIF(AD2:AD3002,'pg2'!C481)&gt;4,"--")</f>
        <v>--</v>
      </c>
      <c r="AF979" s="1" t="str">
        <f ca="1">IF(startDate="",0,IF(AND('pg2'!T481&gt;=startDate,'pg2'!T481&lt;=endDate,'pg2'!R481&lt;&gt;""),'pg2'!R481,""))</f>
        <v/>
      </c>
      <c r="AG979" s="110" t="str">
        <f>IF(AC979="","",COUNTIFS(AC2:AC3002,AC979))</f>
        <v/>
      </c>
      <c r="AH979" s="2" t="str">
        <f ca="1">IFERROR(MONTH('pg2'!T481),"--")</f>
        <v>--</v>
      </c>
      <c r="AI979" s="1">
        <f ca="1">COUNTIFS(AC2:AC3002,'pg2'!C481,AH2:AH3002,AH979)</f>
        <v>0</v>
      </c>
    </row>
    <row r="980" spans="27:35" ht="12.75" customHeight="1">
      <c r="AA980" s="1">
        <f t="shared" si="16"/>
        <v>979</v>
      </c>
      <c r="AB980" s="1" t="b">
        <f>AND('pg2'!S482&lt;&gt;"Cancelled",'pg2'!S482&lt;&gt;"Account",'pg2'!S482&lt;&gt;"Pending",'pg2'!S482&lt;&gt;"")</f>
        <v>0</v>
      </c>
      <c r="AC980" s="1" t="str">
        <f>IF(AB980=TRUE,'pg2'!C482,"")</f>
        <v/>
      </c>
      <c r="AD980" s="1" t="str">
        <f>IF('pg2'!S482="Ordered",'pg2'!C482,"")</f>
        <v/>
      </c>
      <c r="AE980" s="2" t="str">
        <f>IF('pg2'!C482&lt;&gt;"",COUNTIF(AD2:AD3002,'pg2'!C482)&gt;4,"--")</f>
        <v>--</v>
      </c>
      <c r="AF980" s="1" t="str">
        <f ca="1">IF(startDate="",0,IF(AND('pg2'!T482&gt;=startDate,'pg2'!T482&lt;=endDate,'pg2'!R482&lt;&gt;""),'pg2'!R482,""))</f>
        <v/>
      </c>
      <c r="AG980" s="110" t="str">
        <f>IF(AC980="","",COUNTIFS(AC2:AC3002,AC980))</f>
        <v/>
      </c>
      <c r="AH980" s="2" t="str">
        <f ca="1">IFERROR(MONTH('pg2'!T482),"--")</f>
        <v>--</v>
      </c>
      <c r="AI980" s="1">
        <f ca="1">COUNTIFS(AC2:AC3002,'pg2'!C482,AH2:AH3002,AH980)</f>
        <v>0</v>
      </c>
    </row>
    <row r="981" spans="27:35" ht="12.75" customHeight="1">
      <c r="AA981" s="1">
        <f t="shared" si="16"/>
        <v>980</v>
      </c>
      <c r="AB981" s="1" t="b">
        <f>AND('pg2'!S483&lt;&gt;"Cancelled",'pg2'!S483&lt;&gt;"Account",'pg2'!S483&lt;&gt;"Pending",'pg2'!S483&lt;&gt;"")</f>
        <v>0</v>
      </c>
      <c r="AC981" s="1" t="str">
        <f>IF(AB981=TRUE,'pg2'!C483,"")</f>
        <v/>
      </c>
      <c r="AD981" s="1" t="str">
        <f>IF('pg2'!S483="Ordered",'pg2'!C483,"")</f>
        <v/>
      </c>
      <c r="AE981" s="2" t="str">
        <f>IF('pg2'!C483&lt;&gt;"",COUNTIF(AD2:AD3002,'pg2'!C483)&gt;4,"--")</f>
        <v>--</v>
      </c>
      <c r="AF981" s="1" t="str">
        <f ca="1">IF(startDate="",0,IF(AND('pg2'!T483&gt;=startDate,'pg2'!T483&lt;=endDate,'pg2'!R483&lt;&gt;""),'pg2'!R483,""))</f>
        <v/>
      </c>
      <c r="AG981" s="110" t="str">
        <f>IF(AC981="","",COUNTIFS(AC2:AC3002,AC981))</f>
        <v/>
      </c>
      <c r="AH981" s="2" t="str">
        <f ca="1">IFERROR(MONTH('pg2'!T483),"--")</f>
        <v>--</v>
      </c>
      <c r="AI981" s="1">
        <f ca="1">COUNTIFS(AC2:AC3002,'pg2'!C483,AH2:AH3002,AH981)</f>
        <v>0</v>
      </c>
    </row>
    <row r="982" spans="27:35" ht="12.75" customHeight="1">
      <c r="AA982" s="1">
        <f t="shared" si="16"/>
        <v>981</v>
      </c>
      <c r="AB982" s="1" t="b">
        <f>AND('pg2'!S484&lt;&gt;"Cancelled",'pg2'!S484&lt;&gt;"Account",'pg2'!S484&lt;&gt;"Pending",'pg2'!S484&lt;&gt;"")</f>
        <v>0</v>
      </c>
      <c r="AC982" s="1" t="str">
        <f>IF(AB982=TRUE,'pg2'!C484,"")</f>
        <v/>
      </c>
      <c r="AD982" s="1" t="str">
        <f>IF('pg2'!S484="Ordered",'pg2'!C484,"")</f>
        <v/>
      </c>
      <c r="AE982" s="2" t="str">
        <f>IF('pg2'!C484&lt;&gt;"",COUNTIF(AD2:AD3002,'pg2'!C484)&gt;4,"--")</f>
        <v>--</v>
      </c>
      <c r="AF982" s="1" t="str">
        <f ca="1">IF(startDate="",0,IF(AND('pg2'!T484&gt;=startDate,'pg2'!T484&lt;=endDate,'pg2'!R484&lt;&gt;""),'pg2'!R484,""))</f>
        <v/>
      </c>
      <c r="AG982" s="110" t="str">
        <f>IF(AC982="","",COUNTIFS(AC2:AC3002,AC982))</f>
        <v/>
      </c>
      <c r="AH982" s="2" t="str">
        <f ca="1">IFERROR(MONTH('pg2'!T484),"--")</f>
        <v>--</v>
      </c>
      <c r="AI982" s="1">
        <f ca="1">COUNTIFS(AC2:AC3002,'pg2'!C484,AH2:AH3002,AH982)</f>
        <v>0</v>
      </c>
    </row>
    <row r="983" spans="27:35" ht="12.75" customHeight="1">
      <c r="AA983" s="1">
        <f t="shared" si="16"/>
        <v>982</v>
      </c>
      <c r="AB983" s="1" t="b">
        <f>AND('pg2'!S485&lt;&gt;"Cancelled",'pg2'!S485&lt;&gt;"Account",'pg2'!S485&lt;&gt;"Pending",'pg2'!S485&lt;&gt;"")</f>
        <v>0</v>
      </c>
      <c r="AC983" s="1" t="str">
        <f>IF(AB983=TRUE,'pg2'!C485,"")</f>
        <v/>
      </c>
      <c r="AD983" s="1" t="str">
        <f>IF('pg2'!S485="Ordered",'pg2'!C485,"")</f>
        <v/>
      </c>
      <c r="AE983" s="2" t="str">
        <f>IF('pg2'!C485&lt;&gt;"",COUNTIF(AD2:AD3002,'pg2'!C485)&gt;4,"--")</f>
        <v>--</v>
      </c>
      <c r="AF983" s="1" t="str">
        <f ca="1">IF(startDate="",0,IF(AND('pg2'!T485&gt;=startDate,'pg2'!T485&lt;=endDate,'pg2'!R485&lt;&gt;""),'pg2'!R485,""))</f>
        <v/>
      </c>
      <c r="AG983" s="110" t="str">
        <f>IF(AC983="","",COUNTIFS(AC2:AC3002,AC983))</f>
        <v/>
      </c>
      <c r="AH983" s="2" t="str">
        <f ca="1">IFERROR(MONTH('pg2'!T485),"--")</f>
        <v>--</v>
      </c>
      <c r="AI983" s="1">
        <f ca="1">COUNTIFS(AC2:AC3002,'pg2'!C485,AH2:AH3002,AH983)</f>
        <v>0</v>
      </c>
    </row>
    <row r="984" spans="27:35" ht="12.75" customHeight="1">
      <c r="AA984" s="1">
        <f t="shared" si="16"/>
        <v>983</v>
      </c>
      <c r="AB984" s="1" t="b">
        <f>AND('pg2'!S486&lt;&gt;"Cancelled",'pg2'!S486&lt;&gt;"Account",'pg2'!S486&lt;&gt;"Pending",'pg2'!S486&lt;&gt;"")</f>
        <v>0</v>
      </c>
      <c r="AC984" s="1" t="str">
        <f>IF(AB984=TRUE,'pg2'!C486,"")</f>
        <v/>
      </c>
      <c r="AD984" s="1" t="str">
        <f>IF('pg2'!S486="Ordered",'pg2'!C486,"")</f>
        <v/>
      </c>
      <c r="AE984" s="2" t="str">
        <f>IF('pg2'!C486&lt;&gt;"",COUNTIF(AD2:AD3002,'pg2'!C486)&gt;4,"--")</f>
        <v>--</v>
      </c>
      <c r="AF984" s="1" t="str">
        <f ca="1">IF(startDate="",0,IF(AND('pg2'!T486&gt;=startDate,'pg2'!T486&lt;=endDate,'pg2'!R486&lt;&gt;""),'pg2'!R486,""))</f>
        <v/>
      </c>
      <c r="AG984" s="110" t="str">
        <f>IF(AC984="","",COUNTIFS(AC2:AC3002,AC984))</f>
        <v/>
      </c>
      <c r="AH984" s="2" t="str">
        <f ca="1">IFERROR(MONTH('pg2'!T486),"--")</f>
        <v>--</v>
      </c>
      <c r="AI984" s="1">
        <f ca="1">COUNTIFS(AC2:AC3002,'pg2'!C486,AH2:AH3002,AH984)</f>
        <v>0</v>
      </c>
    </row>
    <row r="985" spans="27:35" ht="12.75" customHeight="1">
      <c r="AA985" s="1">
        <f t="shared" si="16"/>
        <v>984</v>
      </c>
      <c r="AB985" s="1" t="b">
        <f>AND('pg2'!S487&lt;&gt;"Cancelled",'pg2'!S487&lt;&gt;"Account",'pg2'!S487&lt;&gt;"Pending",'pg2'!S487&lt;&gt;"")</f>
        <v>0</v>
      </c>
      <c r="AC985" s="1" t="str">
        <f>IF(AB985=TRUE,'pg2'!C487,"")</f>
        <v/>
      </c>
      <c r="AD985" s="1" t="str">
        <f>IF('pg2'!S487="Ordered",'pg2'!C487,"")</f>
        <v/>
      </c>
      <c r="AE985" s="2" t="str">
        <f>IF('pg2'!C487&lt;&gt;"",COUNTIF(AD2:AD3002,'pg2'!C487)&gt;4,"--")</f>
        <v>--</v>
      </c>
      <c r="AF985" s="1" t="str">
        <f ca="1">IF(startDate="",0,IF(AND('pg2'!T487&gt;=startDate,'pg2'!T487&lt;=endDate,'pg2'!R487&lt;&gt;""),'pg2'!R487,""))</f>
        <v/>
      </c>
      <c r="AG985" s="110" t="str">
        <f>IF(AC985="","",COUNTIFS(AC2:AC3002,AC985))</f>
        <v/>
      </c>
      <c r="AH985" s="2" t="str">
        <f ca="1">IFERROR(MONTH('pg2'!T487),"--")</f>
        <v>--</v>
      </c>
      <c r="AI985" s="1">
        <f ca="1">COUNTIFS(AC2:AC3002,'pg2'!C487,AH2:AH3002,AH985)</f>
        <v>0</v>
      </c>
    </row>
    <row r="986" spans="27:35" ht="12.75" customHeight="1">
      <c r="AA986" s="1">
        <f t="shared" si="16"/>
        <v>985</v>
      </c>
      <c r="AB986" s="1" t="b">
        <f>AND('pg2'!S488&lt;&gt;"Cancelled",'pg2'!S488&lt;&gt;"Account",'pg2'!S488&lt;&gt;"Pending",'pg2'!S488&lt;&gt;"")</f>
        <v>0</v>
      </c>
      <c r="AC986" s="1" t="str">
        <f>IF(AB986=TRUE,'pg2'!C488,"")</f>
        <v/>
      </c>
      <c r="AD986" s="1" t="str">
        <f>IF('pg2'!S488="Ordered",'pg2'!C488,"")</f>
        <v/>
      </c>
      <c r="AE986" s="2" t="str">
        <f>IF('pg2'!C488&lt;&gt;"",COUNTIF(AD2:AD3002,'pg2'!C488)&gt;4,"--")</f>
        <v>--</v>
      </c>
      <c r="AF986" s="1" t="str">
        <f ca="1">IF(startDate="",0,IF(AND('pg2'!T488&gt;=startDate,'pg2'!T488&lt;=endDate,'pg2'!R488&lt;&gt;""),'pg2'!R488,""))</f>
        <v/>
      </c>
      <c r="AG986" s="110" t="str">
        <f>IF(AC986="","",COUNTIFS(AC2:AC3002,AC986))</f>
        <v/>
      </c>
      <c r="AH986" s="2" t="str">
        <f ca="1">IFERROR(MONTH('pg2'!T488),"--")</f>
        <v>--</v>
      </c>
      <c r="AI986" s="1">
        <f ca="1">COUNTIFS(AC2:AC3002,'pg2'!C488,AH2:AH3002,AH986)</f>
        <v>0</v>
      </c>
    </row>
    <row r="987" spans="27:35" ht="12.75" customHeight="1">
      <c r="AA987" s="1">
        <f t="shared" si="16"/>
        <v>986</v>
      </c>
      <c r="AB987" s="1" t="b">
        <f>AND('pg2'!S489&lt;&gt;"Cancelled",'pg2'!S489&lt;&gt;"Account",'pg2'!S489&lt;&gt;"Pending",'pg2'!S489&lt;&gt;"")</f>
        <v>0</v>
      </c>
      <c r="AC987" s="1" t="str">
        <f>IF(AB987=TRUE,'pg2'!C489,"")</f>
        <v/>
      </c>
      <c r="AD987" s="1" t="str">
        <f>IF('pg2'!S489="Ordered",'pg2'!C489,"")</f>
        <v/>
      </c>
      <c r="AE987" s="2" t="str">
        <f>IF('pg2'!C489&lt;&gt;"",COUNTIF(AD2:AD3002,'pg2'!C489)&gt;4,"--")</f>
        <v>--</v>
      </c>
      <c r="AF987" s="1" t="str">
        <f ca="1">IF(startDate="",0,IF(AND('pg2'!T489&gt;=startDate,'pg2'!T489&lt;=endDate,'pg2'!R489&lt;&gt;""),'pg2'!R489,""))</f>
        <v/>
      </c>
      <c r="AG987" s="110" t="str">
        <f>IF(AC987="","",COUNTIFS(AC2:AC3002,AC987))</f>
        <v/>
      </c>
      <c r="AH987" s="2" t="str">
        <f ca="1">IFERROR(MONTH('pg2'!T489),"--")</f>
        <v>--</v>
      </c>
      <c r="AI987" s="1">
        <f ca="1">COUNTIFS(AC2:AC3002,'pg2'!C489,AH2:AH3002,AH987)</f>
        <v>0</v>
      </c>
    </row>
    <row r="988" spans="27:35" ht="12.75" customHeight="1">
      <c r="AA988" s="1">
        <f t="shared" si="16"/>
        <v>987</v>
      </c>
      <c r="AB988" s="1" t="b">
        <f>AND('pg2'!S490&lt;&gt;"Cancelled",'pg2'!S490&lt;&gt;"Account",'pg2'!S490&lt;&gt;"Pending",'pg2'!S490&lt;&gt;"")</f>
        <v>0</v>
      </c>
      <c r="AC988" s="1" t="str">
        <f>IF(AB988=TRUE,'pg2'!C490,"")</f>
        <v/>
      </c>
      <c r="AD988" s="1" t="str">
        <f>IF('pg2'!S490="Ordered",'pg2'!C490,"")</f>
        <v/>
      </c>
      <c r="AE988" s="2" t="str">
        <f>IF('pg2'!C490&lt;&gt;"",COUNTIF(AD2:AD3002,'pg2'!C490)&gt;4,"--")</f>
        <v>--</v>
      </c>
      <c r="AF988" s="1" t="str">
        <f ca="1">IF(startDate="",0,IF(AND('pg2'!T490&gt;=startDate,'pg2'!T490&lt;=endDate,'pg2'!R490&lt;&gt;""),'pg2'!R490,""))</f>
        <v/>
      </c>
      <c r="AG988" s="110" t="str">
        <f>IF(AC988="","",COUNTIFS(AC2:AC3002,AC988))</f>
        <v/>
      </c>
      <c r="AH988" s="2" t="str">
        <f ca="1">IFERROR(MONTH('pg2'!T490),"--")</f>
        <v>--</v>
      </c>
      <c r="AI988" s="1">
        <f ca="1">COUNTIFS(AC2:AC3002,'pg2'!C490,AH2:AH3002,AH988)</f>
        <v>0</v>
      </c>
    </row>
    <row r="989" spans="27:35" ht="12.75" customHeight="1">
      <c r="AA989" s="1">
        <f t="shared" si="16"/>
        <v>988</v>
      </c>
      <c r="AB989" s="1" t="b">
        <f>AND('pg2'!S491&lt;&gt;"Cancelled",'pg2'!S491&lt;&gt;"Account",'pg2'!S491&lt;&gt;"Pending",'pg2'!S491&lt;&gt;"")</f>
        <v>0</v>
      </c>
      <c r="AC989" s="1" t="str">
        <f>IF(AB989=TRUE,'pg2'!C491,"")</f>
        <v/>
      </c>
      <c r="AD989" s="1" t="str">
        <f>IF('pg2'!S491="Ordered",'pg2'!C491,"")</f>
        <v/>
      </c>
      <c r="AE989" s="2" t="str">
        <f>IF('pg2'!C491&lt;&gt;"",COUNTIF(AD2:AD3002,'pg2'!C491)&gt;4,"--")</f>
        <v>--</v>
      </c>
      <c r="AF989" s="1" t="str">
        <f ca="1">IF(startDate="",0,IF(AND('pg2'!T491&gt;=startDate,'pg2'!T491&lt;=endDate,'pg2'!R491&lt;&gt;""),'pg2'!R491,""))</f>
        <v/>
      </c>
      <c r="AG989" s="110" t="str">
        <f>IF(AC989="","",COUNTIFS(AC2:AC3002,AC989))</f>
        <v/>
      </c>
      <c r="AH989" s="2" t="str">
        <f ca="1">IFERROR(MONTH('pg2'!T491),"--")</f>
        <v>--</v>
      </c>
      <c r="AI989" s="1">
        <f ca="1">COUNTIFS(AC2:AC3002,'pg2'!C491,AH2:AH3002,AH989)</f>
        <v>0</v>
      </c>
    </row>
    <row r="990" spans="27:35" ht="12.75" customHeight="1">
      <c r="AA990" s="1">
        <f t="shared" si="16"/>
        <v>989</v>
      </c>
      <c r="AB990" s="1" t="b">
        <f>AND('pg2'!S492&lt;&gt;"Cancelled",'pg2'!S492&lt;&gt;"Account",'pg2'!S492&lt;&gt;"Pending",'pg2'!S492&lt;&gt;"")</f>
        <v>0</v>
      </c>
      <c r="AC990" s="1" t="str">
        <f>IF(AB990=TRUE,'pg2'!C492,"")</f>
        <v/>
      </c>
      <c r="AD990" s="1" t="str">
        <f>IF('pg2'!S492="Ordered",'pg2'!C492,"")</f>
        <v/>
      </c>
      <c r="AE990" s="2" t="str">
        <f>IF('pg2'!C492&lt;&gt;"",COUNTIF(AD2:AD3002,'pg2'!C492)&gt;4,"--")</f>
        <v>--</v>
      </c>
      <c r="AF990" s="1" t="str">
        <f ca="1">IF(startDate="",0,IF(AND('pg2'!T492&gt;=startDate,'pg2'!T492&lt;=endDate,'pg2'!R492&lt;&gt;""),'pg2'!R492,""))</f>
        <v/>
      </c>
      <c r="AG990" s="110" t="str">
        <f>IF(AC990="","",COUNTIFS(AC2:AC3002,AC990))</f>
        <v/>
      </c>
      <c r="AH990" s="2" t="str">
        <f ca="1">IFERROR(MONTH('pg2'!T492),"--")</f>
        <v>--</v>
      </c>
      <c r="AI990" s="1">
        <f ca="1">COUNTIFS(AC2:AC3002,'pg2'!C492,AH2:AH3002,AH990)</f>
        <v>0</v>
      </c>
    </row>
    <row r="991" spans="27:35" ht="12.75" customHeight="1">
      <c r="AA991" s="1">
        <f t="shared" si="16"/>
        <v>990</v>
      </c>
      <c r="AB991" s="1" t="b">
        <f>AND('pg2'!S493&lt;&gt;"Cancelled",'pg2'!S493&lt;&gt;"Account",'pg2'!S493&lt;&gt;"Pending",'pg2'!S493&lt;&gt;"")</f>
        <v>0</v>
      </c>
      <c r="AC991" s="1" t="str">
        <f>IF(AB991=TRUE,'pg2'!C493,"")</f>
        <v/>
      </c>
      <c r="AD991" s="1" t="str">
        <f>IF('pg2'!S493="Ordered",'pg2'!C493,"")</f>
        <v/>
      </c>
      <c r="AE991" s="2" t="str">
        <f>IF('pg2'!C493&lt;&gt;"",COUNTIF(AD2:AD3002,'pg2'!C493)&gt;4,"--")</f>
        <v>--</v>
      </c>
      <c r="AF991" s="1" t="str">
        <f ca="1">IF(startDate="",0,IF(AND('pg2'!T493&gt;=startDate,'pg2'!T493&lt;=endDate,'pg2'!R493&lt;&gt;""),'pg2'!R493,""))</f>
        <v/>
      </c>
      <c r="AG991" s="110" t="str">
        <f>IF(AC991="","",COUNTIFS(AC2:AC3002,AC991))</f>
        <v/>
      </c>
      <c r="AH991" s="2" t="str">
        <f ca="1">IFERROR(MONTH('pg2'!T493),"--")</f>
        <v>--</v>
      </c>
      <c r="AI991" s="1">
        <f ca="1">COUNTIFS(AC2:AC3002,'pg2'!C493,AH2:AH3002,AH991)</f>
        <v>0</v>
      </c>
    </row>
    <row r="992" spans="27:35" ht="12.75" customHeight="1">
      <c r="AA992" s="1">
        <f t="shared" si="16"/>
        <v>991</v>
      </c>
      <c r="AB992" s="1" t="b">
        <f>AND('pg2'!S494&lt;&gt;"Cancelled",'pg2'!S494&lt;&gt;"Account",'pg2'!S494&lt;&gt;"Pending",'pg2'!S494&lt;&gt;"")</f>
        <v>0</v>
      </c>
      <c r="AC992" s="1" t="str">
        <f>IF(AB992=TRUE,'pg2'!C494,"")</f>
        <v/>
      </c>
      <c r="AD992" s="1" t="str">
        <f>IF('pg2'!S494="Ordered",'pg2'!C494,"")</f>
        <v/>
      </c>
      <c r="AE992" s="2" t="str">
        <f>IF('pg2'!C494&lt;&gt;"",COUNTIF(AD2:AD3002,'pg2'!C494)&gt;4,"--")</f>
        <v>--</v>
      </c>
      <c r="AF992" s="1" t="str">
        <f ca="1">IF(startDate="",0,IF(AND('pg2'!T494&gt;=startDate,'pg2'!T494&lt;=endDate,'pg2'!R494&lt;&gt;""),'pg2'!R494,""))</f>
        <v/>
      </c>
      <c r="AG992" s="110" t="str">
        <f>IF(AC992="","",COUNTIFS(AC2:AC3002,AC992))</f>
        <v/>
      </c>
      <c r="AH992" s="2" t="str">
        <f ca="1">IFERROR(MONTH('pg2'!T494),"--")</f>
        <v>--</v>
      </c>
      <c r="AI992" s="1">
        <f ca="1">COUNTIFS(AC2:AC3002,'pg2'!C494,AH2:AH3002,AH992)</f>
        <v>0</v>
      </c>
    </row>
    <row r="993" spans="27:35" ht="12.75" customHeight="1">
      <c r="AA993" s="1">
        <f t="shared" si="16"/>
        <v>992</v>
      </c>
      <c r="AB993" s="1" t="b">
        <f>AND('pg2'!S495&lt;&gt;"Cancelled",'pg2'!S495&lt;&gt;"Account",'pg2'!S495&lt;&gt;"Pending",'pg2'!S495&lt;&gt;"")</f>
        <v>0</v>
      </c>
      <c r="AC993" s="1" t="str">
        <f>IF(AB993=TRUE,'pg2'!C495,"")</f>
        <v/>
      </c>
      <c r="AD993" s="1" t="str">
        <f>IF('pg2'!S495="Ordered",'pg2'!C495,"")</f>
        <v/>
      </c>
      <c r="AE993" s="2" t="str">
        <f>IF('pg2'!C495&lt;&gt;"",COUNTIF(AD2:AD3002,'pg2'!C495)&gt;4,"--")</f>
        <v>--</v>
      </c>
      <c r="AF993" s="1" t="str">
        <f ca="1">IF(startDate="",0,IF(AND('pg2'!T495&gt;=startDate,'pg2'!T495&lt;=endDate,'pg2'!R495&lt;&gt;""),'pg2'!R495,""))</f>
        <v/>
      </c>
      <c r="AG993" s="110" t="str">
        <f>IF(AC993="","",COUNTIFS(AC2:AC3002,AC993))</f>
        <v/>
      </c>
      <c r="AH993" s="2" t="str">
        <f ca="1">IFERROR(MONTH('pg2'!T495),"--")</f>
        <v>--</v>
      </c>
      <c r="AI993" s="1">
        <f ca="1">COUNTIFS(AC2:AC3002,'pg2'!C495,AH2:AH3002,AH993)</f>
        <v>0</v>
      </c>
    </row>
    <row r="994" spans="27:35" ht="12.75" customHeight="1">
      <c r="AA994" s="1">
        <f t="shared" si="16"/>
        <v>993</v>
      </c>
      <c r="AB994" s="1" t="b">
        <f>AND('pg2'!S496&lt;&gt;"Cancelled",'pg2'!S496&lt;&gt;"Account",'pg2'!S496&lt;&gt;"Pending",'pg2'!S496&lt;&gt;"")</f>
        <v>0</v>
      </c>
      <c r="AC994" s="1" t="str">
        <f>IF(AB994=TRUE,'pg2'!C496,"")</f>
        <v/>
      </c>
      <c r="AD994" s="1" t="str">
        <f>IF('pg2'!S496="Ordered",'pg2'!C496,"")</f>
        <v/>
      </c>
      <c r="AE994" s="2" t="str">
        <f>IF('pg2'!C496&lt;&gt;"",COUNTIF(AD2:AD3002,'pg2'!C496)&gt;4,"--")</f>
        <v>--</v>
      </c>
      <c r="AF994" s="1" t="str">
        <f ca="1">IF(startDate="",0,IF(AND('pg2'!T496&gt;=startDate,'pg2'!T496&lt;=endDate,'pg2'!R496&lt;&gt;""),'pg2'!R496,""))</f>
        <v/>
      </c>
      <c r="AG994" s="110" t="str">
        <f>IF(AC994="","",COUNTIFS(AC2:AC3002,AC994))</f>
        <v/>
      </c>
      <c r="AH994" s="2" t="str">
        <f ca="1">IFERROR(MONTH('pg2'!T496),"--")</f>
        <v>--</v>
      </c>
      <c r="AI994" s="1">
        <f ca="1">COUNTIFS(AC2:AC3002,'pg2'!C496,AH2:AH3002,AH994)</f>
        <v>0</v>
      </c>
    </row>
    <row r="995" spans="27:35" ht="12.75" customHeight="1">
      <c r="AA995" s="1">
        <f t="shared" si="16"/>
        <v>994</v>
      </c>
      <c r="AB995" s="1" t="b">
        <f>AND('pg2'!S497&lt;&gt;"Cancelled",'pg2'!S497&lt;&gt;"Account",'pg2'!S497&lt;&gt;"Pending",'pg2'!S497&lt;&gt;"")</f>
        <v>0</v>
      </c>
      <c r="AC995" s="1" t="str">
        <f>IF(AB995=TRUE,'pg2'!C497,"")</f>
        <v/>
      </c>
      <c r="AD995" s="1" t="str">
        <f>IF('pg2'!S497="Ordered",'pg2'!C497,"")</f>
        <v/>
      </c>
      <c r="AE995" s="2" t="str">
        <f>IF('pg2'!C497&lt;&gt;"",COUNTIF(AD2:AD3002,'pg2'!C497)&gt;4,"--")</f>
        <v>--</v>
      </c>
      <c r="AF995" s="1" t="str">
        <f ca="1">IF(startDate="",0,IF(AND('pg2'!T497&gt;=startDate,'pg2'!T497&lt;=endDate,'pg2'!R497&lt;&gt;""),'pg2'!R497,""))</f>
        <v/>
      </c>
      <c r="AG995" s="110" t="str">
        <f>IF(AC995="","",COUNTIFS(AC2:AC3002,AC995))</f>
        <v/>
      </c>
      <c r="AH995" s="2" t="str">
        <f ca="1">IFERROR(MONTH('pg2'!T497),"--")</f>
        <v>--</v>
      </c>
      <c r="AI995" s="1">
        <f ca="1">COUNTIFS(AC2:AC3002,'pg2'!C497,AH2:AH3002,AH995)</f>
        <v>0</v>
      </c>
    </row>
    <row r="996" spans="27:35" ht="12.75" customHeight="1">
      <c r="AA996" s="1">
        <f t="shared" si="16"/>
        <v>995</v>
      </c>
      <c r="AB996" s="1" t="b">
        <f>AND('pg2'!S498&lt;&gt;"Cancelled",'pg2'!S498&lt;&gt;"Account",'pg2'!S498&lt;&gt;"Pending",'pg2'!S498&lt;&gt;"")</f>
        <v>0</v>
      </c>
      <c r="AC996" s="1" t="str">
        <f>IF(AB996=TRUE,'pg2'!C498,"")</f>
        <v/>
      </c>
      <c r="AD996" s="1" t="str">
        <f>IF('pg2'!S498="Ordered",'pg2'!C498,"")</f>
        <v/>
      </c>
      <c r="AE996" s="2" t="str">
        <f>IF('pg2'!C498&lt;&gt;"",COUNTIF(AD2:AD3002,'pg2'!C498)&gt;4,"--")</f>
        <v>--</v>
      </c>
      <c r="AF996" s="1" t="str">
        <f ca="1">IF(startDate="",0,IF(AND('pg2'!T498&gt;=startDate,'pg2'!T498&lt;=endDate,'pg2'!R498&lt;&gt;""),'pg2'!R498,""))</f>
        <v/>
      </c>
      <c r="AG996" s="110" t="str">
        <f>IF(AC996="","",COUNTIFS(AC2:AC3002,AC996))</f>
        <v/>
      </c>
      <c r="AH996" s="2" t="str">
        <f ca="1">IFERROR(MONTH('pg2'!T498),"--")</f>
        <v>--</v>
      </c>
      <c r="AI996" s="1">
        <f ca="1">COUNTIFS(AC2:AC3002,'pg2'!C498,AH2:AH3002,AH996)</f>
        <v>0</v>
      </c>
    </row>
    <row r="997" spans="27:35" ht="12.75" customHeight="1">
      <c r="AA997" s="1">
        <f t="shared" si="16"/>
        <v>996</v>
      </c>
      <c r="AB997" s="1" t="b">
        <f>AND('pg2'!S499&lt;&gt;"Cancelled",'pg2'!S499&lt;&gt;"Account",'pg2'!S499&lt;&gt;"Pending",'pg2'!S499&lt;&gt;"")</f>
        <v>0</v>
      </c>
      <c r="AC997" s="1" t="str">
        <f>IF(AB997=TRUE,'pg2'!C499,"")</f>
        <v/>
      </c>
      <c r="AD997" s="1" t="str">
        <f>IF('pg2'!S499="Ordered",'pg2'!C499,"")</f>
        <v/>
      </c>
      <c r="AE997" s="2" t="str">
        <f>IF('pg2'!C499&lt;&gt;"",COUNTIF(AD2:AD3002,'pg2'!C499)&gt;4,"--")</f>
        <v>--</v>
      </c>
      <c r="AF997" s="1" t="str">
        <f ca="1">IF(startDate="",0,IF(AND('pg2'!T499&gt;=startDate,'pg2'!T499&lt;=endDate,'pg2'!R499&lt;&gt;""),'pg2'!R499,""))</f>
        <v/>
      </c>
      <c r="AG997" s="110" t="str">
        <f>IF(AC997="","",COUNTIFS(AC2:AC3002,AC997))</f>
        <v/>
      </c>
      <c r="AH997" s="2" t="str">
        <f ca="1">IFERROR(MONTH('pg2'!T499),"--")</f>
        <v>--</v>
      </c>
      <c r="AI997" s="1">
        <f ca="1">COUNTIFS(AC2:AC3002,'pg2'!C499,AH2:AH3002,AH997)</f>
        <v>0</v>
      </c>
    </row>
    <row r="998" spans="27:35" ht="12.75" customHeight="1">
      <c r="AA998" s="1">
        <f t="shared" si="16"/>
        <v>997</v>
      </c>
      <c r="AB998" s="1" t="b">
        <f>AND('pg2'!S500&lt;&gt;"Cancelled",'pg2'!S500&lt;&gt;"Account",'pg2'!S500&lt;&gt;"Pending",'pg2'!S500&lt;&gt;"")</f>
        <v>0</v>
      </c>
      <c r="AC998" s="1" t="str">
        <f>IF(AB998=TRUE,'pg2'!C500,"")</f>
        <v/>
      </c>
      <c r="AD998" s="1" t="str">
        <f>IF('pg2'!S500="Ordered",'pg2'!C500,"")</f>
        <v/>
      </c>
      <c r="AE998" s="2" t="str">
        <f>IF('pg2'!C500&lt;&gt;"",COUNTIF(AD2:AD3002,'pg2'!C500)&gt;4,"--")</f>
        <v>--</v>
      </c>
      <c r="AF998" s="1" t="str">
        <f ca="1">IF(startDate="",0,IF(AND('pg2'!T500&gt;=startDate,'pg2'!T500&lt;=endDate,'pg2'!R500&lt;&gt;""),'pg2'!R500,""))</f>
        <v/>
      </c>
      <c r="AG998" s="110" t="str">
        <f>IF(AC998="","",COUNTIFS(AC2:AC3002,AC998))</f>
        <v/>
      </c>
      <c r="AH998" s="2" t="str">
        <f ca="1">IFERROR(MONTH('pg2'!T500),"--")</f>
        <v>--</v>
      </c>
      <c r="AI998" s="1">
        <f ca="1">COUNTIFS(AC2:AC3002,'pg2'!C500,AH2:AH3002,AH998)</f>
        <v>0</v>
      </c>
    </row>
    <row r="999" spans="27:35" ht="12.75" customHeight="1">
      <c r="AA999" s="1">
        <f t="shared" si="16"/>
        <v>998</v>
      </c>
      <c r="AB999" s="1" t="b">
        <f>AND('pg2'!S501&lt;&gt;"Cancelled",'pg2'!S501&lt;&gt;"Account",'pg2'!S501&lt;&gt;"Pending",'pg2'!S501&lt;&gt;"")</f>
        <v>0</v>
      </c>
      <c r="AC999" s="1" t="str">
        <f>IF(AB999=TRUE,'pg2'!C501,"")</f>
        <v/>
      </c>
      <c r="AD999" s="1" t="str">
        <f>IF('pg2'!S501="Ordered",'pg2'!C501,"")</f>
        <v/>
      </c>
      <c r="AE999" s="2" t="str">
        <f>IF('pg2'!C501&lt;&gt;"",COUNTIF(AD2:AD3002,'pg2'!C501)&gt;4,"--")</f>
        <v>--</v>
      </c>
      <c r="AF999" s="1" t="str">
        <f ca="1">IF(startDate="",0,IF(AND('pg2'!T501&gt;=startDate,'pg2'!T501&lt;=endDate,'pg2'!R501&lt;&gt;""),'pg2'!R501,""))</f>
        <v/>
      </c>
      <c r="AG999" s="110" t="str">
        <f>IF(AC999="","",COUNTIFS(AC2:AC3002,AC999))</f>
        <v/>
      </c>
      <c r="AH999" s="2" t="str">
        <f ca="1">IFERROR(MONTH('pg2'!T501),"--")</f>
        <v>--</v>
      </c>
      <c r="AI999" s="1">
        <f ca="1">COUNTIFS(AC2:AC3002,'pg2'!C501,AH2:AH3002,AH999)</f>
        <v>0</v>
      </c>
    </row>
    <row r="1000" spans="27:35" ht="12.75" customHeight="1">
      <c r="AA1000" s="1">
        <f t="shared" si="16"/>
        <v>999</v>
      </c>
      <c r="AB1000" s="1" t="b">
        <f>AND('pg2'!S502&lt;&gt;"Cancelled",'pg2'!S502&lt;&gt;"Account",'pg2'!S502&lt;&gt;"Pending",'pg2'!S502&lt;&gt;"")</f>
        <v>0</v>
      </c>
      <c r="AC1000" s="1" t="str">
        <f>IF(AB1000=TRUE,'pg2'!C502,"")</f>
        <v/>
      </c>
      <c r="AD1000" s="1" t="str">
        <f>IF('pg2'!S502="Ordered",'pg2'!C502,"")</f>
        <v/>
      </c>
      <c r="AE1000" s="2" t="str">
        <f>IF('pg2'!C502&lt;&gt;"",COUNTIF(AD2:AD3002,'pg2'!C502)&gt;4,"--")</f>
        <v>--</v>
      </c>
      <c r="AF1000" s="1" t="str">
        <f ca="1">IF(startDate="",0,IF(AND('pg2'!T502&gt;=startDate,'pg2'!T502&lt;=endDate,'pg2'!R502&lt;&gt;""),'pg2'!R502,""))</f>
        <v/>
      </c>
      <c r="AG1000" s="110" t="str">
        <f>IF(AC1000="","",COUNTIFS(AC2:AC3002,AC1000))</f>
        <v/>
      </c>
      <c r="AH1000" s="2" t="str">
        <f ca="1">IFERROR(MONTH('pg2'!T502),"--")</f>
        <v>--</v>
      </c>
      <c r="AI1000" s="1">
        <f ca="1">COUNTIFS(AC2:AC3002,'pg2'!C502,AH2:AH3002,AH1000)</f>
        <v>0</v>
      </c>
    </row>
    <row r="1001" spans="27:35" ht="12.75" customHeight="1">
      <c r="AA1001" s="1">
        <f t="shared" si="16"/>
        <v>1000</v>
      </c>
      <c r="AB1001" s="1" t="b">
        <f>AND('pg2'!S503&lt;&gt;"Cancelled",'pg2'!S503&lt;&gt;"Account",'pg2'!S503&lt;&gt;"Pending",'pg2'!S503&lt;&gt;"")</f>
        <v>0</v>
      </c>
      <c r="AC1001" s="1" t="str">
        <f>IF(AB1001=TRUE,'pg2'!C503,"")</f>
        <v/>
      </c>
      <c r="AD1001" s="1" t="str">
        <f>IF('pg2'!S503="Ordered",'pg2'!C503,"")</f>
        <v/>
      </c>
      <c r="AE1001" s="2" t="str">
        <f>IF('pg2'!C503&lt;&gt;"",COUNTIF(AD2:AD3002,'pg2'!C503)&gt;4,"--")</f>
        <v>--</v>
      </c>
      <c r="AF1001" s="1" t="str">
        <f ca="1">IF(startDate="",0,IF(AND('pg2'!T503&gt;=startDate,'pg2'!T503&lt;=endDate,'pg2'!R503&lt;&gt;""),'pg2'!R503,""))</f>
        <v/>
      </c>
      <c r="AG1001" s="110" t="str">
        <f>IF(AC1001="","",COUNTIFS(AC2:AC3002,AC1001))</f>
        <v/>
      </c>
      <c r="AH1001" s="2" t="str">
        <f ca="1">IFERROR(MONTH('pg2'!T503),"--")</f>
        <v>--</v>
      </c>
      <c r="AI1001" s="1">
        <f ca="1">COUNTIFS(AC2:AC3002,'pg2'!C503,AH2:AH3002,AH1001)</f>
        <v>0</v>
      </c>
    </row>
    <row r="1002" spans="27:35" ht="12.75" customHeight="1">
      <c r="AA1002" s="1">
        <f t="shared" si="16"/>
        <v>1001</v>
      </c>
      <c r="AB1002" s="1" t="b">
        <f>AND('pg3'!S4&lt;&gt;"Cancelled",'pg3'!S4&lt;&gt;"Account",'pg3'!S4&lt;&gt;"Pending",'pg3'!S4&lt;&gt;"")</f>
        <v>0</v>
      </c>
      <c r="AC1002" s="1" t="str">
        <f>IF(AB1002=TRUE,'pg3'!C4,"")</f>
        <v/>
      </c>
      <c r="AD1002" s="1" t="str">
        <f>IF('pg3'!S4="Ordered",'pg3'!C4,"")</f>
        <v/>
      </c>
      <c r="AE1002" s="2" t="str">
        <f>IF('pg3'!C4&lt;&gt;"",COUNTIF(AD2:AD3002,'pg3'!C4)&gt;4,"--")</f>
        <v>--</v>
      </c>
      <c r="AF1002" s="1" t="str">
        <f ca="1">IF(startDate="",0,IF(AND('pg3'!T4&gt;=startDate,'pg3'!T4&lt;=endDate,'pg3'!R4&lt;&gt;""),'pg3'!R4,""))</f>
        <v/>
      </c>
      <c r="AG1002" s="110" t="str">
        <f>IF(AC1002="","",COUNTIFS(AC2:AC3002,AC1002))</f>
        <v/>
      </c>
      <c r="AH1002" s="2" t="str">
        <f ca="1">IFERROR(MONTH('pg3'!T4),"--")</f>
        <v>--</v>
      </c>
      <c r="AI1002" s="1">
        <f ca="1">COUNTIFS(AC2:AC3002,'pg3'!C4,AH2:AH3002,AH1002)</f>
        <v>0</v>
      </c>
    </row>
    <row r="1003" spans="27:35" ht="12.75" customHeight="1">
      <c r="AA1003" s="1">
        <f t="shared" si="16"/>
        <v>1002</v>
      </c>
      <c r="AB1003" s="1" t="b">
        <f>AND('pg3'!S5&lt;&gt;"Cancelled",'pg3'!S5&lt;&gt;"Account",'pg3'!S5&lt;&gt;"Pending",'pg3'!S5&lt;&gt;"")</f>
        <v>0</v>
      </c>
      <c r="AC1003" s="1" t="str">
        <f>IF(AB1003=TRUE,'pg3'!C5,"")</f>
        <v/>
      </c>
      <c r="AD1003" s="1" t="str">
        <f>IF('pg3'!S5="Ordered",'pg3'!C5,"")</f>
        <v/>
      </c>
      <c r="AE1003" s="2" t="str">
        <f>IF('pg3'!C5&lt;&gt;"",COUNTIF(AD2:AD3002,'pg3'!C5)&gt;4,"--")</f>
        <v>--</v>
      </c>
      <c r="AF1003" s="1" t="str">
        <f ca="1">IF(startDate="",0,IF(AND('pg3'!T5&gt;=startDate,'pg3'!T5&lt;=endDate,'pg3'!R5&lt;&gt;""),'pg3'!R5,""))</f>
        <v/>
      </c>
      <c r="AG1003" s="110" t="str">
        <f>IF(AC1003="","",COUNTIFS(AC2:AC3002,AC1003))</f>
        <v/>
      </c>
      <c r="AH1003" s="2" t="str">
        <f ca="1">IFERROR(MONTH('pg3'!T5),"--")</f>
        <v>--</v>
      </c>
      <c r="AI1003" s="1">
        <f ca="1">COUNTIFS(AC2:AC3002,'pg3'!C5,AH2:AH3002,AH1003)</f>
        <v>0</v>
      </c>
    </row>
    <row r="1004" spans="27:35" ht="12.75" customHeight="1">
      <c r="AA1004" s="1">
        <f t="shared" si="16"/>
        <v>1003</v>
      </c>
      <c r="AB1004" s="1" t="b">
        <f>AND('pg3'!S6&lt;&gt;"Cancelled",'pg3'!S6&lt;&gt;"Account",'pg3'!S6&lt;&gt;"Pending",'pg3'!S6&lt;&gt;"")</f>
        <v>0</v>
      </c>
      <c r="AC1004" s="1" t="str">
        <f>IF(AB1004=TRUE,'pg3'!C6,"")</f>
        <v/>
      </c>
      <c r="AD1004" s="1" t="str">
        <f>IF('pg3'!S6="Ordered",'pg3'!C6,"")</f>
        <v/>
      </c>
      <c r="AE1004" s="2" t="str">
        <f>IF('pg3'!C6&lt;&gt;"",COUNTIF(AD2:AD3002,'pg3'!C6)&gt;4,"--")</f>
        <v>--</v>
      </c>
      <c r="AF1004" s="1" t="str">
        <f ca="1">IF(startDate="",0,IF(AND('pg3'!T6&gt;=startDate,'pg3'!T6&lt;=endDate,'pg3'!R6&lt;&gt;""),'pg3'!R6,""))</f>
        <v/>
      </c>
      <c r="AG1004" s="110" t="str">
        <f>IF(AC1004="","",COUNTIFS(AC2:AC3002,AC1004))</f>
        <v/>
      </c>
      <c r="AH1004" s="2" t="str">
        <f ca="1">IFERROR(MONTH('pg3'!T6),"--")</f>
        <v>--</v>
      </c>
      <c r="AI1004" s="1">
        <f ca="1">COUNTIFS(AC2:AC3002,'pg3'!C6,AH2:AH3002,AH1004)</f>
        <v>0</v>
      </c>
    </row>
    <row r="1005" spans="27:35" ht="12.75" customHeight="1">
      <c r="AA1005" s="1">
        <f t="shared" si="16"/>
        <v>1004</v>
      </c>
      <c r="AB1005" s="1" t="b">
        <f>AND('pg3'!S7&lt;&gt;"Cancelled",'pg3'!S7&lt;&gt;"Account",'pg3'!S7&lt;&gt;"Pending",'pg3'!S7&lt;&gt;"")</f>
        <v>0</v>
      </c>
      <c r="AC1005" s="1" t="str">
        <f>IF(AB1005=TRUE,'pg3'!C7,"")</f>
        <v/>
      </c>
      <c r="AD1005" s="1" t="str">
        <f>IF('pg3'!S7="Ordered",'pg3'!C7,"")</f>
        <v/>
      </c>
      <c r="AE1005" s="2" t="str">
        <f>IF('pg3'!C7&lt;&gt;"",COUNTIF(AD2:AD3002,'pg3'!C7)&gt;4,"--")</f>
        <v>--</v>
      </c>
      <c r="AF1005" s="1" t="str">
        <f ca="1">IF(startDate="",0,IF(AND('pg3'!T7&gt;=startDate,'pg3'!T7&lt;=endDate,'pg3'!R7&lt;&gt;""),'pg3'!R7,""))</f>
        <v/>
      </c>
      <c r="AG1005" s="110" t="str">
        <f>IF(AC1005="","",COUNTIFS(AC2:AC3002,AC1005))</f>
        <v/>
      </c>
      <c r="AH1005" s="2" t="str">
        <f ca="1">IFERROR(MONTH('pg3'!T7),"--")</f>
        <v>--</v>
      </c>
      <c r="AI1005" s="1">
        <f ca="1">COUNTIFS(AC2:AC3002,'pg3'!C7,AH2:AH3002,AH1005)</f>
        <v>0</v>
      </c>
    </row>
    <row r="1006" spans="27:35" ht="12.75" customHeight="1">
      <c r="AA1006" s="1">
        <f t="shared" si="16"/>
        <v>1005</v>
      </c>
      <c r="AB1006" s="1" t="b">
        <f>AND('pg3'!S8&lt;&gt;"Cancelled",'pg3'!S8&lt;&gt;"Account",'pg3'!S8&lt;&gt;"Pending",'pg3'!S8&lt;&gt;"")</f>
        <v>0</v>
      </c>
      <c r="AC1006" s="1" t="str">
        <f>IF(AB1006=TRUE,'pg3'!C8,"")</f>
        <v/>
      </c>
      <c r="AD1006" s="1" t="str">
        <f>IF('pg3'!S8="Ordered",'pg3'!C8,"")</f>
        <v/>
      </c>
      <c r="AE1006" s="2" t="str">
        <f>IF('pg3'!C8&lt;&gt;"",COUNTIF(AD2:AD3002,'pg3'!C8)&gt;4,"--")</f>
        <v>--</v>
      </c>
      <c r="AF1006" s="1" t="str">
        <f ca="1">IF(startDate="",0,IF(AND('pg3'!T8&gt;=startDate,'pg3'!T8&lt;=endDate,'pg3'!R8&lt;&gt;""),'pg3'!R8,""))</f>
        <v/>
      </c>
      <c r="AG1006" s="110" t="str">
        <f>IF(AC1006="","",COUNTIFS(AC2:AC3002,AC1006))</f>
        <v/>
      </c>
      <c r="AH1006" s="2" t="str">
        <f ca="1">IFERROR(MONTH('pg3'!T8),"--")</f>
        <v>--</v>
      </c>
      <c r="AI1006" s="1">
        <f ca="1">COUNTIFS(AC2:AC3002,'pg3'!C8,AH2:AH3002,AH1006)</f>
        <v>0</v>
      </c>
    </row>
    <row r="1007" spans="27:35" ht="12.75" customHeight="1">
      <c r="AA1007" s="1">
        <f t="shared" si="16"/>
        <v>1006</v>
      </c>
      <c r="AB1007" s="1" t="b">
        <f>AND('pg3'!S9&lt;&gt;"Cancelled",'pg3'!S9&lt;&gt;"Account",'pg3'!S9&lt;&gt;"Pending",'pg3'!S9&lt;&gt;"")</f>
        <v>0</v>
      </c>
      <c r="AC1007" s="1" t="str">
        <f>IF(AB1007=TRUE,'pg3'!C9,"")</f>
        <v/>
      </c>
      <c r="AD1007" s="1" t="str">
        <f>IF('pg3'!S9="Ordered",'pg3'!C9,"")</f>
        <v/>
      </c>
      <c r="AE1007" s="2" t="str">
        <f>IF('pg3'!C9&lt;&gt;"",COUNTIF(AD2:AD3002,'pg3'!C9)&gt;4,"--")</f>
        <v>--</v>
      </c>
      <c r="AF1007" s="1" t="str">
        <f ca="1">IF(startDate="",0,IF(AND('pg3'!T9&gt;=startDate,'pg3'!T9&lt;=endDate,'pg3'!R9&lt;&gt;""),'pg3'!R9,""))</f>
        <v/>
      </c>
      <c r="AG1007" s="110" t="str">
        <f>IF(AC1007="","",COUNTIFS(AC2:AC3002,AC1007))</f>
        <v/>
      </c>
      <c r="AH1007" s="2" t="str">
        <f ca="1">IFERROR(MONTH('pg3'!T9),"--")</f>
        <v>--</v>
      </c>
      <c r="AI1007" s="1">
        <f ca="1">COUNTIFS(AC2:AC3002,'pg3'!C9,AH2:AH3002,AH1007)</f>
        <v>0</v>
      </c>
    </row>
    <row r="1008" spans="27:35" ht="12.75" customHeight="1">
      <c r="AA1008" s="1">
        <f t="shared" si="16"/>
        <v>1007</v>
      </c>
      <c r="AB1008" s="1" t="b">
        <f>AND('pg3'!S10&lt;&gt;"Cancelled",'pg3'!S10&lt;&gt;"Account",'pg3'!S10&lt;&gt;"Pending",'pg3'!S10&lt;&gt;"")</f>
        <v>0</v>
      </c>
      <c r="AC1008" s="1" t="str">
        <f>IF(AB1008=TRUE,'pg3'!C10,"")</f>
        <v/>
      </c>
      <c r="AD1008" s="1" t="str">
        <f>IF('pg3'!S10="Ordered",'pg3'!C10,"")</f>
        <v/>
      </c>
      <c r="AE1008" s="2" t="str">
        <f>IF('pg3'!C10&lt;&gt;"",COUNTIF(AD2:AD3002,'pg3'!C10)&gt;4,"--")</f>
        <v>--</v>
      </c>
      <c r="AF1008" s="1" t="str">
        <f ca="1">IF(startDate="",0,IF(AND('pg3'!T10&gt;=startDate,'pg3'!T10&lt;=endDate,'pg3'!R10&lt;&gt;""),'pg3'!R10,""))</f>
        <v/>
      </c>
      <c r="AG1008" s="110" t="str">
        <f>IF(AC1008="","",COUNTIFS(AC2:AC3002,AC1008))</f>
        <v/>
      </c>
      <c r="AH1008" s="2" t="str">
        <f ca="1">IFERROR(MONTH('pg3'!T10),"--")</f>
        <v>--</v>
      </c>
      <c r="AI1008" s="1">
        <f ca="1">COUNTIFS(AC2:AC3002,'pg3'!C10,AH2:AH3002,AH1008)</f>
        <v>0</v>
      </c>
    </row>
    <row r="1009" spans="27:35" ht="12.75" customHeight="1">
      <c r="AA1009" s="1">
        <f t="shared" si="16"/>
        <v>1008</v>
      </c>
      <c r="AB1009" s="1" t="b">
        <f>AND('pg3'!S11&lt;&gt;"Cancelled",'pg3'!S11&lt;&gt;"Account",'pg3'!S11&lt;&gt;"Pending",'pg3'!S11&lt;&gt;"")</f>
        <v>0</v>
      </c>
      <c r="AC1009" s="1" t="str">
        <f>IF(AB1009=TRUE,'pg3'!C11,"")</f>
        <v/>
      </c>
      <c r="AD1009" s="1" t="str">
        <f>IF('pg3'!S11="Ordered",'pg3'!C11,"")</f>
        <v/>
      </c>
      <c r="AE1009" s="2" t="str">
        <f>IF('pg3'!C11&lt;&gt;"",COUNTIF(AD2:AD3002,'pg3'!C11)&gt;4,"--")</f>
        <v>--</v>
      </c>
      <c r="AF1009" s="1" t="str">
        <f ca="1">IF(startDate="",0,IF(AND('pg3'!T11&gt;=startDate,'pg3'!T11&lt;=endDate,'pg3'!R11&lt;&gt;""),'pg3'!R11,""))</f>
        <v/>
      </c>
      <c r="AG1009" s="110" t="str">
        <f>IF(AC1009="","",COUNTIFS(AC2:AC3002,AC1009))</f>
        <v/>
      </c>
      <c r="AH1009" s="2" t="str">
        <f ca="1">IFERROR(MONTH('pg3'!T11),"--")</f>
        <v>--</v>
      </c>
      <c r="AI1009" s="1">
        <f ca="1">COUNTIFS(AC2:AC3002,'pg3'!C11,AH2:AH3002,AH1009)</f>
        <v>0</v>
      </c>
    </row>
    <row r="1010" spans="27:35" ht="12.75" customHeight="1">
      <c r="AA1010" s="1">
        <f t="shared" si="16"/>
        <v>1009</v>
      </c>
      <c r="AB1010" s="1" t="b">
        <f>AND('pg3'!S12&lt;&gt;"Cancelled",'pg3'!S12&lt;&gt;"Account",'pg3'!S12&lt;&gt;"Pending",'pg3'!S12&lt;&gt;"")</f>
        <v>0</v>
      </c>
      <c r="AC1010" s="1" t="str">
        <f>IF(AB1010=TRUE,'pg3'!C12,"")</f>
        <v/>
      </c>
      <c r="AD1010" s="1" t="str">
        <f>IF('pg3'!S12="Ordered",'pg3'!C12,"")</f>
        <v/>
      </c>
      <c r="AE1010" s="2" t="str">
        <f>IF('pg3'!C12&lt;&gt;"",COUNTIF(AD2:AD3002,'pg3'!C12)&gt;4,"--")</f>
        <v>--</v>
      </c>
      <c r="AF1010" s="1" t="str">
        <f ca="1">IF(startDate="",0,IF(AND('pg3'!T12&gt;=startDate,'pg3'!T12&lt;=endDate,'pg3'!R12&lt;&gt;""),'pg3'!R12,""))</f>
        <v/>
      </c>
      <c r="AG1010" s="110" t="str">
        <f>IF(AC1010="","",COUNTIFS(AC2:AC3002,AC1010))</f>
        <v/>
      </c>
      <c r="AH1010" s="2" t="str">
        <f ca="1">IFERROR(MONTH('pg3'!T12),"--")</f>
        <v>--</v>
      </c>
      <c r="AI1010" s="1">
        <f ca="1">COUNTIFS(AC2:AC3002,'pg3'!C12,AH2:AH3002,AH1010)</f>
        <v>0</v>
      </c>
    </row>
    <row r="1011" spans="27:35" ht="12.75" customHeight="1">
      <c r="AA1011" s="1">
        <f t="shared" si="16"/>
        <v>1010</v>
      </c>
      <c r="AB1011" s="1" t="b">
        <f>AND('pg3'!S13&lt;&gt;"Cancelled",'pg3'!S13&lt;&gt;"Account",'pg3'!S13&lt;&gt;"Pending",'pg3'!S13&lt;&gt;"")</f>
        <v>0</v>
      </c>
      <c r="AC1011" s="1" t="str">
        <f>IF(AB1011=TRUE,'pg3'!C13,"")</f>
        <v/>
      </c>
      <c r="AD1011" s="1" t="str">
        <f>IF('pg3'!S13="Ordered",'pg3'!C13,"")</f>
        <v/>
      </c>
      <c r="AE1011" s="2" t="str">
        <f>IF('pg3'!C13&lt;&gt;"",COUNTIF(AD2:AD3002,'pg3'!C13)&gt;4,"--")</f>
        <v>--</v>
      </c>
      <c r="AF1011" s="1" t="str">
        <f ca="1">IF(startDate="",0,IF(AND('pg3'!T13&gt;=startDate,'pg3'!T13&lt;=endDate,'pg3'!R13&lt;&gt;""),'pg3'!R13,""))</f>
        <v/>
      </c>
      <c r="AG1011" s="110" t="str">
        <f>IF(AC1011="","",COUNTIFS(AC2:AC3002,AC1011))</f>
        <v/>
      </c>
      <c r="AH1011" s="2" t="str">
        <f ca="1">IFERROR(MONTH('pg3'!T13),"--")</f>
        <v>--</v>
      </c>
      <c r="AI1011" s="1">
        <f ca="1">COUNTIFS(AC2:AC3002,'pg3'!C13,AH2:AH3002,AH1011)</f>
        <v>0</v>
      </c>
    </row>
    <row r="1012" spans="27:35" ht="12.75" customHeight="1">
      <c r="AA1012" s="1">
        <f t="shared" si="16"/>
        <v>1011</v>
      </c>
      <c r="AB1012" s="1" t="b">
        <f>AND('pg3'!S14&lt;&gt;"Cancelled",'pg3'!S14&lt;&gt;"Account",'pg3'!S14&lt;&gt;"Pending",'pg3'!S14&lt;&gt;"")</f>
        <v>0</v>
      </c>
      <c r="AC1012" s="1" t="str">
        <f>IF(AB1012=TRUE,'pg3'!C14,"")</f>
        <v/>
      </c>
      <c r="AD1012" s="1" t="str">
        <f>IF('pg3'!S14="Ordered",'pg3'!C14,"")</f>
        <v/>
      </c>
      <c r="AE1012" s="2" t="str">
        <f>IF('pg3'!C14&lt;&gt;"",COUNTIF(AD2:AD3002,'pg3'!C14)&gt;4,"--")</f>
        <v>--</v>
      </c>
      <c r="AF1012" s="1" t="str">
        <f ca="1">IF(startDate="",0,IF(AND('pg3'!T14&gt;=startDate,'pg3'!T14&lt;=endDate,'pg3'!R14&lt;&gt;""),'pg3'!R14,""))</f>
        <v/>
      </c>
      <c r="AG1012" s="110" t="str">
        <f>IF(AC1012="","",COUNTIFS(AC2:AC3002,AC1012))</f>
        <v/>
      </c>
      <c r="AH1012" s="2" t="str">
        <f ca="1">IFERROR(MONTH('pg3'!T14),"--")</f>
        <v>--</v>
      </c>
      <c r="AI1012" s="1">
        <f ca="1">COUNTIFS(AC2:AC3002,'pg3'!C14,AH2:AH3002,AH1012)</f>
        <v>0</v>
      </c>
    </row>
    <row r="1013" spans="27:35" ht="12.75" customHeight="1">
      <c r="AA1013" s="1">
        <f t="shared" si="16"/>
        <v>1012</v>
      </c>
      <c r="AB1013" s="1" t="b">
        <f>AND('pg3'!S15&lt;&gt;"Cancelled",'pg3'!S15&lt;&gt;"Account",'pg3'!S15&lt;&gt;"Pending",'pg3'!S15&lt;&gt;"")</f>
        <v>0</v>
      </c>
      <c r="AC1013" s="1" t="str">
        <f>IF(AB1013=TRUE,'pg3'!C15,"")</f>
        <v/>
      </c>
      <c r="AD1013" s="1" t="str">
        <f>IF('pg3'!S15="Ordered",'pg3'!C15,"")</f>
        <v/>
      </c>
      <c r="AE1013" s="2" t="str">
        <f>IF('pg3'!C15&lt;&gt;"",COUNTIF(AD2:AD3002,'pg3'!C15)&gt;4,"--")</f>
        <v>--</v>
      </c>
      <c r="AF1013" s="1" t="str">
        <f ca="1">IF(startDate="",0,IF(AND('pg3'!T15&gt;=startDate,'pg3'!T15&lt;=endDate,'pg3'!R15&lt;&gt;""),'pg3'!R15,""))</f>
        <v/>
      </c>
      <c r="AG1013" s="110" t="str">
        <f>IF(AC1013="","",COUNTIFS(AC2:AC3002,AC1013))</f>
        <v/>
      </c>
      <c r="AH1013" s="2" t="str">
        <f ca="1">IFERROR(MONTH('pg3'!T15),"--")</f>
        <v>--</v>
      </c>
      <c r="AI1013" s="1">
        <f ca="1">COUNTIFS(AC2:AC3002,'pg3'!C15,AH2:AH3002,AH1013)</f>
        <v>0</v>
      </c>
    </row>
    <row r="1014" spans="27:35" ht="12.75" customHeight="1">
      <c r="AA1014" s="1">
        <f t="shared" si="16"/>
        <v>1013</v>
      </c>
      <c r="AB1014" s="1" t="b">
        <f>AND('pg3'!S16&lt;&gt;"Cancelled",'pg3'!S16&lt;&gt;"Account",'pg3'!S16&lt;&gt;"Pending",'pg3'!S16&lt;&gt;"")</f>
        <v>0</v>
      </c>
      <c r="AC1014" s="1" t="str">
        <f>IF(AB1014=TRUE,'pg3'!C16,"")</f>
        <v/>
      </c>
      <c r="AD1014" s="1" t="str">
        <f>IF('pg3'!S16="Ordered",'pg3'!C16,"")</f>
        <v/>
      </c>
      <c r="AE1014" s="2" t="str">
        <f>IF('pg3'!C16&lt;&gt;"",COUNTIF(AD2:AD3002,'pg3'!C16)&gt;4,"--")</f>
        <v>--</v>
      </c>
      <c r="AF1014" s="1" t="str">
        <f ca="1">IF(startDate="",0,IF(AND('pg3'!T16&gt;=startDate,'pg3'!T16&lt;=endDate,'pg3'!R16&lt;&gt;""),'pg3'!R16,""))</f>
        <v/>
      </c>
      <c r="AG1014" s="110" t="str">
        <f>IF(AC1014="","",COUNTIFS(AC2:AC3002,AC1014))</f>
        <v/>
      </c>
      <c r="AH1014" s="2" t="str">
        <f ca="1">IFERROR(MONTH('pg3'!T16),"--")</f>
        <v>--</v>
      </c>
      <c r="AI1014" s="1">
        <f ca="1">COUNTIFS(AC2:AC3002,'pg3'!C16,AH2:AH3002,AH1014)</f>
        <v>0</v>
      </c>
    </row>
    <row r="1015" spans="27:35" ht="12.75" customHeight="1">
      <c r="AA1015" s="1">
        <f t="shared" si="16"/>
        <v>1014</v>
      </c>
      <c r="AB1015" s="1" t="b">
        <f>AND('pg3'!S17&lt;&gt;"Cancelled",'pg3'!S17&lt;&gt;"Account",'pg3'!S17&lt;&gt;"Pending",'pg3'!S17&lt;&gt;"")</f>
        <v>0</v>
      </c>
      <c r="AC1015" s="1" t="str">
        <f>IF(AB1015=TRUE,'pg3'!C17,"")</f>
        <v/>
      </c>
      <c r="AD1015" s="1" t="str">
        <f>IF('pg3'!S17="Ordered",'pg3'!C17,"")</f>
        <v/>
      </c>
      <c r="AE1015" s="2" t="str">
        <f>IF('pg3'!C17&lt;&gt;"",COUNTIF(AD2:AD3002,'pg3'!C17)&gt;4,"--")</f>
        <v>--</v>
      </c>
      <c r="AF1015" s="1" t="str">
        <f ca="1">IF(startDate="",0,IF(AND('pg3'!T17&gt;=startDate,'pg3'!T17&lt;=endDate,'pg3'!R17&lt;&gt;""),'pg3'!R17,""))</f>
        <v/>
      </c>
      <c r="AG1015" s="110" t="str">
        <f>IF(AC1015="","",COUNTIFS(AC2:AC3002,AC1015))</f>
        <v/>
      </c>
      <c r="AH1015" s="2" t="str">
        <f ca="1">IFERROR(MONTH('pg3'!T17),"--")</f>
        <v>--</v>
      </c>
      <c r="AI1015" s="1">
        <f ca="1">COUNTIFS(AC2:AC3002,'pg3'!C17,AH2:AH3002,AH1015)</f>
        <v>0</v>
      </c>
    </row>
    <row r="1016" spans="27:35" ht="12.75" customHeight="1">
      <c r="AA1016" s="1">
        <f t="shared" si="16"/>
        <v>1015</v>
      </c>
      <c r="AB1016" s="1" t="b">
        <f>AND('pg3'!S18&lt;&gt;"Cancelled",'pg3'!S18&lt;&gt;"Account",'pg3'!S18&lt;&gt;"Pending",'pg3'!S18&lt;&gt;"")</f>
        <v>0</v>
      </c>
      <c r="AC1016" s="1" t="str">
        <f>IF(AB1016=TRUE,'pg3'!C18,"")</f>
        <v/>
      </c>
      <c r="AD1016" s="1" t="str">
        <f>IF('pg3'!S18="Ordered",'pg3'!C18,"")</f>
        <v/>
      </c>
      <c r="AE1016" s="2" t="str">
        <f>IF('pg3'!C18&lt;&gt;"",COUNTIF(AD2:AD3002,'pg3'!C18)&gt;4,"--")</f>
        <v>--</v>
      </c>
      <c r="AF1016" s="1" t="str">
        <f ca="1">IF(startDate="",0,IF(AND('pg3'!T18&gt;=startDate,'pg3'!T18&lt;=endDate,'pg3'!R18&lt;&gt;""),'pg3'!R18,""))</f>
        <v/>
      </c>
      <c r="AG1016" s="110" t="str">
        <f>IF(AC1016="","",COUNTIFS(AC2:AC3002,AC1016))</f>
        <v/>
      </c>
      <c r="AH1016" s="2" t="str">
        <f ca="1">IFERROR(MONTH('pg3'!T18),"--")</f>
        <v>--</v>
      </c>
      <c r="AI1016" s="1">
        <f ca="1">COUNTIFS(AC2:AC3002,'pg3'!C18,AH2:AH3002,AH1016)</f>
        <v>0</v>
      </c>
    </row>
    <row r="1017" spans="27:35" ht="12.75" customHeight="1">
      <c r="AA1017" s="1">
        <f t="shared" si="16"/>
        <v>1016</v>
      </c>
      <c r="AB1017" s="1" t="b">
        <f>AND('pg3'!S19&lt;&gt;"Cancelled",'pg3'!S19&lt;&gt;"Account",'pg3'!S19&lt;&gt;"Pending",'pg3'!S19&lt;&gt;"")</f>
        <v>0</v>
      </c>
      <c r="AC1017" s="1" t="str">
        <f>IF(AB1017=TRUE,'pg3'!C19,"")</f>
        <v/>
      </c>
      <c r="AD1017" s="1" t="str">
        <f>IF('pg3'!S19="Ordered",'pg3'!C19,"")</f>
        <v/>
      </c>
      <c r="AE1017" s="2" t="str">
        <f>IF('pg3'!C19&lt;&gt;"",COUNTIF(AD2:AD3002,'pg3'!C19)&gt;4,"--")</f>
        <v>--</v>
      </c>
      <c r="AF1017" s="1" t="str">
        <f ca="1">IF(startDate="",0,IF(AND('pg3'!T19&gt;=startDate,'pg3'!T19&lt;=endDate,'pg3'!R19&lt;&gt;""),'pg3'!R19,""))</f>
        <v/>
      </c>
      <c r="AG1017" s="110" t="str">
        <f>IF(AC1017="","",COUNTIFS(AC2:AC3002,AC1017))</f>
        <v/>
      </c>
      <c r="AH1017" s="2" t="str">
        <f ca="1">IFERROR(MONTH('pg3'!T19),"--")</f>
        <v>--</v>
      </c>
      <c r="AI1017" s="1">
        <f ca="1">COUNTIFS(AC2:AC3002,'pg3'!C19,AH2:AH3002,AH1017)</f>
        <v>0</v>
      </c>
    </row>
    <row r="1018" spans="27:35" ht="12.75" customHeight="1">
      <c r="AA1018" s="1">
        <f t="shared" si="16"/>
        <v>1017</v>
      </c>
      <c r="AB1018" s="1" t="b">
        <f>AND('pg3'!S20&lt;&gt;"Cancelled",'pg3'!S20&lt;&gt;"Account",'pg3'!S20&lt;&gt;"Pending",'pg3'!S20&lt;&gt;"")</f>
        <v>0</v>
      </c>
      <c r="AC1018" s="1" t="str">
        <f>IF(AB1018=TRUE,'pg3'!C20,"")</f>
        <v/>
      </c>
      <c r="AD1018" s="1" t="str">
        <f>IF('pg3'!S20="Ordered",'pg3'!C20,"")</f>
        <v/>
      </c>
      <c r="AE1018" s="2" t="str">
        <f>IF('pg3'!C20&lt;&gt;"",COUNTIF(AD2:AD3002,'pg3'!C20)&gt;4,"--")</f>
        <v>--</v>
      </c>
      <c r="AF1018" s="1" t="str">
        <f ca="1">IF(startDate="",0,IF(AND('pg3'!T20&gt;=startDate,'pg3'!T20&lt;=endDate,'pg3'!R20&lt;&gt;""),'pg3'!R20,""))</f>
        <v/>
      </c>
      <c r="AG1018" s="110" t="str">
        <f>IF(AC1018="","",COUNTIFS(AC2:AC3002,AC1018))</f>
        <v/>
      </c>
      <c r="AH1018" s="2" t="str">
        <f ca="1">IFERROR(MONTH('pg3'!T20),"--")</f>
        <v>--</v>
      </c>
      <c r="AI1018" s="1">
        <f ca="1">COUNTIFS(AC2:AC3002,'pg3'!C20,AH2:AH3002,AH1018)</f>
        <v>0</v>
      </c>
    </row>
    <row r="1019" spans="27:35" ht="12.75" customHeight="1">
      <c r="AA1019" s="1">
        <f t="shared" si="16"/>
        <v>1018</v>
      </c>
      <c r="AB1019" s="1" t="b">
        <f>AND('pg3'!S21&lt;&gt;"Cancelled",'pg3'!S21&lt;&gt;"Account",'pg3'!S21&lt;&gt;"Pending",'pg3'!S21&lt;&gt;"")</f>
        <v>0</v>
      </c>
      <c r="AC1019" s="1" t="str">
        <f>IF(AB1019=TRUE,'pg3'!C21,"")</f>
        <v/>
      </c>
      <c r="AD1019" s="1" t="str">
        <f>IF('pg3'!S21="Ordered",'pg3'!C21,"")</f>
        <v/>
      </c>
      <c r="AE1019" s="2" t="str">
        <f>IF('pg3'!C21&lt;&gt;"",COUNTIF(AD2:AD3002,'pg3'!C21)&gt;4,"--")</f>
        <v>--</v>
      </c>
      <c r="AF1019" s="1" t="str">
        <f ca="1">IF(startDate="",0,IF(AND('pg3'!T21&gt;=startDate,'pg3'!T21&lt;=endDate,'pg3'!R21&lt;&gt;""),'pg3'!R21,""))</f>
        <v/>
      </c>
      <c r="AG1019" s="110" t="str">
        <f>IF(AC1019="","",COUNTIFS(AC2:AC3002,AC1019))</f>
        <v/>
      </c>
      <c r="AH1019" s="2" t="str">
        <f ca="1">IFERROR(MONTH('pg3'!T21),"--")</f>
        <v>--</v>
      </c>
      <c r="AI1019" s="1">
        <f ca="1">COUNTIFS(AC2:AC3002,'pg3'!C21,AH2:AH3002,AH1019)</f>
        <v>0</v>
      </c>
    </row>
    <row r="1020" spans="27:35" ht="12.75" customHeight="1">
      <c r="AA1020" s="1">
        <f t="shared" si="16"/>
        <v>1019</v>
      </c>
      <c r="AB1020" s="1" t="b">
        <f>AND('pg3'!S22&lt;&gt;"Cancelled",'pg3'!S22&lt;&gt;"Account",'pg3'!S22&lt;&gt;"Pending",'pg3'!S22&lt;&gt;"")</f>
        <v>0</v>
      </c>
      <c r="AC1020" s="1" t="str">
        <f>IF(AB1020=TRUE,'pg3'!C22,"")</f>
        <v/>
      </c>
      <c r="AD1020" s="1" t="str">
        <f>IF('pg3'!S22="Ordered",'pg3'!C22,"")</f>
        <v/>
      </c>
      <c r="AE1020" s="2" t="str">
        <f>IF('pg3'!C22&lt;&gt;"",COUNTIF(AD2:AD3002,'pg3'!C22)&gt;4,"--")</f>
        <v>--</v>
      </c>
      <c r="AF1020" s="1" t="str">
        <f ca="1">IF(startDate="",0,IF(AND('pg3'!T22&gt;=startDate,'pg3'!T22&lt;=endDate,'pg3'!R22&lt;&gt;""),'pg3'!R22,""))</f>
        <v/>
      </c>
      <c r="AG1020" s="110" t="str">
        <f>IF(AC1020="","",COUNTIFS(AC2:AC3002,AC1020))</f>
        <v/>
      </c>
      <c r="AH1020" s="2" t="str">
        <f ca="1">IFERROR(MONTH('pg3'!T22),"--")</f>
        <v>--</v>
      </c>
      <c r="AI1020" s="1">
        <f ca="1">COUNTIFS(AC2:AC3002,'pg3'!C22,AH2:AH3002,AH1020)</f>
        <v>0</v>
      </c>
    </row>
    <row r="1021" spans="27:35" ht="12.75" customHeight="1">
      <c r="AA1021" s="1">
        <f t="shared" si="16"/>
        <v>1020</v>
      </c>
      <c r="AB1021" s="1" t="b">
        <f>AND('pg3'!S23&lt;&gt;"Cancelled",'pg3'!S23&lt;&gt;"Account",'pg3'!S23&lt;&gt;"Pending",'pg3'!S23&lt;&gt;"")</f>
        <v>0</v>
      </c>
      <c r="AC1021" s="1" t="str">
        <f>IF(AB1021=TRUE,'pg3'!C23,"")</f>
        <v/>
      </c>
      <c r="AD1021" s="1" t="str">
        <f>IF('pg3'!S23="Ordered",'pg3'!C23,"")</f>
        <v/>
      </c>
      <c r="AE1021" s="2" t="str">
        <f>IF('pg3'!C23&lt;&gt;"",COUNTIF(AD2:AD3002,'pg3'!C23)&gt;4,"--")</f>
        <v>--</v>
      </c>
      <c r="AF1021" s="1" t="str">
        <f ca="1">IF(startDate="",0,IF(AND('pg3'!T23&gt;=startDate,'pg3'!T23&lt;=endDate,'pg3'!R23&lt;&gt;""),'pg3'!R23,""))</f>
        <v/>
      </c>
      <c r="AG1021" s="110" t="str">
        <f>IF(AC1021="","",COUNTIFS(AC2:AC3002,AC1021))</f>
        <v/>
      </c>
      <c r="AH1021" s="2" t="str">
        <f ca="1">IFERROR(MONTH('pg3'!T23),"--")</f>
        <v>--</v>
      </c>
      <c r="AI1021" s="1">
        <f ca="1">COUNTIFS(AC2:AC3002,'pg3'!C23,AH2:AH3002,AH1021)</f>
        <v>0</v>
      </c>
    </row>
    <row r="1022" spans="27:35" ht="12.75" customHeight="1">
      <c r="AA1022" s="1">
        <f t="shared" si="16"/>
        <v>1021</v>
      </c>
      <c r="AB1022" s="1" t="b">
        <f>AND('pg3'!S24&lt;&gt;"Cancelled",'pg3'!S24&lt;&gt;"Account",'pg3'!S24&lt;&gt;"Pending",'pg3'!S24&lt;&gt;"")</f>
        <v>0</v>
      </c>
      <c r="AC1022" s="1" t="str">
        <f>IF(AB1022=TRUE,'pg3'!C24,"")</f>
        <v/>
      </c>
      <c r="AD1022" s="1" t="str">
        <f>IF('pg3'!S24="Ordered",'pg3'!C24,"")</f>
        <v/>
      </c>
      <c r="AE1022" s="2" t="str">
        <f>IF('pg3'!C24&lt;&gt;"",COUNTIF(AD2:AD3002,'pg3'!C24)&gt;4,"--")</f>
        <v>--</v>
      </c>
      <c r="AF1022" s="1" t="str">
        <f ca="1">IF(startDate="",0,IF(AND('pg3'!T24&gt;=startDate,'pg3'!T24&lt;=endDate,'pg3'!R24&lt;&gt;""),'pg3'!R24,""))</f>
        <v/>
      </c>
      <c r="AG1022" s="110" t="str">
        <f>IF(AC1022="","",COUNTIFS(AC2:AC3002,AC1022))</f>
        <v/>
      </c>
      <c r="AH1022" s="2" t="str">
        <f ca="1">IFERROR(MONTH('pg3'!T24),"--")</f>
        <v>--</v>
      </c>
      <c r="AI1022" s="1">
        <f ca="1">COUNTIFS(AC2:AC3002,'pg3'!C24,AH2:AH3002,AH1022)</f>
        <v>0</v>
      </c>
    </row>
    <row r="1023" spans="27:35" ht="12.75" customHeight="1">
      <c r="AA1023" s="1">
        <f t="shared" si="16"/>
        <v>1022</v>
      </c>
      <c r="AB1023" s="1" t="b">
        <f>AND('pg3'!S25&lt;&gt;"Cancelled",'pg3'!S25&lt;&gt;"Account",'pg3'!S25&lt;&gt;"Pending",'pg3'!S25&lt;&gt;"")</f>
        <v>0</v>
      </c>
      <c r="AC1023" s="1" t="str">
        <f>IF(AB1023=TRUE,'pg3'!C25,"")</f>
        <v/>
      </c>
      <c r="AD1023" s="1" t="str">
        <f>IF('pg3'!S25="Ordered",'pg3'!C25,"")</f>
        <v/>
      </c>
      <c r="AE1023" s="2" t="str">
        <f>IF('pg3'!C25&lt;&gt;"",COUNTIF(AD2:AD3002,'pg3'!C25)&gt;4,"--")</f>
        <v>--</v>
      </c>
      <c r="AF1023" s="1" t="str">
        <f ca="1">IF(startDate="",0,IF(AND('pg3'!T25&gt;=startDate,'pg3'!T25&lt;=endDate,'pg3'!R25&lt;&gt;""),'pg3'!R25,""))</f>
        <v/>
      </c>
      <c r="AG1023" s="110" t="str">
        <f>IF(AC1023="","",COUNTIFS(AC2:AC3002,AC1023))</f>
        <v/>
      </c>
      <c r="AH1023" s="2" t="str">
        <f ca="1">IFERROR(MONTH('pg3'!T25),"--")</f>
        <v>--</v>
      </c>
      <c r="AI1023" s="1">
        <f ca="1">COUNTIFS(AC2:AC3002,'pg3'!C25,AH2:AH3002,AH1023)</f>
        <v>0</v>
      </c>
    </row>
    <row r="1024" spans="27:35" ht="12.75" customHeight="1">
      <c r="AA1024" s="1">
        <f t="shared" si="16"/>
        <v>1023</v>
      </c>
      <c r="AB1024" s="1" t="b">
        <f>AND('pg3'!S26&lt;&gt;"Cancelled",'pg3'!S26&lt;&gt;"Account",'pg3'!S26&lt;&gt;"Pending",'pg3'!S26&lt;&gt;"")</f>
        <v>0</v>
      </c>
      <c r="AC1024" s="1" t="str">
        <f>IF(AB1024=TRUE,'pg3'!C26,"")</f>
        <v/>
      </c>
      <c r="AD1024" s="1" t="str">
        <f>IF('pg3'!S26="Ordered",'pg3'!C26,"")</f>
        <v/>
      </c>
      <c r="AE1024" s="2" t="str">
        <f>IF('pg3'!C26&lt;&gt;"",COUNTIF(AD2:AD3002,'pg3'!C26)&gt;4,"--")</f>
        <v>--</v>
      </c>
      <c r="AF1024" s="1" t="str">
        <f ca="1">IF(startDate="",0,IF(AND('pg3'!T26&gt;=startDate,'pg3'!T26&lt;=endDate,'pg3'!R26&lt;&gt;""),'pg3'!R26,""))</f>
        <v/>
      </c>
      <c r="AG1024" s="110" t="str">
        <f>IF(AC1024="","",COUNTIFS(AC2:AC3002,AC1024))</f>
        <v/>
      </c>
      <c r="AH1024" s="2" t="str">
        <f ca="1">IFERROR(MONTH('pg3'!T26),"--")</f>
        <v>--</v>
      </c>
      <c r="AI1024" s="1">
        <f ca="1">COUNTIFS(AC2:AC3002,'pg3'!C26,AH2:AH3002,AH1024)</f>
        <v>0</v>
      </c>
    </row>
    <row r="1025" spans="27:35" ht="12.75" customHeight="1">
      <c r="AA1025" s="1">
        <f t="shared" si="16"/>
        <v>1024</v>
      </c>
      <c r="AB1025" s="1" t="b">
        <f>AND('pg3'!S27&lt;&gt;"Cancelled",'pg3'!S27&lt;&gt;"Account",'pg3'!S27&lt;&gt;"Pending",'pg3'!S27&lt;&gt;"")</f>
        <v>0</v>
      </c>
      <c r="AC1025" s="1" t="str">
        <f>IF(AB1025=TRUE,'pg3'!C27,"")</f>
        <v/>
      </c>
      <c r="AD1025" s="1" t="str">
        <f>IF('pg3'!S27="Ordered",'pg3'!C27,"")</f>
        <v/>
      </c>
      <c r="AE1025" s="2" t="str">
        <f>IF('pg3'!C27&lt;&gt;"",COUNTIF(AD2:AD3002,'pg3'!C27)&gt;4,"--")</f>
        <v>--</v>
      </c>
      <c r="AF1025" s="1" t="str">
        <f ca="1">IF(startDate="",0,IF(AND('pg3'!T27&gt;=startDate,'pg3'!T27&lt;=endDate,'pg3'!R27&lt;&gt;""),'pg3'!R27,""))</f>
        <v/>
      </c>
      <c r="AG1025" s="110" t="str">
        <f>IF(AC1025="","",COUNTIFS(AC2:AC3002,AC1025))</f>
        <v/>
      </c>
      <c r="AH1025" s="2" t="str">
        <f ca="1">IFERROR(MONTH('pg3'!T27),"--")</f>
        <v>--</v>
      </c>
      <c r="AI1025" s="1">
        <f ca="1">COUNTIFS(AC2:AC3002,'pg3'!C27,AH2:AH3002,AH1025)</f>
        <v>0</v>
      </c>
    </row>
    <row r="1026" spans="27:35" ht="12.75" customHeight="1">
      <c r="AA1026" s="1">
        <f t="shared" si="16"/>
        <v>1025</v>
      </c>
      <c r="AB1026" s="1" t="b">
        <f>AND('pg3'!S28&lt;&gt;"Cancelled",'pg3'!S28&lt;&gt;"Account",'pg3'!S28&lt;&gt;"Pending",'pg3'!S28&lt;&gt;"")</f>
        <v>0</v>
      </c>
      <c r="AC1026" s="1" t="str">
        <f>IF(AB1026=TRUE,'pg3'!C28,"")</f>
        <v/>
      </c>
      <c r="AD1026" s="1" t="str">
        <f>IF('pg3'!S28="Ordered",'pg3'!C28,"")</f>
        <v/>
      </c>
      <c r="AE1026" s="2" t="str">
        <f>IF('pg3'!C28&lt;&gt;"",COUNTIF(AD2:AD3002,'pg3'!C28)&gt;4,"--")</f>
        <v>--</v>
      </c>
      <c r="AF1026" s="1" t="str">
        <f ca="1">IF(startDate="",0,IF(AND('pg3'!T28&gt;=startDate,'pg3'!T28&lt;=endDate,'pg3'!R28&lt;&gt;""),'pg3'!R28,""))</f>
        <v/>
      </c>
      <c r="AG1026" s="110" t="str">
        <f>IF(AC1026="","",COUNTIFS(AC2:AC3002,AC1026))</f>
        <v/>
      </c>
      <c r="AH1026" s="2" t="str">
        <f ca="1">IFERROR(MONTH('pg3'!T28),"--")</f>
        <v>--</v>
      </c>
      <c r="AI1026" s="1">
        <f ca="1">COUNTIFS(AC2:AC3002,'pg3'!C28,AH2:AH3002,AH1026)</f>
        <v>0</v>
      </c>
    </row>
    <row r="1027" spans="27:35" ht="12.75" customHeight="1">
      <c r="AA1027" s="1">
        <f t="shared" si="16"/>
        <v>1026</v>
      </c>
      <c r="AB1027" s="1" t="b">
        <f>AND('pg3'!S29&lt;&gt;"Cancelled",'pg3'!S29&lt;&gt;"Account",'pg3'!S29&lt;&gt;"Pending",'pg3'!S29&lt;&gt;"")</f>
        <v>0</v>
      </c>
      <c r="AC1027" s="1" t="str">
        <f>IF(AB1027=TRUE,'pg3'!C29,"")</f>
        <v/>
      </c>
      <c r="AD1027" s="1" t="str">
        <f>IF('pg3'!S29="Ordered",'pg3'!C29,"")</f>
        <v/>
      </c>
      <c r="AE1027" s="2" t="str">
        <f>IF('pg3'!C29&lt;&gt;"",COUNTIF(AD2:AD3002,'pg3'!C29)&gt;4,"--")</f>
        <v>--</v>
      </c>
      <c r="AF1027" s="1" t="str">
        <f ca="1">IF(startDate="",0,IF(AND('pg3'!T29&gt;=startDate,'pg3'!T29&lt;=endDate,'pg3'!R29&lt;&gt;""),'pg3'!R29,""))</f>
        <v/>
      </c>
      <c r="AG1027" s="110" t="str">
        <f>IF(AC1027="","",COUNTIFS(AC2:AC3002,AC1027))</f>
        <v/>
      </c>
      <c r="AH1027" s="2" t="str">
        <f ca="1">IFERROR(MONTH('pg3'!T29),"--")</f>
        <v>--</v>
      </c>
      <c r="AI1027" s="1">
        <f ca="1">COUNTIFS(AC2:AC3002,'pg3'!C29,AH2:AH3002,AH1027)</f>
        <v>0</v>
      </c>
    </row>
    <row r="1028" spans="27:35" ht="12.75" customHeight="1">
      <c r="AA1028" s="1">
        <f t="shared" ref="AA1028:AA1091" si="17">AA1027+1</f>
        <v>1027</v>
      </c>
      <c r="AB1028" s="1" t="b">
        <f>AND('pg3'!S30&lt;&gt;"Cancelled",'pg3'!S30&lt;&gt;"Account",'pg3'!S30&lt;&gt;"Pending",'pg3'!S30&lt;&gt;"")</f>
        <v>0</v>
      </c>
      <c r="AC1028" s="1" t="str">
        <f>IF(AB1028=TRUE,'pg3'!C30,"")</f>
        <v/>
      </c>
      <c r="AD1028" s="1" t="str">
        <f>IF('pg3'!S30="Ordered",'pg3'!C30,"")</f>
        <v/>
      </c>
      <c r="AE1028" s="2" t="str">
        <f>IF('pg3'!C30&lt;&gt;"",COUNTIF(AD2:AD3002,'pg3'!C30)&gt;4,"--")</f>
        <v>--</v>
      </c>
      <c r="AF1028" s="1" t="str">
        <f ca="1">IF(startDate="",0,IF(AND('pg3'!T30&gt;=startDate,'pg3'!T30&lt;=endDate,'pg3'!R30&lt;&gt;""),'pg3'!R30,""))</f>
        <v/>
      </c>
      <c r="AG1028" s="110" t="str">
        <f>IF(AC1028="","",COUNTIFS(AC2:AC3002,AC1028))</f>
        <v/>
      </c>
      <c r="AH1028" s="2" t="str">
        <f ca="1">IFERROR(MONTH('pg3'!T30),"--")</f>
        <v>--</v>
      </c>
      <c r="AI1028" s="1">
        <f ca="1">COUNTIFS(AC2:AC3002,'pg3'!C30,AH2:AH3002,AH1028)</f>
        <v>0</v>
      </c>
    </row>
    <row r="1029" spans="27:35" ht="12.75" customHeight="1">
      <c r="AA1029" s="1">
        <f t="shared" si="17"/>
        <v>1028</v>
      </c>
      <c r="AB1029" s="1" t="b">
        <f>AND('pg3'!S31&lt;&gt;"Cancelled",'pg3'!S31&lt;&gt;"Account",'pg3'!S31&lt;&gt;"Pending",'pg3'!S31&lt;&gt;"")</f>
        <v>0</v>
      </c>
      <c r="AC1029" s="1" t="str">
        <f>IF(AB1029=TRUE,'pg3'!C31,"")</f>
        <v/>
      </c>
      <c r="AD1029" s="1" t="str">
        <f>IF('pg3'!S31="Ordered",'pg3'!C31,"")</f>
        <v/>
      </c>
      <c r="AE1029" s="2" t="str">
        <f>IF('pg3'!C31&lt;&gt;"",COUNTIF(AD2:AD3002,'pg3'!C31)&gt;4,"--")</f>
        <v>--</v>
      </c>
      <c r="AF1029" s="1" t="str">
        <f ca="1">IF(startDate="",0,IF(AND('pg3'!T31&gt;=startDate,'pg3'!T31&lt;=endDate,'pg3'!R31&lt;&gt;""),'pg3'!R31,""))</f>
        <v/>
      </c>
      <c r="AG1029" s="110" t="str">
        <f>IF(AC1029="","",COUNTIFS(AC2:AC3002,AC1029))</f>
        <v/>
      </c>
      <c r="AH1029" s="2" t="str">
        <f ca="1">IFERROR(MONTH('pg3'!T31),"--")</f>
        <v>--</v>
      </c>
      <c r="AI1029" s="1">
        <f ca="1">COUNTIFS(AC2:AC3002,'pg3'!C31,AH2:AH3002,AH1029)</f>
        <v>0</v>
      </c>
    </row>
    <row r="1030" spans="27:35" ht="12.75" customHeight="1">
      <c r="AA1030" s="1">
        <f t="shared" si="17"/>
        <v>1029</v>
      </c>
      <c r="AB1030" s="1" t="b">
        <f>AND('pg3'!S32&lt;&gt;"Cancelled",'pg3'!S32&lt;&gt;"Account",'pg3'!S32&lt;&gt;"Pending",'pg3'!S32&lt;&gt;"")</f>
        <v>0</v>
      </c>
      <c r="AC1030" s="1" t="str">
        <f>IF(AB1030=TRUE,'pg3'!C32,"")</f>
        <v/>
      </c>
      <c r="AD1030" s="1" t="str">
        <f>IF('pg3'!S32="Ordered",'pg3'!C32,"")</f>
        <v/>
      </c>
      <c r="AE1030" s="2" t="str">
        <f>IF('pg3'!C32&lt;&gt;"",COUNTIF(AD2:AD3002,'pg3'!C32)&gt;4,"--")</f>
        <v>--</v>
      </c>
      <c r="AF1030" s="1" t="str">
        <f ca="1">IF(startDate="",0,IF(AND('pg3'!T32&gt;=startDate,'pg3'!T32&lt;=endDate,'pg3'!R32&lt;&gt;""),'pg3'!R32,""))</f>
        <v/>
      </c>
      <c r="AG1030" s="110" t="str">
        <f>IF(AC1030="","",COUNTIFS(AC2:AC3002,AC1030))</f>
        <v/>
      </c>
      <c r="AH1030" s="2" t="str">
        <f ca="1">IFERROR(MONTH('pg3'!T32),"--")</f>
        <v>--</v>
      </c>
      <c r="AI1030" s="1">
        <f ca="1">COUNTIFS(AC2:AC3002,'pg3'!C32,AH2:AH3002,AH1030)</f>
        <v>0</v>
      </c>
    </row>
    <row r="1031" spans="27:35" ht="12.75" customHeight="1">
      <c r="AA1031" s="1">
        <f t="shared" si="17"/>
        <v>1030</v>
      </c>
      <c r="AB1031" s="1" t="b">
        <f>AND('pg3'!S33&lt;&gt;"Cancelled",'pg3'!S33&lt;&gt;"Account",'pg3'!S33&lt;&gt;"Pending",'pg3'!S33&lt;&gt;"")</f>
        <v>0</v>
      </c>
      <c r="AC1031" s="1" t="str">
        <f>IF(AB1031=TRUE,'pg3'!C33,"")</f>
        <v/>
      </c>
      <c r="AD1031" s="1" t="str">
        <f>IF('pg3'!S33="Ordered",'pg3'!C33,"")</f>
        <v/>
      </c>
      <c r="AE1031" s="2" t="str">
        <f>IF('pg3'!C33&lt;&gt;"",COUNTIF(AD2:AD3002,'pg3'!C33)&gt;4,"--")</f>
        <v>--</v>
      </c>
      <c r="AF1031" s="1" t="str">
        <f ca="1">IF(startDate="",0,IF(AND('pg3'!T33&gt;=startDate,'pg3'!T33&lt;=endDate,'pg3'!R33&lt;&gt;""),'pg3'!R33,""))</f>
        <v/>
      </c>
      <c r="AG1031" s="110" t="str">
        <f>IF(AC1031="","",COUNTIFS(AC2:AC3002,AC1031))</f>
        <v/>
      </c>
      <c r="AH1031" s="2" t="str">
        <f ca="1">IFERROR(MONTH('pg3'!T33),"--")</f>
        <v>--</v>
      </c>
      <c r="AI1031" s="1">
        <f ca="1">COUNTIFS(AC2:AC3002,'pg3'!C33,AH2:AH3002,AH1031)</f>
        <v>0</v>
      </c>
    </row>
    <row r="1032" spans="27:35" ht="12.75" customHeight="1">
      <c r="AA1032" s="1">
        <f t="shared" si="17"/>
        <v>1031</v>
      </c>
      <c r="AB1032" s="1" t="b">
        <f>AND('pg3'!S34&lt;&gt;"Cancelled",'pg3'!S34&lt;&gt;"Account",'pg3'!S34&lt;&gt;"Pending",'pg3'!S34&lt;&gt;"")</f>
        <v>0</v>
      </c>
      <c r="AC1032" s="1" t="str">
        <f>IF(AB1032=TRUE,'pg3'!C34,"")</f>
        <v/>
      </c>
      <c r="AD1032" s="1" t="str">
        <f>IF('pg3'!S34="Ordered",'pg3'!C34,"")</f>
        <v/>
      </c>
      <c r="AE1032" s="2" t="str">
        <f>IF('pg3'!C34&lt;&gt;"",COUNTIF(AD2:AD3002,'pg3'!C34)&gt;4,"--")</f>
        <v>--</v>
      </c>
      <c r="AF1032" s="1" t="str">
        <f ca="1">IF(startDate="",0,IF(AND('pg3'!T34&gt;=startDate,'pg3'!T34&lt;=endDate,'pg3'!R34&lt;&gt;""),'pg3'!R34,""))</f>
        <v/>
      </c>
      <c r="AG1032" s="110" t="str">
        <f>IF(AC1032="","",COUNTIFS(AC2:AC3002,AC1032))</f>
        <v/>
      </c>
      <c r="AH1032" s="2" t="str">
        <f ca="1">IFERROR(MONTH('pg3'!T34),"--")</f>
        <v>--</v>
      </c>
      <c r="AI1032" s="1">
        <f ca="1">COUNTIFS(AC2:AC3002,'pg3'!C34,AH2:AH3002,AH1032)</f>
        <v>0</v>
      </c>
    </row>
    <row r="1033" spans="27:35" ht="12.75" customHeight="1">
      <c r="AA1033" s="1">
        <f t="shared" si="17"/>
        <v>1032</v>
      </c>
      <c r="AB1033" s="1" t="b">
        <f>AND('pg3'!S35&lt;&gt;"Cancelled",'pg3'!S35&lt;&gt;"Account",'pg3'!S35&lt;&gt;"Pending",'pg3'!S35&lt;&gt;"")</f>
        <v>0</v>
      </c>
      <c r="AC1033" s="1" t="str">
        <f>IF(AB1033=TRUE,'pg3'!C35,"")</f>
        <v/>
      </c>
      <c r="AD1033" s="1" t="str">
        <f>IF('pg3'!S35="Ordered",'pg3'!C35,"")</f>
        <v/>
      </c>
      <c r="AE1033" s="2" t="str">
        <f>IF('pg3'!C35&lt;&gt;"",COUNTIF(AD2:AD3002,'pg3'!C35)&gt;4,"--")</f>
        <v>--</v>
      </c>
      <c r="AF1033" s="1" t="str">
        <f ca="1">IF(startDate="",0,IF(AND('pg3'!T35&gt;=startDate,'pg3'!T35&lt;=endDate,'pg3'!R35&lt;&gt;""),'pg3'!R35,""))</f>
        <v/>
      </c>
      <c r="AG1033" s="110" t="str">
        <f>IF(AC1033="","",COUNTIFS(AC2:AC3002,AC1033))</f>
        <v/>
      </c>
      <c r="AH1033" s="2" t="str">
        <f ca="1">IFERROR(MONTH('pg3'!T35),"--")</f>
        <v>--</v>
      </c>
      <c r="AI1033" s="1">
        <f ca="1">COUNTIFS(AC2:AC3002,'pg3'!C35,AH2:AH3002,AH1033)</f>
        <v>0</v>
      </c>
    </row>
    <row r="1034" spans="27:35" ht="12.75" customHeight="1">
      <c r="AA1034" s="1">
        <f t="shared" si="17"/>
        <v>1033</v>
      </c>
      <c r="AB1034" s="1" t="b">
        <f>AND('pg3'!S36&lt;&gt;"Cancelled",'pg3'!S36&lt;&gt;"Account",'pg3'!S36&lt;&gt;"Pending",'pg3'!S36&lt;&gt;"")</f>
        <v>0</v>
      </c>
      <c r="AC1034" s="1" t="str">
        <f>IF(AB1034=TRUE,'pg3'!C36,"")</f>
        <v/>
      </c>
      <c r="AD1034" s="1" t="str">
        <f>IF('pg3'!S36="Ordered",'pg3'!C36,"")</f>
        <v/>
      </c>
      <c r="AE1034" s="2" t="str">
        <f>IF('pg3'!C36&lt;&gt;"",COUNTIF(AD2:AD3002,'pg3'!C36)&gt;4,"--")</f>
        <v>--</v>
      </c>
      <c r="AF1034" s="1" t="str">
        <f ca="1">IF(startDate="",0,IF(AND('pg3'!T36&gt;=startDate,'pg3'!T36&lt;=endDate,'pg3'!R36&lt;&gt;""),'pg3'!R36,""))</f>
        <v/>
      </c>
      <c r="AG1034" s="110" t="str">
        <f>IF(AC1034="","",COUNTIFS(AC2:AC3002,AC1034))</f>
        <v/>
      </c>
      <c r="AH1034" s="2" t="str">
        <f ca="1">IFERROR(MONTH('pg3'!T36),"--")</f>
        <v>--</v>
      </c>
      <c r="AI1034" s="1">
        <f ca="1">COUNTIFS(AC2:AC3002,'pg3'!C36,AH2:AH3002,AH1034)</f>
        <v>0</v>
      </c>
    </row>
    <row r="1035" spans="27:35" ht="12.75" customHeight="1">
      <c r="AA1035" s="1">
        <f t="shared" si="17"/>
        <v>1034</v>
      </c>
      <c r="AB1035" s="1" t="b">
        <f>AND('pg3'!S37&lt;&gt;"Cancelled",'pg3'!S37&lt;&gt;"Account",'pg3'!S37&lt;&gt;"Pending",'pg3'!S37&lt;&gt;"")</f>
        <v>0</v>
      </c>
      <c r="AC1035" s="1" t="str">
        <f>IF(AB1035=TRUE,'pg3'!C37,"")</f>
        <v/>
      </c>
      <c r="AD1035" s="1" t="str">
        <f>IF('pg3'!S37="Ordered",'pg3'!C37,"")</f>
        <v/>
      </c>
      <c r="AE1035" s="2" t="str">
        <f>IF('pg3'!C37&lt;&gt;"",COUNTIF(AD2:AD3002,'pg3'!C37)&gt;4,"--")</f>
        <v>--</v>
      </c>
      <c r="AF1035" s="1" t="str">
        <f ca="1">IF(startDate="",0,IF(AND('pg3'!T37&gt;=startDate,'pg3'!T37&lt;=endDate,'pg3'!R37&lt;&gt;""),'pg3'!R37,""))</f>
        <v/>
      </c>
      <c r="AG1035" s="110" t="str">
        <f>IF(AC1035="","",COUNTIFS(AC2:AC3002,AC1035))</f>
        <v/>
      </c>
      <c r="AH1035" s="2" t="str">
        <f ca="1">IFERROR(MONTH('pg3'!T37),"--")</f>
        <v>--</v>
      </c>
      <c r="AI1035" s="1">
        <f ca="1">COUNTIFS(AC2:AC3002,'pg3'!C37,AH2:AH3002,AH1035)</f>
        <v>0</v>
      </c>
    </row>
    <row r="1036" spans="27:35" ht="12.75" customHeight="1">
      <c r="AA1036" s="1">
        <f t="shared" si="17"/>
        <v>1035</v>
      </c>
      <c r="AB1036" s="1" t="b">
        <f>AND('pg3'!S38&lt;&gt;"Cancelled",'pg3'!S38&lt;&gt;"Account",'pg3'!S38&lt;&gt;"Pending",'pg3'!S38&lt;&gt;"")</f>
        <v>0</v>
      </c>
      <c r="AC1036" s="1" t="str">
        <f>IF(AB1036=TRUE,'pg3'!C38,"")</f>
        <v/>
      </c>
      <c r="AD1036" s="1" t="str">
        <f>IF('pg3'!S38="Ordered",'pg3'!C38,"")</f>
        <v/>
      </c>
      <c r="AE1036" s="2" t="str">
        <f>IF('pg3'!C38&lt;&gt;"",COUNTIF(AD2:AD3002,'pg3'!C38)&gt;4,"--")</f>
        <v>--</v>
      </c>
      <c r="AF1036" s="1" t="str">
        <f ca="1">IF(startDate="",0,IF(AND('pg3'!T38&gt;=startDate,'pg3'!T38&lt;=endDate,'pg3'!R38&lt;&gt;""),'pg3'!R38,""))</f>
        <v/>
      </c>
      <c r="AG1036" s="110" t="str">
        <f>IF(AC1036="","",COUNTIFS(AC2:AC3002,AC1036))</f>
        <v/>
      </c>
      <c r="AH1036" s="2" t="str">
        <f ca="1">IFERROR(MONTH('pg3'!T38),"--")</f>
        <v>--</v>
      </c>
      <c r="AI1036" s="1">
        <f ca="1">COUNTIFS(AC2:AC3002,'pg3'!C38,AH2:AH3002,AH1036)</f>
        <v>0</v>
      </c>
    </row>
    <row r="1037" spans="27:35" ht="12.75" customHeight="1">
      <c r="AA1037" s="1">
        <f t="shared" si="17"/>
        <v>1036</v>
      </c>
      <c r="AB1037" s="1" t="b">
        <f>AND('pg3'!S39&lt;&gt;"Cancelled",'pg3'!S39&lt;&gt;"Account",'pg3'!S39&lt;&gt;"Pending",'pg3'!S39&lt;&gt;"")</f>
        <v>0</v>
      </c>
      <c r="AC1037" s="1" t="str">
        <f>IF(AB1037=TRUE,'pg3'!C39,"")</f>
        <v/>
      </c>
      <c r="AD1037" s="1" t="str">
        <f>IF('pg3'!S39="Ordered",'pg3'!C39,"")</f>
        <v/>
      </c>
      <c r="AE1037" s="2" t="str">
        <f>IF('pg3'!C39&lt;&gt;"",COUNTIF(AD2:AD3002,'pg3'!C39)&gt;4,"--")</f>
        <v>--</v>
      </c>
      <c r="AF1037" s="1" t="str">
        <f ca="1">IF(startDate="",0,IF(AND('pg3'!T39&gt;=startDate,'pg3'!T39&lt;=endDate,'pg3'!R39&lt;&gt;""),'pg3'!R39,""))</f>
        <v/>
      </c>
      <c r="AG1037" s="110" t="str">
        <f>IF(AC1037="","",COUNTIFS(AC2:AC3002,AC1037))</f>
        <v/>
      </c>
      <c r="AH1037" s="2" t="str">
        <f ca="1">IFERROR(MONTH('pg3'!T39),"--")</f>
        <v>--</v>
      </c>
      <c r="AI1037" s="1">
        <f ca="1">COUNTIFS(AC2:AC3002,'pg3'!C39,AH2:AH3002,AH1037)</f>
        <v>0</v>
      </c>
    </row>
    <row r="1038" spans="27:35" ht="12.75" customHeight="1">
      <c r="AA1038" s="1">
        <f t="shared" si="17"/>
        <v>1037</v>
      </c>
      <c r="AB1038" s="1" t="b">
        <f>AND('pg3'!S40&lt;&gt;"Cancelled",'pg3'!S40&lt;&gt;"Account",'pg3'!S40&lt;&gt;"Pending",'pg3'!S40&lt;&gt;"")</f>
        <v>0</v>
      </c>
      <c r="AC1038" s="1" t="str">
        <f>IF(AB1038=TRUE,'pg3'!C40,"")</f>
        <v/>
      </c>
      <c r="AD1038" s="1" t="str">
        <f>IF('pg3'!S40="Ordered",'pg3'!C40,"")</f>
        <v/>
      </c>
      <c r="AE1038" s="2" t="str">
        <f>IF('pg3'!C40&lt;&gt;"",COUNTIF(AD2:AD3002,'pg3'!C40)&gt;4,"--")</f>
        <v>--</v>
      </c>
      <c r="AF1038" s="1" t="str">
        <f ca="1">IF(startDate="",0,IF(AND('pg3'!T40&gt;=startDate,'pg3'!T40&lt;=endDate,'pg3'!R40&lt;&gt;""),'pg3'!R40,""))</f>
        <v/>
      </c>
      <c r="AG1038" s="110" t="str">
        <f>IF(AC1038="","",COUNTIFS(AC2:AC3002,AC1038))</f>
        <v/>
      </c>
      <c r="AH1038" s="2" t="str">
        <f ca="1">IFERROR(MONTH('pg3'!T40),"--")</f>
        <v>--</v>
      </c>
      <c r="AI1038" s="1">
        <f ca="1">COUNTIFS(AC2:AC3002,'pg3'!C40,AH2:AH3002,AH1038)</f>
        <v>0</v>
      </c>
    </row>
    <row r="1039" spans="27:35" ht="12.75" customHeight="1">
      <c r="AA1039" s="1">
        <f t="shared" si="17"/>
        <v>1038</v>
      </c>
      <c r="AB1039" s="1" t="b">
        <f>AND('pg3'!S41&lt;&gt;"Cancelled",'pg3'!S41&lt;&gt;"Account",'pg3'!S41&lt;&gt;"Pending",'pg3'!S41&lt;&gt;"")</f>
        <v>0</v>
      </c>
      <c r="AC1039" s="1" t="str">
        <f>IF(AB1039=TRUE,'pg3'!C41,"")</f>
        <v/>
      </c>
      <c r="AD1039" s="1" t="str">
        <f>IF('pg3'!S41="Ordered",'pg3'!C41,"")</f>
        <v/>
      </c>
      <c r="AE1039" s="2" t="str">
        <f>IF('pg3'!C41&lt;&gt;"",COUNTIF(AD2:AD3002,'pg3'!C41)&gt;4,"--")</f>
        <v>--</v>
      </c>
      <c r="AF1039" s="1" t="str">
        <f ca="1">IF(startDate="",0,IF(AND('pg3'!T41&gt;=startDate,'pg3'!T41&lt;=endDate,'pg3'!R41&lt;&gt;""),'pg3'!R41,""))</f>
        <v/>
      </c>
      <c r="AG1039" s="110" t="str">
        <f>IF(AC1039="","",COUNTIFS(AC2:AC3002,AC1039))</f>
        <v/>
      </c>
      <c r="AH1039" s="2" t="str">
        <f ca="1">IFERROR(MONTH('pg3'!T41),"--")</f>
        <v>--</v>
      </c>
      <c r="AI1039" s="1">
        <f ca="1">COUNTIFS(AC2:AC3002,'pg3'!C41,AH2:AH3002,AH1039)</f>
        <v>0</v>
      </c>
    </row>
    <row r="1040" spans="27:35" ht="12.75" customHeight="1">
      <c r="AA1040" s="1">
        <f t="shared" si="17"/>
        <v>1039</v>
      </c>
      <c r="AB1040" s="1" t="b">
        <f>AND('pg3'!S42&lt;&gt;"Cancelled",'pg3'!S42&lt;&gt;"Account",'pg3'!S42&lt;&gt;"Pending",'pg3'!S42&lt;&gt;"")</f>
        <v>0</v>
      </c>
      <c r="AC1040" s="1" t="str">
        <f>IF(AB1040=TRUE,'pg3'!C42,"")</f>
        <v/>
      </c>
      <c r="AD1040" s="1" t="str">
        <f>IF('pg3'!S42="Ordered",'pg3'!C42,"")</f>
        <v/>
      </c>
      <c r="AE1040" s="2" t="str">
        <f>IF('pg3'!C42&lt;&gt;"",COUNTIF(AD2:AD3002,'pg3'!C42)&gt;4,"--")</f>
        <v>--</v>
      </c>
      <c r="AF1040" s="1" t="str">
        <f ca="1">IF(startDate="",0,IF(AND('pg3'!T42&gt;=startDate,'pg3'!T42&lt;=endDate,'pg3'!R42&lt;&gt;""),'pg3'!R42,""))</f>
        <v/>
      </c>
      <c r="AG1040" s="110" t="str">
        <f>IF(AC1040="","",COUNTIFS(AC2:AC3002,AC1040))</f>
        <v/>
      </c>
      <c r="AH1040" s="2" t="str">
        <f ca="1">IFERROR(MONTH('pg3'!T42),"--")</f>
        <v>--</v>
      </c>
      <c r="AI1040" s="1">
        <f ca="1">COUNTIFS(AC2:AC3002,'pg3'!C42,AH2:AH3002,AH1040)</f>
        <v>0</v>
      </c>
    </row>
    <row r="1041" spans="27:35" ht="12.75" customHeight="1">
      <c r="AA1041" s="1">
        <f t="shared" si="17"/>
        <v>1040</v>
      </c>
      <c r="AB1041" s="1" t="b">
        <f>AND('pg3'!S43&lt;&gt;"Cancelled",'pg3'!S43&lt;&gt;"Account",'pg3'!S43&lt;&gt;"Pending",'pg3'!S43&lt;&gt;"")</f>
        <v>0</v>
      </c>
      <c r="AC1041" s="1" t="str">
        <f>IF(AB1041=TRUE,'pg3'!C43,"")</f>
        <v/>
      </c>
      <c r="AD1041" s="1" t="str">
        <f>IF('pg3'!S43="Ordered",'pg3'!C43,"")</f>
        <v/>
      </c>
      <c r="AE1041" s="2" t="str">
        <f>IF('pg3'!C43&lt;&gt;"",COUNTIF(AD2:AD3002,'pg3'!C43)&gt;4,"--")</f>
        <v>--</v>
      </c>
      <c r="AF1041" s="1" t="str">
        <f ca="1">IF(startDate="",0,IF(AND('pg3'!T43&gt;=startDate,'pg3'!T43&lt;=endDate,'pg3'!R43&lt;&gt;""),'pg3'!R43,""))</f>
        <v/>
      </c>
      <c r="AG1041" s="110" t="str">
        <f>IF(AC1041="","",COUNTIFS(AC2:AC3002,AC1041))</f>
        <v/>
      </c>
      <c r="AH1041" s="2" t="str">
        <f ca="1">IFERROR(MONTH('pg3'!T43),"--")</f>
        <v>--</v>
      </c>
      <c r="AI1041" s="1">
        <f ca="1">COUNTIFS(AC2:AC3002,'pg3'!C43,AH2:AH3002,AH1041)</f>
        <v>0</v>
      </c>
    </row>
    <row r="1042" spans="27:35" ht="12.75" customHeight="1">
      <c r="AA1042" s="1">
        <f t="shared" si="17"/>
        <v>1041</v>
      </c>
      <c r="AB1042" s="1" t="b">
        <f>AND('pg3'!S44&lt;&gt;"Cancelled",'pg3'!S44&lt;&gt;"Account",'pg3'!S44&lt;&gt;"Pending",'pg3'!S44&lt;&gt;"")</f>
        <v>0</v>
      </c>
      <c r="AC1042" s="1" t="str">
        <f>IF(AB1042=TRUE,'pg3'!C44,"")</f>
        <v/>
      </c>
      <c r="AD1042" s="1" t="str">
        <f>IF('pg3'!S44="Ordered",'pg3'!C44,"")</f>
        <v/>
      </c>
      <c r="AE1042" s="2" t="str">
        <f>IF('pg3'!C44&lt;&gt;"",COUNTIF(AD2:AD3002,'pg3'!C44)&gt;4,"--")</f>
        <v>--</v>
      </c>
      <c r="AF1042" s="1" t="str">
        <f ca="1">IF(startDate="",0,IF(AND('pg3'!T44&gt;=startDate,'pg3'!T44&lt;=endDate,'pg3'!R44&lt;&gt;""),'pg3'!R44,""))</f>
        <v/>
      </c>
      <c r="AG1042" s="110" t="str">
        <f>IF(AC1042="","",COUNTIFS(AC2:AC3002,AC1042))</f>
        <v/>
      </c>
      <c r="AH1042" s="2" t="str">
        <f ca="1">IFERROR(MONTH('pg3'!T44),"--")</f>
        <v>--</v>
      </c>
      <c r="AI1042" s="1">
        <f ca="1">COUNTIFS(AC2:AC3002,'pg3'!C44,AH2:AH3002,AH1042)</f>
        <v>0</v>
      </c>
    </row>
    <row r="1043" spans="27:35" ht="12.75" customHeight="1">
      <c r="AA1043" s="1">
        <f t="shared" si="17"/>
        <v>1042</v>
      </c>
      <c r="AB1043" s="1" t="b">
        <f>AND('pg3'!S45&lt;&gt;"Cancelled",'pg3'!S45&lt;&gt;"Account",'pg3'!S45&lt;&gt;"Pending",'pg3'!S45&lt;&gt;"")</f>
        <v>0</v>
      </c>
      <c r="AC1043" s="1" t="str">
        <f>IF(AB1043=TRUE,'pg3'!C45,"")</f>
        <v/>
      </c>
      <c r="AD1043" s="1" t="str">
        <f>IF('pg3'!S45="Ordered",'pg3'!C45,"")</f>
        <v/>
      </c>
      <c r="AE1043" s="2" t="str">
        <f>IF('pg3'!C45&lt;&gt;"",COUNTIF(AD2:AD3002,'pg3'!C45)&gt;4,"--")</f>
        <v>--</v>
      </c>
      <c r="AF1043" s="1" t="str">
        <f ca="1">IF(startDate="",0,IF(AND('pg3'!T45&gt;=startDate,'pg3'!T45&lt;=endDate,'pg3'!R45&lt;&gt;""),'pg3'!R45,""))</f>
        <v/>
      </c>
      <c r="AG1043" s="110" t="str">
        <f>IF(AC1043="","",COUNTIFS(AC2:AC3002,AC1043))</f>
        <v/>
      </c>
      <c r="AH1043" s="2" t="str">
        <f ca="1">IFERROR(MONTH('pg3'!T45),"--")</f>
        <v>--</v>
      </c>
      <c r="AI1043" s="1">
        <f ca="1">COUNTIFS(AC2:AC3002,'pg3'!C45,AH2:AH3002,AH1043)</f>
        <v>0</v>
      </c>
    </row>
    <row r="1044" spans="27:35" ht="12.75" customHeight="1">
      <c r="AA1044" s="1">
        <f t="shared" si="17"/>
        <v>1043</v>
      </c>
      <c r="AB1044" s="1" t="b">
        <f>AND('pg3'!S46&lt;&gt;"Cancelled",'pg3'!S46&lt;&gt;"Account",'pg3'!S46&lt;&gt;"Pending",'pg3'!S46&lt;&gt;"")</f>
        <v>0</v>
      </c>
      <c r="AC1044" s="1" t="str">
        <f>IF(AB1044=TRUE,'pg3'!C46,"")</f>
        <v/>
      </c>
      <c r="AD1044" s="1" t="str">
        <f>IF('pg3'!S46="Ordered",'pg3'!C46,"")</f>
        <v/>
      </c>
      <c r="AE1044" s="2" t="str">
        <f>IF('pg3'!C46&lt;&gt;"",COUNTIF(AD2:AD3002,'pg3'!C46)&gt;4,"--")</f>
        <v>--</v>
      </c>
      <c r="AF1044" s="1" t="str">
        <f ca="1">IF(startDate="",0,IF(AND('pg3'!T46&gt;=startDate,'pg3'!T46&lt;=endDate,'pg3'!R46&lt;&gt;""),'pg3'!R46,""))</f>
        <v/>
      </c>
      <c r="AG1044" s="110" t="str">
        <f>IF(AC1044="","",COUNTIFS(AC2:AC3002,AC1044))</f>
        <v/>
      </c>
      <c r="AH1044" s="2" t="str">
        <f ca="1">IFERROR(MONTH('pg3'!T46),"--")</f>
        <v>--</v>
      </c>
      <c r="AI1044" s="1">
        <f ca="1">COUNTIFS(AC2:AC3002,'pg3'!C46,AH2:AH3002,AH1044)</f>
        <v>0</v>
      </c>
    </row>
    <row r="1045" spans="27:35" ht="12.75" customHeight="1">
      <c r="AA1045" s="1">
        <f t="shared" si="17"/>
        <v>1044</v>
      </c>
      <c r="AB1045" s="1" t="b">
        <f>AND('pg3'!S47&lt;&gt;"Cancelled",'pg3'!S47&lt;&gt;"Account",'pg3'!S47&lt;&gt;"Pending",'pg3'!S47&lt;&gt;"")</f>
        <v>0</v>
      </c>
      <c r="AC1045" s="1" t="str">
        <f>IF(AB1045=TRUE,'pg3'!C47,"")</f>
        <v/>
      </c>
      <c r="AD1045" s="1" t="str">
        <f>IF('pg3'!S47="Ordered",'pg3'!C47,"")</f>
        <v/>
      </c>
      <c r="AE1045" s="2" t="str">
        <f>IF('pg3'!C47&lt;&gt;"",COUNTIF(AD2:AD3002,'pg3'!C47)&gt;4,"--")</f>
        <v>--</v>
      </c>
      <c r="AF1045" s="1" t="str">
        <f ca="1">IF(startDate="",0,IF(AND('pg3'!T47&gt;=startDate,'pg3'!T47&lt;=endDate,'pg3'!R47&lt;&gt;""),'pg3'!R47,""))</f>
        <v/>
      </c>
      <c r="AG1045" s="110" t="str">
        <f>IF(AC1045="","",COUNTIFS(AC2:AC3002,AC1045))</f>
        <v/>
      </c>
      <c r="AH1045" s="2" t="str">
        <f ca="1">IFERROR(MONTH('pg3'!T47),"--")</f>
        <v>--</v>
      </c>
      <c r="AI1045" s="1">
        <f ca="1">COUNTIFS(AC2:AC3002,'pg3'!C47,AH2:AH3002,AH1045)</f>
        <v>0</v>
      </c>
    </row>
    <row r="1046" spans="27:35" ht="12.75" customHeight="1">
      <c r="AA1046" s="1">
        <f t="shared" si="17"/>
        <v>1045</v>
      </c>
      <c r="AB1046" s="1" t="b">
        <f>AND('pg3'!S48&lt;&gt;"Cancelled",'pg3'!S48&lt;&gt;"Account",'pg3'!S48&lt;&gt;"Pending",'pg3'!S48&lt;&gt;"")</f>
        <v>0</v>
      </c>
      <c r="AC1046" s="1" t="str">
        <f>IF(AB1046=TRUE,'pg3'!C48,"")</f>
        <v/>
      </c>
      <c r="AD1046" s="1" t="str">
        <f>IF('pg3'!S48="Ordered",'pg3'!C48,"")</f>
        <v/>
      </c>
      <c r="AE1046" s="2" t="str">
        <f>IF('pg3'!C48&lt;&gt;"",COUNTIF(AD2:AD3002,'pg3'!C48)&gt;4,"--")</f>
        <v>--</v>
      </c>
      <c r="AF1046" s="1" t="str">
        <f ca="1">IF(startDate="",0,IF(AND('pg3'!T48&gt;=startDate,'pg3'!T48&lt;=endDate,'pg3'!R48&lt;&gt;""),'pg3'!R48,""))</f>
        <v/>
      </c>
      <c r="AG1046" s="110" t="str">
        <f>IF(AC1046="","",COUNTIFS(AC2:AC3002,AC1046))</f>
        <v/>
      </c>
      <c r="AH1046" s="2" t="str">
        <f ca="1">IFERROR(MONTH('pg3'!T48),"--")</f>
        <v>--</v>
      </c>
      <c r="AI1046" s="1">
        <f ca="1">COUNTIFS(AC2:AC3002,'pg3'!C48,AH2:AH3002,AH1046)</f>
        <v>0</v>
      </c>
    </row>
    <row r="1047" spans="27:35" ht="12.75" customHeight="1">
      <c r="AA1047" s="1">
        <f t="shared" si="17"/>
        <v>1046</v>
      </c>
      <c r="AB1047" s="1" t="b">
        <f>AND('pg3'!S49&lt;&gt;"Cancelled",'pg3'!S49&lt;&gt;"Account",'pg3'!S49&lt;&gt;"Pending",'pg3'!S49&lt;&gt;"")</f>
        <v>0</v>
      </c>
      <c r="AC1047" s="1" t="str">
        <f>IF(AB1047=TRUE,'pg3'!C49,"")</f>
        <v/>
      </c>
      <c r="AD1047" s="1" t="str">
        <f>IF('pg3'!S49="Ordered",'pg3'!C49,"")</f>
        <v/>
      </c>
      <c r="AE1047" s="2" t="str">
        <f>IF('pg3'!C49&lt;&gt;"",COUNTIF(AD2:AD3002,'pg3'!C49)&gt;4,"--")</f>
        <v>--</v>
      </c>
      <c r="AF1047" s="1" t="str">
        <f ca="1">IF(startDate="",0,IF(AND('pg3'!T49&gt;=startDate,'pg3'!T49&lt;=endDate,'pg3'!R49&lt;&gt;""),'pg3'!R49,""))</f>
        <v/>
      </c>
      <c r="AG1047" s="110" t="str">
        <f>IF(AC1047="","",COUNTIFS(AC2:AC3002,AC1047))</f>
        <v/>
      </c>
      <c r="AH1047" s="2" t="str">
        <f ca="1">IFERROR(MONTH('pg3'!T49),"--")</f>
        <v>--</v>
      </c>
      <c r="AI1047" s="1">
        <f ca="1">COUNTIFS(AC2:AC3002,'pg3'!C49,AH2:AH3002,AH1047)</f>
        <v>0</v>
      </c>
    </row>
    <row r="1048" spans="27:35" ht="12.75" customHeight="1">
      <c r="AA1048" s="1">
        <f t="shared" si="17"/>
        <v>1047</v>
      </c>
      <c r="AB1048" s="1" t="b">
        <f>AND('pg3'!S50&lt;&gt;"Cancelled",'pg3'!S50&lt;&gt;"Account",'pg3'!S50&lt;&gt;"Pending",'pg3'!S50&lt;&gt;"")</f>
        <v>0</v>
      </c>
      <c r="AC1048" s="1" t="str">
        <f>IF(AB1048=TRUE,'pg3'!C50,"")</f>
        <v/>
      </c>
      <c r="AD1048" s="1" t="str">
        <f>IF('pg3'!S50="Ordered",'pg3'!C50,"")</f>
        <v/>
      </c>
      <c r="AE1048" s="2" t="str">
        <f>IF('pg3'!C50&lt;&gt;"",COUNTIF(AD2:AD3002,'pg3'!C50)&gt;4,"--")</f>
        <v>--</v>
      </c>
      <c r="AF1048" s="1" t="str">
        <f ca="1">IF(startDate="",0,IF(AND('pg3'!T50&gt;=startDate,'pg3'!T50&lt;=endDate,'pg3'!R50&lt;&gt;""),'pg3'!R50,""))</f>
        <v/>
      </c>
      <c r="AG1048" s="110" t="str">
        <f>IF(AC1048="","",COUNTIFS(AC2:AC3002,AC1048))</f>
        <v/>
      </c>
      <c r="AH1048" s="2" t="str">
        <f ca="1">IFERROR(MONTH('pg3'!T50),"--")</f>
        <v>--</v>
      </c>
      <c r="AI1048" s="1">
        <f ca="1">COUNTIFS(AC2:AC3002,'pg3'!C50,AH2:AH3002,AH1048)</f>
        <v>0</v>
      </c>
    </row>
    <row r="1049" spans="27:35" ht="12.75" customHeight="1">
      <c r="AA1049" s="1">
        <f t="shared" si="17"/>
        <v>1048</v>
      </c>
      <c r="AB1049" s="1" t="b">
        <f>AND('pg3'!S51&lt;&gt;"Cancelled",'pg3'!S51&lt;&gt;"Account",'pg3'!S51&lt;&gt;"Pending",'pg3'!S51&lt;&gt;"")</f>
        <v>0</v>
      </c>
      <c r="AC1049" s="1" t="str">
        <f>IF(AB1049=TRUE,'pg3'!C51,"")</f>
        <v/>
      </c>
      <c r="AD1049" s="1" t="str">
        <f>IF('pg3'!S51="Ordered",'pg3'!C51,"")</f>
        <v/>
      </c>
      <c r="AE1049" s="2" t="str">
        <f>IF('pg3'!C51&lt;&gt;"",COUNTIF(AD2:AD3002,'pg3'!C51)&gt;4,"--")</f>
        <v>--</v>
      </c>
      <c r="AF1049" s="1" t="str">
        <f ca="1">IF(startDate="",0,IF(AND('pg3'!T51&gt;=startDate,'pg3'!T51&lt;=endDate,'pg3'!R51&lt;&gt;""),'pg3'!R51,""))</f>
        <v/>
      </c>
      <c r="AG1049" s="110" t="str">
        <f>IF(AC1049="","",COUNTIFS(AC2:AC3002,AC1049))</f>
        <v/>
      </c>
      <c r="AH1049" s="2" t="str">
        <f ca="1">IFERROR(MONTH('pg3'!T51),"--")</f>
        <v>--</v>
      </c>
      <c r="AI1049" s="1">
        <f ca="1">COUNTIFS(AC2:AC3002,'pg3'!C51,AH2:AH3002,AH1049)</f>
        <v>0</v>
      </c>
    </row>
    <row r="1050" spans="27:35" ht="12.75" customHeight="1">
      <c r="AA1050" s="1">
        <f t="shared" si="17"/>
        <v>1049</v>
      </c>
      <c r="AB1050" s="1" t="b">
        <f>AND('pg3'!S52&lt;&gt;"Cancelled",'pg3'!S52&lt;&gt;"Account",'pg3'!S52&lt;&gt;"Pending",'pg3'!S52&lt;&gt;"")</f>
        <v>0</v>
      </c>
      <c r="AC1050" s="1" t="str">
        <f>IF(AB1050=TRUE,'pg3'!C52,"")</f>
        <v/>
      </c>
      <c r="AD1050" s="1" t="str">
        <f>IF('pg3'!S52="Ordered",'pg3'!C52,"")</f>
        <v/>
      </c>
      <c r="AE1050" s="2" t="str">
        <f>IF('pg3'!C52&lt;&gt;"",COUNTIF(AD2:AD3002,'pg3'!C52)&gt;4,"--")</f>
        <v>--</v>
      </c>
      <c r="AF1050" s="1" t="str">
        <f ca="1">IF(startDate="",0,IF(AND('pg3'!T52&gt;=startDate,'pg3'!T52&lt;=endDate,'pg3'!R52&lt;&gt;""),'pg3'!R52,""))</f>
        <v/>
      </c>
      <c r="AG1050" s="110" t="str">
        <f>IF(AC1050="","",COUNTIFS(AC2:AC3002,AC1050))</f>
        <v/>
      </c>
      <c r="AH1050" s="2" t="str">
        <f ca="1">IFERROR(MONTH('pg3'!T52),"--")</f>
        <v>--</v>
      </c>
      <c r="AI1050" s="1">
        <f ca="1">COUNTIFS(AC2:AC3002,'pg3'!C52,AH2:AH3002,AH1050)</f>
        <v>0</v>
      </c>
    </row>
    <row r="1051" spans="27:35" ht="12.75" customHeight="1">
      <c r="AA1051" s="1">
        <f t="shared" si="17"/>
        <v>1050</v>
      </c>
      <c r="AB1051" s="1" t="b">
        <f>AND('pg3'!S53&lt;&gt;"Cancelled",'pg3'!S53&lt;&gt;"Account",'pg3'!S53&lt;&gt;"Pending",'pg3'!S53&lt;&gt;"")</f>
        <v>0</v>
      </c>
      <c r="AC1051" s="1" t="str">
        <f>IF(AB1051=TRUE,'pg3'!C53,"")</f>
        <v/>
      </c>
      <c r="AD1051" s="1" t="str">
        <f>IF('pg3'!S53="Ordered",'pg3'!C53,"")</f>
        <v/>
      </c>
      <c r="AE1051" s="2" t="str">
        <f>IF('pg3'!C53&lt;&gt;"",COUNTIF(AD2:AD3002,'pg3'!C53)&gt;4,"--")</f>
        <v>--</v>
      </c>
      <c r="AF1051" s="1" t="str">
        <f ca="1">IF(startDate="",0,IF(AND('pg3'!T53&gt;=startDate,'pg3'!T53&lt;=endDate,'pg3'!R53&lt;&gt;""),'pg3'!R53,""))</f>
        <v/>
      </c>
      <c r="AG1051" s="110" t="str">
        <f>IF(AC1051="","",COUNTIFS(AC2:AC3002,AC1051))</f>
        <v/>
      </c>
      <c r="AH1051" s="2" t="str">
        <f ca="1">IFERROR(MONTH('pg3'!T53),"--")</f>
        <v>--</v>
      </c>
      <c r="AI1051" s="1">
        <f ca="1">COUNTIFS(AC2:AC3002,'pg3'!C53,AH2:AH3002,AH1051)</f>
        <v>0</v>
      </c>
    </row>
    <row r="1052" spans="27:35" ht="12.75" customHeight="1">
      <c r="AA1052" s="1">
        <f t="shared" si="17"/>
        <v>1051</v>
      </c>
      <c r="AB1052" s="1" t="b">
        <f>AND('pg3'!S54&lt;&gt;"Cancelled",'pg3'!S54&lt;&gt;"Account",'pg3'!S54&lt;&gt;"Pending",'pg3'!S54&lt;&gt;"")</f>
        <v>0</v>
      </c>
      <c r="AC1052" s="1" t="str">
        <f>IF(AB1052=TRUE,'pg3'!C54,"")</f>
        <v/>
      </c>
      <c r="AD1052" s="1" t="str">
        <f>IF('pg3'!S54="Ordered",'pg3'!C54,"")</f>
        <v/>
      </c>
      <c r="AE1052" s="2" t="str">
        <f>IF('pg3'!C54&lt;&gt;"",COUNTIF(AD2:AD3002,'pg3'!C54)&gt;4,"--")</f>
        <v>--</v>
      </c>
      <c r="AF1052" s="1" t="str">
        <f ca="1">IF(startDate="",0,IF(AND('pg3'!T54&gt;=startDate,'pg3'!T54&lt;=endDate,'pg3'!R54&lt;&gt;""),'pg3'!R54,""))</f>
        <v/>
      </c>
      <c r="AG1052" s="110" t="str">
        <f>IF(AC1052="","",COUNTIFS(AC2:AC3002,AC1052))</f>
        <v/>
      </c>
      <c r="AH1052" s="2" t="str">
        <f ca="1">IFERROR(MONTH('pg3'!T54),"--")</f>
        <v>--</v>
      </c>
      <c r="AI1052" s="1">
        <f ca="1">COUNTIFS(AC2:AC3002,'pg3'!C54,AH2:AH3002,AH1052)</f>
        <v>0</v>
      </c>
    </row>
    <row r="1053" spans="27:35" ht="12.75" customHeight="1">
      <c r="AA1053" s="1">
        <f t="shared" si="17"/>
        <v>1052</v>
      </c>
      <c r="AB1053" s="1" t="b">
        <f>AND('pg3'!S55&lt;&gt;"Cancelled",'pg3'!S55&lt;&gt;"Account",'pg3'!S55&lt;&gt;"Pending",'pg3'!S55&lt;&gt;"")</f>
        <v>0</v>
      </c>
      <c r="AC1053" s="1" t="str">
        <f>IF(AB1053=TRUE,'pg3'!C55,"")</f>
        <v/>
      </c>
      <c r="AD1053" s="1" t="str">
        <f>IF('pg3'!S55="Ordered",'pg3'!C55,"")</f>
        <v/>
      </c>
      <c r="AE1053" s="2" t="str">
        <f>IF('pg3'!C55&lt;&gt;"",COUNTIF(AD2:AD3002,'pg3'!C55)&gt;4,"--")</f>
        <v>--</v>
      </c>
      <c r="AF1053" s="1" t="str">
        <f ca="1">IF(startDate="",0,IF(AND('pg3'!T55&gt;=startDate,'pg3'!T55&lt;=endDate,'pg3'!R55&lt;&gt;""),'pg3'!R55,""))</f>
        <v/>
      </c>
      <c r="AG1053" s="110" t="str">
        <f>IF(AC1053="","",COUNTIFS(AC2:AC3002,AC1053))</f>
        <v/>
      </c>
      <c r="AH1053" s="2" t="str">
        <f ca="1">IFERROR(MONTH('pg3'!T55),"--")</f>
        <v>--</v>
      </c>
      <c r="AI1053" s="1">
        <f ca="1">COUNTIFS(AC2:AC3002,'pg3'!C55,AH2:AH3002,AH1053)</f>
        <v>0</v>
      </c>
    </row>
    <row r="1054" spans="27:35" ht="12.75" customHeight="1">
      <c r="AA1054" s="1">
        <f t="shared" si="17"/>
        <v>1053</v>
      </c>
      <c r="AB1054" s="1" t="b">
        <f>AND('pg3'!S56&lt;&gt;"Cancelled",'pg3'!S56&lt;&gt;"Account",'pg3'!S56&lt;&gt;"Pending",'pg3'!S56&lt;&gt;"")</f>
        <v>0</v>
      </c>
      <c r="AC1054" s="1" t="str">
        <f>IF(AB1054=TRUE,'pg3'!C56,"")</f>
        <v/>
      </c>
      <c r="AD1054" s="1" t="str">
        <f>IF('pg3'!S56="Ordered",'pg3'!C56,"")</f>
        <v/>
      </c>
      <c r="AE1054" s="2" t="str">
        <f>IF('pg3'!C56&lt;&gt;"",COUNTIF(AD2:AD3002,'pg3'!C56)&gt;4,"--")</f>
        <v>--</v>
      </c>
      <c r="AF1054" s="1" t="str">
        <f ca="1">IF(startDate="",0,IF(AND('pg3'!T56&gt;=startDate,'pg3'!T56&lt;=endDate,'pg3'!R56&lt;&gt;""),'pg3'!R56,""))</f>
        <v/>
      </c>
      <c r="AG1054" s="110" t="str">
        <f>IF(AC1054="","",COUNTIFS(AC2:AC3002,AC1054))</f>
        <v/>
      </c>
      <c r="AH1054" s="2" t="str">
        <f ca="1">IFERROR(MONTH('pg3'!T56),"--")</f>
        <v>--</v>
      </c>
      <c r="AI1054" s="1">
        <f ca="1">COUNTIFS(AC2:AC3002,'pg3'!C56,AH2:AH3002,AH1054)</f>
        <v>0</v>
      </c>
    </row>
    <row r="1055" spans="27:35" ht="12.75" customHeight="1">
      <c r="AA1055" s="1">
        <f t="shared" si="17"/>
        <v>1054</v>
      </c>
      <c r="AB1055" s="1" t="b">
        <f>AND('pg3'!S57&lt;&gt;"Cancelled",'pg3'!S57&lt;&gt;"Account",'pg3'!S57&lt;&gt;"Pending",'pg3'!S57&lt;&gt;"")</f>
        <v>0</v>
      </c>
      <c r="AC1055" s="1" t="str">
        <f>IF(AB1055=TRUE,'pg3'!C57,"")</f>
        <v/>
      </c>
      <c r="AD1055" s="1" t="str">
        <f>IF('pg3'!S57="Ordered",'pg3'!C57,"")</f>
        <v/>
      </c>
      <c r="AE1055" s="2" t="str">
        <f>IF('pg3'!C57&lt;&gt;"",COUNTIF(AD2:AD3002,'pg3'!C57)&gt;4,"--")</f>
        <v>--</v>
      </c>
      <c r="AF1055" s="1" t="str">
        <f ca="1">IF(startDate="",0,IF(AND('pg3'!T57&gt;=startDate,'pg3'!T57&lt;=endDate,'pg3'!R57&lt;&gt;""),'pg3'!R57,""))</f>
        <v/>
      </c>
      <c r="AG1055" s="110" t="str">
        <f>IF(AC1055="","",COUNTIFS(AC2:AC3002,AC1055))</f>
        <v/>
      </c>
      <c r="AH1055" s="2" t="str">
        <f ca="1">IFERROR(MONTH('pg3'!T57),"--")</f>
        <v>--</v>
      </c>
      <c r="AI1055" s="1">
        <f ca="1">COUNTIFS(AC2:AC3002,'pg3'!C57,AH2:AH3002,AH1055)</f>
        <v>0</v>
      </c>
    </row>
    <row r="1056" spans="27:35" ht="12.75" customHeight="1">
      <c r="AA1056" s="1">
        <f t="shared" si="17"/>
        <v>1055</v>
      </c>
      <c r="AB1056" s="1" t="b">
        <f>AND('pg3'!S58&lt;&gt;"Cancelled",'pg3'!S58&lt;&gt;"Account",'pg3'!S58&lt;&gt;"Pending",'pg3'!S58&lt;&gt;"")</f>
        <v>0</v>
      </c>
      <c r="AC1056" s="1" t="str">
        <f>IF(AB1056=TRUE,'pg3'!C58,"")</f>
        <v/>
      </c>
      <c r="AD1056" s="1" t="str">
        <f>IF('pg3'!S58="Ordered",'pg3'!C58,"")</f>
        <v/>
      </c>
      <c r="AE1056" s="2" t="str">
        <f>IF('pg3'!C58&lt;&gt;"",COUNTIF(AD2:AD3002,'pg3'!C58)&gt;4,"--")</f>
        <v>--</v>
      </c>
      <c r="AF1056" s="1" t="str">
        <f ca="1">IF(startDate="",0,IF(AND('pg3'!T58&gt;=startDate,'pg3'!T58&lt;=endDate,'pg3'!R58&lt;&gt;""),'pg3'!R58,""))</f>
        <v/>
      </c>
      <c r="AG1056" s="110" t="str">
        <f>IF(AC1056="","",COUNTIFS(AC2:AC3002,AC1056))</f>
        <v/>
      </c>
      <c r="AH1056" s="2" t="str">
        <f ca="1">IFERROR(MONTH('pg3'!T58),"--")</f>
        <v>--</v>
      </c>
      <c r="AI1056" s="1">
        <f ca="1">COUNTIFS(AC2:AC3002,'pg3'!C58,AH2:AH3002,AH1056)</f>
        <v>0</v>
      </c>
    </row>
    <row r="1057" spans="27:35" ht="12.75" customHeight="1">
      <c r="AA1057" s="1">
        <f t="shared" si="17"/>
        <v>1056</v>
      </c>
      <c r="AB1057" s="1" t="b">
        <f>AND('pg3'!S59&lt;&gt;"Cancelled",'pg3'!S59&lt;&gt;"Account",'pg3'!S59&lt;&gt;"Pending",'pg3'!S59&lt;&gt;"")</f>
        <v>0</v>
      </c>
      <c r="AC1057" s="1" t="str">
        <f>IF(AB1057=TRUE,'pg3'!C59,"")</f>
        <v/>
      </c>
      <c r="AD1057" s="1" t="str">
        <f>IF('pg3'!S59="Ordered",'pg3'!C59,"")</f>
        <v/>
      </c>
      <c r="AE1057" s="2" t="str">
        <f>IF('pg3'!C59&lt;&gt;"",COUNTIF(AD2:AD3002,'pg3'!C59)&gt;4,"--")</f>
        <v>--</v>
      </c>
      <c r="AF1057" s="1" t="str">
        <f ca="1">IF(startDate="",0,IF(AND('pg3'!T59&gt;=startDate,'pg3'!T59&lt;=endDate,'pg3'!R59&lt;&gt;""),'pg3'!R59,""))</f>
        <v/>
      </c>
      <c r="AG1057" s="110" t="str">
        <f>IF(AC1057="","",COUNTIFS(AC2:AC3002,AC1057))</f>
        <v/>
      </c>
      <c r="AH1057" s="2" t="str">
        <f ca="1">IFERROR(MONTH('pg3'!T59),"--")</f>
        <v>--</v>
      </c>
      <c r="AI1057" s="1">
        <f ca="1">COUNTIFS(AC2:AC3002,'pg3'!C59,AH2:AH3002,AH1057)</f>
        <v>0</v>
      </c>
    </row>
    <row r="1058" spans="27:35" ht="12.75" customHeight="1">
      <c r="AA1058" s="1">
        <f t="shared" si="17"/>
        <v>1057</v>
      </c>
      <c r="AB1058" s="1" t="b">
        <f>AND('pg3'!S60&lt;&gt;"Cancelled",'pg3'!S60&lt;&gt;"Account",'pg3'!S60&lt;&gt;"Pending",'pg3'!S60&lt;&gt;"")</f>
        <v>0</v>
      </c>
      <c r="AC1058" s="1" t="str">
        <f>IF(AB1058=TRUE,'pg3'!C60,"")</f>
        <v/>
      </c>
      <c r="AD1058" s="1" t="str">
        <f>IF('pg3'!S60="Ordered",'pg3'!C60,"")</f>
        <v/>
      </c>
      <c r="AE1058" s="2" t="str">
        <f>IF('pg3'!C60&lt;&gt;"",COUNTIF(AD2:AD3002,'pg3'!C60)&gt;4,"--")</f>
        <v>--</v>
      </c>
      <c r="AF1058" s="1" t="str">
        <f ca="1">IF(startDate="",0,IF(AND('pg3'!T60&gt;=startDate,'pg3'!T60&lt;=endDate,'pg3'!R60&lt;&gt;""),'pg3'!R60,""))</f>
        <v/>
      </c>
      <c r="AG1058" s="110" t="str">
        <f>IF(AC1058="","",COUNTIFS(AC2:AC3002,AC1058))</f>
        <v/>
      </c>
      <c r="AH1058" s="2" t="str">
        <f ca="1">IFERROR(MONTH('pg3'!T60),"--")</f>
        <v>--</v>
      </c>
      <c r="AI1058" s="1">
        <f ca="1">COUNTIFS(AC2:AC3002,'pg3'!C60,AH2:AH3002,AH1058)</f>
        <v>0</v>
      </c>
    </row>
    <row r="1059" spans="27:35" ht="12.75" customHeight="1">
      <c r="AA1059" s="1">
        <f t="shared" si="17"/>
        <v>1058</v>
      </c>
      <c r="AB1059" s="1" t="b">
        <f>AND('pg3'!S61&lt;&gt;"Cancelled",'pg3'!S61&lt;&gt;"Account",'pg3'!S61&lt;&gt;"Pending",'pg3'!S61&lt;&gt;"")</f>
        <v>0</v>
      </c>
      <c r="AC1059" s="1" t="str">
        <f>IF(AB1059=TRUE,'pg3'!C61,"")</f>
        <v/>
      </c>
      <c r="AD1059" s="1" t="str">
        <f>IF('pg3'!S61="Ordered",'pg3'!C61,"")</f>
        <v/>
      </c>
      <c r="AE1059" s="2" t="str">
        <f>IF('pg3'!C61&lt;&gt;"",COUNTIF(AD2:AD3002,'pg3'!C61)&gt;4,"--")</f>
        <v>--</v>
      </c>
      <c r="AF1059" s="1" t="str">
        <f ca="1">IF(startDate="",0,IF(AND('pg3'!T61&gt;=startDate,'pg3'!T61&lt;=endDate,'pg3'!R61&lt;&gt;""),'pg3'!R61,""))</f>
        <v/>
      </c>
      <c r="AG1059" s="110" t="str">
        <f>IF(AC1059="","",COUNTIFS(AC2:AC3002,AC1059))</f>
        <v/>
      </c>
      <c r="AH1059" s="2" t="str">
        <f ca="1">IFERROR(MONTH('pg3'!T61),"--")</f>
        <v>--</v>
      </c>
      <c r="AI1059" s="1">
        <f ca="1">COUNTIFS(AC2:AC3002,'pg3'!C61,AH2:AH3002,AH1059)</f>
        <v>0</v>
      </c>
    </row>
    <row r="1060" spans="27:35" ht="12.75" customHeight="1">
      <c r="AA1060" s="1">
        <f t="shared" si="17"/>
        <v>1059</v>
      </c>
      <c r="AB1060" s="1" t="b">
        <f>AND('pg3'!S62&lt;&gt;"Cancelled",'pg3'!S62&lt;&gt;"Account",'pg3'!S62&lt;&gt;"Pending",'pg3'!S62&lt;&gt;"")</f>
        <v>0</v>
      </c>
      <c r="AC1060" s="1" t="str">
        <f>IF(AB1060=TRUE,'pg3'!C62,"")</f>
        <v/>
      </c>
      <c r="AD1060" s="1" t="str">
        <f>IF('pg3'!S62="Ordered",'pg3'!C62,"")</f>
        <v/>
      </c>
      <c r="AE1060" s="2" t="str">
        <f>IF('pg3'!C62&lt;&gt;"",COUNTIF(AD2:AD3002,'pg3'!C62)&gt;4,"--")</f>
        <v>--</v>
      </c>
      <c r="AF1060" s="1" t="str">
        <f ca="1">IF(startDate="",0,IF(AND('pg3'!T62&gt;=startDate,'pg3'!T62&lt;=endDate,'pg3'!R62&lt;&gt;""),'pg3'!R62,""))</f>
        <v/>
      </c>
      <c r="AG1060" s="110" t="str">
        <f>IF(AC1060="","",COUNTIFS(AC2:AC3002,AC1060))</f>
        <v/>
      </c>
      <c r="AH1060" s="2" t="str">
        <f ca="1">IFERROR(MONTH('pg3'!T62),"--")</f>
        <v>--</v>
      </c>
      <c r="AI1060" s="1">
        <f ca="1">COUNTIFS(AC2:AC3002,'pg3'!C62,AH2:AH3002,AH1060)</f>
        <v>0</v>
      </c>
    </row>
    <row r="1061" spans="27:35" ht="12.75" customHeight="1">
      <c r="AA1061" s="1">
        <f t="shared" si="17"/>
        <v>1060</v>
      </c>
      <c r="AB1061" s="1" t="b">
        <f>AND('pg3'!S63&lt;&gt;"Cancelled",'pg3'!S63&lt;&gt;"Account",'pg3'!S63&lt;&gt;"Pending",'pg3'!S63&lt;&gt;"")</f>
        <v>0</v>
      </c>
      <c r="AC1061" s="1" t="str">
        <f>IF(AB1061=TRUE,'pg3'!C63,"")</f>
        <v/>
      </c>
      <c r="AD1061" s="1" t="str">
        <f>IF('pg3'!S63="Ordered",'pg3'!C63,"")</f>
        <v/>
      </c>
      <c r="AE1061" s="2" t="str">
        <f>IF('pg3'!C63&lt;&gt;"",COUNTIF(AD2:AD3002,'pg3'!C63)&gt;4,"--")</f>
        <v>--</v>
      </c>
      <c r="AF1061" s="1" t="str">
        <f ca="1">IF(startDate="",0,IF(AND('pg3'!T63&gt;=startDate,'pg3'!T63&lt;=endDate,'pg3'!R63&lt;&gt;""),'pg3'!R63,""))</f>
        <v/>
      </c>
      <c r="AG1061" s="110" t="str">
        <f>IF(AC1061="","",COUNTIFS(AC2:AC3002,AC1061))</f>
        <v/>
      </c>
      <c r="AH1061" s="2" t="str">
        <f ca="1">IFERROR(MONTH('pg3'!T63),"--")</f>
        <v>--</v>
      </c>
      <c r="AI1061" s="1">
        <f ca="1">COUNTIFS(AC2:AC3002,'pg3'!C63,AH2:AH3002,AH1061)</f>
        <v>0</v>
      </c>
    </row>
    <row r="1062" spans="27:35" ht="12.75" customHeight="1">
      <c r="AA1062" s="1">
        <f t="shared" si="17"/>
        <v>1061</v>
      </c>
      <c r="AB1062" s="1" t="b">
        <f>AND('pg3'!S64&lt;&gt;"Cancelled",'pg3'!S64&lt;&gt;"Account",'pg3'!S64&lt;&gt;"Pending",'pg3'!S64&lt;&gt;"")</f>
        <v>0</v>
      </c>
      <c r="AC1062" s="1" t="str">
        <f>IF(AB1062=TRUE,'pg3'!C64,"")</f>
        <v/>
      </c>
      <c r="AD1062" s="1" t="str">
        <f>IF('pg3'!S64="Ordered",'pg3'!C64,"")</f>
        <v/>
      </c>
      <c r="AE1062" s="2" t="str">
        <f>IF('pg3'!C64&lt;&gt;"",COUNTIF(AD2:AD3002,'pg3'!C64)&gt;4,"--")</f>
        <v>--</v>
      </c>
      <c r="AF1062" s="1" t="str">
        <f ca="1">IF(startDate="",0,IF(AND('pg3'!T64&gt;=startDate,'pg3'!T64&lt;=endDate,'pg3'!R64&lt;&gt;""),'pg3'!R64,""))</f>
        <v/>
      </c>
      <c r="AG1062" s="110" t="str">
        <f>IF(AC1062="","",COUNTIFS(AC2:AC3002,AC1062))</f>
        <v/>
      </c>
      <c r="AH1062" s="2" t="str">
        <f ca="1">IFERROR(MONTH('pg3'!T64),"--")</f>
        <v>--</v>
      </c>
      <c r="AI1062" s="1">
        <f ca="1">COUNTIFS(AC2:AC3002,'pg3'!C64,AH2:AH3002,AH1062)</f>
        <v>0</v>
      </c>
    </row>
    <row r="1063" spans="27:35" ht="12.75" customHeight="1">
      <c r="AA1063" s="1">
        <f t="shared" si="17"/>
        <v>1062</v>
      </c>
      <c r="AB1063" s="1" t="b">
        <f>AND('pg3'!S65&lt;&gt;"Cancelled",'pg3'!S65&lt;&gt;"Account",'pg3'!S65&lt;&gt;"Pending",'pg3'!S65&lt;&gt;"")</f>
        <v>0</v>
      </c>
      <c r="AC1063" s="1" t="str">
        <f>IF(AB1063=TRUE,'pg3'!C65,"")</f>
        <v/>
      </c>
      <c r="AD1063" s="1" t="str">
        <f>IF('pg3'!S65="Ordered",'pg3'!C65,"")</f>
        <v/>
      </c>
      <c r="AE1063" s="2" t="str">
        <f>IF('pg3'!C65&lt;&gt;"",COUNTIF(AD2:AD3002,'pg3'!C65)&gt;4,"--")</f>
        <v>--</v>
      </c>
      <c r="AF1063" s="1" t="str">
        <f ca="1">IF(startDate="",0,IF(AND('pg3'!T65&gt;=startDate,'pg3'!T65&lt;=endDate,'pg3'!R65&lt;&gt;""),'pg3'!R65,""))</f>
        <v/>
      </c>
      <c r="AG1063" s="110" t="str">
        <f>IF(AC1063="","",COUNTIFS(AC2:AC3002,AC1063))</f>
        <v/>
      </c>
      <c r="AH1063" s="2" t="str">
        <f ca="1">IFERROR(MONTH('pg3'!T65),"--")</f>
        <v>--</v>
      </c>
      <c r="AI1063" s="1">
        <f ca="1">COUNTIFS(AC2:AC3002,'pg3'!C65,AH2:AH3002,AH1063)</f>
        <v>0</v>
      </c>
    </row>
    <row r="1064" spans="27:35" ht="12.75" customHeight="1">
      <c r="AA1064" s="1">
        <f t="shared" si="17"/>
        <v>1063</v>
      </c>
      <c r="AB1064" s="1" t="b">
        <f>AND('pg3'!S66&lt;&gt;"Cancelled",'pg3'!S66&lt;&gt;"Account",'pg3'!S66&lt;&gt;"Pending",'pg3'!S66&lt;&gt;"")</f>
        <v>0</v>
      </c>
      <c r="AC1064" s="1" t="str">
        <f>IF(AB1064=TRUE,'pg3'!C66,"")</f>
        <v/>
      </c>
      <c r="AD1064" s="1" t="str">
        <f>IF('pg3'!S66="Ordered",'pg3'!C66,"")</f>
        <v/>
      </c>
      <c r="AE1064" s="2" t="str">
        <f>IF('pg3'!C66&lt;&gt;"",COUNTIF(AD2:AD3002,'pg3'!C66)&gt;4,"--")</f>
        <v>--</v>
      </c>
      <c r="AF1064" s="1" t="str">
        <f ca="1">IF(startDate="",0,IF(AND('pg3'!T66&gt;=startDate,'pg3'!T66&lt;=endDate,'pg3'!R66&lt;&gt;""),'pg3'!R66,""))</f>
        <v/>
      </c>
      <c r="AG1064" s="110" t="str">
        <f>IF(AC1064="","",COUNTIFS(AC2:AC3002,AC1064))</f>
        <v/>
      </c>
      <c r="AH1064" s="2" t="str">
        <f ca="1">IFERROR(MONTH('pg3'!T66),"--")</f>
        <v>--</v>
      </c>
      <c r="AI1064" s="1">
        <f ca="1">COUNTIFS(AC2:AC3002,'pg3'!C66,AH2:AH3002,AH1064)</f>
        <v>0</v>
      </c>
    </row>
    <row r="1065" spans="27:35" ht="12.75" customHeight="1">
      <c r="AA1065" s="1">
        <f t="shared" si="17"/>
        <v>1064</v>
      </c>
      <c r="AB1065" s="1" t="b">
        <f>AND('pg3'!S67&lt;&gt;"Cancelled",'pg3'!S67&lt;&gt;"Account",'pg3'!S67&lt;&gt;"Pending",'pg3'!S67&lt;&gt;"")</f>
        <v>0</v>
      </c>
      <c r="AC1065" s="1" t="str">
        <f>IF(AB1065=TRUE,'pg3'!C67,"")</f>
        <v/>
      </c>
      <c r="AD1065" s="1" t="str">
        <f>IF('pg3'!S67="Ordered",'pg3'!C67,"")</f>
        <v/>
      </c>
      <c r="AE1065" s="2" t="str">
        <f>IF('pg3'!C67&lt;&gt;"",COUNTIF(AD2:AD3002,'pg3'!C67)&gt;4,"--")</f>
        <v>--</v>
      </c>
      <c r="AF1065" s="1" t="str">
        <f ca="1">IF(startDate="",0,IF(AND('pg3'!T67&gt;=startDate,'pg3'!T67&lt;=endDate,'pg3'!R67&lt;&gt;""),'pg3'!R67,""))</f>
        <v/>
      </c>
      <c r="AG1065" s="110" t="str">
        <f>IF(AC1065="","",COUNTIFS(AC2:AC3002,AC1065))</f>
        <v/>
      </c>
      <c r="AH1065" s="2" t="str">
        <f ca="1">IFERROR(MONTH('pg3'!T67),"--")</f>
        <v>--</v>
      </c>
      <c r="AI1065" s="1">
        <f ca="1">COUNTIFS(AC2:AC3002,'pg3'!C67,AH2:AH3002,AH1065)</f>
        <v>0</v>
      </c>
    </row>
    <row r="1066" spans="27:35" ht="12.75" customHeight="1">
      <c r="AA1066" s="1">
        <f t="shared" si="17"/>
        <v>1065</v>
      </c>
      <c r="AB1066" s="1" t="b">
        <f>AND('pg3'!S68&lt;&gt;"Cancelled",'pg3'!S68&lt;&gt;"Account",'pg3'!S68&lt;&gt;"Pending",'pg3'!S68&lt;&gt;"")</f>
        <v>0</v>
      </c>
      <c r="AC1066" s="1" t="str">
        <f>IF(AB1066=TRUE,'pg3'!C68,"")</f>
        <v/>
      </c>
      <c r="AD1066" s="1" t="str">
        <f>IF('pg3'!S68="Ordered",'pg3'!C68,"")</f>
        <v/>
      </c>
      <c r="AE1066" s="2" t="str">
        <f>IF('pg3'!C68&lt;&gt;"",COUNTIF(AD2:AD3002,'pg3'!C68)&gt;4,"--")</f>
        <v>--</v>
      </c>
      <c r="AF1066" s="1" t="str">
        <f ca="1">IF(startDate="",0,IF(AND('pg3'!T68&gt;=startDate,'pg3'!T68&lt;=endDate,'pg3'!R68&lt;&gt;""),'pg3'!R68,""))</f>
        <v/>
      </c>
      <c r="AG1066" s="110" t="str">
        <f>IF(AC1066="","",COUNTIFS(AC2:AC3002,AC1066))</f>
        <v/>
      </c>
      <c r="AH1066" s="2" t="str">
        <f ca="1">IFERROR(MONTH('pg3'!T68),"--")</f>
        <v>--</v>
      </c>
      <c r="AI1066" s="1">
        <f ca="1">COUNTIFS(AC2:AC3002,'pg3'!C68,AH2:AH3002,AH1066)</f>
        <v>0</v>
      </c>
    </row>
    <row r="1067" spans="27:35" ht="12.75" customHeight="1">
      <c r="AA1067" s="1">
        <f t="shared" si="17"/>
        <v>1066</v>
      </c>
      <c r="AB1067" s="1" t="b">
        <f>AND('pg3'!S69&lt;&gt;"Cancelled",'pg3'!S69&lt;&gt;"Account",'pg3'!S69&lt;&gt;"Pending",'pg3'!S69&lt;&gt;"")</f>
        <v>0</v>
      </c>
      <c r="AC1067" s="1" t="str">
        <f>IF(AB1067=TRUE,'pg3'!C69,"")</f>
        <v/>
      </c>
      <c r="AD1067" s="1" t="str">
        <f>IF('pg3'!S69="Ordered",'pg3'!C69,"")</f>
        <v/>
      </c>
      <c r="AE1067" s="2" t="str">
        <f>IF('pg3'!C69&lt;&gt;"",COUNTIF(AD2:AD3002,'pg3'!C69)&gt;4,"--")</f>
        <v>--</v>
      </c>
      <c r="AF1067" s="1" t="str">
        <f ca="1">IF(startDate="",0,IF(AND('pg3'!T69&gt;=startDate,'pg3'!T69&lt;=endDate,'pg3'!R69&lt;&gt;""),'pg3'!R69,""))</f>
        <v/>
      </c>
      <c r="AG1067" s="110" t="str">
        <f>IF(AC1067="","",COUNTIFS(AC2:AC3002,AC1067))</f>
        <v/>
      </c>
      <c r="AH1067" s="2" t="str">
        <f ca="1">IFERROR(MONTH('pg3'!T69),"--")</f>
        <v>--</v>
      </c>
      <c r="AI1067" s="1">
        <f ca="1">COUNTIFS(AC2:AC3002,'pg3'!C69,AH2:AH3002,AH1067)</f>
        <v>0</v>
      </c>
    </row>
    <row r="1068" spans="27:35" ht="12.75" customHeight="1">
      <c r="AA1068" s="1">
        <f t="shared" si="17"/>
        <v>1067</v>
      </c>
      <c r="AB1068" s="1" t="b">
        <f>AND('pg3'!S70&lt;&gt;"Cancelled",'pg3'!S70&lt;&gt;"Account",'pg3'!S70&lt;&gt;"Pending",'pg3'!S70&lt;&gt;"")</f>
        <v>0</v>
      </c>
      <c r="AC1068" s="1" t="str">
        <f>IF(AB1068=TRUE,'pg3'!C70,"")</f>
        <v/>
      </c>
      <c r="AD1068" s="1" t="str">
        <f>IF('pg3'!S70="Ordered",'pg3'!C70,"")</f>
        <v/>
      </c>
      <c r="AE1068" s="2" t="str">
        <f>IF('pg3'!C70&lt;&gt;"",COUNTIF(AD2:AD3002,'pg3'!C70)&gt;4,"--")</f>
        <v>--</v>
      </c>
      <c r="AF1068" s="1" t="str">
        <f ca="1">IF(startDate="",0,IF(AND('pg3'!T70&gt;=startDate,'pg3'!T70&lt;=endDate,'pg3'!R70&lt;&gt;""),'pg3'!R70,""))</f>
        <v/>
      </c>
      <c r="AG1068" s="110" t="str">
        <f>IF(AC1068="","",COUNTIFS(AC2:AC3002,AC1068))</f>
        <v/>
      </c>
      <c r="AH1068" s="2" t="str">
        <f ca="1">IFERROR(MONTH('pg3'!T70),"--")</f>
        <v>--</v>
      </c>
      <c r="AI1068" s="1">
        <f ca="1">COUNTIFS(AC2:AC3002,'pg3'!C70,AH2:AH3002,AH1068)</f>
        <v>0</v>
      </c>
    </row>
    <row r="1069" spans="27:35" ht="12.75" customHeight="1">
      <c r="AA1069" s="1">
        <f t="shared" si="17"/>
        <v>1068</v>
      </c>
      <c r="AB1069" s="1" t="b">
        <f>AND('pg3'!S71&lt;&gt;"Cancelled",'pg3'!S71&lt;&gt;"Account",'pg3'!S71&lt;&gt;"Pending",'pg3'!S71&lt;&gt;"")</f>
        <v>0</v>
      </c>
      <c r="AC1069" s="1" t="str">
        <f>IF(AB1069=TRUE,'pg3'!C71,"")</f>
        <v/>
      </c>
      <c r="AD1069" s="1" t="str">
        <f>IF('pg3'!S71="Ordered",'pg3'!C71,"")</f>
        <v/>
      </c>
      <c r="AE1069" s="2" t="str">
        <f>IF('pg3'!C71&lt;&gt;"",COUNTIF(AD2:AD3002,'pg3'!C71)&gt;4,"--")</f>
        <v>--</v>
      </c>
      <c r="AF1069" s="1" t="str">
        <f ca="1">IF(startDate="",0,IF(AND('pg3'!T71&gt;=startDate,'pg3'!T71&lt;=endDate,'pg3'!R71&lt;&gt;""),'pg3'!R71,""))</f>
        <v/>
      </c>
      <c r="AG1069" s="110" t="str">
        <f>IF(AC1069="","",COUNTIFS(AC2:AC3002,AC1069))</f>
        <v/>
      </c>
      <c r="AH1069" s="2" t="str">
        <f ca="1">IFERROR(MONTH('pg3'!T71),"--")</f>
        <v>--</v>
      </c>
      <c r="AI1069" s="1">
        <f ca="1">COUNTIFS(AC2:AC3002,'pg3'!C71,AH2:AH3002,AH1069)</f>
        <v>0</v>
      </c>
    </row>
    <row r="1070" spans="27:35" ht="12.75" customHeight="1">
      <c r="AA1070" s="1">
        <f t="shared" si="17"/>
        <v>1069</v>
      </c>
      <c r="AB1070" s="1" t="b">
        <f>AND('pg3'!S72&lt;&gt;"Cancelled",'pg3'!S72&lt;&gt;"Account",'pg3'!S72&lt;&gt;"Pending",'pg3'!S72&lt;&gt;"")</f>
        <v>0</v>
      </c>
      <c r="AC1070" s="1" t="str">
        <f>IF(AB1070=TRUE,'pg3'!C72,"")</f>
        <v/>
      </c>
      <c r="AD1070" s="1" t="str">
        <f>IF('pg3'!S72="Ordered",'pg3'!C72,"")</f>
        <v/>
      </c>
      <c r="AE1070" s="2" t="str">
        <f>IF('pg3'!C72&lt;&gt;"",COUNTIF(AD2:AD3002,'pg3'!C72)&gt;4,"--")</f>
        <v>--</v>
      </c>
      <c r="AF1070" s="1" t="str">
        <f ca="1">IF(startDate="",0,IF(AND('pg3'!T72&gt;=startDate,'pg3'!T72&lt;=endDate,'pg3'!R72&lt;&gt;""),'pg3'!R72,""))</f>
        <v/>
      </c>
      <c r="AG1070" s="110" t="str">
        <f>IF(AC1070="","",COUNTIFS(AC2:AC3002,AC1070))</f>
        <v/>
      </c>
      <c r="AH1070" s="2" t="str">
        <f ca="1">IFERROR(MONTH('pg3'!T72),"--")</f>
        <v>--</v>
      </c>
      <c r="AI1070" s="1">
        <f ca="1">COUNTIFS(AC2:AC3002,'pg3'!C72,AH2:AH3002,AH1070)</f>
        <v>0</v>
      </c>
    </row>
    <row r="1071" spans="27:35" ht="12.75" customHeight="1">
      <c r="AA1071" s="1">
        <f t="shared" si="17"/>
        <v>1070</v>
      </c>
      <c r="AB1071" s="1" t="b">
        <f>AND('pg3'!S73&lt;&gt;"Cancelled",'pg3'!S73&lt;&gt;"Account",'pg3'!S73&lt;&gt;"Pending",'pg3'!S73&lt;&gt;"")</f>
        <v>0</v>
      </c>
      <c r="AC1071" s="1" t="str">
        <f>IF(AB1071=TRUE,'pg3'!C73,"")</f>
        <v/>
      </c>
      <c r="AD1071" s="1" t="str">
        <f>IF('pg3'!S73="Ordered",'pg3'!C73,"")</f>
        <v/>
      </c>
      <c r="AE1071" s="2" t="str">
        <f>IF('pg3'!C73&lt;&gt;"",COUNTIF(AD2:AD3002,'pg3'!C73)&gt;4,"--")</f>
        <v>--</v>
      </c>
      <c r="AF1071" s="1" t="str">
        <f ca="1">IF(startDate="",0,IF(AND('pg3'!T73&gt;=startDate,'pg3'!T73&lt;=endDate,'pg3'!R73&lt;&gt;""),'pg3'!R73,""))</f>
        <v/>
      </c>
      <c r="AG1071" s="110" t="str">
        <f>IF(AC1071="","",COUNTIFS(AC2:AC3002,AC1071))</f>
        <v/>
      </c>
      <c r="AH1071" s="2" t="str">
        <f ca="1">IFERROR(MONTH('pg3'!T73),"--")</f>
        <v>--</v>
      </c>
      <c r="AI1071" s="1">
        <f ca="1">COUNTIFS(AC2:AC3002,'pg3'!C73,AH2:AH3002,AH1071)</f>
        <v>0</v>
      </c>
    </row>
    <row r="1072" spans="27:35" ht="12.75" customHeight="1">
      <c r="AA1072" s="1">
        <f t="shared" si="17"/>
        <v>1071</v>
      </c>
      <c r="AB1072" s="1" t="b">
        <f>AND('pg3'!S74&lt;&gt;"Cancelled",'pg3'!S74&lt;&gt;"Account",'pg3'!S74&lt;&gt;"Pending",'pg3'!S74&lt;&gt;"")</f>
        <v>0</v>
      </c>
      <c r="AC1072" s="1" t="str">
        <f>IF(AB1072=TRUE,'pg3'!C74,"")</f>
        <v/>
      </c>
      <c r="AD1072" s="1" t="str">
        <f>IF('pg3'!S74="Ordered",'pg3'!C74,"")</f>
        <v/>
      </c>
      <c r="AE1072" s="2" t="str">
        <f>IF('pg3'!C74&lt;&gt;"",COUNTIF(AD2:AD3002,'pg3'!C74)&gt;4,"--")</f>
        <v>--</v>
      </c>
      <c r="AF1072" s="1" t="str">
        <f ca="1">IF(startDate="",0,IF(AND('pg3'!T74&gt;=startDate,'pg3'!T74&lt;=endDate,'pg3'!R74&lt;&gt;""),'pg3'!R74,""))</f>
        <v/>
      </c>
      <c r="AG1072" s="110" t="str">
        <f>IF(AC1072="","",COUNTIFS(AC2:AC3002,AC1072))</f>
        <v/>
      </c>
      <c r="AH1072" s="2" t="str">
        <f ca="1">IFERROR(MONTH('pg3'!T74),"--")</f>
        <v>--</v>
      </c>
      <c r="AI1072" s="1">
        <f ca="1">COUNTIFS(AC2:AC3002,'pg3'!C74,AH2:AH3002,AH1072)</f>
        <v>0</v>
      </c>
    </row>
    <row r="1073" spans="27:35" ht="12.75" customHeight="1">
      <c r="AA1073" s="1">
        <f t="shared" si="17"/>
        <v>1072</v>
      </c>
      <c r="AB1073" s="1" t="b">
        <f>AND('pg3'!S75&lt;&gt;"Cancelled",'pg3'!S75&lt;&gt;"Account",'pg3'!S75&lt;&gt;"Pending",'pg3'!S75&lt;&gt;"")</f>
        <v>0</v>
      </c>
      <c r="AC1073" s="1" t="str">
        <f>IF(AB1073=TRUE,'pg3'!C75,"")</f>
        <v/>
      </c>
      <c r="AD1073" s="1" t="str">
        <f>IF('pg3'!S75="Ordered",'pg3'!C75,"")</f>
        <v/>
      </c>
      <c r="AE1073" s="2" t="str">
        <f>IF('pg3'!C75&lt;&gt;"",COUNTIF(AD2:AD3002,'pg3'!C75)&gt;4,"--")</f>
        <v>--</v>
      </c>
      <c r="AF1073" s="1" t="str">
        <f ca="1">IF(startDate="",0,IF(AND('pg3'!T75&gt;=startDate,'pg3'!T75&lt;=endDate,'pg3'!R75&lt;&gt;""),'pg3'!R75,""))</f>
        <v/>
      </c>
      <c r="AG1073" s="110" t="str">
        <f>IF(AC1073="","",COUNTIFS(AC2:AC3002,AC1073))</f>
        <v/>
      </c>
      <c r="AH1073" s="2" t="str">
        <f ca="1">IFERROR(MONTH('pg3'!T75),"--")</f>
        <v>--</v>
      </c>
      <c r="AI1073" s="1">
        <f ca="1">COUNTIFS(AC2:AC3002,'pg3'!C75,AH2:AH3002,AH1073)</f>
        <v>0</v>
      </c>
    </row>
    <row r="1074" spans="27:35" ht="12.75" customHeight="1">
      <c r="AA1074" s="1">
        <f t="shared" si="17"/>
        <v>1073</v>
      </c>
      <c r="AB1074" s="1" t="b">
        <f>AND('pg3'!S76&lt;&gt;"Cancelled",'pg3'!S76&lt;&gt;"Account",'pg3'!S76&lt;&gt;"Pending",'pg3'!S76&lt;&gt;"")</f>
        <v>0</v>
      </c>
      <c r="AC1074" s="1" t="str">
        <f>IF(AB1074=TRUE,'pg3'!C76,"")</f>
        <v/>
      </c>
      <c r="AD1074" s="1" t="str">
        <f>IF('pg3'!S76="Ordered",'pg3'!C76,"")</f>
        <v/>
      </c>
      <c r="AE1074" s="2" t="str">
        <f>IF('pg3'!C76&lt;&gt;"",COUNTIF(AD2:AD3002,'pg3'!C76)&gt;4,"--")</f>
        <v>--</v>
      </c>
      <c r="AF1074" s="1" t="str">
        <f ca="1">IF(startDate="",0,IF(AND('pg3'!T76&gt;=startDate,'pg3'!T76&lt;=endDate,'pg3'!R76&lt;&gt;""),'pg3'!R76,""))</f>
        <v/>
      </c>
      <c r="AG1074" s="110" t="str">
        <f>IF(AC1074="","",COUNTIFS(AC2:AC3002,AC1074))</f>
        <v/>
      </c>
      <c r="AH1074" s="2" t="str">
        <f ca="1">IFERROR(MONTH('pg3'!T76),"--")</f>
        <v>--</v>
      </c>
      <c r="AI1074" s="1">
        <f ca="1">COUNTIFS(AC2:AC3002,'pg3'!C76,AH2:AH3002,AH1074)</f>
        <v>0</v>
      </c>
    </row>
    <row r="1075" spans="27:35" ht="12.75" customHeight="1">
      <c r="AA1075" s="1">
        <f t="shared" si="17"/>
        <v>1074</v>
      </c>
      <c r="AB1075" s="1" t="b">
        <f>AND('pg3'!S77&lt;&gt;"Cancelled",'pg3'!S77&lt;&gt;"Account",'pg3'!S77&lt;&gt;"Pending",'pg3'!S77&lt;&gt;"")</f>
        <v>0</v>
      </c>
      <c r="AC1075" s="1" t="str">
        <f>IF(AB1075=TRUE,'pg3'!C77,"")</f>
        <v/>
      </c>
      <c r="AD1075" s="1" t="str">
        <f>IF('pg3'!S77="Ordered",'pg3'!C77,"")</f>
        <v/>
      </c>
      <c r="AE1075" s="2" t="str">
        <f>IF('pg3'!C77&lt;&gt;"",COUNTIF(AD2:AD3002,'pg3'!C77)&gt;4,"--")</f>
        <v>--</v>
      </c>
      <c r="AF1075" s="1" t="str">
        <f ca="1">IF(startDate="",0,IF(AND('pg3'!T77&gt;=startDate,'pg3'!T77&lt;=endDate,'pg3'!R77&lt;&gt;""),'pg3'!R77,""))</f>
        <v/>
      </c>
      <c r="AG1075" s="110" t="str">
        <f>IF(AC1075="","",COUNTIFS(AC2:AC3002,AC1075))</f>
        <v/>
      </c>
      <c r="AH1075" s="2" t="str">
        <f ca="1">IFERROR(MONTH('pg3'!T77),"--")</f>
        <v>--</v>
      </c>
      <c r="AI1075" s="1">
        <f ca="1">COUNTIFS(AC2:AC3002,'pg3'!C77,AH2:AH3002,AH1075)</f>
        <v>0</v>
      </c>
    </row>
    <row r="1076" spans="27:35" ht="12.75" customHeight="1">
      <c r="AA1076" s="1">
        <f t="shared" si="17"/>
        <v>1075</v>
      </c>
      <c r="AB1076" s="1" t="b">
        <f>AND('pg3'!S78&lt;&gt;"Cancelled",'pg3'!S78&lt;&gt;"Account",'pg3'!S78&lt;&gt;"Pending",'pg3'!S78&lt;&gt;"")</f>
        <v>0</v>
      </c>
      <c r="AC1076" s="1" t="str">
        <f>IF(AB1076=TRUE,'pg3'!C78,"")</f>
        <v/>
      </c>
      <c r="AD1076" s="1" t="str">
        <f>IF('pg3'!S78="Ordered",'pg3'!C78,"")</f>
        <v/>
      </c>
      <c r="AE1076" s="2" t="str">
        <f>IF('pg3'!C78&lt;&gt;"",COUNTIF(AD2:AD3002,'pg3'!C78)&gt;4,"--")</f>
        <v>--</v>
      </c>
      <c r="AF1076" s="1" t="str">
        <f ca="1">IF(startDate="",0,IF(AND('pg3'!T78&gt;=startDate,'pg3'!T78&lt;=endDate,'pg3'!R78&lt;&gt;""),'pg3'!R78,""))</f>
        <v/>
      </c>
      <c r="AG1076" s="110" t="str">
        <f>IF(AC1076="","",COUNTIFS(AC2:AC3002,AC1076))</f>
        <v/>
      </c>
      <c r="AH1076" s="2" t="str">
        <f ca="1">IFERROR(MONTH('pg3'!T78),"--")</f>
        <v>--</v>
      </c>
      <c r="AI1076" s="1">
        <f ca="1">COUNTIFS(AC2:AC3002,'pg3'!C78,AH2:AH3002,AH1076)</f>
        <v>0</v>
      </c>
    </row>
    <row r="1077" spans="27:35" ht="12.75" customHeight="1">
      <c r="AA1077" s="1">
        <f t="shared" si="17"/>
        <v>1076</v>
      </c>
      <c r="AB1077" s="1" t="b">
        <f>AND('pg3'!S79&lt;&gt;"Cancelled",'pg3'!S79&lt;&gt;"Account",'pg3'!S79&lt;&gt;"Pending",'pg3'!S79&lt;&gt;"")</f>
        <v>0</v>
      </c>
      <c r="AC1077" s="1" t="str">
        <f>IF(AB1077=TRUE,'pg3'!C79,"")</f>
        <v/>
      </c>
      <c r="AD1077" s="1" t="str">
        <f>IF('pg3'!S79="Ordered",'pg3'!C79,"")</f>
        <v/>
      </c>
      <c r="AE1077" s="2" t="str">
        <f>IF('pg3'!C79&lt;&gt;"",COUNTIF(AD2:AD3002,'pg3'!C79)&gt;4,"--")</f>
        <v>--</v>
      </c>
      <c r="AF1077" s="1" t="str">
        <f ca="1">IF(startDate="",0,IF(AND('pg3'!T79&gt;=startDate,'pg3'!T79&lt;=endDate,'pg3'!R79&lt;&gt;""),'pg3'!R79,""))</f>
        <v/>
      </c>
      <c r="AG1077" s="110" t="str">
        <f>IF(AC1077="","",COUNTIFS(AC2:AC3002,AC1077))</f>
        <v/>
      </c>
      <c r="AH1077" s="2" t="str">
        <f ca="1">IFERROR(MONTH('pg3'!T79),"--")</f>
        <v>--</v>
      </c>
      <c r="AI1077" s="1">
        <f ca="1">COUNTIFS(AC2:AC3002,'pg3'!C79,AH2:AH3002,AH1077)</f>
        <v>0</v>
      </c>
    </row>
    <row r="1078" spans="27:35" ht="12.75" customHeight="1">
      <c r="AA1078" s="1">
        <f t="shared" si="17"/>
        <v>1077</v>
      </c>
      <c r="AB1078" s="1" t="b">
        <f>AND('pg3'!S80&lt;&gt;"Cancelled",'pg3'!S80&lt;&gt;"Account",'pg3'!S80&lt;&gt;"Pending",'pg3'!S80&lt;&gt;"")</f>
        <v>0</v>
      </c>
      <c r="AC1078" s="1" t="str">
        <f>IF(AB1078=TRUE,'pg3'!C80,"")</f>
        <v/>
      </c>
      <c r="AD1078" s="1" t="str">
        <f>IF('pg3'!S80="Ordered",'pg3'!C80,"")</f>
        <v/>
      </c>
      <c r="AE1078" s="2" t="str">
        <f>IF('pg3'!C80&lt;&gt;"",COUNTIF(AD2:AD3002,'pg3'!C80)&gt;4,"--")</f>
        <v>--</v>
      </c>
      <c r="AF1078" s="1" t="str">
        <f ca="1">IF(startDate="",0,IF(AND('pg3'!T80&gt;=startDate,'pg3'!T80&lt;=endDate,'pg3'!R80&lt;&gt;""),'pg3'!R80,""))</f>
        <v/>
      </c>
      <c r="AG1078" s="110" t="str">
        <f>IF(AC1078="","",COUNTIFS(AC2:AC3002,AC1078))</f>
        <v/>
      </c>
      <c r="AH1078" s="2" t="str">
        <f ca="1">IFERROR(MONTH('pg3'!T80),"--")</f>
        <v>--</v>
      </c>
      <c r="AI1078" s="1">
        <f ca="1">COUNTIFS(AC2:AC3002,'pg3'!C80,AH2:AH3002,AH1078)</f>
        <v>0</v>
      </c>
    </row>
    <row r="1079" spans="27:35" ht="12.75" customHeight="1">
      <c r="AA1079" s="1">
        <f t="shared" si="17"/>
        <v>1078</v>
      </c>
      <c r="AB1079" s="1" t="b">
        <f>AND('pg3'!S81&lt;&gt;"Cancelled",'pg3'!S81&lt;&gt;"Account",'pg3'!S81&lt;&gt;"Pending",'pg3'!S81&lt;&gt;"")</f>
        <v>0</v>
      </c>
      <c r="AC1079" s="1" t="str">
        <f>IF(AB1079=TRUE,'pg3'!C81,"")</f>
        <v/>
      </c>
      <c r="AD1079" s="1" t="str">
        <f>IF('pg3'!S81="Ordered",'pg3'!C81,"")</f>
        <v/>
      </c>
      <c r="AE1079" s="2" t="str">
        <f>IF('pg3'!C81&lt;&gt;"",COUNTIF(AD2:AD3002,'pg3'!C81)&gt;4,"--")</f>
        <v>--</v>
      </c>
      <c r="AF1079" s="1" t="str">
        <f ca="1">IF(startDate="",0,IF(AND('pg3'!T81&gt;=startDate,'pg3'!T81&lt;=endDate,'pg3'!R81&lt;&gt;""),'pg3'!R81,""))</f>
        <v/>
      </c>
      <c r="AG1079" s="110" t="str">
        <f>IF(AC1079="","",COUNTIFS(AC2:AC3002,AC1079))</f>
        <v/>
      </c>
      <c r="AH1079" s="2" t="str">
        <f ca="1">IFERROR(MONTH('pg3'!T81),"--")</f>
        <v>--</v>
      </c>
      <c r="AI1079" s="1">
        <f ca="1">COUNTIFS(AC2:AC3002,'pg3'!C81,AH2:AH3002,AH1079)</f>
        <v>0</v>
      </c>
    </row>
    <row r="1080" spans="27:35" ht="12.75" customHeight="1">
      <c r="AA1080" s="1">
        <f t="shared" si="17"/>
        <v>1079</v>
      </c>
      <c r="AB1080" s="1" t="b">
        <f>AND('pg3'!S82&lt;&gt;"Cancelled",'pg3'!S82&lt;&gt;"Account",'pg3'!S82&lt;&gt;"Pending",'pg3'!S82&lt;&gt;"")</f>
        <v>0</v>
      </c>
      <c r="AC1080" s="1" t="str">
        <f>IF(AB1080=TRUE,'pg3'!C82,"")</f>
        <v/>
      </c>
      <c r="AD1080" s="1" t="str">
        <f>IF('pg3'!S82="Ordered",'pg3'!C82,"")</f>
        <v/>
      </c>
      <c r="AE1080" s="2" t="str">
        <f>IF('pg3'!C82&lt;&gt;"",COUNTIF(AD2:AD3002,'pg3'!C82)&gt;4,"--")</f>
        <v>--</v>
      </c>
      <c r="AF1080" s="1" t="str">
        <f ca="1">IF(startDate="",0,IF(AND('pg3'!T82&gt;=startDate,'pg3'!T82&lt;=endDate,'pg3'!R82&lt;&gt;""),'pg3'!R82,""))</f>
        <v/>
      </c>
      <c r="AG1080" s="110" t="str">
        <f>IF(AC1080="","",COUNTIFS(AC2:AC3002,AC1080))</f>
        <v/>
      </c>
      <c r="AH1080" s="2" t="str">
        <f ca="1">IFERROR(MONTH('pg3'!T82),"--")</f>
        <v>--</v>
      </c>
      <c r="AI1080" s="1">
        <f ca="1">COUNTIFS(AC2:AC3002,'pg3'!C82,AH2:AH3002,AH1080)</f>
        <v>0</v>
      </c>
    </row>
    <row r="1081" spans="27:35" ht="12.75" customHeight="1">
      <c r="AA1081" s="1">
        <f t="shared" si="17"/>
        <v>1080</v>
      </c>
      <c r="AB1081" s="1" t="b">
        <f>AND('pg3'!S83&lt;&gt;"Cancelled",'pg3'!S83&lt;&gt;"Account",'pg3'!S83&lt;&gt;"Pending",'pg3'!S83&lt;&gt;"")</f>
        <v>0</v>
      </c>
      <c r="AC1081" s="1" t="str">
        <f>IF(AB1081=TRUE,'pg3'!C83,"")</f>
        <v/>
      </c>
      <c r="AD1081" s="1" t="str">
        <f>IF('pg3'!S83="Ordered",'pg3'!C83,"")</f>
        <v/>
      </c>
      <c r="AE1081" s="2" t="str">
        <f>IF('pg3'!C83&lt;&gt;"",COUNTIF(AD2:AD3002,'pg3'!C83)&gt;4,"--")</f>
        <v>--</v>
      </c>
      <c r="AF1081" s="1" t="str">
        <f ca="1">IF(startDate="",0,IF(AND('pg3'!T83&gt;=startDate,'pg3'!T83&lt;=endDate,'pg3'!R83&lt;&gt;""),'pg3'!R83,""))</f>
        <v/>
      </c>
      <c r="AG1081" s="110" t="str">
        <f>IF(AC1081="","",COUNTIFS(AC2:AC3002,AC1081))</f>
        <v/>
      </c>
      <c r="AH1081" s="2" t="str">
        <f ca="1">IFERROR(MONTH('pg3'!T83),"--")</f>
        <v>--</v>
      </c>
      <c r="AI1081" s="1">
        <f ca="1">COUNTIFS(AC2:AC3002,'pg3'!C83,AH2:AH3002,AH1081)</f>
        <v>0</v>
      </c>
    </row>
    <row r="1082" spans="27:35" ht="12.75" customHeight="1">
      <c r="AA1082" s="1">
        <f t="shared" si="17"/>
        <v>1081</v>
      </c>
      <c r="AB1082" s="1" t="b">
        <f>AND('pg3'!S84&lt;&gt;"Cancelled",'pg3'!S84&lt;&gt;"Account",'pg3'!S84&lt;&gt;"Pending",'pg3'!S84&lt;&gt;"")</f>
        <v>0</v>
      </c>
      <c r="AC1082" s="1" t="str">
        <f>IF(AB1082=TRUE,'pg3'!C84,"")</f>
        <v/>
      </c>
      <c r="AD1082" s="1" t="str">
        <f>IF('pg3'!S84="Ordered",'pg3'!C84,"")</f>
        <v/>
      </c>
      <c r="AE1082" s="2" t="str">
        <f>IF('pg3'!C84&lt;&gt;"",COUNTIF(AD2:AD3002,'pg3'!C84)&gt;4,"--")</f>
        <v>--</v>
      </c>
      <c r="AF1082" s="1" t="str">
        <f ca="1">IF(startDate="",0,IF(AND('pg3'!T84&gt;=startDate,'pg3'!T84&lt;=endDate,'pg3'!R84&lt;&gt;""),'pg3'!R84,""))</f>
        <v/>
      </c>
      <c r="AG1082" s="110" t="str">
        <f>IF(AC1082="","",COUNTIFS(AC2:AC3002,AC1082))</f>
        <v/>
      </c>
      <c r="AH1082" s="2" t="str">
        <f ca="1">IFERROR(MONTH('pg3'!T84),"--")</f>
        <v>--</v>
      </c>
      <c r="AI1082" s="1">
        <f ca="1">COUNTIFS(AC2:AC3002,'pg3'!C84,AH2:AH3002,AH1082)</f>
        <v>0</v>
      </c>
    </row>
    <row r="1083" spans="27:35" ht="12.75" customHeight="1">
      <c r="AA1083" s="1">
        <f t="shared" si="17"/>
        <v>1082</v>
      </c>
      <c r="AB1083" s="1" t="b">
        <f>AND('pg3'!S85&lt;&gt;"Cancelled",'pg3'!S85&lt;&gt;"Account",'pg3'!S85&lt;&gt;"Pending",'pg3'!S85&lt;&gt;"")</f>
        <v>0</v>
      </c>
      <c r="AC1083" s="1" t="str">
        <f>IF(AB1083=TRUE,'pg3'!C85,"")</f>
        <v/>
      </c>
      <c r="AD1083" s="1" t="str">
        <f>IF('pg3'!S85="Ordered",'pg3'!C85,"")</f>
        <v/>
      </c>
      <c r="AE1083" s="2" t="str">
        <f>IF('pg3'!C85&lt;&gt;"",COUNTIF(AD2:AD3002,'pg3'!C85)&gt;4,"--")</f>
        <v>--</v>
      </c>
      <c r="AF1083" s="1" t="str">
        <f ca="1">IF(startDate="",0,IF(AND('pg3'!T85&gt;=startDate,'pg3'!T85&lt;=endDate,'pg3'!R85&lt;&gt;""),'pg3'!R85,""))</f>
        <v/>
      </c>
      <c r="AG1083" s="110" t="str">
        <f>IF(AC1083="","",COUNTIFS(AC2:AC3002,AC1083))</f>
        <v/>
      </c>
      <c r="AH1083" s="2" t="str">
        <f ca="1">IFERROR(MONTH('pg3'!T85),"--")</f>
        <v>--</v>
      </c>
      <c r="AI1083" s="1">
        <f ca="1">COUNTIFS(AC2:AC3002,'pg3'!C85,AH2:AH3002,AH1083)</f>
        <v>0</v>
      </c>
    </row>
    <row r="1084" spans="27:35" ht="12.75" customHeight="1">
      <c r="AA1084" s="1">
        <f t="shared" si="17"/>
        <v>1083</v>
      </c>
      <c r="AB1084" s="1" t="b">
        <f>AND('pg3'!S86&lt;&gt;"Cancelled",'pg3'!S86&lt;&gt;"Account",'pg3'!S86&lt;&gt;"Pending",'pg3'!S86&lt;&gt;"")</f>
        <v>0</v>
      </c>
      <c r="AC1084" s="1" t="str">
        <f>IF(AB1084=TRUE,'pg3'!C86,"")</f>
        <v/>
      </c>
      <c r="AD1084" s="1" t="str">
        <f>IF('pg3'!S86="Ordered",'pg3'!C86,"")</f>
        <v/>
      </c>
      <c r="AE1084" s="2" t="str">
        <f>IF('pg3'!C86&lt;&gt;"",COUNTIF(AD2:AD3002,'pg3'!C86)&gt;4,"--")</f>
        <v>--</v>
      </c>
      <c r="AF1084" s="1" t="str">
        <f ca="1">IF(startDate="",0,IF(AND('pg3'!T86&gt;=startDate,'pg3'!T86&lt;=endDate,'pg3'!R86&lt;&gt;""),'pg3'!R86,""))</f>
        <v/>
      </c>
      <c r="AG1084" s="110" t="str">
        <f>IF(AC1084="","",COUNTIFS(AC2:AC3002,AC1084))</f>
        <v/>
      </c>
      <c r="AH1084" s="2" t="str">
        <f ca="1">IFERROR(MONTH('pg3'!T86),"--")</f>
        <v>--</v>
      </c>
      <c r="AI1084" s="1">
        <f ca="1">COUNTIFS(AC2:AC3002,'pg3'!C86,AH2:AH3002,AH1084)</f>
        <v>0</v>
      </c>
    </row>
    <row r="1085" spans="27:35" ht="12.75" customHeight="1">
      <c r="AA1085" s="1">
        <f t="shared" si="17"/>
        <v>1084</v>
      </c>
      <c r="AB1085" s="1" t="b">
        <f>AND('pg3'!S87&lt;&gt;"Cancelled",'pg3'!S87&lt;&gt;"Account",'pg3'!S87&lt;&gt;"Pending",'pg3'!S87&lt;&gt;"")</f>
        <v>0</v>
      </c>
      <c r="AC1085" s="1" t="str">
        <f>IF(AB1085=TRUE,'pg3'!C87,"")</f>
        <v/>
      </c>
      <c r="AD1085" s="1" t="str">
        <f>IF('pg3'!S87="Ordered",'pg3'!C87,"")</f>
        <v/>
      </c>
      <c r="AE1085" s="2" t="str">
        <f>IF('pg3'!C87&lt;&gt;"",COUNTIF(AD2:AD3002,'pg3'!C87)&gt;4,"--")</f>
        <v>--</v>
      </c>
      <c r="AF1085" s="1" t="str">
        <f ca="1">IF(startDate="",0,IF(AND('pg3'!T87&gt;=startDate,'pg3'!T87&lt;=endDate,'pg3'!R87&lt;&gt;""),'pg3'!R87,""))</f>
        <v/>
      </c>
      <c r="AG1085" s="110" t="str">
        <f>IF(AC1085="","",COUNTIFS(AC2:AC3002,AC1085))</f>
        <v/>
      </c>
      <c r="AH1085" s="2" t="str">
        <f ca="1">IFERROR(MONTH('pg3'!T87),"--")</f>
        <v>--</v>
      </c>
      <c r="AI1085" s="1">
        <f ca="1">COUNTIFS(AC2:AC3002,'pg3'!C87,AH2:AH3002,AH1085)</f>
        <v>0</v>
      </c>
    </row>
    <row r="1086" spans="27:35" ht="12.75" customHeight="1">
      <c r="AA1086" s="1">
        <f t="shared" si="17"/>
        <v>1085</v>
      </c>
      <c r="AB1086" s="1" t="b">
        <f>AND('pg3'!S88&lt;&gt;"Cancelled",'pg3'!S88&lt;&gt;"Account",'pg3'!S88&lt;&gt;"Pending",'pg3'!S88&lt;&gt;"")</f>
        <v>0</v>
      </c>
      <c r="AC1086" s="1" t="str">
        <f>IF(AB1086=TRUE,'pg3'!C88,"")</f>
        <v/>
      </c>
      <c r="AD1086" s="1" t="str">
        <f>IF('pg3'!S88="Ordered",'pg3'!C88,"")</f>
        <v/>
      </c>
      <c r="AE1086" s="2" t="str">
        <f>IF('pg3'!C88&lt;&gt;"",COUNTIF(AD2:AD3002,'pg3'!C88)&gt;4,"--")</f>
        <v>--</v>
      </c>
      <c r="AF1086" s="1" t="str">
        <f ca="1">IF(startDate="",0,IF(AND('pg3'!T88&gt;=startDate,'pg3'!T88&lt;=endDate,'pg3'!R88&lt;&gt;""),'pg3'!R88,""))</f>
        <v/>
      </c>
      <c r="AG1086" s="110" t="str">
        <f>IF(AC1086="","",COUNTIFS(AC2:AC3002,AC1086))</f>
        <v/>
      </c>
      <c r="AH1086" s="2" t="str">
        <f ca="1">IFERROR(MONTH('pg3'!T88),"--")</f>
        <v>--</v>
      </c>
      <c r="AI1086" s="1">
        <f ca="1">COUNTIFS(AC2:AC3002,'pg3'!C88,AH2:AH3002,AH1086)</f>
        <v>0</v>
      </c>
    </row>
    <row r="1087" spans="27:35" ht="12.75" customHeight="1">
      <c r="AA1087" s="1">
        <f t="shared" si="17"/>
        <v>1086</v>
      </c>
      <c r="AB1087" s="1" t="b">
        <f>AND('pg3'!S89&lt;&gt;"Cancelled",'pg3'!S89&lt;&gt;"Account",'pg3'!S89&lt;&gt;"Pending",'pg3'!S89&lt;&gt;"")</f>
        <v>0</v>
      </c>
      <c r="AC1087" s="1" t="str">
        <f>IF(AB1087=TRUE,'pg3'!C89,"")</f>
        <v/>
      </c>
      <c r="AD1087" s="1" t="str">
        <f>IF('pg3'!S89="Ordered",'pg3'!C89,"")</f>
        <v/>
      </c>
      <c r="AE1087" s="2" t="str">
        <f>IF('pg3'!C89&lt;&gt;"",COUNTIF(AD2:AD3002,'pg3'!C89)&gt;4,"--")</f>
        <v>--</v>
      </c>
      <c r="AF1087" s="1" t="str">
        <f ca="1">IF(startDate="",0,IF(AND('pg3'!T89&gt;=startDate,'pg3'!T89&lt;=endDate,'pg3'!R89&lt;&gt;""),'pg3'!R89,""))</f>
        <v/>
      </c>
      <c r="AG1087" s="110" t="str">
        <f>IF(AC1087="","",COUNTIFS(AC2:AC3002,AC1087))</f>
        <v/>
      </c>
      <c r="AH1087" s="2" t="str">
        <f ca="1">IFERROR(MONTH('pg3'!T89),"--")</f>
        <v>--</v>
      </c>
      <c r="AI1087" s="1">
        <f ca="1">COUNTIFS(AC2:AC3002,'pg3'!C89,AH2:AH3002,AH1087)</f>
        <v>0</v>
      </c>
    </row>
    <row r="1088" spans="27:35" ht="12.75" customHeight="1">
      <c r="AA1088" s="1">
        <f t="shared" si="17"/>
        <v>1087</v>
      </c>
      <c r="AB1088" s="1" t="b">
        <f>AND('pg3'!S90&lt;&gt;"Cancelled",'pg3'!S90&lt;&gt;"Account",'pg3'!S90&lt;&gt;"Pending",'pg3'!S90&lt;&gt;"")</f>
        <v>0</v>
      </c>
      <c r="AC1088" s="1" t="str">
        <f>IF(AB1088=TRUE,'pg3'!C90,"")</f>
        <v/>
      </c>
      <c r="AD1088" s="1" t="str">
        <f>IF('pg3'!S90="Ordered",'pg3'!C90,"")</f>
        <v/>
      </c>
      <c r="AE1088" s="2" t="str">
        <f>IF('pg3'!C90&lt;&gt;"",COUNTIF(AD2:AD3002,'pg3'!C90)&gt;4,"--")</f>
        <v>--</v>
      </c>
      <c r="AF1088" s="1" t="str">
        <f ca="1">IF(startDate="",0,IF(AND('pg3'!T90&gt;=startDate,'pg3'!T90&lt;=endDate,'pg3'!R90&lt;&gt;""),'pg3'!R90,""))</f>
        <v/>
      </c>
      <c r="AG1088" s="110" t="str">
        <f>IF(AC1088="","",COUNTIFS(AC2:AC3002,AC1088))</f>
        <v/>
      </c>
      <c r="AH1088" s="2" t="str">
        <f ca="1">IFERROR(MONTH('pg3'!T90),"--")</f>
        <v>--</v>
      </c>
      <c r="AI1088" s="1">
        <f ca="1">COUNTIFS(AC2:AC3002,'pg3'!C90,AH2:AH3002,AH1088)</f>
        <v>0</v>
      </c>
    </row>
    <row r="1089" spans="27:35" ht="12.75" customHeight="1">
      <c r="AA1089" s="1">
        <f t="shared" si="17"/>
        <v>1088</v>
      </c>
      <c r="AB1089" s="1" t="b">
        <f>AND('pg3'!S91&lt;&gt;"Cancelled",'pg3'!S91&lt;&gt;"Account",'pg3'!S91&lt;&gt;"Pending",'pg3'!S91&lt;&gt;"")</f>
        <v>0</v>
      </c>
      <c r="AC1089" s="1" t="str">
        <f>IF(AB1089=TRUE,'pg3'!C91,"")</f>
        <v/>
      </c>
      <c r="AD1089" s="1" t="str">
        <f>IF('pg3'!S91="Ordered",'pg3'!C91,"")</f>
        <v/>
      </c>
      <c r="AE1089" s="2" t="str">
        <f>IF('pg3'!C91&lt;&gt;"",COUNTIF(AD2:AD3002,'pg3'!C91)&gt;4,"--")</f>
        <v>--</v>
      </c>
      <c r="AF1089" s="1" t="str">
        <f ca="1">IF(startDate="",0,IF(AND('pg3'!T91&gt;=startDate,'pg3'!T91&lt;=endDate,'pg3'!R91&lt;&gt;""),'pg3'!R91,""))</f>
        <v/>
      </c>
      <c r="AG1089" s="110" t="str">
        <f>IF(AC1089="","",COUNTIFS(AC2:AC3002,AC1089))</f>
        <v/>
      </c>
      <c r="AH1089" s="2" t="str">
        <f ca="1">IFERROR(MONTH('pg3'!T91),"--")</f>
        <v>--</v>
      </c>
      <c r="AI1089" s="1">
        <f ca="1">COUNTIFS(AC2:AC3002,'pg3'!C91,AH2:AH3002,AH1089)</f>
        <v>0</v>
      </c>
    </row>
    <row r="1090" spans="27:35" ht="12.75" customHeight="1">
      <c r="AA1090" s="1">
        <f t="shared" si="17"/>
        <v>1089</v>
      </c>
      <c r="AB1090" s="1" t="b">
        <f>AND('pg3'!S92&lt;&gt;"Cancelled",'pg3'!S92&lt;&gt;"Account",'pg3'!S92&lt;&gt;"Pending",'pg3'!S92&lt;&gt;"")</f>
        <v>0</v>
      </c>
      <c r="AC1090" s="1" t="str">
        <f>IF(AB1090=TRUE,'pg3'!C92,"")</f>
        <v/>
      </c>
      <c r="AD1090" s="1" t="str">
        <f>IF('pg3'!S92="Ordered",'pg3'!C92,"")</f>
        <v/>
      </c>
      <c r="AE1090" s="2" t="str">
        <f>IF('pg3'!C92&lt;&gt;"",COUNTIF(AD2:AD3002,'pg3'!C92)&gt;4,"--")</f>
        <v>--</v>
      </c>
      <c r="AF1090" s="1" t="str">
        <f ca="1">IF(startDate="",0,IF(AND('pg3'!T92&gt;=startDate,'pg3'!T92&lt;=endDate,'pg3'!R92&lt;&gt;""),'pg3'!R92,""))</f>
        <v/>
      </c>
      <c r="AG1090" s="110" t="str">
        <f>IF(AC1090="","",COUNTIFS(AC2:AC3002,AC1090))</f>
        <v/>
      </c>
      <c r="AH1090" s="2" t="str">
        <f ca="1">IFERROR(MONTH('pg3'!T92),"--")</f>
        <v>--</v>
      </c>
      <c r="AI1090" s="1">
        <f ca="1">COUNTIFS(AC2:AC3002,'pg3'!C92,AH2:AH3002,AH1090)</f>
        <v>0</v>
      </c>
    </row>
    <row r="1091" spans="27:35" ht="12.75" customHeight="1">
      <c r="AA1091" s="1">
        <f t="shared" si="17"/>
        <v>1090</v>
      </c>
      <c r="AB1091" s="1" t="b">
        <f>AND('pg3'!S93&lt;&gt;"Cancelled",'pg3'!S93&lt;&gt;"Account",'pg3'!S93&lt;&gt;"Pending",'pg3'!S93&lt;&gt;"")</f>
        <v>0</v>
      </c>
      <c r="AC1091" s="1" t="str">
        <f>IF(AB1091=TRUE,'pg3'!C93,"")</f>
        <v/>
      </c>
      <c r="AD1091" s="1" t="str">
        <f>IF('pg3'!S93="Ordered",'pg3'!C93,"")</f>
        <v/>
      </c>
      <c r="AE1091" s="2" t="str">
        <f>IF('pg3'!C93&lt;&gt;"",COUNTIF(AD2:AD3002,'pg3'!C93)&gt;4,"--")</f>
        <v>--</v>
      </c>
      <c r="AF1091" s="1" t="str">
        <f ca="1">IF(startDate="",0,IF(AND('pg3'!T93&gt;=startDate,'pg3'!T93&lt;=endDate,'pg3'!R93&lt;&gt;""),'pg3'!R93,""))</f>
        <v/>
      </c>
      <c r="AG1091" s="110" t="str">
        <f>IF(AC1091="","",COUNTIFS(AC2:AC3002,AC1091))</f>
        <v/>
      </c>
      <c r="AH1091" s="2" t="str">
        <f ca="1">IFERROR(MONTH('pg3'!T93),"--")</f>
        <v>--</v>
      </c>
      <c r="AI1091" s="1">
        <f ca="1">COUNTIFS(AC2:AC3002,'pg3'!C93,AH2:AH3002,AH1091)</f>
        <v>0</v>
      </c>
    </row>
    <row r="1092" spans="27:35" ht="12.75" customHeight="1">
      <c r="AA1092" s="1">
        <f t="shared" ref="AA1092:AA1155" si="18">AA1091+1</f>
        <v>1091</v>
      </c>
      <c r="AB1092" s="1" t="b">
        <f>AND('pg3'!S94&lt;&gt;"Cancelled",'pg3'!S94&lt;&gt;"Account",'pg3'!S94&lt;&gt;"Pending",'pg3'!S94&lt;&gt;"")</f>
        <v>0</v>
      </c>
      <c r="AC1092" s="1" t="str">
        <f>IF(AB1092=TRUE,'pg3'!C94,"")</f>
        <v/>
      </c>
      <c r="AD1092" s="1" t="str">
        <f>IF('pg3'!S94="Ordered",'pg3'!C94,"")</f>
        <v/>
      </c>
      <c r="AE1092" s="2" t="str">
        <f>IF('pg3'!C94&lt;&gt;"",COUNTIF(AD2:AD3002,'pg3'!C94)&gt;4,"--")</f>
        <v>--</v>
      </c>
      <c r="AF1092" s="1" t="str">
        <f ca="1">IF(startDate="",0,IF(AND('pg3'!T94&gt;=startDate,'pg3'!T94&lt;=endDate,'pg3'!R94&lt;&gt;""),'pg3'!R94,""))</f>
        <v/>
      </c>
      <c r="AG1092" s="110" t="str">
        <f>IF(AC1092="","",COUNTIFS(AC2:AC3002,AC1092))</f>
        <v/>
      </c>
      <c r="AH1092" s="2" t="str">
        <f ca="1">IFERROR(MONTH('pg3'!T94),"--")</f>
        <v>--</v>
      </c>
      <c r="AI1092" s="1">
        <f ca="1">COUNTIFS(AC2:AC3002,'pg3'!C94,AH2:AH3002,AH1092)</f>
        <v>0</v>
      </c>
    </row>
    <row r="1093" spans="27:35" ht="12.75" customHeight="1">
      <c r="AA1093" s="1">
        <f t="shared" si="18"/>
        <v>1092</v>
      </c>
      <c r="AB1093" s="1" t="b">
        <f>AND('pg3'!S95&lt;&gt;"Cancelled",'pg3'!S95&lt;&gt;"Account",'pg3'!S95&lt;&gt;"Pending",'pg3'!S95&lt;&gt;"")</f>
        <v>0</v>
      </c>
      <c r="AC1093" s="1" t="str">
        <f>IF(AB1093=TRUE,'pg3'!C95,"")</f>
        <v/>
      </c>
      <c r="AD1093" s="1" t="str">
        <f>IF('pg3'!S95="Ordered",'pg3'!C95,"")</f>
        <v/>
      </c>
      <c r="AE1093" s="2" t="str">
        <f>IF('pg3'!C95&lt;&gt;"",COUNTIF(AD2:AD3002,'pg3'!C95)&gt;4,"--")</f>
        <v>--</v>
      </c>
      <c r="AF1093" s="1" t="str">
        <f ca="1">IF(startDate="",0,IF(AND('pg3'!T95&gt;=startDate,'pg3'!T95&lt;=endDate,'pg3'!R95&lt;&gt;""),'pg3'!R95,""))</f>
        <v/>
      </c>
      <c r="AG1093" s="110" t="str">
        <f>IF(AC1093="","",COUNTIFS(AC2:AC3002,AC1093))</f>
        <v/>
      </c>
      <c r="AH1093" s="2" t="str">
        <f ca="1">IFERROR(MONTH('pg3'!T95),"--")</f>
        <v>--</v>
      </c>
      <c r="AI1093" s="1">
        <f ca="1">COUNTIFS(AC2:AC3002,'pg3'!C95,AH2:AH3002,AH1093)</f>
        <v>0</v>
      </c>
    </row>
    <row r="1094" spans="27:35" ht="12.75" customHeight="1">
      <c r="AA1094" s="1">
        <f t="shared" si="18"/>
        <v>1093</v>
      </c>
      <c r="AB1094" s="1" t="b">
        <f>AND('pg3'!S96&lt;&gt;"Cancelled",'pg3'!S96&lt;&gt;"Account",'pg3'!S96&lt;&gt;"Pending",'pg3'!S96&lt;&gt;"")</f>
        <v>0</v>
      </c>
      <c r="AC1094" s="1" t="str">
        <f>IF(AB1094=TRUE,'pg3'!C96,"")</f>
        <v/>
      </c>
      <c r="AD1094" s="1" t="str">
        <f>IF('pg3'!S96="Ordered",'pg3'!C96,"")</f>
        <v/>
      </c>
      <c r="AE1094" s="2" t="str">
        <f>IF('pg3'!C96&lt;&gt;"",COUNTIF(AD2:AD3002,'pg3'!C96)&gt;4,"--")</f>
        <v>--</v>
      </c>
      <c r="AF1094" s="1" t="str">
        <f ca="1">IF(startDate="",0,IF(AND('pg3'!T96&gt;=startDate,'pg3'!T96&lt;=endDate,'pg3'!R96&lt;&gt;""),'pg3'!R96,""))</f>
        <v/>
      </c>
      <c r="AG1094" s="110" t="str">
        <f>IF(AC1094="","",COUNTIFS(AC2:AC3002,AC1094))</f>
        <v/>
      </c>
      <c r="AH1094" s="2" t="str">
        <f ca="1">IFERROR(MONTH('pg3'!T96),"--")</f>
        <v>--</v>
      </c>
      <c r="AI1094" s="1">
        <f ca="1">COUNTIFS(AC2:AC3002,'pg3'!C96,AH2:AH3002,AH1094)</f>
        <v>0</v>
      </c>
    </row>
    <row r="1095" spans="27:35" ht="12.75" customHeight="1">
      <c r="AA1095" s="1">
        <f t="shared" si="18"/>
        <v>1094</v>
      </c>
      <c r="AB1095" s="1" t="b">
        <f>AND('pg3'!S97&lt;&gt;"Cancelled",'pg3'!S97&lt;&gt;"Account",'pg3'!S97&lt;&gt;"Pending",'pg3'!S97&lt;&gt;"")</f>
        <v>0</v>
      </c>
      <c r="AC1095" s="1" t="str">
        <f>IF(AB1095=TRUE,'pg3'!C97,"")</f>
        <v/>
      </c>
      <c r="AD1095" s="1" t="str">
        <f>IF('pg3'!S97="Ordered",'pg3'!C97,"")</f>
        <v/>
      </c>
      <c r="AE1095" s="2" t="str">
        <f>IF('pg3'!C97&lt;&gt;"",COUNTIF(AD2:AD3002,'pg3'!C97)&gt;4,"--")</f>
        <v>--</v>
      </c>
      <c r="AF1095" s="1" t="str">
        <f ca="1">IF(startDate="",0,IF(AND('pg3'!T97&gt;=startDate,'pg3'!T97&lt;=endDate,'pg3'!R97&lt;&gt;""),'pg3'!R97,""))</f>
        <v/>
      </c>
      <c r="AG1095" s="110" t="str">
        <f>IF(AC1095="","",COUNTIFS(AC2:AC3002,AC1095))</f>
        <v/>
      </c>
      <c r="AH1095" s="2" t="str">
        <f ca="1">IFERROR(MONTH('pg3'!T97),"--")</f>
        <v>--</v>
      </c>
      <c r="AI1095" s="1">
        <f ca="1">COUNTIFS(AC2:AC3002,'pg3'!C97,AH2:AH3002,AH1095)</f>
        <v>0</v>
      </c>
    </row>
    <row r="1096" spans="27:35" ht="12.75" customHeight="1">
      <c r="AA1096" s="1">
        <f t="shared" si="18"/>
        <v>1095</v>
      </c>
      <c r="AB1096" s="1" t="b">
        <f>AND('pg3'!S98&lt;&gt;"Cancelled",'pg3'!S98&lt;&gt;"Account",'pg3'!S98&lt;&gt;"Pending",'pg3'!S98&lt;&gt;"")</f>
        <v>0</v>
      </c>
      <c r="AC1096" s="1" t="str">
        <f>IF(AB1096=TRUE,'pg3'!C98,"")</f>
        <v/>
      </c>
      <c r="AD1096" s="1" t="str">
        <f>IF('pg3'!S98="Ordered",'pg3'!C98,"")</f>
        <v/>
      </c>
      <c r="AE1096" s="2" t="str">
        <f>IF('pg3'!C98&lt;&gt;"",COUNTIF(AD2:AD3002,'pg3'!C98)&gt;4,"--")</f>
        <v>--</v>
      </c>
      <c r="AF1096" s="1" t="str">
        <f ca="1">IF(startDate="",0,IF(AND('pg3'!T98&gt;=startDate,'pg3'!T98&lt;=endDate,'pg3'!R98&lt;&gt;""),'pg3'!R98,""))</f>
        <v/>
      </c>
      <c r="AG1096" s="110" t="str">
        <f>IF(AC1096="","",COUNTIFS(AC2:AC3002,AC1096))</f>
        <v/>
      </c>
      <c r="AH1096" s="2" t="str">
        <f ca="1">IFERROR(MONTH('pg3'!T98),"--")</f>
        <v>--</v>
      </c>
      <c r="AI1096" s="1">
        <f ca="1">COUNTIFS(AC2:AC3002,'pg3'!C98,AH2:AH3002,AH1096)</f>
        <v>0</v>
      </c>
    </row>
    <row r="1097" spans="27:35" ht="12.75" customHeight="1">
      <c r="AA1097" s="1">
        <f t="shared" si="18"/>
        <v>1096</v>
      </c>
      <c r="AB1097" s="1" t="b">
        <f>AND('pg3'!S99&lt;&gt;"Cancelled",'pg3'!S99&lt;&gt;"Account",'pg3'!S99&lt;&gt;"Pending",'pg3'!S99&lt;&gt;"")</f>
        <v>0</v>
      </c>
      <c r="AC1097" s="1" t="str">
        <f>IF(AB1097=TRUE,'pg3'!C99,"")</f>
        <v/>
      </c>
      <c r="AD1097" s="1" t="str">
        <f>IF('pg3'!S99="Ordered",'pg3'!C99,"")</f>
        <v/>
      </c>
      <c r="AE1097" s="2" t="str">
        <f>IF('pg3'!C99&lt;&gt;"",COUNTIF(AD2:AD3002,'pg3'!C99)&gt;4,"--")</f>
        <v>--</v>
      </c>
      <c r="AF1097" s="1" t="str">
        <f ca="1">IF(startDate="",0,IF(AND('pg3'!T99&gt;=startDate,'pg3'!T99&lt;=endDate,'pg3'!R99&lt;&gt;""),'pg3'!R99,""))</f>
        <v/>
      </c>
      <c r="AG1097" s="110" t="str">
        <f>IF(AC1097="","",COUNTIFS(AC2:AC3002,AC1097))</f>
        <v/>
      </c>
      <c r="AH1097" s="2" t="str">
        <f ca="1">IFERROR(MONTH('pg3'!T99),"--")</f>
        <v>--</v>
      </c>
      <c r="AI1097" s="1">
        <f ca="1">COUNTIFS(AC2:AC3002,'pg3'!C99,AH2:AH3002,AH1097)</f>
        <v>0</v>
      </c>
    </row>
    <row r="1098" spans="27:35" ht="12.75" customHeight="1">
      <c r="AA1098" s="1">
        <f t="shared" si="18"/>
        <v>1097</v>
      </c>
      <c r="AB1098" s="1" t="b">
        <f>AND('pg3'!S100&lt;&gt;"Cancelled",'pg3'!S100&lt;&gt;"Account",'pg3'!S100&lt;&gt;"Pending",'pg3'!S100&lt;&gt;"")</f>
        <v>0</v>
      </c>
      <c r="AC1098" s="1" t="str">
        <f>IF(AB1098=TRUE,'pg3'!C100,"")</f>
        <v/>
      </c>
      <c r="AD1098" s="1" t="str">
        <f>IF('pg3'!S100="Ordered",'pg3'!C100,"")</f>
        <v/>
      </c>
      <c r="AE1098" s="2" t="str">
        <f>IF('pg3'!C100&lt;&gt;"",COUNTIF(AD2:AD3002,'pg3'!C100)&gt;4,"--")</f>
        <v>--</v>
      </c>
      <c r="AF1098" s="1" t="str">
        <f ca="1">IF(startDate="",0,IF(AND('pg3'!T100&gt;=startDate,'pg3'!T100&lt;=endDate,'pg3'!R100&lt;&gt;""),'pg3'!R100,""))</f>
        <v/>
      </c>
      <c r="AG1098" s="110" t="str">
        <f>IF(AC1098="","",COUNTIFS(AC2:AC3002,AC1098))</f>
        <v/>
      </c>
      <c r="AH1098" s="2" t="str">
        <f ca="1">IFERROR(MONTH('pg3'!T100),"--")</f>
        <v>--</v>
      </c>
      <c r="AI1098" s="1">
        <f ca="1">COUNTIFS(AC2:AC3002,'pg3'!C100,AH2:AH3002,AH1098)</f>
        <v>0</v>
      </c>
    </row>
    <row r="1099" spans="27:35" ht="12.75" customHeight="1">
      <c r="AA1099" s="1">
        <f t="shared" si="18"/>
        <v>1098</v>
      </c>
      <c r="AB1099" s="1" t="b">
        <f>AND('pg3'!S101&lt;&gt;"Cancelled",'pg3'!S101&lt;&gt;"Account",'pg3'!S101&lt;&gt;"Pending",'pg3'!S101&lt;&gt;"")</f>
        <v>0</v>
      </c>
      <c r="AC1099" s="1" t="str">
        <f>IF(AB1099=TRUE,'pg3'!C101,"")</f>
        <v/>
      </c>
      <c r="AD1099" s="1" t="str">
        <f>IF('pg3'!S101="Ordered",'pg3'!C101,"")</f>
        <v/>
      </c>
      <c r="AE1099" s="2" t="str">
        <f>IF('pg3'!C101&lt;&gt;"",COUNTIF(AD2:AD3002,'pg3'!C101)&gt;4,"--")</f>
        <v>--</v>
      </c>
      <c r="AF1099" s="1" t="str">
        <f ca="1">IF(startDate="",0,IF(AND('pg3'!T101&gt;=startDate,'pg3'!T101&lt;=endDate,'pg3'!R101&lt;&gt;""),'pg3'!R101,""))</f>
        <v/>
      </c>
      <c r="AG1099" s="110" t="str">
        <f>IF(AC1099="","",COUNTIFS(AC2:AC3002,AC1099))</f>
        <v/>
      </c>
      <c r="AH1099" s="2" t="str">
        <f ca="1">IFERROR(MONTH('pg3'!T101),"--")</f>
        <v>--</v>
      </c>
      <c r="AI1099" s="1">
        <f ca="1">COUNTIFS(AC2:AC3002,'pg3'!C101,AH2:AH3002,AH1099)</f>
        <v>0</v>
      </c>
    </row>
    <row r="1100" spans="27:35" ht="12.75" customHeight="1">
      <c r="AA1100" s="1">
        <f t="shared" si="18"/>
        <v>1099</v>
      </c>
      <c r="AB1100" s="1" t="b">
        <f>AND('pg3'!S102&lt;&gt;"Cancelled",'pg3'!S102&lt;&gt;"Account",'pg3'!S102&lt;&gt;"Pending",'pg3'!S102&lt;&gt;"")</f>
        <v>0</v>
      </c>
      <c r="AC1100" s="1" t="str">
        <f>IF(AB1100=TRUE,'pg3'!C102,"")</f>
        <v/>
      </c>
      <c r="AD1100" s="1" t="str">
        <f>IF('pg3'!S102="Ordered",'pg3'!C102,"")</f>
        <v/>
      </c>
      <c r="AE1100" s="2" t="str">
        <f>IF('pg3'!C102&lt;&gt;"",COUNTIF(AD2:AD3002,'pg3'!C102)&gt;4,"--")</f>
        <v>--</v>
      </c>
      <c r="AF1100" s="1" t="str">
        <f ca="1">IF(startDate="",0,IF(AND('pg3'!T102&gt;=startDate,'pg3'!T102&lt;=endDate,'pg3'!R102&lt;&gt;""),'pg3'!R102,""))</f>
        <v/>
      </c>
      <c r="AG1100" s="110" t="str">
        <f>IF(AC1100="","",COUNTIFS(AC2:AC3002,AC1100))</f>
        <v/>
      </c>
      <c r="AH1100" s="2" t="str">
        <f ca="1">IFERROR(MONTH('pg3'!T102),"--")</f>
        <v>--</v>
      </c>
      <c r="AI1100" s="1">
        <f ca="1">COUNTIFS(AC2:AC3002,'pg3'!C102,AH2:AH3002,AH1100)</f>
        <v>0</v>
      </c>
    </row>
    <row r="1101" spans="27:35" ht="12.75" customHeight="1">
      <c r="AA1101" s="1">
        <f t="shared" si="18"/>
        <v>1100</v>
      </c>
      <c r="AB1101" s="1" t="b">
        <f>AND('pg3'!S103&lt;&gt;"Cancelled",'pg3'!S103&lt;&gt;"Account",'pg3'!S103&lt;&gt;"Pending",'pg3'!S103&lt;&gt;"")</f>
        <v>0</v>
      </c>
      <c r="AC1101" s="1" t="str">
        <f>IF(AB1101=TRUE,'pg3'!C103,"")</f>
        <v/>
      </c>
      <c r="AD1101" s="1" t="str">
        <f>IF('pg3'!S103="Ordered",'pg3'!C103,"")</f>
        <v/>
      </c>
      <c r="AE1101" s="2" t="str">
        <f>IF('pg3'!C103&lt;&gt;"",COUNTIF(AD2:AD3002,'pg3'!C103)&gt;4,"--")</f>
        <v>--</v>
      </c>
      <c r="AF1101" s="1" t="str">
        <f ca="1">IF(startDate="",0,IF(AND('pg3'!T103&gt;=startDate,'pg3'!T103&lt;=endDate,'pg3'!R103&lt;&gt;""),'pg3'!R103,""))</f>
        <v/>
      </c>
      <c r="AG1101" s="110" t="str">
        <f>IF(AC1101="","",COUNTIFS(AC2:AC3002,AC1101))</f>
        <v/>
      </c>
      <c r="AH1101" s="2" t="str">
        <f ca="1">IFERROR(MONTH('pg3'!T103),"--")</f>
        <v>--</v>
      </c>
      <c r="AI1101" s="1">
        <f ca="1">COUNTIFS(AC2:AC3002,'pg3'!C103,AH2:AH3002,AH1101)</f>
        <v>0</v>
      </c>
    </row>
    <row r="1102" spans="27:35" ht="12.75" customHeight="1">
      <c r="AA1102" s="1">
        <f t="shared" si="18"/>
        <v>1101</v>
      </c>
      <c r="AB1102" s="1" t="b">
        <f>AND('pg3'!S104&lt;&gt;"Cancelled",'pg3'!S104&lt;&gt;"Account",'pg3'!S104&lt;&gt;"Pending",'pg3'!S104&lt;&gt;"")</f>
        <v>0</v>
      </c>
      <c r="AC1102" s="1" t="str">
        <f>IF(AB1102=TRUE,'pg3'!C104,"")</f>
        <v/>
      </c>
      <c r="AD1102" s="1" t="str">
        <f>IF('pg3'!S104="Ordered",'pg3'!C104,"")</f>
        <v/>
      </c>
      <c r="AE1102" s="2" t="str">
        <f>IF('pg3'!C104&lt;&gt;"",COUNTIF(AD2:AD3002,'pg3'!C104)&gt;4,"--")</f>
        <v>--</v>
      </c>
      <c r="AF1102" s="1" t="str">
        <f ca="1">IF(startDate="",0,IF(AND('pg3'!T104&gt;=startDate,'pg3'!T104&lt;=endDate,'pg3'!R104&lt;&gt;""),'pg3'!R104,""))</f>
        <v/>
      </c>
      <c r="AG1102" s="110" t="str">
        <f>IF(AC1102="","",COUNTIFS(AC2:AC3002,AC1102))</f>
        <v/>
      </c>
      <c r="AH1102" s="2" t="str">
        <f ca="1">IFERROR(MONTH('pg3'!T104),"--")</f>
        <v>--</v>
      </c>
      <c r="AI1102" s="1">
        <f ca="1">COUNTIFS(AC2:AC3002,'pg3'!C104,AH2:AH3002,AH1102)</f>
        <v>0</v>
      </c>
    </row>
    <row r="1103" spans="27:35" ht="12.75" customHeight="1">
      <c r="AA1103" s="1">
        <f t="shared" si="18"/>
        <v>1102</v>
      </c>
      <c r="AB1103" s="1" t="b">
        <f>AND('pg3'!S105&lt;&gt;"Cancelled",'pg3'!S105&lt;&gt;"Account",'pg3'!S105&lt;&gt;"Pending",'pg3'!S105&lt;&gt;"")</f>
        <v>0</v>
      </c>
      <c r="AC1103" s="1" t="str">
        <f>IF(AB1103=TRUE,'pg3'!C105,"")</f>
        <v/>
      </c>
      <c r="AD1103" s="1" t="str">
        <f>IF('pg3'!S105="Ordered",'pg3'!C105,"")</f>
        <v/>
      </c>
      <c r="AE1103" s="2" t="str">
        <f>IF('pg3'!C105&lt;&gt;"",COUNTIF(AD2:AD3002,'pg3'!C105)&gt;4,"--")</f>
        <v>--</v>
      </c>
      <c r="AF1103" s="1" t="str">
        <f ca="1">IF(startDate="",0,IF(AND('pg3'!T105&gt;=startDate,'pg3'!T105&lt;=endDate,'pg3'!R105&lt;&gt;""),'pg3'!R105,""))</f>
        <v/>
      </c>
      <c r="AG1103" s="110" t="str">
        <f>IF(AC1103="","",COUNTIFS(AC2:AC3002,AC1103))</f>
        <v/>
      </c>
      <c r="AH1103" s="2" t="str">
        <f ca="1">IFERROR(MONTH('pg3'!T105),"--")</f>
        <v>--</v>
      </c>
      <c r="AI1103" s="1">
        <f ca="1">COUNTIFS(AC2:AC3002,'pg3'!C105,AH2:AH3002,AH1103)</f>
        <v>0</v>
      </c>
    </row>
    <row r="1104" spans="27:35" ht="12.75" customHeight="1">
      <c r="AA1104" s="1">
        <f t="shared" si="18"/>
        <v>1103</v>
      </c>
      <c r="AB1104" s="1" t="b">
        <f>AND('pg3'!S106&lt;&gt;"Cancelled",'pg3'!S106&lt;&gt;"Account",'pg3'!S106&lt;&gt;"Pending",'pg3'!S106&lt;&gt;"")</f>
        <v>0</v>
      </c>
      <c r="AC1104" s="1" t="str">
        <f>IF(AB1104=TRUE,'pg3'!C106,"")</f>
        <v/>
      </c>
      <c r="AD1104" s="1" t="str">
        <f>IF('pg3'!S106="Ordered",'pg3'!C106,"")</f>
        <v/>
      </c>
      <c r="AE1104" s="2" t="str">
        <f>IF('pg3'!C106&lt;&gt;"",COUNTIF(AD2:AD3002,'pg3'!C106)&gt;4,"--")</f>
        <v>--</v>
      </c>
      <c r="AF1104" s="1" t="str">
        <f ca="1">IF(startDate="",0,IF(AND('pg3'!T106&gt;=startDate,'pg3'!T106&lt;=endDate,'pg3'!R106&lt;&gt;""),'pg3'!R106,""))</f>
        <v/>
      </c>
      <c r="AG1104" s="110" t="str">
        <f>IF(AC1104="","",COUNTIFS(AC2:AC3002,AC1104))</f>
        <v/>
      </c>
      <c r="AH1104" s="2" t="str">
        <f ca="1">IFERROR(MONTH('pg3'!T106),"--")</f>
        <v>--</v>
      </c>
      <c r="AI1104" s="1">
        <f ca="1">COUNTIFS(AC2:AC3002,'pg3'!C106,AH2:AH3002,AH1104)</f>
        <v>0</v>
      </c>
    </row>
    <row r="1105" spans="27:35" ht="12.75" customHeight="1">
      <c r="AA1105" s="1">
        <f t="shared" si="18"/>
        <v>1104</v>
      </c>
      <c r="AB1105" s="1" t="b">
        <f>AND('pg3'!S107&lt;&gt;"Cancelled",'pg3'!S107&lt;&gt;"Account",'pg3'!S107&lt;&gt;"Pending",'pg3'!S107&lt;&gt;"")</f>
        <v>0</v>
      </c>
      <c r="AC1105" s="1" t="str">
        <f>IF(AB1105=TRUE,'pg3'!C107,"")</f>
        <v/>
      </c>
      <c r="AD1105" s="1" t="str">
        <f>IF('pg3'!S107="Ordered",'pg3'!C107,"")</f>
        <v/>
      </c>
      <c r="AE1105" s="2" t="str">
        <f>IF('pg3'!C107&lt;&gt;"",COUNTIF(AD2:AD3002,'pg3'!C107)&gt;4,"--")</f>
        <v>--</v>
      </c>
      <c r="AF1105" s="1" t="str">
        <f ca="1">IF(startDate="",0,IF(AND('pg3'!T107&gt;=startDate,'pg3'!T107&lt;=endDate,'pg3'!R107&lt;&gt;""),'pg3'!R107,""))</f>
        <v/>
      </c>
      <c r="AG1105" s="110" t="str">
        <f>IF(AC1105="","",COUNTIFS(AC2:AC3002,AC1105))</f>
        <v/>
      </c>
      <c r="AH1105" s="2" t="str">
        <f ca="1">IFERROR(MONTH('pg3'!T107),"--")</f>
        <v>--</v>
      </c>
      <c r="AI1105" s="1">
        <f ca="1">COUNTIFS(AC2:AC3002,'pg3'!C107,AH2:AH3002,AH1105)</f>
        <v>0</v>
      </c>
    </row>
    <row r="1106" spans="27:35" ht="12.75" customHeight="1">
      <c r="AA1106" s="1">
        <f t="shared" si="18"/>
        <v>1105</v>
      </c>
      <c r="AB1106" s="1" t="b">
        <f>AND('pg3'!S108&lt;&gt;"Cancelled",'pg3'!S108&lt;&gt;"Account",'pg3'!S108&lt;&gt;"Pending",'pg3'!S108&lt;&gt;"")</f>
        <v>0</v>
      </c>
      <c r="AC1106" s="1" t="str">
        <f>IF(AB1106=TRUE,'pg3'!C108,"")</f>
        <v/>
      </c>
      <c r="AD1106" s="1" t="str">
        <f>IF('pg3'!S108="Ordered",'pg3'!C108,"")</f>
        <v/>
      </c>
      <c r="AE1106" s="2" t="str">
        <f>IF('pg3'!C108&lt;&gt;"",COUNTIF(AD2:AD3002,'pg3'!C108)&gt;4,"--")</f>
        <v>--</v>
      </c>
      <c r="AF1106" s="1" t="str">
        <f ca="1">IF(startDate="",0,IF(AND('pg3'!T108&gt;=startDate,'pg3'!T108&lt;=endDate,'pg3'!R108&lt;&gt;""),'pg3'!R108,""))</f>
        <v/>
      </c>
      <c r="AG1106" s="110" t="str">
        <f>IF(AC1106="","",COUNTIFS(AC2:AC3002,AC1106))</f>
        <v/>
      </c>
      <c r="AH1106" s="2" t="str">
        <f ca="1">IFERROR(MONTH('pg3'!T108),"--")</f>
        <v>--</v>
      </c>
      <c r="AI1106" s="1">
        <f ca="1">COUNTIFS(AC2:AC3002,'pg3'!C108,AH2:AH3002,AH1106)</f>
        <v>0</v>
      </c>
    </row>
    <row r="1107" spans="27:35" ht="12.75" customHeight="1">
      <c r="AA1107" s="1">
        <f t="shared" si="18"/>
        <v>1106</v>
      </c>
      <c r="AB1107" s="1" t="b">
        <f>AND('pg3'!S109&lt;&gt;"Cancelled",'pg3'!S109&lt;&gt;"Account",'pg3'!S109&lt;&gt;"Pending",'pg3'!S109&lt;&gt;"")</f>
        <v>0</v>
      </c>
      <c r="AC1107" s="1" t="str">
        <f>IF(AB1107=TRUE,'pg3'!C109,"")</f>
        <v/>
      </c>
      <c r="AD1107" s="1" t="str">
        <f>IF('pg3'!S109="Ordered",'pg3'!C109,"")</f>
        <v/>
      </c>
      <c r="AE1107" s="2" t="str">
        <f>IF('pg3'!C109&lt;&gt;"",COUNTIF(AD2:AD3002,'pg3'!C109)&gt;4,"--")</f>
        <v>--</v>
      </c>
      <c r="AF1107" s="1" t="str">
        <f ca="1">IF(startDate="",0,IF(AND('pg3'!T109&gt;=startDate,'pg3'!T109&lt;=endDate,'pg3'!R109&lt;&gt;""),'pg3'!R109,""))</f>
        <v/>
      </c>
      <c r="AG1107" s="110" t="str">
        <f>IF(AC1107="","",COUNTIFS(AC2:AC3002,AC1107))</f>
        <v/>
      </c>
      <c r="AH1107" s="2" t="str">
        <f ca="1">IFERROR(MONTH('pg3'!T109),"--")</f>
        <v>--</v>
      </c>
      <c r="AI1107" s="1">
        <f ca="1">COUNTIFS(AC2:AC3002,'pg3'!C109,AH2:AH3002,AH1107)</f>
        <v>0</v>
      </c>
    </row>
    <row r="1108" spans="27:35" ht="12.75" customHeight="1">
      <c r="AA1108" s="1">
        <f t="shared" si="18"/>
        <v>1107</v>
      </c>
      <c r="AB1108" s="1" t="b">
        <f>AND('pg3'!S110&lt;&gt;"Cancelled",'pg3'!S110&lt;&gt;"Account",'pg3'!S110&lt;&gt;"Pending",'pg3'!S110&lt;&gt;"")</f>
        <v>0</v>
      </c>
      <c r="AC1108" s="1" t="str">
        <f>IF(AB1108=TRUE,'pg3'!C110,"")</f>
        <v/>
      </c>
      <c r="AD1108" s="1" t="str">
        <f>IF('pg3'!S110="Ordered",'pg3'!C110,"")</f>
        <v/>
      </c>
      <c r="AE1108" s="2" t="str">
        <f>IF('pg3'!C110&lt;&gt;"",COUNTIF(AD2:AD3002,'pg3'!C110)&gt;4,"--")</f>
        <v>--</v>
      </c>
      <c r="AF1108" s="1" t="str">
        <f ca="1">IF(startDate="",0,IF(AND('pg3'!T110&gt;=startDate,'pg3'!T110&lt;=endDate,'pg3'!R110&lt;&gt;""),'pg3'!R110,""))</f>
        <v/>
      </c>
      <c r="AG1108" s="110" t="str">
        <f>IF(AC1108="","",COUNTIFS(AC2:AC3002,AC1108))</f>
        <v/>
      </c>
      <c r="AH1108" s="2" t="str">
        <f ca="1">IFERROR(MONTH('pg3'!T110),"--")</f>
        <v>--</v>
      </c>
      <c r="AI1108" s="1">
        <f ca="1">COUNTIFS(AC2:AC3002,'pg3'!C110,AH2:AH3002,AH1108)</f>
        <v>0</v>
      </c>
    </row>
    <row r="1109" spans="27:35" ht="12.75" customHeight="1">
      <c r="AA1109" s="1">
        <f t="shared" si="18"/>
        <v>1108</v>
      </c>
      <c r="AB1109" s="1" t="b">
        <f>AND('pg3'!S111&lt;&gt;"Cancelled",'pg3'!S111&lt;&gt;"Account",'pg3'!S111&lt;&gt;"Pending",'pg3'!S111&lt;&gt;"")</f>
        <v>0</v>
      </c>
      <c r="AC1109" s="1" t="str">
        <f>IF(AB1109=TRUE,'pg3'!C111,"")</f>
        <v/>
      </c>
      <c r="AD1109" s="1" t="str">
        <f>IF('pg3'!S111="Ordered",'pg3'!C111,"")</f>
        <v/>
      </c>
      <c r="AE1109" s="2" t="str">
        <f>IF('pg3'!C111&lt;&gt;"",COUNTIF(AD2:AD3002,'pg3'!C111)&gt;4,"--")</f>
        <v>--</v>
      </c>
      <c r="AF1109" s="1" t="str">
        <f ca="1">IF(startDate="",0,IF(AND('pg3'!T111&gt;=startDate,'pg3'!T111&lt;=endDate,'pg3'!R111&lt;&gt;""),'pg3'!R111,""))</f>
        <v/>
      </c>
      <c r="AG1109" s="110" t="str">
        <f>IF(AC1109="","",COUNTIFS(AC2:AC3002,AC1109))</f>
        <v/>
      </c>
      <c r="AH1109" s="2" t="str">
        <f ca="1">IFERROR(MONTH('pg3'!T111),"--")</f>
        <v>--</v>
      </c>
      <c r="AI1109" s="1">
        <f ca="1">COUNTIFS(AC2:AC3002,'pg3'!C111,AH2:AH3002,AH1109)</f>
        <v>0</v>
      </c>
    </row>
    <row r="1110" spans="27:35" ht="12.75" customHeight="1">
      <c r="AA1110" s="1">
        <f t="shared" si="18"/>
        <v>1109</v>
      </c>
      <c r="AB1110" s="1" t="b">
        <f>AND('pg3'!S112&lt;&gt;"Cancelled",'pg3'!S112&lt;&gt;"Account",'pg3'!S112&lt;&gt;"Pending",'pg3'!S112&lt;&gt;"")</f>
        <v>0</v>
      </c>
      <c r="AC1110" s="1" t="str">
        <f>IF(AB1110=TRUE,'pg3'!C112,"")</f>
        <v/>
      </c>
      <c r="AD1110" s="1" t="str">
        <f>IF('pg3'!S112="Ordered",'pg3'!C112,"")</f>
        <v/>
      </c>
      <c r="AE1110" s="2" t="str">
        <f>IF('pg3'!C112&lt;&gt;"",COUNTIF(AD2:AD3002,'pg3'!C112)&gt;4,"--")</f>
        <v>--</v>
      </c>
      <c r="AF1110" s="1" t="str">
        <f ca="1">IF(startDate="",0,IF(AND('pg3'!T112&gt;=startDate,'pg3'!T112&lt;=endDate,'pg3'!R112&lt;&gt;""),'pg3'!R112,""))</f>
        <v/>
      </c>
      <c r="AG1110" s="110" t="str">
        <f>IF(AC1110="","",COUNTIFS(AC2:AC3002,AC1110))</f>
        <v/>
      </c>
      <c r="AH1110" s="2" t="str">
        <f ca="1">IFERROR(MONTH('pg3'!T112),"--")</f>
        <v>--</v>
      </c>
      <c r="AI1110" s="1">
        <f ca="1">COUNTIFS(AC2:AC3002,'pg3'!C112,AH2:AH3002,AH1110)</f>
        <v>0</v>
      </c>
    </row>
    <row r="1111" spans="27:35" ht="12.75" customHeight="1">
      <c r="AA1111" s="1">
        <f t="shared" si="18"/>
        <v>1110</v>
      </c>
      <c r="AB1111" s="1" t="b">
        <f>AND('pg3'!S113&lt;&gt;"Cancelled",'pg3'!S113&lt;&gt;"Account",'pg3'!S113&lt;&gt;"Pending",'pg3'!S113&lt;&gt;"")</f>
        <v>0</v>
      </c>
      <c r="AC1111" s="1" t="str">
        <f>IF(AB1111=TRUE,'pg3'!C113,"")</f>
        <v/>
      </c>
      <c r="AD1111" s="1" t="str">
        <f>IF('pg3'!S113="Ordered",'pg3'!C113,"")</f>
        <v/>
      </c>
      <c r="AE1111" s="2" t="str">
        <f>IF('pg3'!C113&lt;&gt;"",COUNTIF(AD2:AD3002,'pg3'!C113)&gt;4,"--")</f>
        <v>--</v>
      </c>
      <c r="AF1111" s="1" t="str">
        <f ca="1">IF(startDate="",0,IF(AND('pg3'!T113&gt;=startDate,'pg3'!T113&lt;=endDate,'pg3'!R113&lt;&gt;""),'pg3'!R113,""))</f>
        <v/>
      </c>
      <c r="AG1111" s="110" t="str">
        <f>IF(AC1111="","",COUNTIFS(AC2:AC3002,AC1111))</f>
        <v/>
      </c>
      <c r="AH1111" s="2" t="str">
        <f ca="1">IFERROR(MONTH('pg3'!T113),"--")</f>
        <v>--</v>
      </c>
      <c r="AI1111" s="1">
        <f ca="1">COUNTIFS(AC2:AC3002,'pg3'!C113,AH2:AH3002,AH1111)</f>
        <v>0</v>
      </c>
    </row>
    <row r="1112" spans="27:35" ht="12.75" customHeight="1">
      <c r="AA1112" s="1">
        <f t="shared" si="18"/>
        <v>1111</v>
      </c>
      <c r="AB1112" s="1" t="b">
        <f>AND('pg3'!S114&lt;&gt;"Cancelled",'pg3'!S114&lt;&gt;"Account",'pg3'!S114&lt;&gt;"Pending",'pg3'!S114&lt;&gt;"")</f>
        <v>0</v>
      </c>
      <c r="AC1112" s="1" t="str">
        <f>IF(AB1112=TRUE,'pg3'!C114,"")</f>
        <v/>
      </c>
      <c r="AD1112" s="1" t="str">
        <f>IF('pg3'!S114="Ordered",'pg3'!C114,"")</f>
        <v/>
      </c>
      <c r="AE1112" s="2" t="str">
        <f>IF('pg3'!C114&lt;&gt;"",COUNTIF(AD2:AD3002,'pg3'!C114)&gt;4,"--")</f>
        <v>--</v>
      </c>
      <c r="AF1112" s="1" t="str">
        <f ca="1">IF(startDate="",0,IF(AND('pg3'!T114&gt;=startDate,'pg3'!T114&lt;=endDate,'pg3'!R114&lt;&gt;""),'pg3'!R114,""))</f>
        <v/>
      </c>
      <c r="AG1112" s="110" t="str">
        <f>IF(AC1112="","",COUNTIFS(AC2:AC3002,AC1112))</f>
        <v/>
      </c>
      <c r="AH1112" s="2" t="str">
        <f ca="1">IFERROR(MONTH('pg3'!T114),"--")</f>
        <v>--</v>
      </c>
      <c r="AI1112" s="1">
        <f ca="1">COUNTIFS(AC2:AC3002,'pg3'!C114,AH2:AH3002,AH1112)</f>
        <v>0</v>
      </c>
    </row>
    <row r="1113" spans="27:35" ht="12.75" customHeight="1">
      <c r="AA1113" s="1">
        <f t="shared" si="18"/>
        <v>1112</v>
      </c>
      <c r="AB1113" s="1" t="b">
        <f>AND('pg3'!S115&lt;&gt;"Cancelled",'pg3'!S115&lt;&gt;"Account",'pg3'!S115&lt;&gt;"Pending",'pg3'!S115&lt;&gt;"")</f>
        <v>0</v>
      </c>
      <c r="AC1113" s="1" t="str">
        <f>IF(AB1113=TRUE,'pg3'!C115,"")</f>
        <v/>
      </c>
      <c r="AD1113" s="1" t="str">
        <f>IF('pg3'!S115="Ordered",'pg3'!C115,"")</f>
        <v/>
      </c>
      <c r="AE1113" s="2" t="str">
        <f>IF('pg3'!C115&lt;&gt;"",COUNTIF(AD2:AD3002,'pg3'!C115)&gt;4,"--")</f>
        <v>--</v>
      </c>
      <c r="AF1113" s="1" t="str">
        <f ca="1">IF(startDate="",0,IF(AND('pg3'!T115&gt;=startDate,'pg3'!T115&lt;=endDate,'pg3'!R115&lt;&gt;""),'pg3'!R115,""))</f>
        <v/>
      </c>
      <c r="AG1113" s="110" t="str">
        <f>IF(AC1113="","",COUNTIFS(AC2:AC3002,AC1113))</f>
        <v/>
      </c>
      <c r="AH1113" s="2" t="str">
        <f ca="1">IFERROR(MONTH('pg3'!T115),"--")</f>
        <v>--</v>
      </c>
      <c r="AI1113" s="1">
        <f ca="1">COUNTIFS(AC2:AC3002,'pg3'!C115,AH2:AH3002,AH1113)</f>
        <v>0</v>
      </c>
    </row>
    <row r="1114" spans="27:35" ht="12.75" customHeight="1">
      <c r="AA1114" s="1">
        <f t="shared" si="18"/>
        <v>1113</v>
      </c>
      <c r="AB1114" s="1" t="b">
        <f>AND('pg3'!S116&lt;&gt;"Cancelled",'pg3'!S116&lt;&gt;"Account",'pg3'!S116&lt;&gt;"Pending",'pg3'!S116&lt;&gt;"")</f>
        <v>0</v>
      </c>
      <c r="AC1114" s="1" t="str">
        <f>IF(AB1114=TRUE,'pg3'!C116,"")</f>
        <v/>
      </c>
      <c r="AD1114" s="1" t="str">
        <f>IF('pg3'!S116="Ordered",'pg3'!C116,"")</f>
        <v/>
      </c>
      <c r="AE1114" s="2" t="str">
        <f>IF('pg3'!C116&lt;&gt;"",COUNTIF(AD2:AD3002,'pg3'!C116)&gt;4,"--")</f>
        <v>--</v>
      </c>
      <c r="AF1114" s="1" t="str">
        <f ca="1">IF(startDate="",0,IF(AND('pg3'!T116&gt;=startDate,'pg3'!T116&lt;=endDate,'pg3'!R116&lt;&gt;""),'pg3'!R116,""))</f>
        <v/>
      </c>
      <c r="AG1114" s="110" t="str">
        <f>IF(AC1114="","",COUNTIFS(AC2:AC3002,AC1114))</f>
        <v/>
      </c>
      <c r="AH1114" s="2" t="str">
        <f ca="1">IFERROR(MONTH('pg3'!T116),"--")</f>
        <v>--</v>
      </c>
      <c r="AI1114" s="1">
        <f ca="1">COUNTIFS(AC2:AC3002,'pg3'!C116,AH2:AH3002,AH1114)</f>
        <v>0</v>
      </c>
    </row>
    <row r="1115" spans="27:35" ht="12.75" customHeight="1">
      <c r="AA1115" s="1">
        <f t="shared" si="18"/>
        <v>1114</v>
      </c>
      <c r="AB1115" s="1" t="b">
        <f>AND('pg3'!S117&lt;&gt;"Cancelled",'pg3'!S117&lt;&gt;"Account",'pg3'!S117&lt;&gt;"Pending",'pg3'!S117&lt;&gt;"")</f>
        <v>0</v>
      </c>
      <c r="AC1115" s="1" t="str">
        <f>IF(AB1115=TRUE,'pg3'!C117,"")</f>
        <v/>
      </c>
      <c r="AD1115" s="1" t="str">
        <f>IF('pg3'!S117="Ordered",'pg3'!C117,"")</f>
        <v/>
      </c>
      <c r="AE1115" s="2" t="str">
        <f>IF('pg3'!C117&lt;&gt;"",COUNTIF(AD2:AD3002,'pg3'!C117)&gt;4,"--")</f>
        <v>--</v>
      </c>
      <c r="AF1115" s="1" t="str">
        <f ca="1">IF(startDate="",0,IF(AND('pg3'!T117&gt;=startDate,'pg3'!T117&lt;=endDate,'pg3'!R117&lt;&gt;""),'pg3'!R117,""))</f>
        <v/>
      </c>
      <c r="AG1115" s="110" t="str">
        <f>IF(AC1115="","",COUNTIFS(AC2:AC3002,AC1115))</f>
        <v/>
      </c>
      <c r="AH1115" s="2" t="str">
        <f ca="1">IFERROR(MONTH('pg3'!T117),"--")</f>
        <v>--</v>
      </c>
      <c r="AI1115" s="1">
        <f ca="1">COUNTIFS(AC2:AC3002,'pg3'!C117,AH2:AH3002,AH1115)</f>
        <v>0</v>
      </c>
    </row>
    <row r="1116" spans="27:35" ht="12.75" customHeight="1">
      <c r="AA1116" s="1">
        <f t="shared" si="18"/>
        <v>1115</v>
      </c>
      <c r="AB1116" s="1" t="b">
        <f>AND('pg3'!S118&lt;&gt;"Cancelled",'pg3'!S118&lt;&gt;"Account",'pg3'!S118&lt;&gt;"Pending",'pg3'!S118&lt;&gt;"")</f>
        <v>0</v>
      </c>
      <c r="AC1116" s="1" t="str">
        <f>IF(AB1116=TRUE,'pg3'!C118,"")</f>
        <v/>
      </c>
      <c r="AD1116" s="1" t="str">
        <f>IF('pg3'!S118="Ordered",'pg3'!C118,"")</f>
        <v/>
      </c>
      <c r="AE1116" s="2" t="str">
        <f>IF('pg3'!C118&lt;&gt;"",COUNTIF(AD2:AD3002,'pg3'!C118)&gt;4,"--")</f>
        <v>--</v>
      </c>
      <c r="AF1116" s="1" t="str">
        <f ca="1">IF(startDate="",0,IF(AND('pg3'!T118&gt;=startDate,'pg3'!T118&lt;=endDate,'pg3'!R118&lt;&gt;""),'pg3'!R118,""))</f>
        <v/>
      </c>
      <c r="AG1116" s="110" t="str">
        <f>IF(AC1116="","",COUNTIFS(AC2:AC3002,AC1116))</f>
        <v/>
      </c>
      <c r="AH1116" s="2" t="str">
        <f ca="1">IFERROR(MONTH('pg3'!T118),"--")</f>
        <v>--</v>
      </c>
      <c r="AI1116" s="1">
        <f ca="1">COUNTIFS(AC2:AC3002,'pg3'!C118,AH2:AH3002,AH1116)</f>
        <v>0</v>
      </c>
    </row>
    <row r="1117" spans="27:35" ht="12.75" customHeight="1">
      <c r="AA1117" s="1">
        <f t="shared" si="18"/>
        <v>1116</v>
      </c>
      <c r="AB1117" s="1" t="b">
        <f>AND('pg3'!S119&lt;&gt;"Cancelled",'pg3'!S119&lt;&gt;"Account",'pg3'!S119&lt;&gt;"Pending",'pg3'!S119&lt;&gt;"")</f>
        <v>0</v>
      </c>
      <c r="AC1117" s="1" t="str">
        <f>IF(AB1117=TRUE,'pg3'!C119,"")</f>
        <v/>
      </c>
      <c r="AD1117" s="1" t="str">
        <f>IF('pg3'!S119="Ordered",'pg3'!C119,"")</f>
        <v/>
      </c>
      <c r="AE1117" s="2" t="str">
        <f>IF('pg3'!C119&lt;&gt;"",COUNTIF(AD2:AD3002,'pg3'!C119)&gt;4,"--")</f>
        <v>--</v>
      </c>
      <c r="AF1117" s="1" t="str">
        <f ca="1">IF(startDate="",0,IF(AND('pg3'!T119&gt;=startDate,'pg3'!T119&lt;=endDate,'pg3'!R119&lt;&gt;""),'pg3'!R119,""))</f>
        <v/>
      </c>
      <c r="AG1117" s="110" t="str">
        <f>IF(AC1117="","",COUNTIFS(AC2:AC3002,AC1117))</f>
        <v/>
      </c>
      <c r="AH1117" s="2" t="str">
        <f ca="1">IFERROR(MONTH('pg3'!T119),"--")</f>
        <v>--</v>
      </c>
      <c r="AI1117" s="1">
        <f ca="1">COUNTIFS(AC2:AC3002,'pg3'!C119,AH2:AH3002,AH1117)</f>
        <v>0</v>
      </c>
    </row>
    <row r="1118" spans="27:35" ht="12.75" customHeight="1">
      <c r="AA1118" s="1">
        <f t="shared" si="18"/>
        <v>1117</v>
      </c>
      <c r="AB1118" s="1" t="b">
        <f>AND('pg3'!S120&lt;&gt;"Cancelled",'pg3'!S120&lt;&gt;"Account",'pg3'!S120&lt;&gt;"Pending",'pg3'!S120&lt;&gt;"")</f>
        <v>0</v>
      </c>
      <c r="AC1118" s="1" t="str">
        <f>IF(AB1118=TRUE,'pg3'!C120,"")</f>
        <v/>
      </c>
      <c r="AD1118" s="1" t="str">
        <f>IF('pg3'!S120="Ordered",'pg3'!C120,"")</f>
        <v/>
      </c>
      <c r="AE1118" s="2" t="str">
        <f>IF('pg3'!C120&lt;&gt;"",COUNTIF(AD2:AD3002,'pg3'!C120)&gt;4,"--")</f>
        <v>--</v>
      </c>
      <c r="AF1118" s="1" t="str">
        <f ca="1">IF(startDate="",0,IF(AND('pg3'!T120&gt;=startDate,'pg3'!T120&lt;=endDate,'pg3'!R120&lt;&gt;""),'pg3'!R120,""))</f>
        <v/>
      </c>
      <c r="AG1118" s="110" t="str">
        <f>IF(AC1118="","",COUNTIFS(AC2:AC3002,AC1118))</f>
        <v/>
      </c>
      <c r="AH1118" s="2" t="str">
        <f ca="1">IFERROR(MONTH('pg3'!T120),"--")</f>
        <v>--</v>
      </c>
      <c r="AI1118" s="1">
        <f ca="1">COUNTIFS(AC2:AC3002,'pg3'!C120,AH2:AH3002,AH1118)</f>
        <v>0</v>
      </c>
    </row>
    <row r="1119" spans="27:35" ht="12.75" customHeight="1">
      <c r="AA1119" s="1">
        <f t="shared" si="18"/>
        <v>1118</v>
      </c>
      <c r="AB1119" s="1" t="b">
        <f>AND('pg3'!S121&lt;&gt;"Cancelled",'pg3'!S121&lt;&gt;"Account",'pg3'!S121&lt;&gt;"Pending",'pg3'!S121&lt;&gt;"")</f>
        <v>0</v>
      </c>
      <c r="AC1119" s="1" t="str">
        <f>IF(AB1119=TRUE,'pg3'!C121,"")</f>
        <v/>
      </c>
      <c r="AD1119" s="1" t="str">
        <f>IF('pg3'!S121="Ordered",'pg3'!C121,"")</f>
        <v/>
      </c>
      <c r="AE1119" s="2" t="str">
        <f>IF('pg3'!C121&lt;&gt;"",COUNTIF(AD2:AD3002,'pg3'!C121)&gt;4,"--")</f>
        <v>--</v>
      </c>
      <c r="AF1119" s="1" t="str">
        <f ca="1">IF(startDate="",0,IF(AND('pg3'!T121&gt;=startDate,'pg3'!T121&lt;=endDate,'pg3'!R121&lt;&gt;""),'pg3'!R121,""))</f>
        <v/>
      </c>
      <c r="AG1119" s="110" t="str">
        <f>IF(AC1119="","",COUNTIFS(AC2:AC3002,AC1119))</f>
        <v/>
      </c>
      <c r="AH1119" s="2" t="str">
        <f ca="1">IFERROR(MONTH('pg3'!T121),"--")</f>
        <v>--</v>
      </c>
      <c r="AI1119" s="1">
        <f ca="1">COUNTIFS(AC2:AC3002,'pg3'!C121,AH2:AH3002,AH1119)</f>
        <v>0</v>
      </c>
    </row>
    <row r="1120" spans="27:35" ht="12.75" customHeight="1">
      <c r="AA1120" s="1">
        <f t="shared" si="18"/>
        <v>1119</v>
      </c>
      <c r="AB1120" s="1" t="b">
        <f>AND('pg3'!S122&lt;&gt;"Cancelled",'pg3'!S122&lt;&gt;"Account",'pg3'!S122&lt;&gt;"Pending",'pg3'!S122&lt;&gt;"")</f>
        <v>0</v>
      </c>
      <c r="AC1120" s="1" t="str">
        <f>IF(AB1120=TRUE,'pg3'!C122,"")</f>
        <v/>
      </c>
      <c r="AD1120" s="1" t="str">
        <f>IF('pg3'!S122="Ordered",'pg3'!C122,"")</f>
        <v/>
      </c>
      <c r="AE1120" s="2" t="str">
        <f>IF('pg3'!C122&lt;&gt;"",COUNTIF(AD2:AD3002,'pg3'!C122)&gt;4,"--")</f>
        <v>--</v>
      </c>
      <c r="AF1120" s="1" t="str">
        <f ca="1">IF(startDate="",0,IF(AND('pg3'!T122&gt;=startDate,'pg3'!T122&lt;=endDate,'pg3'!R122&lt;&gt;""),'pg3'!R122,""))</f>
        <v/>
      </c>
      <c r="AG1120" s="110" t="str">
        <f>IF(AC1120="","",COUNTIFS(AC2:AC3002,AC1120))</f>
        <v/>
      </c>
      <c r="AH1120" s="2" t="str">
        <f ca="1">IFERROR(MONTH('pg3'!T122),"--")</f>
        <v>--</v>
      </c>
      <c r="AI1120" s="1">
        <f ca="1">COUNTIFS(AC2:AC3002,'pg3'!C122,AH2:AH3002,AH1120)</f>
        <v>0</v>
      </c>
    </row>
    <row r="1121" spans="27:35" ht="12.75" customHeight="1">
      <c r="AA1121" s="1">
        <f t="shared" si="18"/>
        <v>1120</v>
      </c>
      <c r="AB1121" s="1" t="b">
        <f>AND('pg3'!S123&lt;&gt;"Cancelled",'pg3'!S123&lt;&gt;"Account",'pg3'!S123&lt;&gt;"Pending",'pg3'!S123&lt;&gt;"")</f>
        <v>0</v>
      </c>
      <c r="AC1121" s="1" t="str">
        <f>IF(AB1121=TRUE,'pg3'!C123,"")</f>
        <v/>
      </c>
      <c r="AD1121" s="1" t="str">
        <f>IF('pg3'!S123="Ordered",'pg3'!C123,"")</f>
        <v/>
      </c>
      <c r="AE1121" s="2" t="str">
        <f>IF('pg3'!C123&lt;&gt;"",COUNTIF(AD2:AD3002,'pg3'!C123)&gt;4,"--")</f>
        <v>--</v>
      </c>
      <c r="AF1121" s="1" t="str">
        <f ca="1">IF(startDate="",0,IF(AND('pg3'!T123&gt;=startDate,'pg3'!T123&lt;=endDate,'pg3'!R123&lt;&gt;""),'pg3'!R123,""))</f>
        <v/>
      </c>
      <c r="AG1121" s="110" t="str">
        <f>IF(AC1121="","",COUNTIFS(AC2:AC3002,AC1121))</f>
        <v/>
      </c>
      <c r="AH1121" s="2" t="str">
        <f ca="1">IFERROR(MONTH('pg3'!T123),"--")</f>
        <v>--</v>
      </c>
      <c r="AI1121" s="1">
        <f ca="1">COUNTIFS(AC2:AC3002,'pg3'!C123,AH2:AH3002,AH1121)</f>
        <v>0</v>
      </c>
    </row>
    <row r="1122" spans="27:35" ht="12.75" customHeight="1">
      <c r="AA1122" s="1">
        <f t="shared" si="18"/>
        <v>1121</v>
      </c>
      <c r="AB1122" s="1" t="b">
        <f>AND('pg3'!S124&lt;&gt;"Cancelled",'pg3'!S124&lt;&gt;"Account",'pg3'!S124&lt;&gt;"Pending",'pg3'!S124&lt;&gt;"")</f>
        <v>0</v>
      </c>
      <c r="AC1122" s="1" t="str">
        <f>IF(AB1122=TRUE,'pg3'!C124,"")</f>
        <v/>
      </c>
      <c r="AD1122" s="1" t="str">
        <f>IF('pg3'!S124="Ordered",'pg3'!C124,"")</f>
        <v/>
      </c>
      <c r="AE1122" s="2" t="str">
        <f>IF('pg3'!C124&lt;&gt;"",COUNTIF(AD2:AD3002,'pg3'!C124)&gt;4,"--")</f>
        <v>--</v>
      </c>
      <c r="AF1122" s="1" t="str">
        <f ca="1">IF(startDate="",0,IF(AND('pg3'!T124&gt;=startDate,'pg3'!T124&lt;=endDate,'pg3'!R124&lt;&gt;""),'pg3'!R124,""))</f>
        <v/>
      </c>
      <c r="AG1122" s="110" t="str">
        <f>IF(AC1122="","",COUNTIFS(AC2:AC3002,AC1122))</f>
        <v/>
      </c>
      <c r="AH1122" s="2" t="str">
        <f ca="1">IFERROR(MONTH('pg3'!T124),"--")</f>
        <v>--</v>
      </c>
      <c r="AI1122" s="1">
        <f ca="1">COUNTIFS(AC2:AC3002,'pg3'!C124,AH2:AH3002,AH1122)</f>
        <v>0</v>
      </c>
    </row>
    <row r="1123" spans="27:35" ht="12.75" customHeight="1">
      <c r="AA1123" s="1">
        <f t="shared" si="18"/>
        <v>1122</v>
      </c>
      <c r="AB1123" s="1" t="b">
        <f>AND('pg3'!S125&lt;&gt;"Cancelled",'pg3'!S125&lt;&gt;"Account",'pg3'!S125&lt;&gt;"Pending",'pg3'!S125&lt;&gt;"")</f>
        <v>0</v>
      </c>
      <c r="AC1123" s="1" t="str">
        <f>IF(AB1123=TRUE,'pg3'!C125,"")</f>
        <v/>
      </c>
      <c r="AD1123" s="1" t="str">
        <f>IF('pg3'!S125="Ordered",'pg3'!C125,"")</f>
        <v/>
      </c>
      <c r="AE1123" s="2" t="str">
        <f>IF('pg3'!C125&lt;&gt;"",COUNTIF(AD2:AD3002,'pg3'!C125)&gt;4,"--")</f>
        <v>--</v>
      </c>
      <c r="AF1123" s="1" t="str">
        <f ca="1">IF(startDate="",0,IF(AND('pg3'!T125&gt;=startDate,'pg3'!T125&lt;=endDate,'pg3'!R125&lt;&gt;""),'pg3'!R125,""))</f>
        <v/>
      </c>
      <c r="AG1123" s="110" t="str">
        <f>IF(AC1123="","",COUNTIFS(AC2:AC3002,AC1123))</f>
        <v/>
      </c>
      <c r="AH1123" s="2" t="str">
        <f ca="1">IFERROR(MONTH('pg3'!T125),"--")</f>
        <v>--</v>
      </c>
      <c r="AI1123" s="1">
        <f ca="1">COUNTIFS(AC2:AC3002,'pg3'!C125,AH2:AH3002,AH1123)</f>
        <v>0</v>
      </c>
    </row>
    <row r="1124" spans="27:35" ht="12.75" customHeight="1">
      <c r="AA1124" s="1">
        <f t="shared" si="18"/>
        <v>1123</v>
      </c>
      <c r="AB1124" s="1" t="b">
        <f>AND('pg3'!S126&lt;&gt;"Cancelled",'pg3'!S126&lt;&gt;"Account",'pg3'!S126&lt;&gt;"Pending",'pg3'!S126&lt;&gt;"")</f>
        <v>0</v>
      </c>
      <c r="AC1124" s="1" t="str">
        <f>IF(AB1124=TRUE,'pg3'!C126,"")</f>
        <v/>
      </c>
      <c r="AD1124" s="1" t="str">
        <f>IF('pg3'!S126="Ordered",'pg3'!C126,"")</f>
        <v/>
      </c>
      <c r="AE1124" s="2" t="str">
        <f>IF('pg3'!C126&lt;&gt;"",COUNTIF(AD2:AD3002,'pg3'!C126)&gt;4,"--")</f>
        <v>--</v>
      </c>
      <c r="AF1124" s="1" t="str">
        <f ca="1">IF(startDate="",0,IF(AND('pg3'!T126&gt;=startDate,'pg3'!T126&lt;=endDate,'pg3'!R126&lt;&gt;""),'pg3'!R126,""))</f>
        <v/>
      </c>
      <c r="AG1124" s="110" t="str">
        <f>IF(AC1124="","",COUNTIFS(AC2:AC3002,AC1124))</f>
        <v/>
      </c>
      <c r="AH1124" s="2" t="str">
        <f ca="1">IFERROR(MONTH('pg3'!T126),"--")</f>
        <v>--</v>
      </c>
      <c r="AI1124" s="1">
        <f ca="1">COUNTIFS(AC2:AC3002,'pg3'!C126,AH2:AH3002,AH1124)</f>
        <v>0</v>
      </c>
    </row>
    <row r="1125" spans="27:35" ht="12.75" customHeight="1">
      <c r="AA1125" s="1">
        <f t="shared" si="18"/>
        <v>1124</v>
      </c>
      <c r="AB1125" s="1" t="b">
        <f>AND('pg3'!S127&lt;&gt;"Cancelled",'pg3'!S127&lt;&gt;"Account",'pg3'!S127&lt;&gt;"Pending",'pg3'!S127&lt;&gt;"")</f>
        <v>0</v>
      </c>
      <c r="AC1125" s="1" t="str">
        <f>IF(AB1125=TRUE,'pg3'!C127,"")</f>
        <v/>
      </c>
      <c r="AD1125" s="1" t="str">
        <f>IF('pg3'!S127="Ordered",'pg3'!C127,"")</f>
        <v/>
      </c>
      <c r="AE1125" s="2" t="str">
        <f>IF('pg3'!C127&lt;&gt;"",COUNTIF(AD2:AD3002,'pg3'!C127)&gt;4,"--")</f>
        <v>--</v>
      </c>
      <c r="AF1125" s="1" t="str">
        <f ca="1">IF(startDate="",0,IF(AND('pg3'!T127&gt;=startDate,'pg3'!T127&lt;=endDate,'pg3'!R127&lt;&gt;""),'pg3'!R127,""))</f>
        <v/>
      </c>
      <c r="AG1125" s="110" t="str">
        <f>IF(AC1125="","",COUNTIFS(AC2:AC3002,AC1125))</f>
        <v/>
      </c>
      <c r="AH1125" s="2" t="str">
        <f ca="1">IFERROR(MONTH('pg3'!T127),"--")</f>
        <v>--</v>
      </c>
      <c r="AI1125" s="1">
        <f ca="1">COUNTIFS(AC2:AC3002,'pg3'!C127,AH2:AH3002,AH1125)</f>
        <v>0</v>
      </c>
    </row>
    <row r="1126" spans="27:35" ht="12.75" customHeight="1">
      <c r="AA1126" s="1">
        <f t="shared" si="18"/>
        <v>1125</v>
      </c>
      <c r="AB1126" s="1" t="b">
        <f>AND('pg3'!S128&lt;&gt;"Cancelled",'pg3'!S128&lt;&gt;"Account",'pg3'!S128&lt;&gt;"Pending",'pg3'!S128&lt;&gt;"")</f>
        <v>0</v>
      </c>
      <c r="AC1126" s="1" t="str">
        <f>IF(AB1126=TRUE,'pg3'!C128,"")</f>
        <v/>
      </c>
      <c r="AD1126" s="1" t="str">
        <f>IF('pg3'!S128="Ordered",'pg3'!C128,"")</f>
        <v/>
      </c>
      <c r="AE1126" s="2" t="str">
        <f>IF('pg3'!C128&lt;&gt;"",COUNTIF(AD2:AD3002,'pg3'!C128)&gt;4,"--")</f>
        <v>--</v>
      </c>
      <c r="AF1126" s="1" t="str">
        <f ca="1">IF(startDate="",0,IF(AND('pg3'!T128&gt;=startDate,'pg3'!T128&lt;=endDate,'pg3'!R128&lt;&gt;""),'pg3'!R128,""))</f>
        <v/>
      </c>
      <c r="AG1126" s="110" t="str">
        <f>IF(AC1126="","",COUNTIFS(AC2:AC3002,AC1126))</f>
        <v/>
      </c>
      <c r="AH1126" s="2" t="str">
        <f ca="1">IFERROR(MONTH('pg3'!T128),"--")</f>
        <v>--</v>
      </c>
      <c r="AI1126" s="1">
        <f ca="1">COUNTIFS(AC2:AC3002,'pg3'!C128,AH2:AH3002,AH1126)</f>
        <v>0</v>
      </c>
    </row>
    <row r="1127" spans="27:35" ht="12.75" customHeight="1">
      <c r="AA1127" s="1">
        <f t="shared" si="18"/>
        <v>1126</v>
      </c>
      <c r="AB1127" s="1" t="b">
        <f>AND('pg3'!S129&lt;&gt;"Cancelled",'pg3'!S129&lt;&gt;"Account",'pg3'!S129&lt;&gt;"Pending",'pg3'!S129&lt;&gt;"")</f>
        <v>0</v>
      </c>
      <c r="AC1127" s="1" t="str">
        <f>IF(AB1127=TRUE,'pg3'!C129,"")</f>
        <v/>
      </c>
      <c r="AD1127" s="1" t="str">
        <f>IF('pg3'!S129="Ordered",'pg3'!C129,"")</f>
        <v/>
      </c>
      <c r="AE1127" s="2" t="str">
        <f>IF('pg3'!C129&lt;&gt;"",COUNTIF(AD2:AD3002,'pg3'!C129)&gt;4,"--")</f>
        <v>--</v>
      </c>
      <c r="AF1127" s="1" t="str">
        <f ca="1">IF(startDate="",0,IF(AND('pg3'!T129&gt;=startDate,'pg3'!T129&lt;=endDate,'pg3'!R129&lt;&gt;""),'pg3'!R129,""))</f>
        <v/>
      </c>
      <c r="AG1127" s="110" t="str">
        <f>IF(AC1127="","",COUNTIFS(AC2:AC3002,AC1127))</f>
        <v/>
      </c>
      <c r="AH1127" s="2" t="str">
        <f ca="1">IFERROR(MONTH('pg3'!T129),"--")</f>
        <v>--</v>
      </c>
      <c r="AI1127" s="1">
        <f ca="1">COUNTIFS(AC2:AC3002,'pg3'!C129,AH2:AH3002,AH1127)</f>
        <v>0</v>
      </c>
    </row>
    <row r="1128" spans="27:35" ht="12.75" customHeight="1">
      <c r="AA1128" s="1">
        <f t="shared" si="18"/>
        <v>1127</v>
      </c>
      <c r="AB1128" s="1" t="b">
        <f>AND('pg3'!S130&lt;&gt;"Cancelled",'pg3'!S130&lt;&gt;"Account",'pg3'!S130&lt;&gt;"Pending",'pg3'!S130&lt;&gt;"")</f>
        <v>0</v>
      </c>
      <c r="AC1128" s="1" t="str">
        <f>IF(AB1128=TRUE,'pg3'!C130,"")</f>
        <v/>
      </c>
      <c r="AD1128" s="1" t="str">
        <f>IF('pg3'!S130="Ordered",'pg3'!C130,"")</f>
        <v/>
      </c>
      <c r="AE1128" s="2" t="str">
        <f>IF('pg3'!C130&lt;&gt;"",COUNTIF(AD2:AD3002,'pg3'!C130)&gt;4,"--")</f>
        <v>--</v>
      </c>
      <c r="AF1128" s="1" t="str">
        <f ca="1">IF(startDate="",0,IF(AND('pg3'!T130&gt;=startDate,'pg3'!T130&lt;=endDate,'pg3'!R130&lt;&gt;""),'pg3'!R130,""))</f>
        <v/>
      </c>
      <c r="AG1128" s="110" t="str">
        <f>IF(AC1128="","",COUNTIFS(AC2:AC3002,AC1128))</f>
        <v/>
      </c>
      <c r="AH1128" s="2" t="str">
        <f ca="1">IFERROR(MONTH('pg3'!T130),"--")</f>
        <v>--</v>
      </c>
      <c r="AI1128" s="1">
        <f ca="1">COUNTIFS(AC2:AC3002,'pg3'!C130,AH2:AH3002,AH1128)</f>
        <v>0</v>
      </c>
    </row>
    <row r="1129" spans="27:35" ht="12.75" customHeight="1">
      <c r="AA1129" s="1">
        <f t="shared" si="18"/>
        <v>1128</v>
      </c>
      <c r="AB1129" s="1" t="b">
        <f>AND('pg3'!S131&lt;&gt;"Cancelled",'pg3'!S131&lt;&gt;"Account",'pg3'!S131&lt;&gt;"Pending",'pg3'!S131&lt;&gt;"")</f>
        <v>0</v>
      </c>
      <c r="AC1129" s="1" t="str">
        <f>IF(AB1129=TRUE,'pg3'!C131,"")</f>
        <v/>
      </c>
      <c r="AD1129" s="1" t="str">
        <f>IF('pg3'!S131="Ordered",'pg3'!C131,"")</f>
        <v/>
      </c>
      <c r="AE1129" s="2" t="str">
        <f>IF('pg3'!C131&lt;&gt;"",COUNTIF(AD2:AD3002,'pg3'!C131)&gt;4,"--")</f>
        <v>--</v>
      </c>
      <c r="AF1129" s="1" t="str">
        <f ca="1">IF(startDate="",0,IF(AND('pg3'!T131&gt;=startDate,'pg3'!T131&lt;=endDate,'pg3'!R131&lt;&gt;""),'pg3'!R131,""))</f>
        <v/>
      </c>
      <c r="AG1129" s="110" t="str">
        <f>IF(AC1129="","",COUNTIFS(AC2:AC3002,AC1129))</f>
        <v/>
      </c>
      <c r="AH1129" s="2" t="str">
        <f ca="1">IFERROR(MONTH('pg3'!T131),"--")</f>
        <v>--</v>
      </c>
      <c r="AI1129" s="1">
        <f ca="1">COUNTIFS(AC2:AC3002,'pg3'!C131,AH2:AH3002,AH1129)</f>
        <v>0</v>
      </c>
    </row>
    <row r="1130" spans="27:35" ht="12.75" customHeight="1">
      <c r="AA1130" s="1">
        <f t="shared" si="18"/>
        <v>1129</v>
      </c>
      <c r="AB1130" s="1" t="b">
        <f>AND('pg3'!S132&lt;&gt;"Cancelled",'pg3'!S132&lt;&gt;"Account",'pg3'!S132&lt;&gt;"Pending",'pg3'!S132&lt;&gt;"")</f>
        <v>0</v>
      </c>
      <c r="AC1130" s="1" t="str">
        <f>IF(AB1130=TRUE,'pg3'!C132,"")</f>
        <v/>
      </c>
      <c r="AD1130" s="1" t="str">
        <f>IF('pg3'!S132="Ordered",'pg3'!C132,"")</f>
        <v/>
      </c>
      <c r="AE1130" s="2" t="str">
        <f>IF('pg3'!C132&lt;&gt;"",COUNTIF(AD2:AD3002,'pg3'!C132)&gt;4,"--")</f>
        <v>--</v>
      </c>
      <c r="AF1130" s="1" t="str">
        <f ca="1">IF(startDate="",0,IF(AND('pg3'!T132&gt;=startDate,'pg3'!T132&lt;=endDate,'pg3'!R132&lt;&gt;""),'pg3'!R132,""))</f>
        <v/>
      </c>
      <c r="AG1130" s="110" t="str">
        <f>IF(AC1130="","",COUNTIFS(AC2:AC3002,AC1130))</f>
        <v/>
      </c>
      <c r="AH1130" s="2" t="str">
        <f ca="1">IFERROR(MONTH('pg3'!T132),"--")</f>
        <v>--</v>
      </c>
      <c r="AI1130" s="1">
        <f ca="1">COUNTIFS(AC2:AC3002,'pg3'!C132,AH2:AH3002,AH1130)</f>
        <v>0</v>
      </c>
    </row>
    <row r="1131" spans="27:35" ht="12.75" customHeight="1">
      <c r="AA1131" s="1">
        <f t="shared" si="18"/>
        <v>1130</v>
      </c>
      <c r="AB1131" s="1" t="b">
        <f>AND('pg3'!S133&lt;&gt;"Cancelled",'pg3'!S133&lt;&gt;"Account",'pg3'!S133&lt;&gt;"Pending",'pg3'!S133&lt;&gt;"")</f>
        <v>0</v>
      </c>
      <c r="AC1131" s="1" t="str">
        <f>IF(AB1131=TRUE,'pg3'!C133,"")</f>
        <v/>
      </c>
      <c r="AD1131" s="1" t="str">
        <f>IF('pg3'!S133="Ordered",'pg3'!C133,"")</f>
        <v/>
      </c>
      <c r="AE1131" s="2" t="str">
        <f>IF('pg3'!C133&lt;&gt;"",COUNTIF(AD2:AD3002,'pg3'!C133)&gt;4,"--")</f>
        <v>--</v>
      </c>
      <c r="AF1131" s="1" t="str">
        <f ca="1">IF(startDate="",0,IF(AND('pg3'!T133&gt;=startDate,'pg3'!T133&lt;=endDate,'pg3'!R133&lt;&gt;""),'pg3'!R133,""))</f>
        <v/>
      </c>
      <c r="AG1131" s="110" t="str">
        <f>IF(AC1131="","",COUNTIFS(AC2:AC3002,AC1131))</f>
        <v/>
      </c>
      <c r="AH1131" s="2" t="str">
        <f ca="1">IFERROR(MONTH('pg3'!T133),"--")</f>
        <v>--</v>
      </c>
      <c r="AI1131" s="1">
        <f ca="1">COUNTIFS(AC2:AC3002,'pg3'!C133,AH2:AH3002,AH1131)</f>
        <v>0</v>
      </c>
    </row>
    <row r="1132" spans="27:35" ht="12.75" customHeight="1">
      <c r="AA1132" s="1">
        <f t="shared" si="18"/>
        <v>1131</v>
      </c>
      <c r="AB1132" s="1" t="b">
        <f>AND('pg3'!S134&lt;&gt;"Cancelled",'pg3'!S134&lt;&gt;"Account",'pg3'!S134&lt;&gt;"Pending",'pg3'!S134&lt;&gt;"")</f>
        <v>0</v>
      </c>
      <c r="AC1132" s="1" t="str">
        <f>IF(AB1132=TRUE,'pg3'!C134,"")</f>
        <v/>
      </c>
      <c r="AD1132" s="1" t="str">
        <f>IF('pg3'!S134="Ordered",'pg3'!C134,"")</f>
        <v/>
      </c>
      <c r="AE1132" s="2" t="str">
        <f>IF('pg3'!C134&lt;&gt;"",COUNTIF(AD2:AD3002,'pg3'!C134)&gt;4,"--")</f>
        <v>--</v>
      </c>
      <c r="AF1132" s="1" t="str">
        <f ca="1">IF(startDate="",0,IF(AND('pg3'!T134&gt;=startDate,'pg3'!T134&lt;=endDate,'pg3'!R134&lt;&gt;""),'pg3'!R134,""))</f>
        <v/>
      </c>
      <c r="AG1132" s="110" t="str">
        <f>IF(AC1132="","",COUNTIFS(AC2:AC3002,AC1132))</f>
        <v/>
      </c>
      <c r="AH1132" s="2" t="str">
        <f ca="1">IFERROR(MONTH('pg3'!T134),"--")</f>
        <v>--</v>
      </c>
      <c r="AI1132" s="1">
        <f ca="1">COUNTIFS(AC2:AC3002,'pg3'!C134,AH2:AH3002,AH1132)</f>
        <v>0</v>
      </c>
    </row>
    <row r="1133" spans="27:35" ht="12.75" customHeight="1">
      <c r="AA1133" s="1">
        <f t="shared" si="18"/>
        <v>1132</v>
      </c>
      <c r="AB1133" s="1" t="b">
        <f>AND('pg3'!S135&lt;&gt;"Cancelled",'pg3'!S135&lt;&gt;"Account",'pg3'!S135&lt;&gt;"Pending",'pg3'!S135&lt;&gt;"")</f>
        <v>0</v>
      </c>
      <c r="AC1133" s="1" t="str">
        <f>IF(AB1133=TRUE,'pg3'!C135,"")</f>
        <v/>
      </c>
      <c r="AD1133" s="1" t="str">
        <f>IF('pg3'!S135="Ordered",'pg3'!C135,"")</f>
        <v/>
      </c>
      <c r="AE1133" s="2" t="str">
        <f>IF('pg3'!C135&lt;&gt;"",COUNTIF(AD2:AD3002,'pg3'!C135)&gt;4,"--")</f>
        <v>--</v>
      </c>
      <c r="AF1133" s="1" t="str">
        <f ca="1">IF(startDate="",0,IF(AND('pg3'!T135&gt;=startDate,'pg3'!T135&lt;=endDate,'pg3'!R135&lt;&gt;""),'pg3'!R135,""))</f>
        <v/>
      </c>
      <c r="AG1133" s="110" t="str">
        <f>IF(AC1133="","",COUNTIFS(AC2:AC3002,AC1133))</f>
        <v/>
      </c>
      <c r="AH1133" s="2" t="str">
        <f ca="1">IFERROR(MONTH('pg3'!T135),"--")</f>
        <v>--</v>
      </c>
      <c r="AI1133" s="1">
        <f ca="1">COUNTIFS(AC2:AC3002,'pg3'!C135,AH2:AH3002,AH1133)</f>
        <v>0</v>
      </c>
    </row>
    <row r="1134" spans="27:35" ht="12.75" customHeight="1">
      <c r="AA1134" s="1">
        <f t="shared" si="18"/>
        <v>1133</v>
      </c>
      <c r="AB1134" s="1" t="b">
        <f>AND('pg3'!S136&lt;&gt;"Cancelled",'pg3'!S136&lt;&gt;"Account",'pg3'!S136&lt;&gt;"Pending",'pg3'!S136&lt;&gt;"")</f>
        <v>0</v>
      </c>
      <c r="AC1134" s="1" t="str">
        <f>IF(AB1134=TRUE,'pg3'!C136,"")</f>
        <v/>
      </c>
      <c r="AD1134" s="1" t="str">
        <f>IF('pg3'!S136="Ordered",'pg3'!C136,"")</f>
        <v/>
      </c>
      <c r="AE1134" s="2" t="str">
        <f>IF('pg3'!C136&lt;&gt;"",COUNTIF(AD2:AD3002,'pg3'!C136)&gt;4,"--")</f>
        <v>--</v>
      </c>
      <c r="AF1134" s="1" t="str">
        <f ca="1">IF(startDate="",0,IF(AND('pg3'!T136&gt;=startDate,'pg3'!T136&lt;=endDate,'pg3'!R136&lt;&gt;""),'pg3'!R136,""))</f>
        <v/>
      </c>
      <c r="AG1134" s="110" t="str">
        <f>IF(AC1134="","",COUNTIFS(AC2:AC3002,AC1134))</f>
        <v/>
      </c>
      <c r="AH1134" s="2" t="str">
        <f ca="1">IFERROR(MONTH('pg3'!T136),"--")</f>
        <v>--</v>
      </c>
      <c r="AI1134" s="1">
        <f ca="1">COUNTIFS(AC2:AC3002,'pg3'!C136,AH2:AH3002,AH1134)</f>
        <v>0</v>
      </c>
    </row>
    <row r="1135" spans="27:35" ht="12.75" customHeight="1">
      <c r="AA1135" s="1">
        <f t="shared" si="18"/>
        <v>1134</v>
      </c>
      <c r="AB1135" s="1" t="b">
        <f>AND('pg3'!S137&lt;&gt;"Cancelled",'pg3'!S137&lt;&gt;"Account",'pg3'!S137&lt;&gt;"Pending",'pg3'!S137&lt;&gt;"")</f>
        <v>0</v>
      </c>
      <c r="AC1135" s="1" t="str">
        <f>IF(AB1135=TRUE,'pg3'!C137,"")</f>
        <v/>
      </c>
      <c r="AD1135" s="1" t="str">
        <f>IF('pg3'!S137="Ordered",'pg3'!C137,"")</f>
        <v/>
      </c>
      <c r="AE1135" s="2" t="str">
        <f>IF('pg3'!C137&lt;&gt;"",COUNTIF(AD2:AD3002,'pg3'!C137)&gt;4,"--")</f>
        <v>--</v>
      </c>
      <c r="AF1135" s="1" t="str">
        <f ca="1">IF(startDate="",0,IF(AND('pg3'!T137&gt;=startDate,'pg3'!T137&lt;=endDate,'pg3'!R137&lt;&gt;""),'pg3'!R137,""))</f>
        <v/>
      </c>
      <c r="AG1135" s="110" t="str">
        <f>IF(AC1135="","",COUNTIFS(AC2:AC3002,AC1135))</f>
        <v/>
      </c>
      <c r="AH1135" s="2" t="str">
        <f ca="1">IFERROR(MONTH('pg3'!T137),"--")</f>
        <v>--</v>
      </c>
      <c r="AI1135" s="1">
        <f ca="1">COUNTIFS(AC2:AC3002,'pg3'!C137,AH2:AH3002,AH1135)</f>
        <v>0</v>
      </c>
    </row>
    <row r="1136" spans="27:35" ht="12.75" customHeight="1">
      <c r="AA1136" s="1">
        <f t="shared" si="18"/>
        <v>1135</v>
      </c>
      <c r="AB1136" s="1" t="b">
        <f>AND('pg3'!S138&lt;&gt;"Cancelled",'pg3'!S138&lt;&gt;"Account",'pg3'!S138&lt;&gt;"Pending",'pg3'!S138&lt;&gt;"")</f>
        <v>0</v>
      </c>
      <c r="AC1136" s="1" t="str">
        <f>IF(AB1136=TRUE,'pg3'!C138,"")</f>
        <v/>
      </c>
      <c r="AD1136" s="1" t="str">
        <f>IF('pg3'!S138="Ordered",'pg3'!C138,"")</f>
        <v/>
      </c>
      <c r="AE1136" s="2" t="str">
        <f>IF('pg3'!C138&lt;&gt;"",COUNTIF(AD2:AD3002,'pg3'!C138)&gt;4,"--")</f>
        <v>--</v>
      </c>
      <c r="AF1136" s="1" t="str">
        <f ca="1">IF(startDate="",0,IF(AND('pg3'!T138&gt;=startDate,'pg3'!T138&lt;=endDate,'pg3'!R138&lt;&gt;""),'pg3'!R138,""))</f>
        <v/>
      </c>
      <c r="AG1136" s="110" t="str">
        <f>IF(AC1136="","",COUNTIFS(AC2:AC3002,AC1136))</f>
        <v/>
      </c>
      <c r="AH1136" s="2" t="str">
        <f ca="1">IFERROR(MONTH('pg3'!T138),"--")</f>
        <v>--</v>
      </c>
      <c r="AI1136" s="1">
        <f ca="1">COUNTIFS(AC2:AC3002,'pg3'!C138,AH2:AH3002,AH1136)</f>
        <v>0</v>
      </c>
    </row>
    <row r="1137" spans="27:35" ht="12.75" customHeight="1">
      <c r="AA1137" s="1">
        <f t="shared" si="18"/>
        <v>1136</v>
      </c>
      <c r="AB1137" s="1" t="b">
        <f>AND('pg3'!S139&lt;&gt;"Cancelled",'pg3'!S139&lt;&gt;"Account",'pg3'!S139&lt;&gt;"Pending",'pg3'!S139&lt;&gt;"")</f>
        <v>0</v>
      </c>
      <c r="AC1137" s="1" t="str">
        <f>IF(AB1137=TRUE,'pg3'!C139,"")</f>
        <v/>
      </c>
      <c r="AD1137" s="1" t="str">
        <f>IF('pg3'!S139="Ordered",'pg3'!C139,"")</f>
        <v/>
      </c>
      <c r="AE1137" s="2" t="str">
        <f>IF('pg3'!C139&lt;&gt;"",COUNTIF(AD2:AD3002,'pg3'!C139)&gt;4,"--")</f>
        <v>--</v>
      </c>
      <c r="AF1137" s="1" t="str">
        <f ca="1">IF(startDate="",0,IF(AND('pg3'!T139&gt;=startDate,'pg3'!T139&lt;=endDate,'pg3'!R139&lt;&gt;""),'pg3'!R139,""))</f>
        <v/>
      </c>
      <c r="AG1137" s="110" t="str">
        <f>IF(AC1137="","",COUNTIFS(AC2:AC3002,AC1137))</f>
        <v/>
      </c>
      <c r="AH1137" s="2" t="str">
        <f ca="1">IFERROR(MONTH('pg3'!T139),"--")</f>
        <v>--</v>
      </c>
      <c r="AI1137" s="1">
        <f ca="1">COUNTIFS(AC2:AC3002,'pg3'!C139,AH2:AH3002,AH1137)</f>
        <v>0</v>
      </c>
    </row>
    <row r="1138" spans="27:35" ht="12.75" customHeight="1">
      <c r="AA1138" s="1">
        <f t="shared" si="18"/>
        <v>1137</v>
      </c>
      <c r="AB1138" s="1" t="b">
        <f>AND('pg3'!S140&lt;&gt;"Cancelled",'pg3'!S140&lt;&gt;"Account",'pg3'!S140&lt;&gt;"Pending",'pg3'!S140&lt;&gt;"")</f>
        <v>0</v>
      </c>
      <c r="AC1138" s="1" t="str">
        <f>IF(AB1138=TRUE,'pg3'!C140,"")</f>
        <v/>
      </c>
      <c r="AD1138" s="1" t="str">
        <f>IF('pg3'!S140="Ordered",'pg3'!C140,"")</f>
        <v/>
      </c>
      <c r="AE1138" s="2" t="str">
        <f>IF('pg3'!C140&lt;&gt;"",COUNTIF(AD2:AD3002,'pg3'!C140)&gt;4,"--")</f>
        <v>--</v>
      </c>
      <c r="AF1138" s="1" t="str">
        <f ca="1">IF(startDate="",0,IF(AND('pg3'!T140&gt;=startDate,'pg3'!T140&lt;=endDate,'pg3'!R140&lt;&gt;""),'pg3'!R140,""))</f>
        <v/>
      </c>
      <c r="AG1138" s="110" t="str">
        <f>IF(AC1138="","",COUNTIFS(AC2:AC3002,AC1138))</f>
        <v/>
      </c>
      <c r="AH1138" s="2" t="str">
        <f ca="1">IFERROR(MONTH('pg3'!T140),"--")</f>
        <v>--</v>
      </c>
      <c r="AI1138" s="1">
        <f ca="1">COUNTIFS(AC2:AC3002,'pg3'!C140,AH2:AH3002,AH1138)</f>
        <v>0</v>
      </c>
    </row>
    <row r="1139" spans="27:35" ht="12.75" customHeight="1">
      <c r="AA1139" s="1">
        <f t="shared" si="18"/>
        <v>1138</v>
      </c>
      <c r="AB1139" s="1" t="b">
        <f>AND('pg3'!S141&lt;&gt;"Cancelled",'pg3'!S141&lt;&gt;"Account",'pg3'!S141&lt;&gt;"Pending",'pg3'!S141&lt;&gt;"")</f>
        <v>0</v>
      </c>
      <c r="AC1139" s="1" t="str">
        <f>IF(AB1139=TRUE,'pg3'!C141,"")</f>
        <v/>
      </c>
      <c r="AD1139" s="1" t="str">
        <f>IF('pg3'!S141="Ordered",'pg3'!C141,"")</f>
        <v/>
      </c>
      <c r="AE1139" s="2" t="str">
        <f>IF('pg3'!C141&lt;&gt;"",COUNTIF(AD2:AD3002,'pg3'!C141)&gt;4,"--")</f>
        <v>--</v>
      </c>
      <c r="AF1139" s="1" t="str">
        <f ca="1">IF(startDate="",0,IF(AND('pg3'!T141&gt;=startDate,'pg3'!T141&lt;=endDate,'pg3'!R141&lt;&gt;""),'pg3'!R141,""))</f>
        <v/>
      </c>
      <c r="AG1139" s="110" t="str">
        <f>IF(AC1139="","",COUNTIFS(AC2:AC3002,AC1139))</f>
        <v/>
      </c>
      <c r="AH1139" s="2" t="str">
        <f ca="1">IFERROR(MONTH('pg3'!T141),"--")</f>
        <v>--</v>
      </c>
      <c r="AI1139" s="1">
        <f ca="1">COUNTIFS(AC2:AC3002,'pg3'!C141,AH2:AH3002,AH1139)</f>
        <v>0</v>
      </c>
    </row>
    <row r="1140" spans="27:35" ht="12.75" customHeight="1">
      <c r="AA1140" s="1">
        <f t="shared" si="18"/>
        <v>1139</v>
      </c>
      <c r="AB1140" s="1" t="b">
        <f>AND('pg3'!S142&lt;&gt;"Cancelled",'pg3'!S142&lt;&gt;"Account",'pg3'!S142&lt;&gt;"Pending",'pg3'!S142&lt;&gt;"")</f>
        <v>0</v>
      </c>
      <c r="AC1140" s="1" t="str">
        <f>IF(AB1140=TRUE,'pg3'!C142,"")</f>
        <v/>
      </c>
      <c r="AD1140" s="1" t="str">
        <f>IF('pg3'!S142="Ordered",'pg3'!C142,"")</f>
        <v/>
      </c>
      <c r="AE1140" s="2" t="str">
        <f>IF('pg3'!C142&lt;&gt;"",COUNTIF(AD2:AD3002,'pg3'!C142)&gt;4,"--")</f>
        <v>--</v>
      </c>
      <c r="AF1140" s="1" t="str">
        <f ca="1">IF(startDate="",0,IF(AND('pg3'!T142&gt;=startDate,'pg3'!T142&lt;=endDate,'pg3'!R142&lt;&gt;""),'pg3'!R142,""))</f>
        <v/>
      </c>
      <c r="AG1140" s="110" t="str">
        <f>IF(AC1140="","",COUNTIFS(AC2:AC3002,AC1140))</f>
        <v/>
      </c>
      <c r="AH1140" s="2" t="str">
        <f ca="1">IFERROR(MONTH('pg3'!T142),"--")</f>
        <v>--</v>
      </c>
      <c r="AI1140" s="1">
        <f ca="1">COUNTIFS(AC2:AC3002,'pg3'!C142,AH2:AH3002,AH1140)</f>
        <v>0</v>
      </c>
    </row>
    <row r="1141" spans="27:35" ht="12.75" customHeight="1">
      <c r="AA1141" s="1">
        <f t="shared" si="18"/>
        <v>1140</v>
      </c>
      <c r="AB1141" s="1" t="b">
        <f>AND('pg3'!S143&lt;&gt;"Cancelled",'pg3'!S143&lt;&gt;"Account",'pg3'!S143&lt;&gt;"Pending",'pg3'!S143&lt;&gt;"")</f>
        <v>0</v>
      </c>
      <c r="AC1141" s="1" t="str">
        <f>IF(AB1141=TRUE,'pg3'!C143,"")</f>
        <v/>
      </c>
      <c r="AD1141" s="1" t="str">
        <f>IF('pg3'!S143="Ordered",'pg3'!C143,"")</f>
        <v/>
      </c>
      <c r="AE1141" s="2" t="str">
        <f>IF('pg3'!C143&lt;&gt;"",COUNTIF(AD2:AD3002,'pg3'!C143)&gt;4,"--")</f>
        <v>--</v>
      </c>
      <c r="AF1141" s="1" t="str">
        <f ca="1">IF(startDate="",0,IF(AND('pg3'!T143&gt;=startDate,'pg3'!T143&lt;=endDate,'pg3'!R143&lt;&gt;""),'pg3'!R143,""))</f>
        <v/>
      </c>
      <c r="AG1141" s="110" t="str">
        <f>IF(AC1141="","",COUNTIFS(AC2:AC3002,AC1141))</f>
        <v/>
      </c>
      <c r="AH1141" s="2" t="str">
        <f ca="1">IFERROR(MONTH('pg3'!T143),"--")</f>
        <v>--</v>
      </c>
      <c r="AI1141" s="1">
        <f ca="1">COUNTIFS(AC2:AC3002,'pg3'!C143,AH2:AH3002,AH1141)</f>
        <v>0</v>
      </c>
    </row>
    <row r="1142" spans="27:35" ht="12.75" customHeight="1">
      <c r="AA1142" s="1">
        <f t="shared" si="18"/>
        <v>1141</v>
      </c>
      <c r="AB1142" s="1" t="b">
        <f>AND('pg3'!S144&lt;&gt;"Cancelled",'pg3'!S144&lt;&gt;"Account",'pg3'!S144&lt;&gt;"Pending",'pg3'!S144&lt;&gt;"")</f>
        <v>0</v>
      </c>
      <c r="AC1142" s="1" t="str">
        <f>IF(AB1142=TRUE,'pg3'!C144,"")</f>
        <v/>
      </c>
      <c r="AD1142" s="1" t="str">
        <f>IF('pg3'!S144="Ordered",'pg3'!C144,"")</f>
        <v/>
      </c>
      <c r="AE1142" s="2" t="str">
        <f>IF('pg3'!C144&lt;&gt;"",COUNTIF(AD2:AD3002,'pg3'!C144)&gt;4,"--")</f>
        <v>--</v>
      </c>
      <c r="AF1142" s="1" t="str">
        <f ca="1">IF(startDate="",0,IF(AND('pg3'!T144&gt;=startDate,'pg3'!T144&lt;=endDate,'pg3'!R144&lt;&gt;""),'pg3'!R144,""))</f>
        <v/>
      </c>
      <c r="AG1142" s="110" t="str">
        <f>IF(AC1142="","",COUNTIFS(AC2:AC3002,AC1142))</f>
        <v/>
      </c>
      <c r="AH1142" s="2" t="str">
        <f ca="1">IFERROR(MONTH('pg3'!T144),"--")</f>
        <v>--</v>
      </c>
      <c r="AI1142" s="1">
        <f ca="1">COUNTIFS(AC2:AC3002,'pg3'!C144,AH2:AH3002,AH1142)</f>
        <v>0</v>
      </c>
    </row>
    <row r="1143" spans="27:35" ht="12.75" customHeight="1">
      <c r="AA1143" s="1">
        <f t="shared" si="18"/>
        <v>1142</v>
      </c>
      <c r="AB1143" s="1" t="b">
        <f>AND('pg3'!S145&lt;&gt;"Cancelled",'pg3'!S145&lt;&gt;"Account",'pg3'!S145&lt;&gt;"Pending",'pg3'!S145&lt;&gt;"")</f>
        <v>0</v>
      </c>
      <c r="AC1143" s="1" t="str">
        <f>IF(AB1143=TRUE,'pg3'!C145,"")</f>
        <v/>
      </c>
      <c r="AD1143" s="1" t="str">
        <f>IF('pg3'!S145="Ordered",'pg3'!C145,"")</f>
        <v/>
      </c>
      <c r="AE1143" s="2" t="str">
        <f>IF('pg3'!C145&lt;&gt;"",COUNTIF(AD2:AD3002,'pg3'!C145)&gt;4,"--")</f>
        <v>--</v>
      </c>
      <c r="AF1143" s="1" t="str">
        <f ca="1">IF(startDate="",0,IF(AND('pg3'!T145&gt;=startDate,'pg3'!T145&lt;=endDate,'pg3'!R145&lt;&gt;""),'pg3'!R145,""))</f>
        <v/>
      </c>
      <c r="AG1143" s="110" t="str">
        <f>IF(AC1143="","",COUNTIFS(AC2:AC3002,AC1143))</f>
        <v/>
      </c>
      <c r="AH1143" s="2" t="str">
        <f ca="1">IFERROR(MONTH('pg3'!T145),"--")</f>
        <v>--</v>
      </c>
      <c r="AI1143" s="1">
        <f ca="1">COUNTIFS(AC2:AC3002,'pg3'!C145,AH2:AH3002,AH1143)</f>
        <v>0</v>
      </c>
    </row>
    <row r="1144" spans="27:35" ht="12.75" customHeight="1">
      <c r="AA1144" s="1">
        <f t="shared" si="18"/>
        <v>1143</v>
      </c>
      <c r="AB1144" s="1" t="b">
        <f>AND('pg3'!S146&lt;&gt;"Cancelled",'pg3'!S146&lt;&gt;"Account",'pg3'!S146&lt;&gt;"Pending",'pg3'!S146&lt;&gt;"")</f>
        <v>0</v>
      </c>
      <c r="AC1144" s="1" t="str">
        <f>IF(AB1144=TRUE,'pg3'!C146,"")</f>
        <v/>
      </c>
      <c r="AD1144" s="1" t="str">
        <f>IF('pg3'!S146="Ordered",'pg3'!C146,"")</f>
        <v/>
      </c>
      <c r="AE1144" s="2" t="str">
        <f>IF('pg3'!C146&lt;&gt;"",COUNTIF(AD2:AD3002,'pg3'!C146)&gt;4,"--")</f>
        <v>--</v>
      </c>
      <c r="AF1144" s="1" t="str">
        <f ca="1">IF(startDate="",0,IF(AND('pg3'!T146&gt;=startDate,'pg3'!T146&lt;=endDate,'pg3'!R146&lt;&gt;""),'pg3'!R146,""))</f>
        <v/>
      </c>
      <c r="AG1144" s="110" t="str">
        <f>IF(AC1144="","",COUNTIFS(AC2:AC3002,AC1144))</f>
        <v/>
      </c>
      <c r="AH1144" s="2" t="str">
        <f ca="1">IFERROR(MONTH('pg3'!T146),"--")</f>
        <v>--</v>
      </c>
      <c r="AI1144" s="1">
        <f ca="1">COUNTIFS(AC2:AC3002,'pg3'!C146,AH2:AH3002,AH1144)</f>
        <v>0</v>
      </c>
    </row>
    <row r="1145" spans="27:35" ht="12.75" customHeight="1">
      <c r="AA1145" s="1">
        <f t="shared" si="18"/>
        <v>1144</v>
      </c>
      <c r="AB1145" s="1" t="b">
        <f>AND('pg3'!S147&lt;&gt;"Cancelled",'pg3'!S147&lt;&gt;"Account",'pg3'!S147&lt;&gt;"Pending",'pg3'!S147&lt;&gt;"")</f>
        <v>0</v>
      </c>
      <c r="AC1145" s="1" t="str">
        <f>IF(AB1145=TRUE,'pg3'!C147,"")</f>
        <v/>
      </c>
      <c r="AD1145" s="1" t="str">
        <f>IF('pg3'!S147="Ordered",'pg3'!C147,"")</f>
        <v/>
      </c>
      <c r="AE1145" s="2" t="str">
        <f>IF('pg3'!C147&lt;&gt;"",COUNTIF(AD2:AD3002,'pg3'!C147)&gt;4,"--")</f>
        <v>--</v>
      </c>
      <c r="AF1145" s="1" t="str">
        <f ca="1">IF(startDate="",0,IF(AND('pg3'!T147&gt;=startDate,'pg3'!T147&lt;=endDate,'pg3'!R147&lt;&gt;""),'pg3'!R147,""))</f>
        <v/>
      </c>
      <c r="AG1145" s="110" t="str">
        <f>IF(AC1145="","",COUNTIFS(AC2:AC3002,AC1145))</f>
        <v/>
      </c>
      <c r="AH1145" s="2" t="str">
        <f ca="1">IFERROR(MONTH('pg3'!T147),"--")</f>
        <v>--</v>
      </c>
      <c r="AI1145" s="1">
        <f ca="1">COUNTIFS(AC2:AC3002,'pg3'!C147,AH2:AH3002,AH1145)</f>
        <v>0</v>
      </c>
    </row>
    <row r="1146" spans="27:35" ht="12.75" customHeight="1">
      <c r="AA1146" s="1">
        <f t="shared" si="18"/>
        <v>1145</v>
      </c>
      <c r="AB1146" s="1" t="b">
        <f>AND('pg3'!S148&lt;&gt;"Cancelled",'pg3'!S148&lt;&gt;"Account",'pg3'!S148&lt;&gt;"Pending",'pg3'!S148&lt;&gt;"")</f>
        <v>0</v>
      </c>
      <c r="AC1146" s="1" t="str">
        <f>IF(AB1146=TRUE,'pg3'!C148,"")</f>
        <v/>
      </c>
      <c r="AD1146" s="1" t="str">
        <f>IF('pg3'!S148="Ordered",'pg3'!C148,"")</f>
        <v/>
      </c>
      <c r="AE1146" s="2" t="str">
        <f>IF('pg3'!C148&lt;&gt;"",COUNTIF(AD2:AD3002,'pg3'!C148)&gt;4,"--")</f>
        <v>--</v>
      </c>
      <c r="AF1146" s="1" t="str">
        <f ca="1">IF(startDate="",0,IF(AND('pg3'!T148&gt;=startDate,'pg3'!T148&lt;=endDate,'pg3'!R148&lt;&gt;""),'pg3'!R148,""))</f>
        <v/>
      </c>
      <c r="AG1146" s="110" t="str">
        <f>IF(AC1146="","",COUNTIFS(AC2:AC3002,AC1146))</f>
        <v/>
      </c>
      <c r="AH1146" s="2" t="str">
        <f ca="1">IFERROR(MONTH('pg3'!T148),"--")</f>
        <v>--</v>
      </c>
      <c r="AI1146" s="1">
        <f ca="1">COUNTIFS(AC2:AC3002,'pg3'!C148,AH2:AH3002,AH1146)</f>
        <v>0</v>
      </c>
    </row>
    <row r="1147" spans="27:35" ht="12.75" customHeight="1">
      <c r="AA1147" s="1">
        <f t="shared" si="18"/>
        <v>1146</v>
      </c>
      <c r="AB1147" s="1" t="b">
        <f>AND('pg3'!S149&lt;&gt;"Cancelled",'pg3'!S149&lt;&gt;"Account",'pg3'!S149&lt;&gt;"Pending",'pg3'!S149&lt;&gt;"")</f>
        <v>0</v>
      </c>
      <c r="AC1147" s="1" t="str">
        <f>IF(AB1147=TRUE,'pg3'!C149,"")</f>
        <v/>
      </c>
      <c r="AD1147" s="1" t="str">
        <f>IF('pg3'!S149="Ordered",'pg3'!C149,"")</f>
        <v/>
      </c>
      <c r="AE1147" s="2" t="str">
        <f>IF('pg3'!C149&lt;&gt;"",COUNTIF(AD2:AD3002,'pg3'!C149)&gt;4,"--")</f>
        <v>--</v>
      </c>
      <c r="AF1147" s="1" t="str">
        <f ca="1">IF(startDate="",0,IF(AND('pg3'!T149&gt;=startDate,'pg3'!T149&lt;=endDate,'pg3'!R149&lt;&gt;""),'pg3'!R149,""))</f>
        <v/>
      </c>
      <c r="AG1147" s="110" t="str">
        <f>IF(AC1147="","",COUNTIFS(AC2:AC3002,AC1147))</f>
        <v/>
      </c>
      <c r="AH1147" s="2" t="str">
        <f ca="1">IFERROR(MONTH('pg3'!T149),"--")</f>
        <v>--</v>
      </c>
      <c r="AI1147" s="1">
        <f ca="1">COUNTIFS(AC2:AC3002,'pg3'!C149,AH2:AH3002,AH1147)</f>
        <v>0</v>
      </c>
    </row>
    <row r="1148" spans="27:35" ht="12.75" customHeight="1">
      <c r="AA1148" s="1">
        <f t="shared" si="18"/>
        <v>1147</v>
      </c>
      <c r="AB1148" s="1" t="b">
        <f>AND('pg3'!S150&lt;&gt;"Cancelled",'pg3'!S150&lt;&gt;"Account",'pg3'!S150&lt;&gt;"Pending",'pg3'!S150&lt;&gt;"")</f>
        <v>0</v>
      </c>
      <c r="AC1148" s="1" t="str">
        <f>IF(AB1148=TRUE,'pg3'!C150,"")</f>
        <v/>
      </c>
      <c r="AD1148" s="1" t="str">
        <f>IF('pg3'!S150="Ordered",'pg3'!C150,"")</f>
        <v/>
      </c>
      <c r="AE1148" s="2" t="str">
        <f>IF('pg3'!C150&lt;&gt;"",COUNTIF(AD2:AD3002,'pg3'!C150)&gt;4,"--")</f>
        <v>--</v>
      </c>
      <c r="AF1148" s="1" t="str">
        <f ca="1">IF(startDate="",0,IF(AND('pg3'!T150&gt;=startDate,'pg3'!T150&lt;=endDate,'pg3'!R150&lt;&gt;""),'pg3'!R150,""))</f>
        <v/>
      </c>
      <c r="AG1148" s="110" t="str">
        <f>IF(AC1148="","",COUNTIFS(AC2:AC3002,AC1148))</f>
        <v/>
      </c>
      <c r="AH1148" s="2" t="str">
        <f ca="1">IFERROR(MONTH('pg3'!T150),"--")</f>
        <v>--</v>
      </c>
      <c r="AI1148" s="1">
        <f ca="1">COUNTIFS(AC2:AC3002,'pg3'!C150,AH2:AH3002,AH1148)</f>
        <v>0</v>
      </c>
    </row>
    <row r="1149" spans="27:35" ht="12.75" customHeight="1">
      <c r="AA1149" s="1">
        <f t="shared" si="18"/>
        <v>1148</v>
      </c>
      <c r="AB1149" s="1" t="b">
        <f>AND('pg3'!S151&lt;&gt;"Cancelled",'pg3'!S151&lt;&gt;"Account",'pg3'!S151&lt;&gt;"Pending",'pg3'!S151&lt;&gt;"")</f>
        <v>0</v>
      </c>
      <c r="AC1149" s="1" t="str">
        <f>IF(AB1149=TRUE,'pg3'!C151,"")</f>
        <v/>
      </c>
      <c r="AD1149" s="1" t="str">
        <f>IF('pg3'!S151="Ordered",'pg3'!C151,"")</f>
        <v/>
      </c>
      <c r="AE1149" s="2" t="str">
        <f>IF('pg3'!C151&lt;&gt;"",COUNTIF(AD2:AD3002,'pg3'!C151)&gt;4,"--")</f>
        <v>--</v>
      </c>
      <c r="AF1149" s="1" t="str">
        <f ca="1">IF(startDate="",0,IF(AND('pg3'!T151&gt;=startDate,'pg3'!T151&lt;=endDate,'pg3'!R151&lt;&gt;""),'pg3'!R151,""))</f>
        <v/>
      </c>
      <c r="AG1149" s="110" t="str">
        <f>IF(AC1149="","",COUNTIFS(AC2:AC3002,AC1149))</f>
        <v/>
      </c>
      <c r="AH1149" s="2" t="str">
        <f ca="1">IFERROR(MONTH('pg3'!T151),"--")</f>
        <v>--</v>
      </c>
      <c r="AI1149" s="1">
        <f ca="1">COUNTIFS(AC2:AC3002,'pg3'!C151,AH2:AH3002,AH1149)</f>
        <v>0</v>
      </c>
    </row>
    <row r="1150" spans="27:35" ht="12.75" customHeight="1">
      <c r="AA1150" s="1">
        <f t="shared" si="18"/>
        <v>1149</v>
      </c>
      <c r="AB1150" s="1" t="b">
        <f>AND('pg3'!S152&lt;&gt;"Cancelled",'pg3'!S152&lt;&gt;"Account",'pg3'!S152&lt;&gt;"Pending",'pg3'!S152&lt;&gt;"")</f>
        <v>0</v>
      </c>
      <c r="AC1150" s="1" t="str">
        <f>IF(AB1150=TRUE,'pg3'!C152,"")</f>
        <v/>
      </c>
      <c r="AD1150" s="1" t="str">
        <f>IF('pg3'!S152="Ordered",'pg3'!C152,"")</f>
        <v/>
      </c>
      <c r="AE1150" s="2" t="str">
        <f>IF('pg3'!C152&lt;&gt;"",COUNTIF(AD2:AD3002,'pg3'!C152)&gt;4,"--")</f>
        <v>--</v>
      </c>
      <c r="AF1150" s="1" t="str">
        <f ca="1">IF(startDate="",0,IF(AND('pg3'!T152&gt;=startDate,'pg3'!T152&lt;=endDate,'pg3'!R152&lt;&gt;""),'pg3'!R152,""))</f>
        <v/>
      </c>
      <c r="AG1150" s="110" t="str">
        <f>IF(AC1150="","",COUNTIFS(AC2:AC3002,AC1150))</f>
        <v/>
      </c>
      <c r="AH1150" s="2" t="str">
        <f ca="1">IFERROR(MONTH('pg3'!T152),"--")</f>
        <v>--</v>
      </c>
      <c r="AI1150" s="1">
        <f ca="1">COUNTIFS(AC2:AC3002,'pg3'!C152,AH2:AH3002,AH1150)</f>
        <v>0</v>
      </c>
    </row>
    <row r="1151" spans="27:35" ht="12.75" customHeight="1">
      <c r="AA1151" s="1">
        <f t="shared" si="18"/>
        <v>1150</v>
      </c>
      <c r="AB1151" s="1" t="b">
        <f>AND('pg3'!S153&lt;&gt;"Cancelled",'pg3'!S153&lt;&gt;"Account",'pg3'!S153&lt;&gt;"Pending",'pg3'!S153&lt;&gt;"")</f>
        <v>0</v>
      </c>
      <c r="AC1151" s="1" t="str">
        <f>IF(AB1151=TRUE,'pg3'!C153,"")</f>
        <v/>
      </c>
      <c r="AD1151" s="1" t="str">
        <f>IF('pg3'!S153="Ordered",'pg3'!C153,"")</f>
        <v/>
      </c>
      <c r="AE1151" s="2" t="str">
        <f>IF('pg3'!C153&lt;&gt;"",COUNTIF(AD2:AD3002,'pg3'!C153)&gt;4,"--")</f>
        <v>--</v>
      </c>
      <c r="AF1151" s="1" t="str">
        <f ca="1">IF(startDate="",0,IF(AND('pg3'!T153&gt;=startDate,'pg3'!T153&lt;=endDate,'pg3'!R153&lt;&gt;""),'pg3'!R153,""))</f>
        <v/>
      </c>
      <c r="AG1151" s="110" t="str">
        <f>IF(AC1151="","",COUNTIFS(AC2:AC3002,AC1151))</f>
        <v/>
      </c>
      <c r="AH1151" s="2" t="str">
        <f ca="1">IFERROR(MONTH('pg3'!T153),"--")</f>
        <v>--</v>
      </c>
      <c r="AI1151" s="1">
        <f ca="1">COUNTIFS(AC2:AC3002,'pg3'!C153,AH2:AH3002,AH1151)</f>
        <v>0</v>
      </c>
    </row>
    <row r="1152" spans="27:35" ht="12.75" customHeight="1">
      <c r="AA1152" s="1">
        <f t="shared" si="18"/>
        <v>1151</v>
      </c>
      <c r="AB1152" s="1" t="b">
        <f>AND('pg3'!S154&lt;&gt;"Cancelled",'pg3'!S154&lt;&gt;"Account",'pg3'!S154&lt;&gt;"Pending",'pg3'!S154&lt;&gt;"")</f>
        <v>0</v>
      </c>
      <c r="AC1152" s="1" t="str">
        <f>IF(AB1152=TRUE,'pg3'!C154,"")</f>
        <v/>
      </c>
      <c r="AD1152" s="1" t="str">
        <f>IF('pg3'!S154="Ordered",'pg3'!C154,"")</f>
        <v/>
      </c>
      <c r="AE1152" s="2" t="str">
        <f>IF('pg3'!C154&lt;&gt;"",COUNTIF(AD2:AD3002,'pg3'!C154)&gt;4,"--")</f>
        <v>--</v>
      </c>
      <c r="AF1152" s="1" t="str">
        <f ca="1">IF(startDate="",0,IF(AND('pg3'!T154&gt;=startDate,'pg3'!T154&lt;=endDate,'pg3'!R154&lt;&gt;""),'pg3'!R154,""))</f>
        <v/>
      </c>
      <c r="AG1152" s="110" t="str">
        <f>IF(AC1152="","",COUNTIFS(AC2:AC3002,AC1152))</f>
        <v/>
      </c>
      <c r="AH1152" s="2" t="str">
        <f ca="1">IFERROR(MONTH('pg3'!T154),"--")</f>
        <v>--</v>
      </c>
      <c r="AI1152" s="1">
        <f ca="1">COUNTIFS(AC2:AC3002,'pg3'!C154,AH2:AH3002,AH1152)</f>
        <v>0</v>
      </c>
    </row>
    <row r="1153" spans="27:35" ht="12.75" customHeight="1">
      <c r="AA1153" s="1">
        <f t="shared" si="18"/>
        <v>1152</v>
      </c>
      <c r="AB1153" s="1" t="b">
        <f>AND('pg3'!S155&lt;&gt;"Cancelled",'pg3'!S155&lt;&gt;"Account",'pg3'!S155&lt;&gt;"Pending",'pg3'!S155&lt;&gt;"")</f>
        <v>0</v>
      </c>
      <c r="AC1153" s="1" t="str">
        <f>IF(AB1153=TRUE,'pg3'!C155,"")</f>
        <v/>
      </c>
      <c r="AD1153" s="1" t="str">
        <f>IF('pg3'!S155="Ordered",'pg3'!C155,"")</f>
        <v/>
      </c>
      <c r="AE1153" s="2" t="str">
        <f>IF('pg3'!C155&lt;&gt;"",COUNTIF(AD2:AD3002,'pg3'!C155)&gt;4,"--")</f>
        <v>--</v>
      </c>
      <c r="AF1153" s="1" t="str">
        <f ca="1">IF(startDate="",0,IF(AND('pg3'!T155&gt;=startDate,'pg3'!T155&lt;=endDate,'pg3'!R155&lt;&gt;""),'pg3'!R155,""))</f>
        <v/>
      </c>
      <c r="AG1153" s="110" t="str">
        <f>IF(AC1153="","",COUNTIFS(AC2:AC3002,AC1153))</f>
        <v/>
      </c>
      <c r="AH1153" s="2" t="str">
        <f ca="1">IFERROR(MONTH('pg3'!T155),"--")</f>
        <v>--</v>
      </c>
      <c r="AI1153" s="1">
        <f ca="1">COUNTIFS(AC2:AC3002,'pg3'!C155,AH2:AH3002,AH1153)</f>
        <v>0</v>
      </c>
    </row>
    <row r="1154" spans="27:35" ht="12.75" customHeight="1">
      <c r="AA1154" s="1">
        <f t="shared" si="18"/>
        <v>1153</v>
      </c>
      <c r="AB1154" s="1" t="b">
        <f>AND('pg3'!S156&lt;&gt;"Cancelled",'pg3'!S156&lt;&gt;"Account",'pg3'!S156&lt;&gt;"Pending",'pg3'!S156&lt;&gt;"")</f>
        <v>0</v>
      </c>
      <c r="AC1154" s="1" t="str">
        <f>IF(AB1154=TRUE,'pg3'!C156,"")</f>
        <v/>
      </c>
      <c r="AD1154" s="1" t="str">
        <f>IF('pg3'!S156="Ordered",'pg3'!C156,"")</f>
        <v/>
      </c>
      <c r="AE1154" s="2" t="str">
        <f>IF('pg3'!C156&lt;&gt;"",COUNTIF(AD2:AD3002,'pg3'!C156)&gt;4,"--")</f>
        <v>--</v>
      </c>
      <c r="AF1154" s="1" t="str">
        <f ca="1">IF(startDate="",0,IF(AND('pg3'!T156&gt;=startDate,'pg3'!T156&lt;=endDate,'pg3'!R156&lt;&gt;""),'pg3'!R156,""))</f>
        <v/>
      </c>
      <c r="AG1154" s="110" t="str">
        <f>IF(AC1154="","",COUNTIFS(AC2:AC3002,AC1154))</f>
        <v/>
      </c>
      <c r="AH1154" s="2" t="str">
        <f ca="1">IFERROR(MONTH('pg3'!T156),"--")</f>
        <v>--</v>
      </c>
      <c r="AI1154" s="1">
        <f ca="1">COUNTIFS(AC2:AC3002,'pg3'!C156,AH2:AH3002,AH1154)</f>
        <v>0</v>
      </c>
    </row>
    <row r="1155" spans="27:35" ht="12.75" customHeight="1">
      <c r="AA1155" s="1">
        <f t="shared" si="18"/>
        <v>1154</v>
      </c>
      <c r="AB1155" s="1" t="b">
        <f>AND('pg3'!S157&lt;&gt;"Cancelled",'pg3'!S157&lt;&gt;"Account",'pg3'!S157&lt;&gt;"Pending",'pg3'!S157&lt;&gt;"")</f>
        <v>0</v>
      </c>
      <c r="AC1155" s="1" t="str">
        <f>IF(AB1155=TRUE,'pg3'!C157,"")</f>
        <v/>
      </c>
      <c r="AD1155" s="1" t="str">
        <f>IF('pg3'!S157="Ordered",'pg3'!C157,"")</f>
        <v/>
      </c>
      <c r="AE1155" s="2" t="str">
        <f>IF('pg3'!C157&lt;&gt;"",COUNTIF(AD2:AD3002,'pg3'!C157)&gt;4,"--")</f>
        <v>--</v>
      </c>
      <c r="AF1155" s="1" t="str">
        <f ca="1">IF(startDate="",0,IF(AND('pg3'!T157&gt;=startDate,'pg3'!T157&lt;=endDate,'pg3'!R157&lt;&gt;""),'pg3'!R157,""))</f>
        <v/>
      </c>
      <c r="AG1155" s="110" t="str">
        <f>IF(AC1155="","",COUNTIFS(AC2:AC3002,AC1155))</f>
        <v/>
      </c>
      <c r="AH1155" s="2" t="str">
        <f ca="1">IFERROR(MONTH('pg3'!T157),"--")</f>
        <v>--</v>
      </c>
      <c r="AI1155" s="1">
        <f ca="1">COUNTIFS(AC2:AC3002,'pg3'!C157,AH2:AH3002,AH1155)</f>
        <v>0</v>
      </c>
    </row>
    <row r="1156" spans="27:35" ht="12.75" customHeight="1">
      <c r="AA1156" s="1">
        <f t="shared" ref="AA1156:AA1219" si="19">AA1155+1</f>
        <v>1155</v>
      </c>
      <c r="AB1156" s="1" t="b">
        <f>AND('pg3'!S158&lt;&gt;"Cancelled",'pg3'!S158&lt;&gt;"Account",'pg3'!S158&lt;&gt;"Pending",'pg3'!S158&lt;&gt;"")</f>
        <v>0</v>
      </c>
      <c r="AC1156" s="1" t="str">
        <f>IF(AB1156=TRUE,'pg3'!C158,"")</f>
        <v/>
      </c>
      <c r="AD1156" s="1" t="str">
        <f>IF('pg3'!S158="Ordered",'pg3'!C158,"")</f>
        <v/>
      </c>
      <c r="AE1156" s="2" t="str">
        <f>IF('pg3'!C158&lt;&gt;"",COUNTIF(AD2:AD3002,'pg3'!C158)&gt;4,"--")</f>
        <v>--</v>
      </c>
      <c r="AF1156" s="1" t="str">
        <f ca="1">IF(startDate="",0,IF(AND('pg3'!T158&gt;=startDate,'pg3'!T158&lt;=endDate,'pg3'!R158&lt;&gt;""),'pg3'!R158,""))</f>
        <v/>
      </c>
      <c r="AG1156" s="110" t="str">
        <f>IF(AC1156="","",COUNTIFS(AC2:AC3002,AC1156))</f>
        <v/>
      </c>
      <c r="AH1156" s="2" t="str">
        <f ca="1">IFERROR(MONTH('pg3'!T158),"--")</f>
        <v>--</v>
      </c>
      <c r="AI1156" s="1">
        <f ca="1">COUNTIFS(AC2:AC3002,'pg3'!C158,AH2:AH3002,AH1156)</f>
        <v>0</v>
      </c>
    </row>
    <row r="1157" spans="27:35" ht="12.75" customHeight="1">
      <c r="AA1157" s="1">
        <f t="shared" si="19"/>
        <v>1156</v>
      </c>
      <c r="AB1157" s="1" t="b">
        <f>AND('pg3'!S159&lt;&gt;"Cancelled",'pg3'!S159&lt;&gt;"Account",'pg3'!S159&lt;&gt;"Pending",'pg3'!S159&lt;&gt;"")</f>
        <v>0</v>
      </c>
      <c r="AC1157" s="1" t="str">
        <f>IF(AB1157=TRUE,'pg3'!C159,"")</f>
        <v/>
      </c>
      <c r="AD1157" s="1" t="str">
        <f>IF('pg3'!S159="Ordered",'pg3'!C159,"")</f>
        <v/>
      </c>
      <c r="AE1157" s="2" t="str">
        <f>IF('pg3'!C159&lt;&gt;"",COUNTIF(AD2:AD3002,'pg3'!C159)&gt;4,"--")</f>
        <v>--</v>
      </c>
      <c r="AF1157" s="1" t="str">
        <f ca="1">IF(startDate="",0,IF(AND('pg3'!T159&gt;=startDate,'pg3'!T159&lt;=endDate,'pg3'!R159&lt;&gt;""),'pg3'!R159,""))</f>
        <v/>
      </c>
      <c r="AG1157" s="110" t="str">
        <f>IF(AC1157="","",COUNTIFS(AC2:AC3002,AC1157))</f>
        <v/>
      </c>
      <c r="AH1157" s="2" t="str">
        <f ca="1">IFERROR(MONTH('pg3'!T159),"--")</f>
        <v>--</v>
      </c>
      <c r="AI1157" s="1">
        <f ca="1">COUNTIFS(AC2:AC3002,'pg3'!C159,AH2:AH3002,AH1157)</f>
        <v>0</v>
      </c>
    </row>
    <row r="1158" spans="27:35" ht="12.75" customHeight="1">
      <c r="AA1158" s="1">
        <f t="shared" si="19"/>
        <v>1157</v>
      </c>
      <c r="AB1158" s="1" t="b">
        <f>AND('pg3'!S160&lt;&gt;"Cancelled",'pg3'!S160&lt;&gt;"Account",'pg3'!S160&lt;&gt;"Pending",'pg3'!S160&lt;&gt;"")</f>
        <v>0</v>
      </c>
      <c r="AC1158" s="1" t="str">
        <f>IF(AB1158=TRUE,'pg3'!C160,"")</f>
        <v/>
      </c>
      <c r="AD1158" s="1" t="str">
        <f>IF('pg3'!S160="Ordered",'pg3'!C160,"")</f>
        <v/>
      </c>
      <c r="AE1158" s="2" t="str">
        <f>IF('pg3'!C160&lt;&gt;"",COUNTIF(AD2:AD3002,'pg3'!C160)&gt;4,"--")</f>
        <v>--</v>
      </c>
      <c r="AF1158" s="1" t="str">
        <f ca="1">IF(startDate="",0,IF(AND('pg3'!T160&gt;=startDate,'pg3'!T160&lt;=endDate,'pg3'!R160&lt;&gt;""),'pg3'!R160,""))</f>
        <v/>
      </c>
      <c r="AG1158" s="110" t="str">
        <f>IF(AC1158="","",COUNTIFS(AC2:AC3002,AC1158))</f>
        <v/>
      </c>
      <c r="AH1158" s="2" t="str">
        <f ca="1">IFERROR(MONTH('pg3'!T160),"--")</f>
        <v>--</v>
      </c>
      <c r="AI1158" s="1">
        <f ca="1">COUNTIFS(AC2:AC3002,'pg3'!C160,AH2:AH3002,AH1158)</f>
        <v>0</v>
      </c>
    </row>
    <row r="1159" spans="27:35" ht="12.75" customHeight="1">
      <c r="AA1159" s="1">
        <f t="shared" si="19"/>
        <v>1158</v>
      </c>
      <c r="AB1159" s="1" t="b">
        <f>AND('pg3'!S161&lt;&gt;"Cancelled",'pg3'!S161&lt;&gt;"Account",'pg3'!S161&lt;&gt;"Pending",'pg3'!S161&lt;&gt;"")</f>
        <v>0</v>
      </c>
      <c r="AC1159" s="1" t="str">
        <f>IF(AB1159=TRUE,'pg3'!C161,"")</f>
        <v/>
      </c>
      <c r="AD1159" s="1" t="str">
        <f>IF('pg3'!S161="Ordered",'pg3'!C161,"")</f>
        <v/>
      </c>
      <c r="AE1159" s="2" t="str">
        <f>IF('pg3'!C161&lt;&gt;"",COUNTIF(AD2:AD3002,'pg3'!C161)&gt;4,"--")</f>
        <v>--</v>
      </c>
      <c r="AF1159" s="1" t="str">
        <f ca="1">IF(startDate="",0,IF(AND('pg3'!T161&gt;=startDate,'pg3'!T161&lt;=endDate,'pg3'!R161&lt;&gt;""),'pg3'!R161,""))</f>
        <v/>
      </c>
      <c r="AG1159" s="110" t="str">
        <f>IF(AC1159="","",COUNTIFS(AC2:AC3002,AC1159))</f>
        <v/>
      </c>
      <c r="AH1159" s="2" t="str">
        <f ca="1">IFERROR(MONTH('pg3'!T161),"--")</f>
        <v>--</v>
      </c>
      <c r="AI1159" s="1">
        <f ca="1">COUNTIFS(AC2:AC3002,'pg3'!C161,AH2:AH3002,AH1159)</f>
        <v>0</v>
      </c>
    </row>
    <row r="1160" spans="27:35" ht="12.75" customHeight="1">
      <c r="AA1160" s="1">
        <f t="shared" si="19"/>
        <v>1159</v>
      </c>
      <c r="AB1160" s="1" t="b">
        <f>AND('pg3'!S162&lt;&gt;"Cancelled",'pg3'!S162&lt;&gt;"Account",'pg3'!S162&lt;&gt;"Pending",'pg3'!S162&lt;&gt;"")</f>
        <v>0</v>
      </c>
      <c r="AC1160" s="1" t="str">
        <f>IF(AB1160=TRUE,'pg3'!C162,"")</f>
        <v/>
      </c>
      <c r="AD1160" s="1" t="str">
        <f>IF('pg3'!S162="Ordered",'pg3'!C162,"")</f>
        <v/>
      </c>
      <c r="AE1160" s="2" t="str">
        <f>IF('pg3'!C162&lt;&gt;"",COUNTIF(AD2:AD3002,'pg3'!C162)&gt;4,"--")</f>
        <v>--</v>
      </c>
      <c r="AF1160" s="1" t="str">
        <f ca="1">IF(startDate="",0,IF(AND('pg3'!T162&gt;=startDate,'pg3'!T162&lt;=endDate,'pg3'!R162&lt;&gt;""),'pg3'!R162,""))</f>
        <v/>
      </c>
      <c r="AG1160" s="110" t="str">
        <f>IF(AC1160="","",COUNTIFS(AC2:AC3002,AC1160))</f>
        <v/>
      </c>
      <c r="AH1160" s="2" t="str">
        <f ca="1">IFERROR(MONTH('pg3'!T162),"--")</f>
        <v>--</v>
      </c>
      <c r="AI1160" s="1">
        <f ca="1">COUNTIFS(AC2:AC3002,'pg3'!C162,AH2:AH3002,AH1160)</f>
        <v>0</v>
      </c>
    </row>
    <row r="1161" spans="27:35" ht="12.75" customHeight="1">
      <c r="AA1161" s="1">
        <f t="shared" si="19"/>
        <v>1160</v>
      </c>
      <c r="AB1161" s="1" t="b">
        <f>AND('pg3'!S163&lt;&gt;"Cancelled",'pg3'!S163&lt;&gt;"Account",'pg3'!S163&lt;&gt;"Pending",'pg3'!S163&lt;&gt;"")</f>
        <v>0</v>
      </c>
      <c r="AC1161" s="1" t="str">
        <f>IF(AB1161=TRUE,'pg3'!C163,"")</f>
        <v/>
      </c>
      <c r="AD1161" s="1" t="str">
        <f>IF('pg3'!S163="Ordered",'pg3'!C163,"")</f>
        <v/>
      </c>
      <c r="AE1161" s="2" t="str">
        <f>IF('pg3'!C163&lt;&gt;"",COUNTIF(AD2:AD3002,'pg3'!C163)&gt;4,"--")</f>
        <v>--</v>
      </c>
      <c r="AF1161" s="1" t="str">
        <f ca="1">IF(startDate="",0,IF(AND('pg3'!T163&gt;=startDate,'pg3'!T163&lt;=endDate,'pg3'!R163&lt;&gt;""),'pg3'!R163,""))</f>
        <v/>
      </c>
      <c r="AG1161" s="110" t="str">
        <f>IF(AC1161="","",COUNTIFS(AC2:AC3002,AC1161))</f>
        <v/>
      </c>
      <c r="AH1161" s="2" t="str">
        <f ca="1">IFERROR(MONTH('pg3'!T163),"--")</f>
        <v>--</v>
      </c>
      <c r="AI1161" s="1">
        <f ca="1">COUNTIFS(AC2:AC3002,'pg3'!C163,AH2:AH3002,AH1161)</f>
        <v>0</v>
      </c>
    </row>
    <row r="1162" spans="27:35" ht="12.75" customHeight="1">
      <c r="AA1162" s="1">
        <f t="shared" si="19"/>
        <v>1161</v>
      </c>
      <c r="AB1162" s="1" t="b">
        <f>AND('pg3'!S164&lt;&gt;"Cancelled",'pg3'!S164&lt;&gt;"Account",'pg3'!S164&lt;&gt;"Pending",'pg3'!S164&lt;&gt;"")</f>
        <v>0</v>
      </c>
      <c r="AC1162" s="1" t="str">
        <f>IF(AB1162=TRUE,'pg3'!C164,"")</f>
        <v/>
      </c>
      <c r="AD1162" s="1" t="str">
        <f>IF('pg3'!S164="Ordered",'pg3'!C164,"")</f>
        <v/>
      </c>
      <c r="AE1162" s="2" t="str">
        <f>IF('pg3'!C164&lt;&gt;"",COUNTIF(AD2:AD3002,'pg3'!C164)&gt;4,"--")</f>
        <v>--</v>
      </c>
      <c r="AF1162" s="1" t="str">
        <f ca="1">IF(startDate="",0,IF(AND('pg3'!T164&gt;=startDate,'pg3'!T164&lt;=endDate,'pg3'!R164&lt;&gt;""),'pg3'!R164,""))</f>
        <v/>
      </c>
      <c r="AG1162" s="110" t="str">
        <f>IF(AC1162="","",COUNTIFS(AC2:AC3002,AC1162))</f>
        <v/>
      </c>
      <c r="AH1162" s="2" t="str">
        <f ca="1">IFERROR(MONTH('pg3'!T164),"--")</f>
        <v>--</v>
      </c>
      <c r="AI1162" s="1">
        <f ca="1">COUNTIFS(AC2:AC3002,'pg3'!C164,AH2:AH3002,AH1162)</f>
        <v>0</v>
      </c>
    </row>
    <row r="1163" spans="27:35" ht="12.75" customHeight="1">
      <c r="AA1163" s="1">
        <f t="shared" si="19"/>
        <v>1162</v>
      </c>
      <c r="AB1163" s="1" t="b">
        <f>AND('pg3'!S165&lt;&gt;"Cancelled",'pg3'!S165&lt;&gt;"Account",'pg3'!S165&lt;&gt;"Pending",'pg3'!S165&lt;&gt;"")</f>
        <v>0</v>
      </c>
      <c r="AC1163" s="1" t="str">
        <f>IF(AB1163=TRUE,'pg3'!C165,"")</f>
        <v/>
      </c>
      <c r="AD1163" s="1" t="str">
        <f>IF('pg3'!S165="Ordered",'pg3'!C165,"")</f>
        <v/>
      </c>
      <c r="AE1163" s="2" t="str">
        <f>IF('pg3'!C165&lt;&gt;"",COUNTIF(AD2:AD3002,'pg3'!C165)&gt;4,"--")</f>
        <v>--</v>
      </c>
      <c r="AF1163" s="1" t="str">
        <f ca="1">IF(startDate="",0,IF(AND('pg3'!T165&gt;=startDate,'pg3'!T165&lt;=endDate,'pg3'!R165&lt;&gt;""),'pg3'!R165,""))</f>
        <v/>
      </c>
      <c r="AG1163" s="110" t="str">
        <f>IF(AC1163="","",COUNTIFS(AC2:AC3002,AC1163))</f>
        <v/>
      </c>
      <c r="AH1163" s="2" t="str">
        <f ca="1">IFERROR(MONTH('pg3'!T165),"--")</f>
        <v>--</v>
      </c>
      <c r="AI1163" s="1">
        <f ca="1">COUNTIFS(AC2:AC3002,'pg3'!C165,AH2:AH3002,AH1163)</f>
        <v>0</v>
      </c>
    </row>
    <row r="1164" spans="27:35" ht="12.75" customHeight="1">
      <c r="AA1164" s="1">
        <f t="shared" si="19"/>
        <v>1163</v>
      </c>
      <c r="AB1164" s="1" t="b">
        <f>AND('pg3'!S166&lt;&gt;"Cancelled",'pg3'!S166&lt;&gt;"Account",'pg3'!S166&lt;&gt;"Pending",'pg3'!S166&lt;&gt;"")</f>
        <v>0</v>
      </c>
      <c r="AC1164" s="1" t="str">
        <f>IF(AB1164=TRUE,'pg3'!C166,"")</f>
        <v/>
      </c>
      <c r="AD1164" s="1" t="str">
        <f>IF('pg3'!S166="Ordered",'pg3'!C166,"")</f>
        <v/>
      </c>
      <c r="AE1164" s="2" t="str">
        <f>IF('pg3'!C166&lt;&gt;"",COUNTIF(AD2:AD3002,'pg3'!C166)&gt;4,"--")</f>
        <v>--</v>
      </c>
      <c r="AF1164" s="1" t="str">
        <f ca="1">IF(startDate="",0,IF(AND('pg3'!T166&gt;=startDate,'pg3'!T166&lt;=endDate,'pg3'!R166&lt;&gt;""),'pg3'!R166,""))</f>
        <v/>
      </c>
      <c r="AG1164" s="110" t="str">
        <f>IF(AC1164="","",COUNTIFS(AC2:AC3002,AC1164))</f>
        <v/>
      </c>
      <c r="AH1164" s="2" t="str">
        <f ca="1">IFERROR(MONTH('pg3'!T166),"--")</f>
        <v>--</v>
      </c>
      <c r="AI1164" s="1">
        <f ca="1">COUNTIFS(AC2:AC3002,'pg3'!C166,AH2:AH3002,AH1164)</f>
        <v>0</v>
      </c>
    </row>
    <row r="1165" spans="27:35" ht="12.75" customHeight="1">
      <c r="AA1165" s="1">
        <f t="shared" si="19"/>
        <v>1164</v>
      </c>
      <c r="AB1165" s="1" t="b">
        <f>AND('pg3'!S167&lt;&gt;"Cancelled",'pg3'!S167&lt;&gt;"Account",'pg3'!S167&lt;&gt;"Pending",'pg3'!S167&lt;&gt;"")</f>
        <v>0</v>
      </c>
      <c r="AC1165" s="1" t="str">
        <f>IF(AB1165=TRUE,'pg3'!C167,"")</f>
        <v/>
      </c>
      <c r="AD1165" s="1" t="str">
        <f>IF('pg3'!S167="Ordered",'pg3'!C167,"")</f>
        <v/>
      </c>
      <c r="AE1165" s="2" t="str">
        <f>IF('pg3'!C167&lt;&gt;"",COUNTIF(AD2:AD3002,'pg3'!C167)&gt;4,"--")</f>
        <v>--</v>
      </c>
      <c r="AF1165" s="1" t="str">
        <f ca="1">IF(startDate="",0,IF(AND('pg3'!T167&gt;=startDate,'pg3'!T167&lt;=endDate,'pg3'!R167&lt;&gt;""),'pg3'!R167,""))</f>
        <v/>
      </c>
      <c r="AG1165" s="110" t="str">
        <f>IF(AC1165="","",COUNTIFS(AC2:AC3002,AC1165))</f>
        <v/>
      </c>
      <c r="AH1165" s="2" t="str">
        <f ca="1">IFERROR(MONTH('pg3'!T167),"--")</f>
        <v>--</v>
      </c>
      <c r="AI1165" s="1">
        <f ca="1">COUNTIFS(AC2:AC3002,'pg3'!C167,AH2:AH3002,AH1165)</f>
        <v>0</v>
      </c>
    </row>
    <row r="1166" spans="27:35" ht="12.75" customHeight="1">
      <c r="AA1166" s="1">
        <f t="shared" si="19"/>
        <v>1165</v>
      </c>
      <c r="AB1166" s="1" t="b">
        <f>AND('pg3'!S168&lt;&gt;"Cancelled",'pg3'!S168&lt;&gt;"Account",'pg3'!S168&lt;&gt;"Pending",'pg3'!S168&lt;&gt;"")</f>
        <v>0</v>
      </c>
      <c r="AC1166" s="1" t="str">
        <f>IF(AB1166=TRUE,'pg3'!C168,"")</f>
        <v/>
      </c>
      <c r="AD1166" s="1" t="str">
        <f>IF('pg3'!S168="Ordered",'pg3'!C168,"")</f>
        <v/>
      </c>
      <c r="AE1166" s="2" t="str">
        <f>IF('pg3'!C168&lt;&gt;"",COUNTIF(AD2:AD3002,'pg3'!C168)&gt;4,"--")</f>
        <v>--</v>
      </c>
      <c r="AF1166" s="1" t="str">
        <f ca="1">IF(startDate="",0,IF(AND('pg3'!T168&gt;=startDate,'pg3'!T168&lt;=endDate,'pg3'!R168&lt;&gt;""),'pg3'!R168,""))</f>
        <v/>
      </c>
      <c r="AG1166" s="110" t="str">
        <f>IF(AC1166="","",COUNTIFS(AC2:AC3002,AC1166))</f>
        <v/>
      </c>
      <c r="AH1166" s="2" t="str">
        <f ca="1">IFERROR(MONTH('pg3'!T168),"--")</f>
        <v>--</v>
      </c>
      <c r="AI1166" s="1">
        <f ca="1">COUNTIFS(AC2:AC3002,'pg3'!C168,AH2:AH3002,AH1166)</f>
        <v>0</v>
      </c>
    </row>
    <row r="1167" spans="27:35" ht="12.75" customHeight="1">
      <c r="AA1167" s="1">
        <f t="shared" si="19"/>
        <v>1166</v>
      </c>
      <c r="AB1167" s="1" t="b">
        <f>AND('pg3'!S169&lt;&gt;"Cancelled",'pg3'!S169&lt;&gt;"Account",'pg3'!S169&lt;&gt;"Pending",'pg3'!S169&lt;&gt;"")</f>
        <v>0</v>
      </c>
      <c r="AC1167" s="1" t="str">
        <f>IF(AB1167=TRUE,'pg3'!C169,"")</f>
        <v/>
      </c>
      <c r="AD1167" s="1" t="str">
        <f>IF('pg3'!S169="Ordered",'pg3'!C169,"")</f>
        <v/>
      </c>
      <c r="AE1167" s="2" t="str">
        <f>IF('pg3'!C169&lt;&gt;"",COUNTIF(AD2:AD3002,'pg3'!C169)&gt;4,"--")</f>
        <v>--</v>
      </c>
      <c r="AF1167" s="1" t="str">
        <f ca="1">IF(startDate="",0,IF(AND('pg3'!T169&gt;=startDate,'pg3'!T169&lt;=endDate,'pg3'!R169&lt;&gt;""),'pg3'!R169,""))</f>
        <v/>
      </c>
      <c r="AG1167" s="110" t="str">
        <f>IF(AC1167="","",COUNTIFS(AC2:AC3002,AC1167))</f>
        <v/>
      </c>
      <c r="AH1167" s="2" t="str">
        <f ca="1">IFERROR(MONTH('pg3'!T169),"--")</f>
        <v>--</v>
      </c>
      <c r="AI1167" s="1">
        <f ca="1">COUNTIFS(AC2:AC3002,'pg3'!C169,AH2:AH3002,AH1167)</f>
        <v>0</v>
      </c>
    </row>
    <row r="1168" spans="27:35" ht="12.75" customHeight="1">
      <c r="AA1168" s="1">
        <f t="shared" si="19"/>
        <v>1167</v>
      </c>
      <c r="AB1168" s="1" t="b">
        <f>AND('pg3'!S170&lt;&gt;"Cancelled",'pg3'!S170&lt;&gt;"Account",'pg3'!S170&lt;&gt;"Pending",'pg3'!S170&lt;&gt;"")</f>
        <v>0</v>
      </c>
      <c r="AC1168" s="1" t="str">
        <f>IF(AB1168=TRUE,'pg3'!C170,"")</f>
        <v/>
      </c>
      <c r="AD1168" s="1" t="str">
        <f>IF('pg3'!S170="Ordered",'pg3'!C170,"")</f>
        <v/>
      </c>
      <c r="AE1168" s="2" t="str">
        <f>IF('pg3'!C170&lt;&gt;"",COUNTIF(AD2:AD3002,'pg3'!C170)&gt;4,"--")</f>
        <v>--</v>
      </c>
      <c r="AF1168" s="1" t="str">
        <f ca="1">IF(startDate="",0,IF(AND('pg3'!T170&gt;=startDate,'pg3'!T170&lt;=endDate,'pg3'!R170&lt;&gt;""),'pg3'!R170,""))</f>
        <v/>
      </c>
      <c r="AG1168" s="110" t="str">
        <f>IF(AC1168="","",COUNTIFS(AC2:AC3002,AC1168))</f>
        <v/>
      </c>
      <c r="AH1168" s="2" t="str">
        <f ca="1">IFERROR(MONTH('pg3'!T170),"--")</f>
        <v>--</v>
      </c>
      <c r="AI1168" s="1">
        <f ca="1">COUNTIFS(AC2:AC3002,'pg3'!C170,AH2:AH3002,AH1168)</f>
        <v>0</v>
      </c>
    </row>
    <row r="1169" spans="27:35" ht="12.75" customHeight="1">
      <c r="AA1169" s="1">
        <f t="shared" si="19"/>
        <v>1168</v>
      </c>
      <c r="AB1169" s="1" t="b">
        <f>AND('pg3'!S171&lt;&gt;"Cancelled",'pg3'!S171&lt;&gt;"Account",'pg3'!S171&lt;&gt;"Pending",'pg3'!S171&lt;&gt;"")</f>
        <v>0</v>
      </c>
      <c r="AC1169" s="1" t="str">
        <f>IF(AB1169=TRUE,'pg3'!C171,"")</f>
        <v/>
      </c>
      <c r="AD1169" s="1" t="str">
        <f>IF('pg3'!S171="Ordered",'pg3'!C171,"")</f>
        <v/>
      </c>
      <c r="AE1169" s="2" t="str">
        <f>IF('pg3'!C171&lt;&gt;"",COUNTIF(AD2:AD3002,'pg3'!C171)&gt;4,"--")</f>
        <v>--</v>
      </c>
      <c r="AF1169" s="1" t="str">
        <f ca="1">IF(startDate="",0,IF(AND('pg3'!T171&gt;=startDate,'pg3'!T171&lt;=endDate,'pg3'!R171&lt;&gt;""),'pg3'!R171,""))</f>
        <v/>
      </c>
      <c r="AG1169" s="110" t="str">
        <f>IF(AC1169="","",COUNTIFS(AC2:AC3002,AC1169))</f>
        <v/>
      </c>
      <c r="AH1169" s="2" t="str">
        <f ca="1">IFERROR(MONTH('pg3'!T171),"--")</f>
        <v>--</v>
      </c>
      <c r="AI1169" s="1">
        <f ca="1">COUNTIFS(AC2:AC3002,'pg3'!C171,AH2:AH3002,AH1169)</f>
        <v>0</v>
      </c>
    </row>
    <row r="1170" spans="27:35" ht="12.75" customHeight="1">
      <c r="AA1170" s="1">
        <f t="shared" si="19"/>
        <v>1169</v>
      </c>
      <c r="AB1170" s="1" t="b">
        <f>AND('pg3'!S172&lt;&gt;"Cancelled",'pg3'!S172&lt;&gt;"Account",'pg3'!S172&lt;&gt;"Pending",'pg3'!S172&lt;&gt;"")</f>
        <v>0</v>
      </c>
      <c r="AC1170" s="1" t="str">
        <f>IF(AB1170=TRUE,'pg3'!C172,"")</f>
        <v/>
      </c>
      <c r="AD1170" s="1" t="str">
        <f>IF('pg3'!S172="Ordered",'pg3'!C172,"")</f>
        <v/>
      </c>
      <c r="AE1170" s="2" t="str">
        <f>IF('pg3'!C172&lt;&gt;"",COUNTIF(AD2:AD3002,'pg3'!C172)&gt;4,"--")</f>
        <v>--</v>
      </c>
      <c r="AF1170" s="1" t="str">
        <f ca="1">IF(startDate="",0,IF(AND('pg3'!T172&gt;=startDate,'pg3'!T172&lt;=endDate,'pg3'!R172&lt;&gt;""),'pg3'!R172,""))</f>
        <v/>
      </c>
      <c r="AG1170" s="110" t="str">
        <f>IF(AC1170="","",COUNTIFS(AC2:AC3002,AC1170))</f>
        <v/>
      </c>
      <c r="AH1170" s="2" t="str">
        <f ca="1">IFERROR(MONTH('pg3'!T172),"--")</f>
        <v>--</v>
      </c>
      <c r="AI1170" s="1">
        <f ca="1">COUNTIFS(AC2:AC3002,'pg3'!C172,AH2:AH3002,AH1170)</f>
        <v>0</v>
      </c>
    </row>
    <row r="1171" spans="27:35" ht="12.75" customHeight="1">
      <c r="AA1171" s="1">
        <f t="shared" si="19"/>
        <v>1170</v>
      </c>
      <c r="AB1171" s="1" t="b">
        <f>AND('pg3'!S173&lt;&gt;"Cancelled",'pg3'!S173&lt;&gt;"Account",'pg3'!S173&lt;&gt;"Pending",'pg3'!S173&lt;&gt;"")</f>
        <v>0</v>
      </c>
      <c r="AC1171" s="1" t="str">
        <f>IF(AB1171=TRUE,'pg3'!C173,"")</f>
        <v/>
      </c>
      <c r="AD1171" s="1" t="str">
        <f>IF('pg3'!S173="Ordered",'pg3'!C173,"")</f>
        <v/>
      </c>
      <c r="AE1171" s="2" t="str">
        <f>IF('pg3'!C173&lt;&gt;"",COUNTIF(AD2:AD3002,'pg3'!C173)&gt;4,"--")</f>
        <v>--</v>
      </c>
      <c r="AF1171" s="1" t="str">
        <f ca="1">IF(startDate="",0,IF(AND('pg3'!T173&gt;=startDate,'pg3'!T173&lt;=endDate,'pg3'!R173&lt;&gt;""),'pg3'!R173,""))</f>
        <v/>
      </c>
      <c r="AG1171" s="110" t="str">
        <f>IF(AC1171="","",COUNTIFS(AC2:AC3002,AC1171))</f>
        <v/>
      </c>
      <c r="AH1171" s="2" t="str">
        <f ca="1">IFERROR(MONTH('pg3'!T173),"--")</f>
        <v>--</v>
      </c>
      <c r="AI1171" s="1">
        <f ca="1">COUNTIFS(AC2:AC3002,'pg3'!C173,AH2:AH3002,AH1171)</f>
        <v>0</v>
      </c>
    </row>
    <row r="1172" spans="27:35" ht="12.75" customHeight="1">
      <c r="AA1172" s="1">
        <f t="shared" si="19"/>
        <v>1171</v>
      </c>
      <c r="AB1172" s="1" t="b">
        <f>AND('pg3'!S174&lt;&gt;"Cancelled",'pg3'!S174&lt;&gt;"Account",'pg3'!S174&lt;&gt;"Pending",'pg3'!S174&lt;&gt;"")</f>
        <v>0</v>
      </c>
      <c r="AC1172" s="1" t="str">
        <f>IF(AB1172=TRUE,'pg3'!C174,"")</f>
        <v/>
      </c>
      <c r="AD1172" s="1" t="str">
        <f>IF('pg3'!S174="Ordered",'pg3'!C174,"")</f>
        <v/>
      </c>
      <c r="AE1172" s="2" t="str">
        <f>IF('pg3'!C174&lt;&gt;"",COUNTIF(AD2:AD3002,'pg3'!C174)&gt;4,"--")</f>
        <v>--</v>
      </c>
      <c r="AF1172" s="1" t="str">
        <f ca="1">IF(startDate="",0,IF(AND('pg3'!T174&gt;=startDate,'pg3'!T174&lt;=endDate,'pg3'!R174&lt;&gt;""),'pg3'!R174,""))</f>
        <v/>
      </c>
      <c r="AG1172" s="110" t="str">
        <f>IF(AC1172="","",COUNTIFS(AC2:AC3002,AC1172))</f>
        <v/>
      </c>
      <c r="AH1172" s="2" t="str">
        <f ca="1">IFERROR(MONTH('pg3'!T174),"--")</f>
        <v>--</v>
      </c>
      <c r="AI1172" s="1">
        <f ca="1">COUNTIFS(AC2:AC3002,'pg3'!C174,AH2:AH3002,AH1172)</f>
        <v>0</v>
      </c>
    </row>
    <row r="1173" spans="27:35" ht="12.75" customHeight="1">
      <c r="AA1173" s="1">
        <f t="shared" si="19"/>
        <v>1172</v>
      </c>
      <c r="AB1173" s="1" t="b">
        <f>AND('pg3'!S175&lt;&gt;"Cancelled",'pg3'!S175&lt;&gt;"Account",'pg3'!S175&lt;&gt;"Pending",'pg3'!S175&lt;&gt;"")</f>
        <v>0</v>
      </c>
      <c r="AC1173" s="1" t="str">
        <f>IF(AB1173=TRUE,'pg3'!C175,"")</f>
        <v/>
      </c>
      <c r="AD1173" s="1" t="str">
        <f>IF('pg3'!S175="Ordered",'pg3'!C175,"")</f>
        <v/>
      </c>
      <c r="AE1173" s="2" t="str">
        <f>IF('pg3'!C175&lt;&gt;"",COUNTIF(AD2:AD3002,'pg3'!C175)&gt;4,"--")</f>
        <v>--</v>
      </c>
      <c r="AF1173" s="1" t="str">
        <f ca="1">IF(startDate="",0,IF(AND('pg3'!T175&gt;=startDate,'pg3'!T175&lt;=endDate,'pg3'!R175&lt;&gt;""),'pg3'!R175,""))</f>
        <v/>
      </c>
      <c r="AG1173" s="110" t="str">
        <f>IF(AC1173="","",COUNTIFS(AC2:AC3002,AC1173))</f>
        <v/>
      </c>
      <c r="AH1173" s="2" t="str">
        <f ca="1">IFERROR(MONTH('pg3'!T175),"--")</f>
        <v>--</v>
      </c>
      <c r="AI1173" s="1">
        <f ca="1">COUNTIFS(AC2:AC3002,'pg3'!C175,AH2:AH3002,AH1173)</f>
        <v>0</v>
      </c>
    </row>
    <row r="1174" spans="27:35" ht="12.75" customHeight="1">
      <c r="AA1174" s="1">
        <f t="shared" si="19"/>
        <v>1173</v>
      </c>
      <c r="AB1174" s="1" t="b">
        <f>AND('pg3'!S176&lt;&gt;"Cancelled",'pg3'!S176&lt;&gt;"Account",'pg3'!S176&lt;&gt;"Pending",'pg3'!S176&lt;&gt;"")</f>
        <v>0</v>
      </c>
      <c r="AC1174" s="1" t="str">
        <f>IF(AB1174=TRUE,'pg3'!C176,"")</f>
        <v/>
      </c>
      <c r="AD1174" s="1" t="str">
        <f>IF('pg3'!S176="Ordered",'pg3'!C176,"")</f>
        <v/>
      </c>
      <c r="AE1174" s="2" t="str">
        <f>IF('pg3'!C176&lt;&gt;"",COUNTIF(AD2:AD3002,'pg3'!C176)&gt;4,"--")</f>
        <v>--</v>
      </c>
      <c r="AF1174" s="1" t="str">
        <f ca="1">IF(startDate="",0,IF(AND('pg3'!T176&gt;=startDate,'pg3'!T176&lt;=endDate,'pg3'!R176&lt;&gt;""),'pg3'!R176,""))</f>
        <v/>
      </c>
      <c r="AG1174" s="110" t="str">
        <f>IF(AC1174="","",COUNTIFS(AC2:AC3002,AC1174))</f>
        <v/>
      </c>
      <c r="AH1174" s="2" t="str">
        <f ca="1">IFERROR(MONTH('pg3'!T176),"--")</f>
        <v>--</v>
      </c>
      <c r="AI1174" s="1">
        <f ca="1">COUNTIFS(AC2:AC3002,'pg3'!C176,AH2:AH3002,AH1174)</f>
        <v>0</v>
      </c>
    </row>
    <row r="1175" spans="27:35" ht="12.75" customHeight="1">
      <c r="AA1175" s="1">
        <f t="shared" si="19"/>
        <v>1174</v>
      </c>
      <c r="AB1175" s="1" t="b">
        <f>AND('pg3'!S177&lt;&gt;"Cancelled",'pg3'!S177&lt;&gt;"Account",'pg3'!S177&lt;&gt;"Pending",'pg3'!S177&lt;&gt;"")</f>
        <v>0</v>
      </c>
      <c r="AC1175" s="1" t="str">
        <f>IF(AB1175=TRUE,'pg3'!C177,"")</f>
        <v/>
      </c>
      <c r="AD1175" s="1" t="str">
        <f>IF('pg3'!S177="Ordered",'pg3'!C177,"")</f>
        <v/>
      </c>
      <c r="AE1175" s="2" t="str">
        <f>IF('pg3'!C177&lt;&gt;"",COUNTIF(AD2:AD3002,'pg3'!C177)&gt;4,"--")</f>
        <v>--</v>
      </c>
      <c r="AF1175" s="1" t="str">
        <f ca="1">IF(startDate="",0,IF(AND('pg3'!T177&gt;=startDate,'pg3'!T177&lt;=endDate,'pg3'!R177&lt;&gt;""),'pg3'!R177,""))</f>
        <v/>
      </c>
      <c r="AG1175" s="110" t="str">
        <f>IF(AC1175="","",COUNTIFS(AC2:AC3002,AC1175))</f>
        <v/>
      </c>
      <c r="AH1175" s="2" t="str">
        <f ca="1">IFERROR(MONTH('pg3'!T177),"--")</f>
        <v>--</v>
      </c>
      <c r="AI1175" s="1">
        <f ca="1">COUNTIFS(AC2:AC3002,'pg3'!C177,AH2:AH3002,AH1175)</f>
        <v>0</v>
      </c>
    </row>
    <row r="1176" spans="27:35" ht="12.75" customHeight="1">
      <c r="AA1176" s="1">
        <f t="shared" si="19"/>
        <v>1175</v>
      </c>
      <c r="AB1176" s="1" t="b">
        <f>AND('pg3'!S178&lt;&gt;"Cancelled",'pg3'!S178&lt;&gt;"Account",'pg3'!S178&lt;&gt;"Pending",'pg3'!S178&lt;&gt;"")</f>
        <v>0</v>
      </c>
      <c r="AC1176" s="1" t="str">
        <f>IF(AB1176=TRUE,'pg3'!C178,"")</f>
        <v/>
      </c>
      <c r="AD1176" s="1" t="str">
        <f>IF('pg3'!S178="Ordered",'pg3'!C178,"")</f>
        <v/>
      </c>
      <c r="AE1176" s="2" t="str">
        <f>IF('pg3'!C178&lt;&gt;"",COUNTIF(AD2:AD3002,'pg3'!C178)&gt;4,"--")</f>
        <v>--</v>
      </c>
      <c r="AF1176" s="1" t="str">
        <f ca="1">IF(startDate="",0,IF(AND('pg3'!T178&gt;=startDate,'pg3'!T178&lt;=endDate,'pg3'!R178&lt;&gt;""),'pg3'!R178,""))</f>
        <v/>
      </c>
      <c r="AG1176" s="110" t="str">
        <f>IF(AC1176="","",COUNTIFS(AC2:AC3002,AC1176))</f>
        <v/>
      </c>
      <c r="AH1176" s="2" t="str">
        <f ca="1">IFERROR(MONTH('pg3'!T178),"--")</f>
        <v>--</v>
      </c>
      <c r="AI1176" s="1">
        <f ca="1">COUNTIFS(AC2:AC3002,'pg3'!C178,AH2:AH3002,AH1176)</f>
        <v>0</v>
      </c>
    </row>
    <row r="1177" spans="27:35" ht="12.75" customHeight="1">
      <c r="AA1177" s="1">
        <f t="shared" si="19"/>
        <v>1176</v>
      </c>
      <c r="AB1177" s="1" t="b">
        <f>AND('pg3'!S179&lt;&gt;"Cancelled",'pg3'!S179&lt;&gt;"Account",'pg3'!S179&lt;&gt;"Pending",'pg3'!S179&lt;&gt;"")</f>
        <v>0</v>
      </c>
      <c r="AC1177" s="1" t="str">
        <f>IF(AB1177=TRUE,'pg3'!C179,"")</f>
        <v/>
      </c>
      <c r="AD1177" s="1" t="str">
        <f>IF('pg3'!S179="Ordered",'pg3'!C179,"")</f>
        <v/>
      </c>
      <c r="AE1177" s="2" t="str">
        <f>IF('pg3'!C179&lt;&gt;"",COUNTIF(AD2:AD3002,'pg3'!C179)&gt;4,"--")</f>
        <v>--</v>
      </c>
      <c r="AF1177" s="1" t="str">
        <f ca="1">IF(startDate="",0,IF(AND('pg3'!T179&gt;=startDate,'pg3'!T179&lt;=endDate,'pg3'!R179&lt;&gt;""),'pg3'!R179,""))</f>
        <v/>
      </c>
      <c r="AG1177" s="110" t="str">
        <f>IF(AC1177="","",COUNTIFS(AC2:AC3002,AC1177))</f>
        <v/>
      </c>
      <c r="AH1177" s="2" t="str">
        <f ca="1">IFERROR(MONTH('pg3'!T179),"--")</f>
        <v>--</v>
      </c>
      <c r="AI1177" s="1">
        <f ca="1">COUNTIFS(AC2:AC3002,'pg3'!C179,AH2:AH3002,AH1177)</f>
        <v>0</v>
      </c>
    </row>
    <row r="1178" spans="27:35" ht="12.75" customHeight="1">
      <c r="AA1178" s="1">
        <f t="shared" si="19"/>
        <v>1177</v>
      </c>
      <c r="AB1178" s="1" t="b">
        <f>AND('pg3'!S180&lt;&gt;"Cancelled",'pg3'!S180&lt;&gt;"Account",'pg3'!S180&lt;&gt;"Pending",'pg3'!S180&lt;&gt;"")</f>
        <v>0</v>
      </c>
      <c r="AC1178" s="1" t="str">
        <f>IF(AB1178=TRUE,'pg3'!C180,"")</f>
        <v/>
      </c>
      <c r="AD1178" s="1" t="str">
        <f>IF('pg3'!S180="Ordered",'pg3'!C180,"")</f>
        <v/>
      </c>
      <c r="AE1178" s="2" t="str">
        <f>IF('pg3'!C180&lt;&gt;"",COUNTIF(AD2:AD3002,'pg3'!C180)&gt;4,"--")</f>
        <v>--</v>
      </c>
      <c r="AF1178" s="1" t="str">
        <f ca="1">IF(startDate="",0,IF(AND('pg3'!T180&gt;=startDate,'pg3'!T180&lt;=endDate,'pg3'!R180&lt;&gt;""),'pg3'!R180,""))</f>
        <v/>
      </c>
      <c r="AG1178" s="110" t="str">
        <f>IF(AC1178="","",COUNTIFS(AC2:AC3002,AC1178))</f>
        <v/>
      </c>
      <c r="AH1178" s="2" t="str">
        <f ca="1">IFERROR(MONTH('pg3'!T180),"--")</f>
        <v>--</v>
      </c>
      <c r="AI1178" s="1">
        <f ca="1">COUNTIFS(AC2:AC3002,'pg3'!C180,AH2:AH3002,AH1178)</f>
        <v>0</v>
      </c>
    </row>
    <row r="1179" spans="27:35" ht="12.75" customHeight="1">
      <c r="AA1179" s="1">
        <f t="shared" si="19"/>
        <v>1178</v>
      </c>
      <c r="AB1179" s="1" t="b">
        <f>AND('pg3'!S181&lt;&gt;"Cancelled",'pg3'!S181&lt;&gt;"Account",'pg3'!S181&lt;&gt;"Pending",'pg3'!S181&lt;&gt;"")</f>
        <v>0</v>
      </c>
      <c r="AC1179" s="1" t="str">
        <f>IF(AB1179=TRUE,'pg3'!C181,"")</f>
        <v/>
      </c>
      <c r="AD1179" s="1" t="str">
        <f>IF('pg3'!S181="Ordered",'pg3'!C181,"")</f>
        <v/>
      </c>
      <c r="AE1179" s="2" t="str">
        <f>IF('pg3'!C181&lt;&gt;"",COUNTIF(AD2:AD3002,'pg3'!C181)&gt;4,"--")</f>
        <v>--</v>
      </c>
      <c r="AF1179" s="1" t="str">
        <f ca="1">IF(startDate="",0,IF(AND('pg3'!T181&gt;=startDate,'pg3'!T181&lt;=endDate,'pg3'!R181&lt;&gt;""),'pg3'!R181,""))</f>
        <v/>
      </c>
      <c r="AG1179" s="110" t="str">
        <f>IF(AC1179="","",COUNTIFS(AC2:AC3002,AC1179))</f>
        <v/>
      </c>
      <c r="AH1179" s="2" t="str">
        <f ca="1">IFERROR(MONTH('pg3'!T181),"--")</f>
        <v>--</v>
      </c>
      <c r="AI1179" s="1">
        <f ca="1">COUNTIFS(AC2:AC3002,'pg3'!C181,AH2:AH3002,AH1179)</f>
        <v>0</v>
      </c>
    </row>
    <row r="1180" spans="27:35" ht="12.75" customHeight="1">
      <c r="AA1180" s="1">
        <f t="shared" si="19"/>
        <v>1179</v>
      </c>
      <c r="AB1180" s="1" t="b">
        <f>AND('pg3'!S182&lt;&gt;"Cancelled",'pg3'!S182&lt;&gt;"Account",'pg3'!S182&lt;&gt;"Pending",'pg3'!S182&lt;&gt;"")</f>
        <v>0</v>
      </c>
      <c r="AC1180" s="1" t="str">
        <f>IF(AB1180=TRUE,'pg3'!C182,"")</f>
        <v/>
      </c>
      <c r="AD1180" s="1" t="str">
        <f>IF('pg3'!S182="Ordered",'pg3'!C182,"")</f>
        <v/>
      </c>
      <c r="AE1180" s="2" t="str">
        <f>IF('pg3'!C182&lt;&gt;"",COUNTIF(AD2:AD3002,'pg3'!C182)&gt;4,"--")</f>
        <v>--</v>
      </c>
      <c r="AF1180" s="1" t="str">
        <f ca="1">IF(startDate="",0,IF(AND('pg3'!T182&gt;=startDate,'pg3'!T182&lt;=endDate,'pg3'!R182&lt;&gt;""),'pg3'!R182,""))</f>
        <v/>
      </c>
      <c r="AG1180" s="110" t="str">
        <f>IF(AC1180="","",COUNTIFS(AC2:AC3002,AC1180))</f>
        <v/>
      </c>
      <c r="AH1180" s="2" t="str">
        <f ca="1">IFERROR(MONTH('pg3'!T182),"--")</f>
        <v>--</v>
      </c>
      <c r="AI1180" s="1">
        <f ca="1">COUNTIFS(AC2:AC3002,'pg3'!C182,AH2:AH3002,AH1180)</f>
        <v>0</v>
      </c>
    </row>
    <row r="1181" spans="27:35" ht="12.75" customHeight="1">
      <c r="AA1181" s="1">
        <f t="shared" si="19"/>
        <v>1180</v>
      </c>
      <c r="AB1181" s="1" t="b">
        <f>AND('pg3'!S183&lt;&gt;"Cancelled",'pg3'!S183&lt;&gt;"Account",'pg3'!S183&lt;&gt;"Pending",'pg3'!S183&lt;&gt;"")</f>
        <v>0</v>
      </c>
      <c r="AC1181" s="1" t="str">
        <f>IF(AB1181=TRUE,'pg3'!C183,"")</f>
        <v/>
      </c>
      <c r="AD1181" s="1" t="str">
        <f>IF('pg3'!S183="Ordered",'pg3'!C183,"")</f>
        <v/>
      </c>
      <c r="AE1181" s="2" t="str">
        <f>IF('pg3'!C183&lt;&gt;"",COUNTIF(AD2:AD3002,'pg3'!C183)&gt;4,"--")</f>
        <v>--</v>
      </c>
      <c r="AF1181" s="1" t="str">
        <f ca="1">IF(startDate="",0,IF(AND('pg3'!T183&gt;=startDate,'pg3'!T183&lt;=endDate,'pg3'!R183&lt;&gt;""),'pg3'!R183,""))</f>
        <v/>
      </c>
      <c r="AG1181" s="110" t="str">
        <f>IF(AC1181="","",COUNTIFS(AC2:AC3002,AC1181))</f>
        <v/>
      </c>
      <c r="AH1181" s="2" t="str">
        <f ca="1">IFERROR(MONTH('pg3'!T183),"--")</f>
        <v>--</v>
      </c>
      <c r="AI1181" s="1">
        <f ca="1">COUNTIFS(AC2:AC3002,'pg3'!C183,AH2:AH3002,AH1181)</f>
        <v>0</v>
      </c>
    </row>
    <row r="1182" spans="27:35" ht="12.75" customHeight="1">
      <c r="AA1182" s="1">
        <f t="shared" si="19"/>
        <v>1181</v>
      </c>
      <c r="AB1182" s="1" t="b">
        <f>AND('pg3'!S184&lt;&gt;"Cancelled",'pg3'!S184&lt;&gt;"Account",'pg3'!S184&lt;&gt;"Pending",'pg3'!S184&lt;&gt;"")</f>
        <v>0</v>
      </c>
      <c r="AC1182" s="1" t="str">
        <f>IF(AB1182=TRUE,'pg3'!C184,"")</f>
        <v/>
      </c>
      <c r="AD1182" s="1" t="str">
        <f>IF('pg3'!S184="Ordered",'pg3'!C184,"")</f>
        <v/>
      </c>
      <c r="AE1182" s="2" t="str">
        <f>IF('pg3'!C184&lt;&gt;"",COUNTIF(AD2:AD3002,'pg3'!C184)&gt;4,"--")</f>
        <v>--</v>
      </c>
      <c r="AF1182" s="1" t="str">
        <f ca="1">IF(startDate="",0,IF(AND('pg3'!T184&gt;=startDate,'pg3'!T184&lt;=endDate,'pg3'!R184&lt;&gt;""),'pg3'!R184,""))</f>
        <v/>
      </c>
      <c r="AG1182" s="110" t="str">
        <f>IF(AC1182="","",COUNTIFS(AC2:AC3002,AC1182))</f>
        <v/>
      </c>
      <c r="AH1182" s="2" t="str">
        <f ca="1">IFERROR(MONTH('pg3'!T184),"--")</f>
        <v>--</v>
      </c>
      <c r="AI1182" s="1">
        <f ca="1">COUNTIFS(AC2:AC3002,'pg3'!C184,AH2:AH3002,AH1182)</f>
        <v>0</v>
      </c>
    </row>
    <row r="1183" spans="27:35" ht="12.75" customHeight="1">
      <c r="AA1183" s="1">
        <f t="shared" si="19"/>
        <v>1182</v>
      </c>
      <c r="AB1183" s="1" t="b">
        <f>AND('pg3'!S185&lt;&gt;"Cancelled",'pg3'!S185&lt;&gt;"Account",'pg3'!S185&lt;&gt;"Pending",'pg3'!S185&lt;&gt;"")</f>
        <v>0</v>
      </c>
      <c r="AC1183" s="1" t="str">
        <f>IF(AB1183=TRUE,'pg3'!C185,"")</f>
        <v/>
      </c>
      <c r="AD1183" s="1" t="str">
        <f>IF('pg3'!S185="Ordered",'pg3'!C185,"")</f>
        <v/>
      </c>
      <c r="AE1183" s="2" t="str">
        <f>IF('pg3'!C185&lt;&gt;"",COUNTIF(AD2:AD3002,'pg3'!C185)&gt;4,"--")</f>
        <v>--</v>
      </c>
      <c r="AF1183" s="1" t="str">
        <f ca="1">IF(startDate="",0,IF(AND('pg3'!T185&gt;=startDate,'pg3'!T185&lt;=endDate,'pg3'!R185&lt;&gt;""),'pg3'!R185,""))</f>
        <v/>
      </c>
      <c r="AG1183" s="110" t="str">
        <f>IF(AC1183="","",COUNTIFS(AC2:AC3002,AC1183))</f>
        <v/>
      </c>
      <c r="AH1183" s="2" t="str">
        <f ca="1">IFERROR(MONTH('pg3'!T185),"--")</f>
        <v>--</v>
      </c>
      <c r="AI1183" s="1">
        <f ca="1">COUNTIFS(AC2:AC3002,'pg3'!C185,AH2:AH3002,AH1183)</f>
        <v>0</v>
      </c>
    </row>
    <row r="1184" spans="27:35" ht="12.75" customHeight="1">
      <c r="AA1184" s="1">
        <f t="shared" si="19"/>
        <v>1183</v>
      </c>
      <c r="AB1184" s="1" t="b">
        <f>AND('pg3'!S186&lt;&gt;"Cancelled",'pg3'!S186&lt;&gt;"Account",'pg3'!S186&lt;&gt;"Pending",'pg3'!S186&lt;&gt;"")</f>
        <v>0</v>
      </c>
      <c r="AC1184" s="1" t="str">
        <f>IF(AB1184=TRUE,'pg3'!C186,"")</f>
        <v/>
      </c>
      <c r="AD1184" s="1" t="str">
        <f>IF('pg3'!S186="Ordered",'pg3'!C186,"")</f>
        <v/>
      </c>
      <c r="AE1184" s="2" t="str">
        <f>IF('pg3'!C186&lt;&gt;"",COUNTIF(AD2:AD3002,'pg3'!C186)&gt;4,"--")</f>
        <v>--</v>
      </c>
      <c r="AF1184" s="1" t="str">
        <f ca="1">IF(startDate="",0,IF(AND('pg3'!T186&gt;=startDate,'pg3'!T186&lt;=endDate,'pg3'!R186&lt;&gt;""),'pg3'!R186,""))</f>
        <v/>
      </c>
      <c r="AG1184" s="110" t="str">
        <f>IF(AC1184="","",COUNTIFS(AC2:AC3002,AC1184))</f>
        <v/>
      </c>
      <c r="AH1184" s="2" t="str">
        <f ca="1">IFERROR(MONTH('pg3'!T186),"--")</f>
        <v>--</v>
      </c>
      <c r="AI1184" s="1">
        <f ca="1">COUNTIFS(AC2:AC3002,'pg3'!C186,AH2:AH3002,AH1184)</f>
        <v>0</v>
      </c>
    </row>
    <row r="1185" spans="27:35" ht="12.75" customHeight="1">
      <c r="AA1185" s="1">
        <f t="shared" si="19"/>
        <v>1184</v>
      </c>
      <c r="AB1185" s="1" t="b">
        <f>AND('pg3'!S187&lt;&gt;"Cancelled",'pg3'!S187&lt;&gt;"Account",'pg3'!S187&lt;&gt;"Pending",'pg3'!S187&lt;&gt;"")</f>
        <v>0</v>
      </c>
      <c r="AC1185" s="1" t="str">
        <f>IF(AB1185=TRUE,'pg3'!C187,"")</f>
        <v/>
      </c>
      <c r="AD1185" s="1" t="str">
        <f>IF('pg3'!S187="Ordered",'pg3'!C187,"")</f>
        <v/>
      </c>
      <c r="AE1185" s="2" t="str">
        <f>IF('pg3'!C187&lt;&gt;"",COUNTIF(AD2:AD3002,'pg3'!C187)&gt;4,"--")</f>
        <v>--</v>
      </c>
      <c r="AF1185" s="1" t="str">
        <f ca="1">IF(startDate="",0,IF(AND('pg3'!T187&gt;=startDate,'pg3'!T187&lt;=endDate,'pg3'!R187&lt;&gt;""),'pg3'!R187,""))</f>
        <v/>
      </c>
      <c r="AG1185" s="110" t="str">
        <f>IF(AC1185="","",COUNTIFS(AC2:AC3002,AC1185))</f>
        <v/>
      </c>
      <c r="AH1185" s="2" t="str">
        <f ca="1">IFERROR(MONTH('pg3'!T187),"--")</f>
        <v>--</v>
      </c>
      <c r="AI1185" s="1">
        <f ca="1">COUNTIFS(AC2:AC3002,'pg3'!C187,AH2:AH3002,AH1185)</f>
        <v>0</v>
      </c>
    </row>
    <row r="1186" spans="27:35" ht="12.75" customHeight="1">
      <c r="AA1186" s="1">
        <f t="shared" si="19"/>
        <v>1185</v>
      </c>
      <c r="AB1186" s="1" t="b">
        <f>AND('pg3'!S188&lt;&gt;"Cancelled",'pg3'!S188&lt;&gt;"Account",'pg3'!S188&lt;&gt;"Pending",'pg3'!S188&lt;&gt;"")</f>
        <v>0</v>
      </c>
      <c r="AC1186" s="1" t="str">
        <f>IF(AB1186=TRUE,'pg3'!C188,"")</f>
        <v/>
      </c>
      <c r="AD1186" s="1" t="str">
        <f>IF('pg3'!S188="Ordered",'pg3'!C188,"")</f>
        <v/>
      </c>
      <c r="AE1186" s="2" t="str">
        <f>IF('pg3'!C188&lt;&gt;"",COUNTIF(AD2:AD3002,'pg3'!C188)&gt;4,"--")</f>
        <v>--</v>
      </c>
      <c r="AF1186" s="1" t="str">
        <f ca="1">IF(startDate="",0,IF(AND('pg3'!T188&gt;=startDate,'pg3'!T188&lt;=endDate,'pg3'!R188&lt;&gt;""),'pg3'!R188,""))</f>
        <v/>
      </c>
      <c r="AG1186" s="110" t="str">
        <f>IF(AC1186="","",COUNTIFS(AC2:AC3002,AC1186))</f>
        <v/>
      </c>
      <c r="AH1186" s="2" t="str">
        <f ca="1">IFERROR(MONTH('pg3'!T188),"--")</f>
        <v>--</v>
      </c>
      <c r="AI1186" s="1">
        <f ca="1">COUNTIFS(AC2:AC3002,'pg3'!C188,AH2:AH3002,AH1186)</f>
        <v>0</v>
      </c>
    </row>
    <row r="1187" spans="27:35" ht="12.75" customHeight="1">
      <c r="AA1187" s="1">
        <f t="shared" si="19"/>
        <v>1186</v>
      </c>
      <c r="AB1187" s="1" t="b">
        <f>AND('pg3'!S189&lt;&gt;"Cancelled",'pg3'!S189&lt;&gt;"Account",'pg3'!S189&lt;&gt;"Pending",'pg3'!S189&lt;&gt;"")</f>
        <v>0</v>
      </c>
      <c r="AC1187" s="1" t="str">
        <f>IF(AB1187=TRUE,'pg3'!C189,"")</f>
        <v/>
      </c>
      <c r="AD1187" s="1" t="str">
        <f>IF('pg3'!S189="Ordered",'pg3'!C189,"")</f>
        <v/>
      </c>
      <c r="AE1187" s="2" t="str">
        <f>IF('pg3'!C189&lt;&gt;"",COUNTIF(AD2:AD3002,'pg3'!C189)&gt;4,"--")</f>
        <v>--</v>
      </c>
      <c r="AF1187" s="1" t="str">
        <f ca="1">IF(startDate="",0,IF(AND('pg3'!T189&gt;=startDate,'pg3'!T189&lt;=endDate,'pg3'!R189&lt;&gt;""),'pg3'!R189,""))</f>
        <v/>
      </c>
      <c r="AG1187" s="110" t="str">
        <f>IF(AC1187="","",COUNTIFS(AC2:AC3002,AC1187))</f>
        <v/>
      </c>
      <c r="AH1187" s="2" t="str">
        <f ca="1">IFERROR(MONTH('pg3'!T189),"--")</f>
        <v>--</v>
      </c>
      <c r="AI1187" s="1">
        <f ca="1">COUNTIFS(AC2:AC3002,'pg3'!C189,AH2:AH3002,AH1187)</f>
        <v>0</v>
      </c>
    </row>
    <row r="1188" spans="27:35" ht="12.75" customHeight="1">
      <c r="AA1188" s="1">
        <f t="shared" si="19"/>
        <v>1187</v>
      </c>
      <c r="AB1188" s="1" t="b">
        <f>AND('pg3'!S190&lt;&gt;"Cancelled",'pg3'!S190&lt;&gt;"Account",'pg3'!S190&lt;&gt;"Pending",'pg3'!S190&lt;&gt;"")</f>
        <v>0</v>
      </c>
      <c r="AC1188" s="1" t="str">
        <f>IF(AB1188=TRUE,'pg3'!C190,"")</f>
        <v/>
      </c>
      <c r="AD1188" s="1" t="str">
        <f>IF('pg3'!S190="Ordered",'pg3'!C190,"")</f>
        <v/>
      </c>
      <c r="AE1188" s="2" t="str">
        <f>IF('pg3'!C190&lt;&gt;"",COUNTIF(AD2:AD3002,'pg3'!C190)&gt;4,"--")</f>
        <v>--</v>
      </c>
      <c r="AF1188" s="1" t="str">
        <f ca="1">IF(startDate="",0,IF(AND('pg3'!T190&gt;=startDate,'pg3'!T190&lt;=endDate,'pg3'!R190&lt;&gt;""),'pg3'!R190,""))</f>
        <v/>
      </c>
      <c r="AG1188" s="110" t="str">
        <f>IF(AC1188="","",COUNTIFS(AC2:AC3002,AC1188))</f>
        <v/>
      </c>
      <c r="AH1188" s="2" t="str">
        <f ca="1">IFERROR(MONTH('pg3'!T190),"--")</f>
        <v>--</v>
      </c>
      <c r="AI1188" s="1">
        <f ca="1">COUNTIFS(AC2:AC3002,'pg3'!C190,AH2:AH3002,AH1188)</f>
        <v>0</v>
      </c>
    </row>
    <row r="1189" spans="27:35" ht="12.75" customHeight="1">
      <c r="AA1189" s="1">
        <f t="shared" si="19"/>
        <v>1188</v>
      </c>
      <c r="AB1189" s="1" t="b">
        <f>AND('pg3'!S191&lt;&gt;"Cancelled",'pg3'!S191&lt;&gt;"Account",'pg3'!S191&lt;&gt;"Pending",'pg3'!S191&lt;&gt;"")</f>
        <v>0</v>
      </c>
      <c r="AC1189" s="1" t="str">
        <f>IF(AB1189=TRUE,'pg3'!C191,"")</f>
        <v/>
      </c>
      <c r="AD1189" s="1" t="str">
        <f>IF('pg3'!S191="Ordered",'pg3'!C191,"")</f>
        <v/>
      </c>
      <c r="AE1189" s="2" t="str">
        <f>IF('pg3'!C191&lt;&gt;"",COUNTIF(AD2:AD3002,'pg3'!C191)&gt;4,"--")</f>
        <v>--</v>
      </c>
      <c r="AF1189" s="1" t="str">
        <f ca="1">IF(startDate="",0,IF(AND('pg3'!T191&gt;=startDate,'pg3'!T191&lt;=endDate,'pg3'!R191&lt;&gt;""),'pg3'!R191,""))</f>
        <v/>
      </c>
      <c r="AG1189" s="110" t="str">
        <f>IF(AC1189="","",COUNTIFS(AC2:AC3002,AC1189))</f>
        <v/>
      </c>
      <c r="AH1189" s="2" t="str">
        <f ca="1">IFERROR(MONTH('pg3'!T191),"--")</f>
        <v>--</v>
      </c>
      <c r="AI1189" s="1">
        <f ca="1">COUNTIFS(AC2:AC3002,'pg3'!C191,AH2:AH3002,AH1189)</f>
        <v>0</v>
      </c>
    </row>
    <row r="1190" spans="27:35" ht="12.75" customHeight="1">
      <c r="AA1190" s="1">
        <f t="shared" si="19"/>
        <v>1189</v>
      </c>
      <c r="AB1190" s="1" t="b">
        <f>AND('pg3'!S192&lt;&gt;"Cancelled",'pg3'!S192&lt;&gt;"Account",'pg3'!S192&lt;&gt;"Pending",'pg3'!S192&lt;&gt;"")</f>
        <v>0</v>
      </c>
      <c r="AC1190" s="1" t="str">
        <f>IF(AB1190=TRUE,'pg3'!C192,"")</f>
        <v/>
      </c>
      <c r="AD1190" s="1" t="str">
        <f>IF('pg3'!S192="Ordered",'pg3'!C192,"")</f>
        <v/>
      </c>
      <c r="AE1190" s="2" t="str">
        <f>IF('pg3'!C192&lt;&gt;"",COUNTIF(AD2:AD3002,'pg3'!C192)&gt;4,"--")</f>
        <v>--</v>
      </c>
      <c r="AF1190" s="1" t="str">
        <f ca="1">IF(startDate="",0,IF(AND('pg3'!T192&gt;=startDate,'pg3'!T192&lt;=endDate,'pg3'!R192&lt;&gt;""),'pg3'!R192,""))</f>
        <v/>
      </c>
      <c r="AG1190" s="110" t="str">
        <f>IF(AC1190="","",COUNTIFS(AC2:AC3002,AC1190))</f>
        <v/>
      </c>
      <c r="AH1190" s="2" t="str">
        <f ca="1">IFERROR(MONTH('pg3'!T192),"--")</f>
        <v>--</v>
      </c>
      <c r="AI1190" s="1">
        <f ca="1">COUNTIFS(AC2:AC3002,'pg3'!C192,AH2:AH3002,AH1190)</f>
        <v>0</v>
      </c>
    </row>
    <row r="1191" spans="27:35" ht="12.75" customHeight="1">
      <c r="AA1191" s="1">
        <f t="shared" si="19"/>
        <v>1190</v>
      </c>
      <c r="AB1191" s="1" t="b">
        <f>AND('pg3'!S193&lt;&gt;"Cancelled",'pg3'!S193&lt;&gt;"Account",'pg3'!S193&lt;&gt;"Pending",'pg3'!S193&lt;&gt;"")</f>
        <v>0</v>
      </c>
      <c r="AC1191" s="1" t="str">
        <f>IF(AB1191=TRUE,'pg3'!C193,"")</f>
        <v/>
      </c>
      <c r="AD1191" s="1" t="str">
        <f>IF('pg3'!S193="Ordered",'pg3'!C193,"")</f>
        <v/>
      </c>
      <c r="AE1191" s="2" t="str">
        <f>IF('pg3'!C193&lt;&gt;"",COUNTIF(AD2:AD3002,'pg3'!C193)&gt;4,"--")</f>
        <v>--</v>
      </c>
      <c r="AF1191" s="1" t="str">
        <f ca="1">IF(startDate="",0,IF(AND('pg3'!T193&gt;=startDate,'pg3'!T193&lt;=endDate,'pg3'!R193&lt;&gt;""),'pg3'!R193,""))</f>
        <v/>
      </c>
      <c r="AG1191" s="110" t="str">
        <f>IF(AC1191="","",COUNTIFS(AC2:AC3002,AC1191))</f>
        <v/>
      </c>
      <c r="AH1191" s="2" t="str">
        <f ca="1">IFERROR(MONTH('pg3'!T193),"--")</f>
        <v>--</v>
      </c>
      <c r="AI1191" s="1">
        <f ca="1">COUNTIFS(AC2:AC3002,'pg3'!C193,AH2:AH3002,AH1191)</f>
        <v>0</v>
      </c>
    </row>
    <row r="1192" spans="27:35" ht="12.75" customHeight="1">
      <c r="AA1192" s="1">
        <f t="shared" si="19"/>
        <v>1191</v>
      </c>
      <c r="AB1192" s="1" t="b">
        <f>AND('pg3'!S194&lt;&gt;"Cancelled",'pg3'!S194&lt;&gt;"Account",'pg3'!S194&lt;&gt;"Pending",'pg3'!S194&lt;&gt;"")</f>
        <v>0</v>
      </c>
      <c r="AC1192" s="1" t="str">
        <f>IF(AB1192=TRUE,'pg3'!C194,"")</f>
        <v/>
      </c>
      <c r="AD1192" s="1" t="str">
        <f>IF('pg3'!S194="Ordered",'pg3'!C194,"")</f>
        <v/>
      </c>
      <c r="AE1192" s="2" t="str">
        <f>IF('pg3'!C194&lt;&gt;"",COUNTIF(AD2:AD3002,'pg3'!C194)&gt;4,"--")</f>
        <v>--</v>
      </c>
      <c r="AF1192" s="1" t="str">
        <f ca="1">IF(startDate="",0,IF(AND('pg3'!T194&gt;=startDate,'pg3'!T194&lt;=endDate,'pg3'!R194&lt;&gt;""),'pg3'!R194,""))</f>
        <v/>
      </c>
      <c r="AG1192" s="110" t="str">
        <f>IF(AC1192="","",COUNTIFS(AC2:AC3002,AC1192))</f>
        <v/>
      </c>
      <c r="AH1192" s="2" t="str">
        <f ca="1">IFERROR(MONTH('pg3'!T194),"--")</f>
        <v>--</v>
      </c>
      <c r="AI1192" s="1">
        <f ca="1">COUNTIFS(AC2:AC3002,'pg3'!C194,AH2:AH3002,AH1192)</f>
        <v>0</v>
      </c>
    </row>
    <row r="1193" spans="27:35" ht="12.75" customHeight="1">
      <c r="AA1193" s="1">
        <f t="shared" si="19"/>
        <v>1192</v>
      </c>
      <c r="AB1193" s="1" t="b">
        <f>AND('pg3'!S195&lt;&gt;"Cancelled",'pg3'!S195&lt;&gt;"Account",'pg3'!S195&lt;&gt;"Pending",'pg3'!S195&lt;&gt;"")</f>
        <v>0</v>
      </c>
      <c r="AC1193" s="1" t="str">
        <f>IF(AB1193=TRUE,'pg3'!C195,"")</f>
        <v/>
      </c>
      <c r="AD1193" s="1" t="str">
        <f>IF('pg3'!S195="Ordered",'pg3'!C195,"")</f>
        <v/>
      </c>
      <c r="AE1193" s="2" t="str">
        <f>IF('pg3'!C195&lt;&gt;"",COUNTIF(AD2:AD3002,'pg3'!C195)&gt;4,"--")</f>
        <v>--</v>
      </c>
      <c r="AF1193" s="1" t="str">
        <f ca="1">IF(startDate="",0,IF(AND('pg3'!T195&gt;=startDate,'pg3'!T195&lt;=endDate,'pg3'!R195&lt;&gt;""),'pg3'!R195,""))</f>
        <v/>
      </c>
      <c r="AG1193" s="110" t="str">
        <f>IF(AC1193="","",COUNTIFS(AC2:AC3002,AC1193))</f>
        <v/>
      </c>
      <c r="AH1193" s="2" t="str">
        <f ca="1">IFERROR(MONTH('pg3'!T195),"--")</f>
        <v>--</v>
      </c>
      <c r="AI1193" s="1">
        <f ca="1">COUNTIFS(AC2:AC3002,'pg3'!C195,AH2:AH3002,AH1193)</f>
        <v>0</v>
      </c>
    </row>
    <row r="1194" spans="27:35" ht="12.75" customHeight="1">
      <c r="AA1194" s="1">
        <f t="shared" si="19"/>
        <v>1193</v>
      </c>
      <c r="AB1194" s="1" t="b">
        <f>AND('pg3'!S196&lt;&gt;"Cancelled",'pg3'!S196&lt;&gt;"Account",'pg3'!S196&lt;&gt;"Pending",'pg3'!S196&lt;&gt;"")</f>
        <v>0</v>
      </c>
      <c r="AC1194" s="1" t="str">
        <f>IF(AB1194=TRUE,'pg3'!C196,"")</f>
        <v/>
      </c>
      <c r="AD1194" s="1" t="str">
        <f>IF('pg3'!S196="Ordered",'pg3'!C196,"")</f>
        <v/>
      </c>
      <c r="AE1194" s="2" t="str">
        <f>IF('pg3'!C196&lt;&gt;"",COUNTIF(AD2:AD3002,'pg3'!C196)&gt;4,"--")</f>
        <v>--</v>
      </c>
      <c r="AF1194" s="1" t="str">
        <f ca="1">IF(startDate="",0,IF(AND('pg3'!T196&gt;=startDate,'pg3'!T196&lt;=endDate,'pg3'!R196&lt;&gt;""),'pg3'!R196,""))</f>
        <v/>
      </c>
      <c r="AG1194" s="110" t="str">
        <f>IF(AC1194="","",COUNTIFS(AC2:AC3002,AC1194))</f>
        <v/>
      </c>
      <c r="AH1194" s="2" t="str">
        <f ca="1">IFERROR(MONTH('pg3'!T196),"--")</f>
        <v>--</v>
      </c>
      <c r="AI1194" s="1">
        <f ca="1">COUNTIFS(AC2:AC3002,'pg3'!C196,AH2:AH3002,AH1194)</f>
        <v>0</v>
      </c>
    </row>
    <row r="1195" spans="27:35" ht="12.75" customHeight="1">
      <c r="AA1195" s="1">
        <f t="shared" si="19"/>
        <v>1194</v>
      </c>
      <c r="AB1195" s="1" t="b">
        <f>AND('pg3'!S197&lt;&gt;"Cancelled",'pg3'!S197&lt;&gt;"Account",'pg3'!S197&lt;&gt;"Pending",'pg3'!S197&lt;&gt;"")</f>
        <v>0</v>
      </c>
      <c r="AC1195" s="1" t="str">
        <f>IF(AB1195=TRUE,'pg3'!C197,"")</f>
        <v/>
      </c>
      <c r="AD1195" s="1" t="str">
        <f>IF('pg3'!S197="Ordered",'pg3'!C197,"")</f>
        <v/>
      </c>
      <c r="AE1195" s="2" t="str">
        <f>IF('pg3'!C197&lt;&gt;"",COUNTIF(AD2:AD3002,'pg3'!C197)&gt;4,"--")</f>
        <v>--</v>
      </c>
      <c r="AF1195" s="1" t="str">
        <f ca="1">IF(startDate="",0,IF(AND('pg3'!T197&gt;=startDate,'pg3'!T197&lt;=endDate,'pg3'!R197&lt;&gt;""),'pg3'!R197,""))</f>
        <v/>
      </c>
      <c r="AG1195" s="110" t="str">
        <f>IF(AC1195="","",COUNTIFS(AC2:AC3002,AC1195))</f>
        <v/>
      </c>
      <c r="AH1195" s="2" t="str">
        <f ca="1">IFERROR(MONTH('pg3'!T197),"--")</f>
        <v>--</v>
      </c>
      <c r="AI1195" s="1">
        <f ca="1">COUNTIFS(AC2:AC3002,'pg3'!C197,AH2:AH3002,AH1195)</f>
        <v>0</v>
      </c>
    </row>
    <row r="1196" spans="27:35" ht="12.75" customHeight="1">
      <c r="AA1196" s="1">
        <f t="shared" si="19"/>
        <v>1195</v>
      </c>
      <c r="AB1196" s="1" t="b">
        <f>AND('pg3'!S198&lt;&gt;"Cancelled",'pg3'!S198&lt;&gt;"Account",'pg3'!S198&lt;&gt;"Pending",'pg3'!S198&lt;&gt;"")</f>
        <v>0</v>
      </c>
      <c r="AC1196" s="1" t="str">
        <f>IF(AB1196=TRUE,'pg3'!C198,"")</f>
        <v/>
      </c>
      <c r="AD1196" s="1" t="str">
        <f>IF('pg3'!S198="Ordered",'pg3'!C198,"")</f>
        <v/>
      </c>
      <c r="AE1196" s="2" t="str">
        <f>IF('pg3'!C198&lt;&gt;"",COUNTIF(AD2:AD3002,'pg3'!C198)&gt;4,"--")</f>
        <v>--</v>
      </c>
      <c r="AF1196" s="1" t="str">
        <f ca="1">IF(startDate="",0,IF(AND('pg3'!T198&gt;=startDate,'pg3'!T198&lt;=endDate,'pg3'!R198&lt;&gt;""),'pg3'!R198,""))</f>
        <v/>
      </c>
      <c r="AG1196" s="110" t="str">
        <f>IF(AC1196="","",COUNTIFS(AC2:AC3002,AC1196))</f>
        <v/>
      </c>
      <c r="AH1196" s="2" t="str">
        <f ca="1">IFERROR(MONTH('pg3'!T198),"--")</f>
        <v>--</v>
      </c>
      <c r="AI1196" s="1">
        <f ca="1">COUNTIFS(AC2:AC3002,'pg3'!C198,AH2:AH3002,AH1196)</f>
        <v>0</v>
      </c>
    </row>
    <row r="1197" spans="27:35" ht="12.75" customHeight="1">
      <c r="AA1197" s="1">
        <f t="shared" si="19"/>
        <v>1196</v>
      </c>
      <c r="AB1197" s="1" t="b">
        <f>AND('pg3'!S199&lt;&gt;"Cancelled",'pg3'!S199&lt;&gt;"Account",'pg3'!S199&lt;&gt;"Pending",'pg3'!S199&lt;&gt;"")</f>
        <v>0</v>
      </c>
      <c r="AC1197" s="1" t="str">
        <f>IF(AB1197=TRUE,'pg3'!C199,"")</f>
        <v/>
      </c>
      <c r="AD1197" s="1" t="str">
        <f>IF('pg3'!S199="Ordered",'pg3'!C199,"")</f>
        <v/>
      </c>
      <c r="AE1197" s="2" t="str">
        <f>IF('pg3'!C199&lt;&gt;"",COUNTIF(AD2:AD3002,'pg3'!C199)&gt;4,"--")</f>
        <v>--</v>
      </c>
      <c r="AF1197" s="1" t="str">
        <f ca="1">IF(startDate="",0,IF(AND('pg3'!T199&gt;=startDate,'pg3'!T199&lt;=endDate,'pg3'!R199&lt;&gt;""),'pg3'!R199,""))</f>
        <v/>
      </c>
      <c r="AG1197" s="110" t="str">
        <f>IF(AC1197="","",COUNTIFS(AC2:AC3002,AC1197))</f>
        <v/>
      </c>
      <c r="AH1197" s="2" t="str">
        <f ca="1">IFERROR(MONTH('pg3'!T199),"--")</f>
        <v>--</v>
      </c>
      <c r="AI1197" s="1">
        <f ca="1">COUNTIFS(AC2:AC3002,'pg3'!C199,AH2:AH3002,AH1197)</f>
        <v>0</v>
      </c>
    </row>
    <row r="1198" spans="27:35" ht="12.75" customHeight="1">
      <c r="AA1198" s="1">
        <f t="shared" si="19"/>
        <v>1197</v>
      </c>
      <c r="AB1198" s="1" t="b">
        <f>AND('pg3'!S200&lt;&gt;"Cancelled",'pg3'!S200&lt;&gt;"Account",'pg3'!S200&lt;&gt;"Pending",'pg3'!S200&lt;&gt;"")</f>
        <v>0</v>
      </c>
      <c r="AC1198" s="1" t="str">
        <f>IF(AB1198=TRUE,'pg3'!C200,"")</f>
        <v/>
      </c>
      <c r="AD1198" s="1" t="str">
        <f>IF('pg3'!S200="Ordered",'pg3'!C200,"")</f>
        <v/>
      </c>
      <c r="AE1198" s="2" t="str">
        <f>IF('pg3'!C200&lt;&gt;"",COUNTIF(AD2:AD3002,'pg3'!C200)&gt;4,"--")</f>
        <v>--</v>
      </c>
      <c r="AF1198" s="1" t="str">
        <f ca="1">IF(startDate="",0,IF(AND('pg3'!T200&gt;=startDate,'pg3'!T200&lt;=endDate,'pg3'!R200&lt;&gt;""),'pg3'!R200,""))</f>
        <v/>
      </c>
      <c r="AG1198" s="110" t="str">
        <f>IF(AC1198="","",COUNTIFS(AC2:AC3002,AC1198))</f>
        <v/>
      </c>
      <c r="AH1198" s="2" t="str">
        <f ca="1">IFERROR(MONTH('pg3'!T200),"--")</f>
        <v>--</v>
      </c>
      <c r="AI1198" s="1">
        <f ca="1">COUNTIFS(AC2:AC3002,'pg3'!C200,AH2:AH3002,AH1198)</f>
        <v>0</v>
      </c>
    </row>
    <row r="1199" spans="27:35" ht="12.75" customHeight="1">
      <c r="AA1199" s="1">
        <f t="shared" si="19"/>
        <v>1198</v>
      </c>
      <c r="AB1199" s="1" t="b">
        <f>AND('pg3'!S201&lt;&gt;"Cancelled",'pg3'!S201&lt;&gt;"Account",'pg3'!S201&lt;&gt;"Pending",'pg3'!S201&lt;&gt;"")</f>
        <v>0</v>
      </c>
      <c r="AC1199" s="1" t="str">
        <f>IF(AB1199=TRUE,'pg3'!C201,"")</f>
        <v/>
      </c>
      <c r="AD1199" s="1" t="str">
        <f>IF('pg3'!S201="Ordered",'pg3'!C201,"")</f>
        <v/>
      </c>
      <c r="AE1199" s="2" t="str">
        <f>IF('pg3'!C201&lt;&gt;"",COUNTIF(AD2:AD3002,'pg3'!C201)&gt;4,"--")</f>
        <v>--</v>
      </c>
      <c r="AF1199" s="1" t="str">
        <f ca="1">IF(startDate="",0,IF(AND('pg3'!T201&gt;=startDate,'pg3'!T201&lt;=endDate,'pg3'!R201&lt;&gt;""),'pg3'!R201,""))</f>
        <v/>
      </c>
      <c r="AG1199" s="110" t="str">
        <f>IF(AC1199="","",COUNTIFS(AC2:AC3002,AC1199))</f>
        <v/>
      </c>
      <c r="AH1199" s="2" t="str">
        <f ca="1">IFERROR(MONTH('pg3'!T201),"--")</f>
        <v>--</v>
      </c>
      <c r="AI1199" s="1">
        <f ca="1">COUNTIFS(AC2:AC3002,'pg3'!C201,AH2:AH3002,AH1199)</f>
        <v>0</v>
      </c>
    </row>
    <row r="1200" spans="27:35" ht="12.75" customHeight="1">
      <c r="AA1200" s="1">
        <f t="shared" si="19"/>
        <v>1199</v>
      </c>
      <c r="AB1200" s="1" t="b">
        <f>AND('pg3'!S202&lt;&gt;"Cancelled",'pg3'!S202&lt;&gt;"Account",'pg3'!S202&lt;&gt;"Pending",'pg3'!S202&lt;&gt;"")</f>
        <v>0</v>
      </c>
      <c r="AC1200" s="1" t="str">
        <f>IF(AB1200=TRUE,'pg3'!C202,"")</f>
        <v/>
      </c>
      <c r="AD1200" s="1" t="str">
        <f>IF('pg3'!S202="Ordered",'pg3'!C202,"")</f>
        <v/>
      </c>
      <c r="AE1200" s="2" t="str">
        <f>IF('pg3'!C202&lt;&gt;"",COUNTIF(AD2:AD3002,'pg3'!C202)&gt;4,"--")</f>
        <v>--</v>
      </c>
      <c r="AF1200" s="1" t="str">
        <f ca="1">IF(startDate="",0,IF(AND('pg3'!T202&gt;=startDate,'pg3'!T202&lt;=endDate,'pg3'!R202&lt;&gt;""),'pg3'!R202,""))</f>
        <v/>
      </c>
      <c r="AG1200" s="110" t="str">
        <f>IF(AC1200="","",COUNTIFS(AC2:AC3002,AC1200))</f>
        <v/>
      </c>
      <c r="AH1200" s="2" t="str">
        <f ca="1">IFERROR(MONTH('pg3'!T202),"--")</f>
        <v>--</v>
      </c>
      <c r="AI1200" s="1">
        <f ca="1">COUNTIFS(AC2:AC3002,'pg3'!C202,AH2:AH3002,AH1200)</f>
        <v>0</v>
      </c>
    </row>
    <row r="1201" spans="27:35" ht="12.75" customHeight="1">
      <c r="AA1201" s="1">
        <f t="shared" si="19"/>
        <v>1200</v>
      </c>
      <c r="AB1201" s="1" t="b">
        <f>AND('pg3'!S203&lt;&gt;"Cancelled",'pg3'!S203&lt;&gt;"Account",'pg3'!S203&lt;&gt;"Pending",'pg3'!S203&lt;&gt;"")</f>
        <v>0</v>
      </c>
      <c r="AC1201" s="1" t="str">
        <f>IF(AB1201=TRUE,'pg3'!C203,"")</f>
        <v/>
      </c>
      <c r="AD1201" s="1" t="str">
        <f>IF('pg3'!S203="Ordered",'pg3'!C203,"")</f>
        <v/>
      </c>
      <c r="AE1201" s="2" t="str">
        <f>IF('pg3'!C203&lt;&gt;"",COUNTIF(AD2:AD3002,'pg3'!C203)&gt;4,"--")</f>
        <v>--</v>
      </c>
      <c r="AF1201" s="1" t="str">
        <f ca="1">IF(startDate="",0,IF(AND('pg3'!T203&gt;=startDate,'pg3'!T203&lt;=endDate,'pg3'!R203&lt;&gt;""),'pg3'!R203,""))</f>
        <v/>
      </c>
      <c r="AG1201" s="110" t="str">
        <f>IF(AC1201="","",COUNTIFS(AC2:AC3002,AC1201))</f>
        <v/>
      </c>
      <c r="AH1201" s="2" t="str">
        <f ca="1">IFERROR(MONTH('pg3'!T203),"--")</f>
        <v>--</v>
      </c>
      <c r="AI1201" s="1">
        <f ca="1">COUNTIFS(AC2:AC3002,'pg3'!C203,AH2:AH3002,AH1201)</f>
        <v>0</v>
      </c>
    </row>
    <row r="1202" spans="27:35" ht="12.75" customHeight="1">
      <c r="AA1202" s="1">
        <f t="shared" si="19"/>
        <v>1201</v>
      </c>
      <c r="AB1202" s="1" t="b">
        <f>AND('pg3'!S204&lt;&gt;"Cancelled",'pg3'!S204&lt;&gt;"Account",'pg3'!S204&lt;&gt;"Pending",'pg3'!S204&lt;&gt;"")</f>
        <v>0</v>
      </c>
      <c r="AC1202" s="1" t="str">
        <f>IF(AB1202=TRUE,'pg3'!C204,"")</f>
        <v/>
      </c>
      <c r="AD1202" s="1" t="str">
        <f>IF('pg3'!S204="Ordered",'pg3'!C204,"")</f>
        <v/>
      </c>
      <c r="AE1202" s="2" t="str">
        <f>IF('pg3'!C204&lt;&gt;"",COUNTIF(AD2:AD3002,'pg3'!C204)&gt;4,"--")</f>
        <v>--</v>
      </c>
      <c r="AF1202" s="1" t="str">
        <f ca="1">IF(startDate="",0,IF(AND('pg3'!T204&gt;=startDate,'pg3'!T204&lt;=endDate,'pg3'!R204&lt;&gt;""),'pg3'!R204,""))</f>
        <v/>
      </c>
      <c r="AG1202" s="110" t="str">
        <f>IF(AC1202="","",COUNTIFS(AC2:AC3002,AC1202))</f>
        <v/>
      </c>
      <c r="AH1202" s="2" t="str">
        <f ca="1">IFERROR(MONTH('pg3'!T204),"--")</f>
        <v>--</v>
      </c>
      <c r="AI1202" s="1">
        <f ca="1">COUNTIFS(AC2:AC3002,'pg3'!C204,AH2:AH3002,AH1202)</f>
        <v>0</v>
      </c>
    </row>
    <row r="1203" spans="27:35" ht="12.75" customHeight="1">
      <c r="AA1203" s="1">
        <f t="shared" si="19"/>
        <v>1202</v>
      </c>
      <c r="AB1203" s="1" t="b">
        <f>AND('pg3'!S205&lt;&gt;"Cancelled",'pg3'!S205&lt;&gt;"Account",'pg3'!S205&lt;&gt;"Pending",'pg3'!S205&lt;&gt;"")</f>
        <v>0</v>
      </c>
      <c r="AC1203" s="1" t="str">
        <f>IF(AB1203=TRUE,'pg3'!C205,"")</f>
        <v/>
      </c>
      <c r="AD1203" s="1" t="str">
        <f>IF('pg3'!S205="Ordered",'pg3'!C205,"")</f>
        <v/>
      </c>
      <c r="AE1203" s="2" t="str">
        <f>IF('pg3'!C205&lt;&gt;"",COUNTIF(AD2:AD3002,'pg3'!C205)&gt;4,"--")</f>
        <v>--</v>
      </c>
      <c r="AF1203" s="1" t="str">
        <f ca="1">IF(startDate="",0,IF(AND('pg3'!T205&gt;=startDate,'pg3'!T205&lt;=endDate,'pg3'!R205&lt;&gt;""),'pg3'!R205,""))</f>
        <v/>
      </c>
      <c r="AG1203" s="110" t="str">
        <f>IF(AC1203="","",COUNTIFS(AC2:AC3002,AC1203))</f>
        <v/>
      </c>
      <c r="AH1203" s="2" t="str">
        <f ca="1">IFERROR(MONTH('pg3'!T205),"--")</f>
        <v>--</v>
      </c>
      <c r="AI1203" s="1">
        <f ca="1">COUNTIFS(AC2:AC3002,'pg3'!C205,AH2:AH3002,AH1203)</f>
        <v>0</v>
      </c>
    </row>
    <row r="1204" spans="27:35" ht="12.75" customHeight="1">
      <c r="AA1204" s="1">
        <f t="shared" si="19"/>
        <v>1203</v>
      </c>
      <c r="AB1204" s="1" t="b">
        <f>AND('pg3'!S206&lt;&gt;"Cancelled",'pg3'!S206&lt;&gt;"Account",'pg3'!S206&lt;&gt;"Pending",'pg3'!S206&lt;&gt;"")</f>
        <v>0</v>
      </c>
      <c r="AC1204" s="1" t="str">
        <f>IF(AB1204=TRUE,'pg3'!C206,"")</f>
        <v/>
      </c>
      <c r="AD1204" s="1" t="str">
        <f>IF('pg3'!S206="Ordered",'pg3'!C206,"")</f>
        <v/>
      </c>
      <c r="AE1204" s="2" t="str">
        <f>IF('pg3'!C206&lt;&gt;"",COUNTIF(AD2:AD3002,'pg3'!C206)&gt;4,"--")</f>
        <v>--</v>
      </c>
      <c r="AF1204" s="1" t="str">
        <f ca="1">IF(startDate="",0,IF(AND('pg3'!T206&gt;=startDate,'pg3'!T206&lt;=endDate,'pg3'!R206&lt;&gt;""),'pg3'!R206,""))</f>
        <v/>
      </c>
      <c r="AG1204" s="110" t="str">
        <f>IF(AC1204="","",COUNTIFS(AC2:AC3002,AC1204))</f>
        <v/>
      </c>
      <c r="AH1204" s="2" t="str">
        <f ca="1">IFERROR(MONTH('pg3'!T206),"--")</f>
        <v>--</v>
      </c>
      <c r="AI1204" s="1">
        <f ca="1">COUNTIFS(AC2:AC3002,'pg3'!C206,AH2:AH3002,AH1204)</f>
        <v>0</v>
      </c>
    </row>
    <row r="1205" spans="27:35" ht="12.75" customHeight="1">
      <c r="AA1205" s="1">
        <f t="shared" si="19"/>
        <v>1204</v>
      </c>
      <c r="AB1205" s="1" t="b">
        <f>AND('pg3'!S207&lt;&gt;"Cancelled",'pg3'!S207&lt;&gt;"Account",'pg3'!S207&lt;&gt;"Pending",'pg3'!S207&lt;&gt;"")</f>
        <v>0</v>
      </c>
      <c r="AC1205" s="1" t="str">
        <f>IF(AB1205=TRUE,'pg3'!C207,"")</f>
        <v/>
      </c>
      <c r="AD1205" s="1" t="str">
        <f>IF('pg3'!S207="Ordered",'pg3'!C207,"")</f>
        <v/>
      </c>
      <c r="AE1205" s="2" t="str">
        <f>IF('pg3'!C207&lt;&gt;"",COUNTIF(AD2:AD3002,'pg3'!C207)&gt;4,"--")</f>
        <v>--</v>
      </c>
      <c r="AF1205" s="1" t="str">
        <f ca="1">IF(startDate="",0,IF(AND('pg3'!T207&gt;=startDate,'pg3'!T207&lt;=endDate,'pg3'!R207&lt;&gt;""),'pg3'!R207,""))</f>
        <v/>
      </c>
      <c r="AG1205" s="110" t="str">
        <f>IF(AC1205="","",COUNTIFS(AC2:AC3002,AC1205))</f>
        <v/>
      </c>
      <c r="AH1205" s="2" t="str">
        <f ca="1">IFERROR(MONTH('pg3'!T207),"--")</f>
        <v>--</v>
      </c>
      <c r="AI1205" s="1">
        <f ca="1">COUNTIFS(AC2:AC3002,'pg3'!C207,AH2:AH3002,AH1205)</f>
        <v>0</v>
      </c>
    </row>
    <row r="1206" spans="27:35" ht="12.75" customHeight="1">
      <c r="AA1206" s="1">
        <f t="shared" si="19"/>
        <v>1205</v>
      </c>
      <c r="AB1206" s="1" t="b">
        <f>AND('pg3'!S208&lt;&gt;"Cancelled",'pg3'!S208&lt;&gt;"Account",'pg3'!S208&lt;&gt;"Pending",'pg3'!S208&lt;&gt;"")</f>
        <v>0</v>
      </c>
      <c r="AC1206" s="1" t="str">
        <f>IF(AB1206=TRUE,'pg3'!C208,"")</f>
        <v/>
      </c>
      <c r="AD1206" s="1" t="str">
        <f>IF('pg3'!S208="Ordered",'pg3'!C208,"")</f>
        <v/>
      </c>
      <c r="AE1206" s="2" t="str">
        <f>IF('pg3'!C208&lt;&gt;"",COUNTIF(AD2:AD3002,'pg3'!C208)&gt;4,"--")</f>
        <v>--</v>
      </c>
      <c r="AF1206" s="1" t="str">
        <f ca="1">IF(startDate="",0,IF(AND('pg3'!T208&gt;=startDate,'pg3'!T208&lt;=endDate,'pg3'!R208&lt;&gt;""),'pg3'!R208,""))</f>
        <v/>
      </c>
      <c r="AG1206" s="110" t="str">
        <f>IF(AC1206="","",COUNTIFS(AC2:AC3002,AC1206))</f>
        <v/>
      </c>
      <c r="AH1206" s="2" t="str">
        <f ca="1">IFERROR(MONTH('pg3'!T208),"--")</f>
        <v>--</v>
      </c>
      <c r="AI1206" s="1">
        <f ca="1">COUNTIFS(AC2:AC3002,'pg3'!C208,AH2:AH3002,AH1206)</f>
        <v>0</v>
      </c>
    </row>
    <row r="1207" spans="27:35" ht="12.75" customHeight="1">
      <c r="AA1207" s="1">
        <f t="shared" si="19"/>
        <v>1206</v>
      </c>
      <c r="AB1207" s="1" t="b">
        <f>AND('pg3'!S209&lt;&gt;"Cancelled",'pg3'!S209&lt;&gt;"Account",'pg3'!S209&lt;&gt;"Pending",'pg3'!S209&lt;&gt;"")</f>
        <v>0</v>
      </c>
      <c r="AC1207" s="1" t="str">
        <f>IF(AB1207=TRUE,'pg3'!C209,"")</f>
        <v/>
      </c>
      <c r="AD1207" s="1" t="str">
        <f>IF('pg3'!S209="Ordered",'pg3'!C209,"")</f>
        <v/>
      </c>
      <c r="AE1207" s="2" t="str">
        <f>IF('pg3'!C209&lt;&gt;"",COUNTIF(AD2:AD3002,'pg3'!C209)&gt;4,"--")</f>
        <v>--</v>
      </c>
      <c r="AF1207" s="1" t="str">
        <f ca="1">IF(startDate="",0,IF(AND('pg3'!T209&gt;=startDate,'pg3'!T209&lt;=endDate,'pg3'!R209&lt;&gt;""),'pg3'!R209,""))</f>
        <v/>
      </c>
      <c r="AG1207" s="110" t="str">
        <f>IF(AC1207="","",COUNTIFS(AC2:AC3002,AC1207))</f>
        <v/>
      </c>
      <c r="AH1207" s="2" t="str">
        <f ca="1">IFERROR(MONTH('pg3'!T209),"--")</f>
        <v>--</v>
      </c>
      <c r="AI1207" s="1">
        <f ca="1">COUNTIFS(AC2:AC3002,'pg3'!C209,AH2:AH3002,AH1207)</f>
        <v>0</v>
      </c>
    </row>
    <row r="1208" spans="27:35" ht="12.75" customHeight="1">
      <c r="AA1208" s="1">
        <f t="shared" si="19"/>
        <v>1207</v>
      </c>
      <c r="AB1208" s="1" t="b">
        <f>AND('pg3'!S210&lt;&gt;"Cancelled",'pg3'!S210&lt;&gt;"Account",'pg3'!S210&lt;&gt;"Pending",'pg3'!S210&lt;&gt;"")</f>
        <v>0</v>
      </c>
      <c r="AC1208" s="1" t="str">
        <f>IF(AB1208=TRUE,'pg3'!C210,"")</f>
        <v/>
      </c>
      <c r="AD1208" s="1" t="str">
        <f>IF('pg3'!S210="Ordered",'pg3'!C210,"")</f>
        <v/>
      </c>
      <c r="AE1208" s="2" t="str">
        <f>IF('pg3'!C210&lt;&gt;"",COUNTIF(AD2:AD3002,'pg3'!C210)&gt;4,"--")</f>
        <v>--</v>
      </c>
      <c r="AF1208" s="1" t="str">
        <f ca="1">IF(startDate="",0,IF(AND('pg3'!T210&gt;=startDate,'pg3'!T210&lt;=endDate,'pg3'!R210&lt;&gt;""),'pg3'!R210,""))</f>
        <v/>
      </c>
      <c r="AG1208" s="110" t="str">
        <f>IF(AC1208="","",COUNTIFS(AC2:AC3002,AC1208))</f>
        <v/>
      </c>
      <c r="AH1208" s="2" t="str">
        <f ca="1">IFERROR(MONTH('pg3'!T210),"--")</f>
        <v>--</v>
      </c>
      <c r="AI1208" s="1">
        <f ca="1">COUNTIFS(AC2:AC3002,'pg3'!C210,AH2:AH3002,AH1208)</f>
        <v>0</v>
      </c>
    </row>
    <row r="1209" spans="27:35" ht="12.75" customHeight="1">
      <c r="AA1209" s="1">
        <f t="shared" si="19"/>
        <v>1208</v>
      </c>
      <c r="AB1209" s="1" t="b">
        <f>AND('pg3'!S211&lt;&gt;"Cancelled",'pg3'!S211&lt;&gt;"Account",'pg3'!S211&lt;&gt;"Pending",'pg3'!S211&lt;&gt;"")</f>
        <v>0</v>
      </c>
      <c r="AC1209" s="1" t="str">
        <f>IF(AB1209=TRUE,'pg3'!C211,"")</f>
        <v/>
      </c>
      <c r="AD1209" s="1" t="str">
        <f>IF('pg3'!S211="Ordered",'pg3'!C211,"")</f>
        <v/>
      </c>
      <c r="AE1209" s="2" t="str">
        <f>IF('pg3'!C211&lt;&gt;"",COUNTIF(AD2:AD3002,'pg3'!C211)&gt;4,"--")</f>
        <v>--</v>
      </c>
      <c r="AF1209" s="1" t="str">
        <f ca="1">IF(startDate="",0,IF(AND('pg3'!T211&gt;=startDate,'pg3'!T211&lt;=endDate,'pg3'!R211&lt;&gt;""),'pg3'!R211,""))</f>
        <v/>
      </c>
      <c r="AG1209" s="110" t="str">
        <f>IF(AC1209="","",COUNTIFS(AC2:AC3002,AC1209))</f>
        <v/>
      </c>
      <c r="AH1209" s="2" t="str">
        <f ca="1">IFERROR(MONTH('pg3'!T211),"--")</f>
        <v>--</v>
      </c>
      <c r="AI1209" s="1">
        <f ca="1">COUNTIFS(AC2:AC3002,'pg3'!C211,AH2:AH3002,AH1209)</f>
        <v>0</v>
      </c>
    </row>
    <row r="1210" spans="27:35" ht="12.75" customHeight="1">
      <c r="AA1210" s="1">
        <f t="shared" si="19"/>
        <v>1209</v>
      </c>
      <c r="AB1210" s="1" t="b">
        <f>AND('pg3'!S212&lt;&gt;"Cancelled",'pg3'!S212&lt;&gt;"Account",'pg3'!S212&lt;&gt;"Pending",'pg3'!S212&lt;&gt;"")</f>
        <v>0</v>
      </c>
      <c r="AC1210" s="1" t="str">
        <f>IF(AB1210=TRUE,'pg3'!C212,"")</f>
        <v/>
      </c>
      <c r="AD1210" s="1" t="str">
        <f>IF('pg3'!S212="Ordered",'pg3'!C212,"")</f>
        <v/>
      </c>
      <c r="AE1210" s="2" t="str">
        <f>IF('pg3'!C212&lt;&gt;"",COUNTIF(AD2:AD3002,'pg3'!C212)&gt;4,"--")</f>
        <v>--</v>
      </c>
      <c r="AF1210" s="1" t="str">
        <f ca="1">IF(startDate="",0,IF(AND('pg3'!T212&gt;=startDate,'pg3'!T212&lt;=endDate,'pg3'!R212&lt;&gt;""),'pg3'!R212,""))</f>
        <v/>
      </c>
      <c r="AG1210" s="110" t="str">
        <f>IF(AC1210="","",COUNTIFS(AC2:AC3002,AC1210))</f>
        <v/>
      </c>
      <c r="AH1210" s="2" t="str">
        <f ca="1">IFERROR(MONTH('pg3'!T212),"--")</f>
        <v>--</v>
      </c>
      <c r="AI1210" s="1">
        <f ca="1">COUNTIFS(AC2:AC3002,'pg3'!C212,AH2:AH3002,AH1210)</f>
        <v>0</v>
      </c>
    </row>
    <row r="1211" spans="27:35" ht="12.75" customHeight="1">
      <c r="AA1211" s="1">
        <f t="shared" si="19"/>
        <v>1210</v>
      </c>
      <c r="AB1211" s="1" t="b">
        <f>AND('pg3'!S213&lt;&gt;"Cancelled",'pg3'!S213&lt;&gt;"Account",'pg3'!S213&lt;&gt;"Pending",'pg3'!S213&lt;&gt;"")</f>
        <v>0</v>
      </c>
      <c r="AC1211" s="1" t="str">
        <f>IF(AB1211=TRUE,'pg3'!C213,"")</f>
        <v/>
      </c>
      <c r="AD1211" s="1" t="str">
        <f>IF('pg3'!S213="Ordered",'pg3'!C213,"")</f>
        <v/>
      </c>
      <c r="AE1211" s="2" t="str">
        <f>IF('pg3'!C213&lt;&gt;"",COUNTIF(AD2:AD3002,'pg3'!C213)&gt;4,"--")</f>
        <v>--</v>
      </c>
      <c r="AF1211" s="1" t="str">
        <f ca="1">IF(startDate="",0,IF(AND('pg3'!T213&gt;=startDate,'pg3'!T213&lt;=endDate,'pg3'!R213&lt;&gt;""),'pg3'!R213,""))</f>
        <v/>
      </c>
      <c r="AG1211" s="110" t="str">
        <f>IF(AC1211="","",COUNTIFS(AC2:AC3002,AC1211))</f>
        <v/>
      </c>
      <c r="AH1211" s="2" t="str">
        <f ca="1">IFERROR(MONTH('pg3'!T213),"--")</f>
        <v>--</v>
      </c>
      <c r="AI1211" s="1">
        <f ca="1">COUNTIFS(AC2:AC3002,'pg3'!C213,AH2:AH3002,AH1211)</f>
        <v>0</v>
      </c>
    </row>
    <row r="1212" spans="27:35" ht="12.75" customHeight="1">
      <c r="AA1212" s="1">
        <f t="shared" si="19"/>
        <v>1211</v>
      </c>
      <c r="AB1212" s="1" t="b">
        <f>AND('pg3'!S214&lt;&gt;"Cancelled",'pg3'!S214&lt;&gt;"Account",'pg3'!S214&lt;&gt;"Pending",'pg3'!S214&lt;&gt;"")</f>
        <v>0</v>
      </c>
      <c r="AC1212" s="1" t="str">
        <f>IF(AB1212=TRUE,'pg3'!C214,"")</f>
        <v/>
      </c>
      <c r="AD1212" s="1" t="str">
        <f>IF('pg3'!S214="Ordered",'pg3'!C214,"")</f>
        <v/>
      </c>
      <c r="AE1212" s="2" t="str">
        <f>IF('pg3'!C214&lt;&gt;"",COUNTIF(AD2:AD3002,'pg3'!C214)&gt;4,"--")</f>
        <v>--</v>
      </c>
      <c r="AF1212" s="1" t="str">
        <f ca="1">IF(startDate="",0,IF(AND('pg3'!T214&gt;=startDate,'pg3'!T214&lt;=endDate,'pg3'!R214&lt;&gt;""),'pg3'!R214,""))</f>
        <v/>
      </c>
      <c r="AG1212" s="110" t="str">
        <f>IF(AC1212="","",COUNTIFS(AC2:AC3002,AC1212))</f>
        <v/>
      </c>
      <c r="AH1212" s="2" t="str">
        <f ca="1">IFERROR(MONTH('pg3'!T214),"--")</f>
        <v>--</v>
      </c>
      <c r="AI1212" s="1">
        <f ca="1">COUNTIFS(AC2:AC3002,'pg3'!C214,AH2:AH3002,AH1212)</f>
        <v>0</v>
      </c>
    </row>
    <row r="1213" spans="27:35" ht="12.75" customHeight="1">
      <c r="AA1213" s="1">
        <f t="shared" si="19"/>
        <v>1212</v>
      </c>
      <c r="AB1213" s="1" t="b">
        <f>AND('pg3'!S215&lt;&gt;"Cancelled",'pg3'!S215&lt;&gt;"Account",'pg3'!S215&lt;&gt;"Pending",'pg3'!S215&lt;&gt;"")</f>
        <v>0</v>
      </c>
      <c r="AC1213" s="1" t="str">
        <f>IF(AB1213=TRUE,'pg3'!C215,"")</f>
        <v/>
      </c>
      <c r="AD1213" s="1" t="str">
        <f>IF('pg3'!S215="Ordered",'pg3'!C215,"")</f>
        <v/>
      </c>
      <c r="AE1213" s="2" t="str">
        <f>IF('pg3'!C215&lt;&gt;"",COUNTIF(AD2:AD3002,'pg3'!C215)&gt;4,"--")</f>
        <v>--</v>
      </c>
      <c r="AF1213" s="1" t="str">
        <f ca="1">IF(startDate="",0,IF(AND('pg3'!T215&gt;=startDate,'pg3'!T215&lt;=endDate,'pg3'!R215&lt;&gt;""),'pg3'!R215,""))</f>
        <v/>
      </c>
      <c r="AG1213" s="110" t="str">
        <f>IF(AC1213="","",COUNTIFS(AC2:AC3002,AC1213))</f>
        <v/>
      </c>
      <c r="AH1213" s="2" t="str">
        <f ca="1">IFERROR(MONTH('pg3'!T215),"--")</f>
        <v>--</v>
      </c>
      <c r="AI1213" s="1">
        <f ca="1">COUNTIFS(AC2:AC3002,'pg3'!C215,AH2:AH3002,AH1213)</f>
        <v>0</v>
      </c>
    </row>
    <row r="1214" spans="27:35" ht="12.75" customHeight="1">
      <c r="AA1214" s="1">
        <f t="shared" si="19"/>
        <v>1213</v>
      </c>
      <c r="AB1214" s="1" t="b">
        <f>AND('pg3'!S216&lt;&gt;"Cancelled",'pg3'!S216&lt;&gt;"Account",'pg3'!S216&lt;&gt;"Pending",'pg3'!S216&lt;&gt;"")</f>
        <v>0</v>
      </c>
      <c r="AC1214" s="1" t="str">
        <f>IF(AB1214=TRUE,'pg3'!C216,"")</f>
        <v/>
      </c>
      <c r="AD1214" s="1" t="str">
        <f>IF('pg3'!S216="Ordered",'pg3'!C216,"")</f>
        <v/>
      </c>
      <c r="AE1214" s="2" t="str">
        <f>IF('pg3'!C216&lt;&gt;"",COUNTIF(AD2:AD3002,'pg3'!C216)&gt;4,"--")</f>
        <v>--</v>
      </c>
      <c r="AF1214" s="1" t="str">
        <f ca="1">IF(startDate="",0,IF(AND('pg3'!T216&gt;=startDate,'pg3'!T216&lt;=endDate,'pg3'!R216&lt;&gt;""),'pg3'!R216,""))</f>
        <v/>
      </c>
      <c r="AG1214" s="110" t="str">
        <f>IF(AC1214="","",COUNTIFS(AC2:AC3002,AC1214))</f>
        <v/>
      </c>
      <c r="AH1214" s="2" t="str">
        <f ca="1">IFERROR(MONTH('pg3'!T216),"--")</f>
        <v>--</v>
      </c>
      <c r="AI1214" s="1">
        <f ca="1">COUNTIFS(AC2:AC3002,'pg3'!C216,AH2:AH3002,AH1214)</f>
        <v>0</v>
      </c>
    </row>
    <row r="1215" spans="27:35" ht="12.75" customHeight="1">
      <c r="AA1215" s="1">
        <f t="shared" si="19"/>
        <v>1214</v>
      </c>
      <c r="AB1215" s="1" t="b">
        <f>AND('pg3'!S217&lt;&gt;"Cancelled",'pg3'!S217&lt;&gt;"Account",'pg3'!S217&lt;&gt;"Pending",'pg3'!S217&lt;&gt;"")</f>
        <v>0</v>
      </c>
      <c r="AC1215" s="1" t="str">
        <f>IF(AB1215=TRUE,'pg3'!C217,"")</f>
        <v/>
      </c>
      <c r="AD1215" s="1" t="str">
        <f>IF('pg3'!S217="Ordered",'pg3'!C217,"")</f>
        <v/>
      </c>
      <c r="AE1215" s="2" t="str">
        <f>IF('pg3'!C217&lt;&gt;"",COUNTIF(AD2:AD3002,'pg3'!C217)&gt;4,"--")</f>
        <v>--</v>
      </c>
      <c r="AF1215" s="1" t="str">
        <f ca="1">IF(startDate="",0,IF(AND('pg3'!T217&gt;=startDate,'pg3'!T217&lt;=endDate,'pg3'!R217&lt;&gt;""),'pg3'!R217,""))</f>
        <v/>
      </c>
      <c r="AG1215" s="110" t="str">
        <f>IF(AC1215="","",COUNTIFS(AC2:AC3002,AC1215))</f>
        <v/>
      </c>
      <c r="AH1215" s="2" t="str">
        <f ca="1">IFERROR(MONTH('pg3'!T217),"--")</f>
        <v>--</v>
      </c>
      <c r="AI1215" s="1">
        <f ca="1">COUNTIFS(AC2:AC3002,'pg3'!C217,AH2:AH3002,AH1215)</f>
        <v>0</v>
      </c>
    </row>
    <row r="1216" spans="27:35" ht="12.75" customHeight="1">
      <c r="AA1216" s="1">
        <f t="shared" si="19"/>
        <v>1215</v>
      </c>
      <c r="AB1216" s="1" t="b">
        <f>AND('pg3'!S218&lt;&gt;"Cancelled",'pg3'!S218&lt;&gt;"Account",'pg3'!S218&lt;&gt;"Pending",'pg3'!S218&lt;&gt;"")</f>
        <v>0</v>
      </c>
      <c r="AC1216" s="1" t="str">
        <f>IF(AB1216=TRUE,'pg3'!C218,"")</f>
        <v/>
      </c>
      <c r="AD1216" s="1" t="str">
        <f>IF('pg3'!S218="Ordered",'pg3'!C218,"")</f>
        <v/>
      </c>
      <c r="AE1216" s="2" t="str">
        <f>IF('pg3'!C218&lt;&gt;"",COUNTIF(AD2:AD3002,'pg3'!C218)&gt;4,"--")</f>
        <v>--</v>
      </c>
      <c r="AF1216" s="1" t="str">
        <f ca="1">IF(startDate="",0,IF(AND('pg3'!T218&gt;=startDate,'pg3'!T218&lt;=endDate,'pg3'!R218&lt;&gt;""),'pg3'!R218,""))</f>
        <v/>
      </c>
      <c r="AG1216" s="110" t="str">
        <f>IF(AC1216="","",COUNTIFS(AC2:AC3002,AC1216))</f>
        <v/>
      </c>
      <c r="AH1216" s="2" t="str">
        <f ca="1">IFERROR(MONTH('pg3'!T218),"--")</f>
        <v>--</v>
      </c>
      <c r="AI1216" s="1">
        <f ca="1">COUNTIFS(AC2:AC3002,'pg3'!C218,AH2:AH3002,AH1216)</f>
        <v>0</v>
      </c>
    </row>
    <row r="1217" spans="27:35" ht="12.75" customHeight="1">
      <c r="AA1217" s="1">
        <f t="shared" si="19"/>
        <v>1216</v>
      </c>
      <c r="AB1217" s="1" t="b">
        <f>AND('pg3'!S219&lt;&gt;"Cancelled",'pg3'!S219&lt;&gt;"Account",'pg3'!S219&lt;&gt;"Pending",'pg3'!S219&lt;&gt;"")</f>
        <v>0</v>
      </c>
      <c r="AC1217" s="1" t="str">
        <f>IF(AB1217=TRUE,'pg3'!C219,"")</f>
        <v/>
      </c>
      <c r="AD1217" s="1" t="str">
        <f>IF('pg3'!S219="Ordered",'pg3'!C219,"")</f>
        <v/>
      </c>
      <c r="AE1217" s="2" t="str">
        <f>IF('pg3'!C219&lt;&gt;"",COUNTIF(AD2:AD3002,'pg3'!C219)&gt;4,"--")</f>
        <v>--</v>
      </c>
      <c r="AF1217" s="1" t="str">
        <f ca="1">IF(startDate="",0,IF(AND('pg3'!T219&gt;=startDate,'pg3'!T219&lt;=endDate,'pg3'!R219&lt;&gt;""),'pg3'!R219,""))</f>
        <v/>
      </c>
      <c r="AG1217" s="110" t="str">
        <f>IF(AC1217="","",COUNTIFS(AC2:AC3002,AC1217))</f>
        <v/>
      </c>
      <c r="AH1217" s="2" t="str">
        <f ca="1">IFERROR(MONTH('pg3'!T219),"--")</f>
        <v>--</v>
      </c>
      <c r="AI1217" s="1">
        <f ca="1">COUNTIFS(AC2:AC3002,'pg3'!C219,AH2:AH3002,AH1217)</f>
        <v>0</v>
      </c>
    </row>
    <row r="1218" spans="27:35" ht="12.75" customHeight="1">
      <c r="AA1218" s="1">
        <f t="shared" si="19"/>
        <v>1217</v>
      </c>
      <c r="AB1218" s="1" t="b">
        <f>AND('pg3'!S220&lt;&gt;"Cancelled",'pg3'!S220&lt;&gt;"Account",'pg3'!S220&lt;&gt;"Pending",'pg3'!S220&lt;&gt;"")</f>
        <v>0</v>
      </c>
      <c r="AC1218" s="1" t="str">
        <f>IF(AB1218=TRUE,'pg3'!C220,"")</f>
        <v/>
      </c>
      <c r="AD1218" s="1" t="str">
        <f>IF('pg3'!S220="Ordered",'pg3'!C220,"")</f>
        <v/>
      </c>
      <c r="AE1218" s="2" t="str">
        <f>IF('pg3'!C220&lt;&gt;"",COUNTIF(AD2:AD3002,'pg3'!C220)&gt;4,"--")</f>
        <v>--</v>
      </c>
      <c r="AF1218" s="1" t="str">
        <f ca="1">IF(startDate="",0,IF(AND('pg3'!T220&gt;=startDate,'pg3'!T220&lt;=endDate,'pg3'!R220&lt;&gt;""),'pg3'!R220,""))</f>
        <v/>
      </c>
      <c r="AG1218" s="110" t="str">
        <f>IF(AC1218="","",COUNTIFS(AC2:AC3002,AC1218))</f>
        <v/>
      </c>
      <c r="AH1218" s="2" t="str">
        <f ca="1">IFERROR(MONTH('pg3'!T220),"--")</f>
        <v>--</v>
      </c>
      <c r="AI1218" s="1">
        <f ca="1">COUNTIFS(AC2:AC3002,'pg3'!C220,AH2:AH3002,AH1218)</f>
        <v>0</v>
      </c>
    </row>
    <row r="1219" spans="27:35" ht="12.75" customHeight="1">
      <c r="AA1219" s="1">
        <f t="shared" si="19"/>
        <v>1218</v>
      </c>
      <c r="AB1219" s="1" t="b">
        <f>AND('pg3'!S221&lt;&gt;"Cancelled",'pg3'!S221&lt;&gt;"Account",'pg3'!S221&lt;&gt;"Pending",'pg3'!S221&lt;&gt;"")</f>
        <v>0</v>
      </c>
      <c r="AC1219" s="1" t="str">
        <f>IF(AB1219=TRUE,'pg3'!C221,"")</f>
        <v/>
      </c>
      <c r="AD1219" s="1" t="str">
        <f>IF('pg3'!S221="Ordered",'pg3'!C221,"")</f>
        <v/>
      </c>
      <c r="AE1219" s="2" t="str">
        <f>IF('pg3'!C221&lt;&gt;"",COUNTIF(AD2:AD3002,'pg3'!C221)&gt;4,"--")</f>
        <v>--</v>
      </c>
      <c r="AF1219" s="1" t="str">
        <f ca="1">IF(startDate="",0,IF(AND('pg3'!T221&gt;=startDate,'pg3'!T221&lt;=endDate,'pg3'!R221&lt;&gt;""),'pg3'!R221,""))</f>
        <v/>
      </c>
      <c r="AG1219" s="110" t="str">
        <f>IF(AC1219="","",COUNTIFS(AC2:AC3002,AC1219))</f>
        <v/>
      </c>
      <c r="AH1219" s="2" t="str">
        <f ca="1">IFERROR(MONTH('pg3'!T221),"--")</f>
        <v>--</v>
      </c>
      <c r="AI1219" s="1">
        <f ca="1">COUNTIFS(AC2:AC3002,'pg3'!C221,AH2:AH3002,AH1219)</f>
        <v>0</v>
      </c>
    </row>
    <row r="1220" spans="27:35" ht="12.75" customHeight="1">
      <c r="AA1220" s="1">
        <f t="shared" ref="AA1220:AA1283" si="20">AA1219+1</f>
        <v>1219</v>
      </c>
      <c r="AB1220" s="1" t="b">
        <f>AND('pg3'!S222&lt;&gt;"Cancelled",'pg3'!S222&lt;&gt;"Account",'pg3'!S222&lt;&gt;"Pending",'pg3'!S222&lt;&gt;"")</f>
        <v>0</v>
      </c>
      <c r="AC1220" s="1" t="str">
        <f>IF(AB1220=TRUE,'pg3'!C222,"")</f>
        <v/>
      </c>
      <c r="AD1220" s="1" t="str">
        <f>IF('pg3'!S222="Ordered",'pg3'!C222,"")</f>
        <v/>
      </c>
      <c r="AE1220" s="2" t="str">
        <f>IF('pg3'!C222&lt;&gt;"",COUNTIF(AD2:AD3002,'pg3'!C222)&gt;4,"--")</f>
        <v>--</v>
      </c>
      <c r="AF1220" s="1" t="str">
        <f ca="1">IF(startDate="",0,IF(AND('pg3'!T222&gt;=startDate,'pg3'!T222&lt;=endDate,'pg3'!R222&lt;&gt;""),'pg3'!R222,""))</f>
        <v/>
      </c>
      <c r="AG1220" s="110" t="str">
        <f>IF(AC1220="","",COUNTIFS(AC2:AC3002,AC1220))</f>
        <v/>
      </c>
      <c r="AH1220" s="2" t="str">
        <f ca="1">IFERROR(MONTH('pg3'!T222),"--")</f>
        <v>--</v>
      </c>
      <c r="AI1220" s="1">
        <f ca="1">COUNTIFS(AC2:AC3002,'pg3'!C222,AH2:AH3002,AH1220)</f>
        <v>0</v>
      </c>
    </row>
    <row r="1221" spans="27:35" ht="12.75" customHeight="1">
      <c r="AA1221" s="1">
        <f t="shared" si="20"/>
        <v>1220</v>
      </c>
      <c r="AB1221" s="1" t="b">
        <f>AND('pg3'!S223&lt;&gt;"Cancelled",'pg3'!S223&lt;&gt;"Account",'pg3'!S223&lt;&gt;"Pending",'pg3'!S223&lt;&gt;"")</f>
        <v>0</v>
      </c>
      <c r="AC1221" s="1" t="str">
        <f>IF(AB1221=TRUE,'pg3'!C223,"")</f>
        <v/>
      </c>
      <c r="AD1221" s="1" t="str">
        <f>IF('pg3'!S223="Ordered",'pg3'!C223,"")</f>
        <v/>
      </c>
      <c r="AE1221" s="2" t="str">
        <f>IF('pg3'!C223&lt;&gt;"",COUNTIF(AD2:AD3002,'pg3'!C223)&gt;4,"--")</f>
        <v>--</v>
      </c>
      <c r="AF1221" s="1" t="str">
        <f ca="1">IF(startDate="",0,IF(AND('pg3'!T223&gt;=startDate,'pg3'!T223&lt;=endDate,'pg3'!R223&lt;&gt;""),'pg3'!R223,""))</f>
        <v/>
      </c>
      <c r="AG1221" s="110" t="str">
        <f>IF(AC1221="","",COUNTIFS(AC2:AC3002,AC1221))</f>
        <v/>
      </c>
      <c r="AH1221" s="2" t="str">
        <f ca="1">IFERROR(MONTH('pg3'!T223),"--")</f>
        <v>--</v>
      </c>
      <c r="AI1221" s="1">
        <f ca="1">COUNTIFS(AC2:AC3002,'pg3'!C223,AH2:AH3002,AH1221)</f>
        <v>0</v>
      </c>
    </row>
    <row r="1222" spans="27:35" ht="12.75" customHeight="1">
      <c r="AA1222" s="1">
        <f t="shared" si="20"/>
        <v>1221</v>
      </c>
      <c r="AB1222" s="1" t="b">
        <f>AND('pg3'!S224&lt;&gt;"Cancelled",'pg3'!S224&lt;&gt;"Account",'pg3'!S224&lt;&gt;"Pending",'pg3'!S224&lt;&gt;"")</f>
        <v>0</v>
      </c>
      <c r="AC1222" s="1" t="str">
        <f>IF(AB1222=TRUE,'pg3'!C224,"")</f>
        <v/>
      </c>
      <c r="AD1222" s="1" t="str">
        <f>IF('pg3'!S224="Ordered",'pg3'!C224,"")</f>
        <v/>
      </c>
      <c r="AE1222" s="2" t="str">
        <f>IF('pg3'!C224&lt;&gt;"",COUNTIF(AD2:AD3002,'pg3'!C224)&gt;4,"--")</f>
        <v>--</v>
      </c>
      <c r="AF1222" s="1" t="str">
        <f ca="1">IF(startDate="",0,IF(AND('pg3'!T224&gt;=startDate,'pg3'!T224&lt;=endDate,'pg3'!R224&lt;&gt;""),'pg3'!R224,""))</f>
        <v/>
      </c>
      <c r="AG1222" s="110" t="str">
        <f>IF(AC1222="","",COUNTIFS(AC2:AC3002,AC1222))</f>
        <v/>
      </c>
      <c r="AH1222" s="2" t="str">
        <f ca="1">IFERROR(MONTH('pg3'!T224),"--")</f>
        <v>--</v>
      </c>
      <c r="AI1222" s="1">
        <f ca="1">COUNTIFS(AC2:AC3002,'pg3'!C224,AH2:AH3002,AH1222)</f>
        <v>0</v>
      </c>
    </row>
    <row r="1223" spans="27:35" ht="12.75" customHeight="1">
      <c r="AA1223" s="1">
        <f t="shared" si="20"/>
        <v>1222</v>
      </c>
      <c r="AB1223" s="1" t="b">
        <f>AND('pg3'!S225&lt;&gt;"Cancelled",'pg3'!S225&lt;&gt;"Account",'pg3'!S225&lt;&gt;"Pending",'pg3'!S225&lt;&gt;"")</f>
        <v>0</v>
      </c>
      <c r="AC1223" s="1" t="str">
        <f>IF(AB1223=TRUE,'pg3'!C225,"")</f>
        <v/>
      </c>
      <c r="AD1223" s="1" t="str">
        <f>IF('pg3'!S225="Ordered",'pg3'!C225,"")</f>
        <v/>
      </c>
      <c r="AE1223" s="2" t="str">
        <f>IF('pg3'!C225&lt;&gt;"",COUNTIF(AD2:AD3002,'pg3'!C225)&gt;4,"--")</f>
        <v>--</v>
      </c>
      <c r="AF1223" s="1" t="str">
        <f ca="1">IF(startDate="",0,IF(AND('pg3'!T225&gt;=startDate,'pg3'!T225&lt;=endDate,'pg3'!R225&lt;&gt;""),'pg3'!R225,""))</f>
        <v/>
      </c>
      <c r="AG1223" s="110" t="str">
        <f>IF(AC1223="","",COUNTIFS(AC2:AC3002,AC1223))</f>
        <v/>
      </c>
      <c r="AH1223" s="2" t="str">
        <f ca="1">IFERROR(MONTH('pg3'!T225),"--")</f>
        <v>--</v>
      </c>
      <c r="AI1223" s="1">
        <f ca="1">COUNTIFS(AC2:AC3002,'pg3'!C225,AH2:AH3002,AH1223)</f>
        <v>0</v>
      </c>
    </row>
    <row r="1224" spans="27:35" ht="12.75" customHeight="1">
      <c r="AA1224" s="1">
        <f t="shared" si="20"/>
        <v>1223</v>
      </c>
      <c r="AB1224" s="1" t="b">
        <f>AND('pg3'!S226&lt;&gt;"Cancelled",'pg3'!S226&lt;&gt;"Account",'pg3'!S226&lt;&gt;"Pending",'pg3'!S226&lt;&gt;"")</f>
        <v>0</v>
      </c>
      <c r="AC1224" s="1" t="str">
        <f>IF(AB1224=TRUE,'pg3'!C226,"")</f>
        <v/>
      </c>
      <c r="AD1224" s="1" t="str">
        <f>IF('pg3'!S226="Ordered",'pg3'!C226,"")</f>
        <v/>
      </c>
      <c r="AE1224" s="2" t="str">
        <f>IF('pg3'!C226&lt;&gt;"",COUNTIF(AD2:AD3002,'pg3'!C226)&gt;4,"--")</f>
        <v>--</v>
      </c>
      <c r="AF1224" s="1" t="str">
        <f ca="1">IF(startDate="",0,IF(AND('pg3'!T226&gt;=startDate,'pg3'!T226&lt;=endDate,'pg3'!R226&lt;&gt;""),'pg3'!R226,""))</f>
        <v/>
      </c>
      <c r="AG1224" s="110" t="str">
        <f>IF(AC1224="","",COUNTIFS(AC2:AC3002,AC1224))</f>
        <v/>
      </c>
      <c r="AH1224" s="2" t="str">
        <f ca="1">IFERROR(MONTH('pg3'!T226),"--")</f>
        <v>--</v>
      </c>
      <c r="AI1224" s="1">
        <f ca="1">COUNTIFS(AC2:AC3002,'pg3'!C226,AH2:AH3002,AH1224)</f>
        <v>0</v>
      </c>
    </row>
    <row r="1225" spans="27:35" ht="12.75" customHeight="1">
      <c r="AA1225" s="1">
        <f t="shared" si="20"/>
        <v>1224</v>
      </c>
      <c r="AB1225" s="1" t="b">
        <f>AND('pg3'!S227&lt;&gt;"Cancelled",'pg3'!S227&lt;&gt;"Account",'pg3'!S227&lt;&gt;"Pending",'pg3'!S227&lt;&gt;"")</f>
        <v>0</v>
      </c>
      <c r="AC1225" s="1" t="str">
        <f>IF(AB1225=TRUE,'pg3'!C227,"")</f>
        <v/>
      </c>
      <c r="AD1225" s="1" t="str">
        <f>IF('pg3'!S227="Ordered",'pg3'!C227,"")</f>
        <v/>
      </c>
      <c r="AE1225" s="2" t="str">
        <f>IF('pg3'!C227&lt;&gt;"",COUNTIF(AD2:AD3002,'pg3'!C227)&gt;4,"--")</f>
        <v>--</v>
      </c>
      <c r="AF1225" s="1" t="str">
        <f ca="1">IF(startDate="",0,IF(AND('pg3'!T227&gt;=startDate,'pg3'!T227&lt;=endDate,'pg3'!R227&lt;&gt;""),'pg3'!R227,""))</f>
        <v/>
      </c>
      <c r="AG1225" s="110" t="str">
        <f>IF(AC1225="","",COUNTIFS(AC2:AC3002,AC1225))</f>
        <v/>
      </c>
      <c r="AH1225" s="2" t="str">
        <f ca="1">IFERROR(MONTH('pg3'!T227),"--")</f>
        <v>--</v>
      </c>
      <c r="AI1225" s="1">
        <f ca="1">COUNTIFS(AC2:AC3002,'pg3'!C227,AH2:AH3002,AH1225)</f>
        <v>0</v>
      </c>
    </row>
    <row r="1226" spans="27:35" ht="12.75" customHeight="1">
      <c r="AA1226" s="1">
        <f t="shared" si="20"/>
        <v>1225</v>
      </c>
      <c r="AB1226" s="1" t="b">
        <f>AND('pg3'!S228&lt;&gt;"Cancelled",'pg3'!S228&lt;&gt;"Account",'pg3'!S228&lt;&gt;"Pending",'pg3'!S228&lt;&gt;"")</f>
        <v>0</v>
      </c>
      <c r="AC1226" s="1" t="str">
        <f>IF(AB1226=TRUE,'pg3'!C228,"")</f>
        <v/>
      </c>
      <c r="AD1226" s="1" t="str">
        <f>IF('pg3'!S228="Ordered",'pg3'!C228,"")</f>
        <v/>
      </c>
      <c r="AE1226" s="2" t="str">
        <f>IF('pg3'!C228&lt;&gt;"",COUNTIF(AD2:AD3002,'pg3'!C228)&gt;4,"--")</f>
        <v>--</v>
      </c>
      <c r="AF1226" s="1" t="str">
        <f ca="1">IF(startDate="",0,IF(AND('pg3'!T228&gt;=startDate,'pg3'!T228&lt;=endDate,'pg3'!R228&lt;&gt;""),'pg3'!R228,""))</f>
        <v/>
      </c>
      <c r="AG1226" s="110" t="str">
        <f>IF(AC1226="","",COUNTIFS(AC2:AC3002,AC1226))</f>
        <v/>
      </c>
      <c r="AH1226" s="2" t="str">
        <f ca="1">IFERROR(MONTH('pg3'!T228),"--")</f>
        <v>--</v>
      </c>
      <c r="AI1226" s="1">
        <f ca="1">COUNTIFS(AC2:AC3002,'pg3'!C228,AH2:AH3002,AH1226)</f>
        <v>0</v>
      </c>
    </row>
    <row r="1227" spans="27:35" ht="12.75" customHeight="1">
      <c r="AA1227" s="1">
        <f t="shared" si="20"/>
        <v>1226</v>
      </c>
      <c r="AB1227" s="1" t="b">
        <f>AND('pg3'!S229&lt;&gt;"Cancelled",'pg3'!S229&lt;&gt;"Account",'pg3'!S229&lt;&gt;"Pending",'pg3'!S229&lt;&gt;"")</f>
        <v>0</v>
      </c>
      <c r="AC1227" s="1" t="str">
        <f>IF(AB1227=TRUE,'pg3'!C229,"")</f>
        <v/>
      </c>
      <c r="AD1227" s="1" t="str">
        <f>IF('pg3'!S229="Ordered",'pg3'!C229,"")</f>
        <v/>
      </c>
      <c r="AE1227" s="2" t="str">
        <f>IF('pg3'!C229&lt;&gt;"",COUNTIF(AD2:AD3002,'pg3'!C229)&gt;4,"--")</f>
        <v>--</v>
      </c>
      <c r="AF1227" s="1" t="str">
        <f ca="1">IF(startDate="",0,IF(AND('pg3'!T229&gt;=startDate,'pg3'!T229&lt;=endDate,'pg3'!R229&lt;&gt;""),'pg3'!R229,""))</f>
        <v/>
      </c>
      <c r="AG1227" s="110" t="str">
        <f>IF(AC1227="","",COUNTIFS(AC2:AC3002,AC1227))</f>
        <v/>
      </c>
      <c r="AH1227" s="2" t="str">
        <f ca="1">IFERROR(MONTH('pg3'!T229),"--")</f>
        <v>--</v>
      </c>
      <c r="AI1227" s="1">
        <f ca="1">COUNTIFS(AC2:AC3002,'pg3'!C229,AH2:AH3002,AH1227)</f>
        <v>0</v>
      </c>
    </row>
    <row r="1228" spans="27:35" ht="12.75" customHeight="1">
      <c r="AA1228" s="1">
        <f t="shared" si="20"/>
        <v>1227</v>
      </c>
      <c r="AB1228" s="1" t="b">
        <f>AND('pg3'!S230&lt;&gt;"Cancelled",'pg3'!S230&lt;&gt;"Account",'pg3'!S230&lt;&gt;"Pending",'pg3'!S230&lt;&gt;"")</f>
        <v>0</v>
      </c>
      <c r="AC1228" s="1" t="str">
        <f>IF(AB1228=TRUE,'pg3'!C230,"")</f>
        <v/>
      </c>
      <c r="AD1228" s="1" t="str">
        <f>IF('pg3'!S230="Ordered",'pg3'!C230,"")</f>
        <v/>
      </c>
      <c r="AE1228" s="2" t="str">
        <f>IF('pg3'!C230&lt;&gt;"",COUNTIF(AD2:AD3002,'pg3'!C230)&gt;4,"--")</f>
        <v>--</v>
      </c>
      <c r="AF1228" s="1" t="str">
        <f ca="1">IF(startDate="",0,IF(AND('pg3'!T230&gt;=startDate,'pg3'!T230&lt;=endDate,'pg3'!R230&lt;&gt;""),'pg3'!R230,""))</f>
        <v/>
      </c>
      <c r="AG1228" s="110" t="str">
        <f>IF(AC1228="","",COUNTIFS(AC2:AC3002,AC1228))</f>
        <v/>
      </c>
      <c r="AH1228" s="2" t="str">
        <f ca="1">IFERROR(MONTH('pg3'!T230),"--")</f>
        <v>--</v>
      </c>
      <c r="AI1228" s="1">
        <f ca="1">COUNTIFS(AC2:AC3002,'pg3'!C230,AH2:AH3002,AH1228)</f>
        <v>0</v>
      </c>
    </row>
    <row r="1229" spans="27:35" ht="12.75" customHeight="1">
      <c r="AA1229" s="1">
        <f t="shared" si="20"/>
        <v>1228</v>
      </c>
      <c r="AB1229" s="1" t="b">
        <f>AND('pg3'!S231&lt;&gt;"Cancelled",'pg3'!S231&lt;&gt;"Account",'pg3'!S231&lt;&gt;"Pending",'pg3'!S231&lt;&gt;"")</f>
        <v>0</v>
      </c>
      <c r="AC1229" s="1" t="str">
        <f>IF(AB1229=TRUE,'pg3'!C231,"")</f>
        <v/>
      </c>
      <c r="AD1229" s="1" t="str">
        <f>IF('pg3'!S231="Ordered",'pg3'!C231,"")</f>
        <v/>
      </c>
      <c r="AE1229" s="2" t="str">
        <f>IF('pg3'!C231&lt;&gt;"",COUNTIF(AD2:AD3002,'pg3'!C231)&gt;4,"--")</f>
        <v>--</v>
      </c>
      <c r="AF1229" s="1" t="str">
        <f ca="1">IF(startDate="",0,IF(AND('pg3'!T231&gt;=startDate,'pg3'!T231&lt;=endDate,'pg3'!R231&lt;&gt;""),'pg3'!R231,""))</f>
        <v/>
      </c>
      <c r="AG1229" s="110" t="str">
        <f>IF(AC1229="","",COUNTIFS(AC2:AC3002,AC1229))</f>
        <v/>
      </c>
      <c r="AH1229" s="2" t="str">
        <f ca="1">IFERROR(MONTH('pg3'!T231),"--")</f>
        <v>--</v>
      </c>
      <c r="AI1229" s="1">
        <f ca="1">COUNTIFS(AC2:AC3002,'pg3'!C231,AH2:AH3002,AH1229)</f>
        <v>0</v>
      </c>
    </row>
    <row r="1230" spans="27:35" ht="12.75" customHeight="1">
      <c r="AA1230" s="1">
        <f t="shared" si="20"/>
        <v>1229</v>
      </c>
      <c r="AB1230" s="1" t="b">
        <f>AND('pg3'!S232&lt;&gt;"Cancelled",'pg3'!S232&lt;&gt;"Account",'pg3'!S232&lt;&gt;"Pending",'pg3'!S232&lt;&gt;"")</f>
        <v>0</v>
      </c>
      <c r="AC1230" s="1" t="str">
        <f>IF(AB1230=TRUE,'pg3'!C232,"")</f>
        <v/>
      </c>
      <c r="AD1230" s="1" t="str">
        <f>IF('pg3'!S232="Ordered",'pg3'!C232,"")</f>
        <v/>
      </c>
      <c r="AE1230" s="2" t="str">
        <f>IF('pg3'!C232&lt;&gt;"",COUNTIF(AD2:AD3002,'pg3'!C232)&gt;4,"--")</f>
        <v>--</v>
      </c>
      <c r="AF1230" s="1" t="str">
        <f ca="1">IF(startDate="",0,IF(AND('pg3'!T232&gt;=startDate,'pg3'!T232&lt;=endDate,'pg3'!R232&lt;&gt;""),'pg3'!R232,""))</f>
        <v/>
      </c>
      <c r="AG1230" s="110" t="str">
        <f>IF(AC1230="","",COUNTIFS(AC2:AC3002,AC1230))</f>
        <v/>
      </c>
      <c r="AH1230" s="2" t="str">
        <f ca="1">IFERROR(MONTH('pg3'!T232),"--")</f>
        <v>--</v>
      </c>
      <c r="AI1230" s="1">
        <f ca="1">COUNTIFS(AC2:AC3002,'pg3'!C232,AH2:AH3002,AH1230)</f>
        <v>0</v>
      </c>
    </row>
    <row r="1231" spans="27:35" ht="12.75" customHeight="1">
      <c r="AA1231" s="1">
        <f t="shared" si="20"/>
        <v>1230</v>
      </c>
      <c r="AB1231" s="1" t="b">
        <f>AND('pg3'!S233&lt;&gt;"Cancelled",'pg3'!S233&lt;&gt;"Account",'pg3'!S233&lt;&gt;"Pending",'pg3'!S233&lt;&gt;"")</f>
        <v>0</v>
      </c>
      <c r="AC1231" s="1" t="str">
        <f>IF(AB1231=TRUE,'pg3'!C233,"")</f>
        <v/>
      </c>
      <c r="AD1231" s="1" t="str">
        <f>IF('pg3'!S233="Ordered",'pg3'!C233,"")</f>
        <v/>
      </c>
      <c r="AE1231" s="2" t="str">
        <f>IF('pg3'!C233&lt;&gt;"",COUNTIF(AD2:AD3002,'pg3'!C233)&gt;4,"--")</f>
        <v>--</v>
      </c>
      <c r="AF1231" s="1" t="str">
        <f ca="1">IF(startDate="",0,IF(AND('pg3'!T233&gt;=startDate,'pg3'!T233&lt;=endDate,'pg3'!R233&lt;&gt;""),'pg3'!R233,""))</f>
        <v/>
      </c>
      <c r="AG1231" s="110" t="str">
        <f>IF(AC1231="","",COUNTIFS(AC2:AC3002,AC1231))</f>
        <v/>
      </c>
      <c r="AH1231" s="2" t="str">
        <f ca="1">IFERROR(MONTH('pg3'!T233),"--")</f>
        <v>--</v>
      </c>
      <c r="AI1231" s="1">
        <f ca="1">COUNTIFS(AC2:AC3002,'pg3'!C233,AH2:AH3002,AH1231)</f>
        <v>0</v>
      </c>
    </row>
    <row r="1232" spans="27:35" ht="12.75" customHeight="1">
      <c r="AA1232" s="1">
        <f t="shared" si="20"/>
        <v>1231</v>
      </c>
      <c r="AB1232" s="1" t="b">
        <f>AND('pg3'!S234&lt;&gt;"Cancelled",'pg3'!S234&lt;&gt;"Account",'pg3'!S234&lt;&gt;"Pending",'pg3'!S234&lt;&gt;"")</f>
        <v>0</v>
      </c>
      <c r="AC1232" s="1" t="str">
        <f>IF(AB1232=TRUE,'pg3'!C234,"")</f>
        <v/>
      </c>
      <c r="AD1232" s="1" t="str">
        <f>IF('pg3'!S234="Ordered",'pg3'!C234,"")</f>
        <v/>
      </c>
      <c r="AE1232" s="2" t="str">
        <f>IF('pg3'!C234&lt;&gt;"",COUNTIF(AD2:AD3002,'pg3'!C234)&gt;4,"--")</f>
        <v>--</v>
      </c>
      <c r="AF1232" s="1" t="str">
        <f ca="1">IF(startDate="",0,IF(AND('pg3'!T234&gt;=startDate,'pg3'!T234&lt;=endDate,'pg3'!R234&lt;&gt;""),'pg3'!R234,""))</f>
        <v/>
      </c>
      <c r="AG1232" s="110" t="str">
        <f>IF(AC1232="","",COUNTIFS(AC2:AC3002,AC1232))</f>
        <v/>
      </c>
      <c r="AH1232" s="2" t="str">
        <f ca="1">IFERROR(MONTH('pg3'!T234),"--")</f>
        <v>--</v>
      </c>
      <c r="AI1232" s="1">
        <f ca="1">COUNTIFS(AC2:AC3002,'pg3'!C234,AH2:AH3002,AH1232)</f>
        <v>0</v>
      </c>
    </row>
    <row r="1233" spans="27:35" ht="12.75" customHeight="1">
      <c r="AA1233" s="1">
        <f t="shared" si="20"/>
        <v>1232</v>
      </c>
      <c r="AB1233" s="1" t="b">
        <f>AND('pg3'!S235&lt;&gt;"Cancelled",'pg3'!S235&lt;&gt;"Account",'pg3'!S235&lt;&gt;"Pending",'pg3'!S235&lt;&gt;"")</f>
        <v>0</v>
      </c>
      <c r="AC1233" s="1" t="str">
        <f>IF(AB1233=TRUE,'pg3'!C235,"")</f>
        <v/>
      </c>
      <c r="AD1233" s="1" t="str">
        <f>IF('pg3'!S235="Ordered",'pg3'!C235,"")</f>
        <v/>
      </c>
      <c r="AE1233" s="2" t="str">
        <f>IF('pg3'!C235&lt;&gt;"",COUNTIF(AD2:AD3002,'pg3'!C235)&gt;4,"--")</f>
        <v>--</v>
      </c>
      <c r="AF1233" s="1" t="str">
        <f ca="1">IF(startDate="",0,IF(AND('pg3'!T235&gt;=startDate,'pg3'!T235&lt;=endDate,'pg3'!R235&lt;&gt;""),'pg3'!R235,""))</f>
        <v/>
      </c>
      <c r="AG1233" s="110" t="str">
        <f>IF(AC1233="","",COUNTIFS(AC2:AC3002,AC1233))</f>
        <v/>
      </c>
      <c r="AH1233" s="2" t="str">
        <f ca="1">IFERROR(MONTH('pg3'!T235),"--")</f>
        <v>--</v>
      </c>
      <c r="AI1233" s="1">
        <f ca="1">COUNTIFS(AC2:AC3002,'pg3'!C235,AH2:AH3002,AH1233)</f>
        <v>0</v>
      </c>
    </row>
    <row r="1234" spans="27:35" ht="12.75" customHeight="1">
      <c r="AA1234" s="1">
        <f t="shared" si="20"/>
        <v>1233</v>
      </c>
      <c r="AB1234" s="1" t="b">
        <f>AND('pg3'!S236&lt;&gt;"Cancelled",'pg3'!S236&lt;&gt;"Account",'pg3'!S236&lt;&gt;"Pending",'pg3'!S236&lt;&gt;"")</f>
        <v>0</v>
      </c>
      <c r="AC1234" s="1" t="str">
        <f>IF(AB1234=TRUE,'pg3'!C236,"")</f>
        <v/>
      </c>
      <c r="AD1234" s="1" t="str">
        <f>IF('pg3'!S236="Ordered",'pg3'!C236,"")</f>
        <v/>
      </c>
      <c r="AE1234" s="2" t="str">
        <f>IF('pg3'!C236&lt;&gt;"",COUNTIF(AD2:AD3002,'pg3'!C236)&gt;4,"--")</f>
        <v>--</v>
      </c>
      <c r="AF1234" s="1" t="str">
        <f ca="1">IF(startDate="",0,IF(AND('pg3'!T236&gt;=startDate,'pg3'!T236&lt;=endDate,'pg3'!R236&lt;&gt;""),'pg3'!R236,""))</f>
        <v/>
      </c>
      <c r="AG1234" s="110" t="str">
        <f>IF(AC1234="","",COUNTIFS(AC2:AC3002,AC1234))</f>
        <v/>
      </c>
      <c r="AH1234" s="2" t="str">
        <f ca="1">IFERROR(MONTH('pg3'!T236),"--")</f>
        <v>--</v>
      </c>
      <c r="AI1234" s="1">
        <f ca="1">COUNTIFS(AC2:AC3002,'pg3'!C236,AH2:AH3002,AH1234)</f>
        <v>0</v>
      </c>
    </row>
    <row r="1235" spans="27:35" ht="12.75" customHeight="1">
      <c r="AA1235" s="1">
        <f t="shared" si="20"/>
        <v>1234</v>
      </c>
      <c r="AB1235" s="1" t="b">
        <f>AND('pg3'!S237&lt;&gt;"Cancelled",'pg3'!S237&lt;&gt;"Account",'pg3'!S237&lt;&gt;"Pending",'pg3'!S237&lt;&gt;"")</f>
        <v>0</v>
      </c>
      <c r="AC1235" s="1" t="str">
        <f>IF(AB1235=TRUE,'pg3'!C237,"")</f>
        <v/>
      </c>
      <c r="AD1235" s="1" t="str">
        <f>IF('pg3'!S237="Ordered",'pg3'!C237,"")</f>
        <v/>
      </c>
      <c r="AE1235" s="2" t="str">
        <f>IF('pg3'!C237&lt;&gt;"",COUNTIF(AD2:AD3002,'pg3'!C237)&gt;4,"--")</f>
        <v>--</v>
      </c>
      <c r="AF1235" s="1" t="str">
        <f ca="1">IF(startDate="",0,IF(AND('pg3'!T237&gt;=startDate,'pg3'!T237&lt;=endDate,'pg3'!R237&lt;&gt;""),'pg3'!R237,""))</f>
        <v/>
      </c>
      <c r="AG1235" s="110" t="str">
        <f>IF(AC1235="","",COUNTIFS(AC2:AC3002,AC1235))</f>
        <v/>
      </c>
      <c r="AH1235" s="2" t="str">
        <f ca="1">IFERROR(MONTH('pg3'!T237),"--")</f>
        <v>--</v>
      </c>
      <c r="AI1235" s="1">
        <f ca="1">COUNTIFS(AC2:AC3002,'pg3'!C237,AH2:AH3002,AH1235)</f>
        <v>0</v>
      </c>
    </row>
    <row r="1236" spans="27:35" ht="12.75" customHeight="1">
      <c r="AA1236" s="1">
        <f t="shared" si="20"/>
        <v>1235</v>
      </c>
      <c r="AB1236" s="1" t="b">
        <f>AND('pg3'!S238&lt;&gt;"Cancelled",'pg3'!S238&lt;&gt;"Account",'pg3'!S238&lt;&gt;"Pending",'pg3'!S238&lt;&gt;"")</f>
        <v>0</v>
      </c>
      <c r="AC1236" s="1" t="str">
        <f>IF(AB1236=TRUE,'pg3'!C238,"")</f>
        <v/>
      </c>
      <c r="AD1236" s="1" t="str">
        <f>IF('pg3'!S238="Ordered",'pg3'!C238,"")</f>
        <v/>
      </c>
      <c r="AE1236" s="2" t="str">
        <f>IF('pg3'!C238&lt;&gt;"",COUNTIF(AD2:AD3002,'pg3'!C238)&gt;4,"--")</f>
        <v>--</v>
      </c>
      <c r="AF1236" s="1" t="str">
        <f ca="1">IF(startDate="",0,IF(AND('pg3'!T238&gt;=startDate,'pg3'!T238&lt;=endDate,'pg3'!R238&lt;&gt;""),'pg3'!R238,""))</f>
        <v/>
      </c>
      <c r="AG1236" s="110" t="str">
        <f>IF(AC1236="","",COUNTIFS(AC2:AC3002,AC1236))</f>
        <v/>
      </c>
      <c r="AH1236" s="2" t="str">
        <f ca="1">IFERROR(MONTH('pg3'!T238),"--")</f>
        <v>--</v>
      </c>
      <c r="AI1236" s="1">
        <f ca="1">COUNTIFS(AC2:AC3002,'pg3'!C238,AH2:AH3002,AH1236)</f>
        <v>0</v>
      </c>
    </row>
    <row r="1237" spans="27:35" ht="12.75" customHeight="1">
      <c r="AA1237" s="1">
        <f t="shared" si="20"/>
        <v>1236</v>
      </c>
      <c r="AB1237" s="1" t="b">
        <f>AND('pg3'!S239&lt;&gt;"Cancelled",'pg3'!S239&lt;&gt;"Account",'pg3'!S239&lt;&gt;"Pending",'pg3'!S239&lt;&gt;"")</f>
        <v>0</v>
      </c>
      <c r="AC1237" s="1" t="str">
        <f>IF(AB1237=TRUE,'pg3'!C239,"")</f>
        <v/>
      </c>
      <c r="AD1237" s="1" t="str">
        <f>IF('pg3'!S239="Ordered",'pg3'!C239,"")</f>
        <v/>
      </c>
      <c r="AE1237" s="2" t="str">
        <f>IF('pg3'!C239&lt;&gt;"",COUNTIF(AD2:AD3002,'pg3'!C239)&gt;4,"--")</f>
        <v>--</v>
      </c>
      <c r="AF1237" s="1" t="str">
        <f ca="1">IF(startDate="",0,IF(AND('pg3'!T239&gt;=startDate,'pg3'!T239&lt;=endDate,'pg3'!R239&lt;&gt;""),'pg3'!R239,""))</f>
        <v/>
      </c>
      <c r="AG1237" s="110" t="str">
        <f>IF(AC1237="","",COUNTIFS(AC2:AC3002,AC1237))</f>
        <v/>
      </c>
      <c r="AH1237" s="2" t="str">
        <f ca="1">IFERROR(MONTH('pg3'!T239),"--")</f>
        <v>--</v>
      </c>
      <c r="AI1237" s="1">
        <f ca="1">COUNTIFS(AC2:AC3002,'pg3'!C239,AH2:AH3002,AH1237)</f>
        <v>0</v>
      </c>
    </row>
    <row r="1238" spans="27:35" ht="12.75" customHeight="1">
      <c r="AA1238" s="1">
        <f t="shared" si="20"/>
        <v>1237</v>
      </c>
      <c r="AB1238" s="1" t="b">
        <f>AND('pg3'!S240&lt;&gt;"Cancelled",'pg3'!S240&lt;&gt;"Account",'pg3'!S240&lt;&gt;"Pending",'pg3'!S240&lt;&gt;"")</f>
        <v>0</v>
      </c>
      <c r="AC1238" s="1" t="str">
        <f>IF(AB1238=TRUE,'pg3'!C240,"")</f>
        <v/>
      </c>
      <c r="AD1238" s="1" t="str">
        <f>IF('pg3'!S240="Ordered",'pg3'!C240,"")</f>
        <v/>
      </c>
      <c r="AE1238" s="2" t="str">
        <f>IF('pg3'!C240&lt;&gt;"",COUNTIF(AD2:AD3002,'pg3'!C240)&gt;4,"--")</f>
        <v>--</v>
      </c>
      <c r="AF1238" s="1" t="str">
        <f ca="1">IF(startDate="",0,IF(AND('pg3'!T240&gt;=startDate,'pg3'!T240&lt;=endDate,'pg3'!R240&lt;&gt;""),'pg3'!R240,""))</f>
        <v/>
      </c>
      <c r="AG1238" s="110" t="str">
        <f>IF(AC1238="","",COUNTIFS(AC2:AC3002,AC1238))</f>
        <v/>
      </c>
      <c r="AH1238" s="2" t="str">
        <f ca="1">IFERROR(MONTH('pg3'!T240),"--")</f>
        <v>--</v>
      </c>
      <c r="AI1238" s="1">
        <f ca="1">COUNTIFS(AC2:AC3002,'pg3'!C240,AH2:AH3002,AH1238)</f>
        <v>0</v>
      </c>
    </row>
    <row r="1239" spans="27:35" ht="12.75" customHeight="1">
      <c r="AA1239" s="1">
        <f t="shared" si="20"/>
        <v>1238</v>
      </c>
      <c r="AB1239" s="1" t="b">
        <f>AND('pg3'!S241&lt;&gt;"Cancelled",'pg3'!S241&lt;&gt;"Account",'pg3'!S241&lt;&gt;"Pending",'pg3'!S241&lt;&gt;"")</f>
        <v>0</v>
      </c>
      <c r="AC1239" s="1" t="str">
        <f>IF(AB1239=TRUE,'pg3'!C241,"")</f>
        <v/>
      </c>
      <c r="AD1239" s="1" t="str">
        <f>IF('pg3'!S241="Ordered",'pg3'!C241,"")</f>
        <v/>
      </c>
      <c r="AE1239" s="2" t="str">
        <f>IF('pg3'!C241&lt;&gt;"",COUNTIF(AD2:AD3002,'pg3'!C241)&gt;4,"--")</f>
        <v>--</v>
      </c>
      <c r="AF1239" s="1" t="str">
        <f ca="1">IF(startDate="",0,IF(AND('pg3'!T241&gt;=startDate,'pg3'!T241&lt;=endDate,'pg3'!R241&lt;&gt;""),'pg3'!R241,""))</f>
        <v/>
      </c>
      <c r="AG1239" s="110" t="str">
        <f>IF(AC1239="","",COUNTIFS(AC2:AC3002,AC1239))</f>
        <v/>
      </c>
      <c r="AH1239" s="2" t="str">
        <f ca="1">IFERROR(MONTH('pg3'!T241),"--")</f>
        <v>--</v>
      </c>
      <c r="AI1239" s="1">
        <f ca="1">COUNTIFS(AC2:AC3002,'pg3'!C241,AH2:AH3002,AH1239)</f>
        <v>0</v>
      </c>
    </row>
    <row r="1240" spans="27:35" ht="12.75" customHeight="1">
      <c r="AA1240" s="1">
        <f t="shared" si="20"/>
        <v>1239</v>
      </c>
      <c r="AB1240" s="1" t="b">
        <f>AND('pg3'!S242&lt;&gt;"Cancelled",'pg3'!S242&lt;&gt;"Account",'pg3'!S242&lt;&gt;"Pending",'pg3'!S242&lt;&gt;"")</f>
        <v>0</v>
      </c>
      <c r="AC1240" s="1" t="str">
        <f>IF(AB1240=TRUE,'pg3'!C242,"")</f>
        <v/>
      </c>
      <c r="AD1240" s="1" t="str">
        <f>IF('pg3'!S242="Ordered",'pg3'!C242,"")</f>
        <v/>
      </c>
      <c r="AE1240" s="2" t="str">
        <f>IF('pg3'!C242&lt;&gt;"",COUNTIF(AD2:AD3002,'pg3'!C242)&gt;4,"--")</f>
        <v>--</v>
      </c>
      <c r="AF1240" s="1" t="str">
        <f ca="1">IF(startDate="",0,IF(AND('pg3'!T242&gt;=startDate,'pg3'!T242&lt;=endDate,'pg3'!R242&lt;&gt;""),'pg3'!R242,""))</f>
        <v/>
      </c>
      <c r="AG1240" s="110" t="str">
        <f>IF(AC1240="","",COUNTIFS(AC2:AC3002,AC1240))</f>
        <v/>
      </c>
      <c r="AH1240" s="2" t="str">
        <f ca="1">IFERROR(MONTH('pg3'!T242),"--")</f>
        <v>--</v>
      </c>
      <c r="AI1240" s="1">
        <f ca="1">COUNTIFS(AC2:AC3002,'pg3'!C242,AH2:AH3002,AH1240)</f>
        <v>0</v>
      </c>
    </row>
    <row r="1241" spans="27:35" ht="12.75" customHeight="1">
      <c r="AA1241" s="1">
        <f t="shared" si="20"/>
        <v>1240</v>
      </c>
      <c r="AB1241" s="1" t="b">
        <f>AND('pg3'!S243&lt;&gt;"Cancelled",'pg3'!S243&lt;&gt;"Account",'pg3'!S243&lt;&gt;"Pending",'pg3'!S243&lt;&gt;"")</f>
        <v>0</v>
      </c>
      <c r="AC1241" s="1" t="str">
        <f>IF(AB1241=TRUE,'pg3'!C243,"")</f>
        <v/>
      </c>
      <c r="AD1241" s="1" t="str">
        <f>IF('pg3'!S243="Ordered",'pg3'!C243,"")</f>
        <v/>
      </c>
      <c r="AE1241" s="2" t="str">
        <f>IF('pg3'!C243&lt;&gt;"",COUNTIF(AD2:AD3002,'pg3'!C243)&gt;4,"--")</f>
        <v>--</v>
      </c>
      <c r="AF1241" s="1" t="str">
        <f ca="1">IF(startDate="",0,IF(AND('pg3'!T243&gt;=startDate,'pg3'!T243&lt;=endDate,'pg3'!R243&lt;&gt;""),'pg3'!R243,""))</f>
        <v/>
      </c>
      <c r="AG1241" s="110" t="str">
        <f>IF(AC1241="","",COUNTIFS(AC2:AC3002,AC1241))</f>
        <v/>
      </c>
      <c r="AH1241" s="2" t="str">
        <f ca="1">IFERROR(MONTH('pg3'!T243),"--")</f>
        <v>--</v>
      </c>
      <c r="AI1241" s="1">
        <f ca="1">COUNTIFS(AC2:AC3002,'pg3'!C243,AH2:AH3002,AH1241)</f>
        <v>0</v>
      </c>
    </row>
    <row r="1242" spans="27:35" ht="12.75" customHeight="1">
      <c r="AA1242" s="1">
        <f t="shared" si="20"/>
        <v>1241</v>
      </c>
      <c r="AB1242" s="1" t="b">
        <f>AND('pg3'!S244&lt;&gt;"Cancelled",'pg3'!S244&lt;&gt;"Account",'pg3'!S244&lt;&gt;"Pending",'pg3'!S244&lt;&gt;"")</f>
        <v>0</v>
      </c>
      <c r="AC1242" s="1" t="str">
        <f>IF(AB1242=TRUE,'pg3'!C244,"")</f>
        <v/>
      </c>
      <c r="AD1242" s="1" t="str">
        <f>IF('pg3'!S244="Ordered",'pg3'!C244,"")</f>
        <v/>
      </c>
      <c r="AE1242" s="2" t="str">
        <f>IF('pg3'!C244&lt;&gt;"",COUNTIF(AD2:AD3002,'pg3'!C244)&gt;4,"--")</f>
        <v>--</v>
      </c>
      <c r="AF1242" s="1" t="str">
        <f ca="1">IF(startDate="",0,IF(AND('pg3'!T244&gt;=startDate,'pg3'!T244&lt;=endDate,'pg3'!R244&lt;&gt;""),'pg3'!R244,""))</f>
        <v/>
      </c>
      <c r="AG1242" s="110" t="str">
        <f>IF(AC1242="","",COUNTIFS(AC2:AC3002,AC1242))</f>
        <v/>
      </c>
      <c r="AH1242" s="2" t="str">
        <f ca="1">IFERROR(MONTH('pg3'!T244),"--")</f>
        <v>--</v>
      </c>
      <c r="AI1242" s="1">
        <f ca="1">COUNTIFS(AC2:AC3002,'pg3'!C244,AH2:AH3002,AH1242)</f>
        <v>0</v>
      </c>
    </row>
    <row r="1243" spans="27:35" ht="12.75" customHeight="1">
      <c r="AA1243" s="1">
        <f t="shared" si="20"/>
        <v>1242</v>
      </c>
      <c r="AB1243" s="1" t="b">
        <f>AND('pg3'!S245&lt;&gt;"Cancelled",'pg3'!S245&lt;&gt;"Account",'pg3'!S245&lt;&gt;"Pending",'pg3'!S245&lt;&gt;"")</f>
        <v>0</v>
      </c>
      <c r="AC1243" s="1" t="str">
        <f>IF(AB1243=TRUE,'pg3'!C245,"")</f>
        <v/>
      </c>
      <c r="AD1243" s="1" t="str">
        <f>IF('pg3'!S245="Ordered",'pg3'!C245,"")</f>
        <v/>
      </c>
      <c r="AE1243" s="2" t="str">
        <f>IF('pg3'!C245&lt;&gt;"",COUNTIF(AD2:AD3002,'pg3'!C245)&gt;4,"--")</f>
        <v>--</v>
      </c>
      <c r="AF1243" s="1" t="str">
        <f ca="1">IF(startDate="",0,IF(AND('pg3'!T245&gt;=startDate,'pg3'!T245&lt;=endDate,'pg3'!R245&lt;&gt;""),'pg3'!R245,""))</f>
        <v/>
      </c>
      <c r="AG1243" s="110" t="str">
        <f>IF(AC1243="","",COUNTIFS(AC2:AC3002,AC1243))</f>
        <v/>
      </c>
      <c r="AH1243" s="2" t="str">
        <f ca="1">IFERROR(MONTH('pg3'!T245),"--")</f>
        <v>--</v>
      </c>
      <c r="AI1243" s="1">
        <f ca="1">COUNTIFS(AC2:AC3002,'pg3'!C245,AH2:AH3002,AH1243)</f>
        <v>0</v>
      </c>
    </row>
    <row r="1244" spans="27:35" ht="12.75" customHeight="1">
      <c r="AA1244" s="1">
        <f t="shared" si="20"/>
        <v>1243</v>
      </c>
      <c r="AB1244" s="1" t="b">
        <f>AND('pg3'!S246&lt;&gt;"Cancelled",'pg3'!S246&lt;&gt;"Account",'pg3'!S246&lt;&gt;"Pending",'pg3'!S246&lt;&gt;"")</f>
        <v>0</v>
      </c>
      <c r="AC1244" s="1" t="str">
        <f>IF(AB1244=TRUE,'pg3'!C246,"")</f>
        <v/>
      </c>
      <c r="AD1244" s="1" t="str">
        <f>IF('pg3'!S246="Ordered",'pg3'!C246,"")</f>
        <v/>
      </c>
      <c r="AE1244" s="2" t="str">
        <f>IF('pg3'!C246&lt;&gt;"",COUNTIF(AD2:AD3002,'pg3'!C246)&gt;4,"--")</f>
        <v>--</v>
      </c>
      <c r="AF1244" s="1" t="str">
        <f ca="1">IF(startDate="",0,IF(AND('pg3'!T246&gt;=startDate,'pg3'!T246&lt;=endDate,'pg3'!R246&lt;&gt;""),'pg3'!R246,""))</f>
        <v/>
      </c>
      <c r="AG1244" s="110" t="str">
        <f>IF(AC1244="","",COUNTIFS(AC2:AC3002,AC1244))</f>
        <v/>
      </c>
      <c r="AH1244" s="2" t="str">
        <f ca="1">IFERROR(MONTH('pg3'!T246),"--")</f>
        <v>--</v>
      </c>
      <c r="AI1244" s="1">
        <f ca="1">COUNTIFS(AC2:AC3002,'pg3'!C246,AH2:AH3002,AH1244)</f>
        <v>0</v>
      </c>
    </row>
    <row r="1245" spans="27:35" ht="12.75" customHeight="1">
      <c r="AA1245" s="1">
        <f t="shared" si="20"/>
        <v>1244</v>
      </c>
      <c r="AB1245" s="1" t="b">
        <f>AND('pg3'!S247&lt;&gt;"Cancelled",'pg3'!S247&lt;&gt;"Account",'pg3'!S247&lt;&gt;"Pending",'pg3'!S247&lt;&gt;"")</f>
        <v>0</v>
      </c>
      <c r="AC1245" s="1" t="str">
        <f>IF(AB1245=TRUE,'pg3'!C247,"")</f>
        <v/>
      </c>
      <c r="AD1245" s="1" t="str">
        <f>IF('pg3'!S247="Ordered",'pg3'!C247,"")</f>
        <v/>
      </c>
      <c r="AE1245" s="2" t="str">
        <f>IF('pg3'!C247&lt;&gt;"",COUNTIF(AD2:AD3002,'pg3'!C247)&gt;4,"--")</f>
        <v>--</v>
      </c>
      <c r="AF1245" s="1" t="str">
        <f ca="1">IF(startDate="",0,IF(AND('pg3'!T247&gt;=startDate,'pg3'!T247&lt;=endDate,'pg3'!R247&lt;&gt;""),'pg3'!R247,""))</f>
        <v/>
      </c>
      <c r="AG1245" s="110" t="str">
        <f>IF(AC1245="","",COUNTIFS(AC2:AC3002,AC1245))</f>
        <v/>
      </c>
      <c r="AH1245" s="2" t="str">
        <f ca="1">IFERROR(MONTH('pg3'!T247),"--")</f>
        <v>--</v>
      </c>
      <c r="AI1245" s="1">
        <f ca="1">COUNTIFS(AC2:AC3002,'pg3'!C247,AH2:AH3002,AH1245)</f>
        <v>0</v>
      </c>
    </row>
    <row r="1246" spans="27:35" ht="12.75" customHeight="1">
      <c r="AA1246" s="1">
        <f t="shared" si="20"/>
        <v>1245</v>
      </c>
      <c r="AB1246" s="1" t="b">
        <f>AND('pg3'!S248&lt;&gt;"Cancelled",'pg3'!S248&lt;&gt;"Account",'pg3'!S248&lt;&gt;"Pending",'pg3'!S248&lt;&gt;"")</f>
        <v>0</v>
      </c>
      <c r="AC1246" s="1" t="str">
        <f>IF(AB1246=TRUE,'pg3'!C248,"")</f>
        <v/>
      </c>
      <c r="AD1246" s="1" t="str">
        <f>IF('pg3'!S248="Ordered",'pg3'!C248,"")</f>
        <v/>
      </c>
      <c r="AE1246" s="2" t="str">
        <f>IF('pg3'!C248&lt;&gt;"",COUNTIF(AD2:AD3002,'pg3'!C248)&gt;4,"--")</f>
        <v>--</v>
      </c>
      <c r="AF1246" s="1" t="str">
        <f ca="1">IF(startDate="",0,IF(AND('pg3'!T248&gt;=startDate,'pg3'!T248&lt;=endDate,'pg3'!R248&lt;&gt;""),'pg3'!R248,""))</f>
        <v/>
      </c>
      <c r="AG1246" s="110" t="str">
        <f>IF(AC1246="","",COUNTIFS(AC2:AC3002,AC1246))</f>
        <v/>
      </c>
      <c r="AH1246" s="2" t="str">
        <f ca="1">IFERROR(MONTH('pg3'!T248),"--")</f>
        <v>--</v>
      </c>
      <c r="AI1246" s="1">
        <f ca="1">COUNTIFS(AC2:AC3002,'pg3'!C248,AH2:AH3002,AH1246)</f>
        <v>0</v>
      </c>
    </row>
    <row r="1247" spans="27:35" ht="12.75" customHeight="1">
      <c r="AA1247" s="1">
        <f t="shared" si="20"/>
        <v>1246</v>
      </c>
      <c r="AB1247" s="1" t="b">
        <f>AND('pg3'!S249&lt;&gt;"Cancelled",'pg3'!S249&lt;&gt;"Account",'pg3'!S249&lt;&gt;"Pending",'pg3'!S249&lt;&gt;"")</f>
        <v>0</v>
      </c>
      <c r="AC1247" s="1" t="str">
        <f>IF(AB1247=TRUE,'pg3'!C249,"")</f>
        <v/>
      </c>
      <c r="AD1247" s="1" t="str">
        <f>IF('pg3'!S249="Ordered",'pg3'!C249,"")</f>
        <v/>
      </c>
      <c r="AE1247" s="2" t="str">
        <f>IF('pg3'!C249&lt;&gt;"",COUNTIF(AD2:AD3002,'pg3'!C249)&gt;4,"--")</f>
        <v>--</v>
      </c>
      <c r="AF1247" s="1" t="str">
        <f ca="1">IF(startDate="",0,IF(AND('pg3'!T249&gt;=startDate,'pg3'!T249&lt;=endDate,'pg3'!R249&lt;&gt;""),'pg3'!R249,""))</f>
        <v/>
      </c>
      <c r="AG1247" s="110" t="str">
        <f>IF(AC1247="","",COUNTIFS(AC2:AC3002,AC1247))</f>
        <v/>
      </c>
      <c r="AH1247" s="2" t="str">
        <f ca="1">IFERROR(MONTH('pg3'!T249),"--")</f>
        <v>--</v>
      </c>
      <c r="AI1247" s="1">
        <f ca="1">COUNTIFS(AC2:AC3002,'pg3'!C249,AH2:AH3002,AH1247)</f>
        <v>0</v>
      </c>
    </row>
    <row r="1248" spans="27:35" ht="12.75" customHeight="1">
      <c r="AA1248" s="1">
        <f t="shared" si="20"/>
        <v>1247</v>
      </c>
      <c r="AB1248" s="1" t="b">
        <f>AND('pg3'!S250&lt;&gt;"Cancelled",'pg3'!S250&lt;&gt;"Account",'pg3'!S250&lt;&gt;"Pending",'pg3'!S250&lt;&gt;"")</f>
        <v>0</v>
      </c>
      <c r="AC1248" s="1" t="str">
        <f>IF(AB1248=TRUE,'pg3'!C250,"")</f>
        <v/>
      </c>
      <c r="AD1248" s="1" t="str">
        <f>IF('pg3'!S250="Ordered",'pg3'!C250,"")</f>
        <v/>
      </c>
      <c r="AE1248" s="2" t="str">
        <f>IF('pg3'!C250&lt;&gt;"",COUNTIF(AD2:AD3002,'pg3'!C250)&gt;4,"--")</f>
        <v>--</v>
      </c>
      <c r="AF1248" s="1" t="str">
        <f ca="1">IF(startDate="",0,IF(AND('pg3'!T250&gt;=startDate,'pg3'!T250&lt;=endDate,'pg3'!R250&lt;&gt;""),'pg3'!R250,""))</f>
        <v/>
      </c>
      <c r="AG1248" s="110" t="str">
        <f>IF(AC1248="","",COUNTIFS(AC2:AC3002,AC1248))</f>
        <v/>
      </c>
      <c r="AH1248" s="2" t="str">
        <f ca="1">IFERROR(MONTH('pg3'!T250),"--")</f>
        <v>--</v>
      </c>
      <c r="AI1248" s="1">
        <f ca="1">COUNTIFS(AC2:AC3002,'pg3'!C250,AH2:AH3002,AH1248)</f>
        <v>0</v>
      </c>
    </row>
    <row r="1249" spans="27:35" ht="12.75" customHeight="1">
      <c r="AA1249" s="1">
        <f t="shared" si="20"/>
        <v>1248</v>
      </c>
      <c r="AB1249" s="1" t="b">
        <f>AND('pg3'!S251&lt;&gt;"Cancelled",'pg3'!S251&lt;&gt;"Account",'pg3'!S251&lt;&gt;"Pending",'pg3'!S251&lt;&gt;"")</f>
        <v>0</v>
      </c>
      <c r="AC1249" s="1" t="str">
        <f>IF(AB1249=TRUE,'pg3'!C251,"")</f>
        <v/>
      </c>
      <c r="AD1249" s="1" t="str">
        <f>IF('pg3'!S251="Ordered",'pg3'!C251,"")</f>
        <v/>
      </c>
      <c r="AE1249" s="2" t="str">
        <f>IF('pg3'!C251&lt;&gt;"",COUNTIF(AD2:AD3002,'pg3'!C251)&gt;4,"--")</f>
        <v>--</v>
      </c>
      <c r="AF1249" s="1" t="str">
        <f ca="1">IF(startDate="",0,IF(AND('pg3'!T251&gt;=startDate,'pg3'!T251&lt;=endDate,'pg3'!R251&lt;&gt;""),'pg3'!R251,""))</f>
        <v/>
      </c>
      <c r="AG1249" s="110" t="str">
        <f>IF(AC1249="","",COUNTIFS(AC2:AC3002,AC1249))</f>
        <v/>
      </c>
      <c r="AH1249" s="2" t="str">
        <f ca="1">IFERROR(MONTH('pg3'!T251),"--")</f>
        <v>--</v>
      </c>
      <c r="AI1249" s="1">
        <f ca="1">COUNTIFS(AC2:AC3002,'pg3'!C251,AH2:AH3002,AH1249)</f>
        <v>0</v>
      </c>
    </row>
    <row r="1250" spans="27:35" ht="12.75" customHeight="1">
      <c r="AA1250" s="1">
        <f t="shared" si="20"/>
        <v>1249</v>
      </c>
      <c r="AB1250" s="1" t="b">
        <f>AND('pg3'!S252&lt;&gt;"Cancelled",'pg3'!S252&lt;&gt;"Account",'pg3'!S252&lt;&gt;"Pending",'pg3'!S252&lt;&gt;"")</f>
        <v>0</v>
      </c>
      <c r="AC1250" s="1" t="str">
        <f>IF(AB1250=TRUE,'pg3'!C252,"")</f>
        <v/>
      </c>
      <c r="AD1250" s="1" t="str">
        <f>IF('pg3'!S252="Ordered",'pg3'!C252,"")</f>
        <v/>
      </c>
      <c r="AE1250" s="2" t="str">
        <f>IF('pg3'!C252&lt;&gt;"",COUNTIF(AD2:AD3002,'pg3'!C252)&gt;4,"--")</f>
        <v>--</v>
      </c>
      <c r="AF1250" s="1" t="str">
        <f ca="1">IF(startDate="",0,IF(AND('pg3'!T252&gt;=startDate,'pg3'!T252&lt;=endDate,'pg3'!R252&lt;&gt;""),'pg3'!R252,""))</f>
        <v/>
      </c>
      <c r="AG1250" s="110" t="str">
        <f>IF(AC1250="","",COUNTIFS(AC2:AC3002,AC1250))</f>
        <v/>
      </c>
      <c r="AH1250" s="2" t="str">
        <f ca="1">IFERROR(MONTH('pg3'!T252),"--")</f>
        <v>--</v>
      </c>
      <c r="AI1250" s="1">
        <f ca="1">COUNTIFS(AC2:AC3002,'pg3'!C252,AH2:AH3002,AH1250)</f>
        <v>0</v>
      </c>
    </row>
    <row r="1251" spans="27:35" ht="12.75" customHeight="1">
      <c r="AA1251" s="1">
        <f t="shared" si="20"/>
        <v>1250</v>
      </c>
      <c r="AB1251" s="1" t="b">
        <f>AND('pg3'!S253&lt;&gt;"Cancelled",'pg3'!S253&lt;&gt;"Account",'pg3'!S253&lt;&gt;"Pending",'pg3'!S253&lt;&gt;"")</f>
        <v>0</v>
      </c>
      <c r="AC1251" s="1" t="str">
        <f>IF(AB1251=TRUE,'pg3'!C253,"")</f>
        <v/>
      </c>
      <c r="AD1251" s="1" t="str">
        <f>IF('pg3'!S253="Ordered",'pg3'!C253,"")</f>
        <v/>
      </c>
      <c r="AE1251" s="2" t="str">
        <f>IF('pg3'!C253&lt;&gt;"",COUNTIF(AD2:AD3002,'pg3'!C253)&gt;4,"--")</f>
        <v>--</v>
      </c>
      <c r="AF1251" s="1" t="str">
        <f ca="1">IF(startDate="",0,IF(AND('pg3'!T253&gt;=startDate,'pg3'!T253&lt;=endDate,'pg3'!R253&lt;&gt;""),'pg3'!R253,""))</f>
        <v/>
      </c>
      <c r="AG1251" s="110" t="str">
        <f>IF(AC1251="","",COUNTIFS(AC2:AC3002,AC1251))</f>
        <v/>
      </c>
      <c r="AH1251" s="2" t="str">
        <f ca="1">IFERROR(MONTH('pg3'!T253),"--")</f>
        <v>--</v>
      </c>
      <c r="AI1251" s="1">
        <f ca="1">COUNTIFS(AC2:AC3002,'pg3'!C253,AH2:AH3002,AH1251)</f>
        <v>0</v>
      </c>
    </row>
    <row r="1252" spans="27:35" ht="12.75" customHeight="1">
      <c r="AA1252" s="1">
        <f t="shared" si="20"/>
        <v>1251</v>
      </c>
      <c r="AB1252" s="1" t="b">
        <f>AND('pg3'!S254&lt;&gt;"Cancelled",'pg3'!S254&lt;&gt;"Account",'pg3'!S254&lt;&gt;"Pending",'pg3'!S254&lt;&gt;"")</f>
        <v>0</v>
      </c>
      <c r="AC1252" s="1" t="str">
        <f>IF(AB1252=TRUE,'pg3'!C254,"")</f>
        <v/>
      </c>
      <c r="AD1252" s="1" t="str">
        <f>IF('pg3'!S254="Ordered",'pg3'!C254,"")</f>
        <v/>
      </c>
      <c r="AE1252" s="2" t="str">
        <f>IF('pg3'!C254&lt;&gt;"",COUNTIF(AD2:AD3002,'pg3'!C254)&gt;4,"--")</f>
        <v>--</v>
      </c>
      <c r="AF1252" s="1" t="str">
        <f ca="1">IF(startDate="",0,IF(AND('pg3'!T254&gt;=startDate,'pg3'!T254&lt;=endDate,'pg3'!R254&lt;&gt;""),'pg3'!R254,""))</f>
        <v/>
      </c>
      <c r="AG1252" s="110" t="str">
        <f>IF(AC1252="","",COUNTIFS(AC2:AC3002,AC1252))</f>
        <v/>
      </c>
      <c r="AH1252" s="2" t="str">
        <f ca="1">IFERROR(MONTH('pg3'!T254),"--")</f>
        <v>--</v>
      </c>
      <c r="AI1252" s="1">
        <f ca="1">COUNTIFS(AC2:AC3002,'pg3'!C254,AH2:AH3002,AH1252)</f>
        <v>0</v>
      </c>
    </row>
    <row r="1253" spans="27:35" ht="12.75" customHeight="1">
      <c r="AA1253" s="1">
        <f t="shared" si="20"/>
        <v>1252</v>
      </c>
      <c r="AB1253" s="1" t="b">
        <f>AND('pg3'!S255&lt;&gt;"Cancelled",'pg3'!S255&lt;&gt;"Account",'pg3'!S255&lt;&gt;"Pending",'pg3'!S255&lt;&gt;"")</f>
        <v>0</v>
      </c>
      <c r="AC1253" s="1" t="str">
        <f>IF(AB1253=TRUE,'pg3'!C255,"")</f>
        <v/>
      </c>
      <c r="AD1253" s="1" t="str">
        <f>IF('pg3'!S255="Ordered",'pg3'!C255,"")</f>
        <v/>
      </c>
      <c r="AE1253" s="2" t="str">
        <f>IF('pg3'!C255&lt;&gt;"",COUNTIF(AD2:AD3002,'pg3'!C255)&gt;4,"--")</f>
        <v>--</v>
      </c>
      <c r="AF1253" s="1" t="str">
        <f ca="1">IF(startDate="",0,IF(AND('pg3'!T255&gt;=startDate,'pg3'!T255&lt;=endDate,'pg3'!R255&lt;&gt;""),'pg3'!R255,""))</f>
        <v/>
      </c>
      <c r="AG1253" s="110" t="str">
        <f>IF(AC1253="","",COUNTIFS(AC2:AC3002,AC1253))</f>
        <v/>
      </c>
      <c r="AH1253" s="2" t="str">
        <f ca="1">IFERROR(MONTH('pg3'!T255),"--")</f>
        <v>--</v>
      </c>
      <c r="AI1253" s="1">
        <f ca="1">COUNTIFS(AC2:AC3002,'pg3'!C255,AH2:AH3002,AH1253)</f>
        <v>0</v>
      </c>
    </row>
    <row r="1254" spans="27:35" ht="12.75" customHeight="1">
      <c r="AA1254" s="1">
        <f t="shared" si="20"/>
        <v>1253</v>
      </c>
      <c r="AB1254" s="1" t="b">
        <f>AND('pg3'!S256&lt;&gt;"Cancelled",'pg3'!S256&lt;&gt;"Account",'pg3'!S256&lt;&gt;"Pending",'pg3'!S256&lt;&gt;"")</f>
        <v>0</v>
      </c>
      <c r="AC1254" s="1" t="str">
        <f>IF(AB1254=TRUE,'pg3'!C256,"")</f>
        <v/>
      </c>
      <c r="AD1254" s="1" t="str">
        <f>IF('pg3'!S256="Ordered",'pg3'!C256,"")</f>
        <v/>
      </c>
      <c r="AE1254" s="2" t="str">
        <f>IF('pg3'!C256&lt;&gt;"",COUNTIF(AD2:AD3002,'pg3'!C256)&gt;4,"--")</f>
        <v>--</v>
      </c>
      <c r="AF1254" s="1" t="str">
        <f ca="1">IF(startDate="",0,IF(AND('pg3'!T256&gt;=startDate,'pg3'!T256&lt;=endDate,'pg3'!R256&lt;&gt;""),'pg3'!R256,""))</f>
        <v/>
      </c>
      <c r="AG1254" s="110" t="str">
        <f>IF(AC1254="","",COUNTIFS(AC2:AC3002,AC1254))</f>
        <v/>
      </c>
      <c r="AH1254" s="2" t="str">
        <f ca="1">IFERROR(MONTH('pg3'!T256),"--")</f>
        <v>--</v>
      </c>
      <c r="AI1254" s="1">
        <f ca="1">COUNTIFS(AC2:AC3002,'pg3'!C256,AH2:AH3002,AH1254)</f>
        <v>0</v>
      </c>
    </row>
    <row r="1255" spans="27:35" ht="12.75" customHeight="1">
      <c r="AA1255" s="1">
        <f t="shared" si="20"/>
        <v>1254</v>
      </c>
      <c r="AB1255" s="1" t="b">
        <f>AND('pg3'!S257&lt;&gt;"Cancelled",'pg3'!S257&lt;&gt;"Account",'pg3'!S257&lt;&gt;"Pending",'pg3'!S257&lt;&gt;"")</f>
        <v>0</v>
      </c>
      <c r="AC1255" s="1" t="str">
        <f>IF(AB1255=TRUE,'pg3'!C257,"")</f>
        <v/>
      </c>
      <c r="AD1255" s="1" t="str">
        <f>IF('pg3'!S257="Ordered",'pg3'!C257,"")</f>
        <v/>
      </c>
      <c r="AE1255" s="2" t="str">
        <f>IF('pg3'!C257&lt;&gt;"",COUNTIF(AD2:AD3002,'pg3'!C257)&gt;4,"--")</f>
        <v>--</v>
      </c>
      <c r="AF1255" s="1" t="str">
        <f ca="1">IF(startDate="",0,IF(AND('pg3'!T257&gt;=startDate,'pg3'!T257&lt;=endDate,'pg3'!R257&lt;&gt;""),'pg3'!R257,""))</f>
        <v/>
      </c>
      <c r="AG1255" s="110" t="str">
        <f>IF(AC1255="","",COUNTIFS(AC2:AC3002,AC1255))</f>
        <v/>
      </c>
      <c r="AH1255" s="2" t="str">
        <f ca="1">IFERROR(MONTH('pg3'!T257),"--")</f>
        <v>--</v>
      </c>
      <c r="AI1255" s="1">
        <f ca="1">COUNTIFS(AC2:AC3002,'pg3'!C257,AH2:AH3002,AH1255)</f>
        <v>0</v>
      </c>
    </row>
    <row r="1256" spans="27:35" ht="12.75" customHeight="1">
      <c r="AA1256" s="1">
        <f t="shared" si="20"/>
        <v>1255</v>
      </c>
      <c r="AB1256" s="1" t="b">
        <f>AND('pg3'!S258&lt;&gt;"Cancelled",'pg3'!S258&lt;&gt;"Account",'pg3'!S258&lt;&gt;"Pending",'pg3'!S258&lt;&gt;"")</f>
        <v>0</v>
      </c>
      <c r="AC1256" s="1" t="str">
        <f>IF(AB1256=TRUE,'pg3'!C258,"")</f>
        <v/>
      </c>
      <c r="AD1256" s="1" t="str">
        <f>IF('pg3'!S258="Ordered",'pg3'!C258,"")</f>
        <v/>
      </c>
      <c r="AE1256" s="2" t="str">
        <f>IF('pg3'!C258&lt;&gt;"",COUNTIF(AD2:AD3002,'pg3'!C258)&gt;4,"--")</f>
        <v>--</v>
      </c>
      <c r="AF1256" s="1" t="str">
        <f ca="1">IF(startDate="",0,IF(AND('pg3'!T258&gt;=startDate,'pg3'!T258&lt;=endDate,'pg3'!R258&lt;&gt;""),'pg3'!R258,""))</f>
        <v/>
      </c>
      <c r="AG1256" s="110" t="str">
        <f>IF(AC1256="","",COUNTIFS(AC2:AC3002,AC1256))</f>
        <v/>
      </c>
      <c r="AH1256" s="2" t="str">
        <f ca="1">IFERROR(MONTH('pg3'!T258),"--")</f>
        <v>--</v>
      </c>
      <c r="AI1256" s="1">
        <f ca="1">COUNTIFS(AC2:AC3002,'pg3'!C258,AH2:AH3002,AH1256)</f>
        <v>0</v>
      </c>
    </row>
    <row r="1257" spans="27:35" ht="12.75" customHeight="1">
      <c r="AA1257" s="1">
        <f t="shared" si="20"/>
        <v>1256</v>
      </c>
      <c r="AB1257" s="1" t="b">
        <f>AND('pg3'!S259&lt;&gt;"Cancelled",'pg3'!S259&lt;&gt;"Account",'pg3'!S259&lt;&gt;"Pending",'pg3'!S259&lt;&gt;"")</f>
        <v>0</v>
      </c>
      <c r="AC1257" s="1" t="str">
        <f>IF(AB1257=TRUE,'pg3'!C259,"")</f>
        <v/>
      </c>
      <c r="AD1257" s="1" t="str">
        <f>IF('pg3'!S259="Ordered",'pg3'!C259,"")</f>
        <v/>
      </c>
      <c r="AE1257" s="2" t="str">
        <f>IF('pg3'!C259&lt;&gt;"",COUNTIF(AD2:AD3002,'pg3'!C259)&gt;4,"--")</f>
        <v>--</v>
      </c>
      <c r="AF1257" s="1" t="str">
        <f ca="1">IF(startDate="",0,IF(AND('pg3'!T259&gt;=startDate,'pg3'!T259&lt;=endDate,'pg3'!R259&lt;&gt;""),'pg3'!R259,""))</f>
        <v/>
      </c>
      <c r="AG1257" s="110" t="str">
        <f>IF(AC1257="","",COUNTIFS(AC2:AC3002,AC1257))</f>
        <v/>
      </c>
      <c r="AH1257" s="2" t="str">
        <f ca="1">IFERROR(MONTH('pg3'!T259),"--")</f>
        <v>--</v>
      </c>
      <c r="AI1257" s="1">
        <f ca="1">COUNTIFS(AC2:AC3002,'pg3'!C259,AH2:AH3002,AH1257)</f>
        <v>0</v>
      </c>
    </row>
    <row r="1258" spans="27:35" ht="12.75" customHeight="1">
      <c r="AA1258" s="1">
        <f t="shared" si="20"/>
        <v>1257</v>
      </c>
      <c r="AB1258" s="1" t="b">
        <f>AND('pg3'!S260&lt;&gt;"Cancelled",'pg3'!S260&lt;&gt;"Account",'pg3'!S260&lt;&gt;"Pending",'pg3'!S260&lt;&gt;"")</f>
        <v>0</v>
      </c>
      <c r="AC1258" s="1" t="str">
        <f>IF(AB1258=TRUE,'pg3'!C260,"")</f>
        <v/>
      </c>
      <c r="AD1258" s="1" t="str">
        <f>IF('pg3'!S260="Ordered",'pg3'!C260,"")</f>
        <v/>
      </c>
      <c r="AE1258" s="2" t="str">
        <f>IF('pg3'!C260&lt;&gt;"",COUNTIF(AD2:AD3002,'pg3'!C260)&gt;4,"--")</f>
        <v>--</v>
      </c>
      <c r="AF1258" s="1" t="str">
        <f ca="1">IF(startDate="",0,IF(AND('pg3'!T260&gt;=startDate,'pg3'!T260&lt;=endDate,'pg3'!R260&lt;&gt;""),'pg3'!R260,""))</f>
        <v/>
      </c>
      <c r="AG1258" s="110" t="str">
        <f>IF(AC1258="","",COUNTIFS(AC2:AC3002,AC1258))</f>
        <v/>
      </c>
      <c r="AH1258" s="2" t="str">
        <f ca="1">IFERROR(MONTH('pg3'!T260),"--")</f>
        <v>--</v>
      </c>
      <c r="AI1258" s="1">
        <f ca="1">COUNTIFS(AC2:AC3002,'pg3'!C260,AH2:AH3002,AH1258)</f>
        <v>0</v>
      </c>
    </row>
    <row r="1259" spans="27:35" ht="12.75" customHeight="1">
      <c r="AA1259" s="1">
        <f t="shared" si="20"/>
        <v>1258</v>
      </c>
      <c r="AB1259" s="1" t="b">
        <f>AND('pg3'!S261&lt;&gt;"Cancelled",'pg3'!S261&lt;&gt;"Account",'pg3'!S261&lt;&gt;"Pending",'pg3'!S261&lt;&gt;"")</f>
        <v>0</v>
      </c>
      <c r="AC1259" s="1" t="str">
        <f>IF(AB1259=TRUE,'pg3'!C261,"")</f>
        <v/>
      </c>
      <c r="AD1259" s="1" t="str">
        <f>IF('pg3'!S261="Ordered",'pg3'!C261,"")</f>
        <v/>
      </c>
      <c r="AE1259" s="2" t="str">
        <f>IF('pg3'!C261&lt;&gt;"",COUNTIF(AD2:AD3002,'pg3'!C261)&gt;4,"--")</f>
        <v>--</v>
      </c>
      <c r="AF1259" s="1" t="str">
        <f ca="1">IF(startDate="",0,IF(AND('pg3'!T261&gt;=startDate,'pg3'!T261&lt;=endDate,'pg3'!R261&lt;&gt;""),'pg3'!R261,""))</f>
        <v/>
      </c>
      <c r="AG1259" s="110" t="str">
        <f>IF(AC1259="","",COUNTIFS(AC2:AC3002,AC1259))</f>
        <v/>
      </c>
      <c r="AH1259" s="2" t="str">
        <f ca="1">IFERROR(MONTH('pg3'!T261),"--")</f>
        <v>--</v>
      </c>
      <c r="AI1259" s="1">
        <f ca="1">COUNTIFS(AC2:AC3002,'pg3'!C261,AH2:AH3002,AH1259)</f>
        <v>0</v>
      </c>
    </row>
    <row r="1260" spans="27:35" ht="12.75" customHeight="1">
      <c r="AA1260" s="1">
        <f t="shared" si="20"/>
        <v>1259</v>
      </c>
      <c r="AB1260" s="1" t="b">
        <f>AND('pg3'!S262&lt;&gt;"Cancelled",'pg3'!S262&lt;&gt;"Account",'pg3'!S262&lt;&gt;"Pending",'pg3'!S262&lt;&gt;"")</f>
        <v>0</v>
      </c>
      <c r="AC1260" s="1" t="str">
        <f>IF(AB1260=TRUE,'pg3'!C262,"")</f>
        <v/>
      </c>
      <c r="AD1260" s="1" t="str">
        <f>IF('pg3'!S262="Ordered",'pg3'!C262,"")</f>
        <v/>
      </c>
      <c r="AE1260" s="2" t="str">
        <f>IF('pg3'!C262&lt;&gt;"",COUNTIF(AD2:AD3002,'pg3'!C262)&gt;4,"--")</f>
        <v>--</v>
      </c>
      <c r="AF1260" s="1" t="str">
        <f ca="1">IF(startDate="",0,IF(AND('pg3'!T262&gt;=startDate,'pg3'!T262&lt;=endDate,'pg3'!R262&lt;&gt;""),'pg3'!R262,""))</f>
        <v/>
      </c>
      <c r="AG1260" s="110" t="str">
        <f>IF(AC1260="","",COUNTIFS(AC2:AC3002,AC1260))</f>
        <v/>
      </c>
      <c r="AH1260" s="2" t="str">
        <f ca="1">IFERROR(MONTH('pg3'!T262),"--")</f>
        <v>--</v>
      </c>
      <c r="AI1260" s="1">
        <f ca="1">COUNTIFS(AC2:AC3002,'pg3'!C262,AH2:AH3002,AH1260)</f>
        <v>0</v>
      </c>
    </row>
    <row r="1261" spans="27:35" ht="12.75" customHeight="1">
      <c r="AA1261" s="1">
        <f t="shared" si="20"/>
        <v>1260</v>
      </c>
      <c r="AB1261" s="1" t="b">
        <f>AND('pg3'!S263&lt;&gt;"Cancelled",'pg3'!S263&lt;&gt;"Account",'pg3'!S263&lt;&gt;"Pending",'pg3'!S263&lt;&gt;"")</f>
        <v>0</v>
      </c>
      <c r="AC1261" s="1" t="str">
        <f>IF(AB1261=TRUE,'pg3'!C263,"")</f>
        <v/>
      </c>
      <c r="AD1261" s="1" t="str">
        <f>IF('pg3'!S263="Ordered",'pg3'!C263,"")</f>
        <v/>
      </c>
      <c r="AE1261" s="2" t="str">
        <f>IF('pg3'!C263&lt;&gt;"",COUNTIF(AD2:AD3002,'pg3'!C263)&gt;4,"--")</f>
        <v>--</v>
      </c>
      <c r="AF1261" s="1" t="str">
        <f ca="1">IF(startDate="",0,IF(AND('pg3'!T263&gt;=startDate,'pg3'!T263&lt;=endDate,'pg3'!R263&lt;&gt;""),'pg3'!R263,""))</f>
        <v/>
      </c>
      <c r="AG1261" s="110" t="str">
        <f>IF(AC1261="","",COUNTIFS(AC2:AC3002,AC1261))</f>
        <v/>
      </c>
      <c r="AH1261" s="2" t="str">
        <f ca="1">IFERROR(MONTH('pg3'!T263),"--")</f>
        <v>--</v>
      </c>
      <c r="AI1261" s="1">
        <f ca="1">COUNTIFS(AC2:AC3002,'pg3'!C263,AH2:AH3002,AH1261)</f>
        <v>0</v>
      </c>
    </row>
    <row r="1262" spans="27:35" ht="12.75" customHeight="1">
      <c r="AA1262" s="1">
        <f t="shared" si="20"/>
        <v>1261</v>
      </c>
      <c r="AB1262" s="1" t="b">
        <f>AND('pg3'!S264&lt;&gt;"Cancelled",'pg3'!S264&lt;&gt;"Account",'pg3'!S264&lt;&gt;"Pending",'pg3'!S264&lt;&gt;"")</f>
        <v>0</v>
      </c>
      <c r="AC1262" s="1" t="str">
        <f>IF(AB1262=TRUE,'pg3'!C264,"")</f>
        <v/>
      </c>
      <c r="AD1262" s="1" t="str">
        <f>IF('pg3'!S264="Ordered",'pg3'!C264,"")</f>
        <v/>
      </c>
      <c r="AE1262" s="2" t="str">
        <f>IF('pg3'!C264&lt;&gt;"",COUNTIF(AD2:AD3002,'pg3'!C264)&gt;4,"--")</f>
        <v>--</v>
      </c>
      <c r="AF1262" s="1" t="str">
        <f ca="1">IF(startDate="",0,IF(AND('pg3'!T264&gt;=startDate,'pg3'!T264&lt;=endDate,'pg3'!R264&lt;&gt;""),'pg3'!R264,""))</f>
        <v/>
      </c>
      <c r="AG1262" s="110" t="str">
        <f>IF(AC1262="","",COUNTIFS(AC2:AC3002,AC1262))</f>
        <v/>
      </c>
      <c r="AH1262" s="2" t="str">
        <f ca="1">IFERROR(MONTH('pg3'!T264),"--")</f>
        <v>--</v>
      </c>
      <c r="AI1262" s="1">
        <f ca="1">COUNTIFS(AC2:AC3002,'pg3'!C264,AH2:AH3002,AH1262)</f>
        <v>0</v>
      </c>
    </row>
    <row r="1263" spans="27:35" ht="12.75" customHeight="1">
      <c r="AA1263" s="1">
        <f t="shared" si="20"/>
        <v>1262</v>
      </c>
      <c r="AB1263" s="1" t="b">
        <f>AND('pg3'!S265&lt;&gt;"Cancelled",'pg3'!S265&lt;&gt;"Account",'pg3'!S265&lt;&gt;"Pending",'pg3'!S265&lt;&gt;"")</f>
        <v>0</v>
      </c>
      <c r="AC1263" s="1" t="str">
        <f>IF(AB1263=TRUE,'pg3'!C265,"")</f>
        <v/>
      </c>
      <c r="AD1263" s="1" t="str">
        <f>IF('pg3'!S265="Ordered",'pg3'!C265,"")</f>
        <v/>
      </c>
      <c r="AE1263" s="2" t="str">
        <f>IF('pg3'!C265&lt;&gt;"",COUNTIF(AD2:AD3002,'pg3'!C265)&gt;4,"--")</f>
        <v>--</v>
      </c>
      <c r="AF1263" s="1" t="str">
        <f ca="1">IF(startDate="",0,IF(AND('pg3'!T265&gt;=startDate,'pg3'!T265&lt;=endDate,'pg3'!R265&lt;&gt;""),'pg3'!R265,""))</f>
        <v/>
      </c>
      <c r="AG1263" s="110" t="str">
        <f>IF(AC1263="","",COUNTIFS(AC2:AC3002,AC1263))</f>
        <v/>
      </c>
      <c r="AH1263" s="2" t="str">
        <f ca="1">IFERROR(MONTH('pg3'!T265),"--")</f>
        <v>--</v>
      </c>
      <c r="AI1263" s="1">
        <f ca="1">COUNTIFS(AC2:AC3002,'pg3'!C265,AH2:AH3002,AH1263)</f>
        <v>0</v>
      </c>
    </row>
    <row r="1264" spans="27:35" ht="12.75" customHeight="1">
      <c r="AA1264" s="1">
        <f t="shared" si="20"/>
        <v>1263</v>
      </c>
      <c r="AB1264" s="1" t="b">
        <f>AND('pg3'!S266&lt;&gt;"Cancelled",'pg3'!S266&lt;&gt;"Account",'pg3'!S266&lt;&gt;"Pending",'pg3'!S266&lt;&gt;"")</f>
        <v>0</v>
      </c>
      <c r="AC1264" s="1" t="str">
        <f>IF(AB1264=TRUE,'pg3'!C266,"")</f>
        <v/>
      </c>
      <c r="AD1264" s="1" t="str">
        <f>IF('pg3'!S266="Ordered",'pg3'!C266,"")</f>
        <v/>
      </c>
      <c r="AE1264" s="2" t="str">
        <f>IF('pg3'!C266&lt;&gt;"",COUNTIF(AD2:AD3002,'pg3'!C266)&gt;4,"--")</f>
        <v>--</v>
      </c>
      <c r="AF1264" s="1" t="str">
        <f ca="1">IF(startDate="",0,IF(AND('pg3'!T266&gt;=startDate,'pg3'!T266&lt;=endDate,'pg3'!R266&lt;&gt;""),'pg3'!R266,""))</f>
        <v/>
      </c>
      <c r="AG1264" s="110" t="str">
        <f>IF(AC1264="","",COUNTIFS(AC2:AC3002,AC1264))</f>
        <v/>
      </c>
      <c r="AH1264" s="2" t="str">
        <f ca="1">IFERROR(MONTH('pg3'!T266),"--")</f>
        <v>--</v>
      </c>
      <c r="AI1264" s="1">
        <f ca="1">COUNTIFS(AC2:AC3002,'pg3'!C266,AH2:AH3002,AH1264)</f>
        <v>0</v>
      </c>
    </row>
    <row r="1265" spans="27:35" ht="12.75" customHeight="1">
      <c r="AA1265" s="1">
        <f t="shared" si="20"/>
        <v>1264</v>
      </c>
      <c r="AB1265" s="1" t="b">
        <f>AND('pg3'!S267&lt;&gt;"Cancelled",'pg3'!S267&lt;&gt;"Account",'pg3'!S267&lt;&gt;"Pending",'pg3'!S267&lt;&gt;"")</f>
        <v>0</v>
      </c>
      <c r="AC1265" s="1" t="str">
        <f>IF(AB1265=TRUE,'pg3'!C267,"")</f>
        <v/>
      </c>
      <c r="AD1265" s="1" t="str">
        <f>IF('pg3'!S267="Ordered",'pg3'!C267,"")</f>
        <v/>
      </c>
      <c r="AE1265" s="2" t="str">
        <f>IF('pg3'!C267&lt;&gt;"",COUNTIF(AD2:AD3002,'pg3'!C267)&gt;4,"--")</f>
        <v>--</v>
      </c>
      <c r="AF1265" s="1" t="str">
        <f ca="1">IF(startDate="",0,IF(AND('pg3'!T267&gt;=startDate,'pg3'!T267&lt;=endDate,'pg3'!R267&lt;&gt;""),'pg3'!R267,""))</f>
        <v/>
      </c>
      <c r="AG1265" s="110" t="str">
        <f>IF(AC1265="","",COUNTIFS(AC2:AC3002,AC1265))</f>
        <v/>
      </c>
      <c r="AH1265" s="2" t="str">
        <f ca="1">IFERROR(MONTH('pg3'!T267),"--")</f>
        <v>--</v>
      </c>
      <c r="AI1265" s="1">
        <f ca="1">COUNTIFS(AC2:AC3002,'pg3'!C267,AH2:AH3002,AH1265)</f>
        <v>0</v>
      </c>
    </row>
    <row r="1266" spans="27:35" ht="12.75" customHeight="1">
      <c r="AA1266" s="1">
        <f t="shared" si="20"/>
        <v>1265</v>
      </c>
      <c r="AB1266" s="1" t="b">
        <f>AND('pg3'!S268&lt;&gt;"Cancelled",'pg3'!S268&lt;&gt;"Account",'pg3'!S268&lt;&gt;"Pending",'pg3'!S268&lt;&gt;"")</f>
        <v>0</v>
      </c>
      <c r="AC1266" s="1" t="str">
        <f>IF(AB1266=TRUE,'pg3'!C268,"")</f>
        <v/>
      </c>
      <c r="AD1266" s="1" t="str">
        <f>IF('pg3'!S268="Ordered",'pg3'!C268,"")</f>
        <v/>
      </c>
      <c r="AE1266" s="2" t="str">
        <f>IF('pg3'!C268&lt;&gt;"",COUNTIF(AD2:AD3002,'pg3'!C268)&gt;4,"--")</f>
        <v>--</v>
      </c>
      <c r="AF1266" s="1" t="str">
        <f ca="1">IF(startDate="",0,IF(AND('pg3'!T268&gt;=startDate,'pg3'!T268&lt;=endDate,'pg3'!R268&lt;&gt;""),'pg3'!R268,""))</f>
        <v/>
      </c>
      <c r="AG1266" s="110" t="str">
        <f>IF(AC1266="","",COUNTIFS(AC2:AC3002,AC1266))</f>
        <v/>
      </c>
      <c r="AH1266" s="2" t="str">
        <f ca="1">IFERROR(MONTH('pg3'!T268),"--")</f>
        <v>--</v>
      </c>
      <c r="AI1266" s="1">
        <f ca="1">COUNTIFS(AC2:AC3002,'pg3'!C268,AH2:AH3002,AH1266)</f>
        <v>0</v>
      </c>
    </row>
    <row r="1267" spans="27:35" ht="12.75" customHeight="1">
      <c r="AA1267" s="1">
        <f t="shared" si="20"/>
        <v>1266</v>
      </c>
      <c r="AB1267" s="1" t="b">
        <f>AND('pg3'!S269&lt;&gt;"Cancelled",'pg3'!S269&lt;&gt;"Account",'pg3'!S269&lt;&gt;"Pending",'pg3'!S269&lt;&gt;"")</f>
        <v>0</v>
      </c>
      <c r="AC1267" s="1" t="str">
        <f>IF(AB1267=TRUE,'pg3'!C269,"")</f>
        <v/>
      </c>
      <c r="AD1267" s="1" t="str">
        <f>IF('pg3'!S269="Ordered",'pg3'!C269,"")</f>
        <v/>
      </c>
      <c r="AE1267" s="2" t="str">
        <f>IF('pg3'!C269&lt;&gt;"",COUNTIF(AD2:AD3002,'pg3'!C269)&gt;4,"--")</f>
        <v>--</v>
      </c>
      <c r="AF1267" s="1" t="str">
        <f ca="1">IF(startDate="",0,IF(AND('pg3'!T269&gt;=startDate,'pg3'!T269&lt;=endDate,'pg3'!R269&lt;&gt;""),'pg3'!R269,""))</f>
        <v/>
      </c>
      <c r="AG1267" s="110" t="str">
        <f>IF(AC1267="","",COUNTIFS(AC2:AC3002,AC1267))</f>
        <v/>
      </c>
      <c r="AH1267" s="2" t="str">
        <f ca="1">IFERROR(MONTH('pg3'!T269),"--")</f>
        <v>--</v>
      </c>
      <c r="AI1267" s="1">
        <f ca="1">COUNTIFS(AC2:AC3002,'pg3'!C269,AH2:AH3002,AH1267)</f>
        <v>0</v>
      </c>
    </row>
    <row r="1268" spans="27:35" ht="12.75" customHeight="1">
      <c r="AA1268" s="1">
        <f t="shared" si="20"/>
        <v>1267</v>
      </c>
      <c r="AB1268" s="1" t="b">
        <f>AND('pg3'!S270&lt;&gt;"Cancelled",'pg3'!S270&lt;&gt;"Account",'pg3'!S270&lt;&gt;"Pending",'pg3'!S270&lt;&gt;"")</f>
        <v>0</v>
      </c>
      <c r="AC1268" s="1" t="str">
        <f>IF(AB1268=TRUE,'pg3'!C270,"")</f>
        <v/>
      </c>
      <c r="AD1268" s="1" t="str">
        <f>IF('pg3'!S270="Ordered",'pg3'!C270,"")</f>
        <v/>
      </c>
      <c r="AE1268" s="2" t="str">
        <f>IF('pg3'!C270&lt;&gt;"",COUNTIF(AD2:AD3002,'pg3'!C270)&gt;4,"--")</f>
        <v>--</v>
      </c>
      <c r="AF1268" s="1" t="str">
        <f ca="1">IF(startDate="",0,IF(AND('pg3'!T270&gt;=startDate,'pg3'!T270&lt;=endDate,'pg3'!R270&lt;&gt;""),'pg3'!R270,""))</f>
        <v/>
      </c>
      <c r="AG1268" s="110" t="str">
        <f>IF(AC1268="","",COUNTIFS(AC2:AC3002,AC1268))</f>
        <v/>
      </c>
      <c r="AH1268" s="2" t="str">
        <f ca="1">IFERROR(MONTH('pg3'!T270),"--")</f>
        <v>--</v>
      </c>
      <c r="AI1268" s="1">
        <f ca="1">COUNTIFS(AC2:AC3002,'pg3'!C270,AH2:AH3002,AH1268)</f>
        <v>0</v>
      </c>
    </row>
    <row r="1269" spans="27:35" ht="12.75" customHeight="1">
      <c r="AA1269" s="1">
        <f t="shared" si="20"/>
        <v>1268</v>
      </c>
      <c r="AB1269" s="1" t="b">
        <f>AND('pg3'!S271&lt;&gt;"Cancelled",'pg3'!S271&lt;&gt;"Account",'pg3'!S271&lt;&gt;"Pending",'pg3'!S271&lt;&gt;"")</f>
        <v>0</v>
      </c>
      <c r="AC1269" s="1" t="str">
        <f>IF(AB1269=TRUE,'pg3'!C271,"")</f>
        <v/>
      </c>
      <c r="AD1269" s="1" t="str">
        <f>IF('pg3'!S271="Ordered",'pg3'!C271,"")</f>
        <v/>
      </c>
      <c r="AE1269" s="2" t="str">
        <f>IF('pg3'!C271&lt;&gt;"",COUNTIF(AD2:AD3002,'pg3'!C271)&gt;4,"--")</f>
        <v>--</v>
      </c>
      <c r="AF1269" s="1" t="str">
        <f ca="1">IF(startDate="",0,IF(AND('pg3'!T271&gt;=startDate,'pg3'!T271&lt;=endDate,'pg3'!R271&lt;&gt;""),'pg3'!R271,""))</f>
        <v/>
      </c>
      <c r="AG1269" s="110" t="str">
        <f>IF(AC1269="","",COUNTIFS(AC2:AC3002,AC1269))</f>
        <v/>
      </c>
      <c r="AH1269" s="2" t="str">
        <f ca="1">IFERROR(MONTH('pg3'!T271),"--")</f>
        <v>--</v>
      </c>
      <c r="AI1269" s="1">
        <f ca="1">COUNTIFS(AC2:AC3002,'pg3'!C271,AH2:AH3002,AH1269)</f>
        <v>0</v>
      </c>
    </row>
    <row r="1270" spans="27:35" ht="12.75" customHeight="1">
      <c r="AA1270" s="1">
        <f t="shared" si="20"/>
        <v>1269</v>
      </c>
      <c r="AB1270" s="1" t="b">
        <f>AND('pg3'!S272&lt;&gt;"Cancelled",'pg3'!S272&lt;&gt;"Account",'pg3'!S272&lt;&gt;"Pending",'pg3'!S272&lt;&gt;"")</f>
        <v>0</v>
      </c>
      <c r="AC1270" s="1" t="str">
        <f>IF(AB1270=TRUE,'pg3'!C272,"")</f>
        <v/>
      </c>
      <c r="AD1270" s="1" t="str">
        <f>IF('pg3'!S272="Ordered",'pg3'!C272,"")</f>
        <v/>
      </c>
      <c r="AE1270" s="2" t="str">
        <f>IF('pg3'!C272&lt;&gt;"",COUNTIF(AD2:AD3002,'pg3'!C272)&gt;4,"--")</f>
        <v>--</v>
      </c>
      <c r="AF1270" s="1" t="str">
        <f ca="1">IF(startDate="",0,IF(AND('pg3'!T272&gt;=startDate,'pg3'!T272&lt;=endDate,'pg3'!R272&lt;&gt;""),'pg3'!R272,""))</f>
        <v/>
      </c>
      <c r="AG1270" s="110" t="str">
        <f>IF(AC1270="","",COUNTIFS(AC2:AC3002,AC1270))</f>
        <v/>
      </c>
      <c r="AH1270" s="2" t="str">
        <f ca="1">IFERROR(MONTH('pg3'!T272),"--")</f>
        <v>--</v>
      </c>
      <c r="AI1270" s="1">
        <f ca="1">COUNTIFS(AC2:AC3002,'pg3'!C272,AH2:AH3002,AH1270)</f>
        <v>0</v>
      </c>
    </row>
    <row r="1271" spans="27:35" ht="12.75" customHeight="1">
      <c r="AA1271" s="1">
        <f t="shared" si="20"/>
        <v>1270</v>
      </c>
      <c r="AB1271" s="1" t="b">
        <f>AND('pg3'!S273&lt;&gt;"Cancelled",'pg3'!S273&lt;&gt;"Account",'pg3'!S273&lt;&gt;"Pending",'pg3'!S273&lt;&gt;"")</f>
        <v>0</v>
      </c>
      <c r="AC1271" s="1" t="str">
        <f>IF(AB1271=TRUE,'pg3'!C273,"")</f>
        <v/>
      </c>
      <c r="AD1271" s="1" t="str">
        <f>IF('pg3'!S273="Ordered",'pg3'!C273,"")</f>
        <v/>
      </c>
      <c r="AE1271" s="2" t="str">
        <f>IF('pg3'!C273&lt;&gt;"",COUNTIF(AD2:AD3002,'pg3'!C273)&gt;4,"--")</f>
        <v>--</v>
      </c>
      <c r="AF1271" s="1" t="str">
        <f ca="1">IF(startDate="",0,IF(AND('pg3'!T273&gt;=startDate,'pg3'!T273&lt;=endDate,'pg3'!R273&lt;&gt;""),'pg3'!R273,""))</f>
        <v/>
      </c>
      <c r="AG1271" s="110" t="str">
        <f>IF(AC1271="","",COUNTIFS(AC2:AC3002,AC1271))</f>
        <v/>
      </c>
      <c r="AH1271" s="2" t="str">
        <f ca="1">IFERROR(MONTH('pg3'!T273),"--")</f>
        <v>--</v>
      </c>
      <c r="AI1271" s="1">
        <f ca="1">COUNTIFS(AC2:AC3002,'pg3'!C273,AH2:AH3002,AH1271)</f>
        <v>0</v>
      </c>
    </row>
    <row r="1272" spans="27:35" ht="12.75" customHeight="1">
      <c r="AA1272" s="1">
        <f t="shared" si="20"/>
        <v>1271</v>
      </c>
      <c r="AB1272" s="1" t="b">
        <f>AND('pg3'!S274&lt;&gt;"Cancelled",'pg3'!S274&lt;&gt;"Account",'pg3'!S274&lt;&gt;"Pending",'pg3'!S274&lt;&gt;"")</f>
        <v>0</v>
      </c>
      <c r="AC1272" s="1" t="str">
        <f>IF(AB1272=TRUE,'pg3'!C274,"")</f>
        <v/>
      </c>
      <c r="AD1272" s="1" t="str">
        <f>IF('pg3'!S274="Ordered",'pg3'!C274,"")</f>
        <v/>
      </c>
      <c r="AE1272" s="2" t="str">
        <f>IF('pg3'!C274&lt;&gt;"",COUNTIF(AD2:AD3002,'pg3'!C274)&gt;4,"--")</f>
        <v>--</v>
      </c>
      <c r="AF1272" s="1" t="str">
        <f ca="1">IF(startDate="",0,IF(AND('pg3'!T274&gt;=startDate,'pg3'!T274&lt;=endDate,'pg3'!R274&lt;&gt;""),'pg3'!R274,""))</f>
        <v/>
      </c>
      <c r="AG1272" s="110" t="str">
        <f>IF(AC1272="","",COUNTIFS(AC2:AC3002,AC1272))</f>
        <v/>
      </c>
      <c r="AH1272" s="2" t="str">
        <f ca="1">IFERROR(MONTH('pg3'!T274),"--")</f>
        <v>--</v>
      </c>
      <c r="AI1272" s="1">
        <f ca="1">COUNTIFS(AC2:AC3002,'pg3'!C274,AH2:AH3002,AH1272)</f>
        <v>0</v>
      </c>
    </row>
    <row r="1273" spans="27:35" ht="12.75" customHeight="1">
      <c r="AA1273" s="1">
        <f t="shared" si="20"/>
        <v>1272</v>
      </c>
      <c r="AB1273" s="1" t="b">
        <f>AND('pg3'!S275&lt;&gt;"Cancelled",'pg3'!S275&lt;&gt;"Account",'pg3'!S275&lt;&gt;"Pending",'pg3'!S275&lt;&gt;"")</f>
        <v>0</v>
      </c>
      <c r="AC1273" s="1" t="str">
        <f>IF(AB1273=TRUE,'pg3'!C275,"")</f>
        <v/>
      </c>
      <c r="AD1273" s="1" t="str">
        <f>IF('pg3'!S275="Ordered",'pg3'!C275,"")</f>
        <v/>
      </c>
      <c r="AE1273" s="2" t="str">
        <f>IF('pg3'!C275&lt;&gt;"",COUNTIF(AD2:AD3002,'pg3'!C275)&gt;4,"--")</f>
        <v>--</v>
      </c>
      <c r="AF1273" s="1" t="str">
        <f ca="1">IF(startDate="",0,IF(AND('pg3'!T275&gt;=startDate,'pg3'!T275&lt;=endDate,'pg3'!R275&lt;&gt;""),'pg3'!R275,""))</f>
        <v/>
      </c>
      <c r="AG1273" s="110" t="str">
        <f>IF(AC1273="","",COUNTIFS(AC2:AC3002,AC1273))</f>
        <v/>
      </c>
      <c r="AH1273" s="2" t="str">
        <f ca="1">IFERROR(MONTH('pg3'!T275),"--")</f>
        <v>--</v>
      </c>
      <c r="AI1273" s="1">
        <f ca="1">COUNTIFS(AC2:AC3002,'pg3'!C275,AH2:AH3002,AH1273)</f>
        <v>0</v>
      </c>
    </row>
    <row r="1274" spans="27:35" ht="12.75" customHeight="1">
      <c r="AA1274" s="1">
        <f t="shared" si="20"/>
        <v>1273</v>
      </c>
      <c r="AB1274" s="1" t="b">
        <f>AND('pg3'!S276&lt;&gt;"Cancelled",'pg3'!S276&lt;&gt;"Account",'pg3'!S276&lt;&gt;"Pending",'pg3'!S276&lt;&gt;"")</f>
        <v>0</v>
      </c>
      <c r="AC1274" s="1" t="str">
        <f>IF(AB1274=TRUE,'pg3'!C276,"")</f>
        <v/>
      </c>
      <c r="AD1274" s="1" t="str">
        <f>IF('pg3'!S276="Ordered",'pg3'!C276,"")</f>
        <v/>
      </c>
      <c r="AE1274" s="2" t="str">
        <f>IF('pg3'!C276&lt;&gt;"",COUNTIF(AD2:AD3002,'pg3'!C276)&gt;4,"--")</f>
        <v>--</v>
      </c>
      <c r="AF1274" s="1" t="str">
        <f ca="1">IF(startDate="",0,IF(AND('pg3'!T276&gt;=startDate,'pg3'!T276&lt;=endDate,'pg3'!R276&lt;&gt;""),'pg3'!R276,""))</f>
        <v/>
      </c>
      <c r="AG1274" s="110" t="str">
        <f>IF(AC1274="","",COUNTIFS(AC2:AC3002,AC1274))</f>
        <v/>
      </c>
      <c r="AH1274" s="2" t="str">
        <f ca="1">IFERROR(MONTH('pg3'!T276),"--")</f>
        <v>--</v>
      </c>
      <c r="AI1274" s="1">
        <f ca="1">COUNTIFS(AC2:AC3002,'pg3'!C276,AH2:AH3002,AH1274)</f>
        <v>0</v>
      </c>
    </row>
    <row r="1275" spans="27:35" ht="12.75" customHeight="1">
      <c r="AA1275" s="1">
        <f t="shared" si="20"/>
        <v>1274</v>
      </c>
      <c r="AB1275" s="1" t="b">
        <f>AND('pg3'!S277&lt;&gt;"Cancelled",'pg3'!S277&lt;&gt;"Account",'pg3'!S277&lt;&gt;"Pending",'pg3'!S277&lt;&gt;"")</f>
        <v>0</v>
      </c>
      <c r="AC1275" s="1" t="str">
        <f>IF(AB1275=TRUE,'pg3'!C277,"")</f>
        <v/>
      </c>
      <c r="AD1275" s="1" t="str">
        <f>IF('pg3'!S277="Ordered",'pg3'!C277,"")</f>
        <v/>
      </c>
      <c r="AE1275" s="2" t="str">
        <f>IF('pg3'!C277&lt;&gt;"",COUNTIF(AD2:AD3002,'pg3'!C277)&gt;4,"--")</f>
        <v>--</v>
      </c>
      <c r="AF1275" s="1" t="str">
        <f ca="1">IF(startDate="",0,IF(AND('pg3'!T277&gt;=startDate,'pg3'!T277&lt;=endDate,'pg3'!R277&lt;&gt;""),'pg3'!R277,""))</f>
        <v/>
      </c>
      <c r="AG1275" s="110" t="str">
        <f>IF(AC1275="","",COUNTIFS(AC2:AC3002,AC1275))</f>
        <v/>
      </c>
      <c r="AH1275" s="2" t="str">
        <f ca="1">IFERROR(MONTH('pg3'!T277),"--")</f>
        <v>--</v>
      </c>
      <c r="AI1275" s="1">
        <f ca="1">COUNTIFS(AC2:AC3002,'pg3'!C277,AH2:AH3002,AH1275)</f>
        <v>0</v>
      </c>
    </row>
    <row r="1276" spans="27:35" ht="12.75" customHeight="1">
      <c r="AA1276" s="1">
        <f t="shared" si="20"/>
        <v>1275</v>
      </c>
      <c r="AB1276" s="1" t="b">
        <f>AND('pg3'!S278&lt;&gt;"Cancelled",'pg3'!S278&lt;&gt;"Account",'pg3'!S278&lt;&gt;"Pending",'pg3'!S278&lt;&gt;"")</f>
        <v>0</v>
      </c>
      <c r="AC1276" s="1" t="str">
        <f>IF(AB1276=TRUE,'pg3'!C278,"")</f>
        <v/>
      </c>
      <c r="AD1276" s="1" t="str">
        <f>IF('pg3'!S278="Ordered",'pg3'!C278,"")</f>
        <v/>
      </c>
      <c r="AE1276" s="2" t="str">
        <f>IF('pg3'!C278&lt;&gt;"",COUNTIF(AD2:AD3002,'pg3'!C278)&gt;4,"--")</f>
        <v>--</v>
      </c>
      <c r="AF1276" s="1" t="str">
        <f ca="1">IF(startDate="",0,IF(AND('pg3'!T278&gt;=startDate,'pg3'!T278&lt;=endDate,'pg3'!R278&lt;&gt;""),'pg3'!R278,""))</f>
        <v/>
      </c>
      <c r="AG1276" s="110" t="str">
        <f>IF(AC1276="","",COUNTIFS(AC2:AC3002,AC1276))</f>
        <v/>
      </c>
      <c r="AH1276" s="2" t="str">
        <f ca="1">IFERROR(MONTH('pg3'!T278),"--")</f>
        <v>--</v>
      </c>
      <c r="AI1276" s="1">
        <f ca="1">COUNTIFS(AC2:AC3002,'pg3'!C278,AH2:AH3002,AH1276)</f>
        <v>0</v>
      </c>
    </row>
    <row r="1277" spans="27:35" ht="12.75" customHeight="1">
      <c r="AA1277" s="1">
        <f t="shared" si="20"/>
        <v>1276</v>
      </c>
      <c r="AB1277" s="1" t="b">
        <f>AND('pg3'!S279&lt;&gt;"Cancelled",'pg3'!S279&lt;&gt;"Account",'pg3'!S279&lt;&gt;"Pending",'pg3'!S279&lt;&gt;"")</f>
        <v>0</v>
      </c>
      <c r="AC1277" s="1" t="str">
        <f>IF(AB1277=TRUE,'pg3'!C279,"")</f>
        <v/>
      </c>
      <c r="AD1277" s="1" t="str">
        <f>IF('pg3'!S279="Ordered",'pg3'!C279,"")</f>
        <v/>
      </c>
      <c r="AE1277" s="2" t="str">
        <f>IF('pg3'!C279&lt;&gt;"",COUNTIF(AD2:AD3002,'pg3'!C279)&gt;4,"--")</f>
        <v>--</v>
      </c>
      <c r="AF1277" s="1" t="str">
        <f ca="1">IF(startDate="",0,IF(AND('pg3'!T279&gt;=startDate,'pg3'!T279&lt;=endDate,'pg3'!R279&lt;&gt;""),'pg3'!R279,""))</f>
        <v/>
      </c>
      <c r="AG1277" s="110" t="str">
        <f>IF(AC1277="","",COUNTIFS(AC2:AC3002,AC1277))</f>
        <v/>
      </c>
      <c r="AH1277" s="2" t="str">
        <f ca="1">IFERROR(MONTH('pg3'!T279),"--")</f>
        <v>--</v>
      </c>
      <c r="AI1277" s="1">
        <f ca="1">COUNTIFS(AC2:AC3002,'pg3'!C279,AH2:AH3002,AH1277)</f>
        <v>0</v>
      </c>
    </row>
    <row r="1278" spans="27:35" ht="12.75" customHeight="1">
      <c r="AA1278" s="1">
        <f t="shared" si="20"/>
        <v>1277</v>
      </c>
      <c r="AB1278" s="1" t="b">
        <f>AND('pg3'!S280&lt;&gt;"Cancelled",'pg3'!S280&lt;&gt;"Account",'pg3'!S280&lt;&gt;"Pending",'pg3'!S280&lt;&gt;"")</f>
        <v>0</v>
      </c>
      <c r="AC1278" s="1" t="str">
        <f>IF(AB1278=TRUE,'pg3'!C280,"")</f>
        <v/>
      </c>
      <c r="AD1278" s="1" t="str">
        <f>IF('pg3'!S280="Ordered",'pg3'!C280,"")</f>
        <v/>
      </c>
      <c r="AE1278" s="2" t="str">
        <f>IF('pg3'!C280&lt;&gt;"",COUNTIF(AD2:AD3002,'pg3'!C280)&gt;4,"--")</f>
        <v>--</v>
      </c>
      <c r="AF1278" s="1" t="str">
        <f ca="1">IF(startDate="",0,IF(AND('pg3'!T280&gt;=startDate,'pg3'!T280&lt;=endDate,'pg3'!R280&lt;&gt;""),'pg3'!R280,""))</f>
        <v/>
      </c>
      <c r="AG1278" s="110" t="str">
        <f>IF(AC1278="","",COUNTIFS(AC2:AC3002,AC1278))</f>
        <v/>
      </c>
      <c r="AH1278" s="2" t="str">
        <f ca="1">IFERROR(MONTH('pg3'!T280),"--")</f>
        <v>--</v>
      </c>
      <c r="AI1278" s="1">
        <f ca="1">COUNTIFS(AC2:AC3002,'pg3'!C280,AH2:AH3002,AH1278)</f>
        <v>0</v>
      </c>
    </row>
    <row r="1279" spans="27:35" ht="12.75" customHeight="1">
      <c r="AA1279" s="1">
        <f t="shared" si="20"/>
        <v>1278</v>
      </c>
      <c r="AB1279" s="1" t="b">
        <f>AND('pg3'!S281&lt;&gt;"Cancelled",'pg3'!S281&lt;&gt;"Account",'pg3'!S281&lt;&gt;"Pending",'pg3'!S281&lt;&gt;"")</f>
        <v>0</v>
      </c>
      <c r="AC1279" s="1" t="str">
        <f>IF(AB1279=TRUE,'pg3'!C281,"")</f>
        <v/>
      </c>
      <c r="AD1279" s="1" t="str">
        <f>IF('pg3'!S281="Ordered",'pg3'!C281,"")</f>
        <v/>
      </c>
      <c r="AE1279" s="2" t="str">
        <f>IF('pg3'!C281&lt;&gt;"",COUNTIF(AD2:AD3002,'pg3'!C281)&gt;4,"--")</f>
        <v>--</v>
      </c>
      <c r="AF1279" s="1" t="str">
        <f ca="1">IF(startDate="",0,IF(AND('pg3'!T281&gt;=startDate,'pg3'!T281&lt;=endDate,'pg3'!R281&lt;&gt;""),'pg3'!R281,""))</f>
        <v/>
      </c>
      <c r="AG1279" s="110" t="str">
        <f>IF(AC1279="","",COUNTIFS(AC2:AC3002,AC1279))</f>
        <v/>
      </c>
      <c r="AH1279" s="2" t="str">
        <f ca="1">IFERROR(MONTH('pg3'!T281),"--")</f>
        <v>--</v>
      </c>
      <c r="AI1279" s="1">
        <f ca="1">COUNTIFS(AC2:AC3002,'pg3'!C281,AH2:AH3002,AH1279)</f>
        <v>0</v>
      </c>
    </row>
    <row r="1280" spans="27:35" ht="12.75" customHeight="1">
      <c r="AA1280" s="1">
        <f t="shared" si="20"/>
        <v>1279</v>
      </c>
      <c r="AB1280" s="1" t="b">
        <f>AND('pg3'!S282&lt;&gt;"Cancelled",'pg3'!S282&lt;&gt;"Account",'pg3'!S282&lt;&gt;"Pending",'pg3'!S282&lt;&gt;"")</f>
        <v>0</v>
      </c>
      <c r="AC1280" s="1" t="str">
        <f>IF(AB1280=TRUE,'pg3'!C282,"")</f>
        <v/>
      </c>
      <c r="AD1280" s="1" t="str">
        <f>IF('pg3'!S282="Ordered",'pg3'!C282,"")</f>
        <v/>
      </c>
      <c r="AE1280" s="2" t="str">
        <f>IF('pg3'!C282&lt;&gt;"",COUNTIF(AD2:AD3002,'pg3'!C282)&gt;4,"--")</f>
        <v>--</v>
      </c>
      <c r="AF1280" s="1" t="str">
        <f ca="1">IF(startDate="",0,IF(AND('pg3'!T282&gt;=startDate,'pg3'!T282&lt;=endDate,'pg3'!R282&lt;&gt;""),'pg3'!R282,""))</f>
        <v/>
      </c>
      <c r="AG1280" s="110" t="str">
        <f>IF(AC1280="","",COUNTIFS(AC2:AC3002,AC1280))</f>
        <v/>
      </c>
      <c r="AH1280" s="2" t="str">
        <f ca="1">IFERROR(MONTH('pg3'!T282),"--")</f>
        <v>--</v>
      </c>
      <c r="AI1280" s="1">
        <f ca="1">COUNTIFS(AC2:AC3002,'pg3'!C282,AH2:AH3002,AH1280)</f>
        <v>0</v>
      </c>
    </row>
    <row r="1281" spans="27:35" ht="12.75" customHeight="1">
      <c r="AA1281" s="1">
        <f t="shared" si="20"/>
        <v>1280</v>
      </c>
      <c r="AB1281" s="1" t="b">
        <f>AND('pg3'!S283&lt;&gt;"Cancelled",'pg3'!S283&lt;&gt;"Account",'pg3'!S283&lt;&gt;"Pending",'pg3'!S283&lt;&gt;"")</f>
        <v>0</v>
      </c>
      <c r="AC1281" s="1" t="str">
        <f>IF(AB1281=TRUE,'pg3'!C283,"")</f>
        <v/>
      </c>
      <c r="AD1281" s="1" t="str">
        <f>IF('pg3'!S283="Ordered",'pg3'!C283,"")</f>
        <v/>
      </c>
      <c r="AE1281" s="2" t="str">
        <f>IF('pg3'!C283&lt;&gt;"",COUNTIF(AD2:AD3002,'pg3'!C283)&gt;4,"--")</f>
        <v>--</v>
      </c>
      <c r="AF1281" s="1" t="str">
        <f ca="1">IF(startDate="",0,IF(AND('pg3'!T283&gt;=startDate,'pg3'!T283&lt;=endDate,'pg3'!R283&lt;&gt;""),'pg3'!R283,""))</f>
        <v/>
      </c>
      <c r="AG1281" s="110" t="str">
        <f>IF(AC1281="","",COUNTIFS(AC2:AC3002,AC1281))</f>
        <v/>
      </c>
      <c r="AH1281" s="2" t="str">
        <f ca="1">IFERROR(MONTH('pg3'!T283),"--")</f>
        <v>--</v>
      </c>
      <c r="AI1281" s="1">
        <f ca="1">COUNTIFS(AC2:AC3002,'pg3'!C283,AH2:AH3002,AH1281)</f>
        <v>0</v>
      </c>
    </row>
    <row r="1282" spans="27:35" ht="12.75" customHeight="1">
      <c r="AA1282" s="1">
        <f t="shared" si="20"/>
        <v>1281</v>
      </c>
      <c r="AB1282" s="1" t="b">
        <f>AND('pg3'!S284&lt;&gt;"Cancelled",'pg3'!S284&lt;&gt;"Account",'pg3'!S284&lt;&gt;"Pending",'pg3'!S284&lt;&gt;"")</f>
        <v>0</v>
      </c>
      <c r="AC1282" s="1" t="str">
        <f>IF(AB1282=TRUE,'pg3'!C284,"")</f>
        <v/>
      </c>
      <c r="AD1282" s="1" t="str">
        <f>IF('pg3'!S284="Ordered",'pg3'!C284,"")</f>
        <v/>
      </c>
      <c r="AE1282" s="2" t="str">
        <f>IF('pg3'!C284&lt;&gt;"",COUNTIF(AD2:AD3002,'pg3'!C284)&gt;4,"--")</f>
        <v>--</v>
      </c>
      <c r="AF1282" s="1" t="str">
        <f ca="1">IF(startDate="",0,IF(AND('pg3'!T284&gt;=startDate,'pg3'!T284&lt;=endDate,'pg3'!R284&lt;&gt;""),'pg3'!R284,""))</f>
        <v/>
      </c>
      <c r="AG1282" s="110" t="str">
        <f>IF(AC1282="","",COUNTIFS(AC2:AC3002,AC1282))</f>
        <v/>
      </c>
      <c r="AH1282" s="2" t="str">
        <f ca="1">IFERROR(MONTH('pg3'!T284),"--")</f>
        <v>--</v>
      </c>
      <c r="AI1282" s="1">
        <f ca="1">COUNTIFS(AC2:AC3002,'pg3'!C284,AH2:AH3002,AH1282)</f>
        <v>0</v>
      </c>
    </row>
    <row r="1283" spans="27:35" ht="12.75" customHeight="1">
      <c r="AA1283" s="1">
        <f t="shared" si="20"/>
        <v>1282</v>
      </c>
      <c r="AB1283" s="1" t="b">
        <f>AND('pg3'!S285&lt;&gt;"Cancelled",'pg3'!S285&lt;&gt;"Account",'pg3'!S285&lt;&gt;"Pending",'pg3'!S285&lt;&gt;"")</f>
        <v>0</v>
      </c>
      <c r="AC1283" s="1" t="str">
        <f>IF(AB1283=TRUE,'pg3'!C285,"")</f>
        <v/>
      </c>
      <c r="AD1283" s="1" t="str">
        <f>IF('pg3'!S285="Ordered",'pg3'!C285,"")</f>
        <v/>
      </c>
      <c r="AE1283" s="2" t="str">
        <f>IF('pg3'!C285&lt;&gt;"",COUNTIF(AD2:AD3002,'pg3'!C285)&gt;4,"--")</f>
        <v>--</v>
      </c>
      <c r="AF1283" s="1" t="str">
        <f ca="1">IF(startDate="",0,IF(AND('pg3'!T285&gt;=startDate,'pg3'!T285&lt;=endDate,'pg3'!R285&lt;&gt;""),'pg3'!R285,""))</f>
        <v/>
      </c>
      <c r="AG1283" s="110" t="str">
        <f>IF(AC1283="","",COUNTIFS(AC2:AC3002,AC1283))</f>
        <v/>
      </c>
      <c r="AH1283" s="2" t="str">
        <f ca="1">IFERROR(MONTH('pg3'!T285),"--")</f>
        <v>--</v>
      </c>
      <c r="AI1283" s="1">
        <f ca="1">COUNTIFS(AC2:AC3002,'pg3'!C285,AH2:AH3002,AH1283)</f>
        <v>0</v>
      </c>
    </row>
    <row r="1284" spans="27:35" ht="12.75" customHeight="1">
      <c r="AA1284" s="1">
        <f t="shared" ref="AA1284:AA1347" si="21">AA1283+1</f>
        <v>1283</v>
      </c>
      <c r="AB1284" s="1" t="b">
        <f>AND('pg3'!S286&lt;&gt;"Cancelled",'pg3'!S286&lt;&gt;"Account",'pg3'!S286&lt;&gt;"Pending",'pg3'!S286&lt;&gt;"")</f>
        <v>0</v>
      </c>
      <c r="AC1284" s="1" t="str">
        <f>IF(AB1284=TRUE,'pg3'!C286,"")</f>
        <v/>
      </c>
      <c r="AD1284" s="1" t="str">
        <f>IF('pg3'!S286="Ordered",'pg3'!C286,"")</f>
        <v/>
      </c>
      <c r="AE1284" s="2" t="str">
        <f>IF('pg3'!C286&lt;&gt;"",COUNTIF(AD2:AD3002,'pg3'!C286)&gt;4,"--")</f>
        <v>--</v>
      </c>
      <c r="AF1284" s="1" t="str">
        <f ca="1">IF(startDate="",0,IF(AND('pg3'!T286&gt;=startDate,'pg3'!T286&lt;=endDate,'pg3'!R286&lt;&gt;""),'pg3'!R286,""))</f>
        <v/>
      </c>
      <c r="AG1284" s="110" t="str">
        <f>IF(AC1284="","",COUNTIFS(AC2:AC3002,AC1284))</f>
        <v/>
      </c>
      <c r="AH1284" s="2" t="str">
        <f ca="1">IFERROR(MONTH('pg3'!T286),"--")</f>
        <v>--</v>
      </c>
      <c r="AI1284" s="1">
        <f ca="1">COUNTIFS(AC2:AC3002,'pg3'!C286,AH2:AH3002,AH1284)</f>
        <v>0</v>
      </c>
    </row>
    <row r="1285" spans="27:35" ht="12.75" customHeight="1">
      <c r="AA1285" s="1">
        <f t="shared" si="21"/>
        <v>1284</v>
      </c>
      <c r="AB1285" s="1" t="b">
        <f>AND('pg3'!S287&lt;&gt;"Cancelled",'pg3'!S287&lt;&gt;"Account",'pg3'!S287&lt;&gt;"Pending",'pg3'!S287&lt;&gt;"")</f>
        <v>0</v>
      </c>
      <c r="AC1285" s="1" t="str">
        <f>IF(AB1285=TRUE,'pg3'!C287,"")</f>
        <v/>
      </c>
      <c r="AD1285" s="1" t="str">
        <f>IF('pg3'!S287="Ordered",'pg3'!C287,"")</f>
        <v/>
      </c>
      <c r="AE1285" s="2" t="str">
        <f>IF('pg3'!C287&lt;&gt;"",COUNTIF(AD2:AD3002,'pg3'!C287)&gt;4,"--")</f>
        <v>--</v>
      </c>
      <c r="AF1285" s="1" t="str">
        <f ca="1">IF(startDate="",0,IF(AND('pg3'!T287&gt;=startDate,'pg3'!T287&lt;=endDate,'pg3'!R287&lt;&gt;""),'pg3'!R287,""))</f>
        <v/>
      </c>
      <c r="AG1285" s="110" t="str">
        <f>IF(AC1285="","",COUNTIFS(AC2:AC3002,AC1285))</f>
        <v/>
      </c>
      <c r="AH1285" s="2" t="str">
        <f ca="1">IFERROR(MONTH('pg3'!T287),"--")</f>
        <v>--</v>
      </c>
      <c r="AI1285" s="1">
        <f ca="1">COUNTIFS(AC2:AC3002,'pg3'!C287,AH2:AH3002,AH1285)</f>
        <v>0</v>
      </c>
    </row>
    <row r="1286" spans="27:35" ht="12.75" customHeight="1">
      <c r="AA1286" s="1">
        <f t="shared" si="21"/>
        <v>1285</v>
      </c>
      <c r="AB1286" s="1" t="b">
        <f>AND('pg3'!S288&lt;&gt;"Cancelled",'pg3'!S288&lt;&gt;"Account",'pg3'!S288&lt;&gt;"Pending",'pg3'!S288&lt;&gt;"")</f>
        <v>0</v>
      </c>
      <c r="AC1286" s="1" t="str">
        <f>IF(AB1286=TRUE,'pg3'!C288,"")</f>
        <v/>
      </c>
      <c r="AD1286" s="1" t="str">
        <f>IF('pg3'!S288="Ordered",'pg3'!C288,"")</f>
        <v/>
      </c>
      <c r="AE1286" s="2" t="str">
        <f>IF('pg3'!C288&lt;&gt;"",COUNTIF(AD2:AD3002,'pg3'!C288)&gt;4,"--")</f>
        <v>--</v>
      </c>
      <c r="AF1286" s="1" t="str">
        <f ca="1">IF(startDate="",0,IF(AND('pg3'!T288&gt;=startDate,'pg3'!T288&lt;=endDate,'pg3'!R288&lt;&gt;""),'pg3'!R288,""))</f>
        <v/>
      </c>
      <c r="AG1286" s="110" t="str">
        <f>IF(AC1286="","",COUNTIFS(AC2:AC3002,AC1286))</f>
        <v/>
      </c>
      <c r="AH1286" s="2" t="str">
        <f ca="1">IFERROR(MONTH('pg3'!T288),"--")</f>
        <v>--</v>
      </c>
      <c r="AI1286" s="1">
        <f ca="1">COUNTIFS(AC2:AC3002,'pg3'!C288,AH2:AH3002,AH1286)</f>
        <v>0</v>
      </c>
    </row>
    <row r="1287" spans="27:35" ht="12.75" customHeight="1">
      <c r="AA1287" s="1">
        <f t="shared" si="21"/>
        <v>1286</v>
      </c>
      <c r="AB1287" s="1" t="b">
        <f>AND('pg3'!S289&lt;&gt;"Cancelled",'pg3'!S289&lt;&gt;"Account",'pg3'!S289&lt;&gt;"Pending",'pg3'!S289&lt;&gt;"")</f>
        <v>0</v>
      </c>
      <c r="AC1287" s="1" t="str">
        <f>IF(AB1287=TRUE,'pg3'!C289,"")</f>
        <v/>
      </c>
      <c r="AD1287" s="1" t="str">
        <f>IF('pg3'!S289="Ordered",'pg3'!C289,"")</f>
        <v/>
      </c>
      <c r="AE1287" s="2" t="str">
        <f>IF('pg3'!C289&lt;&gt;"",COUNTIF(AD2:AD3002,'pg3'!C289)&gt;4,"--")</f>
        <v>--</v>
      </c>
      <c r="AF1287" s="1" t="str">
        <f ca="1">IF(startDate="",0,IF(AND('pg3'!T289&gt;=startDate,'pg3'!T289&lt;=endDate,'pg3'!R289&lt;&gt;""),'pg3'!R289,""))</f>
        <v/>
      </c>
      <c r="AG1287" s="110" t="str">
        <f>IF(AC1287="","",COUNTIFS(AC2:AC3002,AC1287))</f>
        <v/>
      </c>
      <c r="AH1287" s="2" t="str">
        <f ca="1">IFERROR(MONTH('pg3'!T289),"--")</f>
        <v>--</v>
      </c>
      <c r="AI1287" s="1">
        <f ca="1">COUNTIFS(AC2:AC3002,'pg3'!C289,AH2:AH3002,AH1287)</f>
        <v>0</v>
      </c>
    </row>
    <row r="1288" spans="27:35" ht="12.75" customHeight="1">
      <c r="AA1288" s="1">
        <f t="shared" si="21"/>
        <v>1287</v>
      </c>
      <c r="AB1288" s="1" t="b">
        <f>AND('pg3'!S290&lt;&gt;"Cancelled",'pg3'!S290&lt;&gt;"Account",'pg3'!S290&lt;&gt;"Pending",'pg3'!S290&lt;&gt;"")</f>
        <v>0</v>
      </c>
      <c r="AC1288" s="1" t="str">
        <f>IF(AB1288=TRUE,'pg3'!C290,"")</f>
        <v/>
      </c>
      <c r="AD1288" s="1" t="str">
        <f>IF('pg3'!S290="Ordered",'pg3'!C290,"")</f>
        <v/>
      </c>
      <c r="AE1288" s="2" t="str">
        <f>IF('pg3'!C290&lt;&gt;"",COUNTIF(AD2:AD3002,'pg3'!C290)&gt;4,"--")</f>
        <v>--</v>
      </c>
      <c r="AF1288" s="1" t="str">
        <f ca="1">IF(startDate="",0,IF(AND('pg3'!T290&gt;=startDate,'pg3'!T290&lt;=endDate,'pg3'!R290&lt;&gt;""),'pg3'!R290,""))</f>
        <v/>
      </c>
      <c r="AG1288" s="110" t="str">
        <f>IF(AC1288="","",COUNTIFS(AC2:AC3002,AC1288))</f>
        <v/>
      </c>
      <c r="AH1288" s="2" t="str">
        <f ca="1">IFERROR(MONTH('pg3'!T290),"--")</f>
        <v>--</v>
      </c>
      <c r="AI1288" s="1">
        <f ca="1">COUNTIFS(AC2:AC3002,'pg3'!C290,AH2:AH3002,AH1288)</f>
        <v>0</v>
      </c>
    </row>
    <row r="1289" spans="27:35" ht="12.75" customHeight="1">
      <c r="AA1289" s="1">
        <f t="shared" si="21"/>
        <v>1288</v>
      </c>
      <c r="AB1289" s="1" t="b">
        <f>AND('pg3'!S291&lt;&gt;"Cancelled",'pg3'!S291&lt;&gt;"Account",'pg3'!S291&lt;&gt;"Pending",'pg3'!S291&lt;&gt;"")</f>
        <v>0</v>
      </c>
      <c r="AC1289" s="1" t="str">
        <f>IF(AB1289=TRUE,'pg3'!C291,"")</f>
        <v/>
      </c>
      <c r="AD1289" s="1" t="str">
        <f>IF('pg3'!S291="Ordered",'pg3'!C291,"")</f>
        <v/>
      </c>
      <c r="AE1289" s="2" t="str">
        <f>IF('pg3'!C291&lt;&gt;"",COUNTIF(AD2:AD3002,'pg3'!C291)&gt;4,"--")</f>
        <v>--</v>
      </c>
      <c r="AF1289" s="1" t="str">
        <f ca="1">IF(startDate="",0,IF(AND('pg3'!T291&gt;=startDate,'pg3'!T291&lt;=endDate,'pg3'!R291&lt;&gt;""),'pg3'!R291,""))</f>
        <v/>
      </c>
      <c r="AG1289" s="110" t="str">
        <f>IF(AC1289="","",COUNTIFS(AC2:AC3002,AC1289))</f>
        <v/>
      </c>
      <c r="AH1289" s="2" t="str">
        <f ca="1">IFERROR(MONTH('pg3'!T291),"--")</f>
        <v>--</v>
      </c>
      <c r="AI1289" s="1">
        <f ca="1">COUNTIFS(AC2:AC3002,'pg3'!C291,AH2:AH3002,AH1289)</f>
        <v>0</v>
      </c>
    </row>
    <row r="1290" spans="27:35" ht="12.75" customHeight="1">
      <c r="AA1290" s="1">
        <f t="shared" si="21"/>
        <v>1289</v>
      </c>
      <c r="AB1290" s="1" t="b">
        <f>AND('pg3'!S292&lt;&gt;"Cancelled",'pg3'!S292&lt;&gt;"Account",'pg3'!S292&lt;&gt;"Pending",'pg3'!S292&lt;&gt;"")</f>
        <v>0</v>
      </c>
      <c r="AC1290" s="1" t="str">
        <f>IF(AB1290=TRUE,'pg3'!C292,"")</f>
        <v/>
      </c>
      <c r="AD1290" s="1" t="str">
        <f>IF('pg3'!S292="Ordered",'pg3'!C292,"")</f>
        <v/>
      </c>
      <c r="AE1290" s="2" t="str">
        <f>IF('pg3'!C292&lt;&gt;"",COUNTIF(AD2:AD3002,'pg3'!C292)&gt;4,"--")</f>
        <v>--</v>
      </c>
      <c r="AF1290" s="1" t="str">
        <f ca="1">IF(startDate="",0,IF(AND('pg3'!T292&gt;=startDate,'pg3'!T292&lt;=endDate,'pg3'!R292&lt;&gt;""),'pg3'!R292,""))</f>
        <v/>
      </c>
      <c r="AG1290" s="110" t="str">
        <f>IF(AC1290="","",COUNTIFS(AC2:AC3002,AC1290))</f>
        <v/>
      </c>
      <c r="AH1290" s="2" t="str">
        <f ca="1">IFERROR(MONTH('pg3'!T292),"--")</f>
        <v>--</v>
      </c>
      <c r="AI1290" s="1">
        <f ca="1">COUNTIFS(AC2:AC3002,'pg3'!C292,AH2:AH3002,AH1290)</f>
        <v>0</v>
      </c>
    </row>
    <row r="1291" spans="27:35" ht="12.75" customHeight="1">
      <c r="AA1291" s="1">
        <f t="shared" si="21"/>
        <v>1290</v>
      </c>
      <c r="AB1291" s="1" t="b">
        <f>AND('pg3'!S293&lt;&gt;"Cancelled",'pg3'!S293&lt;&gt;"Account",'pg3'!S293&lt;&gt;"Pending",'pg3'!S293&lt;&gt;"")</f>
        <v>0</v>
      </c>
      <c r="AC1291" s="1" t="str">
        <f>IF(AB1291=TRUE,'pg3'!C293,"")</f>
        <v/>
      </c>
      <c r="AD1291" s="1" t="str">
        <f>IF('pg3'!S293="Ordered",'pg3'!C293,"")</f>
        <v/>
      </c>
      <c r="AE1291" s="2" t="str">
        <f>IF('pg3'!C293&lt;&gt;"",COUNTIF(AD2:AD3002,'pg3'!C293)&gt;4,"--")</f>
        <v>--</v>
      </c>
      <c r="AF1291" s="1" t="str">
        <f ca="1">IF(startDate="",0,IF(AND('pg3'!T293&gt;=startDate,'pg3'!T293&lt;=endDate,'pg3'!R293&lt;&gt;""),'pg3'!R293,""))</f>
        <v/>
      </c>
      <c r="AG1291" s="110" t="str">
        <f>IF(AC1291="","",COUNTIFS(AC2:AC3002,AC1291))</f>
        <v/>
      </c>
      <c r="AH1291" s="2" t="str">
        <f ca="1">IFERROR(MONTH('pg3'!T293),"--")</f>
        <v>--</v>
      </c>
      <c r="AI1291" s="1">
        <f ca="1">COUNTIFS(AC2:AC3002,'pg3'!C293,AH2:AH3002,AH1291)</f>
        <v>0</v>
      </c>
    </row>
    <row r="1292" spans="27:35" ht="12.75" customHeight="1">
      <c r="AA1292" s="1">
        <f t="shared" si="21"/>
        <v>1291</v>
      </c>
      <c r="AB1292" s="1" t="b">
        <f>AND('pg3'!S294&lt;&gt;"Cancelled",'pg3'!S294&lt;&gt;"Account",'pg3'!S294&lt;&gt;"Pending",'pg3'!S294&lt;&gt;"")</f>
        <v>0</v>
      </c>
      <c r="AC1292" s="1" t="str">
        <f>IF(AB1292=TRUE,'pg3'!C294,"")</f>
        <v/>
      </c>
      <c r="AD1292" s="1" t="str">
        <f>IF('pg3'!S294="Ordered",'pg3'!C294,"")</f>
        <v/>
      </c>
      <c r="AE1292" s="2" t="str">
        <f>IF('pg3'!C294&lt;&gt;"",COUNTIF(AD2:AD3002,'pg3'!C294)&gt;4,"--")</f>
        <v>--</v>
      </c>
      <c r="AF1292" s="1" t="str">
        <f ca="1">IF(startDate="",0,IF(AND('pg3'!T294&gt;=startDate,'pg3'!T294&lt;=endDate,'pg3'!R294&lt;&gt;""),'pg3'!R294,""))</f>
        <v/>
      </c>
      <c r="AG1292" s="110" t="str">
        <f>IF(AC1292="","",COUNTIFS(AC2:AC3002,AC1292))</f>
        <v/>
      </c>
      <c r="AH1292" s="2" t="str">
        <f ca="1">IFERROR(MONTH('pg3'!T294),"--")</f>
        <v>--</v>
      </c>
      <c r="AI1292" s="1">
        <f ca="1">COUNTIFS(AC2:AC3002,'pg3'!C294,AH2:AH3002,AH1292)</f>
        <v>0</v>
      </c>
    </row>
    <row r="1293" spans="27:35" ht="12.75" customHeight="1">
      <c r="AA1293" s="1">
        <f t="shared" si="21"/>
        <v>1292</v>
      </c>
      <c r="AB1293" s="1" t="b">
        <f>AND('pg3'!S295&lt;&gt;"Cancelled",'pg3'!S295&lt;&gt;"Account",'pg3'!S295&lt;&gt;"Pending",'pg3'!S295&lt;&gt;"")</f>
        <v>0</v>
      </c>
      <c r="AC1293" s="1" t="str">
        <f>IF(AB1293=TRUE,'pg3'!C295,"")</f>
        <v/>
      </c>
      <c r="AD1293" s="1" t="str">
        <f>IF('pg3'!S295="Ordered",'pg3'!C295,"")</f>
        <v/>
      </c>
      <c r="AE1293" s="2" t="str">
        <f>IF('pg3'!C295&lt;&gt;"",COUNTIF(AD2:AD3002,'pg3'!C295)&gt;4,"--")</f>
        <v>--</v>
      </c>
      <c r="AF1293" s="1" t="str">
        <f ca="1">IF(startDate="",0,IF(AND('pg3'!T295&gt;=startDate,'pg3'!T295&lt;=endDate,'pg3'!R295&lt;&gt;""),'pg3'!R295,""))</f>
        <v/>
      </c>
      <c r="AG1293" s="110" t="str">
        <f>IF(AC1293="","",COUNTIFS(AC2:AC3002,AC1293))</f>
        <v/>
      </c>
      <c r="AH1293" s="2" t="str">
        <f ca="1">IFERROR(MONTH('pg3'!T295),"--")</f>
        <v>--</v>
      </c>
      <c r="AI1293" s="1">
        <f ca="1">COUNTIFS(AC2:AC3002,'pg3'!C295,AH2:AH3002,AH1293)</f>
        <v>0</v>
      </c>
    </row>
    <row r="1294" spans="27:35" ht="12.75" customHeight="1">
      <c r="AA1294" s="1">
        <f t="shared" si="21"/>
        <v>1293</v>
      </c>
      <c r="AB1294" s="1" t="b">
        <f>AND('pg3'!S296&lt;&gt;"Cancelled",'pg3'!S296&lt;&gt;"Account",'pg3'!S296&lt;&gt;"Pending",'pg3'!S296&lt;&gt;"")</f>
        <v>0</v>
      </c>
      <c r="AC1294" s="1" t="str">
        <f>IF(AB1294=TRUE,'pg3'!C296,"")</f>
        <v/>
      </c>
      <c r="AD1294" s="1" t="str">
        <f>IF('pg3'!S296="Ordered",'pg3'!C296,"")</f>
        <v/>
      </c>
      <c r="AE1294" s="2" t="str">
        <f>IF('pg3'!C296&lt;&gt;"",COUNTIF(AD2:AD3002,'pg3'!C296)&gt;4,"--")</f>
        <v>--</v>
      </c>
      <c r="AF1294" s="1" t="str">
        <f ca="1">IF(startDate="",0,IF(AND('pg3'!T296&gt;=startDate,'pg3'!T296&lt;=endDate,'pg3'!R296&lt;&gt;""),'pg3'!R296,""))</f>
        <v/>
      </c>
      <c r="AG1294" s="110" t="str">
        <f>IF(AC1294="","",COUNTIFS(AC2:AC3002,AC1294))</f>
        <v/>
      </c>
      <c r="AH1294" s="2" t="str">
        <f ca="1">IFERROR(MONTH('pg3'!T296),"--")</f>
        <v>--</v>
      </c>
      <c r="AI1294" s="1">
        <f ca="1">COUNTIFS(AC2:AC3002,'pg3'!C296,AH2:AH3002,AH1294)</f>
        <v>0</v>
      </c>
    </row>
    <row r="1295" spans="27:35" ht="12.75" customHeight="1">
      <c r="AA1295" s="1">
        <f t="shared" si="21"/>
        <v>1294</v>
      </c>
      <c r="AB1295" s="1" t="b">
        <f>AND('pg3'!S297&lt;&gt;"Cancelled",'pg3'!S297&lt;&gt;"Account",'pg3'!S297&lt;&gt;"Pending",'pg3'!S297&lt;&gt;"")</f>
        <v>0</v>
      </c>
      <c r="AC1295" s="1" t="str">
        <f>IF(AB1295=TRUE,'pg3'!C297,"")</f>
        <v/>
      </c>
      <c r="AD1295" s="1" t="str">
        <f>IF('pg3'!S297="Ordered",'pg3'!C297,"")</f>
        <v/>
      </c>
      <c r="AE1295" s="2" t="str">
        <f>IF('pg3'!C297&lt;&gt;"",COUNTIF(AD2:AD3002,'pg3'!C297)&gt;4,"--")</f>
        <v>--</v>
      </c>
      <c r="AF1295" s="1" t="str">
        <f ca="1">IF(startDate="",0,IF(AND('pg3'!T297&gt;=startDate,'pg3'!T297&lt;=endDate,'pg3'!R297&lt;&gt;""),'pg3'!R297,""))</f>
        <v/>
      </c>
      <c r="AG1295" s="110" t="str">
        <f>IF(AC1295="","",COUNTIFS(AC2:AC3002,AC1295))</f>
        <v/>
      </c>
      <c r="AH1295" s="2" t="str">
        <f ca="1">IFERROR(MONTH('pg3'!T297),"--")</f>
        <v>--</v>
      </c>
      <c r="AI1295" s="1">
        <f ca="1">COUNTIFS(AC2:AC3002,'pg3'!C297,AH2:AH3002,AH1295)</f>
        <v>0</v>
      </c>
    </row>
    <row r="1296" spans="27:35" ht="12.75" customHeight="1">
      <c r="AA1296" s="1">
        <f t="shared" si="21"/>
        <v>1295</v>
      </c>
      <c r="AB1296" s="1" t="b">
        <f>AND('pg3'!S298&lt;&gt;"Cancelled",'pg3'!S298&lt;&gt;"Account",'pg3'!S298&lt;&gt;"Pending",'pg3'!S298&lt;&gt;"")</f>
        <v>0</v>
      </c>
      <c r="AC1296" s="1" t="str">
        <f>IF(AB1296=TRUE,'pg3'!C298,"")</f>
        <v/>
      </c>
      <c r="AD1296" s="1" t="str">
        <f>IF('pg3'!S298="Ordered",'pg3'!C298,"")</f>
        <v/>
      </c>
      <c r="AE1296" s="2" t="str">
        <f>IF('pg3'!C298&lt;&gt;"",COUNTIF(AD2:AD3002,'pg3'!C298)&gt;4,"--")</f>
        <v>--</v>
      </c>
      <c r="AF1296" s="1" t="str">
        <f ca="1">IF(startDate="",0,IF(AND('pg3'!T298&gt;=startDate,'pg3'!T298&lt;=endDate,'pg3'!R298&lt;&gt;""),'pg3'!R298,""))</f>
        <v/>
      </c>
      <c r="AG1296" s="110" t="str">
        <f>IF(AC1296="","",COUNTIFS(AC2:AC3002,AC1296))</f>
        <v/>
      </c>
      <c r="AH1296" s="2" t="str">
        <f ca="1">IFERROR(MONTH('pg3'!T298),"--")</f>
        <v>--</v>
      </c>
      <c r="AI1296" s="1">
        <f ca="1">COUNTIFS(AC2:AC3002,'pg3'!C298,AH2:AH3002,AH1296)</f>
        <v>0</v>
      </c>
    </row>
    <row r="1297" spans="27:35" ht="12.75" customHeight="1">
      <c r="AA1297" s="1">
        <f t="shared" si="21"/>
        <v>1296</v>
      </c>
      <c r="AB1297" s="1" t="b">
        <f>AND('pg3'!S299&lt;&gt;"Cancelled",'pg3'!S299&lt;&gt;"Account",'pg3'!S299&lt;&gt;"Pending",'pg3'!S299&lt;&gt;"")</f>
        <v>0</v>
      </c>
      <c r="AC1297" s="1" t="str">
        <f>IF(AB1297=TRUE,'pg3'!C299,"")</f>
        <v/>
      </c>
      <c r="AD1297" s="1" t="str">
        <f>IF('pg3'!S299="Ordered",'pg3'!C299,"")</f>
        <v/>
      </c>
      <c r="AE1297" s="2" t="str">
        <f>IF('pg3'!C299&lt;&gt;"",COUNTIF(AD2:AD3002,'pg3'!C299)&gt;4,"--")</f>
        <v>--</v>
      </c>
      <c r="AF1297" s="1" t="str">
        <f ca="1">IF(startDate="",0,IF(AND('pg3'!T299&gt;=startDate,'pg3'!T299&lt;=endDate,'pg3'!R299&lt;&gt;""),'pg3'!R299,""))</f>
        <v/>
      </c>
      <c r="AG1297" s="110" t="str">
        <f>IF(AC1297="","",COUNTIFS(AC2:AC3002,AC1297))</f>
        <v/>
      </c>
      <c r="AH1297" s="2" t="str">
        <f ca="1">IFERROR(MONTH('pg3'!T299),"--")</f>
        <v>--</v>
      </c>
      <c r="AI1297" s="1">
        <f ca="1">COUNTIFS(AC2:AC3002,'pg3'!C299,AH2:AH3002,AH1297)</f>
        <v>0</v>
      </c>
    </row>
    <row r="1298" spans="27:35" ht="12.75" customHeight="1">
      <c r="AA1298" s="1">
        <f t="shared" si="21"/>
        <v>1297</v>
      </c>
      <c r="AB1298" s="1" t="b">
        <f>AND('pg3'!S300&lt;&gt;"Cancelled",'pg3'!S300&lt;&gt;"Account",'pg3'!S300&lt;&gt;"Pending",'pg3'!S300&lt;&gt;"")</f>
        <v>0</v>
      </c>
      <c r="AC1298" s="1" t="str">
        <f>IF(AB1298=TRUE,'pg3'!C300,"")</f>
        <v/>
      </c>
      <c r="AD1298" s="1" t="str">
        <f>IF('pg3'!S300="Ordered",'pg3'!C300,"")</f>
        <v/>
      </c>
      <c r="AE1298" s="2" t="str">
        <f>IF('pg3'!C300&lt;&gt;"",COUNTIF(AD2:AD3002,'pg3'!C300)&gt;4,"--")</f>
        <v>--</v>
      </c>
      <c r="AF1298" s="1" t="str">
        <f ca="1">IF(startDate="",0,IF(AND('pg3'!T300&gt;=startDate,'pg3'!T300&lt;=endDate,'pg3'!R300&lt;&gt;""),'pg3'!R300,""))</f>
        <v/>
      </c>
      <c r="AG1298" s="110" t="str">
        <f>IF(AC1298="","",COUNTIFS(AC2:AC3002,AC1298))</f>
        <v/>
      </c>
      <c r="AH1298" s="2" t="str">
        <f ca="1">IFERROR(MONTH('pg3'!T300),"--")</f>
        <v>--</v>
      </c>
      <c r="AI1298" s="1">
        <f ca="1">COUNTIFS(AC2:AC3002,'pg3'!C300,AH2:AH3002,AH1298)</f>
        <v>0</v>
      </c>
    </row>
    <row r="1299" spans="27:35" ht="12.75" customHeight="1">
      <c r="AA1299" s="1">
        <f t="shared" si="21"/>
        <v>1298</v>
      </c>
      <c r="AB1299" s="1" t="b">
        <f>AND('pg3'!S301&lt;&gt;"Cancelled",'pg3'!S301&lt;&gt;"Account",'pg3'!S301&lt;&gt;"Pending",'pg3'!S301&lt;&gt;"")</f>
        <v>0</v>
      </c>
      <c r="AC1299" s="1" t="str">
        <f>IF(AB1299=TRUE,'pg3'!C301,"")</f>
        <v/>
      </c>
      <c r="AD1299" s="1" t="str">
        <f>IF('pg3'!S301="Ordered",'pg3'!C301,"")</f>
        <v/>
      </c>
      <c r="AE1299" s="2" t="str">
        <f>IF('pg3'!C301&lt;&gt;"",COUNTIF(AD2:AD3002,'pg3'!C301)&gt;4,"--")</f>
        <v>--</v>
      </c>
      <c r="AF1299" s="1" t="str">
        <f ca="1">IF(startDate="",0,IF(AND('pg3'!T301&gt;=startDate,'pg3'!T301&lt;=endDate,'pg3'!R301&lt;&gt;""),'pg3'!R301,""))</f>
        <v/>
      </c>
      <c r="AG1299" s="110" t="str">
        <f>IF(AC1299="","",COUNTIFS(AC2:AC3002,AC1299))</f>
        <v/>
      </c>
      <c r="AH1299" s="2" t="str">
        <f ca="1">IFERROR(MONTH('pg3'!T301),"--")</f>
        <v>--</v>
      </c>
      <c r="AI1299" s="1">
        <f ca="1">COUNTIFS(AC2:AC3002,'pg3'!C301,AH2:AH3002,AH1299)</f>
        <v>0</v>
      </c>
    </row>
    <row r="1300" spans="27:35" ht="12.75" customHeight="1">
      <c r="AA1300" s="1">
        <f t="shared" si="21"/>
        <v>1299</v>
      </c>
      <c r="AB1300" s="1" t="b">
        <f>AND('pg3'!S302&lt;&gt;"Cancelled",'pg3'!S302&lt;&gt;"Account",'pg3'!S302&lt;&gt;"Pending",'pg3'!S302&lt;&gt;"")</f>
        <v>0</v>
      </c>
      <c r="AC1300" s="1" t="str">
        <f>IF(AB1300=TRUE,'pg3'!C302,"")</f>
        <v/>
      </c>
      <c r="AD1300" s="1" t="str">
        <f>IF('pg3'!S302="Ordered",'pg3'!C302,"")</f>
        <v/>
      </c>
      <c r="AE1300" s="2" t="str">
        <f>IF('pg3'!C302&lt;&gt;"",COUNTIF(AD2:AD3002,'pg3'!C302)&gt;4,"--")</f>
        <v>--</v>
      </c>
      <c r="AF1300" s="1" t="str">
        <f ca="1">IF(startDate="",0,IF(AND('pg3'!T302&gt;=startDate,'pg3'!T302&lt;=endDate,'pg3'!R302&lt;&gt;""),'pg3'!R302,""))</f>
        <v/>
      </c>
      <c r="AG1300" s="110" t="str">
        <f>IF(AC1300="","",COUNTIFS(AC2:AC3002,AC1300))</f>
        <v/>
      </c>
      <c r="AH1300" s="2" t="str">
        <f ca="1">IFERROR(MONTH('pg3'!T302),"--")</f>
        <v>--</v>
      </c>
      <c r="AI1300" s="1">
        <f ca="1">COUNTIFS(AC2:AC3002,'pg3'!C302,AH2:AH3002,AH1300)</f>
        <v>0</v>
      </c>
    </row>
    <row r="1301" spans="27:35" ht="12.75" customHeight="1">
      <c r="AA1301" s="1">
        <f t="shared" si="21"/>
        <v>1300</v>
      </c>
      <c r="AB1301" s="1" t="b">
        <f>AND('pg3'!S303&lt;&gt;"Cancelled",'pg3'!S303&lt;&gt;"Account",'pg3'!S303&lt;&gt;"Pending",'pg3'!S303&lt;&gt;"")</f>
        <v>0</v>
      </c>
      <c r="AC1301" s="1" t="str">
        <f>IF(AB1301=TRUE,'pg3'!C303,"")</f>
        <v/>
      </c>
      <c r="AD1301" s="1" t="str">
        <f>IF('pg3'!S303="Ordered",'pg3'!C303,"")</f>
        <v/>
      </c>
      <c r="AE1301" s="2" t="str">
        <f>IF('pg3'!C303&lt;&gt;"",COUNTIF(AD2:AD3002,'pg3'!C303)&gt;4,"--")</f>
        <v>--</v>
      </c>
      <c r="AF1301" s="1" t="str">
        <f ca="1">IF(startDate="",0,IF(AND('pg3'!T303&gt;=startDate,'pg3'!T303&lt;=endDate,'pg3'!R303&lt;&gt;""),'pg3'!R303,""))</f>
        <v/>
      </c>
      <c r="AG1301" s="110" t="str">
        <f>IF(AC1301="","",COUNTIFS(AC2:AC3002,AC1301))</f>
        <v/>
      </c>
      <c r="AH1301" s="2" t="str">
        <f ca="1">IFERROR(MONTH('pg3'!T303),"--")</f>
        <v>--</v>
      </c>
      <c r="AI1301" s="1">
        <f ca="1">COUNTIFS(AC2:AC3002,'pg3'!C303,AH2:AH3002,AH1301)</f>
        <v>0</v>
      </c>
    </row>
    <row r="1302" spans="27:35" ht="12.75" customHeight="1">
      <c r="AA1302" s="1">
        <f t="shared" si="21"/>
        <v>1301</v>
      </c>
      <c r="AB1302" s="1" t="b">
        <f>AND('pg3'!S304&lt;&gt;"Cancelled",'pg3'!S304&lt;&gt;"Account",'pg3'!S304&lt;&gt;"Pending",'pg3'!S304&lt;&gt;"")</f>
        <v>0</v>
      </c>
      <c r="AC1302" s="1" t="str">
        <f>IF(AB1302=TRUE,'pg3'!C304,"")</f>
        <v/>
      </c>
      <c r="AD1302" s="1" t="str">
        <f>IF('pg3'!S304="Ordered",'pg3'!C304,"")</f>
        <v/>
      </c>
      <c r="AE1302" s="2" t="str">
        <f>IF('pg3'!C304&lt;&gt;"",COUNTIF(AD2:AD3002,'pg3'!C304)&gt;4,"--")</f>
        <v>--</v>
      </c>
      <c r="AF1302" s="1" t="str">
        <f ca="1">IF(startDate="",0,IF(AND('pg3'!T304&gt;=startDate,'pg3'!T304&lt;=endDate,'pg3'!R304&lt;&gt;""),'pg3'!R304,""))</f>
        <v/>
      </c>
      <c r="AG1302" s="110" t="str">
        <f>IF(AC1302="","",COUNTIFS(AC2:AC3002,AC1302))</f>
        <v/>
      </c>
      <c r="AH1302" s="2" t="str">
        <f ca="1">IFERROR(MONTH('pg3'!T304),"--")</f>
        <v>--</v>
      </c>
      <c r="AI1302" s="1">
        <f ca="1">COUNTIFS(AC2:AC3002,'pg3'!C304,AH2:AH3002,AH1302)</f>
        <v>0</v>
      </c>
    </row>
    <row r="1303" spans="27:35" ht="12.75" customHeight="1">
      <c r="AA1303" s="1">
        <f t="shared" si="21"/>
        <v>1302</v>
      </c>
      <c r="AB1303" s="1" t="b">
        <f>AND('pg3'!S305&lt;&gt;"Cancelled",'pg3'!S305&lt;&gt;"Account",'pg3'!S305&lt;&gt;"Pending",'pg3'!S305&lt;&gt;"")</f>
        <v>0</v>
      </c>
      <c r="AC1303" s="1" t="str">
        <f>IF(AB1303=TRUE,'pg3'!C305,"")</f>
        <v/>
      </c>
      <c r="AD1303" s="1" t="str">
        <f>IF('pg3'!S305="Ordered",'pg3'!C305,"")</f>
        <v/>
      </c>
      <c r="AE1303" s="2" t="str">
        <f>IF('pg3'!C305&lt;&gt;"",COUNTIF(AD2:AD3002,'pg3'!C305)&gt;4,"--")</f>
        <v>--</v>
      </c>
      <c r="AF1303" s="1" t="str">
        <f ca="1">IF(startDate="",0,IF(AND('pg3'!T305&gt;=startDate,'pg3'!T305&lt;=endDate,'pg3'!R305&lt;&gt;""),'pg3'!R305,""))</f>
        <v/>
      </c>
      <c r="AG1303" s="110" t="str">
        <f>IF(AC1303="","",COUNTIFS(AC2:AC3002,AC1303))</f>
        <v/>
      </c>
      <c r="AH1303" s="2" t="str">
        <f ca="1">IFERROR(MONTH('pg3'!T305),"--")</f>
        <v>--</v>
      </c>
      <c r="AI1303" s="1">
        <f ca="1">COUNTIFS(AC2:AC3002,'pg3'!C305,AH2:AH3002,AH1303)</f>
        <v>0</v>
      </c>
    </row>
    <row r="1304" spans="27:35" ht="12.75" customHeight="1">
      <c r="AA1304" s="1">
        <f t="shared" si="21"/>
        <v>1303</v>
      </c>
      <c r="AB1304" s="1" t="b">
        <f>AND('pg3'!S306&lt;&gt;"Cancelled",'pg3'!S306&lt;&gt;"Account",'pg3'!S306&lt;&gt;"Pending",'pg3'!S306&lt;&gt;"")</f>
        <v>0</v>
      </c>
      <c r="AC1304" s="1" t="str">
        <f>IF(AB1304=TRUE,'pg3'!C306,"")</f>
        <v/>
      </c>
      <c r="AD1304" s="1" t="str">
        <f>IF('pg3'!S306="Ordered",'pg3'!C306,"")</f>
        <v/>
      </c>
      <c r="AE1304" s="2" t="str">
        <f>IF('pg3'!C306&lt;&gt;"",COUNTIF(AD2:AD3002,'pg3'!C306)&gt;4,"--")</f>
        <v>--</v>
      </c>
      <c r="AF1304" s="1" t="str">
        <f ca="1">IF(startDate="",0,IF(AND('pg3'!T306&gt;=startDate,'pg3'!T306&lt;=endDate,'pg3'!R306&lt;&gt;""),'pg3'!R306,""))</f>
        <v/>
      </c>
      <c r="AG1304" s="110" t="str">
        <f>IF(AC1304="","",COUNTIFS(AC2:AC3002,AC1304))</f>
        <v/>
      </c>
      <c r="AH1304" s="2" t="str">
        <f ca="1">IFERROR(MONTH('pg3'!T306),"--")</f>
        <v>--</v>
      </c>
      <c r="AI1304" s="1">
        <f ca="1">COUNTIFS(AC2:AC3002,'pg3'!C306,AH2:AH3002,AH1304)</f>
        <v>0</v>
      </c>
    </row>
    <row r="1305" spans="27:35" ht="12.75" customHeight="1">
      <c r="AA1305" s="1">
        <f t="shared" si="21"/>
        <v>1304</v>
      </c>
      <c r="AB1305" s="1" t="b">
        <f>AND('pg3'!S307&lt;&gt;"Cancelled",'pg3'!S307&lt;&gt;"Account",'pg3'!S307&lt;&gt;"Pending",'pg3'!S307&lt;&gt;"")</f>
        <v>0</v>
      </c>
      <c r="AC1305" s="1" t="str">
        <f>IF(AB1305=TRUE,'pg3'!C307,"")</f>
        <v/>
      </c>
      <c r="AD1305" s="1" t="str">
        <f>IF('pg3'!S307="Ordered",'pg3'!C307,"")</f>
        <v/>
      </c>
      <c r="AE1305" s="2" t="str">
        <f>IF('pg3'!C307&lt;&gt;"",COUNTIF(AD2:AD3002,'pg3'!C307)&gt;4,"--")</f>
        <v>--</v>
      </c>
      <c r="AF1305" s="1" t="str">
        <f ca="1">IF(startDate="",0,IF(AND('pg3'!T307&gt;=startDate,'pg3'!T307&lt;=endDate,'pg3'!R307&lt;&gt;""),'pg3'!R307,""))</f>
        <v/>
      </c>
      <c r="AG1305" s="110" t="str">
        <f>IF(AC1305="","",COUNTIFS(AC2:AC3002,AC1305))</f>
        <v/>
      </c>
      <c r="AH1305" s="2" t="str">
        <f ca="1">IFERROR(MONTH('pg3'!T307),"--")</f>
        <v>--</v>
      </c>
      <c r="AI1305" s="1">
        <f ca="1">COUNTIFS(AC2:AC3002,'pg3'!C307,AH2:AH3002,AH1305)</f>
        <v>0</v>
      </c>
    </row>
    <row r="1306" spans="27:35" ht="12.75" customHeight="1">
      <c r="AA1306" s="1">
        <f t="shared" si="21"/>
        <v>1305</v>
      </c>
      <c r="AB1306" s="1" t="b">
        <f>AND('pg3'!S308&lt;&gt;"Cancelled",'pg3'!S308&lt;&gt;"Account",'pg3'!S308&lt;&gt;"Pending",'pg3'!S308&lt;&gt;"")</f>
        <v>0</v>
      </c>
      <c r="AC1306" s="1" t="str">
        <f>IF(AB1306=TRUE,'pg3'!C308,"")</f>
        <v/>
      </c>
      <c r="AD1306" s="1" t="str">
        <f>IF('pg3'!S308="Ordered",'pg3'!C308,"")</f>
        <v/>
      </c>
      <c r="AE1306" s="2" t="str">
        <f>IF('pg3'!C308&lt;&gt;"",COUNTIF(AD2:AD3002,'pg3'!C308)&gt;4,"--")</f>
        <v>--</v>
      </c>
      <c r="AF1306" s="1" t="str">
        <f ca="1">IF(startDate="",0,IF(AND('pg3'!T308&gt;=startDate,'pg3'!T308&lt;=endDate,'pg3'!R308&lt;&gt;""),'pg3'!R308,""))</f>
        <v/>
      </c>
      <c r="AG1306" s="110" t="str">
        <f>IF(AC1306="","",COUNTIFS(AC2:AC3002,AC1306))</f>
        <v/>
      </c>
      <c r="AH1306" s="2" t="str">
        <f ca="1">IFERROR(MONTH('pg3'!T308),"--")</f>
        <v>--</v>
      </c>
      <c r="AI1306" s="1">
        <f ca="1">COUNTIFS(AC2:AC3002,'pg3'!C308,AH2:AH3002,AH1306)</f>
        <v>0</v>
      </c>
    </row>
    <row r="1307" spans="27:35" ht="12.75" customHeight="1">
      <c r="AA1307" s="1">
        <f t="shared" si="21"/>
        <v>1306</v>
      </c>
      <c r="AB1307" s="1" t="b">
        <f>AND('pg3'!S309&lt;&gt;"Cancelled",'pg3'!S309&lt;&gt;"Account",'pg3'!S309&lt;&gt;"Pending",'pg3'!S309&lt;&gt;"")</f>
        <v>0</v>
      </c>
      <c r="AC1307" s="1" t="str">
        <f>IF(AB1307=TRUE,'pg3'!C309,"")</f>
        <v/>
      </c>
      <c r="AD1307" s="1" t="str">
        <f>IF('pg3'!S309="Ordered",'pg3'!C309,"")</f>
        <v/>
      </c>
      <c r="AE1307" s="2" t="str">
        <f>IF('pg3'!C309&lt;&gt;"",COUNTIF(AD2:AD3002,'pg3'!C309)&gt;4,"--")</f>
        <v>--</v>
      </c>
      <c r="AF1307" s="1" t="str">
        <f ca="1">IF(startDate="",0,IF(AND('pg3'!T309&gt;=startDate,'pg3'!T309&lt;=endDate,'pg3'!R309&lt;&gt;""),'pg3'!R309,""))</f>
        <v/>
      </c>
      <c r="AG1307" s="110" t="str">
        <f>IF(AC1307="","",COUNTIFS(AC2:AC3002,AC1307))</f>
        <v/>
      </c>
      <c r="AH1307" s="2" t="str">
        <f ca="1">IFERROR(MONTH('pg3'!T309),"--")</f>
        <v>--</v>
      </c>
      <c r="AI1307" s="1">
        <f ca="1">COUNTIFS(AC2:AC3002,'pg3'!C309,AH2:AH3002,AH1307)</f>
        <v>0</v>
      </c>
    </row>
    <row r="1308" spans="27:35" ht="12.75" customHeight="1">
      <c r="AA1308" s="1">
        <f t="shared" si="21"/>
        <v>1307</v>
      </c>
      <c r="AB1308" s="1" t="b">
        <f>AND('pg3'!S310&lt;&gt;"Cancelled",'pg3'!S310&lt;&gt;"Account",'pg3'!S310&lt;&gt;"Pending",'pg3'!S310&lt;&gt;"")</f>
        <v>0</v>
      </c>
      <c r="AC1308" s="1" t="str">
        <f>IF(AB1308=TRUE,'pg3'!C310,"")</f>
        <v/>
      </c>
      <c r="AD1308" s="1" t="str">
        <f>IF('pg3'!S310="Ordered",'pg3'!C310,"")</f>
        <v/>
      </c>
      <c r="AE1308" s="2" t="str">
        <f>IF('pg3'!C310&lt;&gt;"",COUNTIF(AD2:AD3002,'pg3'!C310)&gt;4,"--")</f>
        <v>--</v>
      </c>
      <c r="AF1308" s="1" t="str">
        <f ca="1">IF(startDate="",0,IF(AND('pg3'!T310&gt;=startDate,'pg3'!T310&lt;=endDate,'pg3'!R310&lt;&gt;""),'pg3'!R310,""))</f>
        <v/>
      </c>
      <c r="AG1308" s="110" t="str">
        <f>IF(AC1308="","",COUNTIFS(AC2:AC3002,AC1308))</f>
        <v/>
      </c>
      <c r="AH1308" s="2" t="str">
        <f ca="1">IFERROR(MONTH('pg3'!T310),"--")</f>
        <v>--</v>
      </c>
      <c r="AI1308" s="1">
        <f ca="1">COUNTIFS(AC2:AC3002,'pg3'!C310,AH2:AH3002,AH1308)</f>
        <v>0</v>
      </c>
    </row>
    <row r="1309" spans="27:35" ht="12.75" customHeight="1">
      <c r="AA1309" s="1">
        <f t="shared" si="21"/>
        <v>1308</v>
      </c>
      <c r="AB1309" s="1" t="b">
        <f>AND('pg3'!S311&lt;&gt;"Cancelled",'pg3'!S311&lt;&gt;"Account",'pg3'!S311&lt;&gt;"Pending",'pg3'!S311&lt;&gt;"")</f>
        <v>0</v>
      </c>
      <c r="AC1309" s="1" t="str">
        <f>IF(AB1309=TRUE,'pg3'!C311,"")</f>
        <v/>
      </c>
      <c r="AD1309" s="1" t="str">
        <f>IF('pg3'!S311="Ordered",'pg3'!C311,"")</f>
        <v/>
      </c>
      <c r="AE1309" s="2" t="str">
        <f>IF('pg3'!C311&lt;&gt;"",COUNTIF(AD2:AD3002,'pg3'!C311)&gt;4,"--")</f>
        <v>--</v>
      </c>
      <c r="AF1309" s="1" t="str">
        <f ca="1">IF(startDate="",0,IF(AND('pg3'!T311&gt;=startDate,'pg3'!T311&lt;=endDate,'pg3'!R311&lt;&gt;""),'pg3'!R311,""))</f>
        <v/>
      </c>
      <c r="AG1309" s="110" t="str">
        <f>IF(AC1309="","",COUNTIFS(AC2:AC3002,AC1309))</f>
        <v/>
      </c>
      <c r="AH1309" s="2" t="str">
        <f ca="1">IFERROR(MONTH('pg3'!T311),"--")</f>
        <v>--</v>
      </c>
      <c r="AI1309" s="1">
        <f ca="1">COUNTIFS(AC2:AC3002,'pg3'!C311,AH2:AH3002,AH1309)</f>
        <v>0</v>
      </c>
    </row>
    <row r="1310" spans="27:35" ht="12.75" customHeight="1">
      <c r="AA1310" s="1">
        <f t="shared" si="21"/>
        <v>1309</v>
      </c>
      <c r="AB1310" s="1" t="b">
        <f>AND('pg3'!S312&lt;&gt;"Cancelled",'pg3'!S312&lt;&gt;"Account",'pg3'!S312&lt;&gt;"Pending",'pg3'!S312&lt;&gt;"")</f>
        <v>0</v>
      </c>
      <c r="AC1310" s="1" t="str">
        <f>IF(AB1310=TRUE,'pg3'!C312,"")</f>
        <v/>
      </c>
      <c r="AD1310" s="1" t="str">
        <f>IF('pg3'!S312="Ordered",'pg3'!C312,"")</f>
        <v/>
      </c>
      <c r="AE1310" s="2" t="str">
        <f>IF('pg3'!C312&lt;&gt;"",COUNTIF(AD2:AD3002,'pg3'!C312)&gt;4,"--")</f>
        <v>--</v>
      </c>
      <c r="AF1310" s="1" t="str">
        <f ca="1">IF(startDate="",0,IF(AND('pg3'!T312&gt;=startDate,'pg3'!T312&lt;=endDate,'pg3'!R312&lt;&gt;""),'pg3'!R312,""))</f>
        <v/>
      </c>
      <c r="AG1310" s="110" t="str">
        <f>IF(AC1310="","",COUNTIFS(AC2:AC3002,AC1310))</f>
        <v/>
      </c>
      <c r="AH1310" s="2" t="str">
        <f ca="1">IFERROR(MONTH('pg3'!T312),"--")</f>
        <v>--</v>
      </c>
      <c r="AI1310" s="1">
        <f ca="1">COUNTIFS(AC2:AC3002,'pg3'!C312,AH2:AH3002,AH1310)</f>
        <v>0</v>
      </c>
    </row>
    <row r="1311" spans="27:35" ht="12.75" customHeight="1">
      <c r="AA1311" s="1">
        <f t="shared" si="21"/>
        <v>1310</v>
      </c>
      <c r="AB1311" s="1" t="b">
        <f>AND('pg3'!S313&lt;&gt;"Cancelled",'pg3'!S313&lt;&gt;"Account",'pg3'!S313&lt;&gt;"Pending",'pg3'!S313&lt;&gt;"")</f>
        <v>0</v>
      </c>
      <c r="AC1311" s="1" t="str">
        <f>IF(AB1311=TRUE,'pg3'!C313,"")</f>
        <v/>
      </c>
      <c r="AD1311" s="1" t="str">
        <f>IF('pg3'!S313="Ordered",'pg3'!C313,"")</f>
        <v/>
      </c>
      <c r="AE1311" s="2" t="str">
        <f>IF('pg3'!C313&lt;&gt;"",COUNTIF(AD2:AD3002,'pg3'!C313)&gt;4,"--")</f>
        <v>--</v>
      </c>
      <c r="AF1311" s="1" t="str">
        <f ca="1">IF(startDate="",0,IF(AND('pg3'!T313&gt;=startDate,'pg3'!T313&lt;=endDate,'pg3'!R313&lt;&gt;""),'pg3'!R313,""))</f>
        <v/>
      </c>
      <c r="AG1311" s="110" t="str">
        <f>IF(AC1311="","",COUNTIFS(AC2:AC3002,AC1311))</f>
        <v/>
      </c>
      <c r="AH1311" s="2" t="str">
        <f ca="1">IFERROR(MONTH('pg3'!T313),"--")</f>
        <v>--</v>
      </c>
      <c r="AI1311" s="1">
        <f ca="1">COUNTIFS(AC2:AC3002,'pg3'!C313,AH2:AH3002,AH1311)</f>
        <v>0</v>
      </c>
    </row>
    <row r="1312" spans="27:35" ht="12.75" customHeight="1">
      <c r="AA1312" s="1">
        <f t="shared" si="21"/>
        <v>1311</v>
      </c>
      <c r="AB1312" s="1" t="b">
        <f>AND('pg3'!S314&lt;&gt;"Cancelled",'pg3'!S314&lt;&gt;"Account",'pg3'!S314&lt;&gt;"Pending",'pg3'!S314&lt;&gt;"")</f>
        <v>0</v>
      </c>
      <c r="AC1312" s="1" t="str">
        <f>IF(AB1312=TRUE,'pg3'!C314,"")</f>
        <v/>
      </c>
      <c r="AD1312" s="1" t="str">
        <f>IF('pg3'!S314="Ordered",'pg3'!C314,"")</f>
        <v/>
      </c>
      <c r="AE1312" s="2" t="str">
        <f>IF('pg3'!C314&lt;&gt;"",COUNTIF(AD2:AD3002,'pg3'!C314)&gt;4,"--")</f>
        <v>--</v>
      </c>
      <c r="AF1312" s="1" t="str">
        <f ca="1">IF(startDate="",0,IF(AND('pg3'!T314&gt;=startDate,'pg3'!T314&lt;=endDate,'pg3'!R314&lt;&gt;""),'pg3'!R314,""))</f>
        <v/>
      </c>
      <c r="AG1312" s="110" t="str">
        <f>IF(AC1312="","",COUNTIFS(AC2:AC3002,AC1312))</f>
        <v/>
      </c>
      <c r="AH1312" s="2" t="str">
        <f ca="1">IFERROR(MONTH('pg3'!T314),"--")</f>
        <v>--</v>
      </c>
      <c r="AI1312" s="1">
        <f ca="1">COUNTIFS(AC2:AC3002,'pg3'!C314,AH2:AH3002,AH1312)</f>
        <v>0</v>
      </c>
    </row>
    <row r="1313" spans="27:35" ht="12.75" customHeight="1">
      <c r="AA1313" s="1">
        <f t="shared" si="21"/>
        <v>1312</v>
      </c>
      <c r="AB1313" s="1" t="b">
        <f>AND('pg3'!S315&lt;&gt;"Cancelled",'pg3'!S315&lt;&gt;"Account",'pg3'!S315&lt;&gt;"Pending",'pg3'!S315&lt;&gt;"")</f>
        <v>0</v>
      </c>
      <c r="AC1313" s="1" t="str">
        <f>IF(AB1313=TRUE,'pg3'!C315,"")</f>
        <v/>
      </c>
      <c r="AD1313" s="1" t="str">
        <f>IF('pg3'!S315="Ordered",'pg3'!C315,"")</f>
        <v/>
      </c>
      <c r="AE1313" s="2" t="str">
        <f>IF('pg3'!C315&lt;&gt;"",COUNTIF(AD2:AD3002,'pg3'!C315)&gt;4,"--")</f>
        <v>--</v>
      </c>
      <c r="AF1313" s="1" t="str">
        <f ca="1">IF(startDate="",0,IF(AND('pg3'!T315&gt;=startDate,'pg3'!T315&lt;=endDate,'pg3'!R315&lt;&gt;""),'pg3'!R315,""))</f>
        <v/>
      </c>
      <c r="AG1313" s="110" t="str">
        <f>IF(AC1313="","",COUNTIFS(AC2:AC3002,AC1313))</f>
        <v/>
      </c>
      <c r="AH1313" s="2" t="str">
        <f ca="1">IFERROR(MONTH('pg3'!T315),"--")</f>
        <v>--</v>
      </c>
      <c r="AI1313" s="1">
        <f ca="1">COUNTIFS(AC2:AC3002,'pg3'!C315,AH2:AH3002,AH1313)</f>
        <v>0</v>
      </c>
    </row>
    <row r="1314" spans="27:35" ht="12.75" customHeight="1">
      <c r="AA1314" s="1">
        <f t="shared" si="21"/>
        <v>1313</v>
      </c>
      <c r="AB1314" s="1" t="b">
        <f>AND('pg3'!S316&lt;&gt;"Cancelled",'pg3'!S316&lt;&gt;"Account",'pg3'!S316&lt;&gt;"Pending",'pg3'!S316&lt;&gt;"")</f>
        <v>0</v>
      </c>
      <c r="AC1314" s="1" t="str">
        <f>IF(AB1314=TRUE,'pg3'!C316,"")</f>
        <v/>
      </c>
      <c r="AD1314" s="1" t="str">
        <f>IF('pg3'!S316="Ordered",'pg3'!C316,"")</f>
        <v/>
      </c>
      <c r="AE1314" s="2" t="str">
        <f>IF('pg3'!C316&lt;&gt;"",COUNTIF(AD2:AD3002,'pg3'!C316)&gt;4,"--")</f>
        <v>--</v>
      </c>
      <c r="AF1314" s="1" t="str">
        <f ca="1">IF(startDate="",0,IF(AND('pg3'!T316&gt;=startDate,'pg3'!T316&lt;=endDate,'pg3'!R316&lt;&gt;""),'pg3'!R316,""))</f>
        <v/>
      </c>
      <c r="AG1314" s="110" t="str">
        <f>IF(AC1314="","",COUNTIFS(AC2:AC3002,AC1314))</f>
        <v/>
      </c>
      <c r="AH1314" s="2" t="str">
        <f ca="1">IFERROR(MONTH('pg3'!T316),"--")</f>
        <v>--</v>
      </c>
      <c r="AI1314" s="1">
        <f ca="1">COUNTIFS(AC2:AC3002,'pg3'!C316,AH2:AH3002,AH1314)</f>
        <v>0</v>
      </c>
    </row>
    <row r="1315" spans="27:35" ht="12.75" customHeight="1">
      <c r="AA1315" s="1">
        <f t="shared" si="21"/>
        <v>1314</v>
      </c>
      <c r="AB1315" s="1" t="b">
        <f>AND('pg3'!S317&lt;&gt;"Cancelled",'pg3'!S317&lt;&gt;"Account",'pg3'!S317&lt;&gt;"Pending",'pg3'!S317&lt;&gt;"")</f>
        <v>0</v>
      </c>
      <c r="AC1315" s="1" t="str">
        <f>IF(AB1315=TRUE,'pg3'!C317,"")</f>
        <v/>
      </c>
      <c r="AD1315" s="1" t="str">
        <f>IF('pg3'!S317="Ordered",'pg3'!C317,"")</f>
        <v/>
      </c>
      <c r="AE1315" s="2" t="str">
        <f>IF('pg3'!C317&lt;&gt;"",COUNTIF(AD2:AD3002,'pg3'!C317)&gt;4,"--")</f>
        <v>--</v>
      </c>
      <c r="AF1315" s="1" t="str">
        <f ca="1">IF(startDate="",0,IF(AND('pg3'!T317&gt;=startDate,'pg3'!T317&lt;=endDate,'pg3'!R317&lt;&gt;""),'pg3'!R317,""))</f>
        <v/>
      </c>
      <c r="AG1315" s="110" t="str">
        <f>IF(AC1315="","",COUNTIFS(AC2:AC3002,AC1315))</f>
        <v/>
      </c>
      <c r="AH1315" s="2" t="str">
        <f ca="1">IFERROR(MONTH('pg3'!T317),"--")</f>
        <v>--</v>
      </c>
      <c r="AI1315" s="1">
        <f ca="1">COUNTIFS(AC2:AC3002,'pg3'!C317,AH2:AH3002,AH1315)</f>
        <v>0</v>
      </c>
    </row>
    <row r="1316" spans="27:35" ht="12.75" customHeight="1">
      <c r="AA1316" s="1">
        <f t="shared" si="21"/>
        <v>1315</v>
      </c>
      <c r="AB1316" s="1" t="b">
        <f>AND('pg3'!S318&lt;&gt;"Cancelled",'pg3'!S318&lt;&gt;"Account",'pg3'!S318&lt;&gt;"Pending",'pg3'!S318&lt;&gt;"")</f>
        <v>0</v>
      </c>
      <c r="AC1316" s="1" t="str">
        <f>IF(AB1316=TRUE,'pg3'!C318,"")</f>
        <v/>
      </c>
      <c r="AD1316" s="1" t="str">
        <f>IF('pg3'!S318="Ordered",'pg3'!C318,"")</f>
        <v/>
      </c>
      <c r="AE1316" s="2" t="str">
        <f>IF('pg3'!C318&lt;&gt;"",COUNTIF(AD2:AD3002,'pg3'!C318)&gt;4,"--")</f>
        <v>--</v>
      </c>
      <c r="AF1316" s="1" t="str">
        <f ca="1">IF(startDate="",0,IF(AND('pg3'!T318&gt;=startDate,'pg3'!T318&lt;=endDate,'pg3'!R318&lt;&gt;""),'pg3'!R318,""))</f>
        <v/>
      </c>
      <c r="AG1316" s="110" t="str">
        <f>IF(AC1316="","",COUNTIFS(AC2:AC3002,AC1316))</f>
        <v/>
      </c>
      <c r="AH1316" s="2" t="str">
        <f ca="1">IFERROR(MONTH('pg3'!T318),"--")</f>
        <v>--</v>
      </c>
      <c r="AI1316" s="1">
        <f ca="1">COUNTIFS(AC2:AC3002,'pg3'!C318,AH2:AH3002,AH1316)</f>
        <v>0</v>
      </c>
    </row>
    <row r="1317" spans="27:35" ht="12.75" customHeight="1">
      <c r="AA1317" s="1">
        <f t="shared" si="21"/>
        <v>1316</v>
      </c>
      <c r="AB1317" s="1" t="b">
        <f>AND('pg3'!S319&lt;&gt;"Cancelled",'pg3'!S319&lt;&gt;"Account",'pg3'!S319&lt;&gt;"Pending",'pg3'!S319&lt;&gt;"")</f>
        <v>0</v>
      </c>
      <c r="AC1317" s="1" t="str">
        <f>IF(AB1317=TRUE,'pg3'!C319,"")</f>
        <v/>
      </c>
      <c r="AD1317" s="1" t="str">
        <f>IF('pg3'!S319="Ordered",'pg3'!C319,"")</f>
        <v/>
      </c>
      <c r="AE1317" s="2" t="str">
        <f>IF('pg3'!C319&lt;&gt;"",COUNTIF(AD2:AD3002,'pg3'!C319)&gt;4,"--")</f>
        <v>--</v>
      </c>
      <c r="AF1317" s="1" t="str">
        <f ca="1">IF(startDate="",0,IF(AND('pg3'!T319&gt;=startDate,'pg3'!T319&lt;=endDate,'pg3'!R319&lt;&gt;""),'pg3'!R319,""))</f>
        <v/>
      </c>
      <c r="AG1317" s="110" t="str">
        <f>IF(AC1317="","",COUNTIFS(AC2:AC3002,AC1317))</f>
        <v/>
      </c>
      <c r="AH1317" s="2" t="str">
        <f ca="1">IFERROR(MONTH('pg3'!T319),"--")</f>
        <v>--</v>
      </c>
      <c r="AI1317" s="1">
        <f ca="1">COUNTIFS(AC2:AC3002,'pg3'!C319,AH2:AH3002,AH1317)</f>
        <v>0</v>
      </c>
    </row>
    <row r="1318" spans="27:35" ht="12.75" customHeight="1">
      <c r="AA1318" s="1">
        <f t="shared" si="21"/>
        <v>1317</v>
      </c>
      <c r="AB1318" s="1" t="b">
        <f>AND('pg3'!S320&lt;&gt;"Cancelled",'pg3'!S320&lt;&gt;"Account",'pg3'!S320&lt;&gt;"Pending",'pg3'!S320&lt;&gt;"")</f>
        <v>0</v>
      </c>
      <c r="AC1318" s="1" t="str">
        <f>IF(AB1318=TRUE,'pg3'!C320,"")</f>
        <v/>
      </c>
      <c r="AD1318" s="1" t="str">
        <f>IF('pg3'!S320="Ordered",'pg3'!C320,"")</f>
        <v/>
      </c>
      <c r="AE1318" s="2" t="str">
        <f>IF('pg3'!C320&lt;&gt;"",COUNTIF(AD2:AD3002,'pg3'!C320)&gt;4,"--")</f>
        <v>--</v>
      </c>
      <c r="AF1318" s="1" t="str">
        <f ca="1">IF(startDate="",0,IF(AND('pg3'!T320&gt;=startDate,'pg3'!T320&lt;=endDate,'pg3'!R320&lt;&gt;""),'pg3'!R320,""))</f>
        <v/>
      </c>
      <c r="AG1318" s="110" t="str">
        <f>IF(AC1318="","",COUNTIFS(AC2:AC3002,AC1318))</f>
        <v/>
      </c>
      <c r="AH1318" s="2" t="str">
        <f ca="1">IFERROR(MONTH('pg3'!T320),"--")</f>
        <v>--</v>
      </c>
      <c r="AI1318" s="1">
        <f ca="1">COUNTIFS(AC2:AC3002,'pg3'!C320,AH2:AH3002,AH1318)</f>
        <v>0</v>
      </c>
    </row>
    <row r="1319" spans="27:35" ht="12.75" customHeight="1">
      <c r="AA1319" s="1">
        <f t="shared" si="21"/>
        <v>1318</v>
      </c>
      <c r="AB1319" s="1" t="b">
        <f>AND('pg3'!S321&lt;&gt;"Cancelled",'pg3'!S321&lt;&gt;"Account",'pg3'!S321&lt;&gt;"Pending",'pg3'!S321&lt;&gt;"")</f>
        <v>0</v>
      </c>
      <c r="AC1319" s="1" t="str">
        <f>IF(AB1319=TRUE,'pg3'!C321,"")</f>
        <v/>
      </c>
      <c r="AD1319" s="1" t="str">
        <f>IF('pg3'!S321="Ordered",'pg3'!C321,"")</f>
        <v/>
      </c>
      <c r="AE1319" s="2" t="str">
        <f>IF('pg3'!C321&lt;&gt;"",COUNTIF(AD2:AD3002,'pg3'!C321)&gt;4,"--")</f>
        <v>--</v>
      </c>
      <c r="AF1319" s="1" t="str">
        <f ca="1">IF(startDate="",0,IF(AND('pg3'!T321&gt;=startDate,'pg3'!T321&lt;=endDate,'pg3'!R321&lt;&gt;""),'pg3'!R321,""))</f>
        <v/>
      </c>
      <c r="AG1319" s="110" t="str">
        <f>IF(AC1319="","",COUNTIFS(AC2:AC3002,AC1319))</f>
        <v/>
      </c>
      <c r="AH1319" s="2" t="str">
        <f ca="1">IFERROR(MONTH('pg3'!T321),"--")</f>
        <v>--</v>
      </c>
      <c r="AI1319" s="1">
        <f ca="1">COUNTIFS(AC2:AC3002,'pg3'!C321,AH2:AH3002,AH1319)</f>
        <v>0</v>
      </c>
    </row>
    <row r="1320" spans="27:35" ht="12.75" customHeight="1">
      <c r="AA1320" s="1">
        <f t="shared" si="21"/>
        <v>1319</v>
      </c>
      <c r="AB1320" s="1" t="b">
        <f>AND('pg3'!S322&lt;&gt;"Cancelled",'pg3'!S322&lt;&gt;"Account",'pg3'!S322&lt;&gt;"Pending",'pg3'!S322&lt;&gt;"")</f>
        <v>0</v>
      </c>
      <c r="AC1320" s="1" t="str">
        <f>IF(AB1320=TRUE,'pg3'!C322,"")</f>
        <v/>
      </c>
      <c r="AD1320" s="1" t="str">
        <f>IF('pg3'!S322="Ordered",'pg3'!C322,"")</f>
        <v/>
      </c>
      <c r="AE1320" s="2" t="str">
        <f>IF('pg3'!C322&lt;&gt;"",COUNTIF(AD2:AD3002,'pg3'!C322)&gt;4,"--")</f>
        <v>--</v>
      </c>
      <c r="AF1320" s="1" t="str">
        <f ca="1">IF(startDate="",0,IF(AND('pg3'!T322&gt;=startDate,'pg3'!T322&lt;=endDate,'pg3'!R322&lt;&gt;""),'pg3'!R322,""))</f>
        <v/>
      </c>
      <c r="AG1320" s="110" t="str">
        <f>IF(AC1320="","",COUNTIFS(AC2:AC3002,AC1320))</f>
        <v/>
      </c>
      <c r="AH1320" s="2" t="str">
        <f ca="1">IFERROR(MONTH('pg3'!T322),"--")</f>
        <v>--</v>
      </c>
      <c r="AI1320" s="1">
        <f ca="1">COUNTIFS(AC2:AC3002,'pg3'!C322,AH2:AH3002,AH1320)</f>
        <v>0</v>
      </c>
    </row>
    <row r="1321" spans="27:35" ht="12.75" customHeight="1">
      <c r="AA1321" s="1">
        <f t="shared" si="21"/>
        <v>1320</v>
      </c>
      <c r="AB1321" s="1" t="b">
        <f>AND('pg3'!S323&lt;&gt;"Cancelled",'pg3'!S323&lt;&gt;"Account",'pg3'!S323&lt;&gt;"Pending",'pg3'!S323&lt;&gt;"")</f>
        <v>0</v>
      </c>
      <c r="AC1321" s="1" t="str">
        <f>IF(AB1321=TRUE,'pg3'!C323,"")</f>
        <v/>
      </c>
      <c r="AD1321" s="1" t="str">
        <f>IF('pg3'!S323="Ordered",'pg3'!C323,"")</f>
        <v/>
      </c>
      <c r="AE1321" s="2" t="str">
        <f>IF('pg3'!C323&lt;&gt;"",COUNTIF(AD2:AD3002,'pg3'!C323)&gt;4,"--")</f>
        <v>--</v>
      </c>
      <c r="AF1321" s="1" t="str">
        <f ca="1">IF(startDate="",0,IF(AND('pg3'!T323&gt;=startDate,'pg3'!T323&lt;=endDate,'pg3'!R323&lt;&gt;""),'pg3'!R323,""))</f>
        <v/>
      </c>
      <c r="AG1321" s="110" t="str">
        <f>IF(AC1321="","",COUNTIFS(AC2:AC3002,AC1321))</f>
        <v/>
      </c>
      <c r="AH1321" s="2" t="str">
        <f ca="1">IFERROR(MONTH('pg3'!T323),"--")</f>
        <v>--</v>
      </c>
      <c r="AI1321" s="1">
        <f ca="1">COUNTIFS(AC2:AC3002,'pg3'!C323,AH2:AH3002,AH1321)</f>
        <v>0</v>
      </c>
    </row>
    <row r="1322" spans="27:35" ht="12.75" customHeight="1">
      <c r="AA1322" s="1">
        <f t="shared" si="21"/>
        <v>1321</v>
      </c>
      <c r="AB1322" s="1" t="b">
        <f>AND('pg3'!S324&lt;&gt;"Cancelled",'pg3'!S324&lt;&gt;"Account",'pg3'!S324&lt;&gt;"Pending",'pg3'!S324&lt;&gt;"")</f>
        <v>0</v>
      </c>
      <c r="AC1322" s="1" t="str">
        <f>IF(AB1322=TRUE,'pg3'!C324,"")</f>
        <v/>
      </c>
      <c r="AD1322" s="1" t="str">
        <f>IF('pg3'!S324="Ordered",'pg3'!C324,"")</f>
        <v/>
      </c>
      <c r="AE1322" s="2" t="str">
        <f>IF('pg3'!C324&lt;&gt;"",COUNTIF(AD2:AD3002,'pg3'!C324)&gt;4,"--")</f>
        <v>--</v>
      </c>
      <c r="AF1322" s="1" t="str">
        <f ca="1">IF(startDate="",0,IF(AND('pg3'!T324&gt;=startDate,'pg3'!T324&lt;=endDate,'pg3'!R324&lt;&gt;""),'pg3'!R324,""))</f>
        <v/>
      </c>
      <c r="AG1322" s="110" t="str">
        <f>IF(AC1322="","",COUNTIFS(AC2:AC3002,AC1322))</f>
        <v/>
      </c>
      <c r="AH1322" s="2" t="str">
        <f ca="1">IFERROR(MONTH('pg3'!T324),"--")</f>
        <v>--</v>
      </c>
      <c r="AI1322" s="1">
        <f ca="1">COUNTIFS(AC2:AC3002,'pg3'!C324,AH2:AH3002,AH1322)</f>
        <v>0</v>
      </c>
    </row>
    <row r="1323" spans="27:35" ht="12.75" customHeight="1">
      <c r="AA1323" s="1">
        <f t="shared" si="21"/>
        <v>1322</v>
      </c>
      <c r="AB1323" s="1" t="b">
        <f>AND('pg3'!S325&lt;&gt;"Cancelled",'pg3'!S325&lt;&gt;"Account",'pg3'!S325&lt;&gt;"Pending",'pg3'!S325&lt;&gt;"")</f>
        <v>0</v>
      </c>
      <c r="AC1323" s="1" t="str">
        <f>IF(AB1323=TRUE,'pg3'!C325,"")</f>
        <v/>
      </c>
      <c r="AD1323" s="1" t="str">
        <f>IF('pg3'!S325="Ordered",'pg3'!C325,"")</f>
        <v/>
      </c>
      <c r="AE1323" s="2" t="str">
        <f>IF('pg3'!C325&lt;&gt;"",COUNTIF(AD2:AD3002,'pg3'!C325)&gt;4,"--")</f>
        <v>--</v>
      </c>
      <c r="AF1323" s="1" t="str">
        <f ca="1">IF(startDate="",0,IF(AND('pg3'!T325&gt;=startDate,'pg3'!T325&lt;=endDate,'pg3'!R325&lt;&gt;""),'pg3'!R325,""))</f>
        <v/>
      </c>
      <c r="AG1323" s="110" t="str">
        <f>IF(AC1323="","",COUNTIFS(AC2:AC3002,AC1323))</f>
        <v/>
      </c>
      <c r="AH1323" s="2" t="str">
        <f ca="1">IFERROR(MONTH('pg3'!T325),"--")</f>
        <v>--</v>
      </c>
      <c r="AI1323" s="1">
        <f ca="1">COUNTIFS(AC2:AC3002,'pg3'!C325,AH2:AH3002,AH1323)</f>
        <v>0</v>
      </c>
    </row>
    <row r="1324" spans="27:35" ht="12.75" customHeight="1">
      <c r="AA1324" s="1">
        <f t="shared" si="21"/>
        <v>1323</v>
      </c>
      <c r="AB1324" s="1" t="b">
        <f>AND('pg3'!S326&lt;&gt;"Cancelled",'pg3'!S326&lt;&gt;"Account",'pg3'!S326&lt;&gt;"Pending",'pg3'!S326&lt;&gt;"")</f>
        <v>0</v>
      </c>
      <c r="AC1324" s="1" t="str">
        <f>IF(AB1324=TRUE,'pg3'!C326,"")</f>
        <v/>
      </c>
      <c r="AD1324" s="1" t="str">
        <f>IF('pg3'!S326="Ordered",'pg3'!C326,"")</f>
        <v/>
      </c>
      <c r="AE1324" s="2" t="str">
        <f>IF('pg3'!C326&lt;&gt;"",COUNTIF(AD2:AD3002,'pg3'!C326)&gt;4,"--")</f>
        <v>--</v>
      </c>
      <c r="AF1324" s="1" t="str">
        <f ca="1">IF(startDate="",0,IF(AND('pg3'!T326&gt;=startDate,'pg3'!T326&lt;=endDate,'pg3'!R326&lt;&gt;""),'pg3'!R326,""))</f>
        <v/>
      </c>
      <c r="AG1324" s="110" t="str">
        <f>IF(AC1324="","",COUNTIFS(AC2:AC3002,AC1324))</f>
        <v/>
      </c>
      <c r="AH1324" s="2" t="str">
        <f ca="1">IFERROR(MONTH('pg3'!T326),"--")</f>
        <v>--</v>
      </c>
      <c r="AI1324" s="1">
        <f ca="1">COUNTIFS(AC2:AC3002,'pg3'!C326,AH2:AH3002,AH1324)</f>
        <v>0</v>
      </c>
    </row>
    <row r="1325" spans="27:35" ht="12.75" customHeight="1">
      <c r="AA1325" s="1">
        <f t="shared" si="21"/>
        <v>1324</v>
      </c>
      <c r="AB1325" s="1" t="b">
        <f>AND('pg3'!S327&lt;&gt;"Cancelled",'pg3'!S327&lt;&gt;"Account",'pg3'!S327&lt;&gt;"Pending",'pg3'!S327&lt;&gt;"")</f>
        <v>0</v>
      </c>
      <c r="AC1325" s="1" t="str">
        <f>IF(AB1325=TRUE,'pg3'!C327,"")</f>
        <v/>
      </c>
      <c r="AD1325" s="1" t="str">
        <f>IF('pg3'!S327="Ordered",'pg3'!C327,"")</f>
        <v/>
      </c>
      <c r="AE1325" s="2" t="str">
        <f>IF('pg3'!C327&lt;&gt;"",COUNTIF(AD2:AD3002,'pg3'!C327)&gt;4,"--")</f>
        <v>--</v>
      </c>
      <c r="AF1325" s="1" t="str">
        <f ca="1">IF(startDate="",0,IF(AND('pg3'!T327&gt;=startDate,'pg3'!T327&lt;=endDate,'pg3'!R327&lt;&gt;""),'pg3'!R327,""))</f>
        <v/>
      </c>
      <c r="AG1325" s="110" t="str">
        <f>IF(AC1325="","",COUNTIFS(AC2:AC3002,AC1325))</f>
        <v/>
      </c>
      <c r="AH1325" s="2" t="str">
        <f ca="1">IFERROR(MONTH('pg3'!T327),"--")</f>
        <v>--</v>
      </c>
      <c r="AI1325" s="1">
        <f ca="1">COUNTIFS(AC2:AC3002,'pg3'!C327,AH2:AH3002,AH1325)</f>
        <v>0</v>
      </c>
    </row>
    <row r="1326" spans="27:35" ht="12.75" customHeight="1">
      <c r="AA1326" s="1">
        <f t="shared" si="21"/>
        <v>1325</v>
      </c>
      <c r="AB1326" s="1" t="b">
        <f>AND('pg3'!S328&lt;&gt;"Cancelled",'pg3'!S328&lt;&gt;"Account",'pg3'!S328&lt;&gt;"Pending",'pg3'!S328&lt;&gt;"")</f>
        <v>0</v>
      </c>
      <c r="AC1326" s="1" t="str">
        <f>IF(AB1326=TRUE,'pg3'!C328,"")</f>
        <v/>
      </c>
      <c r="AD1326" s="1" t="str">
        <f>IF('pg3'!S328="Ordered",'pg3'!C328,"")</f>
        <v/>
      </c>
      <c r="AE1326" s="2" t="str">
        <f>IF('pg3'!C328&lt;&gt;"",COUNTIF(AD2:AD3002,'pg3'!C328)&gt;4,"--")</f>
        <v>--</v>
      </c>
      <c r="AF1326" s="1" t="str">
        <f ca="1">IF(startDate="",0,IF(AND('pg3'!T328&gt;=startDate,'pg3'!T328&lt;=endDate,'pg3'!R328&lt;&gt;""),'pg3'!R328,""))</f>
        <v/>
      </c>
      <c r="AG1326" s="110" t="str">
        <f>IF(AC1326="","",COUNTIFS(AC2:AC3002,AC1326))</f>
        <v/>
      </c>
      <c r="AH1326" s="2" t="str">
        <f ca="1">IFERROR(MONTH('pg3'!T328),"--")</f>
        <v>--</v>
      </c>
      <c r="AI1326" s="1">
        <f ca="1">COUNTIFS(AC2:AC3002,'pg3'!C328,AH2:AH3002,AH1326)</f>
        <v>0</v>
      </c>
    </row>
    <row r="1327" spans="27:35" ht="12.75" customHeight="1">
      <c r="AA1327" s="1">
        <f t="shared" si="21"/>
        <v>1326</v>
      </c>
      <c r="AB1327" s="1" t="b">
        <f>AND('pg3'!S329&lt;&gt;"Cancelled",'pg3'!S329&lt;&gt;"Account",'pg3'!S329&lt;&gt;"Pending",'pg3'!S329&lt;&gt;"")</f>
        <v>0</v>
      </c>
      <c r="AC1327" s="1" t="str">
        <f>IF(AB1327=TRUE,'pg3'!C329,"")</f>
        <v/>
      </c>
      <c r="AD1327" s="1" t="str">
        <f>IF('pg3'!S329="Ordered",'pg3'!C329,"")</f>
        <v/>
      </c>
      <c r="AE1327" s="2" t="str">
        <f>IF('pg3'!C329&lt;&gt;"",COUNTIF(AD2:AD3002,'pg3'!C329)&gt;4,"--")</f>
        <v>--</v>
      </c>
      <c r="AF1327" s="1" t="str">
        <f ca="1">IF(startDate="",0,IF(AND('pg3'!T329&gt;=startDate,'pg3'!T329&lt;=endDate,'pg3'!R329&lt;&gt;""),'pg3'!R329,""))</f>
        <v/>
      </c>
      <c r="AG1327" s="110" t="str">
        <f>IF(AC1327="","",COUNTIFS(AC2:AC3002,AC1327))</f>
        <v/>
      </c>
      <c r="AH1327" s="2" t="str">
        <f ca="1">IFERROR(MONTH('pg3'!T329),"--")</f>
        <v>--</v>
      </c>
      <c r="AI1327" s="1">
        <f ca="1">COUNTIFS(AC2:AC3002,'pg3'!C329,AH2:AH3002,AH1327)</f>
        <v>0</v>
      </c>
    </row>
    <row r="1328" spans="27:35" ht="12.75" customHeight="1">
      <c r="AA1328" s="1">
        <f t="shared" si="21"/>
        <v>1327</v>
      </c>
      <c r="AB1328" s="1" t="b">
        <f>AND('pg3'!S330&lt;&gt;"Cancelled",'pg3'!S330&lt;&gt;"Account",'pg3'!S330&lt;&gt;"Pending",'pg3'!S330&lt;&gt;"")</f>
        <v>0</v>
      </c>
      <c r="AC1328" s="1" t="str">
        <f>IF(AB1328=TRUE,'pg3'!C330,"")</f>
        <v/>
      </c>
      <c r="AD1328" s="1" t="str">
        <f>IF('pg3'!S330="Ordered",'pg3'!C330,"")</f>
        <v/>
      </c>
      <c r="AE1328" s="2" t="str">
        <f>IF('pg3'!C330&lt;&gt;"",COUNTIF(AD2:AD3002,'pg3'!C330)&gt;4,"--")</f>
        <v>--</v>
      </c>
      <c r="AF1328" s="1" t="str">
        <f ca="1">IF(startDate="",0,IF(AND('pg3'!T330&gt;=startDate,'pg3'!T330&lt;=endDate,'pg3'!R330&lt;&gt;""),'pg3'!R330,""))</f>
        <v/>
      </c>
      <c r="AG1328" s="110" t="str">
        <f>IF(AC1328="","",COUNTIFS(AC2:AC3002,AC1328))</f>
        <v/>
      </c>
      <c r="AH1328" s="2" t="str">
        <f ca="1">IFERROR(MONTH('pg3'!T330),"--")</f>
        <v>--</v>
      </c>
      <c r="AI1328" s="1">
        <f ca="1">COUNTIFS(AC2:AC3002,'pg3'!C330,AH2:AH3002,AH1328)</f>
        <v>0</v>
      </c>
    </row>
    <row r="1329" spans="27:35" ht="12.75" customHeight="1">
      <c r="AA1329" s="1">
        <f t="shared" si="21"/>
        <v>1328</v>
      </c>
      <c r="AB1329" s="1" t="b">
        <f>AND('pg3'!S331&lt;&gt;"Cancelled",'pg3'!S331&lt;&gt;"Account",'pg3'!S331&lt;&gt;"Pending",'pg3'!S331&lt;&gt;"")</f>
        <v>0</v>
      </c>
      <c r="AC1329" s="1" t="str">
        <f>IF(AB1329=TRUE,'pg3'!C331,"")</f>
        <v/>
      </c>
      <c r="AD1329" s="1" t="str">
        <f>IF('pg3'!S331="Ordered",'pg3'!C331,"")</f>
        <v/>
      </c>
      <c r="AE1329" s="2" t="str">
        <f>IF('pg3'!C331&lt;&gt;"",COUNTIF(AD2:AD3002,'pg3'!C331)&gt;4,"--")</f>
        <v>--</v>
      </c>
      <c r="AF1329" s="1" t="str">
        <f ca="1">IF(startDate="",0,IF(AND('pg3'!T331&gt;=startDate,'pg3'!T331&lt;=endDate,'pg3'!R331&lt;&gt;""),'pg3'!R331,""))</f>
        <v/>
      </c>
      <c r="AG1329" s="110" t="str">
        <f>IF(AC1329="","",COUNTIFS(AC2:AC3002,AC1329))</f>
        <v/>
      </c>
      <c r="AH1329" s="2" t="str">
        <f ca="1">IFERROR(MONTH('pg3'!T331),"--")</f>
        <v>--</v>
      </c>
      <c r="AI1329" s="1">
        <f ca="1">COUNTIFS(AC2:AC3002,'pg3'!C331,AH2:AH3002,AH1329)</f>
        <v>0</v>
      </c>
    </row>
    <row r="1330" spans="27:35" ht="12.75" customHeight="1">
      <c r="AA1330" s="1">
        <f t="shared" si="21"/>
        <v>1329</v>
      </c>
      <c r="AB1330" s="1" t="b">
        <f>AND('pg3'!S332&lt;&gt;"Cancelled",'pg3'!S332&lt;&gt;"Account",'pg3'!S332&lt;&gt;"Pending",'pg3'!S332&lt;&gt;"")</f>
        <v>0</v>
      </c>
      <c r="AC1330" s="1" t="str">
        <f>IF(AB1330=TRUE,'pg3'!C332,"")</f>
        <v/>
      </c>
      <c r="AD1330" s="1" t="str">
        <f>IF('pg3'!S332="Ordered",'pg3'!C332,"")</f>
        <v/>
      </c>
      <c r="AE1330" s="2" t="str">
        <f>IF('pg3'!C332&lt;&gt;"",COUNTIF(AD2:AD3002,'pg3'!C332)&gt;4,"--")</f>
        <v>--</v>
      </c>
      <c r="AF1330" s="1" t="str">
        <f ca="1">IF(startDate="",0,IF(AND('pg3'!T332&gt;=startDate,'pg3'!T332&lt;=endDate,'pg3'!R332&lt;&gt;""),'pg3'!R332,""))</f>
        <v/>
      </c>
      <c r="AG1330" s="110" t="str">
        <f>IF(AC1330="","",COUNTIFS(AC2:AC3002,AC1330))</f>
        <v/>
      </c>
      <c r="AH1330" s="2" t="str">
        <f ca="1">IFERROR(MONTH('pg3'!T332),"--")</f>
        <v>--</v>
      </c>
      <c r="AI1330" s="1">
        <f ca="1">COUNTIFS(AC2:AC3002,'pg3'!C332,AH2:AH3002,AH1330)</f>
        <v>0</v>
      </c>
    </row>
    <row r="1331" spans="27:35" ht="12.75" customHeight="1">
      <c r="AA1331" s="1">
        <f t="shared" si="21"/>
        <v>1330</v>
      </c>
      <c r="AB1331" s="1" t="b">
        <f>AND('pg3'!S333&lt;&gt;"Cancelled",'pg3'!S333&lt;&gt;"Account",'pg3'!S333&lt;&gt;"Pending",'pg3'!S333&lt;&gt;"")</f>
        <v>0</v>
      </c>
      <c r="AC1331" s="1" t="str">
        <f>IF(AB1331=TRUE,'pg3'!C333,"")</f>
        <v/>
      </c>
      <c r="AD1331" s="1" t="str">
        <f>IF('pg3'!S333="Ordered",'pg3'!C333,"")</f>
        <v/>
      </c>
      <c r="AE1331" s="2" t="str">
        <f>IF('pg3'!C333&lt;&gt;"",COUNTIF(AD2:AD3002,'pg3'!C333)&gt;4,"--")</f>
        <v>--</v>
      </c>
      <c r="AF1331" s="1" t="str">
        <f ca="1">IF(startDate="",0,IF(AND('pg3'!T333&gt;=startDate,'pg3'!T333&lt;=endDate,'pg3'!R333&lt;&gt;""),'pg3'!R333,""))</f>
        <v/>
      </c>
      <c r="AG1331" s="110" t="str">
        <f>IF(AC1331="","",COUNTIFS(AC2:AC3002,AC1331))</f>
        <v/>
      </c>
      <c r="AH1331" s="2" t="str">
        <f ca="1">IFERROR(MONTH('pg3'!T333),"--")</f>
        <v>--</v>
      </c>
      <c r="AI1331" s="1">
        <f ca="1">COUNTIFS(AC2:AC3002,'pg3'!C333,AH2:AH3002,AH1331)</f>
        <v>0</v>
      </c>
    </row>
    <row r="1332" spans="27:35" ht="12.75" customHeight="1">
      <c r="AA1332" s="1">
        <f t="shared" si="21"/>
        <v>1331</v>
      </c>
      <c r="AB1332" s="1" t="b">
        <f>AND('pg3'!S334&lt;&gt;"Cancelled",'pg3'!S334&lt;&gt;"Account",'pg3'!S334&lt;&gt;"Pending",'pg3'!S334&lt;&gt;"")</f>
        <v>0</v>
      </c>
      <c r="AC1332" s="1" t="str">
        <f>IF(AB1332=TRUE,'pg3'!C334,"")</f>
        <v/>
      </c>
      <c r="AD1332" s="1" t="str">
        <f>IF('pg3'!S334="Ordered",'pg3'!C334,"")</f>
        <v/>
      </c>
      <c r="AE1332" s="2" t="str">
        <f>IF('pg3'!C334&lt;&gt;"",COUNTIF(AD2:AD3002,'pg3'!C334)&gt;4,"--")</f>
        <v>--</v>
      </c>
      <c r="AF1332" s="1" t="str">
        <f ca="1">IF(startDate="",0,IF(AND('pg3'!T334&gt;=startDate,'pg3'!T334&lt;=endDate,'pg3'!R334&lt;&gt;""),'pg3'!R334,""))</f>
        <v/>
      </c>
      <c r="AG1332" s="110" t="str">
        <f>IF(AC1332="","",COUNTIFS(AC2:AC3002,AC1332))</f>
        <v/>
      </c>
      <c r="AH1332" s="2" t="str">
        <f ca="1">IFERROR(MONTH('pg3'!T334),"--")</f>
        <v>--</v>
      </c>
      <c r="AI1332" s="1">
        <f ca="1">COUNTIFS(AC2:AC3002,'pg3'!C334,AH2:AH3002,AH1332)</f>
        <v>0</v>
      </c>
    </row>
    <row r="1333" spans="27:35" ht="12.75" customHeight="1">
      <c r="AA1333" s="1">
        <f t="shared" si="21"/>
        <v>1332</v>
      </c>
      <c r="AB1333" s="1" t="b">
        <f>AND('pg3'!S335&lt;&gt;"Cancelled",'pg3'!S335&lt;&gt;"Account",'pg3'!S335&lt;&gt;"Pending",'pg3'!S335&lt;&gt;"")</f>
        <v>0</v>
      </c>
      <c r="AC1333" s="1" t="str">
        <f>IF(AB1333=TRUE,'pg3'!C335,"")</f>
        <v/>
      </c>
      <c r="AD1333" s="1" t="str">
        <f>IF('pg3'!S335="Ordered",'pg3'!C335,"")</f>
        <v/>
      </c>
      <c r="AE1333" s="2" t="str">
        <f>IF('pg3'!C335&lt;&gt;"",COUNTIF(AD2:AD3002,'pg3'!C335)&gt;4,"--")</f>
        <v>--</v>
      </c>
      <c r="AF1333" s="1" t="str">
        <f ca="1">IF(startDate="",0,IF(AND('pg3'!T335&gt;=startDate,'pg3'!T335&lt;=endDate,'pg3'!R335&lt;&gt;""),'pg3'!R335,""))</f>
        <v/>
      </c>
      <c r="AG1333" s="110" t="str">
        <f>IF(AC1333="","",COUNTIFS(AC2:AC3002,AC1333))</f>
        <v/>
      </c>
      <c r="AH1333" s="2" t="str">
        <f ca="1">IFERROR(MONTH('pg3'!T335),"--")</f>
        <v>--</v>
      </c>
      <c r="AI1333" s="1">
        <f ca="1">COUNTIFS(AC2:AC3002,'pg3'!C335,AH2:AH3002,AH1333)</f>
        <v>0</v>
      </c>
    </row>
    <row r="1334" spans="27:35" ht="12.75" customHeight="1">
      <c r="AA1334" s="1">
        <f t="shared" si="21"/>
        <v>1333</v>
      </c>
      <c r="AB1334" s="1" t="b">
        <f>AND('pg3'!S336&lt;&gt;"Cancelled",'pg3'!S336&lt;&gt;"Account",'pg3'!S336&lt;&gt;"Pending",'pg3'!S336&lt;&gt;"")</f>
        <v>0</v>
      </c>
      <c r="AC1334" s="1" t="str">
        <f>IF(AB1334=TRUE,'pg3'!C336,"")</f>
        <v/>
      </c>
      <c r="AD1334" s="1" t="str">
        <f>IF('pg3'!S336="Ordered",'pg3'!C336,"")</f>
        <v/>
      </c>
      <c r="AE1334" s="2" t="str">
        <f>IF('pg3'!C336&lt;&gt;"",COUNTIF(AD2:AD3002,'pg3'!C336)&gt;4,"--")</f>
        <v>--</v>
      </c>
      <c r="AF1334" s="1" t="str">
        <f ca="1">IF(startDate="",0,IF(AND('pg3'!T336&gt;=startDate,'pg3'!T336&lt;=endDate,'pg3'!R336&lt;&gt;""),'pg3'!R336,""))</f>
        <v/>
      </c>
      <c r="AG1334" s="110" t="str">
        <f>IF(AC1334="","",COUNTIFS(AC2:AC3002,AC1334))</f>
        <v/>
      </c>
      <c r="AH1334" s="2" t="str">
        <f ca="1">IFERROR(MONTH('pg3'!T336),"--")</f>
        <v>--</v>
      </c>
      <c r="AI1334" s="1">
        <f ca="1">COUNTIFS(AC2:AC3002,'pg3'!C336,AH2:AH3002,AH1334)</f>
        <v>0</v>
      </c>
    </row>
    <row r="1335" spans="27:35" ht="12.75" customHeight="1">
      <c r="AA1335" s="1">
        <f t="shared" si="21"/>
        <v>1334</v>
      </c>
      <c r="AB1335" s="1" t="b">
        <f>AND('pg3'!S337&lt;&gt;"Cancelled",'pg3'!S337&lt;&gt;"Account",'pg3'!S337&lt;&gt;"Pending",'pg3'!S337&lt;&gt;"")</f>
        <v>0</v>
      </c>
      <c r="AC1335" s="1" t="str">
        <f>IF(AB1335=TRUE,'pg3'!C337,"")</f>
        <v/>
      </c>
      <c r="AD1335" s="1" t="str">
        <f>IF('pg3'!S337="Ordered",'pg3'!C337,"")</f>
        <v/>
      </c>
      <c r="AE1335" s="2" t="str">
        <f>IF('pg3'!C337&lt;&gt;"",COUNTIF(AD2:AD3002,'pg3'!C337)&gt;4,"--")</f>
        <v>--</v>
      </c>
      <c r="AF1335" s="1" t="str">
        <f ca="1">IF(startDate="",0,IF(AND('pg3'!T337&gt;=startDate,'pg3'!T337&lt;=endDate,'pg3'!R337&lt;&gt;""),'pg3'!R337,""))</f>
        <v/>
      </c>
      <c r="AG1335" s="110" t="str">
        <f>IF(AC1335="","",COUNTIFS(AC2:AC3002,AC1335))</f>
        <v/>
      </c>
      <c r="AH1335" s="2" t="str">
        <f ca="1">IFERROR(MONTH('pg3'!T337),"--")</f>
        <v>--</v>
      </c>
      <c r="AI1335" s="1">
        <f ca="1">COUNTIFS(AC2:AC3002,'pg3'!C337,AH2:AH3002,AH1335)</f>
        <v>0</v>
      </c>
    </row>
    <row r="1336" spans="27:35" ht="12.75" customHeight="1">
      <c r="AA1336" s="1">
        <f t="shared" si="21"/>
        <v>1335</v>
      </c>
      <c r="AB1336" s="1" t="b">
        <f>AND('pg3'!S338&lt;&gt;"Cancelled",'pg3'!S338&lt;&gt;"Account",'pg3'!S338&lt;&gt;"Pending",'pg3'!S338&lt;&gt;"")</f>
        <v>0</v>
      </c>
      <c r="AC1336" s="1" t="str">
        <f>IF(AB1336=TRUE,'pg3'!C338,"")</f>
        <v/>
      </c>
      <c r="AD1336" s="1" t="str">
        <f>IF('pg3'!S338="Ordered",'pg3'!C338,"")</f>
        <v/>
      </c>
      <c r="AE1336" s="2" t="str">
        <f>IF('pg3'!C338&lt;&gt;"",COUNTIF(AD2:AD3002,'pg3'!C338)&gt;4,"--")</f>
        <v>--</v>
      </c>
      <c r="AF1336" s="1" t="str">
        <f ca="1">IF(startDate="",0,IF(AND('pg3'!T338&gt;=startDate,'pg3'!T338&lt;=endDate,'pg3'!R338&lt;&gt;""),'pg3'!R338,""))</f>
        <v/>
      </c>
      <c r="AG1336" s="110" t="str">
        <f>IF(AC1336="","",COUNTIFS(AC2:AC3002,AC1336))</f>
        <v/>
      </c>
      <c r="AH1336" s="2" t="str">
        <f ca="1">IFERROR(MONTH('pg3'!T338),"--")</f>
        <v>--</v>
      </c>
      <c r="AI1336" s="1">
        <f ca="1">COUNTIFS(AC2:AC3002,'pg3'!C338,AH2:AH3002,AH1336)</f>
        <v>0</v>
      </c>
    </row>
    <row r="1337" spans="27:35" ht="12.75" customHeight="1">
      <c r="AA1337" s="1">
        <f t="shared" si="21"/>
        <v>1336</v>
      </c>
      <c r="AB1337" s="1" t="b">
        <f>AND('pg3'!S339&lt;&gt;"Cancelled",'pg3'!S339&lt;&gt;"Account",'pg3'!S339&lt;&gt;"Pending",'pg3'!S339&lt;&gt;"")</f>
        <v>0</v>
      </c>
      <c r="AC1337" s="1" t="str">
        <f>IF(AB1337=TRUE,'pg3'!C339,"")</f>
        <v/>
      </c>
      <c r="AD1337" s="1" t="str">
        <f>IF('pg3'!S339="Ordered",'pg3'!C339,"")</f>
        <v/>
      </c>
      <c r="AE1337" s="2" t="str">
        <f>IF('pg3'!C339&lt;&gt;"",COUNTIF(AD2:AD3002,'pg3'!C339)&gt;4,"--")</f>
        <v>--</v>
      </c>
      <c r="AF1337" s="1" t="str">
        <f ca="1">IF(startDate="",0,IF(AND('pg3'!T339&gt;=startDate,'pg3'!T339&lt;=endDate,'pg3'!R339&lt;&gt;""),'pg3'!R339,""))</f>
        <v/>
      </c>
      <c r="AG1337" s="110" t="str">
        <f>IF(AC1337="","",COUNTIFS(AC2:AC3002,AC1337))</f>
        <v/>
      </c>
      <c r="AH1337" s="2" t="str">
        <f ca="1">IFERROR(MONTH('pg3'!T339),"--")</f>
        <v>--</v>
      </c>
      <c r="AI1337" s="1">
        <f ca="1">COUNTIFS(AC2:AC3002,'pg3'!C339,AH2:AH3002,AH1337)</f>
        <v>0</v>
      </c>
    </row>
    <row r="1338" spans="27:35" ht="12.75" customHeight="1">
      <c r="AA1338" s="1">
        <f t="shared" si="21"/>
        <v>1337</v>
      </c>
      <c r="AB1338" s="1" t="b">
        <f>AND('pg3'!S340&lt;&gt;"Cancelled",'pg3'!S340&lt;&gt;"Account",'pg3'!S340&lt;&gt;"Pending",'pg3'!S340&lt;&gt;"")</f>
        <v>0</v>
      </c>
      <c r="AC1338" s="1" t="str">
        <f>IF(AB1338=TRUE,'pg3'!C340,"")</f>
        <v/>
      </c>
      <c r="AD1338" s="1" t="str">
        <f>IF('pg3'!S340="Ordered",'pg3'!C340,"")</f>
        <v/>
      </c>
      <c r="AE1338" s="2" t="str">
        <f>IF('pg3'!C340&lt;&gt;"",COUNTIF(AD2:AD3002,'pg3'!C340)&gt;4,"--")</f>
        <v>--</v>
      </c>
      <c r="AF1338" s="1" t="str">
        <f ca="1">IF(startDate="",0,IF(AND('pg3'!T340&gt;=startDate,'pg3'!T340&lt;=endDate,'pg3'!R340&lt;&gt;""),'pg3'!R340,""))</f>
        <v/>
      </c>
      <c r="AG1338" s="110" t="str">
        <f>IF(AC1338="","",COUNTIFS(AC2:AC3002,AC1338))</f>
        <v/>
      </c>
      <c r="AH1338" s="2" t="str">
        <f ca="1">IFERROR(MONTH('pg3'!T340),"--")</f>
        <v>--</v>
      </c>
      <c r="AI1338" s="1">
        <f ca="1">COUNTIFS(AC2:AC3002,'pg3'!C340,AH2:AH3002,AH1338)</f>
        <v>0</v>
      </c>
    </row>
    <row r="1339" spans="27:35" ht="12.75" customHeight="1">
      <c r="AA1339" s="1">
        <f t="shared" si="21"/>
        <v>1338</v>
      </c>
      <c r="AB1339" s="1" t="b">
        <f>AND('pg3'!S341&lt;&gt;"Cancelled",'pg3'!S341&lt;&gt;"Account",'pg3'!S341&lt;&gt;"Pending",'pg3'!S341&lt;&gt;"")</f>
        <v>0</v>
      </c>
      <c r="AC1339" s="1" t="str">
        <f>IF(AB1339=TRUE,'pg3'!C341,"")</f>
        <v/>
      </c>
      <c r="AD1339" s="1" t="str">
        <f>IF('pg3'!S341="Ordered",'pg3'!C341,"")</f>
        <v/>
      </c>
      <c r="AE1339" s="2" t="str">
        <f>IF('pg3'!C341&lt;&gt;"",COUNTIF(AD2:AD3002,'pg3'!C341)&gt;4,"--")</f>
        <v>--</v>
      </c>
      <c r="AF1339" s="1" t="str">
        <f ca="1">IF(startDate="",0,IF(AND('pg3'!T341&gt;=startDate,'pg3'!T341&lt;=endDate,'pg3'!R341&lt;&gt;""),'pg3'!R341,""))</f>
        <v/>
      </c>
      <c r="AG1339" s="110" t="str">
        <f>IF(AC1339="","",COUNTIFS(AC2:AC3002,AC1339))</f>
        <v/>
      </c>
      <c r="AH1339" s="2" t="str">
        <f ca="1">IFERROR(MONTH('pg3'!T341),"--")</f>
        <v>--</v>
      </c>
      <c r="AI1339" s="1">
        <f ca="1">COUNTIFS(AC2:AC3002,'pg3'!C341,AH2:AH3002,AH1339)</f>
        <v>0</v>
      </c>
    </row>
    <row r="1340" spans="27:35" ht="12.75" customHeight="1">
      <c r="AA1340" s="1">
        <f t="shared" si="21"/>
        <v>1339</v>
      </c>
      <c r="AB1340" s="1" t="b">
        <f>AND('pg3'!S342&lt;&gt;"Cancelled",'pg3'!S342&lt;&gt;"Account",'pg3'!S342&lt;&gt;"Pending",'pg3'!S342&lt;&gt;"")</f>
        <v>0</v>
      </c>
      <c r="AC1340" s="1" t="str">
        <f>IF(AB1340=TRUE,'pg3'!C342,"")</f>
        <v/>
      </c>
      <c r="AD1340" s="1" t="str">
        <f>IF('pg3'!S342="Ordered",'pg3'!C342,"")</f>
        <v/>
      </c>
      <c r="AE1340" s="2" t="str">
        <f>IF('pg3'!C342&lt;&gt;"",COUNTIF(AD2:AD3002,'pg3'!C342)&gt;4,"--")</f>
        <v>--</v>
      </c>
      <c r="AF1340" s="1" t="str">
        <f ca="1">IF(startDate="",0,IF(AND('pg3'!T342&gt;=startDate,'pg3'!T342&lt;=endDate,'pg3'!R342&lt;&gt;""),'pg3'!R342,""))</f>
        <v/>
      </c>
      <c r="AG1340" s="110" t="str">
        <f>IF(AC1340="","",COUNTIFS(AC2:AC3002,AC1340))</f>
        <v/>
      </c>
      <c r="AH1340" s="2" t="str">
        <f ca="1">IFERROR(MONTH('pg3'!T342),"--")</f>
        <v>--</v>
      </c>
      <c r="AI1340" s="1">
        <f ca="1">COUNTIFS(AC2:AC3002,'pg3'!C342,AH2:AH3002,AH1340)</f>
        <v>0</v>
      </c>
    </row>
    <row r="1341" spans="27:35" ht="12.75" customHeight="1">
      <c r="AA1341" s="1">
        <f t="shared" si="21"/>
        <v>1340</v>
      </c>
      <c r="AB1341" s="1" t="b">
        <f>AND('pg3'!S343&lt;&gt;"Cancelled",'pg3'!S343&lt;&gt;"Account",'pg3'!S343&lt;&gt;"Pending",'pg3'!S343&lt;&gt;"")</f>
        <v>0</v>
      </c>
      <c r="AC1341" s="1" t="str">
        <f>IF(AB1341=TRUE,'pg3'!C343,"")</f>
        <v/>
      </c>
      <c r="AD1341" s="1" t="str">
        <f>IF('pg3'!S343="Ordered",'pg3'!C343,"")</f>
        <v/>
      </c>
      <c r="AE1341" s="2" t="str">
        <f>IF('pg3'!C343&lt;&gt;"",COUNTIF(AD2:AD3002,'pg3'!C343)&gt;4,"--")</f>
        <v>--</v>
      </c>
      <c r="AF1341" s="1" t="str">
        <f ca="1">IF(startDate="",0,IF(AND('pg3'!T343&gt;=startDate,'pg3'!T343&lt;=endDate,'pg3'!R343&lt;&gt;""),'pg3'!R343,""))</f>
        <v/>
      </c>
      <c r="AG1341" s="110" t="str">
        <f>IF(AC1341="","",COUNTIFS(AC2:AC3002,AC1341))</f>
        <v/>
      </c>
      <c r="AH1341" s="2" t="str">
        <f ca="1">IFERROR(MONTH('pg3'!T343),"--")</f>
        <v>--</v>
      </c>
      <c r="AI1341" s="1">
        <f ca="1">COUNTIFS(AC2:AC3002,'pg3'!C343,AH2:AH3002,AH1341)</f>
        <v>0</v>
      </c>
    </row>
    <row r="1342" spans="27:35" ht="12.75" customHeight="1">
      <c r="AA1342" s="1">
        <f t="shared" si="21"/>
        <v>1341</v>
      </c>
      <c r="AB1342" s="1" t="b">
        <f>AND('pg3'!S344&lt;&gt;"Cancelled",'pg3'!S344&lt;&gt;"Account",'pg3'!S344&lt;&gt;"Pending",'pg3'!S344&lt;&gt;"")</f>
        <v>0</v>
      </c>
      <c r="AC1342" s="1" t="str">
        <f>IF(AB1342=TRUE,'pg3'!C344,"")</f>
        <v/>
      </c>
      <c r="AD1342" s="1" t="str">
        <f>IF('pg3'!S344="Ordered",'pg3'!C344,"")</f>
        <v/>
      </c>
      <c r="AE1342" s="2" t="str">
        <f>IF('pg3'!C344&lt;&gt;"",COUNTIF(AD2:AD3002,'pg3'!C344)&gt;4,"--")</f>
        <v>--</v>
      </c>
      <c r="AF1342" s="1" t="str">
        <f ca="1">IF(startDate="",0,IF(AND('pg3'!T344&gt;=startDate,'pg3'!T344&lt;=endDate,'pg3'!R344&lt;&gt;""),'pg3'!R344,""))</f>
        <v/>
      </c>
      <c r="AG1342" s="110" t="str">
        <f>IF(AC1342="","",COUNTIFS(AC2:AC3002,AC1342))</f>
        <v/>
      </c>
      <c r="AH1342" s="2" t="str">
        <f ca="1">IFERROR(MONTH('pg3'!T344),"--")</f>
        <v>--</v>
      </c>
      <c r="AI1342" s="1">
        <f ca="1">COUNTIFS(AC2:AC3002,'pg3'!C344,AH2:AH3002,AH1342)</f>
        <v>0</v>
      </c>
    </row>
    <row r="1343" spans="27:35" ht="12.75" customHeight="1">
      <c r="AA1343" s="1">
        <f t="shared" si="21"/>
        <v>1342</v>
      </c>
      <c r="AB1343" s="1" t="b">
        <f>AND('pg3'!S345&lt;&gt;"Cancelled",'pg3'!S345&lt;&gt;"Account",'pg3'!S345&lt;&gt;"Pending",'pg3'!S345&lt;&gt;"")</f>
        <v>0</v>
      </c>
      <c r="AC1343" s="1" t="str">
        <f>IF(AB1343=TRUE,'pg3'!C345,"")</f>
        <v/>
      </c>
      <c r="AD1343" s="1" t="str">
        <f>IF('pg3'!S345="Ordered",'pg3'!C345,"")</f>
        <v/>
      </c>
      <c r="AE1343" s="2" t="str">
        <f>IF('pg3'!C345&lt;&gt;"",COUNTIF(AD2:AD3002,'pg3'!C345)&gt;4,"--")</f>
        <v>--</v>
      </c>
      <c r="AF1343" s="1" t="str">
        <f ca="1">IF(startDate="",0,IF(AND('pg3'!T345&gt;=startDate,'pg3'!T345&lt;=endDate,'pg3'!R345&lt;&gt;""),'pg3'!R345,""))</f>
        <v/>
      </c>
      <c r="AG1343" s="110" t="str">
        <f>IF(AC1343="","",COUNTIFS(AC2:AC3002,AC1343))</f>
        <v/>
      </c>
      <c r="AH1343" s="2" t="str">
        <f ca="1">IFERROR(MONTH('pg3'!T345),"--")</f>
        <v>--</v>
      </c>
      <c r="AI1343" s="1">
        <f ca="1">COUNTIFS(AC2:AC3002,'pg3'!C345,AH2:AH3002,AH1343)</f>
        <v>0</v>
      </c>
    </row>
    <row r="1344" spans="27:35" ht="12.75" customHeight="1">
      <c r="AA1344" s="1">
        <f t="shared" si="21"/>
        <v>1343</v>
      </c>
      <c r="AB1344" s="1" t="b">
        <f>AND('pg3'!S346&lt;&gt;"Cancelled",'pg3'!S346&lt;&gt;"Account",'pg3'!S346&lt;&gt;"Pending",'pg3'!S346&lt;&gt;"")</f>
        <v>0</v>
      </c>
      <c r="AC1344" s="1" t="str">
        <f>IF(AB1344=TRUE,'pg3'!C346,"")</f>
        <v/>
      </c>
      <c r="AD1344" s="1" t="str">
        <f>IF('pg3'!S346="Ordered",'pg3'!C346,"")</f>
        <v/>
      </c>
      <c r="AE1344" s="2" t="str">
        <f>IF('pg3'!C346&lt;&gt;"",COUNTIF(AD2:AD3002,'pg3'!C346)&gt;4,"--")</f>
        <v>--</v>
      </c>
      <c r="AF1344" s="1" t="str">
        <f ca="1">IF(startDate="",0,IF(AND('pg3'!T346&gt;=startDate,'pg3'!T346&lt;=endDate,'pg3'!R346&lt;&gt;""),'pg3'!R346,""))</f>
        <v/>
      </c>
      <c r="AG1344" s="110" t="str">
        <f>IF(AC1344="","",COUNTIFS(AC2:AC3002,AC1344))</f>
        <v/>
      </c>
      <c r="AH1344" s="2" t="str">
        <f ca="1">IFERROR(MONTH('pg3'!T346),"--")</f>
        <v>--</v>
      </c>
      <c r="AI1344" s="1">
        <f ca="1">COUNTIFS(AC2:AC3002,'pg3'!C346,AH2:AH3002,AH1344)</f>
        <v>0</v>
      </c>
    </row>
    <row r="1345" spans="27:35" ht="12.75" customHeight="1">
      <c r="AA1345" s="1">
        <f t="shared" si="21"/>
        <v>1344</v>
      </c>
      <c r="AB1345" s="1" t="b">
        <f>AND('pg3'!S347&lt;&gt;"Cancelled",'pg3'!S347&lt;&gt;"Account",'pg3'!S347&lt;&gt;"Pending",'pg3'!S347&lt;&gt;"")</f>
        <v>0</v>
      </c>
      <c r="AC1345" s="1" t="str">
        <f>IF(AB1345=TRUE,'pg3'!C347,"")</f>
        <v/>
      </c>
      <c r="AD1345" s="1" t="str">
        <f>IF('pg3'!S347="Ordered",'pg3'!C347,"")</f>
        <v/>
      </c>
      <c r="AE1345" s="2" t="str">
        <f>IF('pg3'!C347&lt;&gt;"",COUNTIF(AD2:AD3002,'pg3'!C347)&gt;4,"--")</f>
        <v>--</v>
      </c>
      <c r="AF1345" s="1" t="str">
        <f ca="1">IF(startDate="",0,IF(AND('pg3'!T347&gt;=startDate,'pg3'!T347&lt;=endDate,'pg3'!R347&lt;&gt;""),'pg3'!R347,""))</f>
        <v/>
      </c>
      <c r="AG1345" s="110" t="str">
        <f>IF(AC1345="","",COUNTIFS(AC2:AC3002,AC1345))</f>
        <v/>
      </c>
      <c r="AH1345" s="2" t="str">
        <f ca="1">IFERROR(MONTH('pg3'!T347),"--")</f>
        <v>--</v>
      </c>
      <c r="AI1345" s="1">
        <f ca="1">COUNTIFS(AC2:AC3002,'pg3'!C347,AH2:AH3002,AH1345)</f>
        <v>0</v>
      </c>
    </row>
    <row r="1346" spans="27:35" ht="12.75" customHeight="1">
      <c r="AA1346" s="1">
        <f t="shared" si="21"/>
        <v>1345</v>
      </c>
      <c r="AB1346" s="1" t="b">
        <f>AND('pg3'!S348&lt;&gt;"Cancelled",'pg3'!S348&lt;&gt;"Account",'pg3'!S348&lt;&gt;"Pending",'pg3'!S348&lt;&gt;"")</f>
        <v>0</v>
      </c>
      <c r="AC1346" s="1" t="str">
        <f>IF(AB1346=TRUE,'pg3'!C348,"")</f>
        <v/>
      </c>
      <c r="AD1346" s="1" t="str">
        <f>IF('pg3'!S348="Ordered",'pg3'!C348,"")</f>
        <v/>
      </c>
      <c r="AE1346" s="2" t="str">
        <f>IF('pg3'!C348&lt;&gt;"",COUNTIF(AD2:AD3002,'pg3'!C348)&gt;4,"--")</f>
        <v>--</v>
      </c>
      <c r="AF1346" s="1" t="str">
        <f ca="1">IF(startDate="",0,IF(AND('pg3'!T348&gt;=startDate,'pg3'!T348&lt;=endDate,'pg3'!R348&lt;&gt;""),'pg3'!R348,""))</f>
        <v/>
      </c>
      <c r="AG1346" s="110" t="str">
        <f>IF(AC1346="","",COUNTIFS(AC2:AC3002,AC1346))</f>
        <v/>
      </c>
      <c r="AH1346" s="2" t="str">
        <f ca="1">IFERROR(MONTH('pg3'!T348),"--")</f>
        <v>--</v>
      </c>
      <c r="AI1346" s="1">
        <f ca="1">COUNTIFS(AC2:AC3002,'pg3'!C348,AH2:AH3002,AH1346)</f>
        <v>0</v>
      </c>
    </row>
    <row r="1347" spans="27:35" ht="12.75" customHeight="1">
      <c r="AA1347" s="1">
        <f t="shared" si="21"/>
        <v>1346</v>
      </c>
      <c r="AB1347" s="1" t="b">
        <f>AND('pg3'!S349&lt;&gt;"Cancelled",'pg3'!S349&lt;&gt;"Account",'pg3'!S349&lt;&gt;"Pending",'pg3'!S349&lt;&gt;"")</f>
        <v>0</v>
      </c>
      <c r="AC1347" s="1" t="str">
        <f>IF(AB1347=TRUE,'pg3'!C349,"")</f>
        <v/>
      </c>
      <c r="AD1347" s="1" t="str">
        <f>IF('pg3'!S349="Ordered",'pg3'!C349,"")</f>
        <v/>
      </c>
      <c r="AE1347" s="2" t="str">
        <f>IF('pg3'!C349&lt;&gt;"",COUNTIF(AD2:AD3002,'pg3'!C349)&gt;4,"--")</f>
        <v>--</v>
      </c>
      <c r="AF1347" s="1" t="str">
        <f ca="1">IF(startDate="",0,IF(AND('pg3'!T349&gt;=startDate,'pg3'!T349&lt;=endDate,'pg3'!R349&lt;&gt;""),'pg3'!R349,""))</f>
        <v/>
      </c>
      <c r="AG1347" s="110" t="str">
        <f>IF(AC1347="","",COUNTIFS(AC2:AC3002,AC1347))</f>
        <v/>
      </c>
      <c r="AH1347" s="2" t="str">
        <f ca="1">IFERROR(MONTH('pg3'!T349),"--")</f>
        <v>--</v>
      </c>
      <c r="AI1347" s="1">
        <f ca="1">COUNTIFS(AC2:AC3002,'pg3'!C349,AH2:AH3002,AH1347)</f>
        <v>0</v>
      </c>
    </row>
    <row r="1348" spans="27:35" ht="12.75" customHeight="1">
      <c r="AA1348" s="1">
        <f t="shared" ref="AA1348:AA1411" si="22">AA1347+1</f>
        <v>1347</v>
      </c>
      <c r="AB1348" s="1" t="b">
        <f>AND('pg3'!S350&lt;&gt;"Cancelled",'pg3'!S350&lt;&gt;"Account",'pg3'!S350&lt;&gt;"Pending",'pg3'!S350&lt;&gt;"")</f>
        <v>0</v>
      </c>
      <c r="AC1348" s="1" t="str">
        <f>IF(AB1348=TRUE,'pg3'!C350,"")</f>
        <v/>
      </c>
      <c r="AD1348" s="1" t="str">
        <f>IF('pg3'!S350="Ordered",'pg3'!C350,"")</f>
        <v/>
      </c>
      <c r="AE1348" s="2" t="str">
        <f>IF('pg3'!C350&lt;&gt;"",COUNTIF(AD2:AD3002,'pg3'!C350)&gt;4,"--")</f>
        <v>--</v>
      </c>
      <c r="AF1348" s="1" t="str">
        <f ca="1">IF(startDate="",0,IF(AND('pg3'!T350&gt;=startDate,'pg3'!T350&lt;=endDate,'pg3'!R350&lt;&gt;""),'pg3'!R350,""))</f>
        <v/>
      </c>
      <c r="AG1348" s="110" t="str">
        <f>IF(AC1348="","",COUNTIFS(AC2:AC3002,AC1348))</f>
        <v/>
      </c>
      <c r="AH1348" s="2" t="str">
        <f ca="1">IFERROR(MONTH('pg3'!T350),"--")</f>
        <v>--</v>
      </c>
      <c r="AI1348" s="1">
        <f ca="1">COUNTIFS(AC2:AC3002,'pg3'!C350,AH2:AH3002,AH1348)</f>
        <v>0</v>
      </c>
    </row>
    <row r="1349" spans="27:35" ht="12.75" customHeight="1">
      <c r="AA1349" s="1">
        <f t="shared" si="22"/>
        <v>1348</v>
      </c>
      <c r="AB1349" s="1" t="b">
        <f>AND('pg3'!S351&lt;&gt;"Cancelled",'pg3'!S351&lt;&gt;"Account",'pg3'!S351&lt;&gt;"Pending",'pg3'!S351&lt;&gt;"")</f>
        <v>0</v>
      </c>
      <c r="AC1349" s="1" t="str">
        <f>IF(AB1349=TRUE,'pg3'!C351,"")</f>
        <v/>
      </c>
      <c r="AD1349" s="1" t="str">
        <f>IF('pg3'!S351="Ordered",'pg3'!C351,"")</f>
        <v/>
      </c>
      <c r="AE1349" s="2" t="str">
        <f>IF('pg3'!C351&lt;&gt;"",COUNTIF(AD2:AD3002,'pg3'!C351)&gt;4,"--")</f>
        <v>--</v>
      </c>
      <c r="AF1349" s="1" t="str">
        <f ca="1">IF(startDate="",0,IF(AND('pg3'!T351&gt;=startDate,'pg3'!T351&lt;=endDate,'pg3'!R351&lt;&gt;""),'pg3'!R351,""))</f>
        <v/>
      </c>
      <c r="AG1349" s="110" t="str">
        <f>IF(AC1349="","",COUNTIFS(AC2:AC3002,AC1349))</f>
        <v/>
      </c>
      <c r="AH1349" s="2" t="str">
        <f ca="1">IFERROR(MONTH('pg3'!T351),"--")</f>
        <v>--</v>
      </c>
      <c r="AI1349" s="1">
        <f ca="1">COUNTIFS(AC2:AC3002,'pg3'!C351,AH2:AH3002,AH1349)</f>
        <v>0</v>
      </c>
    </row>
    <row r="1350" spans="27:35" ht="12.75" customHeight="1">
      <c r="AA1350" s="1">
        <f t="shared" si="22"/>
        <v>1349</v>
      </c>
      <c r="AB1350" s="1" t="b">
        <f>AND('pg3'!S352&lt;&gt;"Cancelled",'pg3'!S352&lt;&gt;"Account",'pg3'!S352&lt;&gt;"Pending",'pg3'!S352&lt;&gt;"")</f>
        <v>0</v>
      </c>
      <c r="AC1350" s="1" t="str">
        <f>IF(AB1350=TRUE,'pg3'!C352,"")</f>
        <v/>
      </c>
      <c r="AD1350" s="1" t="str">
        <f>IF('pg3'!S352="Ordered",'pg3'!C352,"")</f>
        <v/>
      </c>
      <c r="AE1350" s="2" t="str">
        <f>IF('pg3'!C352&lt;&gt;"",COUNTIF(AD2:AD3002,'pg3'!C352)&gt;4,"--")</f>
        <v>--</v>
      </c>
      <c r="AF1350" s="1" t="str">
        <f ca="1">IF(startDate="",0,IF(AND('pg3'!T352&gt;=startDate,'pg3'!T352&lt;=endDate,'pg3'!R352&lt;&gt;""),'pg3'!R352,""))</f>
        <v/>
      </c>
      <c r="AG1350" s="110" t="str">
        <f>IF(AC1350="","",COUNTIFS(AC2:AC3002,AC1350))</f>
        <v/>
      </c>
      <c r="AH1350" s="2" t="str">
        <f ca="1">IFERROR(MONTH('pg3'!T352),"--")</f>
        <v>--</v>
      </c>
      <c r="AI1350" s="1">
        <f ca="1">COUNTIFS(AC2:AC3002,'pg3'!C352,AH2:AH3002,AH1350)</f>
        <v>0</v>
      </c>
    </row>
    <row r="1351" spans="27:35" ht="12.75" customHeight="1">
      <c r="AA1351" s="1">
        <f t="shared" si="22"/>
        <v>1350</v>
      </c>
      <c r="AB1351" s="1" t="b">
        <f>AND('pg3'!S353&lt;&gt;"Cancelled",'pg3'!S353&lt;&gt;"Account",'pg3'!S353&lt;&gt;"Pending",'pg3'!S353&lt;&gt;"")</f>
        <v>0</v>
      </c>
      <c r="AC1351" s="1" t="str">
        <f>IF(AB1351=TRUE,'pg3'!C353,"")</f>
        <v/>
      </c>
      <c r="AD1351" s="1" t="str">
        <f>IF('pg3'!S353="Ordered",'pg3'!C353,"")</f>
        <v/>
      </c>
      <c r="AE1351" s="2" t="str">
        <f>IF('pg3'!C353&lt;&gt;"",COUNTIF(AD2:AD3002,'pg3'!C353)&gt;4,"--")</f>
        <v>--</v>
      </c>
      <c r="AF1351" s="1" t="str">
        <f ca="1">IF(startDate="",0,IF(AND('pg3'!T353&gt;=startDate,'pg3'!T353&lt;=endDate,'pg3'!R353&lt;&gt;""),'pg3'!R353,""))</f>
        <v/>
      </c>
      <c r="AG1351" s="110" t="str">
        <f>IF(AC1351="","",COUNTIFS(AC2:AC3002,AC1351))</f>
        <v/>
      </c>
      <c r="AH1351" s="2" t="str">
        <f ca="1">IFERROR(MONTH('pg3'!T353),"--")</f>
        <v>--</v>
      </c>
      <c r="AI1351" s="1">
        <f ca="1">COUNTIFS(AC2:AC3002,'pg3'!C353,AH2:AH3002,AH1351)</f>
        <v>0</v>
      </c>
    </row>
    <row r="1352" spans="27:35" ht="12.75" customHeight="1">
      <c r="AA1352" s="1">
        <f t="shared" si="22"/>
        <v>1351</v>
      </c>
      <c r="AB1352" s="1" t="b">
        <f>AND('pg3'!S354&lt;&gt;"Cancelled",'pg3'!S354&lt;&gt;"Account",'pg3'!S354&lt;&gt;"Pending",'pg3'!S354&lt;&gt;"")</f>
        <v>0</v>
      </c>
      <c r="AC1352" s="1" t="str">
        <f>IF(AB1352=TRUE,'pg3'!C354,"")</f>
        <v/>
      </c>
      <c r="AD1352" s="1" t="str">
        <f>IF('pg3'!S354="Ordered",'pg3'!C354,"")</f>
        <v/>
      </c>
      <c r="AE1352" s="2" t="str">
        <f>IF('pg3'!C354&lt;&gt;"",COUNTIF(AD2:AD3002,'pg3'!C354)&gt;4,"--")</f>
        <v>--</v>
      </c>
      <c r="AF1352" s="1" t="str">
        <f ca="1">IF(startDate="",0,IF(AND('pg3'!T354&gt;=startDate,'pg3'!T354&lt;=endDate,'pg3'!R354&lt;&gt;""),'pg3'!R354,""))</f>
        <v/>
      </c>
      <c r="AG1352" s="110" t="str">
        <f>IF(AC1352="","",COUNTIFS(AC2:AC3002,AC1352))</f>
        <v/>
      </c>
      <c r="AH1352" s="2" t="str">
        <f ca="1">IFERROR(MONTH('pg3'!T354),"--")</f>
        <v>--</v>
      </c>
      <c r="AI1352" s="1">
        <f ca="1">COUNTIFS(AC2:AC3002,'pg3'!C354,AH2:AH3002,AH1352)</f>
        <v>0</v>
      </c>
    </row>
    <row r="1353" spans="27:35" ht="12.75" customHeight="1">
      <c r="AA1353" s="1">
        <f t="shared" si="22"/>
        <v>1352</v>
      </c>
      <c r="AB1353" s="1" t="b">
        <f>AND('pg3'!S355&lt;&gt;"Cancelled",'pg3'!S355&lt;&gt;"Account",'pg3'!S355&lt;&gt;"Pending",'pg3'!S355&lt;&gt;"")</f>
        <v>0</v>
      </c>
      <c r="AC1353" s="1" t="str">
        <f>IF(AB1353=TRUE,'pg3'!C355,"")</f>
        <v/>
      </c>
      <c r="AD1353" s="1" t="str">
        <f>IF('pg3'!S355="Ordered",'pg3'!C355,"")</f>
        <v/>
      </c>
      <c r="AE1353" s="2" t="str">
        <f>IF('pg3'!C355&lt;&gt;"",COUNTIF(AD2:AD3002,'pg3'!C355)&gt;4,"--")</f>
        <v>--</v>
      </c>
      <c r="AF1353" s="1" t="str">
        <f ca="1">IF(startDate="",0,IF(AND('pg3'!T355&gt;=startDate,'pg3'!T355&lt;=endDate,'pg3'!R355&lt;&gt;""),'pg3'!R355,""))</f>
        <v/>
      </c>
      <c r="AG1353" s="110" t="str">
        <f>IF(AC1353="","",COUNTIFS(AC2:AC3002,AC1353))</f>
        <v/>
      </c>
      <c r="AH1353" s="2" t="str">
        <f ca="1">IFERROR(MONTH('pg3'!T355),"--")</f>
        <v>--</v>
      </c>
      <c r="AI1353" s="1">
        <f ca="1">COUNTIFS(AC2:AC3002,'pg3'!C355,AH2:AH3002,AH1353)</f>
        <v>0</v>
      </c>
    </row>
    <row r="1354" spans="27:35" ht="12.75" customHeight="1">
      <c r="AA1354" s="1">
        <f t="shared" si="22"/>
        <v>1353</v>
      </c>
      <c r="AB1354" s="1" t="b">
        <f>AND('pg3'!S356&lt;&gt;"Cancelled",'pg3'!S356&lt;&gt;"Account",'pg3'!S356&lt;&gt;"Pending",'pg3'!S356&lt;&gt;"")</f>
        <v>0</v>
      </c>
      <c r="AC1354" s="1" t="str">
        <f>IF(AB1354=TRUE,'pg3'!C356,"")</f>
        <v/>
      </c>
      <c r="AD1354" s="1" t="str">
        <f>IF('pg3'!S356="Ordered",'pg3'!C356,"")</f>
        <v/>
      </c>
      <c r="AE1354" s="2" t="str">
        <f>IF('pg3'!C356&lt;&gt;"",COUNTIF(AD2:AD3002,'pg3'!C356)&gt;4,"--")</f>
        <v>--</v>
      </c>
      <c r="AF1354" s="1" t="str">
        <f ca="1">IF(startDate="",0,IF(AND('pg3'!T356&gt;=startDate,'pg3'!T356&lt;=endDate,'pg3'!R356&lt;&gt;""),'pg3'!R356,""))</f>
        <v/>
      </c>
      <c r="AG1354" s="110" t="str">
        <f>IF(AC1354="","",COUNTIFS(AC2:AC3002,AC1354))</f>
        <v/>
      </c>
      <c r="AH1354" s="2" t="str">
        <f ca="1">IFERROR(MONTH('pg3'!T356),"--")</f>
        <v>--</v>
      </c>
      <c r="AI1354" s="1">
        <f ca="1">COUNTIFS(AC2:AC3002,'pg3'!C356,AH2:AH3002,AH1354)</f>
        <v>0</v>
      </c>
    </row>
    <row r="1355" spans="27:35" ht="12.75" customHeight="1">
      <c r="AA1355" s="1">
        <f t="shared" si="22"/>
        <v>1354</v>
      </c>
      <c r="AB1355" s="1" t="b">
        <f>AND('pg3'!S357&lt;&gt;"Cancelled",'pg3'!S357&lt;&gt;"Account",'pg3'!S357&lt;&gt;"Pending",'pg3'!S357&lt;&gt;"")</f>
        <v>0</v>
      </c>
      <c r="AC1355" s="1" t="str">
        <f>IF(AB1355=TRUE,'pg3'!C357,"")</f>
        <v/>
      </c>
      <c r="AD1355" s="1" t="str">
        <f>IF('pg3'!S357="Ordered",'pg3'!C357,"")</f>
        <v/>
      </c>
      <c r="AE1355" s="2" t="str">
        <f>IF('pg3'!C357&lt;&gt;"",COUNTIF(AD2:AD3002,'pg3'!C357)&gt;4,"--")</f>
        <v>--</v>
      </c>
      <c r="AF1355" s="1" t="str">
        <f ca="1">IF(startDate="",0,IF(AND('pg3'!T357&gt;=startDate,'pg3'!T357&lt;=endDate,'pg3'!R357&lt;&gt;""),'pg3'!R357,""))</f>
        <v/>
      </c>
      <c r="AG1355" s="110" t="str">
        <f>IF(AC1355="","",COUNTIFS(AC2:AC3002,AC1355))</f>
        <v/>
      </c>
      <c r="AH1355" s="2" t="str">
        <f ca="1">IFERROR(MONTH('pg3'!T357),"--")</f>
        <v>--</v>
      </c>
      <c r="AI1355" s="1">
        <f ca="1">COUNTIFS(AC2:AC3002,'pg3'!C357,AH2:AH3002,AH1355)</f>
        <v>0</v>
      </c>
    </row>
    <row r="1356" spans="27:35" ht="12.75" customHeight="1">
      <c r="AA1356" s="1">
        <f t="shared" si="22"/>
        <v>1355</v>
      </c>
      <c r="AB1356" s="1" t="b">
        <f>AND('pg3'!S358&lt;&gt;"Cancelled",'pg3'!S358&lt;&gt;"Account",'pg3'!S358&lt;&gt;"Pending",'pg3'!S358&lt;&gt;"")</f>
        <v>0</v>
      </c>
      <c r="AC1356" s="1" t="str">
        <f>IF(AB1356=TRUE,'pg3'!C358,"")</f>
        <v/>
      </c>
      <c r="AD1356" s="1" t="str">
        <f>IF('pg3'!S358="Ordered",'pg3'!C358,"")</f>
        <v/>
      </c>
      <c r="AE1356" s="2" t="str">
        <f>IF('pg3'!C358&lt;&gt;"",COUNTIF(AD2:AD3002,'pg3'!C358)&gt;4,"--")</f>
        <v>--</v>
      </c>
      <c r="AF1356" s="1" t="str">
        <f ca="1">IF(startDate="",0,IF(AND('pg3'!T358&gt;=startDate,'pg3'!T358&lt;=endDate,'pg3'!R358&lt;&gt;""),'pg3'!R358,""))</f>
        <v/>
      </c>
      <c r="AG1356" s="110" t="str">
        <f>IF(AC1356="","",COUNTIFS(AC2:AC3002,AC1356))</f>
        <v/>
      </c>
      <c r="AH1356" s="2" t="str">
        <f ca="1">IFERROR(MONTH('pg3'!T358),"--")</f>
        <v>--</v>
      </c>
      <c r="AI1356" s="1">
        <f ca="1">COUNTIFS(AC2:AC3002,'pg3'!C358,AH2:AH3002,AH1356)</f>
        <v>0</v>
      </c>
    </row>
    <row r="1357" spans="27:35" ht="12.75" customHeight="1">
      <c r="AA1357" s="1">
        <f t="shared" si="22"/>
        <v>1356</v>
      </c>
      <c r="AB1357" s="1" t="b">
        <f>AND('pg3'!S359&lt;&gt;"Cancelled",'pg3'!S359&lt;&gt;"Account",'pg3'!S359&lt;&gt;"Pending",'pg3'!S359&lt;&gt;"")</f>
        <v>0</v>
      </c>
      <c r="AC1357" s="1" t="str">
        <f>IF(AB1357=TRUE,'pg3'!C359,"")</f>
        <v/>
      </c>
      <c r="AD1357" s="1" t="str">
        <f>IF('pg3'!S359="Ordered",'pg3'!C359,"")</f>
        <v/>
      </c>
      <c r="AE1357" s="2" t="str">
        <f>IF('pg3'!C359&lt;&gt;"",COUNTIF(AD2:AD3002,'pg3'!C359)&gt;4,"--")</f>
        <v>--</v>
      </c>
      <c r="AF1357" s="1" t="str">
        <f ca="1">IF(startDate="",0,IF(AND('pg3'!T359&gt;=startDate,'pg3'!T359&lt;=endDate,'pg3'!R359&lt;&gt;""),'pg3'!R359,""))</f>
        <v/>
      </c>
      <c r="AG1357" s="110" t="str">
        <f>IF(AC1357="","",COUNTIFS(AC2:AC3002,AC1357))</f>
        <v/>
      </c>
      <c r="AH1357" s="2" t="str">
        <f ca="1">IFERROR(MONTH('pg3'!T359),"--")</f>
        <v>--</v>
      </c>
      <c r="AI1357" s="1">
        <f ca="1">COUNTIFS(AC2:AC3002,'pg3'!C359,AH2:AH3002,AH1357)</f>
        <v>0</v>
      </c>
    </row>
    <row r="1358" spans="27:35" ht="12.75" customHeight="1">
      <c r="AA1358" s="1">
        <f t="shared" si="22"/>
        <v>1357</v>
      </c>
      <c r="AB1358" s="1" t="b">
        <f>AND('pg3'!S360&lt;&gt;"Cancelled",'pg3'!S360&lt;&gt;"Account",'pg3'!S360&lt;&gt;"Pending",'pg3'!S360&lt;&gt;"")</f>
        <v>0</v>
      </c>
      <c r="AC1358" s="1" t="str">
        <f>IF(AB1358=TRUE,'pg3'!C360,"")</f>
        <v/>
      </c>
      <c r="AD1358" s="1" t="str">
        <f>IF('pg3'!S360="Ordered",'pg3'!C360,"")</f>
        <v/>
      </c>
      <c r="AE1358" s="2" t="str">
        <f>IF('pg3'!C360&lt;&gt;"",COUNTIF(AD2:AD3002,'pg3'!C360)&gt;4,"--")</f>
        <v>--</v>
      </c>
      <c r="AF1358" s="1" t="str">
        <f ca="1">IF(startDate="",0,IF(AND('pg3'!T360&gt;=startDate,'pg3'!T360&lt;=endDate,'pg3'!R360&lt;&gt;""),'pg3'!R360,""))</f>
        <v/>
      </c>
      <c r="AG1358" s="110" t="str">
        <f>IF(AC1358="","",COUNTIFS(AC2:AC3002,AC1358))</f>
        <v/>
      </c>
      <c r="AH1358" s="2" t="str">
        <f ca="1">IFERROR(MONTH('pg3'!T360),"--")</f>
        <v>--</v>
      </c>
      <c r="AI1358" s="1">
        <f ca="1">COUNTIFS(AC2:AC3002,'pg3'!C360,AH2:AH3002,AH1358)</f>
        <v>0</v>
      </c>
    </row>
    <row r="1359" spans="27:35" ht="12.75" customHeight="1">
      <c r="AA1359" s="1">
        <f t="shared" si="22"/>
        <v>1358</v>
      </c>
      <c r="AB1359" s="1" t="b">
        <f>AND('pg3'!S361&lt;&gt;"Cancelled",'pg3'!S361&lt;&gt;"Account",'pg3'!S361&lt;&gt;"Pending",'pg3'!S361&lt;&gt;"")</f>
        <v>0</v>
      </c>
      <c r="AC1359" s="1" t="str">
        <f>IF(AB1359=TRUE,'pg3'!C361,"")</f>
        <v/>
      </c>
      <c r="AD1359" s="1" t="str">
        <f>IF('pg3'!S361="Ordered",'pg3'!C361,"")</f>
        <v/>
      </c>
      <c r="AE1359" s="2" t="str">
        <f>IF('pg3'!C361&lt;&gt;"",COUNTIF(AD2:AD3002,'pg3'!C361)&gt;4,"--")</f>
        <v>--</v>
      </c>
      <c r="AF1359" s="1" t="str">
        <f ca="1">IF(startDate="",0,IF(AND('pg3'!T361&gt;=startDate,'pg3'!T361&lt;=endDate,'pg3'!R361&lt;&gt;""),'pg3'!R361,""))</f>
        <v/>
      </c>
      <c r="AG1359" s="110" t="str">
        <f>IF(AC1359="","",COUNTIFS(AC2:AC3002,AC1359))</f>
        <v/>
      </c>
      <c r="AH1359" s="2" t="str">
        <f ca="1">IFERROR(MONTH('pg3'!T361),"--")</f>
        <v>--</v>
      </c>
      <c r="AI1359" s="1">
        <f ca="1">COUNTIFS(AC2:AC3002,'pg3'!C361,AH2:AH3002,AH1359)</f>
        <v>0</v>
      </c>
    </row>
    <row r="1360" spans="27:35" ht="12.75" customHeight="1">
      <c r="AA1360" s="1">
        <f t="shared" si="22"/>
        <v>1359</v>
      </c>
      <c r="AB1360" s="1" t="b">
        <f>AND('pg3'!S362&lt;&gt;"Cancelled",'pg3'!S362&lt;&gt;"Account",'pg3'!S362&lt;&gt;"Pending",'pg3'!S362&lt;&gt;"")</f>
        <v>0</v>
      </c>
      <c r="AC1360" s="1" t="str">
        <f>IF(AB1360=TRUE,'pg3'!C362,"")</f>
        <v/>
      </c>
      <c r="AD1360" s="1" t="str">
        <f>IF('pg3'!S362="Ordered",'pg3'!C362,"")</f>
        <v/>
      </c>
      <c r="AE1360" s="2" t="str">
        <f>IF('pg3'!C362&lt;&gt;"",COUNTIF(AD2:AD3002,'pg3'!C362)&gt;4,"--")</f>
        <v>--</v>
      </c>
      <c r="AF1360" s="1" t="str">
        <f ca="1">IF(startDate="",0,IF(AND('pg3'!T362&gt;=startDate,'pg3'!T362&lt;=endDate,'pg3'!R362&lt;&gt;""),'pg3'!R362,""))</f>
        <v/>
      </c>
      <c r="AG1360" s="110" t="str">
        <f>IF(AC1360="","",COUNTIFS(AC2:AC3002,AC1360))</f>
        <v/>
      </c>
      <c r="AH1360" s="2" t="str">
        <f ca="1">IFERROR(MONTH('pg3'!T362),"--")</f>
        <v>--</v>
      </c>
      <c r="AI1360" s="1">
        <f ca="1">COUNTIFS(AC2:AC3002,'pg3'!C362,AH2:AH3002,AH1360)</f>
        <v>0</v>
      </c>
    </row>
    <row r="1361" spans="27:35" ht="12.75" customHeight="1">
      <c r="AA1361" s="1">
        <f t="shared" si="22"/>
        <v>1360</v>
      </c>
      <c r="AB1361" s="1" t="b">
        <f>AND('pg3'!S363&lt;&gt;"Cancelled",'pg3'!S363&lt;&gt;"Account",'pg3'!S363&lt;&gt;"Pending",'pg3'!S363&lt;&gt;"")</f>
        <v>0</v>
      </c>
      <c r="AC1361" s="1" t="str">
        <f>IF(AB1361=TRUE,'pg3'!C363,"")</f>
        <v/>
      </c>
      <c r="AD1361" s="1" t="str">
        <f>IF('pg3'!S363="Ordered",'pg3'!C363,"")</f>
        <v/>
      </c>
      <c r="AE1361" s="2" t="str">
        <f>IF('pg3'!C363&lt;&gt;"",COUNTIF(AD2:AD3002,'pg3'!C363)&gt;4,"--")</f>
        <v>--</v>
      </c>
      <c r="AF1361" s="1" t="str">
        <f ca="1">IF(startDate="",0,IF(AND('pg3'!T363&gt;=startDate,'pg3'!T363&lt;=endDate,'pg3'!R363&lt;&gt;""),'pg3'!R363,""))</f>
        <v/>
      </c>
      <c r="AG1361" s="110" t="str">
        <f>IF(AC1361="","",COUNTIFS(AC2:AC3002,AC1361))</f>
        <v/>
      </c>
      <c r="AH1361" s="2" t="str">
        <f ca="1">IFERROR(MONTH('pg3'!T363),"--")</f>
        <v>--</v>
      </c>
      <c r="AI1361" s="1">
        <f ca="1">COUNTIFS(AC2:AC3002,'pg3'!C363,AH2:AH3002,AH1361)</f>
        <v>0</v>
      </c>
    </row>
    <row r="1362" spans="27:35" ht="12.75" customHeight="1">
      <c r="AA1362" s="1">
        <f t="shared" si="22"/>
        <v>1361</v>
      </c>
      <c r="AB1362" s="1" t="b">
        <f>AND('pg3'!S364&lt;&gt;"Cancelled",'pg3'!S364&lt;&gt;"Account",'pg3'!S364&lt;&gt;"Pending",'pg3'!S364&lt;&gt;"")</f>
        <v>0</v>
      </c>
      <c r="AC1362" s="1" t="str">
        <f>IF(AB1362=TRUE,'pg3'!C364,"")</f>
        <v/>
      </c>
      <c r="AD1362" s="1" t="str">
        <f>IF('pg3'!S364="Ordered",'pg3'!C364,"")</f>
        <v/>
      </c>
      <c r="AE1362" s="2" t="str">
        <f>IF('pg3'!C364&lt;&gt;"",COUNTIF(AD2:AD3002,'pg3'!C364)&gt;4,"--")</f>
        <v>--</v>
      </c>
      <c r="AF1362" s="1" t="str">
        <f ca="1">IF(startDate="",0,IF(AND('pg3'!T364&gt;=startDate,'pg3'!T364&lt;=endDate,'pg3'!R364&lt;&gt;""),'pg3'!R364,""))</f>
        <v/>
      </c>
      <c r="AG1362" s="110" t="str">
        <f>IF(AC1362="","",COUNTIFS(AC2:AC3002,AC1362))</f>
        <v/>
      </c>
      <c r="AH1362" s="2" t="str">
        <f ca="1">IFERROR(MONTH('pg3'!T364),"--")</f>
        <v>--</v>
      </c>
      <c r="AI1362" s="1">
        <f ca="1">COUNTIFS(AC2:AC3002,'pg3'!C364,AH2:AH3002,AH1362)</f>
        <v>0</v>
      </c>
    </row>
    <row r="1363" spans="27:35" ht="12.75" customHeight="1">
      <c r="AA1363" s="1">
        <f t="shared" si="22"/>
        <v>1362</v>
      </c>
      <c r="AB1363" s="1" t="b">
        <f>AND('pg3'!S365&lt;&gt;"Cancelled",'pg3'!S365&lt;&gt;"Account",'pg3'!S365&lt;&gt;"Pending",'pg3'!S365&lt;&gt;"")</f>
        <v>0</v>
      </c>
      <c r="AC1363" s="1" t="str">
        <f>IF(AB1363=TRUE,'pg3'!C365,"")</f>
        <v/>
      </c>
      <c r="AD1363" s="1" t="str">
        <f>IF('pg3'!S365="Ordered",'pg3'!C365,"")</f>
        <v/>
      </c>
      <c r="AE1363" s="2" t="str">
        <f>IF('pg3'!C365&lt;&gt;"",COUNTIF(AD2:AD3002,'pg3'!C365)&gt;4,"--")</f>
        <v>--</v>
      </c>
      <c r="AF1363" s="1" t="str">
        <f ca="1">IF(startDate="",0,IF(AND('pg3'!T365&gt;=startDate,'pg3'!T365&lt;=endDate,'pg3'!R365&lt;&gt;""),'pg3'!R365,""))</f>
        <v/>
      </c>
      <c r="AG1363" s="110" t="str">
        <f>IF(AC1363="","",COUNTIFS(AC2:AC3002,AC1363))</f>
        <v/>
      </c>
      <c r="AH1363" s="2" t="str">
        <f ca="1">IFERROR(MONTH('pg3'!T365),"--")</f>
        <v>--</v>
      </c>
      <c r="AI1363" s="1">
        <f ca="1">COUNTIFS(AC2:AC3002,'pg3'!C365,AH2:AH3002,AH1363)</f>
        <v>0</v>
      </c>
    </row>
    <row r="1364" spans="27:35" ht="12.75" customHeight="1">
      <c r="AA1364" s="1">
        <f t="shared" si="22"/>
        <v>1363</v>
      </c>
      <c r="AB1364" s="1" t="b">
        <f>AND('pg3'!S366&lt;&gt;"Cancelled",'pg3'!S366&lt;&gt;"Account",'pg3'!S366&lt;&gt;"Pending",'pg3'!S366&lt;&gt;"")</f>
        <v>0</v>
      </c>
      <c r="AC1364" s="1" t="str">
        <f>IF(AB1364=TRUE,'pg3'!C366,"")</f>
        <v/>
      </c>
      <c r="AD1364" s="1" t="str">
        <f>IF('pg3'!S366="Ordered",'pg3'!C366,"")</f>
        <v/>
      </c>
      <c r="AE1364" s="2" t="str">
        <f>IF('pg3'!C366&lt;&gt;"",COUNTIF(AD2:AD3002,'pg3'!C366)&gt;4,"--")</f>
        <v>--</v>
      </c>
      <c r="AF1364" s="1" t="str">
        <f ca="1">IF(startDate="",0,IF(AND('pg3'!T366&gt;=startDate,'pg3'!T366&lt;=endDate,'pg3'!R366&lt;&gt;""),'pg3'!R366,""))</f>
        <v/>
      </c>
      <c r="AG1364" s="110" t="str">
        <f>IF(AC1364="","",COUNTIFS(AC2:AC3002,AC1364))</f>
        <v/>
      </c>
      <c r="AH1364" s="2" t="str">
        <f ca="1">IFERROR(MONTH('pg3'!T366),"--")</f>
        <v>--</v>
      </c>
      <c r="AI1364" s="1">
        <f ca="1">COUNTIFS(AC2:AC3002,'pg3'!C366,AH2:AH3002,AH1364)</f>
        <v>0</v>
      </c>
    </row>
    <row r="1365" spans="27:35" ht="12.75" customHeight="1">
      <c r="AA1365" s="1">
        <f t="shared" si="22"/>
        <v>1364</v>
      </c>
      <c r="AB1365" s="1" t="b">
        <f>AND('pg3'!S367&lt;&gt;"Cancelled",'pg3'!S367&lt;&gt;"Account",'pg3'!S367&lt;&gt;"Pending",'pg3'!S367&lt;&gt;"")</f>
        <v>0</v>
      </c>
      <c r="AC1365" s="1" t="str">
        <f>IF(AB1365=TRUE,'pg3'!C367,"")</f>
        <v/>
      </c>
      <c r="AD1365" s="1" t="str">
        <f>IF('pg3'!S367="Ordered",'pg3'!C367,"")</f>
        <v/>
      </c>
      <c r="AE1365" s="2" t="str">
        <f>IF('pg3'!C367&lt;&gt;"",COUNTIF(AD2:AD3002,'pg3'!C367)&gt;4,"--")</f>
        <v>--</v>
      </c>
      <c r="AF1365" s="1" t="str">
        <f ca="1">IF(startDate="",0,IF(AND('pg3'!T367&gt;=startDate,'pg3'!T367&lt;=endDate,'pg3'!R367&lt;&gt;""),'pg3'!R367,""))</f>
        <v/>
      </c>
      <c r="AG1365" s="110" t="str">
        <f>IF(AC1365="","",COUNTIFS(AC2:AC3002,AC1365))</f>
        <v/>
      </c>
      <c r="AH1365" s="2" t="str">
        <f ca="1">IFERROR(MONTH('pg3'!T367),"--")</f>
        <v>--</v>
      </c>
      <c r="AI1365" s="1">
        <f ca="1">COUNTIFS(AC2:AC3002,'pg3'!C367,AH2:AH3002,AH1365)</f>
        <v>0</v>
      </c>
    </row>
    <row r="1366" spans="27:35" ht="12.75" customHeight="1">
      <c r="AA1366" s="1">
        <f t="shared" si="22"/>
        <v>1365</v>
      </c>
      <c r="AB1366" s="1" t="b">
        <f>AND('pg3'!S368&lt;&gt;"Cancelled",'pg3'!S368&lt;&gt;"Account",'pg3'!S368&lt;&gt;"Pending",'pg3'!S368&lt;&gt;"")</f>
        <v>0</v>
      </c>
      <c r="AC1366" s="1" t="str">
        <f>IF(AB1366=TRUE,'pg3'!C368,"")</f>
        <v/>
      </c>
      <c r="AD1366" s="1" t="str">
        <f>IF('pg3'!S368="Ordered",'pg3'!C368,"")</f>
        <v/>
      </c>
      <c r="AE1366" s="2" t="str">
        <f>IF('pg3'!C368&lt;&gt;"",COUNTIF(AD2:AD3002,'pg3'!C368)&gt;4,"--")</f>
        <v>--</v>
      </c>
      <c r="AF1366" s="1" t="str">
        <f ca="1">IF(startDate="",0,IF(AND('pg3'!T368&gt;=startDate,'pg3'!T368&lt;=endDate,'pg3'!R368&lt;&gt;""),'pg3'!R368,""))</f>
        <v/>
      </c>
      <c r="AG1366" s="110" t="str">
        <f>IF(AC1366="","",COUNTIFS(AC2:AC3002,AC1366))</f>
        <v/>
      </c>
      <c r="AH1366" s="2" t="str">
        <f ca="1">IFERROR(MONTH('pg3'!T368),"--")</f>
        <v>--</v>
      </c>
      <c r="AI1366" s="1">
        <f ca="1">COUNTIFS(AC2:AC3002,'pg3'!C368,AH2:AH3002,AH1366)</f>
        <v>0</v>
      </c>
    </row>
    <row r="1367" spans="27:35" ht="12.75" customHeight="1">
      <c r="AA1367" s="1">
        <f t="shared" si="22"/>
        <v>1366</v>
      </c>
      <c r="AB1367" s="1" t="b">
        <f>AND('pg3'!S369&lt;&gt;"Cancelled",'pg3'!S369&lt;&gt;"Account",'pg3'!S369&lt;&gt;"Pending",'pg3'!S369&lt;&gt;"")</f>
        <v>0</v>
      </c>
      <c r="AC1367" s="1" t="str">
        <f>IF(AB1367=TRUE,'pg3'!C369,"")</f>
        <v/>
      </c>
      <c r="AD1367" s="1" t="str">
        <f>IF('pg3'!S369="Ordered",'pg3'!C369,"")</f>
        <v/>
      </c>
      <c r="AE1367" s="2" t="str">
        <f>IF('pg3'!C369&lt;&gt;"",COUNTIF(AD2:AD3002,'pg3'!C369)&gt;4,"--")</f>
        <v>--</v>
      </c>
      <c r="AF1367" s="1" t="str">
        <f ca="1">IF(startDate="",0,IF(AND('pg3'!T369&gt;=startDate,'pg3'!T369&lt;=endDate,'pg3'!R369&lt;&gt;""),'pg3'!R369,""))</f>
        <v/>
      </c>
      <c r="AG1367" s="110" t="str">
        <f>IF(AC1367="","",COUNTIFS(AC2:AC3002,AC1367))</f>
        <v/>
      </c>
      <c r="AH1367" s="2" t="str">
        <f ca="1">IFERROR(MONTH('pg3'!T369),"--")</f>
        <v>--</v>
      </c>
      <c r="AI1367" s="1">
        <f ca="1">COUNTIFS(AC2:AC3002,'pg3'!C369,AH2:AH3002,AH1367)</f>
        <v>0</v>
      </c>
    </row>
    <row r="1368" spans="27:35" ht="12.75" customHeight="1">
      <c r="AA1368" s="1">
        <f t="shared" si="22"/>
        <v>1367</v>
      </c>
      <c r="AB1368" s="1" t="b">
        <f>AND('pg3'!S370&lt;&gt;"Cancelled",'pg3'!S370&lt;&gt;"Account",'pg3'!S370&lt;&gt;"Pending",'pg3'!S370&lt;&gt;"")</f>
        <v>0</v>
      </c>
      <c r="AC1368" s="1" t="str">
        <f>IF(AB1368=TRUE,'pg3'!C370,"")</f>
        <v/>
      </c>
      <c r="AD1368" s="1" t="str">
        <f>IF('pg3'!S370="Ordered",'pg3'!C370,"")</f>
        <v/>
      </c>
      <c r="AE1368" s="2" t="str">
        <f>IF('pg3'!C370&lt;&gt;"",COUNTIF(AD2:AD3002,'pg3'!C370)&gt;4,"--")</f>
        <v>--</v>
      </c>
      <c r="AF1368" s="1" t="str">
        <f ca="1">IF(startDate="",0,IF(AND('pg3'!T370&gt;=startDate,'pg3'!T370&lt;=endDate,'pg3'!R370&lt;&gt;""),'pg3'!R370,""))</f>
        <v/>
      </c>
      <c r="AG1368" s="110" t="str">
        <f>IF(AC1368="","",COUNTIFS(AC2:AC3002,AC1368))</f>
        <v/>
      </c>
      <c r="AH1368" s="2" t="str">
        <f ca="1">IFERROR(MONTH('pg3'!T370),"--")</f>
        <v>--</v>
      </c>
      <c r="AI1368" s="1">
        <f ca="1">COUNTIFS(AC2:AC3002,'pg3'!C370,AH2:AH3002,AH1368)</f>
        <v>0</v>
      </c>
    </row>
    <row r="1369" spans="27:35" ht="12.75" customHeight="1">
      <c r="AA1369" s="1">
        <f t="shared" si="22"/>
        <v>1368</v>
      </c>
      <c r="AB1369" s="1" t="b">
        <f>AND('pg3'!S371&lt;&gt;"Cancelled",'pg3'!S371&lt;&gt;"Account",'pg3'!S371&lt;&gt;"Pending",'pg3'!S371&lt;&gt;"")</f>
        <v>0</v>
      </c>
      <c r="AC1369" s="1" t="str">
        <f>IF(AB1369=TRUE,'pg3'!C371,"")</f>
        <v/>
      </c>
      <c r="AD1369" s="1" t="str">
        <f>IF('pg3'!S371="Ordered",'pg3'!C371,"")</f>
        <v/>
      </c>
      <c r="AE1369" s="2" t="str">
        <f>IF('pg3'!C371&lt;&gt;"",COUNTIF(AD2:AD3002,'pg3'!C371)&gt;4,"--")</f>
        <v>--</v>
      </c>
      <c r="AF1369" s="1" t="str">
        <f ca="1">IF(startDate="",0,IF(AND('pg3'!T371&gt;=startDate,'pg3'!T371&lt;=endDate,'pg3'!R371&lt;&gt;""),'pg3'!R371,""))</f>
        <v/>
      </c>
      <c r="AG1369" s="110" t="str">
        <f>IF(AC1369="","",COUNTIFS(AC2:AC3002,AC1369))</f>
        <v/>
      </c>
      <c r="AH1369" s="2" t="str">
        <f ca="1">IFERROR(MONTH('pg3'!T371),"--")</f>
        <v>--</v>
      </c>
      <c r="AI1369" s="1">
        <f ca="1">COUNTIFS(AC2:AC3002,'pg3'!C371,AH2:AH3002,AH1369)</f>
        <v>0</v>
      </c>
    </row>
    <row r="1370" spans="27:35" ht="12.75" customHeight="1">
      <c r="AA1370" s="1">
        <f t="shared" si="22"/>
        <v>1369</v>
      </c>
      <c r="AB1370" s="1" t="b">
        <f>AND('pg3'!S372&lt;&gt;"Cancelled",'pg3'!S372&lt;&gt;"Account",'pg3'!S372&lt;&gt;"Pending",'pg3'!S372&lt;&gt;"")</f>
        <v>0</v>
      </c>
      <c r="AC1370" s="1" t="str">
        <f>IF(AB1370=TRUE,'pg3'!C372,"")</f>
        <v/>
      </c>
      <c r="AD1370" s="1" t="str">
        <f>IF('pg3'!S372="Ordered",'pg3'!C372,"")</f>
        <v/>
      </c>
      <c r="AE1370" s="2" t="str">
        <f>IF('pg3'!C372&lt;&gt;"",COUNTIF(AD2:AD3002,'pg3'!C372)&gt;4,"--")</f>
        <v>--</v>
      </c>
      <c r="AF1370" s="1" t="str">
        <f ca="1">IF(startDate="",0,IF(AND('pg3'!T372&gt;=startDate,'pg3'!T372&lt;=endDate,'pg3'!R372&lt;&gt;""),'pg3'!R372,""))</f>
        <v/>
      </c>
      <c r="AG1370" s="110" t="str">
        <f>IF(AC1370="","",COUNTIFS(AC2:AC3002,AC1370))</f>
        <v/>
      </c>
      <c r="AH1370" s="2" t="str">
        <f ca="1">IFERROR(MONTH('pg3'!T372),"--")</f>
        <v>--</v>
      </c>
      <c r="AI1370" s="1">
        <f ca="1">COUNTIFS(AC2:AC3002,'pg3'!C372,AH2:AH3002,AH1370)</f>
        <v>0</v>
      </c>
    </row>
    <row r="1371" spans="27:35" ht="12.75" customHeight="1">
      <c r="AA1371" s="1">
        <f t="shared" si="22"/>
        <v>1370</v>
      </c>
      <c r="AB1371" s="1" t="b">
        <f>AND('pg3'!S373&lt;&gt;"Cancelled",'pg3'!S373&lt;&gt;"Account",'pg3'!S373&lt;&gt;"Pending",'pg3'!S373&lt;&gt;"")</f>
        <v>0</v>
      </c>
      <c r="AC1371" s="1" t="str">
        <f>IF(AB1371=TRUE,'pg3'!C373,"")</f>
        <v/>
      </c>
      <c r="AD1371" s="1" t="str">
        <f>IF('pg3'!S373="Ordered",'pg3'!C373,"")</f>
        <v/>
      </c>
      <c r="AE1371" s="2" t="str">
        <f>IF('pg3'!C373&lt;&gt;"",COUNTIF(AD2:AD3002,'pg3'!C373)&gt;4,"--")</f>
        <v>--</v>
      </c>
      <c r="AF1371" s="1" t="str">
        <f ca="1">IF(startDate="",0,IF(AND('pg3'!T373&gt;=startDate,'pg3'!T373&lt;=endDate,'pg3'!R373&lt;&gt;""),'pg3'!R373,""))</f>
        <v/>
      </c>
      <c r="AG1371" s="110" t="str">
        <f>IF(AC1371="","",COUNTIFS(AC2:AC3002,AC1371))</f>
        <v/>
      </c>
      <c r="AH1371" s="2" t="str">
        <f ca="1">IFERROR(MONTH('pg3'!T373),"--")</f>
        <v>--</v>
      </c>
      <c r="AI1371" s="1">
        <f ca="1">COUNTIFS(AC2:AC3002,'pg3'!C373,AH2:AH3002,AH1371)</f>
        <v>0</v>
      </c>
    </row>
    <row r="1372" spans="27:35" ht="12.75" customHeight="1">
      <c r="AA1372" s="1">
        <f t="shared" si="22"/>
        <v>1371</v>
      </c>
      <c r="AB1372" s="1" t="b">
        <f>AND('pg3'!S374&lt;&gt;"Cancelled",'pg3'!S374&lt;&gt;"Account",'pg3'!S374&lt;&gt;"Pending",'pg3'!S374&lt;&gt;"")</f>
        <v>0</v>
      </c>
      <c r="AC1372" s="1" t="str">
        <f>IF(AB1372=TRUE,'pg3'!C374,"")</f>
        <v/>
      </c>
      <c r="AD1372" s="1" t="str">
        <f>IF('pg3'!S374="Ordered",'pg3'!C374,"")</f>
        <v/>
      </c>
      <c r="AE1372" s="2" t="str">
        <f>IF('pg3'!C374&lt;&gt;"",COUNTIF(AD2:AD3002,'pg3'!C374)&gt;4,"--")</f>
        <v>--</v>
      </c>
      <c r="AF1372" s="1" t="str">
        <f ca="1">IF(startDate="",0,IF(AND('pg3'!T374&gt;=startDate,'pg3'!T374&lt;=endDate,'pg3'!R374&lt;&gt;""),'pg3'!R374,""))</f>
        <v/>
      </c>
      <c r="AG1372" s="110" t="str">
        <f>IF(AC1372="","",COUNTIFS(AC2:AC3002,AC1372))</f>
        <v/>
      </c>
      <c r="AH1372" s="2" t="str">
        <f ca="1">IFERROR(MONTH('pg3'!T374),"--")</f>
        <v>--</v>
      </c>
      <c r="AI1372" s="1">
        <f ca="1">COUNTIFS(AC2:AC3002,'pg3'!C374,AH2:AH3002,AH1372)</f>
        <v>0</v>
      </c>
    </row>
    <row r="1373" spans="27:35" ht="12.75" customHeight="1">
      <c r="AA1373" s="1">
        <f t="shared" si="22"/>
        <v>1372</v>
      </c>
      <c r="AB1373" s="1" t="b">
        <f>AND('pg3'!S375&lt;&gt;"Cancelled",'pg3'!S375&lt;&gt;"Account",'pg3'!S375&lt;&gt;"Pending",'pg3'!S375&lt;&gt;"")</f>
        <v>0</v>
      </c>
      <c r="AC1373" s="1" t="str">
        <f>IF(AB1373=TRUE,'pg3'!C375,"")</f>
        <v/>
      </c>
      <c r="AD1373" s="1" t="str">
        <f>IF('pg3'!S375="Ordered",'pg3'!C375,"")</f>
        <v/>
      </c>
      <c r="AE1373" s="2" t="str">
        <f>IF('pg3'!C375&lt;&gt;"",COUNTIF(AD2:AD3002,'pg3'!C375)&gt;4,"--")</f>
        <v>--</v>
      </c>
      <c r="AF1373" s="1" t="str">
        <f ca="1">IF(startDate="",0,IF(AND('pg3'!T375&gt;=startDate,'pg3'!T375&lt;=endDate,'pg3'!R375&lt;&gt;""),'pg3'!R375,""))</f>
        <v/>
      </c>
      <c r="AG1373" s="110" t="str">
        <f>IF(AC1373="","",COUNTIFS(AC2:AC3002,AC1373))</f>
        <v/>
      </c>
      <c r="AH1373" s="2" t="str">
        <f ca="1">IFERROR(MONTH('pg3'!T375),"--")</f>
        <v>--</v>
      </c>
      <c r="AI1373" s="1">
        <f ca="1">COUNTIFS(AC2:AC3002,'pg3'!C375,AH2:AH3002,AH1373)</f>
        <v>0</v>
      </c>
    </row>
    <row r="1374" spans="27:35" ht="12.75" customHeight="1">
      <c r="AA1374" s="1">
        <f t="shared" si="22"/>
        <v>1373</v>
      </c>
      <c r="AB1374" s="1" t="b">
        <f>AND('pg3'!S376&lt;&gt;"Cancelled",'pg3'!S376&lt;&gt;"Account",'pg3'!S376&lt;&gt;"Pending",'pg3'!S376&lt;&gt;"")</f>
        <v>0</v>
      </c>
      <c r="AC1374" s="1" t="str">
        <f>IF(AB1374=TRUE,'pg3'!C376,"")</f>
        <v/>
      </c>
      <c r="AD1374" s="1" t="str">
        <f>IF('pg3'!S376="Ordered",'pg3'!C376,"")</f>
        <v/>
      </c>
      <c r="AE1374" s="2" t="str">
        <f>IF('pg3'!C376&lt;&gt;"",COUNTIF(AD2:AD3002,'pg3'!C376)&gt;4,"--")</f>
        <v>--</v>
      </c>
      <c r="AF1374" s="1" t="str">
        <f ca="1">IF(startDate="",0,IF(AND('pg3'!T376&gt;=startDate,'pg3'!T376&lt;=endDate,'pg3'!R376&lt;&gt;""),'pg3'!R376,""))</f>
        <v/>
      </c>
      <c r="AG1374" s="110" t="str">
        <f>IF(AC1374="","",COUNTIFS(AC2:AC3002,AC1374))</f>
        <v/>
      </c>
      <c r="AH1374" s="2" t="str">
        <f ca="1">IFERROR(MONTH('pg3'!T376),"--")</f>
        <v>--</v>
      </c>
      <c r="AI1374" s="1">
        <f ca="1">COUNTIFS(AC2:AC3002,'pg3'!C376,AH2:AH3002,AH1374)</f>
        <v>0</v>
      </c>
    </row>
    <row r="1375" spans="27:35" ht="12.75" customHeight="1">
      <c r="AA1375" s="1">
        <f t="shared" si="22"/>
        <v>1374</v>
      </c>
      <c r="AB1375" s="1" t="b">
        <f>AND('pg3'!S377&lt;&gt;"Cancelled",'pg3'!S377&lt;&gt;"Account",'pg3'!S377&lt;&gt;"Pending",'pg3'!S377&lt;&gt;"")</f>
        <v>0</v>
      </c>
      <c r="AC1375" s="1" t="str">
        <f>IF(AB1375=TRUE,'pg3'!C377,"")</f>
        <v/>
      </c>
      <c r="AD1375" s="1" t="str">
        <f>IF('pg3'!S377="Ordered",'pg3'!C377,"")</f>
        <v/>
      </c>
      <c r="AE1375" s="2" t="str">
        <f>IF('pg3'!C377&lt;&gt;"",COUNTIF(AD2:AD3002,'pg3'!C377)&gt;4,"--")</f>
        <v>--</v>
      </c>
      <c r="AF1375" s="1" t="str">
        <f ca="1">IF(startDate="",0,IF(AND('pg3'!T377&gt;=startDate,'pg3'!T377&lt;=endDate,'pg3'!R377&lt;&gt;""),'pg3'!R377,""))</f>
        <v/>
      </c>
      <c r="AG1375" s="110" t="str">
        <f>IF(AC1375="","",COUNTIFS(AC2:AC3002,AC1375))</f>
        <v/>
      </c>
      <c r="AH1375" s="2" t="str">
        <f ca="1">IFERROR(MONTH('pg3'!T377),"--")</f>
        <v>--</v>
      </c>
      <c r="AI1375" s="1">
        <f ca="1">COUNTIFS(AC2:AC3002,'pg3'!C377,AH2:AH3002,AH1375)</f>
        <v>0</v>
      </c>
    </row>
    <row r="1376" spans="27:35" ht="12.75" customHeight="1">
      <c r="AA1376" s="1">
        <f t="shared" si="22"/>
        <v>1375</v>
      </c>
      <c r="AB1376" s="1" t="b">
        <f>AND('pg3'!S378&lt;&gt;"Cancelled",'pg3'!S378&lt;&gt;"Account",'pg3'!S378&lt;&gt;"Pending",'pg3'!S378&lt;&gt;"")</f>
        <v>0</v>
      </c>
      <c r="AC1376" s="1" t="str">
        <f>IF(AB1376=TRUE,'pg3'!C378,"")</f>
        <v/>
      </c>
      <c r="AD1376" s="1" t="str">
        <f>IF('pg3'!S378="Ordered",'pg3'!C378,"")</f>
        <v/>
      </c>
      <c r="AE1376" s="2" t="str">
        <f>IF('pg3'!C378&lt;&gt;"",COUNTIF(AD2:AD3002,'pg3'!C378)&gt;4,"--")</f>
        <v>--</v>
      </c>
      <c r="AF1376" s="1" t="str">
        <f ca="1">IF(startDate="",0,IF(AND('pg3'!T378&gt;=startDate,'pg3'!T378&lt;=endDate,'pg3'!R378&lt;&gt;""),'pg3'!R378,""))</f>
        <v/>
      </c>
      <c r="AG1376" s="110" t="str">
        <f>IF(AC1376="","",COUNTIFS(AC2:AC3002,AC1376))</f>
        <v/>
      </c>
      <c r="AH1376" s="2" t="str">
        <f ca="1">IFERROR(MONTH('pg3'!T378),"--")</f>
        <v>--</v>
      </c>
      <c r="AI1376" s="1">
        <f ca="1">COUNTIFS(AC2:AC3002,'pg3'!C378,AH2:AH3002,AH1376)</f>
        <v>0</v>
      </c>
    </row>
    <row r="1377" spans="27:35" ht="12.75" customHeight="1">
      <c r="AA1377" s="1">
        <f t="shared" si="22"/>
        <v>1376</v>
      </c>
      <c r="AB1377" s="1" t="b">
        <f>AND('pg3'!S379&lt;&gt;"Cancelled",'pg3'!S379&lt;&gt;"Account",'pg3'!S379&lt;&gt;"Pending",'pg3'!S379&lt;&gt;"")</f>
        <v>0</v>
      </c>
      <c r="AC1377" s="1" t="str">
        <f>IF(AB1377=TRUE,'pg3'!C379,"")</f>
        <v/>
      </c>
      <c r="AD1377" s="1" t="str">
        <f>IF('pg3'!S379="Ordered",'pg3'!C379,"")</f>
        <v/>
      </c>
      <c r="AE1377" s="2" t="str">
        <f>IF('pg3'!C379&lt;&gt;"",COUNTIF(AD2:AD3002,'pg3'!C379)&gt;4,"--")</f>
        <v>--</v>
      </c>
      <c r="AF1377" s="1" t="str">
        <f ca="1">IF(startDate="",0,IF(AND('pg3'!T379&gt;=startDate,'pg3'!T379&lt;=endDate,'pg3'!R379&lt;&gt;""),'pg3'!R379,""))</f>
        <v/>
      </c>
      <c r="AG1377" s="110" t="str">
        <f>IF(AC1377="","",COUNTIFS(AC2:AC3002,AC1377))</f>
        <v/>
      </c>
      <c r="AH1377" s="2" t="str">
        <f ca="1">IFERROR(MONTH('pg3'!T379),"--")</f>
        <v>--</v>
      </c>
      <c r="AI1377" s="1">
        <f ca="1">COUNTIFS(AC2:AC3002,'pg3'!C379,AH2:AH3002,AH1377)</f>
        <v>0</v>
      </c>
    </row>
    <row r="1378" spans="27:35" ht="12.75" customHeight="1">
      <c r="AA1378" s="1">
        <f t="shared" si="22"/>
        <v>1377</v>
      </c>
      <c r="AB1378" s="1" t="b">
        <f>AND('pg3'!S380&lt;&gt;"Cancelled",'pg3'!S380&lt;&gt;"Account",'pg3'!S380&lt;&gt;"Pending",'pg3'!S380&lt;&gt;"")</f>
        <v>0</v>
      </c>
      <c r="AC1378" s="1" t="str">
        <f>IF(AB1378=TRUE,'pg3'!C380,"")</f>
        <v/>
      </c>
      <c r="AD1378" s="1" t="str">
        <f>IF('pg3'!S380="Ordered",'pg3'!C380,"")</f>
        <v/>
      </c>
      <c r="AE1378" s="2" t="str">
        <f>IF('pg3'!C380&lt;&gt;"",COUNTIF(AD2:AD3002,'pg3'!C380)&gt;4,"--")</f>
        <v>--</v>
      </c>
      <c r="AF1378" s="1" t="str">
        <f ca="1">IF(startDate="",0,IF(AND('pg3'!T380&gt;=startDate,'pg3'!T380&lt;=endDate,'pg3'!R380&lt;&gt;""),'pg3'!R380,""))</f>
        <v/>
      </c>
      <c r="AG1378" s="110" t="str">
        <f>IF(AC1378="","",COUNTIFS(AC2:AC3002,AC1378))</f>
        <v/>
      </c>
      <c r="AH1378" s="2" t="str">
        <f ca="1">IFERROR(MONTH('pg3'!T380),"--")</f>
        <v>--</v>
      </c>
      <c r="AI1378" s="1">
        <f ca="1">COUNTIFS(AC2:AC3002,'pg3'!C380,AH2:AH3002,AH1378)</f>
        <v>0</v>
      </c>
    </row>
    <row r="1379" spans="27:35" ht="12.75" customHeight="1">
      <c r="AA1379" s="1">
        <f t="shared" si="22"/>
        <v>1378</v>
      </c>
      <c r="AB1379" s="1" t="b">
        <f>AND('pg3'!S381&lt;&gt;"Cancelled",'pg3'!S381&lt;&gt;"Account",'pg3'!S381&lt;&gt;"Pending",'pg3'!S381&lt;&gt;"")</f>
        <v>0</v>
      </c>
      <c r="AC1379" s="1" t="str">
        <f>IF(AB1379=TRUE,'pg3'!C381,"")</f>
        <v/>
      </c>
      <c r="AD1379" s="1" t="str">
        <f>IF('pg3'!S381="Ordered",'pg3'!C381,"")</f>
        <v/>
      </c>
      <c r="AE1379" s="2" t="str">
        <f>IF('pg3'!C381&lt;&gt;"",COUNTIF(AD2:AD3002,'pg3'!C381)&gt;4,"--")</f>
        <v>--</v>
      </c>
      <c r="AF1379" s="1" t="str">
        <f ca="1">IF(startDate="",0,IF(AND('pg3'!T381&gt;=startDate,'pg3'!T381&lt;=endDate,'pg3'!R381&lt;&gt;""),'pg3'!R381,""))</f>
        <v/>
      </c>
      <c r="AG1379" s="110" t="str">
        <f>IF(AC1379="","",COUNTIFS(AC2:AC3002,AC1379))</f>
        <v/>
      </c>
      <c r="AH1379" s="2" t="str">
        <f ca="1">IFERROR(MONTH('pg3'!T381),"--")</f>
        <v>--</v>
      </c>
      <c r="AI1379" s="1">
        <f ca="1">COUNTIFS(AC2:AC3002,'pg3'!C381,AH2:AH3002,AH1379)</f>
        <v>0</v>
      </c>
    </row>
    <row r="1380" spans="27:35" ht="12.75" customHeight="1">
      <c r="AA1380" s="1">
        <f t="shared" si="22"/>
        <v>1379</v>
      </c>
      <c r="AB1380" s="1" t="b">
        <f>AND('pg3'!S382&lt;&gt;"Cancelled",'pg3'!S382&lt;&gt;"Account",'pg3'!S382&lt;&gt;"Pending",'pg3'!S382&lt;&gt;"")</f>
        <v>0</v>
      </c>
      <c r="AC1380" s="1" t="str">
        <f>IF(AB1380=TRUE,'pg3'!C382,"")</f>
        <v/>
      </c>
      <c r="AD1380" s="1" t="str">
        <f>IF('pg3'!S382="Ordered",'pg3'!C382,"")</f>
        <v/>
      </c>
      <c r="AE1380" s="2" t="str">
        <f>IF('pg3'!C382&lt;&gt;"",COUNTIF(AD2:AD3002,'pg3'!C382)&gt;4,"--")</f>
        <v>--</v>
      </c>
      <c r="AF1380" s="1" t="str">
        <f ca="1">IF(startDate="",0,IF(AND('pg3'!T382&gt;=startDate,'pg3'!T382&lt;=endDate,'pg3'!R382&lt;&gt;""),'pg3'!R382,""))</f>
        <v/>
      </c>
      <c r="AG1380" s="110" t="str">
        <f>IF(AC1380="","",COUNTIFS(AC2:AC3002,AC1380))</f>
        <v/>
      </c>
      <c r="AH1380" s="2" t="str">
        <f ca="1">IFERROR(MONTH('pg3'!T382),"--")</f>
        <v>--</v>
      </c>
      <c r="AI1380" s="1">
        <f ca="1">COUNTIFS(AC2:AC3002,'pg3'!C382,AH2:AH3002,AH1380)</f>
        <v>0</v>
      </c>
    </row>
    <row r="1381" spans="27:35" ht="12.75" customHeight="1">
      <c r="AA1381" s="1">
        <f t="shared" si="22"/>
        <v>1380</v>
      </c>
      <c r="AB1381" s="1" t="b">
        <f>AND('pg3'!S383&lt;&gt;"Cancelled",'pg3'!S383&lt;&gt;"Account",'pg3'!S383&lt;&gt;"Pending",'pg3'!S383&lt;&gt;"")</f>
        <v>0</v>
      </c>
      <c r="AC1381" s="1" t="str">
        <f>IF(AB1381=TRUE,'pg3'!C383,"")</f>
        <v/>
      </c>
      <c r="AD1381" s="1" t="str">
        <f>IF('pg3'!S383="Ordered",'pg3'!C383,"")</f>
        <v/>
      </c>
      <c r="AE1381" s="2" t="str">
        <f>IF('pg3'!C383&lt;&gt;"",COUNTIF(AD2:AD3002,'pg3'!C383)&gt;4,"--")</f>
        <v>--</v>
      </c>
      <c r="AF1381" s="1" t="str">
        <f ca="1">IF(startDate="",0,IF(AND('pg3'!T383&gt;=startDate,'pg3'!T383&lt;=endDate,'pg3'!R383&lt;&gt;""),'pg3'!R383,""))</f>
        <v/>
      </c>
      <c r="AG1381" s="110" t="str">
        <f>IF(AC1381="","",COUNTIFS(AC2:AC3002,AC1381))</f>
        <v/>
      </c>
      <c r="AH1381" s="2" t="str">
        <f ca="1">IFERROR(MONTH('pg3'!T383),"--")</f>
        <v>--</v>
      </c>
      <c r="AI1381" s="1">
        <f ca="1">COUNTIFS(AC2:AC3002,'pg3'!C383,AH2:AH3002,AH1381)</f>
        <v>0</v>
      </c>
    </row>
    <row r="1382" spans="27:35" ht="12.75" customHeight="1">
      <c r="AA1382" s="1">
        <f t="shared" si="22"/>
        <v>1381</v>
      </c>
      <c r="AB1382" s="1" t="b">
        <f>AND('pg3'!S384&lt;&gt;"Cancelled",'pg3'!S384&lt;&gt;"Account",'pg3'!S384&lt;&gt;"Pending",'pg3'!S384&lt;&gt;"")</f>
        <v>0</v>
      </c>
      <c r="AC1382" s="1" t="str">
        <f>IF(AB1382=TRUE,'pg3'!C384,"")</f>
        <v/>
      </c>
      <c r="AD1382" s="1" t="str">
        <f>IF('pg3'!S384="Ordered",'pg3'!C384,"")</f>
        <v/>
      </c>
      <c r="AE1382" s="2" t="str">
        <f>IF('pg3'!C384&lt;&gt;"",COUNTIF(AD2:AD3002,'pg3'!C384)&gt;4,"--")</f>
        <v>--</v>
      </c>
      <c r="AF1382" s="1" t="str">
        <f ca="1">IF(startDate="",0,IF(AND('pg3'!T384&gt;=startDate,'pg3'!T384&lt;=endDate,'pg3'!R384&lt;&gt;""),'pg3'!R384,""))</f>
        <v/>
      </c>
      <c r="AG1382" s="110" t="str">
        <f>IF(AC1382="","",COUNTIFS(AC2:AC3002,AC1382))</f>
        <v/>
      </c>
      <c r="AH1382" s="2" t="str">
        <f ca="1">IFERROR(MONTH('pg3'!T384),"--")</f>
        <v>--</v>
      </c>
      <c r="AI1382" s="1">
        <f ca="1">COUNTIFS(AC2:AC3002,'pg3'!C384,AH2:AH3002,AH1382)</f>
        <v>0</v>
      </c>
    </row>
    <row r="1383" spans="27:35" ht="12.75" customHeight="1">
      <c r="AA1383" s="1">
        <f t="shared" si="22"/>
        <v>1382</v>
      </c>
      <c r="AB1383" s="1" t="b">
        <f>AND('pg3'!S385&lt;&gt;"Cancelled",'pg3'!S385&lt;&gt;"Account",'pg3'!S385&lt;&gt;"Pending",'pg3'!S385&lt;&gt;"")</f>
        <v>0</v>
      </c>
      <c r="AC1383" s="1" t="str">
        <f>IF(AB1383=TRUE,'pg3'!C385,"")</f>
        <v/>
      </c>
      <c r="AD1383" s="1" t="str">
        <f>IF('pg3'!S385="Ordered",'pg3'!C385,"")</f>
        <v/>
      </c>
      <c r="AE1383" s="2" t="str">
        <f>IF('pg3'!C385&lt;&gt;"",COUNTIF(AD2:AD3002,'pg3'!C385)&gt;4,"--")</f>
        <v>--</v>
      </c>
      <c r="AF1383" s="1" t="str">
        <f ca="1">IF(startDate="",0,IF(AND('pg3'!T385&gt;=startDate,'pg3'!T385&lt;=endDate,'pg3'!R385&lt;&gt;""),'pg3'!R385,""))</f>
        <v/>
      </c>
      <c r="AG1383" s="110" t="str">
        <f>IF(AC1383="","",COUNTIFS(AC2:AC3002,AC1383))</f>
        <v/>
      </c>
      <c r="AH1383" s="2" t="str">
        <f ca="1">IFERROR(MONTH('pg3'!T385),"--")</f>
        <v>--</v>
      </c>
      <c r="AI1383" s="1">
        <f ca="1">COUNTIFS(AC2:AC3002,'pg3'!C385,AH2:AH3002,AH1383)</f>
        <v>0</v>
      </c>
    </row>
    <row r="1384" spans="27:35" ht="12.75" customHeight="1">
      <c r="AA1384" s="1">
        <f t="shared" si="22"/>
        <v>1383</v>
      </c>
      <c r="AB1384" s="1" t="b">
        <f>AND('pg3'!S386&lt;&gt;"Cancelled",'pg3'!S386&lt;&gt;"Account",'pg3'!S386&lt;&gt;"Pending",'pg3'!S386&lt;&gt;"")</f>
        <v>0</v>
      </c>
      <c r="AC1384" s="1" t="str">
        <f>IF(AB1384=TRUE,'pg3'!C386,"")</f>
        <v/>
      </c>
      <c r="AD1384" s="1" t="str">
        <f>IF('pg3'!S386="Ordered",'pg3'!C386,"")</f>
        <v/>
      </c>
      <c r="AE1384" s="2" t="str">
        <f>IF('pg3'!C386&lt;&gt;"",COUNTIF(AD2:AD3002,'pg3'!C386)&gt;4,"--")</f>
        <v>--</v>
      </c>
      <c r="AF1384" s="1" t="str">
        <f ca="1">IF(startDate="",0,IF(AND('pg3'!T386&gt;=startDate,'pg3'!T386&lt;=endDate,'pg3'!R386&lt;&gt;""),'pg3'!R386,""))</f>
        <v/>
      </c>
      <c r="AG1384" s="110" t="str">
        <f>IF(AC1384="","",COUNTIFS(AC2:AC3002,AC1384))</f>
        <v/>
      </c>
      <c r="AH1384" s="2" t="str">
        <f ca="1">IFERROR(MONTH('pg3'!T386),"--")</f>
        <v>--</v>
      </c>
      <c r="AI1384" s="1">
        <f ca="1">COUNTIFS(AC2:AC3002,'pg3'!C386,AH2:AH3002,AH1384)</f>
        <v>0</v>
      </c>
    </row>
    <row r="1385" spans="27:35" ht="12.75" customHeight="1">
      <c r="AA1385" s="1">
        <f t="shared" si="22"/>
        <v>1384</v>
      </c>
      <c r="AB1385" s="1" t="b">
        <f>AND('pg3'!S387&lt;&gt;"Cancelled",'pg3'!S387&lt;&gt;"Account",'pg3'!S387&lt;&gt;"Pending",'pg3'!S387&lt;&gt;"")</f>
        <v>0</v>
      </c>
      <c r="AC1385" s="1" t="str">
        <f>IF(AB1385=TRUE,'pg3'!C387,"")</f>
        <v/>
      </c>
      <c r="AD1385" s="1" t="str">
        <f>IF('pg3'!S387="Ordered",'pg3'!C387,"")</f>
        <v/>
      </c>
      <c r="AE1385" s="2" t="str">
        <f>IF('pg3'!C387&lt;&gt;"",COUNTIF(AD2:AD3002,'pg3'!C387)&gt;4,"--")</f>
        <v>--</v>
      </c>
      <c r="AF1385" s="1" t="str">
        <f ca="1">IF(startDate="",0,IF(AND('pg3'!T387&gt;=startDate,'pg3'!T387&lt;=endDate,'pg3'!R387&lt;&gt;""),'pg3'!R387,""))</f>
        <v/>
      </c>
      <c r="AG1385" s="110" t="str">
        <f>IF(AC1385="","",COUNTIFS(AC2:AC3002,AC1385))</f>
        <v/>
      </c>
      <c r="AH1385" s="2" t="str">
        <f ca="1">IFERROR(MONTH('pg3'!T387),"--")</f>
        <v>--</v>
      </c>
      <c r="AI1385" s="1">
        <f ca="1">COUNTIFS(AC2:AC3002,'pg3'!C387,AH2:AH3002,AH1385)</f>
        <v>0</v>
      </c>
    </row>
    <row r="1386" spans="27:35" ht="12.75" customHeight="1">
      <c r="AA1386" s="1">
        <f t="shared" si="22"/>
        <v>1385</v>
      </c>
      <c r="AB1386" s="1" t="b">
        <f>AND('pg3'!S388&lt;&gt;"Cancelled",'pg3'!S388&lt;&gt;"Account",'pg3'!S388&lt;&gt;"Pending",'pg3'!S388&lt;&gt;"")</f>
        <v>0</v>
      </c>
      <c r="AC1386" s="1" t="str">
        <f>IF(AB1386=TRUE,'pg3'!C388,"")</f>
        <v/>
      </c>
      <c r="AD1386" s="1" t="str">
        <f>IF('pg3'!S388="Ordered",'pg3'!C388,"")</f>
        <v/>
      </c>
      <c r="AE1386" s="2" t="str">
        <f>IF('pg3'!C388&lt;&gt;"",COUNTIF(AD2:AD3002,'pg3'!C388)&gt;4,"--")</f>
        <v>--</v>
      </c>
      <c r="AF1386" s="1" t="str">
        <f ca="1">IF(startDate="",0,IF(AND('pg3'!T388&gt;=startDate,'pg3'!T388&lt;=endDate,'pg3'!R388&lt;&gt;""),'pg3'!R388,""))</f>
        <v/>
      </c>
      <c r="AG1386" s="110" t="str">
        <f>IF(AC1386="","",COUNTIFS(AC2:AC3002,AC1386))</f>
        <v/>
      </c>
      <c r="AH1386" s="2" t="str">
        <f ca="1">IFERROR(MONTH('pg3'!T388),"--")</f>
        <v>--</v>
      </c>
      <c r="AI1386" s="1">
        <f ca="1">COUNTIFS(AC2:AC3002,'pg3'!C388,AH2:AH3002,AH1386)</f>
        <v>0</v>
      </c>
    </row>
    <row r="1387" spans="27:35" ht="12.75" customHeight="1">
      <c r="AA1387" s="1">
        <f t="shared" si="22"/>
        <v>1386</v>
      </c>
      <c r="AB1387" s="1" t="b">
        <f>AND('pg3'!S389&lt;&gt;"Cancelled",'pg3'!S389&lt;&gt;"Account",'pg3'!S389&lt;&gt;"Pending",'pg3'!S389&lt;&gt;"")</f>
        <v>0</v>
      </c>
      <c r="AC1387" s="1" t="str">
        <f>IF(AB1387=TRUE,'pg3'!C389,"")</f>
        <v/>
      </c>
      <c r="AD1387" s="1" t="str">
        <f>IF('pg3'!S389="Ordered",'pg3'!C389,"")</f>
        <v/>
      </c>
      <c r="AE1387" s="2" t="str">
        <f>IF('pg3'!C389&lt;&gt;"",COUNTIF(AD2:AD3002,'pg3'!C389)&gt;4,"--")</f>
        <v>--</v>
      </c>
      <c r="AF1387" s="1" t="str">
        <f ca="1">IF(startDate="",0,IF(AND('pg3'!T389&gt;=startDate,'pg3'!T389&lt;=endDate,'pg3'!R389&lt;&gt;""),'pg3'!R389,""))</f>
        <v/>
      </c>
      <c r="AG1387" s="110" t="str">
        <f>IF(AC1387="","",COUNTIFS(AC2:AC3002,AC1387))</f>
        <v/>
      </c>
      <c r="AH1387" s="2" t="str">
        <f ca="1">IFERROR(MONTH('pg3'!T389),"--")</f>
        <v>--</v>
      </c>
      <c r="AI1387" s="1">
        <f ca="1">COUNTIFS(AC2:AC3002,'pg3'!C389,AH2:AH3002,AH1387)</f>
        <v>0</v>
      </c>
    </row>
    <row r="1388" spans="27:35" ht="12.75" customHeight="1">
      <c r="AA1388" s="1">
        <f t="shared" si="22"/>
        <v>1387</v>
      </c>
      <c r="AB1388" s="1" t="b">
        <f>AND('pg3'!S390&lt;&gt;"Cancelled",'pg3'!S390&lt;&gt;"Account",'pg3'!S390&lt;&gt;"Pending",'pg3'!S390&lt;&gt;"")</f>
        <v>0</v>
      </c>
      <c r="AC1388" s="1" t="str">
        <f>IF(AB1388=TRUE,'pg3'!C390,"")</f>
        <v/>
      </c>
      <c r="AD1388" s="1" t="str">
        <f>IF('pg3'!S390="Ordered",'pg3'!C390,"")</f>
        <v/>
      </c>
      <c r="AE1388" s="2" t="str">
        <f>IF('pg3'!C390&lt;&gt;"",COUNTIF(AD2:AD3002,'pg3'!C390)&gt;4,"--")</f>
        <v>--</v>
      </c>
      <c r="AF1388" s="1" t="str">
        <f ca="1">IF(startDate="",0,IF(AND('pg3'!T390&gt;=startDate,'pg3'!T390&lt;=endDate,'pg3'!R390&lt;&gt;""),'pg3'!R390,""))</f>
        <v/>
      </c>
      <c r="AG1388" s="110" t="str">
        <f>IF(AC1388="","",COUNTIFS(AC2:AC3002,AC1388))</f>
        <v/>
      </c>
      <c r="AH1388" s="2" t="str">
        <f ca="1">IFERROR(MONTH('pg3'!T390),"--")</f>
        <v>--</v>
      </c>
      <c r="AI1388" s="1">
        <f ca="1">COUNTIFS(AC2:AC3002,'pg3'!C390,AH2:AH3002,AH1388)</f>
        <v>0</v>
      </c>
    </row>
    <row r="1389" spans="27:35" ht="12.75" customHeight="1">
      <c r="AA1389" s="1">
        <f t="shared" si="22"/>
        <v>1388</v>
      </c>
      <c r="AB1389" s="1" t="b">
        <f>AND('pg3'!S391&lt;&gt;"Cancelled",'pg3'!S391&lt;&gt;"Account",'pg3'!S391&lt;&gt;"Pending",'pg3'!S391&lt;&gt;"")</f>
        <v>0</v>
      </c>
      <c r="AC1389" s="1" t="str">
        <f>IF(AB1389=TRUE,'pg3'!C391,"")</f>
        <v/>
      </c>
      <c r="AD1389" s="1" t="str">
        <f>IF('pg3'!S391="Ordered",'pg3'!C391,"")</f>
        <v/>
      </c>
      <c r="AE1389" s="2" t="str">
        <f>IF('pg3'!C391&lt;&gt;"",COUNTIF(AD2:AD3002,'pg3'!C391)&gt;4,"--")</f>
        <v>--</v>
      </c>
      <c r="AF1389" s="1" t="str">
        <f ca="1">IF(startDate="",0,IF(AND('pg3'!T391&gt;=startDate,'pg3'!T391&lt;=endDate,'pg3'!R391&lt;&gt;""),'pg3'!R391,""))</f>
        <v/>
      </c>
      <c r="AG1389" s="110" t="str">
        <f>IF(AC1389="","",COUNTIFS(AC2:AC3002,AC1389))</f>
        <v/>
      </c>
      <c r="AH1389" s="2" t="str">
        <f ca="1">IFERROR(MONTH('pg3'!T391),"--")</f>
        <v>--</v>
      </c>
      <c r="AI1389" s="1">
        <f ca="1">COUNTIFS(AC2:AC3002,'pg3'!C391,AH2:AH3002,AH1389)</f>
        <v>0</v>
      </c>
    </row>
    <row r="1390" spans="27:35" ht="12.75" customHeight="1">
      <c r="AA1390" s="1">
        <f t="shared" si="22"/>
        <v>1389</v>
      </c>
      <c r="AB1390" s="1" t="b">
        <f>AND('pg3'!S392&lt;&gt;"Cancelled",'pg3'!S392&lt;&gt;"Account",'pg3'!S392&lt;&gt;"Pending",'pg3'!S392&lt;&gt;"")</f>
        <v>0</v>
      </c>
      <c r="AC1390" s="1" t="str">
        <f>IF(AB1390=TRUE,'pg3'!C392,"")</f>
        <v/>
      </c>
      <c r="AD1390" s="1" t="str">
        <f>IF('pg3'!S392="Ordered",'pg3'!C392,"")</f>
        <v/>
      </c>
      <c r="AE1390" s="2" t="str">
        <f>IF('pg3'!C392&lt;&gt;"",COUNTIF(AD2:AD3002,'pg3'!C392)&gt;4,"--")</f>
        <v>--</v>
      </c>
      <c r="AF1390" s="1" t="str">
        <f ca="1">IF(startDate="",0,IF(AND('pg3'!T392&gt;=startDate,'pg3'!T392&lt;=endDate,'pg3'!R392&lt;&gt;""),'pg3'!R392,""))</f>
        <v/>
      </c>
      <c r="AG1390" s="110" t="str">
        <f>IF(AC1390="","",COUNTIFS(AC2:AC3002,AC1390))</f>
        <v/>
      </c>
      <c r="AH1390" s="2" t="str">
        <f ca="1">IFERROR(MONTH('pg3'!T392),"--")</f>
        <v>--</v>
      </c>
      <c r="AI1390" s="1">
        <f ca="1">COUNTIFS(AC2:AC3002,'pg3'!C392,AH2:AH3002,AH1390)</f>
        <v>0</v>
      </c>
    </row>
    <row r="1391" spans="27:35" ht="12.75" customHeight="1">
      <c r="AA1391" s="1">
        <f t="shared" si="22"/>
        <v>1390</v>
      </c>
      <c r="AB1391" s="1" t="b">
        <f>AND('pg3'!S393&lt;&gt;"Cancelled",'pg3'!S393&lt;&gt;"Account",'pg3'!S393&lt;&gt;"Pending",'pg3'!S393&lt;&gt;"")</f>
        <v>0</v>
      </c>
      <c r="AC1391" s="1" t="str">
        <f>IF(AB1391=TRUE,'pg3'!C393,"")</f>
        <v/>
      </c>
      <c r="AD1391" s="1" t="str">
        <f>IF('pg3'!S393="Ordered",'pg3'!C393,"")</f>
        <v/>
      </c>
      <c r="AE1391" s="2" t="str">
        <f>IF('pg3'!C393&lt;&gt;"",COUNTIF(AD2:AD3002,'pg3'!C393)&gt;4,"--")</f>
        <v>--</v>
      </c>
      <c r="AF1391" s="1" t="str">
        <f ca="1">IF(startDate="",0,IF(AND('pg3'!T393&gt;=startDate,'pg3'!T393&lt;=endDate,'pg3'!R393&lt;&gt;""),'pg3'!R393,""))</f>
        <v/>
      </c>
      <c r="AG1391" s="110" t="str">
        <f>IF(AC1391="","",COUNTIFS(AC2:AC3002,AC1391))</f>
        <v/>
      </c>
      <c r="AH1391" s="2" t="str">
        <f ca="1">IFERROR(MONTH('pg3'!T393),"--")</f>
        <v>--</v>
      </c>
      <c r="AI1391" s="1">
        <f ca="1">COUNTIFS(AC2:AC3002,'pg3'!C393,AH2:AH3002,AH1391)</f>
        <v>0</v>
      </c>
    </row>
    <row r="1392" spans="27:35" ht="12.75" customHeight="1">
      <c r="AA1392" s="1">
        <f t="shared" si="22"/>
        <v>1391</v>
      </c>
      <c r="AB1392" s="1" t="b">
        <f>AND('pg3'!S394&lt;&gt;"Cancelled",'pg3'!S394&lt;&gt;"Account",'pg3'!S394&lt;&gt;"Pending",'pg3'!S394&lt;&gt;"")</f>
        <v>0</v>
      </c>
      <c r="AC1392" s="1" t="str">
        <f>IF(AB1392=TRUE,'pg3'!C394,"")</f>
        <v/>
      </c>
      <c r="AD1392" s="1" t="str">
        <f>IF('pg3'!S394="Ordered",'pg3'!C394,"")</f>
        <v/>
      </c>
      <c r="AE1392" s="2" t="str">
        <f>IF('pg3'!C394&lt;&gt;"",COUNTIF(AD2:AD3002,'pg3'!C394)&gt;4,"--")</f>
        <v>--</v>
      </c>
      <c r="AF1392" s="1" t="str">
        <f ca="1">IF(startDate="",0,IF(AND('pg3'!T394&gt;=startDate,'pg3'!T394&lt;=endDate,'pg3'!R394&lt;&gt;""),'pg3'!R394,""))</f>
        <v/>
      </c>
      <c r="AG1392" s="110" t="str">
        <f>IF(AC1392="","",COUNTIFS(AC2:AC3002,AC1392))</f>
        <v/>
      </c>
      <c r="AH1392" s="2" t="str">
        <f ca="1">IFERROR(MONTH('pg3'!T394),"--")</f>
        <v>--</v>
      </c>
      <c r="AI1392" s="1">
        <f ca="1">COUNTIFS(AC2:AC3002,'pg3'!C394,AH2:AH3002,AH1392)</f>
        <v>0</v>
      </c>
    </row>
    <row r="1393" spans="27:35" ht="12.75" customHeight="1">
      <c r="AA1393" s="1">
        <f t="shared" si="22"/>
        <v>1392</v>
      </c>
      <c r="AB1393" s="1" t="b">
        <f>AND('pg3'!S395&lt;&gt;"Cancelled",'pg3'!S395&lt;&gt;"Account",'pg3'!S395&lt;&gt;"Pending",'pg3'!S395&lt;&gt;"")</f>
        <v>0</v>
      </c>
      <c r="AC1393" s="1" t="str">
        <f>IF(AB1393=TRUE,'pg3'!C395,"")</f>
        <v/>
      </c>
      <c r="AD1393" s="1" t="str">
        <f>IF('pg3'!S395="Ordered",'pg3'!C395,"")</f>
        <v/>
      </c>
      <c r="AE1393" s="2" t="str">
        <f>IF('pg3'!C395&lt;&gt;"",COUNTIF(AD2:AD3002,'pg3'!C395)&gt;4,"--")</f>
        <v>--</v>
      </c>
      <c r="AF1393" s="1" t="str">
        <f ca="1">IF(startDate="",0,IF(AND('pg3'!T395&gt;=startDate,'pg3'!T395&lt;=endDate,'pg3'!R395&lt;&gt;""),'pg3'!R395,""))</f>
        <v/>
      </c>
      <c r="AG1393" s="110" t="str">
        <f>IF(AC1393="","",COUNTIFS(AC2:AC3002,AC1393))</f>
        <v/>
      </c>
      <c r="AH1393" s="2" t="str">
        <f ca="1">IFERROR(MONTH('pg3'!T395),"--")</f>
        <v>--</v>
      </c>
      <c r="AI1393" s="1">
        <f ca="1">COUNTIFS(AC2:AC3002,'pg3'!C395,AH2:AH3002,AH1393)</f>
        <v>0</v>
      </c>
    </row>
    <row r="1394" spans="27:35" ht="12.75" customHeight="1">
      <c r="AA1394" s="1">
        <f t="shared" si="22"/>
        <v>1393</v>
      </c>
      <c r="AB1394" s="1" t="b">
        <f>AND('pg3'!S396&lt;&gt;"Cancelled",'pg3'!S396&lt;&gt;"Account",'pg3'!S396&lt;&gt;"Pending",'pg3'!S396&lt;&gt;"")</f>
        <v>0</v>
      </c>
      <c r="AC1394" s="1" t="str">
        <f>IF(AB1394=TRUE,'pg3'!C396,"")</f>
        <v/>
      </c>
      <c r="AD1394" s="1" t="str">
        <f>IF('pg3'!S396="Ordered",'pg3'!C396,"")</f>
        <v/>
      </c>
      <c r="AE1394" s="2" t="str">
        <f>IF('pg3'!C396&lt;&gt;"",COUNTIF(AD2:AD3002,'pg3'!C396)&gt;4,"--")</f>
        <v>--</v>
      </c>
      <c r="AF1394" s="1" t="str">
        <f ca="1">IF(startDate="",0,IF(AND('pg3'!T396&gt;=startDate,'pg3'!T396&lt;=endDate,'pg3'!R396&lt;&gt;""),'pg3'!R396,""))</f>
        <v/>
      </c>
      <c r="AG1394" s="110" t="str">
        <f>IF(AC1394="","",COUNTIFS(AC2:AC3002,AC1394))</f>
        <v/>
      </c>
      <c r="AH1394" s="2" t="str">
        <f ca="1">IFERROR(MONTH('pg3'!T396),"--")</f>
        <v>--</v>
      </c>
      <c r="AI1394" s="1">
        <f ca="1">COUNTIFS(AC2:AC3002,'pg3'!C396,AH2:AH3002,AH1394)</f>
        <v>0</v>
      </c>
    </row>
    <row r="1395" spans="27:35" ht="12.75" customHeight="1">
      <c r="AA1395" s="1">
        <f t="shared" si="22"/>
        <v>1394</v>
      </c>
      <c r="AB1395" s="1" t="b">
        <f>AND('pg3'!S397&lt;&gt;"Cancelled",'pg3'!S397&lt;&gt;"Account",'pg3'!S397&lt;&gt;"Pending",'pg3'!S397&lt;&gt;"")</f>
        <v>0</v>
      </c>
      <c r="AC1395" s="1" t="str">
        <f>IF(AB1395=TRUE,'pg3'!C397,"")</f>
        <v/>
      </c>
      <c r="AD1395" s="1" t="str">
        <f>IF('pg3'!S397="Ordered",'pg3'!C397,"")</f>
        <v/>
      </c>
      <c r="AE1395" s="2" t="str">
        <f>IF('pg3'!C397&lt;&gt;"",COUNTIF(AD2:AD3002,'pg3'!C397)&gt;4,"--")</f>
        <v>--</v>
      </c>
      <c r="AF1395" s="1" t="str">
        <f ca="1">IF(startDate="",0,IF(AND('pg3'!T397&gt;=startDate,'pg3'!T397&lt;=endDate,'pg3'!R397&lt;&gt;""),'pg3'!R397,""))</f>
        <v/>
      </c>
      <c r="AG1395" s="110" t="str">
        <f>IF(AC1395="","",COUNTIFS(AC2:AC3002,AC1395))</f>
        <v/>
      </c>
      <c r="AH1395" s="2" t="str">
        <f ca="1">IFERROR(MONTH('pg3'!T397),"--")</f>
        <v>--</v>
      </c>
      <c r="AI1395" s="1">
        <f ca="1">COUNTIFS(AC2:AC3002,'pg3'!C397,AH2:AH3002,AH1395)</f>
        <v>0</v>
      </c>
    </row>
    <row r="1396" spans="27:35" ht="12.75" customHeight="1">
      <c r="AA1396" s="1">
        <f t="shared" si="22"/>
        <v>1395</v>
      </c>
      <c r="AB1396" s="1" t="b">
        <f>AND('pg3'!S398&lt;&gt;"Cancelled",'pg3'!S398&lt;&gt;"Account",'pg3'!S398&lt;&gt;"Pending",'pg3'!S398&lt;&gt;"")</f>
        <v>0</v>
      </c>
      <c r="AC1396" s="1" t="str">
        <f>IF(AB1396=TRUE,'pg3'!C398,"")</f>
        <v/>
      </c>
      <c r="AD1396" s="1" t="str">
        <f>IF('pg3'!S398="Ordered",'pg3'!C398,"")</f>
        <v/>
      </c>
      <c r="AE1396" s="2" t="str">
        <f>IF('pg3'!C398&lt;&gt;"",COUNTIF(AD2:AD3002,'pg3'!C398)&gt;4,"--")</f>
        <v>--</v>
      </c>
      <c r="AF1396" s="1" t="str">
        <f ca="1">IF(startDate="",0,IF(AND('pg3'!T398&gt;=startDate,'pg3'!T398&lt;=endDate,'pg3'!R398&lt;&gt;""),'pg3'!R398,""))</f>
        <v/>
      </c>
      <c r="AG1396" s="110" t="str">
        <f>IF(AC1396="","",COUNTIFS(AC2:AC3002,AC1396))</f>
        <v/>
      </c>
      <c r="AH1396" s="2" t="str">
        <f ca="1">IFERROR(MONTH('pg3'!T398),"--")</f>
        <v>--</v>
      </c>
      <c r="AI1396" s="1">
        <f ca="1">COUNTIFS(AC2:AC3002,'pg3'!C398,AH2:AH3002,AH1396)</f>
        <v>0</v>
      </c>
    </row>
    <row r="1397" spans="27:35" ht="12.75" customHeight="1">
      <c r="AA1397" s="1">
        <f t="shared" si="22"/>
        <v>1396</v>
      </c>
      <c r="AB1397" s="1" t="b">
        <f>AND('pg3'!S399&lt;&gt;"Cancelled",'pg3'!S399&lt;&gt;"Account",'pg3'!S399&lt;&gt;"Pending",'pg3'!S399&lt;&gt;"")</f>
        <v>0</v>
      </c>
      <c r="AC1397" s="1" t="str">
        <f>IF(AB1397=TRUE,'pg3'!C399,"")</f>
        <v/>
      </c>
      <c r="AD1397" s="1" t="str">
        <f>IF('pg3'!S399="Ordered",'pg3'!C399,"")</f>
        <v/>
      </c>
      <c r="AE1397" s="2" t="str">
        <f>IF('pg3'!C399&lt;&gt;"",COUNTIF(AD2:AD3002,'pg3'!C399)&gt;4,"--")</f>
        <v>--</v>
      </c>
      <c r="AF1397" s="1" t="str">
        <f ca="1">IF(startDate="",0,IF(AND('pg3'!T399&gt;=startDate,'pg3'!T399&lt;=endDate,'pg3'!R399&lt;&gt;""),'pg3'!R399,""))</f>
        <v/>
      </c>
      <c r="AG1397" s="110" t="str">
        <f>IF(AC1397="","",COUNTIFS(AC2:AC3002,AC1397))</f>
        <v/>
      </c>
      <c r="AH1397" s="2" t="str">
        <f ca="1">IFERROR(MONTH('pg3'!T399),"--")</f>
        <v>--</v>
      </c>
      <c r="AI1397" s="1">
        <f ca="1">COUNTIFS(AC2:AC3002,'pg3'!C399,AH2:AH3002,AH1397)</f>
        <v>0</v>
      </c>
    </row>
    <row r="1398" spans="27:35" ht="12.75" customHeight="1">
      <c r="AA1398" s="1">
        <f t="shared" si="22"/>
        <v>1397</v>
      </c>
      <c r="AB1398" s="1" t="b">
        <f>AND('pg3'!S400&lt;&gt;"Cancelled",'pg3'!S400&lt;&gt;"Account",'pg3'!S400&lt;&gt;"Pending",'pg3'!S400&lt;&gt;"")</f>
        <v>0</v>
      </c>
      <c r="AC1398" s="1" t="str">
        <f>IF(AB1398=TRUE,'pg3'!C400,"")</f>
        <v/>
      </c>
      <c r="AD1398" s="1" t="str">
        <f>IF('pg3'!S400="Ordered",'pg3'!C400,"")</f>
        <v/>
      </c>
      <c r="AE1398" s="2" t="str">
        <f>IF('pg3'!C400&lt;&gt;"",COUNTIF(AD2:AD3002,'pg3'!C400)&gt;4,"--")</f>
        <v>--</v>
      </c>
      <c r="AF1398" s="1" t="str">
        <f ca="1">IF(startDate="",0,IF(AND('pg3'!T400&gt;=startDate,'pg3'!T400&lt;=endDate,'pg3'!R400&lt;&gt;""),'pg3'!R400,""))</f>
        <v/>
      </c>
      <c r="AG1398" s="110" t="str">
        <f>IF(AC1398="","",COUNTIFS(AC2:AC3002,AC1398))</f>
        <v/>
      </c>
      <c r="AH1398" s="2" t="str">
        <f ca="1">IFERROR(MONTH('pg3'!T400),"--")</f>
        <v>--</v>
      </c>
      <c r="AI1398" s="1">
        <f ca="1">COUNTIFS(AC2:AC3002,'pg3'!C400,AH2:AH3002,AH1398)</f>
        <v>0</v>
      </c>
    </row>
    <row r="1399" spans="27:35" ht="12.75" customHeight="1">
      <c r="AA1399" s="1">
        <f t="shared" si="22"/>
        <v>1398</v>
      </c>
      <c r="AB1399" s="1" t="b">
        <f>AND('pg3'!S401&lt;&gt;"Cancelled",'pg3'!S401&lt;&gt;"Account",'pg3'!S401&lt;&gt;"Pending",'pg3'!S401&lt;&gt;"")</f>
        <v>0</v>
      </c>
      <c r="AC1399" s="1" t="str">
        <f>IF(AB1399=TRUE,'pg3'!C401,"")</f>
        <v/>
      </c>
      <c r="AD1399" s="1" t="str">
        <f>IF('pg3'!S401="Ordered",'pg3'!C401,"")</f>
        <v/>
      </c>
      <c r="AE1399" s="2" t="str">
        <f>IF('pg3'!C401&lt;&gt;"",COUNTIF(AD2:AD3002,'pg3'!C401)&gt;4,"--")</f>
        <v>--</v>
      </c>
      <c r="AF1399" s="1" t="str">
        <f ca="1">IF(startDate="",0,IF(AND('pg3'!T401&gt;=startDate,'pg3'!T401&lt;=endDate,'pg3'!R401&lt;&gt;""),'pg3'!R401,""))</f>
        <v/>
      </c>
      <c r="AG1399" s="110" t="str">
        <f>IF(AC1399="","",COUNTIFS(AC2:AC3002,AC1399))</f>
        <v/>
      </c>
      <c r="AH1399" s="2" t="str">
        <f ca="1">IFERROR(MONTH('pg3'!T401),"--")</f>
        <v>--</v>
      </c>
      <c r="AI1399" s="1">
        <f ca="1">COUNTIFS(AC2:AC3002,'pg3'!C401,AH2:AH3002,AH1399)</f>
        <v>0</v>
      </c>
    </row>
    <row r="1400" spans="27:35" ht="12.75" customHeight="1">
      <c r="AA1400" s="1">
        <f t="shared" si="22"/>
        <v>1399</v>
      </c>
      <c r="AB1400" s="1" t="b">
        <f>AND('pg3'!S402&lt;&gt;"Cancelled",'pg3'!S402&lt;&gt;"Account",'pg3'!S402&lt;&gt;"Pending",'pg3'!S402&lt;&gt;"")</f>
        <v>0</v>
      </c>
      <c r="AC1400" s="1" t="str">
        <f>IF(AB1400=TRUE,'pg3'!C402,"")</f>
        <v/>
      </c>
      <c r="AD1400" s="1" t="str">
        <f>IF('pg3'!S402="Ordered",'pg3'!C402,"")</f>
        <v/>
      </c>
      <c r="AE1400" s="2" t="str">
        <f>IF('pg3'!C402&lt;&gt;"",COUNTIF(AD2:AD3002,'pg3'!C402)&gt;4,"--")</f>
        <v>--</v>
      </c>
      <c r="AF1400" s="1" t="str">
        <f ca="1">IF(startDate="",0,IF(AND('pg3'!T402&gt;=startDate,'pg3'!T402&lt;=endDate,'pg3'!R402&lt;&gt;""),'pg3'!R402,""))</f>
        <v/>
      </c>
      <c r="AG1400" s="110" t="str">
        <f>IF(AC1400="","",COUNTIFS(AC2:AC3002,AC1400))</f>
        <v/>
      </c>
      <c r="AH1400" s="2" t="str">
        <f ca="1">IFERROR(MONTH('pg3'!T402),"--")</f>
        <v>--</v>
      </c>
      <c r="AI1400" s="1">
        <f ca="1">COUNTIFS(AC2:AC3002,'pg3'!C402,AH2:AH3002,AH1400)</f>
        <v>0</v>
      </c>
    </row>
    <row r="1401" spans="27:35" ht="12.75" customHeight="1">
      <c r="AA1401" s="1">
        <f t="shared" si="22"/>
        <v>1400</v>
      </c>
      <c r="AB1401" s="1" t="b">
        <f>AND('pg3'!S403&lt;&gt;"Cancelled",'pg3'!S403&lt;&gt;"Account",'pg3'!S403&lt;&gt;"Pending",'pg3'!S403&lt;&gt;"")</f>
        <v>0</v>
      </c>
      <c r="AC1401" s="1" t="str">
        <f>IF(AB1401=TRUE,'pg3'!C403,"")</f>
        <v/>
      </c>
      <c r="AD1401" s="1" t="str">
        <f>IF('pg3'!S403="Ordered",'pg3'!C403,"")</f>
        <v/>
      </c>
      <c r="AE1401" s="2" t="str">
        <f>IF('pg3'!C403&lt;&gt;"",COUNTIF(AD2:AD3002,'pg3'!C403)&gt;4,"--")</f>
        <v>--</v>
      </c>
      <c r="AF1401" s="1" t="str">
        <f ca="1">IF(startDate="",0,IF(AND('pg3'!T403&gt;=startDate,'pg3'!T403&lt;=endDate,'pg3'!R403&lt;&gt;""),'pg3'!R403,""))</f>
        <v/>
      </c>
      <c r="AG1401" s="110" t="str">
        <f>IF(AC1401="","",COUNTIFS(AC2:AC3002,AC1401))</f>
        <v/>
      </c>
      <c r="AH1401" s="2" t="str">
        <f ca="1">IFERROR(MONTH('pg3'!T403),"--")</f>
        <v>--</v>
      </c>
      <c r="AI1401" s="1">
        <f ca="1">COUNTIFS(AC2:AC3002,'pg3'!C403,AH2:AH3002,AH1401)</f>
        <v>0</v>
      </c>
    </row>
    <row r="1402" spans="27:35" ht="12.75" customHeight="1">
      <c r="AA1402" s="1">
        <f t="shared" si="22"/>
        <v>1401</v>
      </c>
      <c r="AB1402" s="1" t="b">
        <f>AND('pg3'!S404&lt;&gt;"Cancelled",'pg3'!S404&lt;&gt;"Account",'pg3'!S404&lt;&gt;"Pending",'pg3'!S404&lt;&gt;"")</f>
        <v>0</v>
      </c>
      <c r="AC1402" s="1" t="str">
        <f>IF(AB1402=TRUE,'pg3'!C404,"")</f>
        <v/>
      </c>
      <c r="AD1402" s="1" t="str">
        <f>IF('pg3'!S404="Ordered",'pg3'!C404,"")</f>
        <v/>
      </c>
      <c r="AE1402" s="2" t="str">
        <f>IF('pg3'!C404&lt;&gt;"",COUNTIF(AD2:AD3002,'pg3'!C404)&gt;4,"--")</f>
        <v>--</v>
      </c>
      <c r="AF1402" s="1" t="str">
        <f ca="1">IF(startDate="",0,IF(AND('pg3'!T404&gt;=startDate,'pg3'!T404&lt;=endDate,'pg3'!R404&lt;&gt;""),'pg3'!R404,""))</f>
        <v/>
      </c>
      <c r="AG1402" s="110" t="str">
        <f>IF(AC1402="","",COUNTIFS(AC2:AC3002,AC1402))</f>
        <v/>
      </c>
      <c r="AH1402" s="2" t="str">
        <f ca="1">IFERROR(MONTH('pg3'!T404),"--")</f>
        <v>--</v>
      </c>
      <c r="AI1402" s="1">
        <f ca="1">COUNTIFS(AC2:AC3002,'pg3'!C404,AH2:AH3002,AH1402)</f>
        <v>0</v>
      </c>
    </row>
    <row r="1403" spans="27:35" ht="12.75" customHeight="1">
      <c r="AA1403" s="1">
        <f t="shared" si="22"/>
        <v>1402</v>
      </c>
      <c r="AB1403" s="1" t="b">
        <f>AND('pg3'!S405&lt;&gt;"Cancelled",'pg3'!S405&lt;&gt;"Account",'pg3'!S405&lt;&gt;"Pending",'pg3'!S405&lt;&gt;"")</f>
        <v>0</v>
      </c>
      <c r="AC1403" s="1" t="str">
        <f>IF(AB1403=TRUE,'pg3'!C405,"")</f>
        <v/>
      </c>
      <c r="AD1403" s="1" t="str">
        <f>IF('pg3'!S405="Ordered",'pg3'!C405,"")</f>
        <v/>
      </c>
      <c r="AE1403" s="2" t="str">
        <f>IF('pg3'!C405&lt;&gt;"",COUNTIF(AD2:AD3002,'pg3'!C405)&gt;4,"--")</f>
        <v>--</v>
      </c>
      <c r="AF1403" s="1" t="str">
        <f ca="1">IF(startDate="",0,IF(AND('pg3'!T405&gt;=startDate,'pg3'!T405&lt;=endDate,'pg3'!R405&lt;&gt;""),'pg3'!R405,""))</f>
        <v/>
      </c>
      <c r="AG1403" s="110" t="str">
        <f>IF(AC1403="","",COUNTIFS(AC2:AC3002,AC1403))</f>
        <v/>
      </c>
      <c r="AH1403" s="2" t="str">
        <f ca="1">IFERROR(MONTH('pg3'!T405),"--")</f>
        <v>--</v>
      </c>
      <c r="AI1403" s="1">
        <f ca="1">COUNTIFS(AC2:AC3002,'pg3'!C405,AH2:AH3002,AH1403)</f>
        <v>0</v>
      </c>
    </row>
    <row r="1404" spans="27:35" ht="12.75" customHeight="1">
      <c r="AA1404" s="1">
        <f t="shared" si="22"/>
        <v>1403</v>
      </c>
      <c r="AB1404" s="1" t="b">
        <f>AND('pg3'!S406&lt;&gt;"Cancelled",'pg3'!S406&lt;&gt;"Account",'pg3'!S406&lt;&gt;"Pending",'pg3'!S406&lt;&gt;"")</f>
        <v>0</v>
      </c>
      <c r="AC1404" s="1" t="str">
        <f>IF(AB1404=TRUE,'pg3'!C406,"")</f>
        <v/>
      </c>
      <c r="AD1404" s="1" t="str">
        <f>IF('pg3'!S406="Ordered",'pg3'!C406,"")</f>
        <v/>
      </c>
      <c r="AE1404" s="2" t="str">
        <f>IF('pg3'!C406&lt;&gt;"",COUNTIF(AD2:AD3002,'pg3'!C406)&gt;4,"--")</f>
        <v>--</v>
      </c>
      <c r="AF1404" s="1" t="str">
        <f ca="1">IF(startDate="",0,IF(AND('pg3'!T406&gt;=startDate,'pg3'!T406&lt;=endDate,'pg3'!R406&lt;&gt;""),'pg3'!R406,""))</f>
        <v/>
      </c>
      <c r="AG1404" s="110" t="str">
        <f>IF(AC1404="","",COUNTIFS(AC2:AC3002,AC1404))</f>
        <v/>
      </c>
      <c r="AH1404" s="2" t="str">
        <f ca="1">IFERROR(MONTH('pg3'!T406),"--")</f>
        <v>--</v>
      </c>
      <c r="AI1404" s="1">
        <f ca="1">COUNTIFS(AC2:AC3002,'pg3'!C406,AH2:AH3002,AH1404)</f>
        <v>0</v>
      </c>
    </row>
    <row r="1405" spans="27:35" ht="12.75" customHeight="1">
      <c r="AA1405" s="1">
        <f t="shared" si="22"/>
        <v>1404</v>
      </c>
      <c r="AB1405" s="1" t="b">
        <f>AND('pg3'!S407&lt;&gt;"Cancelled",'pg3'!S407&lt;&gt;"Account",'pg3'!S407&lt;&gt;"Pending",'pg3'!S407&lt;&gt;"")</f>
        <v>0</v>
      </c>
      <c r="AC1405" s="1" t="str">
        <f>IF(AB1405=TRUE,'pg3'!C407,"")</f>
        <v/>
      </c>
      <c r="AD1405" s="1" t="str">
        <f>IF('pg3'!S407="Ordered",'pg3'!C407,"")</f>
        <v/>
      </c>
      <c r="AE1405" s="2" t="str">
        <f>IF('pg3'!C407&lt;&gt;"",COUNTIF(AD2:AD3002,'pg3'!C407)&gt;4,"--")</f>
        <v>--</v>
      </c>
      <c r="AF1405" s="1" t="str">
        <f ca="1">IF(startDate="",0,IF(AND('pg3'!T407&gt;=startDate,'pg3'!T407&lt;=endDate,'pg3'!R407&lt;&gt;""),'pg3'!R407,""))</f>
        <v/>
      </c>
      <c r="AG1405" s="110" t="str">
        <f>IF(AC1405="","",COUNTIFS(AC2:AC3002,AC1405))</f>
        <v/>
      </c>
      <c r="AH1405" s="2" t="str">
        <f ca="1">IFERROR(MONTH('pg3'!T407),"--")</f>
        <v>--</v>
      </c>
      <c r="AI1405" s="1">
        <f ca="1">COUNTIFS(AC2:AC3002,'pg3'!C407,AH2:AH3002,AH1405)</f>
        <v>0</v>
      </c>
    </row>
    <row r="1406" spans="27:35" ht="12.75" customHeight="1">
      <c r="AA1406" s="1">
        <f t="shared" si="22"/>
        <v>1405</v>
      </c>
      <c r="AB1406" s="1" t="b">
        <f>AND('pg3'!S408&lt;&gt;"Cancelled",'pg3'!S408&lt;&gt;"Account",'pg3'!S408&lt;&gt;"Pending",'pg3'!S408&lt;&gt;"")</f>
        <v>0</v>
      </c>
      <c r="AC1406" s="1" t="str">
        <f>IF(AB1406=TRUE,'pg3'!C408,"")</f>
        <v/>
      </c>
      <c r="AD1406" s="1" t="str">
        <f>IF('pg3'!S408="Ordered",'pg3'!C408,"")</f>
        <v/>
      </c>
      <c r="AE1406" s="2" t="str">
        <f>IF('pg3'!C408&lt;&gt;"",COUNTIF(AD2:AD3002,'pg3'!C408)&gt;4,"--")</f>
        <v>--</v>
      </c>
      <c r="AF1406" s="1" t="str">
        <f ca="1">IF(startDate="",0,IF(AND('pg3'!T408&gt;=startDate,'pg3'!T408&lt;=endDate,'pg3'!R408&lt;&gt;""),'pg3'!R408,""))</f>
        <v/>
      </c>
      <c r="AG1406" s="110" t="str">
        <f>IF(AC1406="","",COUNTIFS(AC2:AC3002,AC1406))</f>
        <v/>
      </c>
      <c r="AH1406" s="2" t="str">
        <f ca="1">IFERROR(MONTH('pg3'!T408),"--")</f>
        <v>--</v>
      </c>
      <c r="AI1406" s="1">
        <f ca="1">COUNTIFS(AC2:AC3002,'pg3'!C408,AH2:AH3002,AH1406)</f>
        <v>0</v>
      </c>
    </row>
    <row r="1407" spans="27:35" ht="12.75" customHeight="1">
      <c r="AA1407" s="1">
        <f t="shared" si="22"/>
        <v>1406</v>
      </c>
      <c r="AB1407" s="1" t="b">
        <f>AND('pg3'!S409&lt;&gt;"Cancelled",'pg3'!S409&lt;&gt;"Account",'pg3'!S409&lt;&gt;"Pending",'pg3'!S409&lt;&gt;"")</f>
        <v>0</v>
      </c>
      <c r="AC1407" s="1" t="str">
        <f>IF(AB1407=TRUE,'pg3'!C409,"")</f>
        <v/>
      </c>
      <c r="AD1407" s="1" t="str">
        <f>IF('pg3'!S409="Ordered",'pg3'!C409,"")</f>
        <v/>
      </c>
      <c r="AE1407" s="2" t="str">
        <f>IF('pg3'!C409&lt;&gt;"",COUNTIF(AD2:AD3002,'pg3'!C409)&gt;4,"--")</f>
        <v>--</v>
      </c>
      <c r="AF1407" s="1" t="str">
        <f ca="1">IF(startDate="",0,IF(AND('pg3'!T409&gt;=startDate,'pg3'!T409&lt;=endDate,'pg3'!R409&lt;&gt;""),'pg3'!R409,""))</f>
        <v/>
      </c>
      <c r="AG1407" s="110" t="str">
        <f>IF(AC1407="","",COUNTIFS(AC2:AC3002,AC1407))</f>
        <v/>
      </c>
      <c r="AH1407" s="2" t="str">
        <f ca="1">IFERROR(MONTH('pg3'!T409),"--")</f>
        <v>--</v>
      </c>
      <c r="AI1407" s="1">
        <f ca="1">COUNTIFS(AC2:AC3002,'pg3'!C409,AH2:AH3002,AH1407)</f>
        <v>0</v>
      </c>
    </row>
    <row r="1408" spans="27:35" ht="12.75" customHeight="1">
      <c r="AA1408" s="1">
        <f t="shared" si="22"/>
        <v>1407</v>
      </c>
      <c r="AB1408" s="1" t="b">
        <f>AND('pg3'!S410&lt;&gt;"Cancelled",'pg3'!S410&lt;&gt;"Account",'pg3'!S410&lt;&gt;"Pending",'pg3'!S410&lt;&gt;"")</f>
        <v>0</v>
      </c>
      <c r="AC1408" s="1" t="str">
        <f>IF(AB1408=TRUE,'pg3'!C410,"")</f>
        <v/>
      </c>
      <c r="AD1408" s="1" t="str">
        <f>IF('pg3'!S410="Ordered",'pg3'!C410,"")</f>
        <v/>
      </c>
      <c r="AE1408" s="2" t="str">
        <f>IF('pg3'!C410&lt;&gt;"",COUNTIF(AD2:AD3002,'pg3'!C410)&gt;4,"--")</f>
        <v>--</v>
      </c>
      <c r="AF1408" s="1" t="str">
        <f ca="1">IF(startDate="",0,IF(AND('pg3'!T410&gt;=startDate,'pg3'!T410&lt;=endDate,'pg3'!R410&lt;&gt;""),'pg3'!R410,""))</f>
        <v/>
      </c>
      <c r="AG1408" s="110" t="str">
        <f>IF(AC1408="","",COUNTIFS(AC2:AC3002,AC1408))</f>
        <v/>
      </c>
      <c r="AH1408" s="2" t="str">
        <f ca="1">IFERROR(MONTH('pg3'!T410),"--")</f>
        <v>--</v>
      </c>
      <c r="AI1408" s="1">
        <f ca="1">COUNTIFS(AC2:AC3002,'pg3'!C410,AH2:AH3002,AH1408)</f>
        <v>0</v>
      </c>
    </row>
    <row r="1409" spans="27:35" ht="12.75" customHeight="1">
      <c r="AA1409" s="1">
        <f t="shared" si="22"/>
        <v>1408</v>
      </c>
      <c r="AB1409" s="1" t="b">
        <f>AND('pg3'!S411&lt;&gt;"Cancelled",'pg3'!S411&lt;&gt;"Account",'pg3'!S411&lt;&gt;"Pending",'pg3'!S411&lt;&gt;"")</f>
        <v>0</v>
      </c>
      <c r="AC1409" s="1" t="str">
        <f>IF(AB1409=TRUE,'pg3'!C411,"")</f>
        <v/>
      </c>
      <c r="AD1409" s="1" t="str">
        <f>IF('pg3'!S411="Ordered",'pg3'!C411,"")</f>
        <v/>
      </c>
      <c r="AE1409" s="2" t="str">
        <f>IF('pg3'!C411&lt;&gt;"",COUNTIF(AD2:AD3002,'pg3'!C411)&gt;4,"--")</f>
        <v>--</v>
      </c>
      <c r="AF1409" s="1" t="str">
        <f ca="1">IF(startDate="",0,IF(AND('pg3'!T411&gt;=startDate,'pg3'!T411&lt;=endDate,'pg3'!R411&lt;&gt;""),'pg3'!R411,""))</f>
        <v/>
      </c>
      <c r="AG1409" s="110" t="str">
        <f>IF(AC1409="","",COUNTIFS(AC2:AC3002,AC1409))</f>
        <v/>
      </c>
      <c r="AH1409" s="2" t="str">
        <f ca="1">IFERROR(MONTH('pg3'!T411),"--")</f>
        <v>--</v>
      </c>
      <c r="AI1409" s="1">
        <f ca="1">COUNTIFS(AC2:AC3002,'pg3'!C411,AH2:AH3002,AH1409)</f>
        <v>0</v>
      </c>
    </row>
    <row r="1410" spans="27:35" ht="12.75" customHeight="1">
      <c r="AA1410" s="1">
        <f t="shared" si="22"/>
        <v>1409</v>
      </c>
      <c r="AB1410" s="1" t="b">
        <f>AND('pg3'!S412&lt;&gt;"Cancelled",'pg3'!S412&lt;&gt;"Account",'pg3'!S412&lt;&gt;"Pending",'pg3'!S412&lt;&gt;"")</f>
        <v>0</v>
      </c>
      <c r="AC1410" s="1" t="str">
        <f>IF(AB1410=TRUE,'pg3'!C412,"")</f>
        <v/>
      </c>
      <c r="AD1410" s="1" t="str">
        <f>IF('pg3'!S412="Ordered",'pg3'!C412,"")</f>
        <v/>
      </c>
      <c r="AE1410" s="2" t="str">
        <f>IF('pg3'!C412&lt;&gt;"",COUNTIF(AD2:AD3002,'pg3'!C412)&gt;4,"--")</f>
        <v>--</v>
      </c>
      <c r="AF1410" s="1" t="str">
        <f ca="1">IF(startDate="",0,IF(AND('pg3'!T412&gt;=startDate,'pg3'!T412&lt;=endDate,'pg3'!R412&lt;&gt;""),'pg3'!R412,""))</f>
        <v/>
      </c>
      <c r="AG1410" s="110" t="str">
        <f>IF(AC1410="","",COUNTIFS(AC2:AC3002,AC1410))</f>
        <v/>
      </c>
      <c r="AH1410" s="2" t="str">
        <f ca="1">IFERROR(MONTH('pg3'!T412),"--")</f>
        <v>--</v>
      </c>
      <c r="AI1410" s="1">
        <f ca="1">COUNTIFS(AC2:AC3002,'pg3'!C412,AH2:AH3002,AH1410)</f>
        <v>0</v>
      </c>
    </row>
    <row r="1411" spans="27:35" ht="12.75" customHeight="1">
      <c r="AA1411" s="1">
        <f t="shared" si="22"/>
        <v>1410</v>
      </c>
      <c r="AB1411" s="1" t="b">
        <f>AND('pg3'!S413&lt;&gt;"Cancelled",'pg3'!S413&lt;&gt;"Account",'pg3'!S413&lt;&gt;"Pending",'pg3'!S413&lt;&gt;"")</f>
        <v>0</v>
      </c>
      <c r="AC1411" s="1" t="str">
        <f>IF(AB1411=TRUE,'pg3'!C413,"")</f>
        <v/>
      </c>
      <c r="AD1411" s="1" t="str">
        <f>IF('pg3'!S413="Ordered",'pg3'!C413,"")</f>
        <v/>
      </c>
      <c r="AE1411" s="2" t="str">
        <f>IF('pg3'!C413&lt;&gt;"",COUNTIF(AD2:AD3002,'pg3'!C413)&gt;4,"--")</f>
        <v>--</v>
      </c>
      <c r="AF1411" s="1" t="str">
        <f ca="1">IF(startDate="",0,IF(AND('pg3'!T413&gt;=startDate,'pg3'!T413&lt;=endDate,'pg3'!R413&lt;&gt;""),'pg3'!R413,""))</f>
        <v/>
      </c>
      <c r="AG1411" s="110" t="str">
        <f>IF(AC1411="","",COUNTIFS(AC2:AC3002,AC1411))</f>
        <v/>
      </c>
      <c r="AH1411" s="2" t="str">
        <f ca="1">IFERROR(MONTH('pg3'!T413),"--")</f>
        <v>--</v>
      </c>
      <c r="AI1411" s="1">
        <f ca="1">COUNTIFS(AC2:AC3002,'pg3'!C413,AH2:AH3002,AH1411)</f>
        <v>0</v>
      </c>
    </row>
    <row r="1412" spans="27:35" ht="12.75" customHeight="1">
      <c r="AA1412" s="1">
        <f t="shared" ref="AA1412:AA1475" si="23">AA1411+1</f>
        <v>1411</v>
      </c>
      <c r="AB1412" s="1" t="b">
        <f>AND('pg3'!S414&lt;&gt;"Cancelled",'pg3'!S414&lt;&gt;"Account",'pg3'!S414&lt;&gt;"Pending",'pg3'!S414&lt;&gt;"")</f>
        <v>0</v>
      </c>
      <c r="AC1412" s="1" t="str">
        <f>IF(AB1412=TRUE,'pg3'!C414,"")</f>
        <v/>
      </c>
      <c r="AD1412" s="1" t="str">
        <f>IF('pg3'!S414="Ordered",'pg3'!C414,"")</f>
        <v/>
      </c>
      <c r="AE1412" s="2" t="str">
        <f>IF('pg3'!C414&lt;&gt;"",COUNTIF(AD2:AD3002,'pg3'!C414)&gt;4,"--")</f>
        <v>--</v>
      </c>
      <c r="AF1412" s="1" t="str">
        <f ca="1">IF(startDate="",0,IF(AND('pg3'!T414&gt;=startDate,'pg3'!T414&lt;=endDate,'pg3'!R414&lt;&gt;""),'pg3'!R414,""))</f>
        <v/>
      </c>
      <c r="AG1412" s="110" t="str">
        <f>IF(AC1412="","",COUNTIFS(AC2:AC3002,AC1412))</f>
        <v/>
      </c>
      <c r="AH1412" s="2" t="str">
        <f ca="1">IFERROR(MONTH('pg3'!T414),"--")</f>
        <v>--</v>
      </c>
      <c r="AI1412" s="1">
        <f ca="1">COUNTIFS(AC2:AC3002,'pg3'!C414,AH2:AH3002,AH1412)</f>
        <v>0</v>
      </c>
    </row>
    <row r="1413" spans="27:35" ht="12.75" customHeight="1">
      <c r="AA1413" s="1">
        <f t="shared" si="23"/>
        <v>1412</v>
      </c>
      <c r="AB1413" s="1" t="b">
        <f>AND('pg3'!S415&lt;&gt;"Cancelled",'pg3'!S415&lt;&gt;"Account",'pg3'!S415&lt;&gt;"Pending",'pg3'!S415&lt;&gt;"")</f>
        <v>0</v>
      </c>
      <c r="AC1413" s="1" t="str">
        <f>IF(AB1413=TRUE,'pg3'!C415,"")</f>
        <v/>
      </c>
      <c r="AD1413" s="1" t="str">
        <f>IF('pg3'!S415="Ordered",'pg3'!C415,"")</f>
        <v/>
      </c>
      <c r="AE1413" s="2" t="str">
        <f>IF('pg3'!C415&lt;&gt;"",COUNTIF(AD2:AD3002,'pg3'!C415)&gt;4,"--")</f>
        <v>--</v>
      </c>
      <c r="AF1413" s="1" t="str">
        <f ca="1">IF(startDate="",0,IF(AND('pg3'!T415&gt;=startDate,'pg3'!T415&lt;=endDate,'pg3'!R415&lt;&gt;""),'pg3'!R415,""))</f>
        <v/>
      </c>
      <c r="AG1413" s="110" t="str">
        <f>IF(AC1413="","",COUNTIFS(AC2:AC3002,AC1413))</f>
        <v/>
      </c>
      <c r="AH1413" s="2" t="str">
        <f ca="1">IFERROR(MONTH('pg3'!T415),"--")</f>
        <v>--</v>
      </c>
      <c r="AI1413" s="1">
        <f ca="1">COUNTIFS(AC2:AC3002,'pg3'!C415,AH2:AH3002,AH1413)</f>
        <v>0</v>
      </c>
    </row>
    <row r="1414" spans="27:35" ht="12.75" customHeight="1">
      <c r="AA1414" s="1">
        <f t="shared" si="23"/>
        <v>1413</v>
      </c>
      <c r="AB1414" s="1" t="b">
        <f>AND('pg3'!S416&lt;&gt;"Cancelled",'pg3'!S416&lt;&gt;"Account",'pg3'!S416&lt;&gt;"Pending",'pg3'!S416&lt;&gt;"")</f>
        <v>0</v>
      </c>
      <c r="AC1414" s="1" t="str">
        <f>IF(AB1414=TRUE,'pg3'!C416,"")</f>
        <v/>
      </c>
      <c r="AD1414" s="1" t="str">
        <f>IF('pg3'!S416="Ordered",'pg3'!C416,"")</f>
        <v/>
      </c>
      <c r="AE1414" s="2" t="str">
        <f>IF('pg3'!C416&lt;&gt;"",COUNTIF(AD2:AD3002,'pg3'!C416)&gt;4,"--")</f>
        <v>--</v>
      </c>
      <c r="AF1414" s="1" t="str">
        <f ca="1">IF(startDate="",0,IF(AND('pg3'!T416&gt;=startDate,'pg3'!T416&lt;=endDate,'pg3'!R416&lt;&gt;""),'pg3'!R416,""))</f>
        <v/>
      </c>
      <c r="AG1414" s="110" t="str">
        <f>IF(AC1414="","",COUNTIFS(AC2:AC3002,AC1414))</f>
        <v/>
      </c>
      <c r="AH1414" s="2" t="str">
        <f ca="1">IFERROR(MONTH('pg3'!T416),"--")</f>
        <v>--</v>
      </c>
      <c r="AI1414" s="1">
        <f ca="1">COUNTIFS(AC2:AC3002,'pg3'!C416,AH2:AH3002,AH1414)</f>
        <v>0</v>
      </c>
    </row>
    <row r="1415" spans="27:35" ht="12.75" customHeight="1">
      <c r="AA1415" s="1">
        <f t="shared" si="23"/>
        <v>1414</v>
      </c>
      <c r="AB1415" s="1" t="b">
        <f>AND('pg3'!S417&lt;&gt;"Cancelled",'pg3'!S417&lt;&gt;"Account",'pg3'!S417&lt;&gt;"Pending",'pg3'!S417&lt;&gt;"")</f>
        <v>0</v>
      </c>
      <c r="AC1415" s="1" t="str">
        <f>IF(AB1415=TRUE,'pg3'!C417,"")</f>
        <v/>
      </c>
      <c r="AD1415" s="1" t="str">
        <f>IF('pg3'!S417="Ordered",'pg3'!C417,"")</f>
        <v/>
      </c>
      <c r="AE1415" s="2" t="str">
        <f>IF('pg3'!C417&lt;&gt;"",COUNTIF(AD2:AD3002,'pg3'!C417)&gt;4,"--")</f>
        <v>--</v>
      </c>
      <c r="AF1415" s="1" t="str">
        <f ca="1">IF(startDate="",0,IF(AND('pg3'!T417&gt;=startDate,'pg3'!T417&lt;=endDate,'pg3'!R417&lt;&gt;""),'pg3'!R417,""))</f>
        <v/>
      </c>
      <c r="AG1415" s="110" t="str">
        <f>IF(AC1415="","",COUNTIFS(AC2:AC3002,AC1415))</f>
        <v/>
      </c>
      <c r="AH1415" s="2" t="str">
        <f ca="1">IFERROR(MONTH('pg3'!T417),"--")</f>
        <v>--</v>
      </c>
      <c r="AI1415" s="1">
        <f ca="1">COUNTIFS(AC2:AC3002,'pg3'!C417,AH2:AH3002,AH1415)</f>
        <v>0</v>
      </c>
    </row>
    <row r="1416" spans="27:35" ht="12.75" customHeight="1">
      <c r="AA1416" s="1">
        <f t="shared" si="23"/>
        <v>1415</v>
      </c>
      <c r="AB1416" s="1" t="b">
        <f>AND('pg3'!S418&lt;&gt;"Cancelled",'pg3'!S418&lt;&gt;"Account",'pg3'!S418&lt;&gt;"Pending",'pg3'!S418&lt;&gt;"")</f>
        <v>0</v>
      </c>
      <c r="AC1416" s="1" t="str">
        <f>IF(AB1416=TRUE,'pg3'!C418,"")</f>
        <v/>
      </c>
      <c r="AD1416" s="1" t="str">
        <f>IF('pg3'!S418="Ordered",'pg3'!C418,"")</f>
        <v/>
      </c>
      <c r="AE1416" s="2" t="str">
        <f>IF('pg3'!C418&lt;&gt;"",COUNTIF(AD2:AD3002,'pg3'!C418)&gt;4,"--")</f>
        <v>--</v>
      </c>
      <c r="AF1416" s="1" t="str">
        <f ca="1">IF(startDate="",0,IF(AND('pg3'!T418&gt;=startDate,'pg3'!T418&lt;=endDate,'pg3'!R418&lt;&gt;""),'pg3'!R418,""))</f>
        <v/>
      </c>
      <c r="AG1416" s="110" t="str">
        <f>IF(AC1416="","",COUNTIFS(AC2:AC3002,AC1416))</f>
        <v/>
      </c>
      <c r="AH1416" s="2" t="str">
        <f ca="1">IFERROR(MONTH('pg3'!T418),"--")</f>
        <v>--</v>
      </c>
      <c r="AI1416" s="1">
        <f ca="1">COUNTIFS(AC2:AC3002,'pg3'!C418,AH2:AH3002,AH1416)</f>
        <v>0</v>
      </c>
    </row>
    <row r="1417" spans="27:35" ht="12.75" customHeight="1">
      <c r="AA1417" s="1">
        <f t="shared" si="23"/>
        <v>1416</v>
      </c>
      <c r="AB1417" s="1" t="b">
        <f>AND('pg3'!S419&lt;&gt;"Cancelled",'pg3'!S419&lt;&gt;"Account",'pg3'!S419&lt;&gt;"Pending",'pg3'!S419&lt;&gt;"")</f>
        <v>0</v>
      </c>
      <c r="AC1417" s="1" t="str">
        <f>IF(AB1417=TRUE,'pg3'!C419,"")</f>
        <v/>
      </c>
      <c r="AD1417" s="1" t="str">
        <f>IF('pg3'!S419="Ordered",'pg3'!C419,"")</f>
        <v/>
      </c>
      <c r="AE1417" s="2" t="str">
        <f>IF('pg3'!C419&lt;&gt;"",COUNTIF(AD2:AD3002,'pg3'!C419)&gt;4,"--")</f>
        <v>--</v>
      </c>
      <c r="AF1417" s="1" t="str">
        <f ca="1">IF(startDate="",0,IF(AND('pg3'!T419&gt;=startDate,'pg3'!T419&lt;=endDate,'pg3'!R419&lt;&gt;""),'pg3'!R419,""))</f>
        <v/>
      </c>
      <c r="AG1417" s="110" t="str">
        <f>IF(AC1417="","",COUNTIFS(AC2:AC3002,AC1417))</f>
        <v/>
      </c>
      <c r="AH1417" s="2" t="str">
        <f ca="1">IFERROR(MONTH('pg3'!T419),"--")</f>
        <v>--</v>
      </c>
      <c r="AI1417" s="1">
        <f ca="1">COUNTIFS(AC2:AC3002,'pg3'!C419,AH2:AH3002,AH1417)</f>
        <v>0</v>
      </c>
    </row>
    <row r="1418" spans="27:35" ht="12.75" customHeight="1">
      <c r="AA1418" s="1">
        <f t="shared" si="23"/>
        <v>1417</v>
      </c>
      <c r="AB1418" s="1" t="b">
        <f>AND('pg3'!S420&lt;&gt;"Cancelled",'pg3'!S420&lt;&gt;"Account",'pg3'!S420&lt;&gt;"Pending",'pg3'!S420&lt;&gt;"")</f>
        <v>0</v>
      </c>
      <c r="AC1418" s="1" t="str">
        <f>IF(AB1418=TRUE,'pg3'!C420,"")</f>
        <v/>
      </c>
      <c r="AD1418" s="1" t="str">
        <f>IF('pg3'!S420="Ordered",'pg3'!C420,"")</f>
        <v/>
      </c>
      <c r="AE1418" s="2" t="str">
        <f>IF('pg3'!C420&lt;&gt;"",COUNTIF(AD2:AD3002,'pg3'!C420)&gt;4,"--")</f>
        <v>--</v>
      </c>
      <c r="AF1418" s="1" t="str">
        <f ca="1">IF(startDate="",0,IF(AND('pg3'!T420&gt;=startDate,'pg3'!T420&lt;=endDate,'pg3'!R420&lt;&gt;""),'pg3'!R420,""))</f>
        <v/>
      </c>
      <c r="AG1418" s="110" t="str">
        <f>IF(AC1418="","",COUNTIFS(AC2:AC3002,AC1418))</f>
        <v/>
      </c>
      <c r="AH1418" s="2" t="str">
        <f ca="1">IFERROR(MONTH('pg3'!T420),"--")</f>
        <v>--</v>
      </c>
      <c r="AI1418" s="1">
        <f ca="1">COUNTIFS(AC2:AC3002,'pg3'!C420,AH2:AH3002,AH1418)</f>
        <v>0</v>
      </c>
    </row>
    <row r="1419" spans="27:35" ht="12.75" customHeight="1">
      <c r="AA1419" s="1">
        <f t="shared" si="23"/>
        <v>1418</v>
      </c>
      <c r="AB1419" s="1" t="b">
        <f>AND('pg3'!S421&lt;&gt;"Cancelled",'pg3'!S421&lt;&gt;"Account",'pg3'!S421&lt;&gt;"Pending",'pg3'!S421&lt;&gt;"")</f>
        <v>0</v>
      </c>
      <c r="AC1419" s="1" t="str">
        <f>IF(AB1419=TRUE,'pg3'!C421,"")</f>
        <v/>
      </c>
      <c r="AD1419" s="1" t="str">
        <f>IF('pg3'!S421="Ordered",'pg3'!C421,"")</f>
        <v/>
      </c>
      <c r="AE1419" s="2" t="str">
        <f>IF('pg3'!C421&lt;&gt;"",COUNTIF(AD2:AD3002,'pg3'!C421)&gt;4,"--")</f>
        <v>--</v>
      </c>
      <c r="AF1419" s="1" t="str">
        <f ca="1">IF(startDate="",0,IF(AND('pg3'!T421&gt;=startDate,'pg3'!T421&lt;=endDate,'pg3'!R421&lt;&gt;""),'pg3'!R421,""))</f>
        <v/>
      </c>
      <c r="AG1419" s="110" t="str">
        <f>IF(AC1419="","",COUNTIFS(AC2:AC3002,AC1419))</f>
        <v/>
      </c>
      <c r="AH1419" s="2" t="str">
        <f ca="1">IFERROR(MONTH('pg3'!T421),"--")</f>
        <v>--</v>
      </c>
      <c r="AI1419" s="1">
        <f ca="1">COUNTIFS(AC2:AC3002,'pg3'!C421,AH2:AH3002,AH1419)</f>
        <v>0</v>
      </c>
    </row>
    <row r="1420" spans="27:35" ht="12.75" customHeight="1">
      <c r="AA1420" s="1">
        <f t="shared" si="23"/>
        <v>1419</v>
      </c>
      <c r="AB1420" s="1" t="b">
        <f>AND('pg3'!S422&lt;&gt;"Cancelled",'pg3'!S422&lt;&gt;"Account",'pg3'!S422&lt;&gt;"Pending",'pg3'!S422&lt;&gt;"")</f>
        <v>0</v>
      </c>
      <c r="AC1420" s="1" t="str">
        <f>IF(AB1420=TRUE,'pg3'!C422,"")</f>
        <v/>
      </c>
      <c r="AD1420" s="1" t="str">
        <f>IF('pg3'!S422="Ordered",'pg3'!C422,"")</f>
        <v/>
      </c>
      <c r="AE1420" s="2" t="str">
        <f>IF('pg3'!C422&lt;&gt;"",COUNTIF(AD2:AD3002,'pg3'!C422)&gt;4,"--")</f>
        <v>--</v>
      </c>
      <c r="AF1420" s="1" t="str">
        <f ca="1">IF(startDate="",0,IF(AND('pg3'!T422&gt;=startDate,'pg3'!T422&lt;=endDate,'pg3'!R422&lt;&gt;""),'pg3'!R422,""))</f>
        <v/>
      </c>
      <c r="AG1420" s="110" t="str">
        <f>IF(AC1420="","",COUNTIFS(AC2:AC3002,AC1420))</f>
        <v/>
      </c>
      <c r="AH1420" s="2" t="str">
        <f ca="1">IFERROR(MONTH('pg3'!T422),"--")</f>
        <v>--</v>
      </c>
      <c r="AI1420" s="1">
        <f ca="1">COUNTIFS(AC2:AC3002,'pg3'!C422,AH2:AH3002,AH1420)</f>
        <v>0</v>
      </c>
    </row>
    <row r="1421" spans="27:35" ht="12.75" customHeight="1">
      <c r="AA1421" s="1">
        <f t="shared" si="23"/>
        <v>1420</v>
      </c>
      <c r="AB1421" s="1" t="b">
        <f>AND('pg3'!S423&lt;&gt;"Cancelled",'pg3'!S423&lt;&gt;"Account",'pg3'!S423&lt;&gt;"Pending",'pg3'!S423&lt;&gt;"")</f>
        <v>0</v>
      </c>
      <c r="AC1421" s="1" t="str">
        <f>IF(AB1421=TRUE,'pg3'!C423,"")</f>
        <v/>
      </c>
      <c r="AD1421" s="1" t="str">
        <f>IF('pg3'!S423="Ordered",'pg3'!C423,"")</f>
        <v/>
      </c>
      <c r="AE1421" s="2" t="str">
        <f>IF('pg3'!C423&lt;&gt;"",COUNTIF(AD2:AD3002,'pg3'!C423)&gt;4,"--")</f>
        <v>--</v>
      </c>
      <c r="AF1421" s="1" t="str">
        <f ca="1">IF(startDate="",0,IF(AND('pg3'!T423&gt;=startDate,'pg3'!T423&lt;=endDate,'pg3'!R423&lt;&gt;""),'pg3'!R423,""))</f>
        <v/>
      </c>
      <c r="AG1421" s="110" t="str">
        <f>IF(AC1421="","",COUNTIFS(AC2:AC3002,AC1421))</f>
        <v/>
      </c>
      <c r="AH1421" s="2" t="str">
        <f ca="1">IFERROR(MONTH('pg3'!T423),"--")</f>
        <v>--</v>
      </c>
      <c r="AI1421" s="1">
        <f ca="1">COUNTIFS(AC2:AC3002,'pg3'!C423,AH2:AH3002,AH1421)</f>
        <v>0</v>
      </c>
    </row>
    <row r="1422" spans="27:35" ht="12.75" customHeight="1">
      <c r="AA1422" s="1">
        <f t="shared" si="23"/>
        <v>1421</v>
      </c>
      <c r="AB1422" s="1" t="b">
        <f>AND('pg3'!S424&lt;&gt;"Cancelled",'pg3'!S424&lt;&gt;"Account",'pg3'!S424&lt;&gt;"Pending",'pg3'!S424&lt;&gt;"")</f>
        <v>0</v>
      </c>
      <c r="AC1422" s="1" t="str">
        <f>IF(AB1422=TRUE,'pg3'!C424,"")</f>
        <v/>
      </c>
      <c r="AD1422" s="1" t="str">
        <f>IF('pg3'!S424="Ordered",'pg3'!C424,"")</f>
        <v/>
      </c>
      <c r="AE1422" s="2" t="str">
        <f>IF('pg3'!C424&lt;&gt;"",COUNTIF(AD2:AD3002,'pg3'!C424)&gt;4,"--")</f>
        <v>--</v>
      </c>
      <c r="AF1422" s="1" t="str">
        <f ca="1">IF(startDate="",0,IF(AND('pg3'!T424&gt;=startDate,'pg3'!T424&lt;=endDate,'pg3'!R424&lt;&gt;""),'pg3'!R424,""))</f>
        <v/>
      </c>
      <c r="AG1422" s="110" t="str">
        <f>IF(AC1422="","",COUNTIFS(AC2:AC3002,AC1422))</f>
        <v/>
      </c>
      <c r="AH1422" s="2" t="str">
        <f ca="1">IFERROR(MONTH('pg3'!T424),"--")</f>
        <v>--</v>
      </c>
      <c r="AI1422" s="1">
        <f ca="1">COUNTIFS(AC2:AC3002,'pg3'!C424,AH2:AH3002,AH1422)</f>
        <v>0</v>
      </c>
    </row>
    <row r="1423" spans="27:35" ht="12.75" customHeight="1">
      <c r="AA1423" s="1">
        <f t="shared" si="23"/>
        <v>1422</v>
      </c>
      <c r="AB1423" s="1" t="b">
        <f>AND('pg3'!S425&lt;&gt;"Cancelled",'pg3'!S425&lt;&gt;"Account",'pg3'!S425&lt;&gt;"Pending",'pg3'!S425&lt;&gt;"")</f>
        <v>0</v>
      </c>
      <c r="AC1423" s="1" t="str">
        <f>IF(AB1423=TRUE,'pg3'!C425,"")</f>
        <v/>
      </c>
      <c r="AD1423" s="1" t="str">
        <f>IF('pg3'!S425="Ordered",'pg3'!C425,"")</f>
        <v/>
      </c>
      <c r="AE1423" s="2" t="str">
        <f>IF('pg3'!C425&lt;&gt;"",COUNTIF(AD2:AD3002,'pg3'!C425)&gt;4,"--")</f>
        <v>--</v>
      </c>
      <c r="AF1423" s="1" t="str">
        <f ca="1">IF(startDate="",0,IF(AND('pg3'!T425&gt;=startDate,'pg3'!T425&lt;=endDate,'pg3'!R425&lt;&gt;""),'pg3'!R425,""))</f>
        <v/>
      </c>
      <c r="AG1423" s="110" t="str">
        <f>IF(AC1423="","",COUNTIFS(AC2:AC3002,AC1423))</f>
        <v/>
      </c>
      <c r="AH1423" s="2" t="str">
        <f ca="1">IFERROR(MONTH('pg3'!T425),"--")</f>
        <v>--</v>
      </c>
      <c r="AI1423" s="1">
        <f ca="1">COUNTIFS(AC2:AC3002,'pg3'!C425,AH2:AH3002,AH1423)</f>
        <v>0</v>
      </c>
    </row>
    <row r="1424" spans="27:35" ht="12.75" customHeight="1">
      <c r="AA1424" s="1">
        <f t="shared" si="23"/>
        <v>1423</v>
      </c>
      <c r="AB1424" s="1" t="b">
        <f>AND('pg3'!S426&lt;&gt;"Cancelled",'pg3'!S426&lt;&gt;"Account",'pg3'!S426&lt;&gt;"Pending",'pg3'!S426&lt;&gt;"")</f>
        <v>0</v>
      </c>
      <c r="AC1424" s="1" t="str">
        <f>IF(AB1424=TRUE,'pg3'!C426,"")</f>
        <v/>
      </c>
      <c r="AD1424" s="1" t="str">
        <f>IF('pg3'!S426="Ordered",'pg3'!C426,"")</f>
        <v/>
      </c>
      <c r="AE1424" s="2" t="str">
        <f>IF('pg3'!C426&lt;&gt;"",COUNTIF(AD2:AD3002,'pg3'!C426)&gt;4,"--")</f>
        <v>--</v>
      </c>
      <c r="AF1424" s="1" t="str">
        <f ca="1">IF(startDate="",0,IF(AND('pg3'!T426&gt;=startDate,'pg3'!T426&lt;=endDate,'pg3'!R426&lt;&gt;""),'pg3'!R426,""))</f>
        <v/>
      </c>
      <c r="AG1424" s="110" t="str">
        <f>IF(AC1424="","",COUNTIFS(AC2:AC3002,AC1424))</f>
        <v/>
      </c>
      <c r="AH1424" s="2" t="str">
        <f ca="1">IFERROR(MONTH('pg3'!T426),"--")</f>
        <v>--</v>
      </c>
      <c r="AI1424" s="1">
        <f ca="1">COUNTIFS(AC2:AC3002,'pg3'!C426,AH2:AH3002,AH1424)</f>
        <v>0</v>
      </c>
    </row>
    <row r="1425" spans="27:35" ht="12.75" customHeight="1">
      <c r="AA1425" s="1">
        <f t="shared" si="23"/>
        <v>1424</v>
      </c>
      <c r="AB1425" s="1" t="b">
        <f>AND('pg3'!S427&lt;&gt;"Cancelled",'pg3'!S427&lt;&gt;"Account",'pg3'!S427&lt;&gt;"Pending",'pg3'!S427&lt;&gt;"")</f>
        <v>0</v>
      </c>
      <c r="AC1425" s="1" t="str">
        <f>IF(AB1425=TRUE,'pg3'!C427,"")</f>
        <v/>
      </c>
      <c r="AD1425" s="1" t="str">
        <f>IF('pg3'!S427="Ordered",'pg3'!C427,"")</f>
        <v/>
      </c>
      <c r="AE1425" s="2" t="str">
        <f>IF('pg3'!C427&lt;&gt;"",COUNTIF(AD2:AD3002,'pg3'!C427)&gt;4,"--")</f>
        <v>--</v>
      </c>
      <c r="AF1425" s="1" t="str">
        <f ca="1">IF(startDate="",0,IF(AND('pg3'!T427&gt;=startDate,'pg3'!T427&lt;=endDate,'pg3'!R427&lt;&gt;""),'pg3'!R427,""))</f>
        <v/>
      </c>
      <c r="AG1425" s="110" t="str">
        <f>IF(AC1425="","",COUNTIFS(AC2:AC3002,AC1425))</f>
        <v/>
      </c>
      <c r="AH1425" s="2" t="str">
        <f ca="1">IFERROR(MONTH('pg3'!T427),"--")</f>
        <v>--</v>
      </c>
      <c r="AI1425" s="1">
        <f ca="1">COUNTIFS(AC2:AC3002,'pg3'!C427,AH2:AH3002,AH1425)</f>
        <v>0</v>
      </c>
    </row>
    <row r="1426" spans="27:35" ht="12.75" customHeight="1">
      <c r="AA1426" s="1">
        <f t="shared" si="23"/>
        <v>1425</v>
      </c>
      <c r="AB1426" s="1" t="b">
        <f>AND('pg3'!S428&lt;&gt;"Cancelled",'pg3'!S428&lt;&gt;"Account",'pg3'!S428&lt;&gt;"Pending",'pg3'!S428&lt;&gt;"")</f>
        <v>0</v>
      </c>
      <c r="AC1426" s="1" t="str">
        <f>IF(AB1426=TRUE,'pg3'!C428,"")</f>
        <v/>
      </c>
      <c r="AD1426" s="1" t="str">
        <f>IF('pg3'!S428="Ordered",'pg3'!C428,"")</f>
        <v/>
      </c>
      <c r="AE1426" s="2" t="str">
        <f>IF('pg3'!C428&lt;&gt;"",COUNTIF(AD2:AD3002,'pg3'!C428)&gt;4,"--")</f>
        <v>--</v>
      </c>
      <c r="AF1426" s="1" t="str">
        <f ca="1">IF(startDate="",0,IF(AND('pg3'!T428&gt;=startDate,'pg3'!T428&lt;=endDate,'pg3'!R428&lt;&gt;""),'pg3'!R428,""))</f>
        <v/>
      </c>
      <c r="AG1426" s="110" t="str">
        <f>IF(AC1426="","",COUNTIFS(AC2:AC3002,AC1426))</f>
        <v/>
      </c>
      <c r="AH1426" s="2" t="str">
        <f ca="1">IFERROR(MONTH('pg3'!T428),"--")</f>
        <v>--</v>
      </c>
      <c r="AI1426" s="1">
        <f ca="1">COUNTIFS(AC2:AC3002,'pg3'!C428,AH2:AH3002,AH1426)</f>
        <v>0</v>
      </c>
    </row>
    <row r="1427" spans="27:35" ht="12.75" customHeight="1">
      <c r="AA1427" s="1">
        <f t="shared" si="23"/>
        <v>1426</v>
      </c>
      <c r="AB1427" s="1" t="b">
        <f>AND('pg3'!S429&lt;&gt;"Cancelled",'pg3'!S429&lt;&gt;"Account",'pg3'!S429&lt;&gt;"Pending",'pg3'!S429&lt;&gt;"")</f>
        <v>0</v>
      </c>
      <c r="AC1427" s="1" t="str">
        <f>IF(AB1427=TRUE,'pg3'!C429,"")</f>
        <v/>
      </c>
      <c r="AD1427" s="1" t="str">
        <f>IF('pg3'!S429="Ordered",'pg3'!C429,"")</f>
        <v/>
      </c>
      <c r="AE1427" s="2" t="str">
        <f>IF('pg3'!C429&lt;&gt;"",COUNTIF(AD2:AD3002,'pg3'!C429)&gt;4,"--")</f>
        <v>--</v>
      </c>
      <c r="AF1427" s="1" t="str">
        <f ca="1">IF(startDate="",0,IF(AND('pg3'!T429&gt;=startDate,'pg3'!T429&lt;=endDate,'pg3'!R429&lt;&gt;""),'pg3'!R429,""))</f>
        <v/>
      </c>
      <c r="AG1427" s="110" t="str">
        <f>IF(AC1427="","",COUNTIFS(AC2:AC3002,AC1427))</f>
        <v/>
      </c>
      <c r="AH1427" s="2" t="str">
        <f ca="1">IFERROR(MONTH('pg3'!T429),"--")</f>
        <v>--</v>
      </c>
      <c r="AI1427" s="1">
        <f ca="1">COUNTIFS(AC2:AC3002,'pg3'!C429,AH2:AH3002,AH1427)</f>
        <v>0</v>
      </c>
    </row>
    <row r="1428" spans="27:35" ht="12.75" customHeight="1">
      <c r="AA1428" s="1">
        <f t="shared" si="23"/>
        <v>1427</v>
      </c>
      <c r="AB1428" s="1" t="b">
        <f>AND('pg3'!S430&lt;&gt;"Cancelled",'pg3'!S430&lt;&gt;"Account",'pg3'!S430&lt;&gt;"Pending",'pg3'!S430&lt;&gt;"")</f>
        <v>0</v>
      </c>
      <c r="AC1428" s="1" t="str">
        <f>IF(AB1428=TRUE,'pg3'!C430,"")</f>
        <v/>
      </c>
      <c r="AD1428" s="1" t="str">
        <f>IF('pg3'!S430="Ordered",'pg3'!C430,"")</f>
        <v/>
      </c>
      <c r="AE1428" s="2" t="str">
        <f>IF('pg3'!C430&lt;&gt;"",COUNTIF(AD2:AD3002,'pg3'!C430)&gt;4,"--")</f>
        <v>--</v>
      </c>
      <c r="AF1428" s="1" t="str">
        <f ca="1">IF(startDate="",0,IF(AND('pg3'!T430&gt;=startDate,'pg3'!T430&lt;=endDate,'pg3'!R430&lt;&gt;""),'pg3'!R430,""))</f>
        <v/>
      </c>
      <c r="AG1428" s="110" t="str">
        <f>IF(AC1428="","",COUNTIFS(AC2:AC3002,AC1428))</f>
        <v/>
      </c>
      <c r="AH1428" s="2" t="str">
        <f ca="1">IFERROR(MONTH('pg3'!T430),"--")</f>
        <v>--</v>
      </c>
      <c r="AI1428" s="1">
        <f ca="1">COUNTIFS(AC2:AC3002,'pg3'!C430,AH2:AH3002,AH1428)</f>
        <v>0</v>
      </c>
    </row>
    <row r="1429" spans="27:35" ht="12.75" customHeight="1">
      <c r="AA1429" s="1">
        <f t="shared" si="23"/>
        <v>1428</v>
      </c>
      <c r="AB1429" s="1" t="b">
        <f>AND('pg3'!S431&lt;&gt;"Cancelled",'pg3'!S431&lt;&gt;"Account",'pg3'!S431&lt;&gt;"Pending",'pg3'!S431&lt;&gt;"")</f>
        <v>0</v>
      </c>
      <c r="AC1429" s="1" t="str">
        <f>IF(AB1429=TRUE,'pg3'!C431,"")</f>
        <v/>
      </c>
      <c r="AD1429" s="1" t="str">
        <f>IF('pg3'!S431="Ordered",'pg3'!C431,"")</f>
        <v/>
      </c>
      <c r="AE1429" s="2" t="str">
        <f>IF('pg3'!C431&lt;&gt;"",COUNTIF(AD2:AD3002,'pg3'!C431)&gt;4,"--")</f>
        <v>--</v>
      </c>
      <c r="AF1429" s="1" t="str">
        <f ca="1">IF(startDate="",0,IF(AND('pg3'!T431&gt;=startDate,'pg3'!T431&lt;=endDate,'pg3'!R431&lt;&gt;""),'pg3'!R431,""))</f>
        <v/>
      </c>
      <c r="AG1429" s="110" t="str">
        <f>IF(AC1429="","",COUNTIFS(AC2:AC3002,AC1429))</f>
        <v/>
      </c>
      <c r="AH1429" s="2" t="str">
        <f ca="1">IFERROR(MONTH('pg3'!T431),"--")</f>
        <v>--</v>
      </c>
      <c r="AI1429" s="1">
        <f ca="1">COUNTIFS(AC2:AC3002,'pg3'!C431,AH2:AH3002,AH1429)</f>
        <v>0</v>
      </c>
    </row>
    <row r="1430" spans="27:35" ht="12.75" customHeight="1">
      <c r="AA1430" s="1">
        <f t="shared" si="23"/>
        <v>1429</v>
      </c>
      <c r="AB1430" s="1" t="b">
        <f>AND('pg3'!S432&lt;&gt;"Cancelled",'pg3'!S432&lt;&gt;"Account",'pg3'!S432&lt;&gt;"Pending",'pg3'!S432&lt;&gt;"")</f>
        <v>0</v>
      </c>
      <c r="AC1430" s="1" t="str">
        <f>IF(AB1430=TRUE,'pg3'!C432,"")</f>
        <v/>
      </c>
      <c r="AD1430" s="1" t="str">
        <f>IF('pg3'!S432="Ordered",'pg3'!C432,"")</f>
        <v/>
      </c>
      <c r="AE1430" s="2" t="str">
        <f>IF('pg3'!C432&lt;&gt;"",COUNTIF(AD2:AD3002,'pg3'!C432)&gt;4,"--")</f>
        <v>--</v>
      </c>
      <c r="AF1430" s="1" t="str">
        <f ca="1">IF(startDate="",0,IF(AND('pg3'!T432&gt;=startDate,'pg3'!T432&lt;=endDate,'pg3'!R432&lt;&gt;""),'pg3'!R432,""))</f>
        <v/>
      </c>
      <c r="AG1430" s="110" t="str">
        <f>IF(AC1430="","",COUNTIFS(AC2:AC3002,AC1430))</f>
        <v/>
      </c>
      <c r="AH1430" s="2" t="str">
        <f ca="1">IFERROR(MONTH('pg3'!T432),"--")</f>
        <v>--</v>
      </c>
      <c r="AI1430" s="1">
        <f ca="1">COUNTIFS(AC2:AC3002,'pg3'!C432,AH2:AH3002,AH1430)</f>
        <v>0</v>
      </c>
    </row>
    <row r="1431" spans="27:35" ht="12.75" customHeight="1">
      <c r="AA1431" s="1">
        <f t="shared" si="23"/>
        <v>1430</v>
      </c>
      <c r="AB1431" s="1" t="b">
        <f>AND('pg3'!S433&lt;&gt;"Cancelled",'pg3'!S433&lt;&gt;"Account",'pg3'!S433&lt;&gt;"Pending",'pg3'!S433&lt;&gt;"")</f>
        <v>0</v>
      </c>
      <c r="AC1431" s="1" t="str">
        <f>IF(AB1431=TRUE,'pg3'!C433,"")</f>
        <v/>
      </c>
      <c r="AD1431" s="1" t="str">
        <f>IF('pg3'!S433="Ordered",'pg3'!C433,"")</f>
        <v/>
      </c>
      <c r="AE1431" s="2" t="str">
        <f>IF('pg3'!C433&lt;&gt;"",COUNTIF(AD2:AD3002,'pg3'!C433)&gt;4,"--")</f>
        <v>--</v>
      </c>
      <c r="AF1431" s="1" t="str">
        <f ca="1">IF(startDate="",0,IF(AND('pg3'!T433&gt;=startDate,'pg3'!T433&lt;=endDate,'pg3'!R433&lt;&gt;""),'pg3'!R433,""))</f>
        <v/>
      </c>
      <c r="AG1431" s="110" t="str">
        <f>IF(AC1431="","",COUNTIFS(AC2:AC3002,AC1431))</f>
        <v/>
      </c>
      <c r="AH1431" s="2" t="str">
        <f ca="1">IFERROR(MONTH('pg3'!T433),"--")</f>
        <v>--</v>
      </c>
      <c r="AI1431" s="1">
        <f ca="1">COUNTIFS(AC2:AC3002,'pg3'!C433,AH2:AH3002,AH1431)</f>
        <v>0</v>
      </c>
    </row>
    <row r="1432" spans="27:35" ht="12.75" customHeight="1">
      <c r="AA1432" s="1">
        <f t="shared" si="23"/>
        <v>1431</v>
      </c>
      <c r="AB1432" s="1" t="b">
        <f>AND('pg3'!S434&lt;&gt;"Cancelled",'pg3'!S434&lt;&gt;"Account",'pg3'!S434&lt;&gt;"Pending",'pg3'!S434&lt;&gt;"")</f>
        <v>0</v>
      </c>
      <c r="AC1432" s="1" t="str">
        <f>IF(AB1432=TRUE,'pg3'!C434,"")</f>
        <v/>
      </c>
      <c r="AD1432" s="1" t="str">
        <f>IF('pg3'!S434="Ordered",'pg3'!C434,"")</f>
        <v/>
      </c>
      <c r="AE1432" s="2" t="str">
        <f>IF('pg3'!C434&lt;&gt;"",COUNTIF(AD2:AD3002,'pg3'!C434)&gt;4,"--")</f>
        <v>--</v>
      </c>
      <c r="AF1432" s="1" t="str">
        <f ca="1">IF(startDate="",0,IF(AND('pg3'!T434&gt;=startDate,'pg3'!T434&lt;=endDate,'pg3'!R434&lt;&gt;""),'pg3'!R434,""))</f>
        <v/>
      </c>
      <c r="AG1432" s="110" t="str">
        <f>IF(AC1432="","",COUNTIFS(AC2:AC3002,AC1432))</f>
        <v/>
      </c>
      <c r="AH1432" s="2" t="str">
        <f ca="1">IFERROR(MONTH('pg3'!T434),"--")</f>
        <v>--</v>
      </c>
      <c r="AI1432" s="1">
        <f ca="1">COUNTIFS(AC2:AC3002,'pg3'!C434,AH2:AH3002,AH1432)</f>
        <v>0</v>
      </c>
    </row>
    <row r="1433" spans="27:35" ht="12.75" customHeight="1">
      <c r="AA1433" s="1">
        <f t="shared" si="23"/>
        <v>1432</v>
      </c>
      <c r="AB1433" s="1" t="b">
        <f>AND('pg3'!S435&lt;&gt;"Cancelled",'pg3'!S435&lt;&gt;"Account",'pg3'!S435&lt;&gt;"Pending",'pg3'!S435&lt;&gt;"")</f>
        <v>0</v>
      </c>
      <c r="AC1433" s="1" t="str">
        <f>IF(AB1433=TRUE,'pg3'!C435,"")</f>
        <v/>
      </c>
      <c r="AD1433" s="1" t="str">
        <f>IF('pg3'!S435="Ordered",'pg3'!C435,"")</f>
        <v/>
      </c>
      <c r="AE1433" s="2" t="str">
        <f>IF('pg3'!C435&lt;&gt;"",COUNTIF(AD2:AD3002,'pg3'!C435)&gt;4,"--")</f>
        <v>--</v>
      </c>
      <c r="AF1433" s="1" t="str">
        <f ca="1">IF(startDate="",0,IF(AND('pg3'!T435&gt;=startDate,'pg3'!T435&lt;=endDate,'pg3'!R435&lt;&gt;""),'pg3'!R435,""))</f>
        <v/>
      </c>
      <c r="AG1433" s="110" t="str">
        <f>IF(AC1433="","",COUNTIFS(AC2:AC3002,AC1433))</f>
        <v/>
      </c>
      <c r="AH1433" s="2" t="str">
        <f ca="1">IFERROR(MONTH('pg3'!T435),"--")</f>
        <v>--</v>
      </c>
      <c r="AI1433" s="1">
        <f ca="1">COUNTIFS(AC2:AC3002,'pg3'!C435,AH2:AH3002,AH1433)</f>
        <v>0</v>
      </c>
    </row>
    <row r="1434" spans="27:35" ht="12.75" customHeight="1">
      <c r="AA1434" s="1">
        <f t="shared" si="23"/>
        <v>1433</v>
      </c>
      <c r="AB1434" s="1" t="b">
        <f>AND('pg3'!S436&lt;&gt;"Cancelled",'pg3'!S436&lt;&gt;"Account",'pg3'!S436&lt;&gt;"Pending",'pg3'!S436&lt;&gt;"")</f>
        <v>0</v>
      </c>
      <c r="AC1434" s="1" t="str">
        <f>IF(AB1434=TRUE,'pg3'!C436,"")</f>
        <v/>
      </c>
      <c r="AD1434" s="1" t="str">
        <f>IF('pg3'!S436="Ordered",'pg3'!C436,"")</f>
        <v/>
      </c>
      <c r="AE1434" s="2" t="str">
        <f>IF('pg3'!C436&lt;&gt;"",COUNTIF(AD2:AD3002,'pg3'!C436)&gt;4,"--")</f>
        <v>--</v>
      </c>
      <c r="AF1434" s="1" t="str">
        <f ca="1">IF(startDate="",0,IF(AND('pg3'!T436&gt;=startDate,'pg3'!T436&lt;=endDate,'pg3'!R436&lt;&gt;""),'pg3'!R436,""))</f>
        <v/>
      </c>
      <c r="AG1434" s="110" t="str">
        <f>IF(AC1434="","",COUNTIFS(AC2:AC3002,AC1434))</f>
        <v/>
      </c>
      <c r="AH1434" s="2" t="str">
        <f ca="1">IFERROR(MONTH('pg3'!T436),"--")</f>
        <v>--</v>
      </c>
      <c r="AI1434" s="1">
        <f ca="1">COUNTIFS(AC2:AC3002,'pg3'!C436,AH2:AH3002,AH1434)</f>
        <v>0</v>
      </c>
    </row>
    <row r="1435" spans="27:35" ht="12.75" customHeight="1">
      <c r="AA1435" s="1">
        <f t="shared" si="23"/>
        <v>1434</v>
      </c>
      <c r="AB1435" s="1" t="b">
        <f>AND('pg3'!S437&lt;&gt;"Cancelled",'pg3'!S437&lt;&gt;"Account",'pg3'!S437&lt;&gt;"Pending",'pg3'!S437&lt;&gt;"")</f>
        <v>0</v>
      </c>
      <c r="AC1435" s="1" t="str">
        <f>IF(AB1435=TRUE,'pg3'!C437,"")</f>
        <v/>
      </c>
      <c r="AD1435" s="1" t="str">
        <f>IF('pg3'!S437="Ordered",'pg3'!C437,"")</f>
        <v/>
      </c>
      <c r="AE1435" s="2" t="str">
        <f>IF('pg3'!C437&lt;&gt;"",COUNTIF(AD2:AD3002,'pg3'!C437)&gt;4,"--")</f>
        <v>--</v>
      </c>
      <c r="AF1435" s="1" t="str">
        <f ca="1">IF(startDate="",0,IF(AND('pg3'!T437&gt;=startDate,'pg3'!T437&lt;=endDate,'pg3'!R437&lt;&gt;""),'pg3'!R437,""))</f>
        <v/>
      </c>
      <c r="AG1435" s="110" t="str">
        <f>IF(AC1435="","",COUNTIFS(AC2:AC3002,AC1435))</f>
        <v/>
      </c>
      <c r="AH1435" s="2" t="str">
        <f ca="1">IFERROR(MONTH('pg3'!T437),"--")</f>
        <v>--</v>
      </c>
      <c r="AI1435" s="1">
        <f ca="1">COUNTIFS(AC2:AC3002,'pg3'!C437,AH2:AH3002,AH1435)</f>
        <v>0</v>
      </c>
    </row>
    <row r="1436" spans="27:35" ht="12.75" customHeight="1">
      <c r="AA1436" s="1">
        <f t="shared" si="23"/>
        <v>1435</v>
      </c>
      <c r="AB1436" s="1" t="b">
        <f>AND('pg3'!S438&lt;&gt;"Cancelled",'pg3'!S438&lt;&gt;"Account",'pg3'!S438&lt;&gt;"Pending",'pg3'!S438&lt;&gt;"")</f>
        <v>0</v>
      </c>
      <c r="AC1436" s="1" t="str">
        <f>IF(AB1436=TRUE,'pg3'!C438,"")</f>
        <v/>
      </c>
      <c r="AD1436" s="1" t="str">
        <f>IF('pg3'!S438="Ordered",'pg3'!C438,"")</f>
        <v/>
      </c>
      <c r="AE1436" s="2" t="str">
        <f>IF('pg3'!C438&lt;&gt;"",COUNTIF(AD2:AD3002,'pg3'!C438)&gt;4,"--")</f>
        <v>--</v>
      </c>
      <c r="AF1436" s="1" t="str">
        <f ca="1">IF(startDate="",0,IF(AND('pg3'!T438&gt;=startDate,'pg3'!T438&lt;=endDate,'pg3'!R438&lt;&gt;""),'pg3'!R438,""))</f>
        <v/>
      </c>
      <c r="AG1436" s="110" t="str">
        <f>IF(AC1436="","",COUNTIFS(AC2:AC3002,AC1436))</f>
        <v/>
      </c>
      <c r="AH1436" s="2" t="str">
        <f ca="1">IFERROR(MONTH('pg3'!T438),"--")</f>
        <v>--</v>
      </c>
      <c r="AI1436" s="1">
        <f ca="1">COUNTIFS(AC2:AC3002,'pg3'!C438,AH2:AH3002,AH1436)</f>
        <v>0</v>
      </c>
    </row>
    <row r="1437" spans="27:35" ht="12.75" customHeight="1">
      <c r="AA1437" s="1">
        <f t="shared" si="23"/>
        <v>1436</v>
      </c>
      <c r="AB1437" s="1" t="b">
        <f>AND('pg3'!S439&lt;&gt;"Cancelled",'pg3'!S439&lt;&gt;"Account",'pg3'!S439&lt;&gt;"Pending",'pg3'!S439&lt;&gt;"")</f>
        <v>0</v>
      </c>
      <c r="AC1437" s="1" t="str">
        <f>IF(AB1437=TRUE,'pg3'!C439,"")</f>
        <v/>
      </c>
      <c r="AD1437" s="1" t="str">
        <f>IF('pg3'!S439="Ordered",'pg3'!C439,"")</f>
        <v/>
      </c>
      <c r="AE1437" s="2" t="str">
        <f>IF('pg3'!C439&lt;&gt;"",COUNTIF(AD2:AD3002,'pg3'!C439)&gt;4,"--")</f>
        <v>--</v>
      </c>
      <c r="AF1437" s="1" t="str">
        <f ca="1">IF(startDate="",0,IF(AND('pg3'!T439&gt;=startDate,'pg3'!T439&lt;=endDate,'pg3'!R439&lt;&gt;""),'pg3'!R439,""))</f>
        <v/>
      </c>
      <c r="AG1437" s="110" t="str">
        <f>IF(AC1437="","",COUNTIFS(AC2:AC3002,AC1437))</f>
        <v/>
      </c>
      <c r="AH1437" s="2" t="str">
        <f ca="1">IFERROR(MONTH('pg3'!T439),"--")</f>
        <v>--</v>
      </c>
      <c r="AI1437" s="1">
        <f ca="1">COUNTIFS(AC2:AC3002,'pg3'!C439,AH2:AH3002,AH1437)</f>
        <v>0</v>
      </c>
    </row>
    <row r="1438" spans="27:35" ht="12.75" customHeight="1">
      <c r="AA1438" s="1">
        <f t="shared" si="23"/>
        <v>1437</v>
      </c>
      <c r="AB1438" s="1" t="b">
        <f>AND('pg3'!S440&lt;&gt;"Cancelled",'pg3'!S440&lt;&gt;"Account",'pg3'!S440&lt;&gt;"Pending",'pg3'!S440&lt;&gt;"")</f>
        <v>0</v>
      </c>
      <c r="AC1438" s="1" t="str">
        <f>IF(AB1438=TRUE,'pg3'!C440,"")</f>
        <v/>
      </c>
      <c r="AD1438" s="1" t="str">
        <f>IF('pg3'!S440="Ordered",'pg3'!C440,"")</f>
        <v/>
      </c>
      <c r="AE1438" s="2" t="str">
        <f>IF('pg3'!C440&lt;&gt;"",COUNTIF(AD2:AD3002,'pg3'!C440)&gt;4,"--")</f>
        <v>--</v>
      </c>
      <c r="AF1438" s="1" t="str">
        <f ca="1">IF(startDate="",0,IF(AND('pg3'!T440&gt;=startDate,'pg3'!T440&lt;=endDate,'pg3'!R440&lt;&gt;""),'pg3'!R440,""))</f>
        <v/>
      </c>
      <c r="AG1438" s="110" t="str">
        <f>IF(AC1438="","",COUNTIFS(AC2:AC3002,AC1438))</f>
        <v/>
      </c>
      <c r="AH1438" s="2" t="str">
        <f ca="1">IFERROR(MONTH('pg3'!T440),"--")</f>
        <v>--</v>
      </c>
      <c r="AI1438" s="1">
        <f ca="1">COUNTIFS(AC2:AC3002,'pg3'!C440,AH2:AH3002,AH1438)</f>
        <v>0</v>
      </c>
    </row>
    <row r="1439" spans="27:35" ht="12.75" customHeight="1">
      <c r="AA1439" s="1">
        <f t="shared" si="23"/>
        <v>1438</v>
      </c>
      <c r="AB1439" s="1" t="b">
        <f>AND('pg3'!S441&lt;&gt;"Cancelled",'pg3'!S441&lt;&gt;"Account",'pg3'!S441&lt;&gt;"Pending",'pg3'!S441&lt;&gt;"")</f>
        <v>0</v>
      </c>
      <c r="AC1439" s="1" t="str">
        <f>IF(AB1439=TRUE,'pg3'!C441,"")</f>
        <v/>
      </c>
      <c r="AD1439" s="1" t="str">
        <f>IF('pg3'!S441="Ordered",'pg3'!C441,"")</f>
        <v/>
      </c>
      <c r="AE1439" s="2" t="str">
        <f>IF('pg3'!C441&lt;&gt;"",COUNTIF(AD2:AD3002,'pg3'!C441)&gt;4,"--")</f>
        <v>--</v>
      </c>
      <c r="AF1439" s="1" t="str">
        <f ca="1">IF(startDate="",0,IF(AND('pg3'!T441&gt;=startDate,'pg3'!T441&lt;=endDate,'pg3'!R441&lt;&gt;""),'pg3'!R441,""))</f>
        <v/>
      </c>
      <c r="AG1439" s="110" t="str">
        <f>IF(AC1439="","",COUNTIFS(AC2:AC3002,AC1439))</f>
        <v/>
      </c>
      <c r="AH1439" s="2" t="str">
        <f ca="1">IFERROR(MONTH('pg3'!T441),"--")</f>
        <v>--</v>
      </c>
      <c r="AI1439" s="1">
        <f ca="1">COUNTIFS(AC2:AC3002,'pg3'!C441,AH2:AH3002,AH1439)</f>
        <v>0</v>
      </c>
    </row>
    <row r="1440" spans="27:35" ht="12.75" customHeight="1">
      <c r="AA1440" s="1">
        <f t="shared" si="23"/>
        <v>1439</v>
      </c>
      <c r="AB1440" s="1" t="b">
        <f>AND('pg3'!S442&lt;&gt;"Cancelled",'pg3'!S442&lt;&gt;"Account",'pg3'!S442&lt;&gt;"Pending",'pg3'!S442&lt;&gt;"")</f>
        <v>0</v>
      </c>
      <c r="AC1440" s="1" t="str">
        <f>IF(AB1440=TRUE,'pg3'!C442,"")</f>
        <v/>
      </c>
      <c r="AD1440" s="1" t="str">
        <f>IF('pg3'!S442="Ordered",'pg3'!C442,"")</f>
        <v/>
      </c>
      <c r="AE1440" s="2" t="str">
        <f>IF('pg3'!C442&lt;&gt;"",COUNTIF(AD2:AD3002,'pg3'!C442)&gt;4,"--")</f>
        <v>--</v>
      </c>
      <c r="AF1440" s="1" t="str">
        <f ca="1">IF(startDate="",0,IF(AND('pg3'!T442&gt;=startDate,'pg3'!T442&lt;=endDate,'pg3'!R442&lt;&gt;""),'pg3'!R442,""))</f>
        <v/>
      </c>
      <c r="AG1440" s="110" t="str">
        <f>IF(AC1440="","",COUNTIFS(AC2:AC3002,AC1440))</f>
        <v/>
      </c>
      <c r="AH1440" s="2" t="str">
        <f ca="1">IFERROR(MONTH('pg3'!T442),"--")</f>
        <v>--</v>
      </c>
      <c r="AI1440" s="1">
        <f ca="1">COUNTIFS(AC2:AC3002,'pg3'!C442,AH2:AH3002,AH1440)</f>
        <v>0</v>
      </c>
    </row>
    <row r="1441" spans="27:35" ht="12.75" customHeight="1">
      <c r="AA1441" s="1">
        <f t="shared" si="23"/>
        <v>1440</v>
      </c>
      <c r="AB1441" s="1" t="b">
        <f>AND('pg3'!S443&lt;&gt;"Cancelled",'pg3'!S443&lt;&gt;"Account",'pg3'!S443&lt;&gt;"Pending",'pg3'!S443&lt;&gt;"")</f>
        <v>0</v>
      </c>
      <c r="AC1441" s="1" t="str">
        <f>IF(AB1441=TRUE,'pg3'!C443,"")</f>
        <v/>
      </c>
      <c r="AD1441" s="1" t="str">
        <f>IF('pg3'!S443="Ordered",'pg3'!C443,"")</f>
        <v/>
      </c>
      <c r="AE1441" s="2" t="str">
        <f>IF('pg3'!C443&lt;&gt;"",COUNTIF(AD2:AD3002,'pg3'!C443)&gt;4,"--")</f>
        <v>--</v>
      </c>
      <c r="AF1441" s="1" t="str">
        <f ca="1">IF(startDate="",0,IF(AND('pg3'!T443&gt;=startDate,'pg3'!T443&lt;=endDate,'pg3'!R443&lt;&gt;""),'pg3'!R443,""))</f>
        <v/>
      </c>
      <c r="AG1441" s="110" t="str">
        <f>IF(AC1441="","",COUNTIFS(AC2:AC3002,AC1441))</f>
        <v/>
      </c>
      <c r="AH1441" s="2" t="str">
        <f ca="1">IFERROR(MONTH('pg3'!T443),"--")</f>
        <v>--</v>
      </c>
      <c r="AI1441" s="1">
        <f ca="1">COUNTIFS(AC2:AC3002,'pg3'!C443,AH2:AH3002,AH1441)</f>
        <v>0</v>
      </c>
    </row>
    <row r="1442" spans="27:35" ht="12.75" customHeight="1">
      <c r="AA1442" s="1">
        <f t="shared" si="23"/>
        <v>1441</v>
      </c>
      <c r="AB1442" s="1" t="b">
        <f>AND('pg3'!S444&lt;&gt;"Cancelled",'pg3'!S444&lt;&gt;"Account",'pg3'!S444&lt;&gt;"Pending",'pg3'!S444&lt;&gt;"")</f>
        <v>0</v>
      </c>
      <c r="AC1442" s="1" t="str">
        <f>IF(AB1442=TRUE,'pg3'!C444,"")</f>
        <v/>
      </c>
      <c r="AD1442" s="1" t="str">
        <f>IF('pg3'!S444="Ordered",'pg3'!C444,"")</f>
        <v/>
      </c>
      <c r="AE1442" s="2" t="str">
        <f>IF('pg3'!C444&lt;&gt;"",COUNTIF(AD2:AD3002,'pg3'!C444)&gt;4,"--")</f>
        <v>--</v>
      </c>
      <c r="AF1442" s="1" t="str">
        <f ca="1">IF(startDate="",0,IF(AND('pg3'!T444&gt;=startDate,'pg3'!T444&lt;=endDate,'pg3'!R444&lt;&gt;""),'pg3'!R444,""))</f>
        <v/>
      </c>
      <c r="AG1442" s="110" t="str">
        <f>IF(AC1442="","",COUNTIFS(AC2:AC3002,AC1442))</f>
        <v/>
      </c>
      <c r="AH1442" s="2" t="str">
        <f ca="1">IFERROR(MONTH('pg3'!T444),"--")</f>
        <v>--</v>
      </c>
      <c r="AI1442" s="1">
        <f ca="1">COUNTIFS(AC2:AC3002,'pg3'!C444,AH2:AH3002,AH1442)</f>
        <v>0</v>
      </c>
    </row>
    <row r="1443" spans="27:35" ht="12.75" customHeight="1">
      <c r="AA1443" s="1">
        <f t="shared" si="23"/>
        <v>1442</v>
      </c>
      <c r="AB1443" s="1" t="b">
        <f>AND('pg3'!S445&lt;&gt;"Cancelled",'pg3'!S445&lt;&gt;"Account",'pg3'!S445&lt;&gt;"Pending",'pg3'!S445&lt;&gt;"")</f>
        <v>0</v>
      </c>
      <c r="AC1443" s="1" t="str">
        <f>IF(AB1443=TRUE,'pg3'!C445,"")</f>
        <v/>
      </c>
      <c r="AD1443" s="1" t="str">
        <f>IF('pg3'!S445="Ordered",'pg3'!C445,"")</f>
        <v/>
      </c>
      <c r="AE1443" s="2" t="str">
        <f>IF('pg3'!C445&lt;&gt;"",COUNTIF(AD2:AD3002,'pg3'!C445)&gt;4,"--")</f>
        <v>--</v>
      </c>
      <c r="AF1443" s="1" t="str">
        <f ca="1">IF(startDate="",0,IF(AND('pg3'!T445&gt;=startDate,'pg3'!T445&lt;=endDate,'pg3'!R445&lt;&gt;""),'pg3'!R445,""))</f>
        <v/>
      </c>
      <c r="AG1443" s="110" t="str">
        <f>IF(AC1443="","",COUNTIFS(AC2:AC3002,AC1443))</f>
        <v/>
      </c>
      <c r="AH1443" s="2" t="str">
        <f ca="1">IFERROR(MONTH('pg3'!T445),"--")</f>
        <v>--</v>
      </c>
      <c r="AI1443" s="1">
        <f ca="1">COUNTIFS(AC2:AC3002,'pg3'!C445,AH2:AH3002,AH1443)</f>
        <v>0</v>
      </c>
    </row>
    <row r="1444" spans="27:35" ht="12.75" customHeight="1">
      <c r="AA1444" s="1">
        <f t="shared" si="23"/>
        <v>1443</v>
      </c>
      <c r="AB1444" s="1" t="b">
        <f>AND('pg3'!S446&lt;&gt;"Cancelled",'pg3'!S446&lt;&gt;"Account",'pg3'!S446&lt;&gt;"Pending",'pg3'!S446&lt;&gt;"")</f>
        <v>0</v>
      </c>
      <c r="AC1444" s="1" t="str">
        <f>IF(AB1444=TRUE,'pg3'!C446,"")</f>
        <v/>
      </c>
      <c r="AD1444" s="1" t="str">
        <f>IF('pg3'!S446="Ordered",'pg3'!C446,"")</f>
        <v/>
      </c>
      <c r="AE1444" s="2" t="str">
        <f>IF('pg3'!C446&lt;&gt;"",COUNTIF(AD2:AD3002,'pg3'!C446)&gt;4,"--")</f>
        <v>--</v>
      </c>
      <c r="AF1444" s="1" t="str">
        <f ca="1">IF(startDate="",0,IF(AND('pg3'!T446&gt;=startDate,'pg3'!T446&lt;=endDate,'pg3'!R446&lt;&gt;""),'pg3'!R446,""))</f>
        <v/>
      </c>
      <c r="AG1444" s="110" t="str">
        <f>IF(AC1444="","",COUNTIFS(AC2:AC3002,AC1444))</f>
        <v/>
      </c>
      <c r="AH1444" s="2" t="str">
        <f ca="1">IFERROR(MONTH('pg3'!T446),"--")</f>
        <v>--</v>
      </c>
      <c r="AI1444" s="1">
        <f ca="1">COUNTIFS(AC2:AC3002,'pg3'!C446,AH2:AH3002,AH1444)</f>
        <v>0</v>
      </c>
    </row>
    <row r="1445" spans="27:35" ht="12.75" customHeight="1">
      <c r="AA1445" s="1">
        <f t="shared" si="23"/>
        <v>1444</v>
      </c>
      <c r="AB1445" s="1" t="b">
        <f>AND('pg3'!S447&lt;&gt;"Cancelled",'pg3'!S447&lt;&gt;"Account",'pg3'!S447&lt;&gt;"Pending",'pg3'!S447&lt;&gt;"")</f>
        <v>0</v>
      </c>
      <c r="AC1445" s="1" t="str">
        <f>IF(AB1445=TRUE,'pg3'!C447,"")</f>
        <v/>
      </c>
      <c r="AD1445" s="1" t="str">
        <f>IF('pg3'!S447="Ordered",'pg3'!C447,"")</f>
        <v/>
      </c>
      <c r="AE1445" s="2" t="str">
        <f>IF('pg3'!C447&lt;&gt;"",COUNTIF(AD2:AD3002,'pg3'!C447)&gt;4,"--")</f>
        <v>--</v>
      </c>
      <c r="AF1445" s="1" t="str">
        <f ca="1">IF(startDate="",0,IF(AND('pg3'!T447&gt;=startDate,'pg3'!T447&lt;=endDate,'pg3'!R447&lt;&gt;""),'pg3'!R447,""))</f>
        <v/>
      </c>
      <c r="AG1445" s="110" t="str">
        <f>IF(AC1445="","",COUNTIFS(AC2:AC3002,AC1445))</f>
        <v/>
      </c>
      <c r="AH1445" s="2" t="str">
        <f ca="1">IFERROR(MONTH('pg3'!T447),"--")</f>
        <v>--</v>
      </c>
      <c r="AI1445" s="1">
        <f ca="1">COUNTIFS(AC2:AC3002,'pg3'!C447,AH2:AH3002,AH1445)</f>
        <v>0</v>
      </c>
    </row>
    <row r="1446" spans="27:35" ht="12.75" customHeight="1">
      <c r="AA1446" s="1">
        <f t="shared" si="23"/>
        <v>1445</v>
      </c>
      <c r="AB1446" s="1" t="b">
        <f>AND('pg3'!S448&lt;&gt;"Cancelled",'pg3'!S448&lt;&gt;"Account",'pg3'!S448&lt;&gt;"Pending",'pg3'!S448&lt;&gt;"")</f>
        <v>0</v>
      </c>
      <c r="AC1446" s="1" t="str">
        <f>IF(AB1446=TRUE,'pg3'!C448,"")</f>
        <v/>
      </c>
      <c r="AD1446" s="1" t="str">
        <f>IF('pg3'!S448="Ordered",'pg3'!C448,"")</f>
        <v/>
      </c>
      <c r="AE1446" s="2" t="str">
        <f>IF('pg3'!C448&lt;&gt;"",COUNTIF(AD2:AD3002,'pg3'!C448)&gt;4,"--")</f>
        <v>--</v>
      </c>
      <c r="AF1446" s="1" t="str">
        <f ca="1">IF(startDate="",0,IF(AND('pg3'!T448&gt;=startDate,'pg3'!T448&lt;=endDate,'pg3'!R448&lt;&gt;""),'pg3'!R448,""))</f>
        <v/>
      </c>
      <c r="AG1446" s="110" t="str">
        <f>IF(AC1446="","",COUNTIFS(AC2:AC3002,AC1446))</f>
        <v/>
      </c>
      <c r="AH1446" s="2" t="str">
        <f ca="1">IFERROR(MONTH('pg3'!T448),"--")</f>
        <v>--</v>
      </c>
      <c r="AI1446" s="1">
        <f ca="1">COUNTIFS(AC2:AC3002,'pg3'!C448,AH2:AH3002,AH1446)</f>
        <v>0</v>
      </c>
    </row>
    <row r="1447" spans="27:35" ht="12.75" customHeight="1">
      <c r="AA1447" s="1">
        <f t="shared" si="23"/>
        <v>1446</v>
      </c>
      <c r="AB1447" s="1" t="b">
        <f>AND('pg3'!S449&lt;&gt;"Cancelled",'pg3'!S449&lt;&gt;"Account",'pg3'!S449&lt;&gt;"Pending",'pg3'!S449&lt;&gt;"")</f>
        <v>0</v>
      </c>
      <c r="AC1447" s="1" t="str">
        <f>IF(AB1447=TRUE,'pg3'!C449,"")</f>
        <v/>
      </c>
      <c r="AD1447" s="1" t="str">
        <f>IF('pg3'!S449="Ordered",'pg3'!C449,"")</f>
        <v/>
      </c>
      <c r="AE1447" s="2" t="str">
        <f>IF('pg3'!C449&lt;&gt;"",COUNTIF(AD2:AD3002,'pg3'!C449)&gt;4,"--")</f>
        <v>--</v>
      </c>
      <c r="AF1447" s="1" t="str">
        <f ca="1">IF(startDate="",0,IF(AND('pg3'!T449&gt;=startDate,'pg3'!T449&lt;=endDate,'pg3'!R449&lt;&gt;""),'pg3'!R449,""))</f>
        <v/>
      </c>
      <c r="AG1447" s="110" t="str">
        <f>IF(AC1447="","",COUNTIFS(AC2:AC3002,AC1447))</f>
        <v/>
      </c>
      <c r="AH1447" s="2" t="str">
        <f ca="1">IFERROR(MONTH('pg3'!T449),"--")</f>
        <v>--</v>
      </c>
      <c r="AI1447" s="1">
        <f ca="1">COUNTIFS(AC2:AC3002,'pg3'!C449,AH2:AH3002,AH1447)</f>
        <v>0</v>
      </c>
    </row>
    <row r="1448" spans="27:35" ht="12.75" customHeight="1">
      <c r="AA1448" s="1">
        <f t="shared" si="23"/>
        <v>1447</v>
      </c>
      <c r="AB1448" s="1" t="b">
        <f>AND('pg3'!S450&lt;&gt;"Cancelled",'pg3'!S450&lt;&gt;"Account",'pg3'!S450&lt;&gt;"Pending",'pg3'!S450&lt;&gt;"")</f>
        <v>0</v>
      </c>
      <c r="AC1448" s="1" t="str">
        <f>IF(AB1448=TRUE,'pg3'!C450,"")</f>
        <v/>
      </c>
      <c r="AD1448" s="1" t="str">
        <f>IF('pg3'!S450="Ordered",'pg3'!C450,"")</f>
        <v/>
      </c>
      <c r="AE1448" s="2" t="str">
        <f>IF('pg3'!C450&lt;&gt;"",COUNTIF(AD2:AD3002,'pg3'!C450)&gt;4,"--")</f>
        <v>--</v>
      </c>
      <c r="AF1448" s="1" t="str">
        <f ca="1">IF(startDate="",0,IF(AND('pg3'!T450&gt;=startDate,'pg3'!T450&lt;=endDate,'pg3'!R450&lt;&gt;""),'pg3'!R450,""))</f>
        <v/>
      </c>
      <c r="AG1448" s="110" t="str">
        <f>IF(AC1448="","",COUNTIFS(AC2:AC3002,AC1448))</f>
        <v/>
      </c>
      <c r="AH1448" s="2" t="str">
        <f ca="1">IFERROR(MONTH('pg3'!T450),"--")</f>
        <v>--</v>
      </c>
      <c r="AI1448" s="1">
        <f ca="1">COUNTIFS(AC2:AC3002,'pg3'!C450,AH2:AH3002,AH1448)</f>
        <v>0</v>
      </c>
    </row>
    <row r="1449" spans="27:35" ht="12.75" customHeight="1">
      <c r="AA1449" s="1">
        <f t="shared" si="23"/>
        <v>1448</v>
      </c>
      <c r="AB1449" s="1" t="b">
        <f>AND('pg3'!S451&lt;&gt;"Cancelled",'pg3'!S451&lt;&gt;"Account",'pg3'!S451&lt;&gt;"Pending",'pg3'!S451&lt;&gt;"")</f>
        <v>0</v>
      </c>
      <c r="AC1449" s="1" t="str">
        <f>IF(AB1449=TRUE,'pg3'!C451,"")</f>
        <v/>
      </c>
      <c r="AD1449" s="1" t="str">
        <f>IF('pg3'!S451="Ordered",'pg3'!C451,"")</f>
        <v/>
      </c>
      <c r="AE1449" s="2" t="str">
        <f>IF('pg3'!C451&lt;&gt;"",COUNTIF(AD2:AD3002,'pg3'!C451)&gt;4,"--")</f>
        <v>--</v>
      </c>
      <c r="AF1449" s="1" t="str">
        <f ca="1">IF(startDate="",0,IF(AND('pg3'!T451&gt;=startDate,'pg3'!T451&lt;=endDate,'pg3'!R451&lt;&gt;""),'pg3'!R451,""))</f>
        <v/>
      </c>
      <c r="AG1449" s="110" t="str">
        <f>IF(AC1449="","",COUNTIFS(AC2:AC3002,AC1449))</f>
        <v/>
      </c>
      <c r="AH1449" s="2" t="str">
        <f ca="1">IFERROR(MONTH('pg3'!T451),"--")</f>
        <v>--</v>
      </c>
      <c r="AI1449" s="1">
        <f ca="1">COUNTIFS(AC2:AC3002,'pg3'!C451,AH2:AH3002,AH1449)</f>
        <v>0</v>
      </c>
    </row>
    <row r="1450" spans="27:35" ht="12.75" customHeight="1">
      <c r="AA1450" s="1">
        <f t="shared" si="23"/>
        <v>1449</v>
      </c>
      <c r="AB1450" s="1" t="b">
        <f>AND('pg3'!S452&lt;&gt;"Cancelled",'pg3'!S452&lt;&gt;"Account",'pg3'!S452&lt;&gt;"Pending",'pg3'!S452&lt;&gt;"")</f>
        <v>0</v>
      </c>
      <c r="AC1450" s="1" t="str">
        <f>IF(AB1450=TRUE,'pg3'!C452,"")</f>
        <v/>
      </c>
      <c r="AD1450" s="1" t="str">
        <f>IF('pg3'!S452="Ordered",'pg3'!C452,"")</f>
        <v/>
      </c>
      <c r="AE1450" s="2" t="str">
        <f>IF('pg3'!C452&lt;&gt;"",COUNTIF(AD2:AD3002,'pg3'!C452)&gt;4,"--")</f>
        <v>--</v>
      </c>
      <c r="AF1450" s="1" t="str">
        <f ca="1">IF(startDate="",0,IF(AND('pg3'!T452&gt;=startDate,'pg3'!T452&lt;=endDate,'pg3'!R452&lt;&gt;""),'pg3'!R452,""))</f>
        <v/>
      </c>
      <c r="AG1450" s="110" t="str">
        <f>IF(AC1450="","",COUNTIFS(AC2:AC3002,AC1450))</f>
        <v/>
      </c>
      <c r="AH1450" s="2" t="str">
        <f ca="1">IFERROR(MONTH('pg3'!T452),"--")</f>
        <v>--</v>
      </c>
      <c r="AI1450" s="1">
        <f ca="1">COUNTIFS(AC2:AC3002,'pg3'!C452,AH2:AH3002,AH1450)</f>
        <v>0</v>
      </c>
    </row>
    <row r="1451" spans="27:35" ht="12.75" customHeight="1">
      <c r="AA1451" s="1">
        <f t="shared" si="23"/>
        <v>1450</v>
      </c>
      <c r="AB1451" s="1" t="b">
        <f>AND('pg3'!S453&lt;&gt;"Cancelled",'pg3'!S453&lt;&gt;"Account",'pg3'!S453&lt;&gt;"Pending",'pg3'!S453&lt;&gt;"")</f>
        <v>0</v>
      </c>
      <c r="AC1451" s="1" t="str">
        <f>IF(AB1451=TRUE,'pg3'!C453,"")</f>
        <v/>
      </c>
      <c r="AD1451" s="1" t="str">
        <f>IF('pg3'!S453="Ordered",'pg3'!C453,"")</f>
        <v/>
      </c>
      <c r="AE1451" s="2" t="str">
        <f>IF('pg3'!C453&lt;&gt;"",COUNTIF(AD2:AD3002,'pg3'!C453)&gt;4,"--")</f>
        <v>--</v>
      </c>
      <c r="AF1451" s="1" t="str">
        <f ca="1">IF(startDate="",0,IF(AND('pg3'!T453&gt;=startDate,'pg3'!T453&lt;=endDate,'pg3'!R453&lt;&gt;""),'pg3'!R453,""))</f>
        <v/>
      </c>
      <c r="AG1451" s="110" t="str">
        <f>IF(AC1451="","",COUNTIFS(AC2:AC3002,AC1451))</f>
        <v/>
      </c>
      <c r="AH1451" s="2" t="str">
        <f ca="1">IFERROR(MONTH('pg3'!T453),"--")</f>
        <v>--</v>
      </c>
      <c r="AI1451" s="1">
        <f ca="1">COUNTIFS(AC2:AC3002,'pg3'!C453,AH2:AH3002,AH1451)</f>
        <v>0</v>
      </c>
    </row>
    <row r="1452" spans="27:35" ht="12.75" customHeight="1">
      <c r="AA1452" s="1">
        <f t="shared" si="23"/>
        <v>1451</v>
      </c>
      <c r="AB1452" s="1" t="b">
        <f>AND('pg3'!S454&lt;&gt;"Cancelled",'pg3'!S454&lt;&gt;"Account",'pg3'!S454&lt;&gt;"Pending",'pg3'!S454&lt;&gt;"")</f>
        <v>0</v>
      </c>
      <c r="AC1452" s="1" t="str">
        <f>IF(AB1452=TRUE,'pg3'!C454,"")</f>
        <v/>
      </c>
      <c r="AD1452" s="1" t="str">
        <f>IF('pg3'!S454="Ordered",'pg3'!C454,"")</f>
        <v/>
      </c>
      <c r="AE1452" s="2" t="str">
        <f>IF('pg3'!C454&lt;&gt;"",COUNTIF(AD2:AD3002,'pg3'!C454)&gt;4,"--")</f>
        <v>--</v>
      </c>
      <c r="AF1452" s="1" t="str">
        <f ca="1">IF(startDate="",0,IF(AND('pg3'!T454&gt;=startDate,'pg3'!T454&lt;=endDate,'pg3'!R454&lt;&gt;""),'pg3'!R454,""))</f>
        <v/>
      </c>
      <c r="AG1452" s="110" t="str">
        <f>IF(AC1452="","",COUNTIFS(AC2:AC3002,AC1452))</f>
        <v/>
      </c>
      <c r="AH1452" s="2" t="str">
        <f ca="1">IFERROR(MONTH('pg3'!T454),"--")</f>
        <v>--</v>
      </c>
      <c r="AI1452" s="1">
        <f ca="1">COUNTIFS(AC2:AC3002,'pg3'!C454,AH2:AH3002,AH1452)</f>
        <v>0</v>
      </c>
    </row>
    <row r="1453" spans="27:35" ht="12.75" customHeight="1">
      <c r="AA1453" s="1">
        <f t="shared" si="23"/>
        <v>1452</v>
      </c>
      <c r="AB1453" s="1" t="b">
        <f>AND('pg3'!S455&lt;&gt;"Cancelled",'pg3'!S455&lt;&gt;"Account",'pg3'!S455&lt;&gt;"Pending",'pg3'!S455&lt;&gt;"")</f>
        <v>0</v>
      </c>
      <c r="AC1453" s="1" t="str">
        <f>IF(AB1453=TRUE,'pg3'!C455,"")</f>
        <v/>
      </c>
      <c r="AD1453" s="1" t="str">
        <f>IF('pg3'!S455="Ordered",'pg3'!C455,"")</f>
        <v/>
      </c>
      <c r="AE1453" s="2" t="str">
        <f>IF('pg3'!C455&lt;&gt;"",COUNTIF(AD2:AD3002,'pg3'!C455)&gt;4,"--")</f>
        <v>--</v>
      </c>
      <c r="AF1453" s="1" t="str">
        <f ca="1">IF(startDate="",0,IF(AND('pg3'!T455&gt;=startDate,'pg3'!T455&lt;=endDate,'pg3'!R455&lt;&gt;""),'pg3'!R455,""))</f>
        <v/>
      </c>
      <c r="AG1453" s="110" t="str">
        <f>IF(AC1453="","",COUNTIFS(AC2:AC3002,AC1453))</f>
        <v/>
      </c>
      <c r="AH1453" s="2" t="str">
        <f ca="1">IFERROR(MONTH('pg3'!T455),"--")</f>
        <v>--</v>
      </c>
      <c r="AI1453" s="1">
        <f ca="1">COUNTIFS(AC2:AC3002,'pg3'!C455,AH2:AH3002,AH1453)</f>
        <v>0</v>
      </c>
    </row>
    <row r="1454" spans="27:35" ht="12.75" customHeight="1">
      <c r="AA1454" s="1">
        <f t="shared" si="23"/>
        <v>1453</v>
      </c>
      <c r="AB1454" s="1" t="b">
        <f>AND('pg3'!S456&lt;&gt;"Cancelled",'pg3'!S456&lt;&gt;"Account",'pg3'!S456&lt;&gt;"Pending",'pg3'!S456&lt;&gt;"")</f>
        <v>0</v>
      </c>
      <c r="AC1454" s="1" t="str">
        <f>IF(AB1454=TRUE,'pg3'!C456,"")</f>
        <v/>
      </c>
      <c r="AD1454" s="1" t="str">
        <f>IF('pg3'!S456="Ordered",'pg3'!C456,"")</f>
        <v/>
      </c>
      <c r="AE1454" s="2" t="str">
        <f>IF('pg3'!C456&lt;&gt;"",COUNTIF(AD2:AD3002,'pg3'!C456)&gt;4,"--")</f>
        <v>--</v>
      </c>
      <c r="AF1454" s="1" t="str">
        <f ca="1">IF(startDate="",0,IF(AND('pg3'!T456&gt;=startDate,'pg3'!T456&lt;=endDate,'pg3'!R456&lt;&gt;""),'pg3'!R456,""))</f>
        <v/>
      </c>
      <c r="AG1454" s="110" t="str">
        <f>IF(AC1454="","",COUNTIFS(AC2:AC3002,AC1454))</f>
        <v/>
      </c>
      <c r="AH1454" s="2" t="str">
        <f ca="1">IFERROR(MONTH('pg3'!T456),"--")</f>
        <v>--</v>
      </c>
      <c r="AI1454" s="1">
        <f ca="1">COUNTIFS(AC2:AC3002,'pg3'!C456,AH2:AH3002,AH1454)</f>
        <v>0</v>
      </c>
    </row>
    <row r="1455" spans="27:35" ht="12.75" customHeight="1">
      <c r="AA1455" s="1">
        <f t="shared" si="23"/>
        <v>1454</v>
      </c>
      <c r="AB1455" s="1" t="b">
        <f>AND('pg3'!S457&lt;&gt;"Cancelled",'pg3'!S457&lt;&gt;"Account",'pg3'!S457&lt;&gt;"Pending",'pg3'!S457&lt;&gt;"")</f>
        <v>0</v>
      </c>
      <c r="AC1455" s="1" t="str">
        <f>IF(AB1455=TRUE,'pg3'!C457,"")</f>
        <v/>
      </c>
      <c r="AD1455" s="1" t="str">
        <f>IF('pg3'!S457="Ordered",'pg3'!C457,"")</f>
        <v/>
      </c>
      <c r="AE1455" s="2" t="str">
        <f>IF('pg3'!C457&lt;&gt;"",COUNTIF(AD2:AD3002,'pg3'!C457)&gt;4,"--")</f>
        <v>--</v>
      </c>
      <c r="AF1455" s="1" t="str">
        <f ca="1">IF(startDate="",0,IF(AND('pg3'!T457&gt;=startDate,'pg3'!T457&lt;=endDate,'pg3'!R457&lt;&gt;""),'pg3'!R457,""))</f>
        <v/>
      </c>
      <c r="AG1455" s="110" t="str">
        <f>IF(AC1455="","",COUNTIFS(AC2:AC3002,AC1455))</f>
        <v/>
      </c>
      <c r="AH1455" s="2" t="str">
        <f ca="1">IFERROR(MONTH('pg3'!T457),"--")</f>
        <v>--</v>
      </c>
      <c r="AI1455" s="1">
        <f ca="1">COUNTIFS(AC2:AC3002,'pg3'!C457,AH2:AH3002,AH1455)</f>
        <v>0</v>
      </c>
    </row>
    <row r="1456" spans="27:35" ht="12.75" customHeight="1">
      <c r="AA1456" s="1">
        <f t="shared" si="23"/>
        <v>1455</v>
      </c>
      <c r="AB1456" s="1" t="b">
        <f>AND('pg3'!S458&lt;&gt;"Cancelled",'pg3'!S458&lt;&gt;"Account",'pg3'!S458&lt;&gt;"Pending",'pg3'!S458&lt;&gt;"")</f>
        <v>0</v>
      </c>
      <c r="AC1456" s="1" t="str">
        <f>IF(AB1456=TRUE,'pg3'!C458,"")</f>
        <v/>
      </c>
      <c r="AD1456" s="1" t="str">
        <f>IF('pg3'!S458="Ordered",'pg3'!C458,"")</f>
        <v/>
      </c>
      <c r="AE1456" s="2" t="str">
        <f>IF('pg3'!C458&lt;&gt;"",COUNTIF(AD2:AD3002,'pg3'!C458)&gt;4,"--")</f>
        <v>--</v>
      </c>
      <c r="AF1456" s="1" t="str">
        <f ca="1">IF(startDate="",0,IF(AND('pg3'!T458&gt;=startDate,'pg3'!T458&lt;=endDate,'pg3'!R458&lt;&gt;""),'pg3'!R458,""))</f>
        <v/>
      </c>
      <c r="AG1456" s="110" t="str">
        <f>IF(AC1456="","",COUNTIFS(AC2:AC3002,AC1456))</f>
        <v/>
      </c>
      <c r="AH1456" s="2" t="str">
        <f ca="1">IFERROR(MONTH('pg3'!T458),"--")</f>
        <v>--</v>
      </c>
      <c r="AI1456" s="1">
        <f ca="1">COUNTIFS(AC2:AC3002,'pg3'!C458,AH2:AH3002,AH1456)</f>
        <v>0</v>
      </c>
    </row>
    <row r="1457" spans="27:35" ht="12.75" customHeight="1">
      <c r="AA1457" s="1">
        <f t="shared" si="23"/>
        <v>1456</v>
      </c>
      <c r="AB1457" s="1" t="b">
        <f>AND('pg3'!S459&lt;&gt;"Cancelled",'pg3'!S459&lt;&gt;"Account",'pg3'!S459&lt;&gt;"Pending",'pg3'!S459&lt;&gt;"")</f>
        <v>0</v>
      </c>
      <c r="AC1457" s="1" t="str">
        <f>IF(AB1457=TRUE,'pg3'!C459,"")</f>
        <v/>
      </c>
      <c r="AD1457" s="1" t="str">
        <f>IF('pg3'!S459="Ordered",'pg3'!C459,"")</f>
        <v/>
      </c>
      <c r="AE1457" s="2" t="str">
        <f>IF('pg3'!C459&lt;&gt;"",COUNTIF(AD2:AD3002,'pg3'!C459)&gt;4,"--")</f>
        <v>--</v>
      </c>
      <c r="AF1457" s="1" t="str">
        <f ca="1">IF(startDate="",0,IF(AND('pg3'!T459&gt;=startDate,'pg3'!T459&lt;=endDate,'pg3'!R459&lt;&gt;""),'pg3'!R459,""))</f>
        <v/>
      </c>
      <c r="AG1457" s="110" t="str">
        <f>IF(AC1457="","",COUNTIFS(AC2:AC3002,AC1457))</f>
        <v/>
      </c>
      <c r="AH1457" s="2" t="str">
        <f ca="1">IFERROR(MONTH('pg3'!T459),"--")</f>
        <v>--</v>
      </c>
      <c r="AI1457" s="1">
        <f ca="1">COUNTIFS(AC2:AC3002,'pg3'!C459,AH2:AH3002,AH1457)</f>
        <v>0</v>
      </c>
    </row>
    <row r="1458" spans="27:35" ht="12.75" customHeight="1">
      <c r="AA1458" s="1">
        <f t="shared" si="23"/>
        <v>1457</v>
      </c>
      <c r="AB1458" s="1" t="b">
        <f>AND('pg3'!S460&lt;&gt;"Cancelled",'pg3'!S460&lt;&gt;"Account",'pg3'!S460&lt;&gt;"Pending",'pg3'!S460&lt;&gt;"")</f>
        <v>0</v>
      </c>
      <c r="AC1458" s="1" t="str">
        <f>IF(AB1458=TRUE,'pg3'!C460,"")</f>
        <v/>
      </c>
      <c r="AD1458" s="1" t="str">
        <f>IF('pg3'!S460="Ordered",'pg3'!C460,"")</f>
        <v/>
      </c>
      <c r="AE1458" s="2" t="str">
        <f>IF('pg3'!C460&lt;&gt;"",COUNTIF(AD2:AD3002,'pg3'!C460)&gt;4,"--")</f>
        <v>--</v>
      </c>
      <c r="AF1458" s="1" t="str">
        <f ca="1">IF(startDate="",0,IF(AND('pg3'!T460&gt;=startDate,'pg3'!T460&lt;=endDate,'pg3'!R460&lt;&gt;""),'pg3'!R460,""))</f>
        <v/>
      </c>
      <c r="AG1458" s="110" t="str">
        <f>IF(AC1458="","",COUNTIFS(AC2:AC3002,AC1458))</f>
        <v/>
      </c>
      <c r="AH1458" s="2" t="str">
        <f ca="1">IFERROR(MONTH('pg3'!T460),"--")</f>
        <v>--</v>
      </c>
      <c r="AI1458" s="1">
        <f ca="1">COUNTIFS(AC2:AC3002,'pg3'!C460,AH2:AH3002,AH1458)</f>
        <v>0</v>
      </c>
    </row>
    <row r="1459" spans="27:35" ht="12.75" customHeight="1">
      <c r="AA1459" s="1">
        <f t="shared" si="23"/>
        <v>1458</v>
      </c>
      <c r="AB1459" s="1" t="b">
        <f>AND('pg3'!S461&lt;&gt;"Cancelled",'pg3'!S461&lt;&gt;"Account",'pg3'!S461&lt;&gt;"Pending",'pg3'!S461&lt;&gt;"")</f>
        <v>0</v>
      </c>
      <c r="AC1459" s="1" t="str">
        <f>IF(AB1459=TRUE,'pg3'!C461,"")</f>
        <v/>
      </c>
      <c r="AD1459" s="1" t="str">
        <f>IF('pg3'!S461="Ordered",'pg3'!C461,"")</f>
        <v/>
      </c>
      <c r="AE1459" s="2" t="str">
        <f>IF('pg3'!C461&lt;&gt;"",COUNTIF(AD2:AD3002,'pg3'!C461)&gt;4,"--")</f>
        <v>--</v>
      </c>
      <c r="AF1459" s="1" t="str">
        <f ca="1">IF(startDate="",0,IF(AND('pg3'!T461&gt;=startDate,'pg3'!T461&lt;=endDate,'pg3'!R461&lt;&gt;""),'pg3'!R461,""))</f>
        <v/>
      </c>
      <c r="AG1459" s="110" t="str">
        <f>IF(AC1459="","",COUNTIFS(AC2:AC3002,AC1459))</f>
        <v/>
      </c>
      <c r="AH1459" s="2" t="str">
        <f ca="1">IFERROR(MONTH('pg3'!T461),"--")</f>
        <v>--</v>
      </c>
      <c r="AI1459" s="1">
        <f ca="1">COUNTIFS(AC2:AC3002,'pg3'!C461,AH2:AH3002,AH1459)</f>
        <v>0</v>
      </c>
    </row>
    <row r="1460" spans="27:35" ht="12.75" customHeight="1">
      <c r="AA1460" s="1">
        <f t="shared" si="23"/>
        <v>1459</v>
      </c>
      <c r="AB1460" s="1" t="b">
        <f>AND('pg3'!S462&lt;&gt;"Cancelled",'pg3'!S462&lt;&gt;"Account",'pg3'!S462&lt;&gt;"Pending",'pg3'!S462&lt;&gt;"")</f>
        <v>0</v>
      </c>
      <c r="AC1460" s="1" t="str">
        <f>IF(AB1460=TRUE,'pg3'!C462,"")</f>
        <v/>
      </c>
      <c r="AD1460" s="1" t="str">
        <f>IF('pg3'!S462="Ordered",'pg3'!C462,"")</f>
        <v/>
      </c>
      <c r="AE1460" s="2" t="str">
        <f>IF('pg3'!C462&lt;&gt;"",COUNTIF(AD2:AD3002,'pg3'!C462)&gt;4,"--")</f>
        <v>--</v>
      </c>
      <c r="AF1460" s="1" t="str">
        <f ca="1">IF(startDate="",0,IF(AND('pg3'!T462&gt;=startDate,'pg3'!T462&lt;=endDate,'pg3'!R462&lt;&gt;""),'pg3'!R462,""))</f>
        <v/>
      </c>
      <c r="AG1460" s="110" t="str">
        <f>IF(AC1460="","",COUNTIFS(AC2:AC3002,AC1460))</f>
        <v/>
      </c>
      <c r="AH1460" s="2" t="str">
        <f ca="1">IFERROR(MONTH('pg3'!T462),"--")</f>
        <v>--</v>
      </c>
      <c r="AI1460" s="1">
        <f ca="1">COUNTIFS(AC2:AC3002,'pg3'!C462,AH2:AH3002,AH1460)</f>
        <v>0</v>
      </c>
    </row>
    <row r="1461" spans="27:35" ht="12.75" customHeight="1">
      <c r="AA1461" s="1">
        <f t="shared" si="23"/>
        <v>1460</v>
      </c>
      <c r="AB1461" s="1" t="b">
        <f>AND('pg3'!S463&lt;&gt;"Cancelled",'pg3'!S463&lt;&gt;"Account",'pg3'!S463&lt;&gt;"Pending",'pg3'!S463&lt;&gt;"")</f>
        <v>0</v>
      </c>
      <c r="AC1461" s="1" t="str">
        <f>IF(AB1461=TRUE,'pg3'!C463,"")</f>
        <v/>
      </c>
      <c r="AD1461" s="1" t="str">
        <f>IF('pg3'!S463="Ordered",'pg3'!C463,"")</f>
        <v/>
      </c>
      <c r="AE1461" s="2" t="str">
        <f>IF('pg3'!C463&lt;&gt;"",COUNTIF(AD2:AD3002,'pg3'!C463)&gt;4,"--")</f>
        <v>--</v>
      </c>
      <c r="AF1461" s="1" t="str">
        <f ca="1">IF(startDate="",0,IF(AND('pg3'!T463&gt;=startDate,'pg3'!T463&lt;=endDate,'pg3'!R463&lt;&gt;""),'pg3'!R463,""))</f>
        <v/>
      </c>
      <c r="AG1461" s="110" t="str">
        <f>IF(AC1461="","",COUNTIFS(AC2:AC3002,AC1461))</f>
        <v/>
      </c>
      <c r="AH1461" s="2" t="str">
        <f ca="1">IFERROR(MONTH('pg3'!T463),"--")</f>
        <v>--</v>
      </c>
      <c r="AI1461" s="1">
        <f ca="1">COUNTIFS(AC2:AC3002,'pg3'!C463,AH2:AH3002,AH1461)</f>
        <v>0</v>
      </c>
    </row>
    <row r="1462" spans="27:35" ht="12.75" customHeight="1">
      <c r="AA1462" s="1">
        <f t="shared" si="23"/>
        <v>1461</v>
      </c>
      <c r="AB1462" s="1" t="b">
        <f>AND('pg3'!S464&lt;&gt;"Cancelled",'pg3'!S464&lt;&gt;"Account",'pg3'!S464&lt;&gt;"Pending",'pg3'!S464&lt;&gt;"")</f>
        <v>0</v>
      </c>
      <c r="AC1462" s="1" t="str">
        <f>IF(AB1462=TRUE,'pg3'!C464,"")</f>
        <v/>
      </c>
      <c r="AD1462" s="1" t="str">
        <f>IF('pg3'!S464="Ordered",'pg3'!C464,"")</f>
        <v/>
      </c>
      <c r="AE1462" s="2" t="str">
        <f>IF('pg3'!C464&lt;&gt;"",COUNTIF(AD2:AD3002,'pg3'!C464)&gt;4,"--")</f>
        <v>--</v>
      </c>
      <c r="AF1462" s="1" t="str">
        <f ca="1">IF(startDate="",0,IF(AND('pg3'!T464&gt;=startDate,'pg3'!T464&lt;=endDate,'pg3'!R464&lt;&gt;""),'pg3'!R464,""))</f>
        <v/>
      </c>
      <c r="AG1462" s="110" t="str">
        <f>IF(AC1462="","",COUNTIFS(AC2:AC3002,AC1462))</f>
        <v/>
      </c>
      <c r="AH1462" s="2" t="str">
        <f ca="1">IFERROR(MONTH('pg3'!T464),"--")</f>
        <v>--</v>
      </c>
      <c r="AI1462" s="1">
        <f ca="1">COUNTIFS(AC2:AC3002,'pg3'!C464,AH2:AH3002,AH1462)</f>
        <v>0</v>
      </c>
    </row>
    <row r="1463" spans="27:35" ht="12.75" customHeight="1">
      <c r="AA1463" s="1">
        <f t="shared" si="23"/>
        <v>1462</v>
      </c>
      <c r="AB1463" s="1" t="b">
        <f>AND('pg3'!S465&lt;&gt;"Cancelled",'pg3'!S465&lt;&gt;"Account",'pg3'!S465&lt;&gt;"Pending",'pg3'!S465&lt;&gt;"")</f>
        <v>0</v>
      </c>
      <c r="AC1463" s="1" t="str">
        <f>IF(AB1463=TRUE,'pg3'!C465,"")</f>
        <v/>
      </c>
      <c r="AD1463" s="1" t="str">
        <f>IF('pg3'!S465="Ordered",'pg3'!C465,"")</f>
        <v/>
      </c>
      <c r="AE1463" s="2" t="str">
        <f>IF('pg3'!C465&lt;&gt;"",COUNTIF(AD2:AD3002,'pg3'!C465)&gt;4,"--")</f>
        <v>--</v>
      </c>
      <c r="AF1463" s="1" t="str">
        <f ca="1">IF(startDate="",0,IF(AND('pg3'!T465&gt;=startDate,'pg3'!T465&lt;=endDate,'pg3'!R465&lt;&gt;""),'pg3'!R465,""))</f>
        <v/>
      </c>
      <c r="AG1463" s="110" t="str">
        <f>IF(AC1463="","",COUNTIFS(AC2:AC3002,AC1463))</f>
        <v/>
      </c>
      <c r="AH1463" s="2" t="str">
        <f ca="1">IFERROR(MONTH('pg3'!T465),"--")</f>
        <v>--</v>
      </c>
      <c r="AI1463" s="1">
        <f ca="1">COUNTIFS(AC2:AC3002,'pg3'!C465,AH2:AH3002,AH1463)</f>
        <v>0</v>
      </c>
    </row>
    <row r="1464" spans="27:35" ht="12.75" customHeight="1">
      <c r="AA1464" s="1">
        <f t="shared" si="23"/>
        <v>1463</v>
      </c>
      <c r="AB1464" s="1" t="b">
        <f>AND('pg3'!S466&lt;&gt;"Cancelled",'pg3'!S466&lt;&gt;"Account",'pg3'!S466&lt;&gt;"Pending",'pg3'!S466&lt;&gt;"")</f>
        <v>0</v>
      </c>
      <c r="AC1464" s="1" t="str">
        <f>IF(AB1464=TRUE,'pg3'!C466,"")</f>
        <v/>
      </c>
      <c r="AD1464" s="1" t="str">
        <f>IF('pg3'!S466="Ordered",'pg3'!C466,"")</f>
        <v/>
      </c>
      <c r="AE1464" s="2" t="str">
        <f>IF('pg3'!C466&lt;&gt;"",COUNTIF(AD2:AD3002,'pg3'!C466)&gt;4,"--")</f>
        <v>--</v>
      </c>
      <c r="AF1464" s="1" t="str">
        <f ca="1">IF(startDate="",0,IF(AND('pg3'!T466&gt;=startDate,'pg3'!T466&lt;=endDate,'pg3'!R466&lt;&gt;""),'pg3'!R466,""))</f>
        <v/>
      </c>
      <c r="AG1464" s="110" t="str">
        <f>IF(AC1464="","",COUNTIFS(AC2:AC3002,AC1464))</f>
        <v/>
      </c>
      <c r="AH1464" s="2" t="str">
        <f ca="1">IFERROR(MONTH('pg3'!T466),"--")</f>
        <v>--</v>
      </c>
      <c r="AI1464" s="1">
        <f ca="1">COUNTIFS(AC2:AC3002,'pg3'!C466,AH2:AH3002,AH1464)</f>
        <v>0</v>
      </c>
    </row>
    <row r="1465" spans="27:35" ht="12.75" customHeight="1">
      <c r="AA1465" s="1">
        <f t="shared" si="23"/>
        <v>1464</v>
      </c>
      <c r="AB1465" s="1" t="b">
        <f>AND('pg3'!S467&lt;&gt;"Cancelled",'pg3'!S467&lt;&gt;"Account",'pg3'!S467&lt;&gt;"Pending",'pg3'!S467&lt;&gt;"")</f>
        <v>0</v>
      </c>
      <c r="AC1465" s="1" t="str">
        <f>IF(AB1465=TRUE,'pg3'!C467,"")</f>
        <v/>
      </c>
      <c r="AD1465" s="1" t="str">
        <f>IF('pg3'!S467="Ordered",'pg3'!C467,"")</f>
        <v/>
      </c>
      <c r="AE1465" s="2" t="str">
        <f>IF('pg3'!C467&lt;&gt;"",COUNTIF(AD2:AD3002,'pg3'!C467)&gt;4,"--")</f>
        <v>--</v>
      </c>
      <c r="AF1465" s="1" t="str">
        <f ca="1">IF(startDate="",0,IF(AND('pg3'!T467&gt;=startDate,'pg3'!T467&lt;=endDate,'pg3'!R467&lt;&gt;""),'pg3'!R467,""))</f>
        <v/>
      </c>
      <c r="AG1465" s="110" t="str">
        <f>IF(AC1465="","",COUNTIFS(AC2:AC3002,AC1465))</f>
        <v/>
      </c>
      <c r="AH1465" s="2" t="str">
        <f ca="1">IFERROR(MONTH('pg3'!T467),"--")</f>
        <v>--</v>
      </c>
      <c r="AI1465" s="1">
        <f ca="1">COUNTIFS(AC2:AC3002,'pg3'!C467,AH2:AH3002,AH1465)</f>
        <v>0</v>
      </c>
    </row>
    <row r="1466" spans="27:35" ht="12.75" customHeight="1">
      <c r="AA1466" s="1">
        <f t="shared" si="23"/>
        <v>1465</v>
      </c>
      <c r="AB1466" s="1" t="b">
        <f>AND('pg3'!S468&lt;&gt;"Cancelled",'pg3'!S468&lt;&gt;"Account",'pg3'!S468&lt;&gt;"Pending",'pg3'!S468&lt;&gt;"")</f>
        <v>0</v>
      </c>
      <c r="AC1466" s="1" t="str">
        <f>IF(AB1466=TRUE,'pg3'!C468,"")</f>
        <v/>
      </c>
      <c r="AD1466" s="1" t="str">
        <f>IF('pg3'!S468="Ordered",'pg3'!C468,"")</f>
        <v/>
      </c>
      <c r="AE1466" s="2" t="str">
        <f>IF('pg3'!C468&lt;&gt;"",COUNTIF(AD2:AD3002,'pg3'!C468)&gt;4,"--")</f>
        <v>--</v>
      </c>
      <c r="AF1466" s="1" t="str">
        <f ca="1">IF(startDate="",0,IF(AND('pg3'!T468&gt;=startDate,'pg3'!T468&lt;=endDate,'pg3'!R468&lt;&gt;""),'pg3'!R468,""))</f>
        <v/>
      </c>
      <c r="AG1466" s="110" t="str">
        <f>IF(AC1466="","",COUNTIFS(AC2:AC3002,AC1466))</f>
        <v/>
      </c>
      <c r="AH1466" s="2" t="str">
        <f ca="1">IFERROR(MONTH('pg3'!T468),"--")</f>
        <v>--</v>
      </c>
      <c r="AI1466" s="1">
        <f ca="1">COUNTIFS(AC2:AC3002,'pg3'!C468,AH2:AH3002,AH1466)</f>
        <v>0</v>
      </c>
    </row>
    <row r="1467" spans="27:35" ht="12.75" customHeight="1">
      <c r="AA1467" s="1">
        <f t="shared" si="23"/>
        <v>1466</v>
      </c>
      <c r="AB1467" s="1" t="b">
        <f>AND('pg3'!S469&lt;&gt;"Cancelled",'pg3'!S469&lt;&gt;"Account",'pg3'!S469&lt;&gt;"Pending",'pg3'!S469&lt;&gt;"")</f>
        <v>0</v>
      </c>
      <c r="AC1467" s="1" t="str">
        <f>IF(AB1467=TRUE,'pg3'!C469,"")</f>
        <v/>
      </c>
      <c r="AD1467" s="1" t="str">
        <f>IF('pg3'!S469="Ordered",'pg3'!C469,"")</f>
        <v/>
      </c>
      <c r="AE1467" s="2" t="str">
        <f>IF('pg3'!C469&lt;&gt;"",COUNTIF(AD2:AD3002,'pg3'!C469)&gt;4,"--")</f>
        <v>--</v>
      </c>
      <c r="AF1467" s="1" t="str">
        <f ca="1">IF(startDate="",0,IF(AND('pg3'!T469&gt;=startDate,'pg3'!T469&lt;=endDate,'pg3'!R469&lt;&gt;""),'pg3'!R469,""))</f>
        <v/>
      </c>
      <c r="AG1467" s="110" t="str">
        <f>IF(AC1467="","",COUNTIFS(AC2:AC3002,AC1467))</f>
        <v/>
      </c>
      <c r="AH1467" s="2" t="str">
        <f ca="1">IFERROR(MONTH('pg3'!T469),"--")</f>
        <v>--</v>
      </c>
      <c r="AI1467" s="1">
        <f ca="1">COUNTIFS(AC2:AC3002,'pg3'!C469,AH2:AH3002,AH1467)</f>
        <v>0</v>
      </c>
    </row>
    <row r="1468" spans="27:35" ht="12.75" customHeight="1">
      <c r="AA1468" s="1">
        <f t="shared" si="23"/>
        <v>1467</v>
      </c>
      <c r="AB1468" s="1" t="b">
        <f>AND('pg3'!S470&lt;&gt;"Cancelled",'pg3'!S470&lt;&gt;"Account",'pg3'!S470&lt;&gt;"Pending",'pg3'!S470&lt;&gt;"")</f>
        <v>0</v>
      </c>
      <c r="AC1468" s="1" t="str">
        <f>IF(AB1468=TRUE,'pg3'!C470,"")</f>
        <v/>
      </c>
      <c r="AD1468" s="1" t="str">
        <f>IF('pg3'!S470="Ordered",'pg3'!C470,"")</f>
        <v/>
      </c>
      <c r="AE1468" s="2" t="str">
        <f>IF('pg3'!C470&lt;&gt;"",COUNTIF(AD2:AD3002,'pg3'!C470)&gt;4,"--")</f>
        <v>--</v>
      </c>
      <c r="AF1468" s="1" t="str">
        <f ca="1">IF(startDate="",0,IF(AND('pg3'!T470&gt;=startDate,'pg3'!T470&lt;=endDate,'pg3'!R470&lt;&gt;""),'pg3'!R470,""))</f>
        <v/>
      </c>
      <c r="AG1468" s="110" t="str">
        <f>IF(AC1468="","",COUNTIFS(AC2:AC3002,AC1468))</f>
        <v/>
      </c>
      <c r="AH1468" s="2" t="str">
        <f ca="1">IFERROR(MONTH('pg3'!T470),"--")</f>
        <v>--</v>
      </c>
      <c r="AI1468" s="1">
        <f ca="1">COUNTIFS(AC2:AC3002,'pg3'!C470,AH2:AH3002,AH1468)</f>
        <v>0</v>
      </c>
    </row>
    <row r="1469" spans="27:35" ht="12.75" customHeight="1">
      <c r="AA1469" s="1">
        <f t="shared" si="23"/>
        <v>1468</v>
      </c>
      <c r="AB1469" s="1" t="b">
        <f>AND('pg3'!S471&lt;&gt;"Cancelled",'pg3'!S471&lt;&gt;"Account",'pg3'!S471&lt;&gt;"Pending",'pg3'!S471&lt;&gt;"")</f>
        <v>0</v>
      </c>
      <c r="AC1469" s="1" t="str">
        <f>IF(AB1469=TRUE,'pg3'!C471,"")</f>
        <v/>
      </c>
      <c r="AD1469" s="1" t="str">
        <f>IF('pg3'!S471="Ordered",'pg3'!C471,"")</f>
        <v/>
      </c>
      <c r="AE1469" s="2" t="str">
        <f>IF('pg3'!C471&lt;&gt;"",COUNTIF(AD2:AD3002,'pg3'!C471)&gt;4,"--")</f>
        <v>--</v>
      </c>
      <c r="AF1469" s="1" t="str">
        <f ca="1">IF(startDate="",0,IF(AND('pg3'!T471&gt;=startDate,'pg3'!T471&lt;=endDate,'pg3'!R471&lt;&gt;""),'pg3'!R471,""))</f>
        <v/>
      </c>
      <c r="AG1469" s="110" t="str">
        <f>IF(AC1469="","",COUNTIFS(AC2:AC3002,AC1469))</f>
        <v/>
      </c>
      <c r="AH1469" s="2" t="str">
        <f ca="1">IFERROR(MONTH('pg3'!T471),"--")</f>
        <v>--</v>
      </c>
      <c r="AI1469" s="1">
        <f ca="1">COUNTIFS(AC2:AC3002,'pg3'!C471,AH2:AH3002,AH1469)</f>
        <v>0</v>
      </c>
    </row>
    <row r="1470" spans="27:35" ht="12.75" customHeight="1">
      <c r="AA1470" s="1">
        <f t="shared" si="23"/>
        <v>1469</v>
      </c>
      <c r="AB1470" s="1" t="b">
        <f>AND('pg3'!S472&lt;&gt;"Cancelled",'pg3'!S472&lt;&gt;"Account",'pg3'!S472&lt;&gt;"Pending",'pg3'!S472&lt;&gt;"")</f>
        <v>0</v>
      </c>
      <c r="AC1470" s="1" t="str">
        <f>IF(AB1470=TRUE,'pg3'!C472,"")</f>
        <v/>
      </c>
      <c r="AD1470" s="1" t="str">
        <f>IF('pg3'!S472="Ordered",'pg3'!C472,"")</f>
        <v/>
      </c>
      <c r="AE1470" s="2" t="str">
        <f>IF('pg3'!C472&lt;&gt;"",COUNTIF(AD2:AD3002,'pg3'!C472)&gt;4,"--")</f>
        <v>--</v>
      </c>
      <c r="AF1470" s="1" t="str">
        <f ca="1">IF(startDate="",0,IF(AND('pg3'!T472&gt;=startDate,'pg3'!T472&lt;=endDate,'pg3'!R472&lt;&gt;""),'pg3'!R472,""))</f>
        <v/>
      </c>
      <c r="AG1470" s="110" t="str">
        <f>IF(AC1470="","",COUNTIFS(AC2:AC3002,AC1470))</f>
        <v/>
      </c>
      <c r="AH1470" s="2" t="str">
        <f ca="1">IFERROR(MONTH('pg3'!T472),"--")</f>
        <v>--</v>
      </c>
      <c r="AI1470" s="1">
        <f ca="1">COUNTIFS(AC2:AC3002,'pg3'!C472,AH2:AH3002,AH1470)</f>
        <v>0</v>
      </c>
    </row>
    <row r="1471" spans="27:35" ht="12.75" customHeight="1">
      <c r="AA1471" s="1">
        <f t="shared" si="23"/>
        <v>1470</v>
      </c>
      <c r="AB1471" s="1" t="b">
        <f>AND('pg3'!S473&lt;&gt;"Cancelled",'pg3'!S473&lt;&gt;"Account",'pg3'!S473&lt;&gt;"Pending",'pg3'!S473&lt;&gt;"")</f>
        <v>0</v>
      </c>
      <c r="AC1471" s="1" t="str">
        <f>IF(AB1471=TRUE,'pg3'!C473,"")</f>
        <v/>
      </c>
      <c r="AD1471" s="1" t="str">
        <f>IF('pg3'!S473="Ordered",'pg3'!C473,"")</f>
        <v/>
      </c>
      <c r="AE1471" s="2" t="str">
        <f>IF('pg3'!C473&lt;&gt;"",COUNTIF(AD2:AD3002,'pg3'!C473)&gt;4,"--")</f>
        <v>--</v>
      </c>
      <c r="AF1471" s="1" t="str">
        <f ca="1">IF(startDate="",0,IF(AND('pg3'!T473&gt;=startDate,'pg3'!T473&lt;=endDate,'pg3'!R473&lt;&gt;""),'pg3'!R473,""))</f>
        <v/>
      </c>
      <c r="AG1471" s="110" t="str">
        <f>IF(AC1471="","",COUNTIFS(AC2:AC3002,AC1471))</f>
        <v/>
      </c>
      <c r="AH1471" s="2" t="str">
        <f ca="1">IFERROR(MONTH('pg3'!T473),"--")</f>
        <v>--</v>
      </c>
      <c r="AI1471" s="1">
        <f ca="1">COUNTIFS(AC2:AC3002,'pg3'!C473,AH2:AH3002,AH1471)</f>
        <v>0</v>
      </c>
    </row>
    <row r="1472" spans="27:35" ht="12.75" customHeight="1">
      <c r="AA1472" s="1">
        <f t="shared" si="23"/>
        <v>1471</v>
      </c>
      <c r="AB1472" s="1" t="b">
        <f>AND('pg3'!S474&lt;&gt;"Cancelled",'pg3'!S474&lt;&gt;"Account",'pg3'!S474&lt;&gt;"Pending",'pg3'!S474&lt;&gt;"")</f>
        <v>0</v>
      </c>
      <c r="AC1472" s="1" t="str">
        <f>IF(AB1472=TRUE,'pg3'!C474,"")</f>
        <v/>
      </c>
      <c r="AD1472" s="1" t="str">
        <f>IF('pg3'!S474="Ordered",'pg3'!C474,"")</f>
        <v/>
      </c>
      <c r="AE1472" s="2" t="str">
        <f>IF('pg3'!C474&lt;&gt;"",COUNTIF(AD2:AD3002,'pg3'!C474)&gt;4,"--")</f>
        <v>--</v>
      </c>
      <c r="AF1472" s="1" t="str">
        <f ca="1">IF(startDate="",0,IF(AND('pg3'!T474&gt;=startDate,'pg3'!T474&lt;=endDate,'pg3'!R474&lt;&gt;""),'pg3'!R474,""))</f>
        <v/>
      </c>
      <c r="AG1472" s="110" t="str">
        <f>IF(AC1472="","",COUNTIFS(AC2:AC3002,AC1472))</f>
        <v/>
      </c>
      <c r="AH1472" s="2" t="str">
        <f ca="1">IFERROR(MONTH('pg3'!T474),"--")</f>
        <v>--</v>
      </c>
      <c r="AI1472" s="1">
        <f ca="1">COUNTIFS(AC2:AC3002,'pg3'!C474,AH2:AH3002,AH1472)</f>
        <v>0</v>
      </c>
    </row>
    <row r="1473" spans="27:35" ht="12.75" customHeight="1">
      <c r="AA1473" s="1">
        <f t="shared" si="23"/>
        <v>1472</v>
      </c>
      <c r="AB1473" s="1" t="b">
        <f>AND('pg3'!S475&lt;&gt;"Cancelled",'pg3'!S475&lt;&gt;"Account",'pg3'!S475&lt;&gt;"Pending",'pg3'!S475&lt;&gt;"")</f>
        <v>0</v>
      </c>
      <c r="AC1473" s="1" t="str">
        <f>IF(AB1473=TRUE,'pg3'!C475,"")</f>
        <v/>
      </c>
      <c r="AD1473" s="1" t="str">
        <f>IF('pg3'!S475="Ordered",'pg3'!C475,"")</f>
        <v/>
      </c>
      <c r="AE1473" s="2" t="str">
        <f>IF('pg3'!C475&lt;&gt;"",COUNTIF(AD2:AD3002,'pg3'!C475)&gt;4,"--")</f>
        <v>--</v>
      </c>
      <c r="AF1473" s="1" t="str">
        <f ca="1">IF(startDate="",0,IF(AND('pg3'!T475&gt;=startDate,'pg3'!T475&lt;=endDate,'pg3'!R475&lt;&gt;""),'pg3'!R475,""))</f>
        <v/>
      </c>
      <c r="AG1473" s="110" t="str">
        <f>IF(AC1473="","",COUNTIFS(AC2:AC3002,AC1473))</f>
        <v/>
      </c>
      <c r="AH1473" s="2" t="str">
        <f ca="1">IFERROR(MONTH('pg3'!T475),"--")</f>
        <v>--</v>
      </c>
      <c r="AI1473" s="1">
        <f ca="1">COUNTIFS(AC2:AC3002,'pg3'!C475,AH2:AH3002,AH1473)</f>
        <v>0</v>
      </c>
    </row>
    <row r="1474" spans="27:35" ht="12.75" customHeight="1">
      <c r="AA1474" s="1">
        <f t="shared" si="23"/>
        <v>1473</v>
      </c>
      <c r="AB1474" s="1" t="b">
        <f>AND('pg3'!S476&lt;&gt;"Cancelled",'pg3'!S476&lt;&gt;"Account",'pg3'!S476&lt;&gt;"Pending",'pg3'!S476&lt;&gt;"")</f>
        <v>0</v>
      </c>
      <c r="AC1474" s="1" t="str">
        <f>IF(AB1474=TRUE,'pg3'!C476,"")</f>
        <v/>
      </c>
      <c r="AD1474" s="1" t="str">
        <f>IF('pg3'!S476="Ordered",'pg3'!C476,"")</f>
        <v/>
      </c>
      <c r="AE1474" s="2" t="str">
        <f>IF('pg3'!C476&lt;&gt;"",COUNTIF(AD2:AD3002,'pg3'!C476)&gt;4,"--")</f>
        <v>--</v>
      </c>
      <c r="AF1474" s="1" t="str">
        <f ca="1">IF(startDate="",0,IF(AND('pg3'!T476&gt;=startDate,'pg3'!T476&lt;=endDate,'pg3'!R476&lt;&gt;""),'pg3'!R476,""))</f>
        <v/>
      </c>
      <c r="AG1474" s="110" t="str">
        <f>IF(AC1474="","",COUNTIFS(AC2:AC3002,AC1474))</f>
        <v/>
      </c>
      <c r="AH1474" s="2" t="str">
        <f ca="1">IFERROR(MONTH('pg3'!T476),"--")</f>
        <v>--</v>
      </c>
      <c r="AI1474" s="1">
        <f ca="1">COUNTIFS(AC2:AC3002,'pg3'!C476,AH2:AH3002,AH1474)</f>
        <v>0</v>
      </c>
    </row>
    <row r="1475" spans="27:35" ht="12.75" customHeight="1">
      <c r="AA1475" s="1">
        <f t="shared" si="23"/>
        <v>1474</v>
      </c>
      <c r="AB1475" s="1" t="b">
        <f>AND('pg3'!S477&lt;&gt;"Cancelled",'pg3'!S477&lt;&gt;"Account",'pg3'!S477&lt;&gt;"Pending",'pg3'!S477&lt;&gt;"")</f>
        <v>0</v>
      </c>
      <c r="AC1475" s="1" t="str">
        <f>IF(AB1475=TRUE,'pg3'!C477,"")</f>
        <v/>
      </c>
      <c r="AD1475" s="1" t="str">
        <f>IF('pg3'!S477="Ordered",'pg3'!C477,"")</f>
        <v/>
      </c>
      <c r="AE1475" s="2" t="str">
        <f>IF('pg3'!C477&lt;&gt;"",COUNTIF(AD2:AD3002,'pg3'!C477)&gt;4,"--")</f>
        <v>--</v>
      </c>
      <c r="AF1475" s="1" t="str">
        <f ca="1">IF(startDate="",0,IF(AND('pg3'!T477&gt;=startDate,'pg3'!T477&lt;=endDate,'pg3'!R477&lt;&gt;""),'pg3'!R477,""))</f>
        <v/>
      </c>
      <c r="AG1475" s="110" t="str">
        <f>IF(AC1475="","",COUNTIFS(AC2:AC3002,AC1475))</f>
        <v/>
      </c>
      <c r="AH1475" s="2" t="str">
        <f ca="1">IFERROR(MONTH('pg3'!T477),"--")</f>
        <v>--</v>
      </c>
      <c r="AI1475" s="1">
        <f ca="1">COUNTIFS(AC2:AC3002,'pg3'!C477,AH2:AH3002,AH1475)</f>
        <v>0</v>
      </c>
    </row>
    <row r="1476" spans="27:35" ht="12.75" customHeight="1">
      <c r="AA1476" s="1">
        <f t="shared" ref="AA1476:AA1539" si="24">AA1475+1</f>
        <v>1475</v>
      </c>
      <c r="AB1476" s="1" t="b">
        <f>AND('pg3'!S478&lt;&gt;"Cancelled",'pg3'!S478&lt;&gt;"Account",'pg3'!S478&lt;&gt;"Pending",'pg3'!S478&lt;&gt;"")</f>
        <v>0</v>
      </c>
      <c r="AC1476" s="1" t="str">
        <f>IF(AB1476=TRUE,'pg3'!C478,"")</f>
        <v/>
      </c>
      <c r="AD1476" s="1" t="str">
        <f>IF('pg3'!S478="Ordered",'pg3'!C478,"")</f>
        <v/>
      </c>
      <c r="AE1476" s="2" t="str">
        <f>IF('pg3'!C478&lt;&gt;"",COUNTIF(AD2:AD3002,'pg3'!C478)&gt;4,"--")</f>
        <v>--</v>
      </c>
      <c r="AF1476" s="1" t="str">
        <f ca="1">IF(startDate="",0,IF(AND('pg3'!T478&gt;=startDate,'pg3'!T478&lt;=endDate,'pg3'!R478&lt;&gt;""),'pg3'!R478,""))</f>
        <v/>
      </c>
      <c r="AG1476" s="110" t="str">
        <f>IF(AC1476="","",COUNTIFS(AC2:AC3002,AC1476))</f>
        <v/>
      </c>
      <c r="AH1476" s="2" t="str">
        <f ca="1">IFERROR(MONTH('pg3'!T478),"--")</f>
        <v>--</v>
      </c>
      <c r="AI1476" s="1">
        <f ca="1">COUNTIFS(AC2:AC3002,'pg3'!C478,AH2:AH3002,AH1476)</f>
        <v>0</v>
      </c>
    </row>
    <row r="1477" spans="27:35" ht="12.75" customHeight="1">
      <c r="AA1477" s="1">
        <f t="shared" si="24"/>
        <v>1476</v>
      </c>
      <c r="AB1477" s="1" t="b">
        <f>AND('pg3'!S479&lt;&gt;"Cancelled",'pg3'!S479&lt;&gt;"Account",'pg3'!S479&lt;&gt;"Pending",'pg3'!S479&lt;&gt;"")</f>
        <v>0</v>
      </c>
      <c r="AC1477" s="1" t="str">
        <f>IF(AB1477=TRUE,'pg3'!C479,"")</f>
        <v/>
      </c>
      <c r="AD1477" s="1" t="str">
        <f>IF('pg3'!S479="Ordered",'pg3'!C479,"")</f>
        <v/>
      </c>
      <c r="AE1477" s="2" t="str">
        <f>IF('pg3'!C479&lt;&gt;"",COUNTIF(AD2:AD3002,'pg3'!C479)&gt;4,"--")</f>
        <v>--</v>
      </c>
      <c r="AF1477" s="1" t="str">
        <f ca="1">IF(startDate="",0,IF(AND('pg3'!T479&gt;=startDate,'pg3'!T479&lt;=endDate,'pg3'!R479&lt;&gt;""),'pg3'!R479,""))</f>
        <v/>
      </c>
      <c r="AG1477" s="110" t="str">
        <f>IF(AC1477="","",COUNTIFS(AC2:AC3002,AC1477))</f>
        <v/>
      </c>
      <c r="AH1477" s="2" t="str">
        <f ca="1">IFERROR(MONTH('pg3'!T479),"--")</f>
        <v>--</v>
      </c>
      <c r="AI1477" s="1">
        <f ca="1">COUNTIFS(AC2:AC3002,'pg3'!C479,AH2:AH3002,AH1477)</f>
        <v>0</v>
      </c>
    </row>
    <row r="1478" spans="27:35" ht="12.75" customHeight="1">
      <c r="AA1478" s="1">
        <f t="shared" si="24"/>
        <v>1477</v>
      </c>
      <c r="AB1478" s="1" t="b">
        <f>AND('pg3'!S480&lt;&gt;"Cancelled",'pg3'!S480&lt;&gt;"Account",'pg3'!S480&lt;&gt;"Pending",'pg3'!S480&lt;&gt;"")</f>
        <v>0</v>
      </c>
      <c r="AC1478" s="1" t="str">
        <f>IF(AB1478=TRUE,'pg3'!C480,"")</f>
        <v/>
      </c>
      <c r="AD1478" s="1" t="str">
        <f>IF('pg3'!S480="Ordered",'pg3'!C480,"")</f>
        <v/>
      </c>
      <c r="AE1478" s="2" t="str">
        <f>IF('pg3'!C480&lt;&gt;"",COUNTIF(AD2:AD3002,'pg3'!C480)&gt;4,"--")</f>
        <v>--</v>
      </c>
      <c r="AF1478" s="1" t="str">
        <f ca="1">IF(startDate="",0,IF(AND('pg3'!T480&gt;=startDate,'pg3'!T480&lt;=endDate,'pg3'!R480&lt;&gt;""),'pg3'!R480,""))</f>
        <v/>
      </c>
      <c r="AG1478" s="110" t="str">
        <f>IF(AC1478="","",COUNTIFS(AC2:AC3002,AC1478))</f>
        <v/>
      </c>
      <c r="AH1478" s="2" t="str">
        <f ca="1">IFERROR(MONTH('pg3'!T480),"--")</f>
        <v>--</v>
      </c>
      <c r="AI1478" s="1">
        <f ca="1">COUNTIFS(AC2:AC3002,'pg3'!C480,AH2:AH3002,AH1478)</f>
        <v>0</v>
      </c>
    </row>
    <row r="1479" spans="27:35" ht="12.75" customHeight="1">
      <c r="AA1479" s="1">
        <f t="shared" si="24"/>
        <v>1478</v>
      </c>
      <c r="AB1479" s="1" t="b">
        <f>AND('pg3'!S481&lt;&gt;"Cancelled",'pg3'!S481&lt;&gt;"Account",'pg3'!S481&lt;&gt;"Pending",'pg3'!S481&lt;&gt;"")</f>
        <v>0</v>
      </c>
      <c r="AC1479" s="1" t="str">
        <f>IF(AB1479=TRUE,'pg3'!C481,"")</f>
        <v/>
      </c>
      <c r="AD1479" s="1" t="str">
        <f>IF('pg3'!S481="Ordered",'pg3'!C481,"")</f>
        <v/>
      </c>
      <c r="AE1479" s="2" t="str">
        <f>IF('pg3'!C481&lt;&gt;"",COUNTIF(AD2:AD3002,'pg3'!C481)&gt;4,"--")</f>
        <v>--</v>
      </c>
      <c r="AF1479" s="1" t="str">
        <f ca="1">IF(startDate="",0,IF(AND('pg3'!T481&gt;=startDate,'pg3'!T481&lt;=endDate,'pg3'!R481&lt;&gt;""),'pg3'!R481,""))</f>
        <v/>
      </c>
      <c r="AG1479" s="110" t="str">
        <f>IF(AC1479="","",COUNTIFS(AC2:AC3002,AC1479))</f>
        <v/>
      </c>
      <c r="AH1479" s="2" t="str">
        <f ca="1">IFERROR(MONTH('pg3'!T481),"--")</f>
        <v>--</v>
      </c>
      <c r="AI1479" s="1">
        <f ca="1">COUNTIFS(AC2:AC3002,'pg3'!C481,AH2:AH3002,AH1479)</f>
        <v>0</v>
      </c>
    </row>
    <row r="1480" spans="27:35" ht="12.75" customHeight="1">
      <c r="AA1480" s="1">
        <f t="shared" si="24"/>
        <v>1479</v>
      </c>
      <c r="AB1480" s="1" t="b">
        <f>AND('pg3'!S482&lt;&gt;"Cancelled",'pg3'!S482&lt;&gt;"Account",'pg3'!S482&lt;&gt;"Pending",'pg3'!S482&lt;&gt;"")</f>
        <v>0</v>
      </c>
      <c r="AC1480" s="1" t="str">
        <f>IF(AB1480=TRUE,'pg3'!C482,"")</f>
        <v/>
      </c>
      <c r="AD1480" s="1" t="str">
        <f>IF('pg3'!S482="Ordered",'pg3'!C482,"")</f>
        <v/>
      </c>
      <c r="AE1480" s="2" t="str">
        <f>IF('pg3'!C482&lt;&gt;"",COUNTIF(AD2:AD3002,'pg3'!C482)&gt;4,"--")</f>
        <v>--</v>
      </c>
      <c r="AF1480" s="1" t="str">
        <f ca="1">IF(startDate="",0,IF(AND('pg3'!T482&gt;=startDate,'pg3'!T482&lt;=endDate,'pg3'!R482&lt;&gt;""),'pg3'!R482,""))</f>
        <v/>
      </c>
      <c r="AG1480" s="110" t="str">
        <f>IF(AC1480="","",COUNTIFS(AC2:AC3002,AC1480))</f>
        <v/>
      </c>
      <c r="AH1480" s="2" t="str">
        <f ca="1">IFERROR(MONTH('pg3'!T482),"--")</f>
        <v>--</v>
      </c>
      <c r="AI1480" s="1">
        <f ca="1">COUNTIFS(AC2:AC3002,'pg3'!C482,AH2:AH3002,AH1480)</f>
        <v>0</v>
      </c>
    </row>
    <row r="1481" spans="27:35" ht="12.75" customHeight="1">
      <c r="AA1481" s="1">
        <f t="shared" si="24"/>
        <v>1480</v>
      </c>
      <c r="AB1481" s="1" t="b">
        <f>AND('pg3'!S483&lt;&gt;"Cancelled",'pg3'!S483&lt;&gt;"Account",'pg3'!S483&lt;&gt;"Pending",'pg3'!S483&lt;&gt;"")</f>
        <v>0</v>
      </c>
      <c r="AC1481" s="1" t="str">
        <f>IF(AB1481=TRUE,'pg3'!C483,"")</f>
        <v/>
      </c>
      <c r="AD1481" s="1" t="str">
        <f>IF('pg3'!S483="Ordered",'pg3'!C483,"")</f>
        <v/>
      </c>
      <c r="AE1481" s="2" t="str">
        <f>IF('pg3'!C483&lt;&gt;"",COUNTIF(AD2:AD3002,'pg3'!C483)&gt;4,"--")</f>
        <v>--</v>
      </c>
      <c r="AF1481" s="1" t="str">
        <f ca="1">IF(startDate="",0,IF(AND('pg3'!T483&gt;=startDate,'pg3'!T483&lt;=endDate,'pg3'!R483&lt;&gt;""),'pg3'!R483,""))</f>
        <v/>
      </c>
      <c r="AG1481" s="110" t="str">
        <f>IF(AC1481="","",COUNTIFS(AC2:AC3002,AC1481))</f>
        <v/>
      </c>
      <c r="AH1481" s="2" t="str">
        <f ca="1">IFERROR(MONTH('pg3'!T483),"--")</f>
        <v>--</v>
      </c>
      <c r="AI1481" s="1">
        <f ca="1">COUNTIFS(AC2:AC3002,'pg3'!C483,AH2:AH3002,AH1481)</f>
        <v>0</v>
      </c>
    </row>
    <row r="1482" spans="27:35" ht="12.75" customHeight="1">
      <c r="AA1482" s="1">
        <f t="shared" si="24"/>
        <v>1481</v>
      </c>
      <c r="AB1482" s="1" t="b">
        <f>AND('pg3'!S484&lt;&gt;"Cancelled",'pg3'!S484&lt;&gt;"Account",'pg3'!S484&lt;&gt;"Pending",'pg3'!S484&lt;&gt;"")</f>
        <v>0</v>
      </c>
      <c r="AC1482" s="1" t="str">
        <f>IF(AB1482=TRUE,'pg3'!C484,"")</f>
        <v/>
      </c>
      <c r="AD1482" s="1" t="str">
        <f>IF('pg3'!S484="Ordered",'pg3'!C484,"")</f>
        <v/>
      </c>
      <c r="AE1482" s="2" t="str">
        <f>IF('pg3'!C484&lt;&gt;"",COUNTIF(AD2:AD3002,'pg3'!C484)&gt;4,"--")</f>
        <v>--</v>
      </c>
      <c r="AF1482" s="1" t="str">
        <f ca="1">IF(startDate="",0,IF(AND('pg3'!T484&gt;=startDate,'pg3'!T484&lt;=endDate,'pg3'!R484&lt;&gt;""),'pg3'!R484,""))</f>
        <v/>
      </c>
      <c r="AG1482" s="110" t="str">
        <f>IF(AC1482="","",COUNTIFS(AC2:AC3002,AC1482))</f>
        <v/>
      </c>
      <c r="AH1482" s="2" t="str">
        <f ca="1">IFERROR(MONTH('pg3'!T484),"--")</f>
        <v>--</v>
      </c>
      <c r="AI1482" s="1">
        <f ca="1">COUNTIFS(AC2:AC3002,'pg3'!C484,AH2:AH3002,AH1482)</f>
        <v>0</v>
      </c>
    </row>
    <row r="1483" spans="27:35" ht="12.75" customHeight="1">
      <c r="AA1483" s="1">
        <f t="shared" si="24"/>
        <v>1482</v>
      </c>
      <c r="AB1483" s="1" t="b">
        <f>AND('pg3'!S485&lt;&gt;"Cancelled",'pg3'!S485&lt;&gt;"Account",'pg3'!S485&lt;&gt;"Pending",'pg3'!S485&lt;&gt;"")</f>
        <v>0</v>
      </c>
      <c r="AC1483" s="1" t="str">
        <f>IF(AB1483=TRUE,'pg3'!C485,"")</f>
        <v/>
      </c>
      <c r="AD1483" s="1" t="str">
        <f>IF('pg3'!S485="Ordered",'pg3'!C485,"")</f>
        <v/>
      </c>
      <c r="AE1483" s="2" t="str">
        <f>IF('pg3'!C485&lt;&gt;"",COUNTIF(AD2:AD3002,'pg3'!C485)&gt;4,"--")</f>
        <v>--</v>
      </c>
      <c r="AF1483" s="1" t="str">
        <f ca="1">IF(startDate="",0,IF(AND('pg3'!T485&gt;=startDate,'pg3'!T485&lt;=endDate,'pg3'!R485&lt;&gt;""),'pg3'!R485,""))</f>
        <v/>
      </c>
      <c r="AG1483" s="110" t="str">
        <f>IF(AC1483="","",COUNTIFS(AC2:AC3002,AC1483))</f>
        <v/>
      </c>
      <c r="AH1483" s="2" t="str">
        <f ca="1">IFERROR(MONTH('pg3'!T485),"--")</f>
        <v>--</v>
      </c>
      <c r="AI1483" s="1">
        <f ca="1">COUNTIFS(AC2:AC3002,'pg3'!C485,AH2:AH3002,AH1483)</f>
        <v>0</v>
      </c>
    </row>
    <row r="1484" spans="27:35" ht="12.75" customHeight="1">
      <c r="AA1484" s="1">
        <f t="shared" si="24"/>
        <v>1483</v>
      </c>
      <c r="AB1484" s="1" t="b">
        <f>AND('pg3'!S486&lt;&gt;"Cancelled",'pg3'!S486&lt;&gt;"Account",'pg3'!S486&lt;&gt;"Pending",'pg3'!S486&lt;&gt;"")</f>
        <v>0</v>
      </c>
      <c r="AC1484" s="1" t="str">
        <f>IF(AB1484=TRUE,'pg3'!C486,"")</f>
        <v/>
      </c>
      <c r="AD1484" s="1" t="str">
        <f>IF('pg3'!S486="Ordered",'pg3'!C486,"")</f>
        <v/>
      </c>
      <c r="AE1484" s="2" t="str">
        <f>IF('pg3'!C486&lt;&gt;"",COUNTIF(AD2:AD3002,'pg3'!C486)&gt;4,"--")</f>
        <v>--</v>
      </c>
      <c r="AF1484" s="1" t="str">
        <f ca="1">IF(startDate="",0,IF(AND('pg3'!T486&gt;=startDate,'pg3'!T486&lt;=endDate,'pg3'!R486&lt;&gt;""),'pg3'!R486,""))</f>
        <v/>
      </c>
      <c r="AG1484" s="110" t="str">
        <f>IF(AC1484="","",COUNTIFS(AC2:AC3002,AC1484))</f>
        <v/>
      </c>
      <c r="AH1484" s="2" t="str">
        <f ca="1">IFERROR(MONTH('pg3'!T486),"--")</f>
        <v>--</v>
      </c>
      <c r="AI1484" s="1">
        <f ca="1">COUNTIFS(AC2:AC3002,'pg3'!C486,AH2:AH3002,AH1484)</f>
        <v>0</v>
      </c>
    </row>
    <row r="1485" spans="27:35" ht="12.75" customHeight="1">
      <c r="AA1485" s="1">
        <f t="shared" si="24"/>
        <v>1484</v>
      </c>
      <c r="AB1485" s="1" t="b">
        <f>AND('pg3'!S487&lt;&gt;"Cancelled",'pg3'!S487&lt;&gt;"Account",'pg3'!S487&lt;&gt;"Pending",'pg3'!S487&lt;&gt;"")</f>
        <v>0</v>
      </c>
      <c r="AC1485" s="1" t="str">
        <f>IF(AB1485=TRUE,'pg3'!C487,"")</f>
        <v/>
      </c>
      <c r="AD1485" s="1" t="str">
        <f>IF('pg3'!S487="Ordered",'pg3'!C487,"")</f>
        <v/>
      </c>
      <c r="AE1485" s="2" t="str">
        <f>IF('pg3'!C487&lt;&gt;"",COUNTIF(AD2:AD3002,'pg3'!C487)&gt;4,"--")</f>
        <v>--</v>
      </c>
      <c r="AF1485" s="1" t="str">
        <f ca="1">IF(startDate="",0,IF(AND('pg3'!T487&gt;=startDate,'pg3'!T487&lt;=endDate,'pg3'!R487&lt;&gt;""),'pg3'!R487,""))</f>
        <v/>
      </c>
      <c r="AG1485" s="110" t="str">
        <f>IF(AC1485="","",COUNTIFS(AC2:AC3002,AC1485))</f>
        <v/>
      </c>
      <c r="AH1485" s="2" t="str">
        <f ca="1">IFERROR(MONTH('pg3'!T487),"--")</f>
        <v>--</v>
      </c>
      <c r="AI1485" s="1">
        <f ca="1">COUNTIFS(AC2:AC3002,'pg3'!C487,AH2:AH3002,AH1485)</f>
        <v>0</v>
      </c>
    </row>
    <row r="1486" spans="27:35" ht="12.75" customHeight="1">
      <c r="AA1486" s="1">
        <f t="shared" si="24"/>
        <v>1485</v>
      </c>
      <c r="AB1486" s="1" t="b">
        <f>AND('pg3'!S488&lt;&gt;"Cancelled",'pg3'!S488&lt;&gt;"Account",'pg3'!S488&lt;&gt;"Pending",'pg3'!S488&lt;&gt;"")</f>
        <v>0</v>
      </c>
      <c r="AC1486" s="1" t="str">
        <f>IF(AB1486=TRUE,'pg3'!C488,"")</f>
        <v/>
      </c>
      <c r="AD1486" s="1" t="str">
        <f>IF('pg3'!S488="Ordered",'pg3'!C488,"")</f>
        <v/>
      </c>
      <c r="AE1486" s="2" t="str">
        <f>IF('pg3'!C488&lt;&gt;"",COUNTIF(AD2:AD3002,'pg3'!C488)&gt;4,"--")</f>
        <v>--</v>
      </c>
      <c r="AF1486" s="1" t="str">
        <f ca="1">IF(startDate="",0,IF(AND('pg3'!T488&gt;=startDate,'pg3'!T488&lt;=endDate,'pg3'!R488&lt;&gt;""),'pg3'!R488,""))</f>
        <v/>
      </c>
      <c r="AG1486" s="110" t="str">
        <f>IF(AC1486="","",COUNTIFS(AC2:AC3002,AC1486))</f>
        <v/>
      </c>
      <c r="AH1486" s="2" t="str">
        <f ca="1">IFERROR(MONTH('pg3'!T488),"--")</f>
        <v>--</v>
      </c>
      <c r="AI1486" s="1">
        <f ca="1">COUNTIFS(AC2:AC3002,'pg3'!C488,AH2:AH3002,AH1486)</f>
        <v>0</v>
      </c>
    </row>
    <row r="1487" spans="27:35" ht="12.75" customHeight="1">
      <c r="AA1487" s="1">
        <f t="shared" si="24"/>
        <v>1486</v>
      </c>
      <c r="AB1487" s="1" t="b">
        <f>AND('pg3'!S489&lt;&gt;"Cancelled",'pg3'!S489&lt;&gt;"Account",'pg3'!S489&lt;&gt;"Pending",'pg3'!S489&lt;&gt;"")</f>
        <v>0</v>
      </c>
      <c r="AC1487" s="1" t="str">
        <f>IF(AB1487=TRUE,'pg3'!C489,"")</f>
        <v/>
      </c>
      <c r="AD1487" s="1" t="str">
        <f>IF('pg3'!S489="Ordered",'pg3'!C489,"")</f>
        <v/>
      </c>
      <c r="AE1487" s="2" t="str">
        <f>IF('pg3'!C489&lt;&gt;"",COUNTIF(AD2:AD3002,'pg3'!C489)&gt;4,"--")</f>
        <v>--</v>
      </c>
      <c r="AF1487" s="1" t="str">
        <f ca="1">IF(startDate="",0,IF(AND('pg3'!T489&gt;=startDate,'pg3'!T489&lt;=endDate,'pg3'!R489&lt;&gt;""),'pg3'!R489,""))</f>
        <v/>
      </c>
      <c r="AG1487" s="110" t="str">
        <f>IF(AC1487="","",COUNTIFS(AC2:AC3002,AC1487))</f>
        <v/>
      </c>
      <c r="AH1487" s="2" t="str">
        <f ca="1">IFERROR(MONTH('pg3'!T489),"--")</f>
        <v>--</v>
      </c>
      <c r="AI1487" s="1">
        <f ca="1">COUNTIFS(AC2:AC3002,'pg3'!C489,AH2:AH3002,AH1487)</f>
        <v>0</v>
      </c>
    </row>
    <row r="1488" spans="27:35" ht="12.75" customHeight="1">
      <c r="AA1488" s="1">
        <f t="shared" si="24"/>
        <v>1487</v>
      </c>
      <c r="AB1488" s="1" t="b">
        <f>AND('pg3'!S490&lt;&gt;"Cancelled",'pg3'!S490&lt;&gt;"Account",'pg3'!S490&lt;&gt;"Pending",'pg3'!S490&lt;&gt;"")</f>
        <v>0</v>
      </c>
      <c r="AC1488" s="1" t="str">
        <f>IF(AB1488=TRUE,'pg3'!C490,"")</f>
        <v/>
      </c>
      <c r="AD1488" s="1" t="str">
        <f>IF('pg3'!S490="Ordered",'pg3'!C490,"")</f>
        <v/>
      </c>
      <c r="AE1488" s="2" t="str">
        <f>IF('pg3'!C490&lt;&gt;"",COUNTIF(AD2:AD3002,'pg3'!C490)&gt;4,"--")</f>
        <v>--</v>
      </c>
      <c r="AF1488" s="1" t="str">
        <f ca="1">IF(startDate="",0,IF(AND('pg3'!T490&gt;=startDate,'pg3'!T490&lt;=endDate,'pg3'!R490&lt;&gt;""),'pg3'!R490,""))</f>
        <v/>
      </c>
      <c r="AG1488" s="110" t="str">
        <f>IF(AC1488="","",COUNTIFS(AC2:AC3002,AC1488))</f>
        <v/>
      </c>
      <c r="AH1488" s="2" t="str">
        <f ca="1">IFERROR(MONTH('pg3'!T490),"--")</f>
        <v>--</v>
      </c>
      <c r="AI1488" s="1">
        <f ca="1">COUNTIFS(AC2:AC3002,'pg3'!C490,AH2:AH3002,AH1488)</f>
        <v>0</v>
      </c>
    </row>
    <row r="1489" spans="27:35" ht="12.75" customHeight="1">
      <c r="AA1489" s="1">
        <f t="shared" si="24"/>
        <v>1488</v>
      </c>
      <c r="AB1489" s="1" t="b">
        <f>AND('pg3'!S491&lt;&gt;"Cancelled",'pg3'!S491&lt;&gt;"Account",'pg3'!S491&lt;&gt;"Pending",'pg3'!S491&lt;&gt;"")</f>
        <v>0</v>
      </c>
      <c r="AC1489" s="1" t="str">
        <f>IF(AB1489=TRUE,'pg3'!C491,"")</f>
        <v/>
      </c>
      <c r="AD1489" s="1" t="str">
        <f>IF('pg3'!S491="Ordered",'pg3'!C491,"")</f>
        <v/>
      </c>
      <c r="AE1489" s="2" t="str">
        <f>IF('pg3'!C491&lt;&gt;"",COUNTIF(AD2:AD3002,'pg3'!C491)&gt;4,"--")</f>
        <v>--</v>
      </c>
      <c r="AF1489" s="1" t="str">
        <f ca="1">IF(startDate="",0,IF(AND('pg3'!T491&gt;=startDate,'pg3'!T491&lt;=endDate,'pg3'!R491&lt;&gt;""),'pg3'!R491,""))</f>
        <v/>
      </c>
      <c r="AG1489" s="110" t="str">
        <f>IF(AC1489="","",COUNTIFS(AC2:AC3002,AC1489))</f>
        <v/>
      </c>
      <c r="AH1489" s="2" t="str">
        <f ca="1">IFERROR(MONTH('pg3'!T491),"--")</f>
        <v>--</v>
      </c>
      <c r="AI1489" s="1">
        <f ca="1">COUNTIFS(AC2:AC3002,'pg3'!C491,AH2:AH3002,AH1489)</f>
        <v>0</v>
      </c>
    </row>
    <row r="1490" spans="27:35" ht="12.75" customHeight="1">
      <c r="AA1490" s="1">
        <f t="shared" si="24"/>
        <v>1489</v>
      </c>
      <c r="AB1490" s="1" t="b">
        <f>AND('pg3'!S492&lt;&gt;"Cancelled",'pg3'!S492&lt;&gt;"Account",'pg3'!S492&lt;&gt;"Pending",'pg3'!S492&lt;&gt;"")</f>
        <v>0</v>
      </c>
      <c r="AC1490" s="1" t="str">
        <f>IF(AB1490=TRUE,'pg3'!C492,"")</f>
        <v/>
      </c>
      <c r="AD1490" s="1" t="str">
        <f>IF('pg3'!S492="Ordered",'pg3'!C492,"")</f>
        <v/>
      </c>
      <c r="AE1490" s="2" t="str">
        <f>IF('pg3'!C492&lt;&gt;"",COUNTIF(AD2:AD3002,'pg3'!C492)&gt;4,"--")</f>
        <v>--</v>
      </c>
      <c r="AF1490" s="1" t="str">
        <f ca="1">IF(startDate="",0,IF(AND('pg3'!T492&gt;=startDate,'pg3'!T492&lt;=endDate,'pg3'!R492&lt;&gt;""),'pg3'!R492,""))</f>
        <v/>
      </c>
      <c r="AG1490" s="110" t="str">
        <f>IF(AC1490="","",COUNTIFS(AC2:AC3002,AC1490))</f>
        <v/>
      </c>
      <c r="AH1490" s="2" t="str">
        <f ca="1">IFERROR(MONTH('pg3'!T492),"--")</f>
        <v>--</v>
      </c>
      <c r="AI1490" s="1">
        <f ca="1">COUNTIFS(AC2:AC3002,'pg3'!C492,AH2:AH3002,AH1490)</f>
        <v>0</v>
      </c>
    </row>
    <row r="1491" spans="27:35" ht="12.75" customHeight="1">
      <c r="AA1491" s="1">
        <f t="shared" si="24"/>
        <v>1490</v>
      </c>
      <c r="AB1491" s="1" t="b">
        <f>AND('pg3'!S493&lt;&gt;"Cancelled",'pg3'!S493&lt;&gt;"Account",'pg3'!S493&lt;&gt;"Pending",'pg3'!S493&lt;&gt;"")</f>
        <v>0</v>
      </c>
      <c r="AC1491" s="1" t="str">
        <f>IF(AB1491=TRUE,'pg3'!C493,"")</f>
        <v/>
      </c>
      <c r="AD1491" s="1" t="str">
        <f>IF('pg3'!S493="Ordered",'pg3'!C493,"")</f>
        <v/>
      </c>
      <c r="AE1491" s="2" t="str">
        <f>IF('pg3'!C493&lt;&gt;"",COUNTIF(AD2:AD3002,'pg3'!C493)&gt;4,"--")</f>
        <v>--</v>
      </c>
      <c r="AF1491" s="1" t="str">
        <f ca="1">IF(startDate="",0,IF(AND('pg3'!T493&gt;=startDate,'pg3'!T493&lt;=endDate,'pg3'!R493&lt;&gt;""),'pg3'!R493,""))</f>
        <v/>
      </c>
      <c r="AG1491" s="110" t="str">
        <f>IF(AC1491="","",COUNTIFS(AC2:AC3002,AC1491))</f>
        <v/>
      </c>
      <c r="AH1491" s="2" t="str">
        <f ca="1">IFERROR(MONTH('pg3'!T493),"--")</f>
        <v>--</v>
      </c>
      <c r="AI1491" s="1">
        <f ca="1">COUNTIFS(AC2:AC3002,'pg3'!C493,AH2:AH3002,AH1491)</f>
        <v>0</v>
      </c>
    </row>
    <row r="1492" spans="27:35" ht="12.75" customHeight="1">
      <c r="AA1492" s="1">
        <f t="shared" si="24"/>
        <v>1491</v>
      </c>
      <c r="AB1492" s="1" t="b">
        <f>AND('pg3'!S494&lt;&gt;"Cancelled",'pg3'!S494&lt;&gt;"Account",'pg3'!S494&lt;&gt;"Pending",'pg3'!S494&lt;&gt;"")</f>
        <v>0</v>
      </c>
      <c r="AC1492" s="1" t="str">
        <f>IF(AB1492=TRUE,'pg3'!C494,"")</f>
        <v/>
      </c>
      <c r="AD1492" s="1" t="str">
        <f>IF('pg3'!S494="Ordered",'pg3'!C494,"")</f>
        <v/>
      </c>
      <c r="AE1492" s="2" t="str">
        <f>IF('pg3'!C494&lt;&gt;"",COUNTIF(AD2:AD3002,'pg3'!C494)&gt;4,"--")</f>
        <v>--</v>
      </c>
      <c r="AF1492" s="1" t="str">
        <f ca="1">IF(startDate="",0,IF(AND('pg3'!T494&gt;=startDate,'pg3'!T494&lt;=endDate,'pg3'!R494&lt;&gt;""),'pg3'!R494,""))</f>
        <v/>
      </c>
      <c r="AG1492" s="110" t="str">
        <f>IF(AC1492="","",COUNTIFS(AC2:AC3002,AC1492))</f>
        <v/>
      </c>
      <c r="AH1492" s="2" t="str">
        <f ca="1">IFERROR(MONTH('pg3'!T494),"--")</f>
        <v>--</v>
      </c>
      <c r="AI1492" s="1">
        <f ca="1">COUNTIFS(AC2:AC3002,'pg3'!C494,AH2:AH3002,AH1492)</f>
        <v>0</v>
      </c>
    </row>
    <row r="1493" spans="27:35" ht="12.75" customHeight="1">
      <c r="AA1493" s="1">
        <f t="shared" si="24"/>
        <v>1492</v>
      </c>
      <c r="AB1493" s="1" t="b">
        <f>AND('pg3'!S495&lt;&gt;"Cancelled",'pg3'!S495&lt;&gt;"Account",'pg3'!S495&lt;&gt;"Pending",'pg3'!S495&lt;&gt;"")</f>
        <v>0</v>
      </c>
      <c r="AC1493" s="1" t="str">
        <f>IF(AB1493=TRUE,'pg3'!C495,"")</f>
        <v/>
      </c>
      <c r="AD1493" s="1" t="str">
        <f>IF('pg3'!S495="Ordered",'pg3'!C495,"")</f>
        <v/>
      </c>
      <c r="AE1493" s="2" t="str">
        <f>IF('pg3'!C495&lt;&gt;"",COUNTIF(AD2:AD3002,'pg3'!C495)&gt;4,"--")</f>
        <v>--</v>
      </c>
      <c r="AF1493" s="1" t="str">
        <f ca="1">IF(startDate="",0,IF(AND('pg3'!T495&gt;=startDate,'pg3'!T495&lt;=endDate,'pg3'!R495&lt;&gt;""),'pg3'!R495,""))</f>
        <v/>
      </c>
      <c r="AG1493" s="110" t="str">
        <f>IF(AC1493="","",COUNTIFS(AC2:AC3002,AC1493))</f>
        <v/>
      </c>
      <c r="AH1493" s="2" t="str">
        <f ca="1">IFERROR(MONTH('pg3'!T495),"--")</f>
        <v>--</v>
      </c>
      <c r="AI1493" s="1">
        <f ca="1">COUNTIFS(AC2:AC3002,'pg3'!C495,AH2:AH3002,AH1493)</f>
        <v>0</v>
      </c>
    </row>
    <row r="1494" spans="27:35" ht="12.75" customHeight="1">
      <c r="AA1494" s="1">
        <f t="shared" si="24"/>
        <v>1493</v>
      </c>
      <c r="AB1494" s="1" t="b">
        <f>AND('pg3'!S496&lt;&gt;"Cancelled",'pg3'!S496&lt;&gt;"Account",'pg3'!S496&lt;&gt;"Pending",'pg3'!S496&lt;&gt;"")</f>
        <v>0</v>
      </c>
      <c r="AC1494" s="1" t="str">
        <f>IF(AB1494=TRUE,'pg3'!C496,"")</f>
        <v/>
      </c>
      <c r="AD1494" s="1" t="str">
        <f>IF('pg3'!S496="Ordered",'pg3'!C496,"")</f>
        <v/>
      </c>
      <c r="AE1494" s="2" t="str">
        <f>IF('pg3'!C496&lt;&gt;"",COUNTIF(AD2:AD3002,'pg3'!C496)&gt;4,"--")</f>
        <v>--</v>
      </c>
      <c r="AF1494" s="1" t="str">
        <f ca="1">IF(startDate="",0,IF(AND('pg3'!T496&gt;=startDate,'pg3'!T496&lt;=endDate,'pg3'!R496&lt;&gt;""),'pg3'!R496,""))</f>
        <v/>
      </c>
      <c r="AG1494" s="110" t="str">
        <f>IF(AC1494="","",COUNTIFS(AC2:AC3002,AC1494))</f>
        <v/>
      </c>
      <c r="AH1494" s="2" t="str">
        <f ca="1">IFERROR(MONTH('pg3'!T496),"--")</f>
        <v>--</v>
      </c>
      <c r="AI1494" s="1">
        <f ca="1">COUNTIFS(AC2:AC3002,'pg3'!C496,AH2:AH3002,AH1494)</f>
        <v>0</v>
      </c>
    </row>
    <row r="1495" spans="27:35" ht="12.75" customHeight="1">
      <c r="AA1495" s="1">
        <f t="shared" si="24"/>
        <v>1494</v>
      </c>
      <c r="AB1495" s="1" t="b">
        <f>AND('pg3'!S497&lt;&gt;"Cancelled",'pg3'!S497&lt;&gt;"Account",'pg3'!S497&lt;&gt;"Pending",'pg3'!S497&lt;&gt;"")</f>
        <v>0</v>
      </c>
      <c r="AC1495" s="1" t="str">
        <f>IF(AB1495=TRUE,'pg3'!C497,"")</f>
        <v/>
      </c>
      <c r="AD1495" s="1" t="str">
        <f>IF('pg3'!S497="Ordered",'pg3'!C497,"")</f>
        <v/>
      </c>
      <c r="AE1495" s="2" t="str">
        <f>IF('pg3'!C497&lt;&gt;"",COUNTIF(AD2:AD3002,'pg3'!C497)&gt;4,"--")</f>
        <v>--</v>
      </c>
      <c r="AF1495" s="1" t="str">
        <f ca="1">IF(startDate="",0,IF(AND('pg3'!T497&gt;=startDate,'pg3'!T497&lt;=endDate,'pg3'!R497&lt;&gt;""),'pg3'!R497,""))</f>
        <v/>
      </c>
      <c r="AG1495" s="110" t="str">
        <f>IF(AC1495="","",COUNTIFS(AC2:AC3002,AC1495))</f>
        <v/>
      </c>
      <c r="AH1495" s="2" t="str">
        <f ca="1">IFERROR(MONTH('pg3'!T497),"--")</f>
        <v>--</v>
      </c>
      <c r="AI1495" s="1">
        <f ca="1">COUNTIFS(AC2:AC3002,'pg3'!C497,AH2:AH3002,AH1495)</f>
        <v>0</v>
      </c>
    </row>
    <row r="1496" spans="27:35" ht="12.75" customHeight="1">
      <c r="AA1496" s="1">
        <f t="shared" si="24"/>
        <v>1495</v>
      </c>
      <c r="AB1496" s="1" t="b">
        <f>AND('pg3'!S498&lt;&gt;"Cancelled",'pg3'!S498&lt;&gt;"Account",'pg3'!S498&lt;&gt;"Pending",'pg3'!S498&lt;&gt;"")</f>
        <v>0</v>
      </c>
      <c r="AC1496" s="1" t="str">
        <f>IF(AB1496=TRUE,'pg3'!C498,"")</f>
        <v/>
      </c>
      <c r="AD1496" s="1" t="str">
        <f>IF('pg3'!S498="Ordered",'pg3'!C498,"")</f>
        <v/>
      </c>
      <c r="AE1496" s="2" t="str">
        <f>IF('pg3'!C498&lt;&gt;"",COUNTIF(AD2:AD3002,'pg3'!C498)&gt;4,"--")</f>
        <v>--</v>
      </c>
      <c r="AF1496" s="1" t="str">
        <f ca="1">IF(startDate="",0,IF(AND('pg3'!T498&gt;=startDate,'pg3'!T498&lt;=endDate,'pg3'!R498&lt;&gt;""),'pg3'!R498,""))</f>
        <v/>
      </c>
      <c r="AG1496" s="110" t="str">
        <f>IF(AC1496="","",COUNTIFS(AC2:AC3002,AC1496))</f>
        <v/>
      </c>
      <c r="AH1496" s="2" t="str">
        <f ca="1">IFERROR(MONTH('pg3'!T498),"--")</f>
        <v>--</v>
      </c>
      <c r="AI1496" s="1">
        <f ca="1">COUNTIFS(AC2:AC3002,'pg3'!C498,AH2:AH3002,AH1496)</f>
        <v>0</v>
      </c>
    </row>
    <row r="1497" spans="27:35" ht="12.75" customHeight="1">
      <c r="AA1497" s="1">
        <f t="shared" si="24"/>
        <v>1496</v>
      </c>
      <c r="AB1497" s="1" t="b">
        <f>AND('pg3'!S499&lt;&gt;"Cancelled",'pg3'!S499&lt;&gt;"Account",'pg3'!S499&lt;&gt;"Pending",'pg3'!S499&lt;&gt;"")</f>
        <v>0</v>
      </c>
      <c r="AC1497" s="1" t="str">
        <f>IF(AB1497=TRUE,'pg3'!C499,"")</f>
        <v/>
      </c>
      <c r="AD1497" s="1" t="str">
        <f>IF('pg3'!S499="Ordered",'pg3'!C499,"")</f>
        <v/>
      </c>
      <c r="AE1497" s="2" t="str">
        <f>IF('pg3'!C499&lt;&gt;"",COUNTIF(AD2:AD3002,'pg3'!C499)&gt;4,"--")</f>
        <v>--</v>
      </c>
      <c r="AF1497" s="1" t="str">
        <f ca="1">IF(startDate="",0,IF(AND('pg3'!T499&gt;=startDate,'pg3'!T499&lt;=endDate,'pg3'!R499&lt;&gt;""),'pg3'!R499,""))</f>
        <v/>
      </c>
      <c r="AG1497" s="110" t="str">
        <f>IF(AC1497="","",COUNTIFS(AC2:AC3002,AC1497))</f>
        <v/>
      </c>
      <c r="AH1497" s="2" t="str">
        <f ca="1">IFERROR(MONTH('pg3'!T499),"--")</f>
        <v>--</v>
      </c>
      <c r="AI1497" s="1">
        <f ca="1">COUNTIFS(AC2:AC3002,'pg3'!C499,AH2:AH3002,AH1497)</f>
        <v>0</v>
      </c>
    </row>
    <row r="1498" spans="27:35" ht="12.75" customHeight="1">
      <c r="AA1498" s="1">
        <f t="shared" si="24"/>
        <v>1497</v>
      </c>
      <c r="AB1498" s="1" t="b">
        <f>AND('pg3'!S500&lt;&gt;"Cancelled",'pg3'!S500&lt;&gt;"Account",'pg3'!S500&lt;&gt;"Pending",'pg3'!S500&lt;&gt;"")</f>
        <v>0</v>
      </c>
      <c r="AC1498" s="1" t="str">
        <f>IF(AB1498=TRUE,'pg3'!C500,"")</f>
        <v/>
      </c>
      <c r="AD1498" s="1" t="str">
        <f>IF('pg3'!S500="Ordered",'pg3'!C500,"")</f>
        <v/>
      </c>
      <c r="AE1498" s="2" t="str">
        <f>IF('pg3'!C500&lt;&gt;"",COUNTIF(AD2:AD3002,'pg3'!C500)&gt;4,"--")</f>
        <v>--</v>
      </c>
      <c r="AF1498" s="1" t="str">
        <f ca="1">IF(startDate="",0,IF(AND('pg3'!T500&gt;=startDate,'pg3'!T500&lt;=endDate,'pg3'!R500&lt;&gt;""),'pg3'!R500,""))</f>
        <v/>
      </c>
      <c r="AG1498" s="110" t="str">
        <f>IF(AC1498="","",COUNTIFS(AC2:AC3002,AC1498))</f>
        <v/>
      </c>
      <c r="AH1498" s="2" t="str">
        <f ca="1">IFERROR(MONTH('pg3'!T500),"--")</f>
        <v>--</v>
      </c>
      <c r="AI1498" s="1">
        <f ca="1">COUNTIFS(AC2:AC3002,'pg3'!C500,AH2:AH3002,AH1498)</f>
        <v>0</v>
      </c>
    </row>
    <row r="1499" spans="27:35" ht="12.75" customHeight="1">
      <c r="AA1499" s="1">
        <f t="shared" si="24"/>
        <v>1498</v>
      </c>
      <c r="AB1499" s="1" t="b">
        <f>AND('pg3'!S501&lt;&gt;"Cancelled",'pg3'!S501&lt;&gt;"Account",'pg3'!S501&lt;&gt;"Pending",'pg3'!S501&lt;&gt;"")</f>
        <v>0</v>
      </c>
      <c r="AC1499" s="1" t="str">
        <f>IF(AB1499=TRUE,'pg3'!C501,"")</f>
        <v/>
      </c>
      <c r="AD1499" s="1" t="str">
        <f>IF('pg3'!S501="Ordered",'pg3'!C501,"")</f>
        <v/>
      </c>
      <c r="AE1499" s="2" t="str">
        <f>IF('pg3'!C501&lt;&gt;"",COUNTIF(AD2:AD3002,'pg3'!C501)&gt;4,"--")</f>
        <v>--</v>
      </c>
      <c r="AF1499" s="1" t="str">
        <f ca="1">IF(startDate="",0,IF(AND('pg3'!T501&gt;=startDate,'pg3'!T501&lt;=endDate,'pg3'!R501&lt;&gt;""),'pg3'!R501,""))</f>
        <v/>
      </c>
      <c r="AG1499" s="110" t="str">
        <f>IF(AC1499="","",COUNTIFS(AC2:AC3002,AC1499))</f>
        <v/>
      </c>
      <c r="AH1499" s="2" t="str">
        <f ca="1">IFERROR(MONTH('pg3'!T501),"--")</f>
        <v>--</v>
      </c>
      <c r="AI1499" s="1">
        <f ca="1">COUNTIFS(AC2:AC3002,'pg3'!C501,AH2:AH3002,AH1499)</f>
        <v>0</v>
      </c>
    </row>
    <row r="1500" spans="27:35" ht="12.75" customHeight="1">
      <c r="AA1500" s="1">
        <f t="shared" si="24"/>
        <v>1499</v>
      </c>
      <c r="AB1500" s="1" t="b">
        <f>AND('pg3'!S502&lt;&gt;"Cancelled",'pg3'!S502&lt;&gt;"Account",'pg3'!S502&lt;&gt;"Pending",'pg3'!S502&lt;&gt;"")</f>
        <v>0</v>
      </c>
      <c r="AC1500" s="1" t="str">
        <f>IF(AB1500=TRUE,'pg3'!C502,"")</f>
        <v/>
      </c>
      <c r="AD1500" s="1" t="str">
        <f>IF('pg3'!S502="Ordered",'pg3'!C502,"")</f>
        <v/>
      </c>
      <c r="AE1500" s="2" t="str">
        <f>IF('pg3'!C502&lt;&gt;"",COUNTIF(AD2:AD3002,'pg3'!C502)&gt;4,"--")</f>
        <v>--</v>
      </c>
      <c r="AF1500" s="1" t="str">
        <f ca="1">IF(startDate="",0,IF(AND('pg3'!T502&gt;=startDate,'pg3'!T502&lt;=endDate,'pg3'!R502&lt;&gt;""),'pg3'!R502,""))</f>
        <v/>
      </c>
      <c r="AG1500" s="110" t="str">
        <f>IF(AC1500="","",COUNTIFS(AC2:AC3002,AC1500))</f>
        <v/>
      </c>
      <c r="AH1500" s="2" t="str">
        <f ca="1">IFERROR(MONTH('pg3'!T502),"--")</f>
        <v>--</v>
      </c>
      <c r="AI1500" s="1">
        <f ca="1">COUNTIFS(AC2:AC3002,'pg3'!C502,AH2:AH3002,AH1500)</f>
        <v>0</v>
      </c>
    </row>
    <row r="1501" spans="27:35" ht="12.75" customHeight="1">
      <c r="AA1501" s="1">
        <f t="shared" si="24"/>
        <v>1500</v>
      </c>
      <c r="AB1501" s="1" t="b">
        <f>AND('pg3'!S503&lt;&gt;"Cancelled",'pg3'!S503&lt;&gt;"Account",'pg3'!S503&lt;&gt;"Pending",'pg3'!S503&lt;&gt;"")</f>
        <v>0</v>
      </c>
      <c r="AC1501" s="1" t="str">
        <f>IF(AB1501=TRUE,'pg3'!C503,"")</f>
        <v/>
      </c>
      <c r="AD1501" s="1" t="str">
        <f>IF('pg3'!S503="Ordered",'pg3'!C503,"")</f>
        <v/>
      </c>
      <c r="AE1501" s="2" t="str">
        <f>IF('pg3'!C503&lt;&gt;"",COUNTIF(AD2:AD3002,'pg3'!C503)&gt;4,"--")</f>
        <v>--</v>
      </c>
      <c r="AF1501" s="1" t="str">
        <f ca="1">IF(startDate="",0,IF(AND('pg3'!T503&gt;=startDate,'pg3'!T503&lt;=endDate,'pg3'!R503&lt;&gt;""),'pg3'!R503,""))</f>
        <v/>
      </c>
      <c r="AG1501" s="110" t="str">
        <f>IF(AC1501="","",COUNTIFS(AC2:AC3002,AC1501))</f>
        <v/>
      </c>
      <c r="AH1501" s="2" t="str">
        <f ca="1">IFERROR(MONTH('pg3'!T503),"--")</f>
        <v>--</v>
      </c>
      <c r="AI1501" s="1">
        <f ca="1">COUNTIFS(AC2:AC3002,'pg3'!C503,AH2:AH3002,AH1501)</f>
        <v>0</v>
      </c>
    </row>
    <row r="1502" spans="27:35" ht="12.75" customHeight="1">
      <c r="AA1502" s="1">
        <f t="shared" si="24"/>
        <v>1501</v>
      </c>
      <c r="AB1502" s="1" t="b">
        <f>AND('pg4'!S4&lt;&gt;"Cancelled",'pg4'!S4&lt;&gt;"Account",'pg4'!S4&lt;&gt;"Pending",'pg4'!S4&lt;&gt;"")</f>
        <v>0</v>
      </c>
      <c r="AC1502" s="1" t="str">
        <f>IF(AB1502=TRUE,'pg4'!C4,"")</f>
        <v/>
      </c>
      <c r="AD1502" s="1" t="str">
        <f>IF('pg4'!S4="Ordered",'pg4'!C4,"")</f>
        <v/>
      </c>
      <c r="AE1502" s="2" t="str">
        <f>IF('pg4'!C4&lt;&gt;"",COUNTIF(AD2:AD3002,'pg4'!C4)&gt;4,"--")</f>
        <v>--</v>
      </c>
      <c r="AF1502" s="1" t="str">
        <f ca="1">IF(startDate="",0,IF(AND('pg4'!T4&gt;=startDate,'pg4'!T4&lt;=endDate,'pg4'!R4&lt;&gt;""),'pg4'!R4,""))</f>
        <v/>
      </c>
      <c r="AG1502" s="110" t="str">
        <f>IF(AC1502="","",COUNTIFS(AC2:AC3002,AC1502))</f>
        <v/>
      </c>
      <c r="AH1502" s="2" t="str">
        <f ca="1">IFERROR(MONTH('pg4'!T4),"--")</f>
        <v>--</v>
      </c>
      <c r="AI1502" s="1">
        <f ca="1">COUNTIFS(AC2:AC3002,'pg4'!C4,AH2:AH3002,AH1502)</f>
        <v>0</v>
      </c>
    </row>
    <row r="1503" spans="27:35" ht="12.75" customHeight="1">
      <c r="AA1503" s="1">
        <f t="shared" si="24"/>
        <v>1502</v>
      </c>
      <c r="AB1503" s="1" t="b">
        <f>AND('pg4'!S5&lt;&gt;"Cancelled",'pg4'!S5&lt;&gt;"Account",'pg4'!S5&lt;&gt;"Pending",'pg4'!S5&lt;&gt;"")</f>
        <v>0</v>
      </c>
      <c r="AC1503" s="1" t="str">
        <f>IF(AB1503=TRUE,'pg4'!C5,"")</f>
        <v/>
      </c>
      <c r="AD1503" s="1" t="str">
        <f>IF('pg4'!S5="Ordered",'pg4'!C5,"")</f>
        <v/>
      </c>
      <c r="AE1503" s="2" t="str">
        <f>IF('pg4'!C5&lt;&gt;"",COUNTIF(AD2:AD3002,'pg4'!C5)&gt;4,"--")</f>
        <v>--</v>
      </c>
      <c r="AF1503" s="1" t="str">
        <f ca="1">IF(startDate="",0,IF(AND('pg4'!T5&gt;=startDate,'pg4'!T5&lt;=endDate,'pg4'!R5&lt;&gt;""),'pg4'!R5,""))</f>
        <v/>
      </c>
      <c r="AG1503" s="110" t="str">
        <f>IF(AC1503="","",COUNTIFS(AC2:AC3002,AC1503))</f>
        <v/>
      </c>
      <c r="AH1503" s="2" t="str">
        <f ca="1">IFERROR(MONTH('pg4'!T5),"--")</f>
        <v>--</v>
      </c>
      <c r="AI1503" s="1">
        <f ca="1">COUNTIFS(AC2:AC3002,'pg4'!C5,AH2:AH3002,AH1503)</f>
        <v>0</v>
      </c>
    </row>
    <row r="1504" spans="27:35" ht="12.75" customHeight="1">
      <c r="AA1504" s="1">
        <f t="shared" si="24"/>
        <v>1503</v>
      </c>
      <c r="AB1504" s="1" t="b">
        <f>AND('pg4'!S6&lt;&gt;"Cancelled",'pg4'!S6&lt;&gt;"Account",'pg4'!S6&lt;&gt;"Pending",'pg4'!S6&lt;&gt;"")</f>
        <v>0</v>
      </c>
      <c r="AC1504" s="1" t="str">
        <f>IF(AB1504=TRUE,'pg4'!C6,"")</f>
        <v/>
      </c>
      <c r="AD1504" s="1" t="str">
        <f>IF('pg4'!S6="Ordered",'pg4'!C6,"")</f>
        <v/>
      </c>
      <c r="AE1504" s="2" t="str">
        <f>IF('pg4'!C6&lt;&gt;"",COUNTIF(AD2:AD3002,'pg4'!C6)&gt;4,"--")</f>
        <v>--</v>
      </c>
      <c r="AF1504" s="1" t="str">
        <f ca="1">IF(startDate="",0,IF(AND('pg4'!T6&gt;=startDate,'pg4'!T6&lt;=endDate,'pg4'!R6&lt;&gt;""),'pg4'!R6,""))</f>
        <v/>
      </c>
      <c r="AG1504" s="110" t="str">
        <f>IF(AC1504="","",COUNTIFS(AC2:AC3002,AC1504))</f>
        <v/>
      </c>
      <c r="AH1504" s="2" t="str">
        <f ca="1">IFERROR(MONTH('pg4'!T6),"--")</f>
        <v>--</v>
      </c>
      <c r="AI1504" s="1">
        <f ca="1">COUNTIFS(AC2:AC3002,'pg4'!C6,AH2:AH3002,AH1504)</f>
        <v>0</v>
      </c>
    </row>
    <row r="1505" spans="27:35" ht="12.75" customHeight="1">
      <c r="AA1505" s="1">
        <f t="shared" si="24"/>
        <v>1504</v>
      </c>
      <c r="AB1505" s="1" t="b">
        <f>AND('pg4'!S7&lt;&gt;"Cancelled",'pg4'!S7&lt;&gt;"Account",'pg4'!S7&lt;&gt;"Pending",'pg4'!S7&lt;&gt;"")</f>
        <v>0</v>
      </c>
      <c r="AC1505" s="1" t="str">
        <f>IF(AB1505=TRUE,'pg4'!C7,"")</f>
        <v/>
      </c>
      <c r="AD1505" s="1" t="str">
        <f>IF('pg4'!S7="Ordered",'pg4'!C7,"")</f>
        <v/>
      </c>
      <c r="AE1505" s="2" t="str">
        <f>IF('pg4'!C7&lt;&gt;"",COUNTIF(AD2:AD3002,'pg4'!C7)&gt;4,"--")</f>
        <v>--</v>
      </c>
      <c r="AF1505" s="1" t="str">
        <f ca="1">IF(startDate="",0,IF(AND('pg4'!T7&gt;=startDate,'pg4'!T7&lt;=endDate,'pg4'!R7&lt;&gt;""),'pg4'!R7,""))</f>
        <v/>
      </c>
      <c r="AG1505" s="110" t="str">
        <f>IF(AC1505="","",COUNTIFS(AC2:AC3002,AC1505))</f>
        <v/>
      </c>
      <c r="AH1505" s="2" t="str">
        <f ca="1">IFERROR(MONTH('pg4'!T7),"--")</f>
        <v>--</v>
      </c>
      <c r="AI1505" s="1">
        <f ca="1">COUNTIFS(AC2:AC3002,'pg4'!C7,AH2:AH3002,AH1505)</f>
        <v>0</v>
      </c>
    </row>
    <row r="1506" spans="27:35" ht="12.75" customHeight="1">
      <c r="AA1506" s="1">
        <f t="shared" si="24"/>
        <v>1505</v>
      </c>
      <c r="AB1506" s="1" t="b">
        <f>AND('pg4'!S8&lt;&gt;"Cancelled",'pg4'!S8&lt;&gt;"Account",'pg4'!S8&lt;&gt;"Pending",'pg4'!S8&lt;&gt;"")</f>
        <v>0</v>
      </c>
      <c r="AC1506" s="1" t="str">
        <f>IF(AB1506=TRUE,'pg4'!C8,"")</f>
        <v/>
      </c>
      <c r="AD1506" s="1" t="str">
        <f>IF('pg4'!S8="Ordered",'pg4'!C8,"")</f>
        <v/>
      </c>
      <c r="AE1506" s="2" t="str">
        <f>IF('pg4'!C8&lt;&gt;"",COUNTIF(AD2:AD3002,'pg4'!C8)&gt;4,"--")</f>
        <v>--</v>
      </c>
      <c r="AF1506" s="1" t="str">
        <f ca="1">IF(startDate="",0,IF(AND('pg4'!T8&gt;=startDate,'pg4'!T8&lt;=endDate,'pg4'!R8&lt;&gt;""),'pg4'!R8,""))</f>
        <v/>
      </c>
      <c r="AG1506" s="110" t="str">
        <f>IF(AC1506="","",COUNTIFS(AC2:AC3002,AC1506))</f>
        <v/>
      </c>
      <c r="AH1506" s="2" t="str">
        <f ca="1">IFERROR(MONTH('pg4'!T8),"--")</f>
        <v>--</v>
      </c>
      <c r="AI1506" s="1">
        <f ca="1">COUNTIFS(AC2:AC3002,'pg4'!C8,AH2:AH3002,AH1506)</f>
        <v>0</v>
      </c>
    </row>
    <row r="1507" spans="27:35" ht="12.75" customHeight="1">
      <c r="AA1507" s="1">
        <f t="shared" si="24"/>
        <v>1506</v>
      </c>
      <c r="AB1507" s="1" t="b">
        <f>AND('pg4'!S9&lt;&gt;"Cancelled",'pg4'!S9&lt;&gt;"Account",'pg4'!S9&lt;&gt;"Pending",'pg4'!S9&lt;&gt;"")</f>
        <v>0</v>
      </c>
      <c r="AC1507" s="1" t="str">
        <f>IF(AB1507=TRUE,'pg4'!C9,"")</f>
        <v/>
      </c>
      <c r="AD1507" s="1" t="str">
        <f>IF('pg4'!S9="Ordered",'pg4'!C9,"")</f>
        <v/>
      </c>
      <c r="AE1507" s="2" t="str">
        <f>IF('pg4'!C9&lt;&gt;"",COUNTIF(AD2:AD3002,'pg4'!C9)&gt;4,"--")</f>
        <v>--</v>
      </c>
      <c r="AF1507" s="1" t="str">
        <f ca="1">IF(startDate="",0,IF(AND('pg4'!T9&gt;=startDate,'pg4'!T9&lt;=endDate,'pg4'!R9&lt;&gt;""),'pg4'!R9,""))</f>
        <v/>
      </c>
      <c r="AG1507" s="110" t="str">
        <f>IF(AC1507="","",COUNTIFS(AC2:AC3002,AC1507))</f>
        <v/>
      </c>
      <c r="AH1507" s="2" t="str">
        <f ca="1">IFERROR(MONTH('pg4'!T9),"--")</f>
        <v>--</v>
      </c>
      <c r="AI1507" s="1">
        <f ca="1">COUNTIFS(AC2:AC3002,'pg4'!C9,AH2:AH3002,AH1507)</f>
        <v>0</v>
      </c>
    </row>
    <row r="1508" spans="27:35" ht="12.75" customHeight="1">
      <c r="AA1508" s="1">
        <f t="shared" si="24"/>
        <v>1507</v>
      </c>
      <c r="AB1508" s="1" t="b">
        <f>AND('pg4'!S10&lt;&gt;"Cancelled",'pg4'!S10&lt;&gt;"Account",'pg4'!S10&lt;&gt;"Pending",'pg4'!S10&lt;&gt;"")</f>
        <v>0</v>
      </c>
      <c r="AC1508" s="1" t="str">
        <f>IF(AB1508=TRUE,'pg4'!C10,"")</f>
        <v/>
      </c>
      <c r="AD1508" s="1" t="str">
        <f>IF('pg4'!S10="Ordered",'pg4'!C10,"")</f>
        <v/>
      </c>
      <c r="AE1508" s="2" t="str">
        <f>IF('pg4'!C10&lt;&gt;"",COUNTIF(AD2:AD3002,'pg4'!C10)&gt;4,"--")</f>
        <v>--</v>
      </c>
      <c r="AF1508" s="1" t="str">
        <f ca="1">IF(startDate="",0,IF(AND('pg4'!T10&gt;=startDate,'pg4'!T10&lt;=endDate,'pg4'!R10&lt;&gt;""),'pg4'!R10,""))</f>
        <v/>
      </c>
      <c r="AG1508" s="110" t="str">
        <f>IF(AC1508="","",COUNTIFS(AC2:AC3002,AC1508))</f>
        <v/>
      </c>
      <c r="AH1508" s="2" t="str">
        <f ca="1">IFERROR(MONTH('pg4'!T10),"--")</f>
        <v>--</v>
      </c>
      <c r="AI1508" s="1">
        <f ca="1">COUNTIFS(AC2:AC3002,'pg4'!C10,AH2:AH3002,AH1508)</f>
        <v>0</v>
      </c>
    </row>
    <row r="1509" spans="27:35" ht="12.75" customHeight="1">
      <c r="AA1509" s="1">
        <f t="shared" si="24"/>
        <v>1508</v>
      </c>
      <c r="AB1509" s="1" t="b">
        <f>AND('pg4'!S11&lt;&gt;"Cancelled",'pg4'!S11&lt;&gt;"Account",'pg4'!S11&lt;&gt;"Pending",'pg4'!S11&lt;&gt;"")</f>
        <v>0</v>
      </c>
      <c r="AC1509" s="1" t="str">
        <f>IF(AB1509=TRUE,'pg4'!C11,"")</f>
        <v/>
      </c>
      <c r="AD1509" s="1" t="str">
        <f>IF('pg4'!S11="Ordered",'pg4'!C11,"")</f>
        <v/>
      </c>
      <c r="AE1509" s="2" t="str">
        <f>IF('pg4'!C11&lt;&gt;"",COUNTIF(AD2:AD3002,'pg4'!C11)&gt;4,"--")</f>
        <v>--</v>
      </c>
      <c r="AF1509" s="1" t="str">
        <f ca="1">IF(startDate="",0,IF(AND('pg4'!T11&gt;=startDate,'pg4'!T11&lt;=endDate,'pg4'!R11&lt;&gt;""),'pg4'!R11,""))</f>
        <v/>
      </c>
      <c r="AG1509" s="110" t="str">
        <f>IF(AC1509="","",COUNTIFS(AC2:AC3002,AC1509))</f>
        <v/>
      </c>
      <c r="AH1509" s="2" t="str">
        <f ca="1">IFERROR(MONTH('pg4'!T11),"--")</f>
        <v>--</v>
      </c>
      <c r="AI1509" s="1">
        <f ca="1">COUNTIFS(AC2:AC3002,'pg4'!C11,AH2:AH3002,AH1509)</f>
        <v>0</v>
      </c>
    </row>
    <row r="1510" spans="27:35" ht="12.75" customHeight="1">
      <c r="AA1510" s="1">
        <f t="shared" si="24"/>
        <v>1509</v>
      </c>
      <c r="AB1510" s="1" t="b">
        <f>AND('pg4'!S12&lt;&gt;"Cancelled",'pg4'!S12&lt;&gt;"Account",'pg4'!S12&lt;&gt;"Pending",'pg4'!S12&lt;&gt;"")</f>
        <v>0</v>
      </c>
      <c r="AC1510" s="1" t="str">
        <f>IF(AB1510=TRUE,'pg4'!C12,"")</f>
        <v/>
      </c>
      <c r="AD1510" s="1" t="str">
        <f>IF('pg4'!S12="Ordered",'pg4'!C12,"")</f>
        <v/>
      </c>
      <c r="AE1510" s="2" t="str">
        <f>IF('pg4'!C12&lt;&gt;"",COUNTIF(AD2:AD3002,'pg4'!C12)&gt;4,"--")</f>
        <v>--</v>
      </c>
      <c r="AF1510" s="1" t="str">
        <f ca="1">IF(startDate="",0,IF(AND('pg4'!T12&gt;=startDate,'pg4'!T12&lt;=endDate,'pg4'!R12&lt;&gt;""),'pg4'!R12,""))</f>
        <v/>
      </c>
      <c r="AG1510" s="110" t="str">
        <f>IF(AC1510="","",COUNTIFS(AC2:AC3002,AC1510))</f>
        <v/>
      </c>
      <c r="AH1510" s="2" t="str">
        <f ca="1">IFERROR(MONTH('pg4'!T12),"--")</f>
        <v>--</v>
      </c>
      <c r="AI1510" s="1">
        <f ca="1">COUNTIFS(AC2:AC3002,'pg4'!C12,AH2:AH3002,AH1510)</f>
        <v>0</v>
      </c>
    </row>
    <row r="1511" spans="27:35" ht="12.75" customHeight="1">
      <c r="AA1511" s="1">
        <f t="shared" si="24"/>
        <v>1510</v>
      </c>
      <c r="AB1511" s="1" t="b">
        <f>AND('pg4'!S13&lt;&gt;"Cancelled",'pg4'!S13&lt;&gt;"Account",'pg4'!S13&lt;&gt;"Pending",'pg4'!S13&lt;&gt;"")</f>
        <v>0</v>
      </c>
      <c r="AC1511" s="1" t="str">
        <f>IF(AB1511=TRUE,'pg4'!C13,"")</f>
        <v/>
      </c>
      <c r="AD1511" s="1" t="str">
        <f>IF('pg4'!S13="Ordered",'pg4'!C13,"")</f>
        <v/>
      </c>
      <c r="AE1511" s="2" t="str">
        <f>IF('pg4'!C13&lt;&gt;"",COUNTIF(AD2:AD3002,'pg4'!C13)&gt;4,"--")</f>
        <v>--</v>
      </c>
      <c r="AF1511" s="1" t="str">
        <f ca="1">IF(startDate="",0,IF(AND('pg4'!T13&gt;=startDate,'pg4'!T13&lt;=endDate,'pg4'!R13&lt;&gt;""),'pg4'!R13,""))</f>
        <v/>
      </c>
      <c r="AG1511" s="110" t="str">
        <f>IF(AC1511="","",COUNTIFS(AC2:AC3002,AC1511))</f>
        <v/>
      </c>
      <c r="AH1511" s="2" t="str">
        <f ca="1">IFERROR(MONTH('pg4'!T13),"--")</f>
        <v>--</v>
      </c>
      <c r="AI1511" s="1">
        <f ca="1">COUNTIFS(AC2:AC3002,'pg4'!C13,AH2:AH3002,AH1511)</f>
        <v>0</v>
      </c>
    </row>
    <row r="1512" spans="27:35" ht="12.75" customHeight="1">
      <c r="AA1512" s="1">
        <f t="shared" si="24"/>
        <v>1511</v>
      </c>
      <c r="AB1512" s="1" t="b">
        <f>AND('pg4'!S14&lt;&gt;"Cancelled",'pg4'!S14&lt;&gt;"Account",'pg4'!S14&lt;&gt;"Pending",'pg4'!S14&lt;&gt;"")</f>
        <v>0</v>
      </c>
      <c r="AC1512" s="1" t="str">
        <f>IF(AB1512=TRUE,'pg4'!C14,"")</f>
        <v/>
      </c>
      <c r="AD1512" s="1" t="str">
        <f>IF('pg4'!S14="Ordered",'pg4'!C14,"")</f>
        <v/>
      </c>
      <c r="AE1512" s="2" t="str">
        <f>IF('pg4'!C14&lt;&gt;"",COUNTIF(AD2:AD3002,'pg4'!C14)&gt;4,"--")</f>
        <v>--</v>
      </c>
      <c r="AF1512" s="1" t="str">
        <f ca="1">IF(startDate="",0,IF(AND('pg4'!T14&gt;=startDate,'pg4'!T14&lt;=endDate,'pg4'!R14&lt;&gt;""),'pg4'!R14,""))</f>
        <v/>
      </c>
      <c r="AG1512" s="110" t="str">
        <f>IF(AC1512="","",COUNTIFS(AC2:AC3002,AC1512))</f>
        <v/>
      </c>
      <c r="AH1512" s="2" t="str">
        <f ca="1">IFERROR(MONTH('pg4'!T14),"--")</f>
        <v>--</v>
      </c>
      <c r="AI1512" s="1">
        <f ca="1">COUNTIFS(AC2:AC3002,'pg4'!C14,AH2:AH3002,AH1512)</f>
        <v>0</v>
      </c>
    </row>
    <row r="1513" spans="27:35" ht="12.75" customHeight="1">
      <c r="AA1513" s="1">
        <f t="shared" si="24"/>
        <v>1512</v>
      </c>
      <c r="AB1513" s="1" t="b">
        <f>AND('pg4'!S15&lt;&gt;"Cancelled",'pg4'!S15&lt;&gt;"Account",'pg4'!S15&lt;&gt;"Pending",'pg4'!S15&lt;&gt;"")</f>
        <v>0</v>
      </c>
      <c r="AC1513" s="1" t="str">
        <f>IF(AB1513=TRUE,'pg4'!C15,"")</f>
        <v/>
      </c>
      <c r="AD1513" s="1" t="str">
        <f>IF('pg4'!S15="Ordered",'pg4'!C15,"")</f>
        <v/>
      </c>
      <c r="AE1513" s="2" t="str">
        <f>IF('pg4'!C15&lt;&gt;"",COUNTIF(AD2:AD3002,'pg4'!C15)&gt;4,"--")</f>
        <v>--</v>
      </c>
      <c r="AF1513" s="1" t="str">
        <f ca="1">IF(startDate="",0,IF(AND('pg4'!T15&gt;=startDate,'pg4'!T15&lt;=endDate,'pg4'!R15&lt;&gt;""),'pg4'!R15,""))</f>
        <v/>
      </c>
      <c r="AG1513" s="110" t="str">
        <f>IF(AC1513="","",COUNTIFS(AC2:AC3002,AC1513))</f>
        <v/>
      </c>
      <c r="AH1513" s="2" t="str">
        <f ca="1">IFERROR(MONTH('pg4'!T15),"--")</f>
        <v>--</v>
      </c>
      <c r="AI1513" s="1">
        <f ca="1">COUNTIFS(AC2:AC3002,'pg4'!C15,AH2:AH3002,AH1513)</f>
        <v>0</v>
      </c>
    </row>
    <row r="1514" spans="27:35" ht="12.75" customHeight="1">
      <c r="AA1514" s="1">
        <f t="shared" si="24"/>
        <v>1513</v>
      </c>
      <c r="AB1514" s="1" t="b">
        <f>AND('pg4'!S16&lt;&gt;"Cancelled",'pg4'!S16&lt;&gt;"Account",'pg4'!S16&lt;&gt;"Pending",'pg4'!S16&lt;&gt;"")</f>
        <v>0</v>
      </c>
      <c r="AC1514" s="1" t="str">
        <f>IF(AB1514=TRUE,'pg4'!C16,"")</f>
        <v/>
      </c>
      <c r="AD1514" s="1" t="str">
        <f>IF('pg4'!S16="Ordered",'pg4'!C16,"")</f>
        <v/>
      </c>
      <c r="AE1514" s="2" t="str">
        <f>IF('pg4'!C16&lt;&gt;"",COUNTIF(AD2:AD3002,'pg4'!C16)&gt;4,"--")</f>
        <v>--</v>
      </c>
      <c r="AF1514" s="1" t="str">
        <f ca="1">IF(startDate="",0,IF(AND('pg4'!T16&gt;=startDate,'pg4'!T16&lt;=endDate,'pg4'!R16&lt;&gt;""),'pg4'!R16,""))</f>
        <v/>
      </c>
      <c r="AG1514" s="110" t="str">
        <f>IF(AC1514="","",COUNTIFS(AC2:AC3002,AC1514))</f>
        <v/>
      </c>
      <c r="AH1514" s="2" t="str">
        <f ca="1">IFERROR(MONTH('pg4'!T16),"--")</f>
        <v>--</v>
      </c>
      <c r="AI1514" s="1">
        <f ca="1">COUNTIFS(AC2:AC3002,'pg4'!C16,AH2:AH3002,AH1514)</f>
        <v>0</v>
      </c>
    </row>
    <row r="1515" spans="27:35" ht="12.75" customHeight="1">
      <c r="AA1515" s="1">
        <f t="shared" si="24"/>
        <v>1514</v>
      </c>
      <c r="AB1515" s="1" t="b">
        <f>AND('pg4'!S17&lt;&gt;"Cancelled",'pg4'!S17&lt;&gt;"Account",'pg4'!S17&lt;&gt;"Pending",'pg4'!S17&lt;&gt;"")</f>
        <v>0</v>
      </c>
      <c r="AC1515" s="1" t="str">
        <f>IF(AB1515=TRUE,'pg4'!C17,"")</f>
        <v/>
      </c>
      <c r="AD1515" s="1" t="str">
        <f>IF('pg4'!S17="Ordered",'pg4'!C17,"")</f>
        <v/>
      </c>
      <c r="AE1515" s="2" t="str">
        <f>IF('pg4'!C17&lt;&gt;"",COUNTIF(AD2:AD3002,'pg4'!C17)&gt;4,"--")</f>
        <v>--</v>
      </c>
      <c r="AF1515" s="1" t="str">
        <f ca="1">IF(startDate="",0,IF(AND('pg4'!T17&gt;=startDate,'pg4'!T17&lt;=endDate,'pg4'!R17&lt;&gt;""),'pg4'!R17,""))</f>
        <v/>
      </c>
      <c r="AG1515" s="110" t="str">
        <f>IF(AC1515="","",COUNTIFS(AC2:AC3002,AC1515))</f>
        <v/>
      </c>
      <c r="AH1515" s="2" t="str">
        <f ca="1">IFERROR(MONTH('pg4'!T17),"--")</f>
        <v>--</v>
      </c>
      <c r="AI1515" s="1">
        <f ca="1">COUNTIFS(AC2:AC3002,'pg4'!C17,AH2:AH3002,AH1515)</f>
        <v>0</v>
      </c>
    </row>
    <row r="1516" spans="27:35" ht="12.75" customHeight="1">
      <c r="AA1516" s="1">
        <f t="shared" si="24"/>
        <v>1515</v>
      </c>
      <c r="AB1516" s="1" t="b">
        <f>AND('pg4'!S18&lt;&gt;"Cancelled",'pg4'!S18&lt;&gt;"Account",'pg4'!S18&lt;&gt;"Pending",'pg4'!S18&lt;&gt;"")</f>
        <v>0</v>
      </c>
      <c r="AC1516" s="1" t="str">
        <f>IF(AB1516=TRUE,'pg4'!C18,"")</f>
        <v/>
      </c>
      <c r="AD1516" s="1" t="str">
        <f>IF('pg4'!S18="Ordered",'pg4'!C18,"")</f>
        <v/>
      </c>
      <c r="AE1516" s="2" t="str">
        <f>IF('pg4'!C18&lt;&gt;"",COUNTIF(AD2:AD3002,'pg4'!C18)&gt;4,"--")</f>
        <v>--</v>
      </c>
      <c r="AF1516" s="1" t="str">
        <f ca="1">IF(startDate="",0,IF(AND('pg4'!T18&gt;=startDate,'pg4'!T18&lt;=endDate,'pg4'!R18&lt;&gt;""),'pg4'!R18,""))</f>
        <v/>
      </c>
      <c r="AG1516" s="110" t="str">
        <f>IF(AC1516="","",COUNTIFS(AC2:AC3002,AC1516))</f>
        <v/>
      </c>
      <c r="AH1516" s="2" t="str">
        <f ca="1">IFERROR(MONTH('pg4'!T18),"--")</f>
        <v>--</v>
      </c>
      <c r="AI1516" s="1">
        <f ca="1">COUNTIFS(AC2:AC3002,'pg4'!C18,AH2:AH3002,AH1516)</f>
        <v>0</v>
      </c>
    </row>
    <row r="1517" spans="27:35" ht="12.75" customHeight="1">
      <c r="AA1517" s="1">
        <f t="shared" si="24"/>
        <v>1516</v>
      </c>
      <c r="AB1517" s="1" t="b">
        <f>AND('pg4'!S19&lt;&gt;"Cancelled",'pg4'!S19&lt;&gt;"Account",'pg4'!S19&lt;&gt;"Pending",'pg4'!S19&lt;&gt;"")</f>
        <v>0</v>
      </c>
      <c r="AC1517" s="1" t="str">
        <f>IF(AB1517=TRUE,'pg4'!C19,"")</f>
        <v/>
      </c>
      <c r="AD1517" s="1" t="str">
        <f>IF('pg4'!S19="Ordered",'pg4'!C19,"")</f>
        <v/>
      </c>
      <c r="AE1517" s="2" t="str">
        <f>IF('pg4'!C19&lt;&gt;"",COUNTIF(AD2:AD3002,'pg4'!C19)&gt;4,"--")</f>
        <v>--</v>
      </c>
      <c r="AF1517" s="1" t="str">
        <f ca="1">IF(startDate="",0,IF(AND('pg4'!T19&gt;=startDate,'pg4'!T19&lt;=endDate,'pg4'!R19&lt;&gt;""),'pg4'!R19,""))</f>
        <v/>
      </c>
      <c r="AG1517" s="110" t="str">
        <f>IF(AC1517="","",COUNTIFS(AC2:AC3002,AC1517))</f>
        <v/>
      </c>
      <c r="AH1517" s="2" t="str">
        <f ca="1">IFERROR(MONTH('pg4'!T19),"--")</f>
        <v>--</v>
      </c>
      <c r="AI1517" s="1">
        <f ca="1">COUNTIFS(AC2:AC3002,'pg4'!C19,AH2:AH3002,AH1517)</f>
        <v>0</v>
      </c>
    </row>
    <row r="1518" spans="27:35" ht="12.75" customHeight="1">
      <c r="AA1518" s="1">
        <f t="shared" si="24"/>
        <v>1517</v>
      </c>
      <c r="AB1518" s="1" t="b">
        <f>AND('pg4'!S20&lt;&gt;"Cancelled",'pg4'!S20&lt;&gt;"Account",'pg4'!S20&lt;&gt;"Pending",'pg4'!S20&lt;&gt;"")</f>
        <v>0</v>
      </c>
      <c r="AC1518" s="1" t="str">
        <f>IF(AB1518=TRUE,'pg4'!C20,"")</f>
        <v/>
      </c>
      <c r="AD1518" s="1" t="str">
        <f>IF('pg4'!S20="Ordered",'pg4'!C20,"")</f>
        <v/>
      </c>
      <c r="AE1518" s="2" t="str">
        <f>IF('pg4'!C20&lt;&gt;"",COUNTIF(AD2:AD3002,'pg4'!C20)&gt;4,"--")</f>
        <v>--</v>
      </c>
      <c r="AF1518" s="1" t="str">
        <f ca="1">IF(startDate="",0,IF(AND('pg4'!T20&gt;=startDate,'pg4'!T20&lt;=endDate,'pg4'!R20&lt;&gt;""),'pg4'!R20,""))</f>
        <v/>
      </c>
      <c r="AG1518" s="110" t="str">
        <f>IF(AC1518="","",COUNTIFS(AC2:AC3002,AC1518))</f>
        <v/>
      </c>
      <c r="AH1518" s="2" t="str">
        <f ca="1">IFERROR(MONTH('pg4'!T20),"--")</f>
        <v>--</v>
      </c>
      <c r="AI1518" s="1">
        <f ca="1">COUNTIFS(AC2:AC3002,'pg4'!C20,AH2:AH3002,AH1518)</f>
        <v>0</v>
      </c>
    </row>
    <row r="1519" spans="27:35" ht="12.75" customHeight="1">
      <c r="AA1519" s="1">
        <f t="shared" si="24"/>
        <v>1518</v>
      </c>
      <c r="AB1519" s="1" t="b">
        <f>AND('pg4'!S21&lt;&gt;"Cancelled",'pg4'!S21&lt;&gt;"Account",'pg4'!S21&lt;&gt;"Pending",'pg4'!S21&lt;&gt;"")</f>
        <v>0</v>
      </c>
      <c r="AC1519" s="1" t="str">
        <f>IF(AB1519=TRUE,'pg4'!C21,"")</f>
        <v/>
      </c>
      <c r="AD1519" s="1" t="str">
        <f>IF('pg4'!S21="Ordered",'pg4'!C21,"")</f>
        <v/>
      </c>
      <c r="AE1519" s="2" t="str">
        <f>IF('pg4'!C21&lt;&gt;"",COUNTIF(AD2:AD3002,'pg4'!C21)&gt;4,"--")</f>
        <v>--</v>
      </c>
      <c r="AF1519" s="1" t="str">
        <f ca="1">IF(startDate="",0,IF(AND('pg4'!T21&gt;=startDate,'pg4'!T21&lt;=endDate,'pg4'!R21&lt;&gt;""),'pg4'!R21,""))</f>
        <v/>
      </c>
      <c r="AG1519" s="110" t="str">
        <f>IF(AC1519="","",COUNTIFS(AC2:AC3002,AC1519))</f>
        <v/>
      </c>
      <c r="AH1519" s="2" t="str">
        <f ca="1">IFERROR(MONTH('pg4'!T21),"--")</f>
        <v>--</v>
      </c>
      <c r="AI1519" s="1">
        <f ca="1">COUNTIFS(AC2:AC3002,'pg4'!C21,AH2:AH3002,AH1519)</f>
        <v>0</v>
      </c>
    </row>
    <row r="1520" spans="27:35" ht="12.75" customHeight="1">
      <c r="AA1520" s="1">
        <f t="shared" si="24"/>
        <v>1519</v>
      </c>
      <c r="AB1520" s="1" t="b">
        <f>AND('pg4'!S22&lt;&gt;"Cancelled",'pg4'!S22&lt;&gt;"Account",'pg4'!S22&lt;&gt;"Pending",'pg4'!S22&lt;&gt;"")</f>
        <v>0</v>
      </c>
      <c r="AC1520" s="1" t="str">
        <f>IF(AB1520=TRUE,'pg4'!C22,"")</f>
        <v/>
      </c>
      <c r="AD1520" s="1" t="str">
        <f>IF('pg4'!S22="Ordered",'pg4'!C22,"")</f>
        <v/>
      </c>
      <c r="AE1520" s="2" t="str">
        <f>IF('pg4'!C22&lt;&gt;"",COUNTIF(AD2:AD3002,'pg4'!C22)&gt;4,"--")</f>
        <v>--</v>
      </c>
      <c r="AF1520" s="1" t="str">
        <f ca="1">IF(startDate="",0,IF(AND('pg4'!T22&gt;=startDate,'pg4'!T22&lt;=endDate,'pg4'!R22&lt;&gt;""),'pg4'!R22,""))</f>
        <v/>
      </c>
      <c r="AG1520" s="110" t="str">
        <f>IF(AC1520="","",COUNTIFS(AC2:AC3002,AC1520))</f>
        <v/>
      </c>
      <c r="AH1520" s="2" t="str">
        <f ca="1">IFERROR(MONTH('pg4'!T22),"--")</f>
        <v>--</v>
      </c>
      <c r="AI1520" s="1">
        <f ca="1">COUNTIFS(AC2:AC3002,'pg4'!C22,AH2:AH3002,AH1520)</f>
        <v>0</v>
      </c>
    </row>
    <row r="1521" spans="27:35" ht="12.75" customHeight="1">
      <c r="AA1521" s="1">
        <f t="shared" si="24"/>
        <v>1520</v>
      </c>
      <c r="AB1521" s="1" t="b">
        <f>AND('pg4'!S23&lt;&gt;"Cancelled",'pg4'!S23&lt;&gt;"Account",'pg4'!S23&lt;&gt;"Pending",'pg4'!S23&lt;&gt;"")</f>
        <v>0</v>
      </c>
      <c r="AC1521" s="1" t="str">
        <f>IF(AB1521=TRUE,'pg4'!C23,"")</f>
        <v/>
      </c>
      <c r="AD1521" s="1" t="str">
        <f>IF('pg4'!S23="Ordered",'pg4'!C23,"")</f>
        <v/>
      </c>
      <c r="AE1521" s="2" t="str">
        <f>IF('pg4'!C23&lt;&gt;"",COUNTIF(AD2:AD3002,'pg4'!C23)&gt;4,"--")</f>
        <v>--</v>
      </c>
      <c r="AF1521" s="1" t="str">
        <f ca="1">IF(startDate="",0,IF(AND('pg4'!T23&gt;=startDate,'pg4'!T23&lt;=endDate,'pg4'!R23&lt;&gt;""),'pg4'!R23,""))</f>
        <v/>
      </c>
      <c r="AG1521" s="110" t="str">
        <f>IF(AC1521="","",COUNTIFS(AC2:AC3002,AC1521))</f>
        <v/>
      </c>
      <c r="AH1521" s="2" t="str">
        <f ca="1">IFERROR(MONTH('pg4'!T23),"--")</f>
        <v>--</v>
      </c>
      <c r="AI1521" s="1">
        <f ca="1">COUNTIFS(AC2:AC3002,'pg4'!C23,AH2:AH3002,AH1521)</f>
        <v>0</v>
      </c>
    </row>
    <row r="1522" spans="27:35" ht="12.75" customHeight="1">
      <c r="AA1522" s="1">
        <f t="shared" si="24"/>
        <v>1521</v>
      </c>
      <c r="AB1522" s="1" t="b">
        <f>AND('pg4'!S24&lt;&gt;"Cancelled",'pg4'!S24&lt;&gt;"Account",'pg4'!S24&lt;&gt;"Pending",'pg4'!S24&lt;&gt;"")</f>
        <v>0</v>
      </c>
      <c r="AC1522" s="1" t="str">
        <f>IF(AB1522=TRUE,'pg4'!C24,"")</f>
        <v/>
      </c>
      <c r="AD1522" s="1" t="str">
        <f>IF('pg4'!S24="Ordered",'pg4'!C24,"")</f>
        <v/>
      </c>
      <c r="AE1522" s="2" t="str">
        <f>IF('pg4'!C24&lt;&gt;"",COUNTIF(AD2:AD3002,'pg4'!C24)&gt;4,"--")</f>
        <v>--</v>
      </c>
      <c r="AF1522" s="1" t="str">
        <f ca="1">IF(startDate="",0,IF(AND('pg4'!T24&gt;=startDate,'pg4'!T24&lt;=endDate,'pg4'!R24&lt;&gt;""),'pg4'!R24,""))</f>
        <v/>
      </c>
      <c r="AG1522" s="110" t="str">
        <f>IF(AC1522="","",COUNTIFS(AC2:AC3002,AC1522))</f>
        <v/>
      </c>
      <c r="AH1522" s="2" t="str">
        <f ca="1">IFERROR(MONTH('pg4'!T24),"--")</f>
        <v>--</v>
      </c>
      <c r="AI1522" s="1">
        <f ca="1">COUNTIFS(AC2:AC3002,'pg4'!C24,AH2:AH3002,AH1522)</f>
        <v>0</v>
      </c>
    </row>
    <row r="1523" spans="27:35" ht="12.75" customHeight="1">
      <c r="AA1523" s="1">
        <f t="shared" si="24"/>
        <v>1522</v>
      </c>
      <c r="AB1523" s="1" t="b">
        <f>AND('pg4'!S25&lt;&gt;"Cancelled",'pg4'!S25&lt;&gt;"Account",'pg4'!S25&lt;&gt;"Pending",'pg4'!S25&lt;&gt;"")</f>
        <v>0</v>
      </c>
      <c r="AC1523" s="1" t="str">
        <f>IF(AB1523=TRUE,'pg4'!C25,"")</f>
        <v/>
      </c>
      <c r="AD1523" s="1" t="str">
        <f>IF('pg4'!S25="Ordered",'pg4'!C25,"")</f>
        <v/>
      </c>
      <c r="AE1523" s="2" t="str">
        <f>IF('pg4'!C25&lt;&gt;"",COUNTIF(AD2:AD3002,'pg4'!C25)&gt;4,"--")</f>
        <v>--</v>
      </c>
      <c r="AF1523" s="1" t="str">
        <f ca="1">IF(startDate="",0,IF(AND('pg4'!T25&gt;=startDate,'pg4'!T25&lt;=endDate,'pg4'!R25&lt;&gt;""),'pg4'!R25,""))</f>
        <v/>
      </c>
      <c r="AG1523" s="110" t="str">
        <f>IF(AC1523="","",COUNTIFS(AC2:AC3002,AC1523))</f>
        <v/>
      </c>
      <c r="AH1523" s="2" t="str">
        <f ca="1">IFERROR(MONTH('pg4'!T25),"--")</f>
        <v>--</v>
      </c>
      <c r="AI1523" s="1">
        <f ca="1">COUNTIFS(AC2:AC3002,'pg4'!C25,AH2:AH3002,AH1523)</f>
        <v>0</v>
      </c>
    </row>
    <row r="1524" spans="27:35" ht="12.75" customHeight="1">
      <c r="AA1524" s="1">
        <f t="shared" si="24"/>
        <v>1523</v>
      </c>
      <c r="AB1524" s="1" t="b">
        <f>AND('pg4'!S26&lt;&gt;"Cancelled",'pg4'!S26&lt;&gt;"Account",'pg4'!S26&lt;&gt;"Pending",'pg4'!S26&lt;&gt;"")</f>
        <v>0</v>
      </c>
      <c r="AC1524" s="1" t="str">
        <f>IF(AB1524=TRUE,'pg4'!C26,"")</f>
        <v/>
      </c>
      <c r="AD1524" s="1" t="str">
        <f>IF('pg4'!S26="Ordered",'pg4'!C26,"")</f>
        <v/>
      </c>
      <c r="AE1524" s="2" t="str">
        <f>IF('pg4'!C26&lt;&gt;"",COUNTIF(AD2:AD3002,'pg4'!C26)&gt;4,"--")</f>
        <v>--</v>
      </c>
      <c r="AF1524" s="1" t="str">
        <f ca="1">IF(startDate="",0,IF(AND('pg4'!T26&gt;=startDate,'pg4'!T26&lt;=endDate,'pg4'!R26&lt;&gt;""),'pg4'!R26,""))</f>
        <v/>
      </c>
      <c r="AG1524" s="110" t="str">
        <f>IF(AC1524="","",COUNTIFS(AC2:AC3002,AC1524))</f>
        <v/>
      </c>
      <c r="AH1524" s="2" t="str">
        <f ca="1">IFERROR(MONTH('pg4'!T26),"--")</f>
        <v>--</v>
      </c>
      <c r="AI1524" s="1">
        <f ca="1">COUNTIFS(AC2:AC3002,'pg4'!C26,AH2:AH3002,AH1524)</f>
        <v>0</v>
      </c>
    </row>
    <row r="1525" spans="27:35" ht="12.75" customHeight="1">
      <c r="AA1525" s="1">
        <f t="shared" si="24"/>
        <v>1524</v>
      </c>
      <c r="AB1525" s="1" t="b">
        <f>AND('pg4'!S27&lt;&gt;"Cancelled",'pg4'!S27&lt;&gt;"Account",'pg4'!S27&lt;&gt;"Pending",'pg4'!S27&lt;&gt;"")</f>
        <v>0</v>
      </c>
      <c r="AC1525" s="1" t="str">
        <f>IF(AB1525=TRUE,'pg4'!C27,"")</f>
        <v/>
      </c>
      <c r="AD1525" s="1" t="str">
        <f>IF('pg4'!S27="Ordered",'pg4'!C27,"")</f>
        <v/>
      </c>
      <c r="AE1525" s="2" t="str">
        <f>IF('pg4'!C27&lt;&gt;"",COUNTIF(AD2:AD3002,'pg4'!C27)&gt;4,"--")</f>
        <v>--</v>
      </c>
      <c r="AF1525" s="1" t="str">
        <f ca="1">IF(startDate="",0,IF(AND('pg4'!T27&gt;=startDate,'pg4'!T27&lt;=endDate,'pg4'!R27&lt;&gt;""),'pg4'!R27,""))</f>
        <v/>
      </c>
      <c r="AG1525" s="110" t="str">
        <f>IF(AC1525="","",COUNTIFS(AC2:AC3002,AC1525))</f>
        <v/>
      </c>
      <c r="AH1525" s="2" t="str">
        <f ca="1">IFERROR(MONTH('pg4'!T27),"--")</f>
        <v>--</v>
      </c>
      <c r="AI1525" s="1">
        <f ca="1">COUNTIFS(AC2:AC3002,'pg4'!C27,AH2:AH3002,AH1525)</f>
        <v>0</v>
      </c>
    </row>
    <row r="1526" spans="27:35" ht="12.75" customHeight="1">
      <c r="AA1526" s="1">
        <f t="shared" si="24"/>
        <v>1525</v>
      </c>
      <c r="AB1526" s="1" t="b">
        <f>AND('pg4'!S28&lt;&gt;"Cancelled",'pg4'!S28&lt;&gt;"Account",'pg4'!S28&lt;&gt;"Pending",'pg4'!S28&lt;&gt;"")</f>
        <v>0</v>
      </c>
      <c r="AC1526" s="1" t="str">
        <f>IF(AB1526=TRUE,'pg4'!C28,"")</f>
        <v/>
      </c>
      <c r="AD1526" s="1" t="str">
        <f>IF('pg4'!S28="Ordered",'pg4'!C28,"")</f>
        <v/>
      </c>
      <c r="AE1526" s="2" t="str">
        <f>IF('pg4'!C28&lt;&gt;"",COUNTIF(AD2:AD3002,'pg4'!C28)&gt;4,"--")</f>
        <v>--</v>
      </c>
      <c r="AF1526" s="1" t="str">
        <f ca="1">IF(startDate="",0,IF(AND('pg4'!T28&gt;=startDate,'pg4'!T28&lt;=endDate,'pg4'!R28&lt;&gt;""),'pg4'!R28,""))</f>
        <v/>
      </c>
      <c r="AG1526" s="110" t="str">
        <f>IF(AC1526="","",COUNTIFS(AC2:AC3002,AC1526))</f>
        <v/>
      </c>
      <c r="AH1526" s="2" t="str">
        <f ca="1">IFERROR(MONTH('pg4'!T28),"--")</f>
        <v>--</v>
      </c>
      <c r="AI1526" s="1">
        <f ca="1">COUNTIFS(AC2:AC3002,'pg4'!C28,AH2:AH3002,AH1526)</f>
        <v>0</v>
      </c>
    </row>
    <row r="1527" spans="27:35" ht="12.75" customHeight="1">
      <c r="AA1527" s="1">
        <f t="shared" si="24"/>
        <v>1526</v>
      </c>
      <c r="AB1527" s="1" t="b">
        <f>AND('pg4'!S29&lt;&gt;"Cancelled",'pg4'!S29&lt;&gt;"Account",'pg4'!S29&lt;&gt;"Pending",'pg4'!S29&lt;&gt;"")</f>
        <v>0</v>
      </c>
      <c r="AC1527" s="1" t="str">
        <f>IF(AB1527=TRUE,'pg4'!C29,"")</f>
        <v/>
      </c>
      <c r="AD1527" s="1" t="str">
        <f>IF('pg4'!S29="Ordered",'pg4'!C29,"")</f>
        <v/>
      </c>
      <c r="AE1527" s="2" t="str">
        <f>IF('pg4'!C29&lt;&gt;"",COUNTIF(AD2:AD3002,'pg4'!C29)&gt;4,"--")</f>
        <v>--</v>
      </c>
      <c r="AF1527" s="1" t="str">
        <f ca="1">IF(startDate="",0,IF(AND('pg4'!T29&gt;=startDate,'pg4'!T29&lt;=endDate,'pg4'!R29&lt;&gt;""),'pg4'!R29,""))</f>
        <v/>
      </c>
      <c r="AG1527" s="110" t="str">
        <f>IF(AC1527="","",COUNTIFS(AC2:AC3002,AC1527))</f>
        <v/>
      </c>
      <c r="AH1527" s="2" t="str">
        <f ca="1">IFERROR(MONTH('pg4'!T29),"--")</f>
        <v>--</v>
      </c>
      <c r="AI1527" s="1">
        <f ca="1">COUNTIFS(AC2:AC3002,'pg4'!C29,AH2:AH3002,AH1527)</f>
        <v>0</v>
      </c>
    </row>
    <row r="1528" spans="27:35" ht="12.75" customHeight="1">
      <c r="AA1528" s="1">
        <f t="shared" si="24"/>
        <v>1527</v>
      </c>
      <c r="AB1528" s="1" t="b">
        <f>AND('pg4'!S30&lt;&gt;"Cancelled",'pg4'!S30&lt;&gt;"Account",'pg4'!S30&lt;&gt;"Pending",'pg4'!S30&lt;&gt;"")</f>
        <v>0</v>
      </c>
      <c r="AC1528" s="1" t="str">
        <f>IF(AB1528=TRUE,'pg4'!C30,"")</f>
        <v/>
      </c>
      <c r="AD1528" s="1" t="str">
        <f>IF('pg4'!S30="Ordered",'pg4'!C30,"")</f>
        <v/>
      </c>
      <c r="AE1528" s="2" t="str">
        <f>IF('pg4'!C30&lt;&gt;"",COUNTIF(AD2:AD3002,'pg4'!C30)&gt;4,"--")</f>
        <v>--</v>
      </c>
      <c r="AF1528" s="1" t="str">
        <f ca="1">IF(startDate="",0,IF(AND('pg4'!T30&gt;=startDate,'pg4'!T30&lt;=endDate,'pg4'!R30&lt;&gt;""),'pg4'!R30,""))</f>
        <v/>
      </c>
      <c r="AG1528" s="110" t="str">
        <f>IF(AC1528="","",COUNTIFS(AC2:AC3002,AC1528))</f>
        <v/>
      </c>
      <c r="AH1528" s="2" t="str">
        <f ca="1">IFERROR(MONTH('pg4'!T30),"--")</f>
        <v>--</v>
      </c>
      <c r="AI1528" s="1">
        <f ca="1">COUNTIFS(AC2:AC3002,'pg4'!C30,AH2:AH3002,AH1528)</f>
        <v>0</v>
      </c>
    </row>
    <row r="1529" spans="27:35" ht="12.75" customHeight="1">
      <c r="AA1529" s="1">
        <f t="shared" si="24"/>
        <v>1528</v>
      </c>
      <c r="AB1529" s="1" t="b">
        <f>AND('pg4'!S31&lt;&gt;"Cancelled",'pg4'!S31&lt;&gt;"Account",'pg4'!S31&lt;&gt;"Pending",'pg4'!S31&lt;&gt;"")</f>
        <v>0</v>
      </c>
      <c r="AC1529" s="1" t="str">
        <f>IF(AB1529=TRUE,'pg4'!C31,"")</f>
        <v/>
      </c>
      <c r="AD1529" s="1" t="str">
        <f>IF('pg4'!S31="Ordered",'pg4'!C31,"")</f>
        <v/>
      </c>
      <c r="AE1529" s="2" t="str">
        <f>IF('pg4'!C31&lt;&gt;"",COUNTIF(AD2:AD3002,'pg4'!C31)&gt;4,"--")</f>
        <v>--</v>
      </c>
      <c r="AF1529" s="1" t="str">
        <f ca="1">IF(startDate="",0,IF(AND('pg4'!T31&gt;=startDate,'pg4'!T31&lt;=endDate,'pg4'!R31&lt;&gt;""),'pg4'!R31,""))</f>
        <v/>
      </c>
      <c r="AG1529" s="110" t="str">
        <f>IF(AC1529="","",COUNTIFS(AC2:AC3002,AC1529))</f>
        <v/>
      </c>
      <c r="AH1529" s="2" t="str">
        <f ca="1">IFERROR(MONTH('pg4'!T31),"--")</f>
        <v>--</v>
      </c>
      <c r="AI1529" s="1">
        <f ca="1">COUNTIFS(AC2:AC3002,'pg4'!C31,AH2:AH3002,AH1529)</f>
        <v>0</v>
      </c>
    </row>
    <row r="1530" spans="27:35" ht="12.75" customHeight="1">
      <c r="AA1530" s="1">
        <f t="shared" si="24"/>
        <v>1529</v>
      </c>
      <c r="AB1530" s="1" t="b">
        <f>AND('pg4'!S32&lt;&gt;"Cancelled",'pg4'!S32&lt;&gt;"Account",'pg4'!S32&lt;&gt;"Pending",'pg4'!S32&lt;&gt;"")</f>
        <v>0</v>
      </c>
      <c r="AC1530" s="1" t="str">
        <f>IF(AB1530=TRUE,'pg4'!C32,"")</f>
        <v/>
      </c>
      <c r="AD1530" s="1" t="str">
        <f>IF('pg4'!S32="Ordered",'pg4'!C32,"")</f>
        <v/>
      </c>
      <c r="AE1530" s="2" t="str">
        <f>IF('pg4'!C32&lt;&gt;"",COUNTIF(AD2:AD3002,'pg4'!C32)&gt;4,"--")</f>
        <v>--</v>
      </c>
      <c r="AF1530" s="1" t="str">
        <f ca="1">IF(startDate="",0,IF(AND('pg4'!T32&gt;=startDate,'pg4'!T32&lt;=endDate,'pg4'!R32&lt;&gt;""),'pg4'!R32,""))</f>
        <v/>
      </c>
      <c r="AG1530" s="110" t="str">
        <f>IF(AC1530="","",COUNTIFS(AC2:AC3002,AC1530))</f>
        <v/>
      </c>
      <c r="AH1530" s="2" t="str">
        <f ca="1">IFERROR(MONTH('pg4'!T32),"--")</f>
        <v>--</v>
      </c>
      <c r="AI1530" s="1">
        <f ca="1">COUNTIFS(AC2:AC3002,'pg4'!C32,AH2:AH3002,AH1530)</f>
        <v>0</v>
      </c>
    </row>
    <row r="1531" spans="27:35" ht="12.75" customHeight="1">
      <c r="AA1531" s="1">
        <f t="shared" si="24"/>
        <v>1530</v>
      </c>
      <c r="AB1531" s="1" t="b">
        <f>AND('pg4'!S33&lt;&gt;"Cancelled",'pg4'!S33&lt;&gt;"Account",'pg4'!S33&lt;&gt;"Pending",'pg4'!S33&lt;&gt;"")</f>
        <v>0</v>
      </c>
      <c r="AC1531" s="1" t="str">
        <f>IF(AB1531=TRUE,'pg4'!C33,"")</f>
        <v/>
      </c>
      <c r="AD1531" s="1" t="str">
        <f>IF('pg4'!S33="Ordered",'pg4'!C33,"")</f>
        <v/>
      </c>
      <c r="AE1531" s="2" t="str">
        <f>IF('pg4'!C33&lt;&gt;"",COUNTIF(AD2:AD3002,'pg4'!C33)&gt;4,"--")</f>
        <v>--</v>
      </c>
      <c r="AF1531" s="1" t="str">
        <f ca="1">IF(startDate="",0,IF(AND('pg4'!T33&gt;=startDate,'pg4'!T33&lt;=endDate,'pg4'!R33&lt;&gt;""),'pg4'!R33,""))</f>
        <v/>
      </c>
      <c r="AG1531" s="110" t="str">
        <f>IF(AC1531="","",COUNTIFS(AC2:AC3002,AC1531))</f>
        <v/>
      </c>
      <c r="AH1531" s="2" t="str">
        <f ca="1">IFERROR(MONTH('pg4'!T33),"--")</f>
        <v>--</v>
      </c>
      <c r="AI1531" s="1">
        <f ca="1">COUNTIFS(AC2:AC3002,'pg4'!C33,AH2:AH3002,AH1531)</f>
        <v>0</v>
      </c>
    </row>
    <row r="1532" spans="27:35" ht="12.75" customHeight="1">
      <c r="AA1532" s="1">
        <f t="shared" si="24"/>
        <v>1531</v>
      </c>
      <c r="AB1532" s="1" t="b">
        <f>AND('pg4'!S34&lt;&gt;"Cancelled",'pg4'!S34&lt;&gt;"Account",'pg4'!S34&lt;&gt;"Pending",'pg4'!S34&lt;&gt;"")</f>
        <v>0</v>
      </c>
      <c r="AC1532" s="1" t="str">
        <f>IF(AB1532=TRUE,'pg4'!C34,"")</f>
        <v/>
      </c>
      <c r="AD1532" s="1" t="str">
        <f>IF('pg4'!S34="Ordered",'pg4'!C34,"")</f>
        <v/>
      </c>
      <c r="AE1532" s="2" t="str">
        <f>IF('pg4'!C34&lt;&gt;"",COUNTIF(AD2:AD3002,'pg4'!C34)&gt;4,"--")</f>
        <v>--</v>
      </c>
      <c r="AF1532" s="1" t="str">
        <f ca="1">IF(startDate="",0,IF(AND('pg4'!T34&gt;=startDate,'pg4'!T34&lt;=endDate,'pg4'!R34&lt;&gt;""),'pg4'!R34,""))</f>
        <v/>
      </c>
      <c r="AG1532" s="110" t="str">
        <f>IF(AC1532="","",COUNTIFS(AC2:AC3002,AC1532))</f>
        <v/>
      </c>
      <c r="AH1532" s="2" t="str">
        <f ca="1">IFERROR(MONTH('pg4'!T34),"--")</f>
        <v>--</v>
      </c>
      <c r="AI1532" s="1">
        <f ca="1">COUNTIFS(AC2:AC3002,'pg4'!C34,AH2:AH3002,AH1532)</f>
        <v>0</v>
      </c>
    </row>
    <row r="1533" spans="27:35" ht="12.75" customHeight="1">
      <c r="AA1533" s="1">
        <f t="shared" si="24"/>
        <v>1532</v>
      </c>
      <c r="AB1533" s="1" t="b">
        <f>AND('pg4'!S35&lt;&gt;"Cancelled",'pg4'!S35&lt;&gt;"Account",'pg4'!S35&lt;&gt;"Pending",'pg4'!S35&lt;&gt;"")</f>
        <v>0</v>
      </c>
      <c r="AC1533" s="1" t="str">
        <f>IF(AB1533=TRUE,'pg4'!C35,"")</f>
        <v/>
      </c>
      <c r="AD1533" s="1" t="str">
        <f>IF('pg4'!S35="Ordered",'pg4'!C35,"")</f>
        <v/>
      </c>
      <c r="AE1533" s="2" t="str">
        <f>IF('pg4'!C35&lt;&gt;"",COUNTIF(AD2:AD3002,'pg4'!C35)&gt;4,"--")</f>
        <v>--</v>
      </c>
      <c r="AF1533" s="1" t="str">
        <f ca="1">IF(startDate="",0,IF(AND('pg4'!T35&gt;=startDate,'pg4'!T35&lt;=endDate,'pg4'!R35&lt;&gt;""),'pg4'!R35,""))</f>
        <v/>
      </c>
      <c r="AG1533" s="110" t="str">
        <f>IF(AC1533="","",COUNTIFS(AC2:AC3002,AC1533))</f>
        <v/>
      </c>
      <c r="AH1533" s="2" t="str">
        <f ca="1">IFERROR(MONTH('pg4'!T35),"--")</f>
        <v>--</v>
      </c>
      <c r="AI1533" s="1">
        <f ca="1">COUNTIFS(AC2:AC3002,'pg4'!C35,AH2:AH3002,AH1533)</f>
        <v>0</v>
      </c>
    </row>
    <row r="1534" spans="27:35" ht="12.75" customHeight="1">
      <c r="AA1534" s="1">
        <f t="shared" si="24"/>
        <v>1533</v>
      </c>
      <c r="AB1534" s="1" t="b">
        <f>AND('pg4'!S36&lt;&gt;"Cancelled",'pg4'!S36&lt;&gt;"Account",'pg4'!S36&lt;&gt;"Pending",'pg4'!S36&lt;&gt;"")</f>
        <v>0</v>
      </c>
      <c r="AC1534" s="1" t="str">
        <f>IF(AB1534=TRUE,'pg4'!C36,"")</f>
        <v/>
      </c>
      <c r="AD1534" s="1" t="str">
        <f>IF('pg4'!S36="Ordered",'pg4'!C36,"")</f>
        <v/>
      </c>
      <c r="AE1534" s="2" t="str">
        <f>IF('pg4'!C36&lt;&gt;"",COUNTIF(AD2:AD3002,'pg4'!C36)&gt;4,"--")</f>
        <v>--</v>
      </c>
      <c r="AF1534" s="1" t="str">
        <f ca="1">IF(startDate="",0,IF(AND('pg4'!T36&gt;=startDate,'pg4'!T36&lt;=endDate,'pg4'!R36&lt;&gt;""),'pg4'!R36,""))</f>
        <v/>
      </c>
      <c r="AG1534" s="110" t="str">
        <f>IF(AC1534="","",COUNTIFS(AC2:AC3002,AC1534))</f>
        <v/>
      </c>
      <c r="AH1534" s="2" t="str">
        <f ca="1">IFERROR(MONTH('pg4'!T36),"--")</f>
        <v>--</v>
      </c>
      <c r="AI1534" s="1">
        <f ca="1">COUNTIFS(AC2:AC3002,'pg4'!C36,AH2:AH3002,AH1534)</f>
        <v>0</v>
      </c>
    </row>
    <row r="1535" spans="27:35" ht="12.75" customHeight="1">
      <c r="AA1535" s="1">
        <f t="shared" si="24"/>
        <v>1534</v>
      </c>
      <c r="AB1535" s="1" t="b">
        <f>AND('pg4'!S37&lt;&gt;"Cancelled",'pg4'!S37&lt;&gt;"Account",'pg4'!S37&lt;&gt;"Pending",'pg4'!S37&lt;&gt;"")</f>
        <v>0</v>
      </c>
      <c r="AC1535" s="1" t="str">
        <f>IF(AB1535=TRUE,'pg4'!C37,"")</f>
        <v/>
      </c>
      <c r="AD1535" s="1" t="str">
        <f>IF('pg4'!S37="Ordered",'pg4'!C37,"")</f>
        <v/>
      </c>
      <c r="AE1535" s="2" t="str">
        <f>IF('pg4'!C37&lt;&gt;"",COUNTIF(AD2:AD3002,'pg4'!C37)&gt;4,"--")</f>
        <v>--</v>
      </c>
      <c r="AF1535" s="1" t="str">
        <f ca="1">IF(startDate="",0,IF(AND('pg4'!T37&gt;=startDate,'pg4'!T37&lt;=endDate,'pg4'!R37&lt;&gt;""),'pg4'!R37,""))</f>
        <v/>
      </c>
      <c r="AG1535" s="110" t="str">
        <f>IF(AC1535="","",COUNTIFS(AC2:AC3002,AC1535))</f>
        <v/>
      </c>
      <c r="AH1535" s="2" t="str">
        <f ca="1">IFERROR(MONTH('pg4'!T37),"--")</f>
        <v>--</v>
      </c>
      <c r="AI1535" s="1">
        <f ca="1">COUNTIFS(AC2:AC3002,'pg4'!C37,AH2:AH3002,AH1535)</f>
        <v>0</v>
      </c>
    </row>
    <row r="1536" spans="27:35" ht="12.75" customHeight="1">
      <c r="AA1536" s="1">
        <f t="shared" si="24"/>
        <v>1535</v>
      </c>
      <c r="AB1536" s="1" t="b">
        <f>AND('pg4'!S38&lt;&gt;"Cancelled",'pg4'!S38&lt;&gt;"Account",'pg4'!S38&lt;&gt;"Pending",'pg4'!S38&lt;&gt;"")</f>
        <v>0</v>
      </c>
      <c r="AC1536" s="1" t="str">
        <f>IF(AB1536=TRUE,'pg4'!C38,"")</f>
        <v/>
      </c>
      <c r="AD1536" s="1" t="str">
        <f>IF('pg4'!S38="Ordered",'pg4'!C38,"")</f>
        <v/>
      </c>
      <c r="AE1536" s="2" t="str">
        <f>IF('pg4'!C38&lt;&gt;"",COUNTIF(AD2:AD3002,'pg4'!C38)&gt;4,"--")</f>
        <v>--</v>
      </c>
      <c r="AF1536" s="1" t="str">
        <f ca="1">IF(startDate="",0,IF(AND('pg4'!T38&gt;=startDate,'pg4'!T38&lt;=endDate,'pg4'!R38&lt;&gt;""),'pg4'!R38,""))</f>
        <v/>
      </c>
      <c r="AG1536" s="110" t="str">
        <f>IF(AC1536="","",COUNTIFS(AC2:AC3002,AC1536))</f>
        <v/>
      </c>
      <c r="AH1536" s="2" t="str">
        <f ca="1">IFERROR(MONTH('pg4'!T38),"--")</f>
        <v>--</v>
      </c>
      <c r="AI1536" s="1">
        <f ca="1">COUNTIFS(AC2:AC3002,'pg4'!C38,AH2:AH3002,AH1536)</f>
        <v>0</v>
      </c>
    </row>
    <row r="1537" spans="27:35" ht="12.75" customHeight="1">
      <c r="AA1537" s="1">
        <f t="shared" si="24"/>
        <v>1536</v>
      </c>
      <c r="AB1537" s="1" t="b">
        <f>AND('pg4'!S39&lt;&gt;"Cancelled",'pg4'!S39&lt;&gt;"Account",'pg4'!S39&lt;&gt;"Pending",'pg4'!S39&lt;&gt;"")</f>
        <v>0</v>
      </c>
      <c r="AC1537" s="1" t="str">
        <f>IF(AB1537=TRUE,'pg4'!C39,"")</f>
        <v/>
      </c>
      <c r="AD1537" s="1" t="str">
        <f>IF('pg4'!S39="Ordered",'pg4'!C39,"")</f>
        <v/>
      </c>
      <c r="AE1537" s="2" t="str">
        <f>IF('pg4'!C39&lt;&gt;"",COUNTIF(AD2:AD3002,'pg4'!C39)&gt;4,"--")</f>
        <v>--</v>
      </c>
      <c r="AF1537" s="1" t="str">
        <f ca="1">IF(startDate="",0,IF(AND('pg4'!T39&gt;=startDate,'pg4'!T39&lt;=endDate,'pg4'!R39&lt;&gt;""),'pg4'!R39,""))</f>
        <v/>
      </c>
      <c r="AG1537" s="110" t="str">
        <f>IF(AC1537="","",COUNTIFS(AC2:AC3002,AC1537))</f>
        <v/>
      </c>
      <c r="AH1537" s="2" t="str">
        <f ca="1">IFERROR(MONTH('pg4'!T39),"--")</f>
        <v>--</v>
      </c>
      <c r="AI1537" s="1">
        <f ca="1">COUNTIFS(AC2:AC3002,'pg4'!C39,AH2:AH3002,AH1537)</f>
        <v>0</v>
      </c>
    </row>
    <row r="1538" spans="27:35" ht="12.75" customHeight="1">
      <c r="AA1538" s="1">
        <f t="shared" si="24"/>
        <v>1537</v>
      </c>
      <c r="AB1538" s="1" t="b">
        <f>AND('pg4'!S40&lt;&gt;"Cancelled",'pg4'!S40&lt;&gt;"Account",'pg4'!S40&lt;&gt;"Pending",'pg4'!S40&lt;&gt;"")</f>
        <v>0</v>
      </c>
      <c r="AC1538" s="1" t="str">
        <f>IF(AB1538=TRUE,'pg4'!C40,"")</f>
        <v/>
      </c>
      <c r="AD1538" s="1" t="str">
        <f>IF('pg4'!S40="Ordered",'pg4'!C40,"")</f>
        <v/>
      </c>
      <c r="AE1538" s="2" t="str">
        <f>IF('pg4'!C40&lt;&gt;"",COUNTIF(AD2:AD3002,'pg4'!C40)&gt;4,"--")</f>
        <v>--</v>
      </c>
      <c r="AF1538" s="1" t="str">
        <f ca="1">IF(startDate="",0,IF(AND('pg4'!T40&gt;=startDate,'pg4'!T40&lt;=endDate,'pg4'!R40&lt;&gt;""),'pg4'!R40,""))</f>
        <v/>
      </c>
      <c r="AG1538" s="110" t="str">
        <f>IF(AC1538="","",COUNTIFS(AC2:AC3002,AC1538))</f>
        <v/>
      </c>
      <c r="AH1538" s="2" t="str">
        <f ca="1">IFERROR(MONTH('pg4'!T40),"--")</f>
        <v>--</v>
      </c>
      <c r="AI1538" s="1">
        <f ca="1">COUNTIFS(AC2:AC3002,'pg4'!C40,AH2:AH3002,AH1538)</f>
        <v>0</v>
      </c>
    </row>
    <row r="1539" spans="27:35" ht="12.75" customHeight="1">
      <c r="AA1539" s="1">
        <f t="shared" si="24"/>
        <v>1538</v>
      </c>
      <c r="AB1539" s="1" t="b">
        <f>AND('pg4'!S41&lt;&gt;"Cancelled",'pg4'!S41&lt;&gt;"Account",'pg4'!S41&lt;&gt;"Pending",'pg4'!S41&lt;&gt;"")</f>
        <v>0</v>
      </c>
      <c r="AC1539" s="1" t="str">
        <f>IF(AB1539=TRUE,'pg4'!C41,"")</f>
        <v/>
      </c>
      <c r="AD1539" s="1" t="str">
        <f>IF('pg4'!S41="Ordered",'pg4'!C41,"")</f>
        <v/>
      </c>
      <c r="AE1539" s="2" t="str">
        <f>IF('pg4'!C41&lt;&gt;"",COUNTIF(AD2:AD3002,'pg4'!C41)&gt;4,"--")</f>
        <v>--</v>
      </c>
      <c r="AF1539" s="1" t="str">
        <f ca="1">IF(startDate="",0,IF(AND('pg4'!T41&gt;=startDate,'pg4'!T41&lt;=endDate,'pg4'!R41&lt;&gt;""),'pg4'!R41,""))</f>
        <v/>
      </c>
      <c r="AG1539" s="110" t="str">
        <f>IF(AC1539="","",COUNTIFS(AC2:AC3002,AC1539))</f>
        <v/>
      </c>
      <c r="AH1539" s="2" t="str">
        <f ca="1">IFERROR(MONTH('pg4'!T41),"--")</f>
        <v>--</v>
      </c>
      <c r="AI1539" s="1">
        <f ca="1">COUNTIFS(AC2:AC3002,'pg4'!C41,AH2:AH3002,AH1539)</f>
        <v>0</v>
      </c>
    </row>
    <row r="1540" spans="27:35" ht="12.75" customHeight="1">
      <c r="AA1540" s="1">
        <f t="shared" ref="AA1540:AA1603" si="25">AA1539+1</f>
        <v>1539</v>
      </c>
      <c r="AB1540" s="1" t="b">
        <f>AND('pg4'!S42&lt;&gt;"Cancelled",'pg4'!S42&lt;&gt;"Account",'pg4'!S42&lt;&gt;"Pending",'pg4'!S42&lt;&gt;"")</f>
        <v>0</v>
      </c>
      <c r="AC1540" s="1" t="str">
        <f>IF(AB1540=TRUE,'pg4'!C42,"")</f>
        <v/>
      </c>
      <c r="AD1540" s="1" t="str">
        <f>IF('pg4'!S42="Ordered",'pg4'!C42,"")</f>
        <v/>
      </c>
      <c r="AE1540" s="2" t="str">
        <f>IF('pg4'!C42&lt;&gt;"",COUNTIF(AD2:AD3002,'pg4'!C42)&gt;4,"--")</f>
        <v>--</v>
      </c>
      <c r="AF1540" s="1" t="str">
        <f ca="1">IF(startDate="",0,IF(AND('pg4'!T42&gt;=startDate,'pg4'!T42&lt;=endDate,'pg4'!R42&lt;&gt;""),'pg4'!R42,""))</f>
        <v/>
      </c>
      <c r="AG1540" s="110" t="str">
        <f>IF(AC1540="","",COUNTIFS(AC2:AC3002,AC1540))</f>
        <v/>
      </c>
      <c r="AH1540" s="2" t="str">
        <f ca="1">IFERROR(MONTH('pg4'!T42),"--")</f>
        <v>--</v>
      </c>
      <c r="AI1540" s="1">
        <f ca="1">COUNTIFS(AC2:AC3002,'pg4'!C42,AH2:AH3002,AH1540)</f>
        <v>0</v>
      </c>
    </row>
    <row r="1541" spans="27:35" ht="12.75" customHeight="1">
      <c r="AA1541" s="1">
        <f t="shared" si="25"/>
        <v>1540</v>
      </c>
      <c r="AB1541" s="1" t="b">
        <f>AND('pg4'!S43&lt;&gt;"Cancelled",'pg4'!S43&lt;&gt;"Account",'pg4'!S43&lt;&gt;"Pending",'pg4'!S43&lt;&gt;"")</f>
        <v>0</v>
      </c>
      <c r="AC1541" s="1" t="str">
        <f>IF(AB1541=TRUE,'pg4'!C43,"")</f>
        <v/>
      </c>
      <c r="AD1541" s="1" t="str">
        <f>IF('pg4'!S43="Ordered",'pg4'!C43,"")</f>
        <v/>
      </c>
      <c r="AE1541" s="2" t="str">
        <f>IF('pg4'!C43&lt;&gt;"",COUNTIF(AD2:AD3002,'pg4'!C43)&gt;4,"--")</f>
        <v>--</v>
      </c>
      <c r="AF1541" s="1" t="str">
        <f ca="1">IF(startDate="",0,IF(AND('pg4'!T43&gt;=startDate,'pg4'!T43&lt;=endDate,'pg4'!R43&lt;&gt;""),'pg4'!R43,""))</f>
        <v/>
      </c>
      <c r="AG1541" s="110" t="str">
        <f>IF(AC1541="","",COUNTIFS(AC2:AC3002,AC1541))</f>
        <v/>
      </c>
      <c r="AH1541" s="2" t="str">
        <f ca="1">IFERROR(MONTH('pg4'!T43),"--")</f>
        <v>--</v>
      </c>
      <c r="AI1541" s="1">
        <f ca="1">COUNTIFS(AC2:AC3002,'pg4'!C43,AH2:AH3002,AH1541)</f>
        <v>0</v>
      </c>
    </row>
    <row r="1542" spans="27:35" ht="12.75" customHeight="1">
      <c r="AA1542" s="1">
        <f t="shared" si="25"/>
        <v>1541</v>
      </c>
      <c r="AB1542" s="1" t="b">
        <f>AND('pg4'!S44&lt;&gt;"Cancelled",'pg4'!S44&lt;&gt;"Account",'pg4'!S44&lt;&gt;"Pending",'pg4'!S44&lt;&gt;"")</f>
        <v>0</v>
      </c>
      <c r="AC1542" s="1" t="str">
        <f>IF(AB1542=TRUE,'pg4'!C44,"")</f>
        <v/>
      </c>
      <c r="AD1542" s="1" t="str">
        <f>IF('pg4'!S44="Ordered",'pg4'!C44,"")</f>
        <v/>
      </c>
      <c r="AE1542" s="2" t="str">
        <f>IF('pg4'!C44&lt;&gt;"",COUNTIF(AD2:AD3002,'pg4'!C44)&gt;4,"--")</f>
        <v>--</v>
      </c>
      <c r="AF1542" s="1" t="str">
        <f ca="1">IF(startDate="",0,IF(AND('pg4'!T44&gt;=startDate,'pg4'!T44&lt;=endDate,'pg4'!R44&lt;&gt;""),'pg4'!R44,""))</f>
        <v/>
      </c>
      <c r="AG1542" s="110" t="str">
        <f>IF(AC1542="","",COUNTIFS(AC2:AC3002,AC1542))</f>
        <v/>
      </c>
      <c r="AH1542" s="2" t="str">
        <f ca="1">IFERROR(MONTH('pg4'!T44),"--")</f>
        <v>--</v>
      </c>
      <c r="AI1542" s="1">
        <f ca="1">COUNTIFS(AC2:AC3002,'pg4'!C44,AH2:AH3002,AH1542)</f>
        <v>0</v>
      </c>
    </row>
    <row r="1543" spans="27:35" ht="12.75" customHeight="1">
      <c r="AA1543" s="1">
        <f t="shared" si="25"/>
        <v>1542</v>
      </c>
      <c r="AB1543" s="1" t="b">
        <f>AND('pg4'!S45&lt;&gt;"Cancelled",'pg4'!S45&lt;&gt;"Account",'pg4'!S45&lt;&gt;"Pending",'pg4'!S45&lt;&gt;"")</f>
        <v>0</v>
      </c>
      <c r="AC1543" s="1" t="str">
        <f>IF(AB1543=TRUE,'pg4'!C45,"")</f>
        <v/>
      </c>
      <c r="AD1543" s="1" t="str">
        <f>IF('pg4'!S45="Ordered",'pg4'!C45,"")</f>
        <v/>
      </c>
      <c r="AE1543" s="2" t="str">
        <f>IF('pg4'!C45&lt;&gt;"",COUNTIF(AD2:AD3002,'pg4'!C45)&gt;4,"--")</f>
        <v>--</v>
      </c>
      <c r="AF1543" s="1" t="str">
        <f ca="1">IF(startDate="",0,IF(AND('pg4'!T45&gt;=startDate,'pg4'!T45&lt;=endDate,'pg4'!R45&lt;&gt;""),'pg4'!R45,""))</f>
        <v/>
      </c>
      <c r="AG1543" s="110" t="str">
        <f>IF(AC1543="","",COUNTIFS(AC2:AC3002,AC1543))</f>
        <v/>
      </c>
      <c r="AH1543" s="2" t="str">
        <f ca="1">IFERROR(MONTH('pg4'!T45),"--")</f>
        <v>--</v>
      </c>
      <c r="AI1543" s="1">
        <f ca="1">COUNTIFS(AC2:AC3002,'pg4'!C45,AH2:AH3002,AH1543)</f>
        <v>0</v>
      </c>
    </row>
    <row r="1544" spans="27:35" ht="12.75" customHeight="1">
      <c r="AA1544" s="1">
        <f t="shared" si="25"/>
        <v>1543</v>
      </c>
      <c r="AB1544" s="1" t="b">
        <f>AND('pg4'!S46&lt;&gt;"Cancelled",'pg4'!S46&lt;&gt;"Account",'pg4'!S46&lt;&gt;"Pending",'pg4'!S46&lt;&gt;"")</f>
        <v>0</v>
      </c>
      <c r="AC1544" s="1" t="str">
        <f>IF(AB1544=TRUE,'pg4'!C46,"")</f>
        <v/>
      </c>
      <c r="AD1544" s="1" t="str">
        <f>IF('pg4'!S46="Ordered",'pg4'!C46,"")</f>
        <v/>
      </c>
      <c r="AE1544" s="2" t="str">
        <f>IF('pg4'!C46&lt;&gt;"",COUNTIF(AD2:AD3002,'pg4'!C46)&gt;4,"--")</f>
        <v>--</v>
      </c>
      <c r="AF1544" s="1" t="str">
        <f ca="1">IF(startDate="",0,IF(AND('pg4'!T46&gt;=startDate,'pg4'!T46&lt;=endDate,'pg4'!R46&lt;&gt;""),'pg4'!R46,""))</f>
        <v/>
      </c>
      <c r="AG1544" s="110" t="str">
        <f>IF(AC1544="","",COUNTIFS(AC2:AC3002,AC1544))</f>
        <v/>
      </c>
      <c r="AH1544" s="2" t="str">
        <f ca="1">IFERROR(MONTH('pg4'!T46),"--")</f>
        <v>--</v>
      </c>
      <c r="AI1544" s="1">
        <f ca="1">COUNTIFS(AC2:AC3002,'pg4'!C46,AH2:AH3002,AH1544)</f>
        <v>0</v>
      </c>
    </row>
    <row r="1545" spans="27:35" ht="12.75" customHeight="1">
      <c r="AA1545" s="1">
        <f t="shared" si="25"/>
        <v>1544</v>
      </c>
      <c r="AB1545" s="1" t="b">
        <f>AND('pg4'!S47&lt;&gt;"Cancelled",'pg4'!S47&lt;&gt;"Account",'pg4'!S47&lt;&gt;"Pending",'pg4'!S47&lt;&gt;"")</f>
        <v>0</v>
      </c>
      <c r="AC1545" s="1" t="str">
        <f>IF(AB1545=TRUE,'pg4'!C47,"")</f>
        <v/>
      </c>
      <c r="AD1545" s="1" t="str">
        <f>IF('pg4'!S47="Ordered",'pg4'!C47,"")</f>
        <v/>
      </c>
      <c r="AE1545" s="2" t="str">
        <f>IF('pg4'!C47&lt;&gt;"",COUNTIF(AD2:AD3002,'pg4'!C47)&gt;4,"--")</f>
        <v>--</v>
      </c>
      <c r="AF1545" s="1" t="str">
        <f ca="1">IF(startDate="",0,IF(AND('pg4'!T47&gt;=startDate,'pg4'!T47&lt;=endDate,'pg4'!R47&lt;&gt;""),'pg4'!R47,""))</f>
        <v/>
      </c>
      <c r="AG1545" s="110" t="str">
        <f>IF(AC1545="","",COUNTIFS(AC2:AC3002,AC1545))</f>
        <v/>
      </c>
      <c r="AH1545" s="2" t="str">
        <f ca="1">IFERROR(MONTH('pg4'!T47),"--")</f>
        <v>--</v>
      </c>
      <c r="AI1545" s="1">
        <f ca="1">COUNTIFS(AC2:AC3002,'pg4'!C47,AH2:AH3002,AH1545)</f>
        <v>0</v>
      </c>
    </row>
    <row r="1546" spans="27:35" ht="12.75" customHeight="1">
      <c r="AA1546" s="1">
        <f t="shared" si="25"/>
        <v>1545</v>
      </c>
      <c r="AB1546" s="1" t="b">
        <f>AND('pg4'!S48&lt;&gt;"Cancelled",'pg4'!S48&lt;&gt;"Account",'pg4'!S48&lt;&gt;"Pending",'pg4'!S48&lt;&gt;"")</f>
        <v>0</v>
      </c>
      <c r="AC1546" s="1" t="str">
        <f>IF(AB1546=TRUE,'pg4'!C48,"")</f>
        <v/>
      </c>
      <c r="AD1546" s="1" t="str">
        <f>IF('pg4'!S48="Ordered",'pg4'!C48,"")</f>
        <v/>
      </c>
      <c r="AE1546" s="2" t="str">
        <f>IF('pg4'!C48&lt;&gt;"",COUNTIF(AD2:AD3002,'pg4'!C48)&gt;4,"--")</f>
        <v>--</v>
      </c>
      <c r="AF1546" s="1" t="str">
        <f ca="1">IF(startDate="",0,IF(AND('pg4'!T48&gt;=startDate,'pg4'!T48&lt;=endDate,'pg4'!R48&lt;&gt;""),'pg4'!R48,""))</f>
        <v/>
      </c>
      <c r="AG1546" s="110" t="str">
        <f>IF(AC1546="","",COUNTIFS(AC2:AC3002,AC1546))</f>
        <v/>
      </c>
      <c r="AH1546" s="2" t="str">
        <f ca="1">IFERROR(MONTH('pg4'!T48),"--")</f>
        <v>--</v>
      </c>
      <c r="AI1546" s="1">
        <f ca="1">COUNTIFS(AC2:AC3002,'pg4'!C48,AH2:AH3002,AH1546)</f>
        <v>0</v>
      </c>
    </row>
    <row r="1547" spans="27:35" ht="12.75" customHeight="1">
      <c r="AA1547" s="1">
        <f t="shared" si="25"/>
        <v>1546</v>
      </c>
      <c r="AB1547" s="1" t="b">
        <f>AND('pg4'!S49&lt;&gt;"Cancelled",'pg4'!S49&lt;&gt;"Account",'pg4'!S49&lt;&gt;"Pending",'pg4'!S49&lt;&gt;"")</f>
        <v>0</v>
      </c>
      <c r="AC1547" s="1" t="str">
        <f>IF(AB1547=TRUE,'pg4'!C49,"")</f>
        <v/>
      </c>
      <c r="AD1547" s="1" t="str">
        <f>IF('pg4'!S49="Ordered",'pg4'!C49,"")</f>
        <v/>
      </c>
      <c r="AE1547" s="2" t="str">
        <f>IF('pg4'!C49&lt;&gt;"",COUNTIF(AD2:AD3002,'pg4'!C49)&gt;4,"--")</f>
        <v>--</v>
      </c>
      <c r="AF1547" s="1" t="str">
        <f ca="1">IF(startDate="",0,IF(AND('pg4'!T49&gt;=startDate,'pg4'!T49&lt;=endDate,'pg4'!R49&lt;&gt;""),'pg4'!R49,""))</f>
        <v/>
      </c>
      <c r="AG1547" s="110" t="str">
        <f>IF(AC1547="","",COUNTIFS(AC2:AC3002,AC1547))</f>
        <v/>
      </c>
      <c r="AH1547" s="2" t="str">
        <f ca="1">IFERROR(MONTH('pg4'!T49),"--")</f>
        <v>--</v>
      </c>
      <c r="AI1547" s="1">
        <f ca="1">COUNTIFS(AC2:AC3002,'pg4'!C49,AH2:AH3002,AH1547)</f>
        <v>0</v>
      </c>
    </row>
    <row r="1548" spans="27:35" ht="12.75" customHeight="1">
      <c r="AA1548" s="1">
        <f t="shared" si="25"/>
        <v>1547</v>
      </c>
      <c r="AB1548" s="1" t="b">
        <f>AND('pg4'!S50&lt;&gt;"Cancelled",'pg4'!S50&lt;&gt;"Account",'pg4'!S50&lt;&gt;"Pending",'pg4'!S50&lt;&gt;"")</f>
        <v>0</v>
      </c>
      <c r="AC1548" s="1" t="str">
        <f>IF(AB1548=TRUE,'pg4'!C50,"")</f>
        <v/>
      </c>
      <c r="AD1548" s="1" t="str">
        <f>IF('pg4'!S50="Ordered",'pg4'!C50,"")</f>
        <v/>
      </c>
      <c r="AE1548" s="2" t="str">
        <f>IF('pg4'!C50&lt;&gt;"",COUNTIF(AD2:AD3002,'pg4'!C50)&gt;4,"--")</f>
        <v>--</v>
      </c>
      <c r="AF1548" s="1" t="str">
        <f ca="1">IF(startDate="",0,IF(AND('pg4'!T50&gt;=startDate,'pg4'!T50&lt;=endDate,'pg4'!R50&lt;&gt;""),'pg4'!R50,""))</f>
        <v/>
      </c>
      <c r="AG1548" s="110" t="str">
        <f>IF(AC1548="","",COUNTIFS(AC2:AC3002,AC1548))</f>
        <v/>
      </c>
      <c r="AH1548" s="2" t="str">
        <f ca="1">IFERROR(MONTH('pg4'!T50),"--")</f>
        <v>--</v>
      </c>
      <c r="AI1548" s="1">
        <f ca="1">COUNTIFS(AC2:AC3002,'pg4'!C50,AH2:AH3002,AH1548)</f>
        <v>0</v>
      </c>
    </row>
    <row r="1549" spans="27:35" ht="12.75" customHeight="1">
      <c r="AA1549" s="1">
        <f t="shared" si="25"/>
        <v>1548</v>
      </c>
      <c r="AB1549" s="1" t="b">
        <f>AND('pg4'!S51&lt;&gt;"Cancelled",'pg4'!S51&lt;&gt;"Account",'pg4'!S51&lt;&gt;"Pending",'pg4'!S51&lt;&gt;"")</f>
        <v>0</v>
      </c>
      <c r="AC1549" s="1" t="str">
        <f>IF(AB1549=TRUE,'pg4'!C51,"")</f>
        <v/>
      </c>
      <c r="AD1549" s="1" t="str">
        <f>IF('pg4'!S51="Ordered",'pg4'!C51,"")</f>
        <v/>
      </c>
      <c r="AE1549" s="2" t="str">
        <f>IF('pg4'!C51&lt;&gt;"",COUNTIF(AD2:AD3002,'pg4'!C51)&gt;4,"--")</f>
        <v>--</v>
      </c>
      <c r="AF1549" s="1" t="str">
        <f ca="1">IF(startDate="",0,IF(AND('pg4'!T51&gt;=startDate,'pg4'!T51&lt;=endDate,'pg4'!R51&lt;&gt;""),'pg4'!R51,""))</f>
        <v/>
      </c>
      <c r="AG1549" s="110" t="str">
        <f>IF(AC1549="","",COUNTIFS(AC2:AC3002,AC1549))</f>
        <v/>
      </c>
      <c r="AH1549" s="2" t="str">
        <f ca="1">IFERROR(MONTH('pg4'!T51),"--")</f>
        <v>--</v>
      </c>
      <c r="AI1549" s="1">
        <f ca="1">COUNTIFS(AC2:AC3002,'pg4'!C51,AH2:AH3002,AH1549)</f>
        <v>0</v>
      </c>
    </row>
    <row r="1550" spans="27:35" ht="12.75" customHeight="1">
      <c r="AA1550" s="1">
        <f t="shared" si="25"/>
        <v>1549</v>
      </c>
      <c r="AB1550" s="1" t="b">
        <f>AND('pg4'!S52&lt;&gt;"Cancelled",'pg4'!S52&lt;&gt;"Account",'pg4'!S52&lt;&gt;"Pending",'pg4'!S52&lt;&gt;"")</f>
        <v>0</v>
      </c>
      <c r="AC1550" s="1" t="str">
        <f>IF(AB1550=TRUE,'pg4'!C52,"")</f>
        <v/>
      </c>
      <c r="AD1550" s="1" t="str">
        <f>IF('pg4'!S52="Ordered",'pg4'!C52,"")</f>
        <v/>
      </c>
      <c r="AE1550" s="2" t="str">
        <f>IF('pg4'!C52&lt;&gt;"",COUNTIF(AD2:AD3002,'pg4'!C52)&gt;4,"--")</f>
        <v>--</v>
      </c>
      <c r="AF1550" s="1" t="str">
        <f ca="1">IF(startDate="",0,IF(AND('pg4'!T52&gt;=startDate,'pg4'!T52&lt;=endDate,'pg4'!R52&lt;&gt;""),'pg4'!R52,""))</f>
        <v/>
      </c>
      <c r="AG1550" s="110" t="str">
        <f>IF(AC1550="","",COUNTIFS(AC2:AC3002,AC1550))</f>
        <v/>
      </c>
      <c r="AH1550" s="2" t="str">
        <f ca="1">IFERROR(MONTH('pg4'!T52),"--")</f>
        <v>--</v>
      </c>
      <c r="AI1550" s="1">
        <f ca="1">COUNTIFS(AC2:AC3002,'pg4'!C52,AH2:AH3002,AH1550)</f>
        <v>0</v>
      </c>
    </row>
    <row r="1551" spans="27:35" ht="12.75" customHeight="1">
      <c r="AA1551" s="1">
        <f t="shared" si="25"/>
        <v>1550</v>
      </c>
      <c r="AB1551" s="1" t="b">
        <f>AND('pg4'!S53&lt;&gt;"Cancelled",'pg4'!S53&lt;&gt;"Account",'pg4'!S53&lt;&gt;"Pending",'pg4'!S53&lt;&gt;"")</f>
        <v>0</v>
      </c>
      <c r="AC1551" s="1" t="str">
        <f>IF(AB1551=TRUE,'pg4'!C53,"")</f>
        <v/>
      </c>
      <c r="AD1551" s="1" t="str">
        <f>IF('pg4'!S53="Ordered",'pg4'!C53,"")</f>
        <v/>
      </c>
      <c r="AE1551" s="2" t="str">
        <f>IF('pg4'!C53&lt;&gt;"",COUNTIF(AD2:AD3002,'pg4'!C53)&gt;4,"--")</f>
        <v>--</v>
      </c>
      <c r="AF1551" s="1" t="str">
        <f ca="1">IF(startDate="",0,IF(AND('pg4'!T53&gt;=startDate,'pg4'!T53&lt;=endDate,'pg4'!R53&lt;&gt;""),'pg4'!R53,""))</f>
        <v/>
      </c>
      <c r="AG1551" s="110" t="str">
        <f>IF(AC1551="","",COUNTIFS(AC2:AC3002,AC1551))</f>
        <v/>
      </c>
      <c r="AH1551" s="2" t="str">
        <f ca="1">IFERROR(MONTH('pg4'!T53),"--")</f>
        <v>--</v>
      </c>
      <c r="AI1551" s="1">
        <f ca="1">COUNTIFS(AC2:AC3002,'pg4'!C53,AH2:AH3002,AH1551)</f>
        <v>0</v>
      </c>
    </row>
    <row r="1552" spans="27:35" ht="12.75" customHeight="1">
      <c r="AA1552" s="1">
        <f t="shared" si="25"/>
        <v>1551</v>
      </c>
      <c r="AB1552" s="1" t="b">
        <f>AND('pg4'!S54&lt;&gt;"Cancelled",'pg4'!S54&lt;&gt;"Account",'pg4'!S54&lt;&gt;"Pending",'pg4'!S54&lt;&gt;"")</f>
        <v>0</v>
      </c>
      <c r="AC1552" s="1" t="str">
        <f>IF(AB1552=TRUE,'pg4'!C54,"")</f>
        <v/>
      </c>
      <c r="AD1552" s="1" t="str">
        <f>IF('pg4'!S54="Ordered",'pg4'!C54,"")</f>
        <v/>
      </c>
      <c r="AE1552" s="2" t="str">
        <f>IF('pg4'!C54&lt;&gt;"",COUNTIF(AD2:AD3002,'pg4'!C54)&gt;4,"--")</f>
        <v>--</v>
      </c>
      <c r="AF1552" s="1" t="str">
        <f ca="1">IF(startDate="",0,IF(AND('pg4'!T54&gt;=startDate,'pg4'!T54&lt;=endDate,'pg4'!R54&lt;&gt;""),'pg4'!R54,""))</f>
        <v/>
      </c>
      <c r="AG1552" s="110" t="str">
        <f>IF(AC1552="","",COUNTIFS(AC2:AC3002,AC1552))</f>
        <v/>
      </c>
      <c r="AH1552" s="2" t="str">
        <f ca="1">IFERROR(MONTH('pg4'!T54),"--")</f>
        <v>--</v>
      </c>
      <c r="AI1552" s="1">
        <f ca="1">COUNTIFS(AC2:AC3002,'pg4'!C54,AH2:AH3002,AH1552)</f>
        <v>0</v>
      </c>
    </row>
    <row r="1553" spans="27:35" ht="12.75" customHeight="1">
      <c r="AA1553" s="1">
        <f t="shared" si="25"/>
        <v>1552</v>
      </c>
      <c r="AB1553" s="1" t="b">
        <f>AND('pg4'!S55&lt;&gt;"Cancelled",'pg4'!S55&lt;&gt;"Account",'pg4'!S55&lt;&gt;"Pending",'pg4'!S55&lt;&gt;"")</f>
        <v>0</v>
      </c>
      <c r="AC1553" s="1" t="str">
        <f>IF(AB1553=TRUE,'pg4'!C55,"")</f>
        <v/>
      </c>
      <c r="AD1553" s="1" t="str">
        <f>IF('pg4'!S55="Ordered",'pg4'!C55,"")</f>
        <v/>
      </c>
      <c r="AE1553" s="2" t="str">
        <f>IF('pg4'!C55&lt;&gt;"",COUNTIF(AD2:AD3002,'pg4'!C55)&gt;4,"--")</f>
        <v>--</v>
      </c>
      <c r="AF1553" s="1" t="str">
        <f ca="1">IF(startDate="",0,IF(AND('pg4'!T55&gt;=startDate,'pg4'!T55&lt;=endDate,'pg4'!R55&lt;&gt;""),'pg4'!R55,""))</f>
        <v/>
      </c>
      <c r="AG1553" s="110" t="str">
        <f>IF(AC1553="","",COUNTIFS(AC2:AC3002,AC1553))</f>
        <v/>
      </c>
      <c r="AH1553" s="2" t="str">
        <f ca="1">IFERROR(MONTH('pg4'!T55),"--")</f>
        <v>--</v>
      </c>
      <c r="AI1553" s="1">
        <f ca="1">COUNTIFS(AC2:AC3002,'pg4'!C55,AH2:AH3002,AH1553)</f>
        <v>0</v>
      </c>
    </row>
    <row r="1554" spans="27:35" ht="12.75" customHeight="1">
      <c r="AA1554" s="1">
        <f t="shared" si="25"/>
        <v>1553</v>
      </c>
      <c r="AB1554" s="1" t="b">
        <f>AND('pg4'!S56&lt;&gt;"Cancelled",'pg4'!S56&lt;&gt;"Account",'pg4'!S56&lt;&gt;"Pending",'pg4'!S56&lt;&gt;"")</f>
        <v>0</v>
      </c>
      <c r="AC1554" s="1" t="str">
        <f>IF(AB1554=TRUE,'pg4'!C56,"")</f>
        <v/>
      </c>
      <c r="AD1554" s="1" t="str">
        <f>IF('pg4'!S56="Ordered",'pg4'!C56,"")</f>
        <v/>
      </c>
      <c r="AE1554" s="2" t="str">
        <f>IF('pg4'!C56&lt;&gt;"",COUNTIF(AD2:AD3002,'pg4'!C56)&gt;4,"--")</f>
        <v>--</v>
      </c>
      <c r="AF1554" s="1" t="str">
        <f ca="1">IF(startDate="",0,IF(AND('pg4'!T56&gt;=startDate,'pg4'!T56&lt;=endDate,'pg4'!R56&lt;&gt;""),'pg4'!R56,""))</f>
        <v/>
      </c>
      <c r="AG1554" s="110" t="str">
        <f>IF(AC1554="","",COUNTIFS(AC2:AC3002,AC1554))</f>
        <v/>
      </c>
      <c r="AH1554" s="2" t="str">
        <f ca="1">IFERROR(MONTH('pg4'!T56),"--")</f>
        <v>--</v>
      </c>
      <c r="AI1554" s="1">
        <f ca="1">COUNTIFS(AC2:AC3002,'pg4'!C56,AH2:AH3002,AH1554)</f>
        <v>0</v>
      </c>
    </row>
    <row r="1555" spans="27:35" ht="12.75" customHeight="1">
      <c r="AA1555" s="1">
        <f t="shared" si="25"/>
        <v>1554</v>
      </c>
      <c r="AB1555" s="1" t="b">
        <f>AND('pg4'!S57&lt;&gt;"Cancelled",'pg4'!S57&lt;&gt;"Account",'pg4'!S57&lt;&gt;"Pending",'pg4'!S57&lt;&gt;"")</f>
        <v>0</v>
      </c>
      <c r="AC1555" s="1" t="str">
        <f>IF(AB1555=TRUE,'pg4'!C57,"")</f>
        <v/>
      </c>
      <c r="AD1555" s="1" t="str">
        <f>IF('pg4'!S57="Ordered",'pg4'!C57,"")</f>
        <v/>
      </c>
      <c r="AE1555" s="2" t="str">
        <f>IF('pg4'!C57&lt;&gt;"",COUNTIF(AD2:AD3002,'pg4'!C57)&gt;4,"--")</f>
        <v>--</v>
      </c>
      <c r="AF1555" s="1" t="str">
        <f ca="1">IF(startDate="",0,IF(AND('pg4'!T57&gt;=startDate,'pg4'!T57&lt;=endDate,'pg4'!R57&lt;&gt;""),'pg4'!R57,""))</f>
        <v/>
      </c>
      <c r="AG1555" s="110" t="str">
        <f>IF(AC1555="","",COUNTIFS(AC2:AC3002,AC1555))</f>
        <v/>
      </c>
      <c r="AH1555" s="2" t="str">
        <f ca="1">IFERROR(MONTH('pg4'!T57),"--")</f>
        <v>--</v>
      </c>
      <c r="AI1555" s="1">
        <f ca="1">COUNTIFS(AC2:AC3002,'pg4'!C57,AH2:AH3002,AH1555)</f>
        <v>0</v>
      </c>
    </row>
    <row r="1556" spans="27:35" ht="12.75" customHeight="1">
      <c r="AA1556" s="1">
        <f t="shared" si="25"/>
        <v>1555</v>
      </c>
      <c r="AB1556" s="1" t="b">
        <f>AND('pg4'!S58&lt;&gt;"Cancelled",'pg4'!S58&lt;&gt;"Account",'pg4'!S58&lt;&gt;"Pending",'pg4'!S58&lt;&gt;"")</f>
        <v>0</v>
      </c>
      <c r="AC1556" s="1" t="str">
        <f>IF(AB1556=TRUE,'pg4'!C58,"")</f>
        <v/>
      </c>
      <c r="AD1556" s="1" t="str">
        <f>IF('pg4'!S58="Ordered",'pg4'!C58,"")</f>
        <v/>
      </c>
      <c r="AE1556" s="2" t="str">
        <f>IF('pg4'!C58&lt;&gt;"",COUNTIF(AD2:AD3002,'pg4'!C58)&gt;4,"--")</f>
        <v>--</v>
      </c>
      <c r="AF1556" s="1" t="str">
        <f ca="1">IF(startDate="",0,IF(AND('pg4'!T58&gt;=startDate,'pg4'!T58&lt;=endDate,'pg4'!R58&lt;&gt;""),'pg4'!R58,""))</f>
        <v/>
      </c>
      <c r="AG1556" s="110" t="str">
        <f>IF(AC1556="","",COUNTIFS(AC2:AC3002,AC1556))</f>
        <v/>
      </c>
      <c r="AH1556" s="2" t="str">
        <f ca="1">IFERROR(MONTH('pg4'!T58),"--")</f>
        <v>--</v>
      </c>
      <c r="AI1556" s="1">
        <f ca="1">COUNTIFS(AC2:AC3002,'pg4'!C58,AH2:AH3002,AH1556)</f>
        <v>0</v>
      </c>
    </row>
    <row r="1557" spans="27:35" ht="12.75" customHeight="1">
      <c r="AA1557" s="1">
        <f t="shared" si="25"/>
        <v>1556</v>
      </c>
      <c r="AB1557" s="1" t="b">
        <f>AND('pg4'!S59&lt;&gt;"Cancelled",'pg4'!S59&lt;&gt;"Account",'pg4'!S59&lt;&gt;"Pending",'pg4'!S59&lt;&gt;"")</f>
        <v>0</v>
      </c>
      <c r="AC1557" s="1" t="str">
        <f>IF(AB1557=TRUE,'pg4'!C59,"")</f>
        <v/>
      </c>
      <c r="AD1557" s="1" t="str">
        <f>IF('pg4'!S59="Ordered",'pg4'!C59,"")</f>
        <v/>
      </c>
      <c r="AE1557" s="2" t="str">
        <f>IF('pg4'!C59&lt;&gt;"",COUNTIF(AD2:AD3002,'pg4'!C59)&gt;4,"--")</f>
        <v>--</v>
      </c>
      <c r="AF1557" s="1" t="str">
        <f ca="1">IF(startDate="",0,IF(AND('pg4'!T59&gt;=startDate,'pg4'!T59&lt;=endDate,'pg4'!R59&lt;&gt;""),'pg4'!R59,""))</f>
        <v/>
      </c>
      <c r="AG1557" s="110" t="str">
        <f>IF(AC1557="","",COUNTIFS(AC2:AC3002,AC1557))</f>
        <v/>
      </c>
      <c r="AH1557" s="2" t="str">
        <f ca="1">IFERROR(MONTH('pg4'!T59),"--")</f>
        <v>--</v>
      </c>
      <c r="AI1557" s="1">
        <f ca="1">COUNTIFS(AC2:AC3002,'pg4'!C59,AH2:AH3002,AH1557)</f>
        <v>0</v>
      </c>
    </row>
    <row r="1558" spans="27:35" ht="12.75" customHeight="1">
      <c r="AA1558" s="1">
        <f t="shared" si="25"/>
        <v>1557</v>
      </c>
      <c r="AB1558" s="1" t="b">
        <f>AND('pg4'!S60&lt;&gt;"Cancelled",'pg4'!S60&lt;&gt;"Account",'pg4'!S60&lt;&gt;"Pending",'pg4'!S60&lt;&gt;"")</f>
        <v>0</v>
      </c>
      <c r="AC1558" s="1" t="str">
        <f>IF(AB1558=TRUE,'pg4'!C60,"")</f>
        <v/>
      </c>
      <c r="AD1558" s="1" t="str">
        <f>IF('pg4'!S60="Ordered",'pg4'!C60,"")</f>
        <v/>
      </c>
      <c r="AE1558" s="2" t="str">
        <f>IF('pg4'!C60&lt;&gt;"",COUNTIF(AD2:AD3002,'pg4'!C60)&gt;4,"--")</f>
        <v>--</v>
      </c>
      <c r="AF1558" s="1" t="str">
        <f ca="1">IF(startDate="",0,IF(AND('pg4'!T60&gt;=startDate,'pg4'!T60&lt;=endDate,'pg4'!R60&lt;&gt;""),'pg4'!R60,""))</f>
        <v/>
      </c>
      <c r="AG1558" s="110" t="str">
        <f>IF(AC1558="","",COUNTIFS(AC2:AC3002,AC1558))</f>
        <v/>
      </c>
      <c r="AH1558" s="2" t="str">
        <f ca="1">IFERROR(MONTH('pg4'!T60),"--")</f>
        <v>--</v>
      </c>
      <c r="AI1558" s="1">
        <f ca="1">COUNTIFS(AC2:AC3002,'pg4'!C60,AH2:AH3002,AH1558)</f>
        <v>0</v>
      </c>
    </row>
    <row r="1559" spans="27:35" ht="12.75" customHeight="1">
      <c r="AA1559" s="1">
        <f t="shared" si="25"/>
        <v>1558</v>
      </c>
      <c r="AB1559" s="1" t="b">
        <f>AND('pg4'!S61&lt;&gt;"Cancelled",'pg4'!S61&lt;&gt;"Account",'pg4'!S61&lt;&gt;"Pending",'pg4'!S61&lt;&gt;"")</f>
        <v>0</v>
      </c>
      <c r="AC1559" s="1" t="str">
        <f>IF(AB1559=TRUE,'pg4'!C61,"")</f>
        <v/>
      </c>
      <c r="AD1559" s="1" t="str">
        <f>IF('pg4'!S61="Ordered",'pg4'!C61,"")</f>
        <v/>
      </c>
      <c r="AE1559" s="2" t="str">
        <f>IF('pg4'!C61&lt;&gt;"",COUNTIF(AD2:AD3002,'pg4'!C61)&gt;4,"--")</f>
        <v>--</v>
      </c>
      <c r="AF1559" s="1" t="str">
        <f ca="1">IF(startDate="",0,IF(AND('pg4'!T61&gt;=startDate,'pg4'!T61&lt;=endDate,'pg4'!R61&lt;&gt;""),'pg4'!R61,""))</f>
        <v/>
      </c>
      <c r="AG1559" s="110" t="str">
        <f>IF(AC1559="","",COUNTIFS(AC2:AC3002,AC1559))</f>
        <v/>
      </c>
      <c r="AH1559" s="2" t="str">
        <f ca="1">IFERROR(MONTH('pg4'!T61),"--")</f>
        <v>--</v>
      </c>
      <c r="AI1559" s="1">
        <f ca="1">COUNTIFS(AC2:AC3002,'pg4'!C61,AH2:AH3002,AH1559)</f>
        <v>0</v>
      </c>
    </row>
    <row r="1560" spans="27:35" ht="12.75" customHeight="1">
      <c r="AA1560" s="1">
        <f t="shared" si="25"/>
        <v>1559</v>
      </c>
      <c r="AB1560" s="1" t="b">
        <f>AND('pg4'!S62&lt;&gt;"Cancelled",'pg4'!S62&lt;&gt;"Account",'pg4'!S62&lt;&gt;"Pending",'pg4'!S62&lt;&gt;"")</f>
        <v>0</v>
      </c>
      <c r="AC1560" s="1" t="str">
        <f>IF(AB1560=TRUE,'pg4'!C62,"")</f>
        <v/>
      </c>
      <c r="AD1560" s="1" t="str">
        <f>IF('pg4'!S62="Ordered",'pg4'!C62,"")</f>
        <v/>
      </c>
      <c r="AE1560" s="2" t="str">
        <f>IF('pg4'!C62&lt;&gt;"",COUNTIF(AD2:AD3002,'pg4'!C62)&gt;4,"--")</f>
        <v>--</v>
      </c>
      <c r="AF1560" s="1" t="str">
        <f ca="1">IF(startDate="",0,IF(AND('pg4'!T62&gt;=startDate,'pg4'!T62&lt;=endDate,'pg4'!R62&lt;&gt;""),'pg4'!R62,""))</f>
        <v/>
      </c>
      <c r="AG1560" s="110" t="str">
        <f>IF(AC1560="","",COUNTIFS(AC2:AC3002,AC1560))</f>
        <v/>
      </c>
      <c r="AH1560" s="2" t="str">
        <f ca="1">IFERROR(MONTH('pg4'!T62),"--")</f>
        <v>--</v>
      </c>
      <c r="AI1560" s="1">
        <f ca="1">COUNTIFS(AC2:AC3002,'pg4'!C62,AH2:AH3002,AH1560)</f>
        <v>0</v>
      </c>
    </row>
    <row r="1561" spans="27:35" ht="12.75" customHeight="1">
      <c r="AA1561" s="1">
        <f t="shared" si="25"/>
        <v>1560</v>
      </c>
      <c r="AB1561" s="1" t="b">
        <f>AND('pg4'!S63&lt;&gt;"Cancelled",'pg4'!S63&lt;&gt;"Account",'pg4'!S63&lt;&gt;"Pending",'pg4'!S63&lt;&gt;"")</f>
        <v>0</v>
      </c>
      <c r="AC1561" s="1" t="str">
        <f>IF(AB1561=TRUE,'pg4'!C63,"")</f>
        <v/>
      </c>
      <c r="AD1561" s="1" t="str">
        <f>IF('pg4'!S63="Ordered",'pg4'!C63,"")</f>
        <v/>
      </c>
      <c r="AE1561" s="2" t="str">
        <f>IF('pg4'!C63&lt;&gt;"",COUNTIF(AD2:AD3002,'pg4'!C63)&gt;4,"--")</f>
        <v>--</v>
      </c>
      <c r="AF1561" s="1" t="str">
        <f ca="1">IF(startDate="",0,IF(AND('pg4'!T63&gt;=startDate,'pg4'!T63&lt;=endDate,'pg4'!R63&lt;&gt;""),'pg4'!R63,""))</f>
        <v/>
      </c>
      <c r="AG1561" s="110" t="str">
        <f>IF(AC1561="","",COUNTIFS(AC2:AC3002,AC1561))</f>
        <v/>
      </c>
      <c r="AH1561" s="2" t="str">
        <f ca="1">IFERROR(MONTH('pg4'!T63),"--")</f>
        <v>--</v>
      </c>
      <c r="AI1561" s="1">
        <f ca="1">COUNTIFS(AC2:AC3002,'pg4'!C63,AH2:AH3002,AH1561)</f>
        <v>0</v>
      </c>
    </row>
    <row r="1562" spans="27:35" ht="12.75" customHeight="1">
      <c r="AA1562" s="1">
        <f t="shared" si="25"/>
        <v>1561</v>
      </c>
      <c r="AB1562" s="1" t="b">
        <f>AND('pg4'!S64&lt;&gt;"Cancelled",'pg4'!S64&lt;&gt;"Account",'pg4'!S64&lt;&gt;"Pending",'pg4'!S64&lt;&gt;"")</f>
        <v>0</v>
      </c>
      <c r="AC1562" s="1" t="str">
        <f>IF(AB1562=TRUE,'pg4'!C64,"")</f>
        <v/>
      </c>
      <c r="AD1562" s="1" t="str">
        <f>IF('pg4'!S64="Ordered",'pg4'!C64,"")</f>
        <v/>
      </c>
      <c r="AE1562" s="2" t="str">
        <f>IF('pg4'!C64&lt;&gt;"",COUNTIF(AD2:AD3002,'pg4'!C64)&gt;4,"--")</f>
        <v>--</v>
      </c>
      <c r="AF1562" s="1" t="str">
        <f ca="1">IF(startDate="",0,IF(AND('pg4'!T64&gt;=startDate,'pg4'!T64&lt;=endDate,'pg4'!R64&lt;&gt;""),'pg4'!R64,""))</f>
        <v/>
      </c>
      <c r="AG1562" s="110" t="str">
        <f>IF(AC1562="","",COUNTIFS(AC2:AC3002,AC1562))</f>
        <v/>
      </c>
      <c r="AH1562" s="2" t="str">
        <f ca="1">IFERROR(MONTH('pg4'!T64),"--")</f>
        <v>--</v>
      </c>
      <c r="AI1562" s="1">
        <f ca="1">COUNTIFS(AC2:AC3002,'pg4'!C64,AH2:AH3002,AH1562)</f>
        <v>0</v>
      </c>
    </row>
    <row r="1563" spans="27:35" ht="12.75" customHeight="1">
      <c r="AA1563" s="1">
        <f t="shared" si="25"/>
        <v>1562</v>
      </c>
      <c r="AB1563" s="1" t="b">
        <f>AND('pg4'!S65&lt;&gt;"Cancelled",'pg4'!S65&lt;&gt;"Account",'pg4'!S65&lt;&gt;"Pending",'pg4'!S65&lt;&gt;"")</f>
        <v>0</v>
      </c>
      <c r="AC1563" s="1" t="str">
        <f>IF(AB1563=TRUE,'pg4'!C65,"")</f>
        <v/>
      </c>
      <c r="AD1563" s="1" t="str">
        <f>IF('pg4'!S65="Ordered",'pg4'!C65,"")</f>
        <v/>
      </c>
      <c r="AE1563" s="2" t="str">
        <f>IF('pg4'!C65&lt;&gt;"",COUNTIF(AD2:AD3002,'pg4'!C65)&gt;4,"--")</f>
        <v>--</v>
      </c>
      <c r="AF1563" s="1" t="str">
        <f ca="1">IF(startDate="",0,IF(AND('pg4'!T65&gt;=startDate,'pg4'!T65&lt;=endDate,'pg4'!R65&lt;&gt;""),'pg4'!R65,""))</f>
        <v/>
      </c>
      <c r="AG1563" s="110" t="str">
        <f>IF(AC1563="","",COUNTIFS(AC2:AC3002,AC1563))</f>
        <v/>
      </c>
      <c r="AH1563" s="2" t="str">
        <f ca="1">IFERROR(MONTH('pg4'!T65),"--")</f>
        <v>--</v>
      </c>
      <c r="AI1563" s="1">
        <f ca="1">COUNTIFS(AC2:AC3002,'pg4'!C65,AH2:AH3002,AH1563)</f>
        <v>0</v>
      </c>
    </row>
    <row r="1564" spans="27:35" ht="12.75" customHeight="1">
      <c r="AA1564" s="1">
        <f t="shared" si="25"/>
        <v>1563</v>
      </c>
      <c r="AB1564" s="1" t="b">
        <f>AND('pg4'!S66&lt;&gt;"Cancelled",'pg4'!S66&lt;&gt;"Account",'pg4'!S66&lt;&gt;"Pending",'pg4'!S66&lt;&gt;"")</f>
        <v>0</v>
      </c>
      <c r="AC1564" s="1" t="str">
        <f>IF(AB1564=TRUE,'pg4'!C66,"")</f>
        <v/>
      </c>
      <c r="AD1564" s="1" t="str">
        <f>IF('pg4'!S66="Ordered",'pg4'!C66,"")</f>
        <v/>
      </c>
      <c r="AE1564" s="2" t="str">
        <f>IF('pg4'!C66&lt;&gt;"",COUNTIF(AD2:AD3002,'pg4'!C66)&gt;4,"--")</f>
        <v>--</v>
      </c>
      <c r="AF1564" s="1" t="str">
        <f ca="1">IF(startDate="",0,IF(AND('pg4'!T66&gt;=startDate,'pg4'!T66&lt;=endDate,'pg4'!R66&lt;&gt;""),'pg4'!R66,""))</f>
        <v/>
      </c>
      <c r="AG1564" s="110" t="str">
        <f>IF(AC1564="","",COUNTIFS(AC2:AC3002,AC1564))</f>
        <v/>
      </c>
      <c r="AH1564" s="2" t="str">
        <f ca="1">IFERROR(MONTH('pg4'!T66),"--")</f>
        <v>--</v>
      </c>
      <c r="AI1564" s="1">
        <f ca="1">COUNTIFS(AC2:AC3002,'pg4'!C66,AH2:AH3002,AH1564)</f>
        <v>0</v>
      </c>
    </row>
    <row r="1565" spans="27:35" ht="12.75" customHeight="1">
      <c r="AA1565" s="1">
        <f t="shared" si="25"/>
        <v>1564</v>
      </c>
      <c r="AB1565" s="1" t="b">
        <f>AND('pg4'!S67&lt;&gt;"Cancelled",'pg4'!S67&lt;&gt;"Account",'pg4'!S67&lt;&gt;"Pending",'pg4'!S67&lt;&gt;"")</f>
        <v>0</v>
      </c>
      <c r="AC1565" s="1" t="str">
        <f>IF(AB1565=TRUE,'pg4'!C67,"")</f>
        <v/>
      </c>
      <c r="AD1565" s="1" t="str">
        <f>IF('pg4'!S67="Ordered",'pg4'!C67,"")</f>
        <v/>
      </c>
      <c r="AE1565" s="2" t="str">
        <f>IF('pg4'!C67&lt;&gt;"",COUNTIF(AD2:AD3002,'pg4'!C67)&gt;4,"--")</f>
        <v>--</v>
      </c>
      <c r="AF1565" s="1" t="str">
        <f ca="1">IF(startDate="",0,IF(AND('pg4'!T67&gt;=startDate,'pg4'!T67&lt;=endDate,'pg4'!R67&lt;&gt;""),'pg4'!R67,""))</f>
        <v/>
      </c>
      <c r="AG1565" s="110" t="str">
        <f>IF(AC1565="","",COUNTIFS(AC2:AC3002,AC1565))</f>
        <v/>
      </c>
      <c r="AH1565" s="2" t="str">
        <f ca="1">IFERROR(MONTH('pg4'!T67),"--")</f>
        <v>--</v>
      </c>
      <c r="AI1565" s="1">
        <f ca="1">COUNTIFS(AC2:AC3002,'pg4'!C67,AH2:AH3002,AH1565)</f>
        <v>0</v>
      </c>
    </row>
    <row r="1566" spans="27:35" ht="12.75" customHeight="1">
      <c r="AA1566" s="1">
        <f t="shared" si="25"/>
        <v>1565</v>
      </c>
      <c r="AB1566" s="1" t="b">
        <f>AND('pg4'!S68&lt;&gt;"Cancelled",'pg4'!S68&lt;&gt;"Account",'pg4'!S68&lt;&gt;"Pending",'pg4'!S68&lt;&gt;"")</f>
        <v>0</v>
      </c>
      <c r="AC1566" s="1" t="str">
        <f>IF(AB1566=TRUE,'pg4'!C68,"")</f>
        <v/>
      </c>
      <c r="AD1566" s="1" t="str">
        <f>IF('pg4'!S68="Ordered",'pg4'!C68,"")</f>
        <v/>
      </c>
      <c r="AE1566" s="2" t="str">
        <f>IF('pg4'!C68&lt;&gt;"",COUNTIF(AD2:AD3002,'pg4'!C68)&gt;4,"--")</f>
        <v>--</v>
      </c>
      <c r="AF1566" s="1" t="str">
        <f ca="1">IF(startDate="",0,IF(AND('pg4'!T68&gt;=startDate,'pg4'!T68&lt;=endDate,'pg4'!R68&lt;&gt;""),'pg4'!R68,""))</f>
        <v/>
      </c>
      <c r="AG1566" s="110" t="str">
        <f>IF(AC1566="","",COUNTIFS(AC2:AC3002,AC1566))</f>
        <v/>
      </c>
      <c r="AH1566" s="2" t="str">
        <f ca="1">IFERROR(MONTH('pg4'!T68),"--")</f>
        <v>--</v>
      </c>
      <c r="AI1566" s="1">
        <f ca="1">COUNTIFS(AC2:AC3002,'pg4'!C68,AH2:AH3002,AH1566)</f>
        <v>0</v>
      </c>
    </row>
    <row r="1567" spans="27:35" ht="12.75" customHeight="1">
      <c r="AA1567" s="1">
        <f t="shared" si="25"/>
        <v>1566</v>
      </c>
      <c r="AB1567" s="1" t="b">
        <f>AND('pg4'!S69&lt;&gt;"Cancelled",'pg4'!S69&lt;&gt;"Account",'pg4'!S69&lt;&gt;"Pending",'pg4'!S69&lt;&gt;"")</f>
        <v>0</v>
      </c>
      <c r="AC1567" s="1" t="str">
        <f>IF(AB1567=TRUE,'pg4'!C69,"")</f>
        <v/>
      </c>
      <c r="AD1567" s="1" t="str">
        <f>IF('pg4'!S69="Ordered",'pg4'!C69,"")</f>
        <v/>
      </c>
      <c r="AE1567" s="2" t="str">
        <f>IF('pg4'!C69&lt;&gt;"",COUNTIF(AD2:AD3002,'pg4'!C69)&gt;4,"--")</f>
        <v>--</v>
      </c>
      <c r="AF1567" s="1" t="str">
        <f ca="1">IF(startDate="",0,IF(AND('pg4'!T69&gt;=startDate,'pg4'!T69&lt;=endDate,'pg4'!R69&lt;&gt;""),'pg4'!R69,""))</f>
        <v/>
      </c>
      <c r="AG1567" s="110" t="str">
        <f>IF(AC1567="","",COUNTIFS(AC2:AC3002,AC1567))</f>
        <v/>
      </c>
      <c r="AH1567" s="2" t="str">
        <f ca="1">IFERROR(MONTH('pg4'!T69),"--")</f>
        <v>--</v>
      </c>
      <c r="AI1567" s="1">
        <f ca="1">COUNTIFS(AC2:AC3002,'pg4'!C69,AH2:AH3002,AH1567)</f>
        <v>0</v>
      </c>
    </row>
    <row r="1568" spans="27:35" ht="12.75" customHeight="1">
      <c r="AA1568" s="1">
        <f t="shared" si="25"/>
        <v>1567</v>
      </c>
      <c r="AB1568" s="1" t="b">
        <f>AND('pg4'!S70&lt;&gt;"Cancelled",'pg4'!S70&lt;&gt;"Account",'pg4'!S70&lt;&gt;"Pending",'pg4'!S70&lt;&gt;"")</f>
        <v>0</v>
      </c>
      <c r="AC1568" s="1" t="str">
        <f>IF(AB1568=TRUE,'pg4'!C70,"")</f>
        <v/>
      </c>
      <c r="AD1568" s="1" t="str">
        <f>IF('pg4'!S70="Ordered",'pg4'!C70,"")</f>
        <v/>
      </c>
      <c r="AE1568" s="2" t="str">
        <f>IF('pg4'!C70&lt;&gt;"",COUNTIF(AD2:AD3002,'pg4'!C70)&gt;4,"--")</f>
        <v>--</v>
      </c>
      <c r="AF1568" s="1" t="str">
        <f ca="1">IF(startDate="",0,IF(AND('pg4'!T70&gt;=startDate,'pg4'!T70&lt;=endDate,'pg4'!R70&lt;&gt;""),'pg4'!R70,""))</f>
        <v/>
      </c>
      <c r="AG1568" s="110" t="str">
        <f>IF(AC1568="","",COUNTIFS(AC2:AC3002,AC1568))</f>
        <v/>
      </c>
      <c r="AH1568" s="2" t="str">
        <f ca="1">IFERROR(MONTH('pg4'!T70),"--")</f>
        <v>--</v>
      </c>
      <c r="AI1568" s="1">
        <f ca="1">COUNTIFS(AC2:AC3002,'pg4'!C70,AH2:AH3002,AH1568)</f>
        <v>0</v>
      </c>
    </row>
    <row r="1569" spans="27:35" ht="12.75" customHeight="1">
      <c r="AA1569" s="1">
        <f t="shared" si="25"/>
        <v>1568</v>
      </c>
      <c r="AB1569" s="1" t="b">
        <f>AND('pg4'!S71&lt;&gt;"Cancelled",'pg4'!S71&lt;&gt;"Account",'pg4'!S71&lt;&gt;"Pending",'pg4'!S71&lt;&gt;"")</f>
        <v>0</v>
      </c>
      <c r="AC1569" s="1" t="str">
        <f>IF(AB1569=TRUE,'pg4'!C71,"")</f>
        <v/>
      </c>
      <c r="AD1569" s="1" t="str">
        <f>IF('pg4'!S71="Ordered",'pg4'!C71,"")</f>
        <v/>
      </c>
      <c r="AE1569" s="2" t="str">
        <f>IF('pg4'!C71&lt;&gt;"",COUNTIF(AD2:AD3002,'pg4'!C71)&gt;4,"--")</f>
        <v>--</v>
      </c>
      <c r="AF1569" s="1" t="str">
        <f ca="1">IF(startDate="",0,IF(AND('pg4'!T71&gt;=startDate,'pg4'!T71&lt;=endDate,'pg4'!R71&lt;&gt;""),'pg4'!R71,""))</f>
        <v/>
      </c>
      <c r="AG1569" s="110" t="str">
        <f>IF(AC1569="","",COUNTIFS(AC2:AC3002,AC1569))</f>
        <v/>
      </c>
      <c r="AH1569" s="2" t="str">
        <f ca="1">IFERROR(MONTH('pg4'!T71),"--")</f>
        <v>--</v>
      </c>
      <c r="AI1569" s="1">
        <f ca="1">COUNTIFS(AC2:AC3002,'pg4'!C71,AH2:AH3002,AH1569)</f>
        <v>0</v>
      </c>
    </row>
    <row r="1570" spans="27:35" ht="12.75" customHeight="1">
      <c r="AA1570" s="1">
        <f t="shared" si="25"/>
        <v>1569</v>
      </c>
      <c r="AB1570" s="1" t="b">
        <f>AND('pg4'!S72&lt;&gt;"Cancelled",'pg4'!S72&lt;&gt;"Account",'pg4'!S72&lt;&gt;"Pending",'pg4'!S72&lt;&gt;"")</f>
        <v>0</v>
      </c>
      <c r="AC1570" s="1" t="str">
        <f>IF(AB1570=TRUE,'pg4'!C72,"")</f>
        <v/>
      </c>
      <c r="AD1570" s="1" t="str">
        <f>IF('pg4'!S72="Ordered",'pg4'!C72,"")</f>
        <v/>
      </c>
      <c r="AE1570" s="2" t="str">
        <f>IF('pg4'!C72&lt;&gt;"",COUNTIF(AD2:AD3002,'pg4'!C72)&gt;4,"--")</f>
        <v>--</v>
      </c>
      <c r="AF1570" s="1" t="str">
        <f ca="1">IF(startDate="",0,IF(AND('pg4'!T72&gt;=startDate,'pg4'!T72&lt;=endDate,'pg4'!R72&lt;&gt;""),'pg4'!R72,""))</f>
        <v/>
      </c>
      <c r="AG1570" s="110" t="str">
        <f>IF(AC1570="","",COUNTIFS(AC2:AC3002,AC1570))</f>
        <v/>
      </c>
      <c r="AH1570" s="2" t="str">
        <f ca="1">IFERROR(MONTH('pg4'!T72),"--")</f>
        <v>--</v>
      </c>
      <c r="AI1570" s="1">
        <f ca="1">COUNTIFS(AC2:AC3002,'pg4'!C72,AH2:AH3002,AH1570)</f>
        <v>0</v>
      </c>
    </row>
    <row r="1571" spans="27:35" ht="12.75" customHeight="1">
      <c r="AA1571" s="1">
        <f t="shared" si="25"/>
        <v>1570</v>
      </c>
      <c r="AB1571" s="1" t="b">
        <f>AND('pg4'!S73&lt;&gt;"Cancelled",'pg4'!S73&lt;&gt;"Account",'pg4'!S73&lt;&gt;"Pending",'pg4'!S73&lt;&gt;"")</f>
        <v>0</v>
      </c>
      <c r="AC1571" s="1" t="str">
        <f>IF(AB1571=TRUE,'pg4'!C73,"")</f>
        <v/>
      </c>
      <c r="AD1571" s="1" t="str">
        <f>IF('pg4'!S73="Ordered",'pg4'!C73,"")</f>
        <v/>
      </c>
      <c r="AE1571" s="2" t="str">
        <f>IF('pg4'!C73&lt;&gt;"",COUNTIF(AD2:AD3002,'pg4'!C73)&gt;4,"--")</f>
        <v>--</v>
      </c>
      <c r="AF1571" s="1" t="str">
        <f ca="1">IF(startDate="",0,IF(AND('pg4'!T73&gt;=startDate,'pg4'!T73&lt;=endDate,'pg4'!R73&lt;&gt;""),'pg4'!R73,""))</f>
        <v/>
      </c>
      <c r="AG1571" s="110" t="str">
        <f>IF(AC1571="","",COUNTIFS(AC2:AC3002,AC1571))</f>
        <v/>
      </c>
      <c r="AH1571" s="2" t="str">
        <f ca="1">IFERROR(MONTH('pg4'!T73),"--")</f>
        <v>--</v>
      </c>
      <c r="AI1571" s="1">
        <f ca="1">COUNTIFS(AC2:AC3002,'pg4'!C73,AH2:AH3002,AH1571)</f>
        <v>0</v>
      </c>
    </row>
    <row r="1572" spans="27:35" ht="12.75" customHeight="1">
      <c r="AA1572" s="1">
        <f t="shared" si="25"/>
        <v>1571</v>
      </c>
      <c r="AB1572" s="1" t="b">
        <f>AND('pg4'!S74&lt;&gt;"Cancelled",'pg4'!S74&lt;&gt;"Account",'pg4'!S74&lt;&gt;"Pending",'pg4'!S74&lt;&gt;"")</f>
        <v>0</v>
      </c>
      <c r="AC1572" s="1" t="str">
        <f>IF(AB1572=TRUE,'pg4'!C74,"")</f>
        <v/>
      </c>
      <c r="AD1572" s="1" t="str">
        <f>IF('pg4'!S74="Ordered",'pg4'!C74,"")</f>
        <v/>
      </c>
      <c r="AE1572" s="2" t="str">
        <f>IF('pg4'!C74&lt;&gt;"",COUNTIF(AD2:AD3002,'pg4'!C74)&gt;4,"--")</f>
        <v>--</v>
      </c>
      <c r="AF1572" s="1" t="str">
        <f ca="1">IF(startDate="",0,IF(AND('pg4'!T74&gt;=startDate,'pg4'!T74&lt;=endDate,'pg4'!R74&lt;&gt;""),'pg4'!R74,""))</f>
        <v/>
      </c>
      <c r="AG1572" s="110" t="str">
        <f>IF(AC1572="","",COUNTIFS(AC2:AC3002,AC1572))</f>
        <v/>
      </c>
      <c r="AH1572" s="2" t="str">
        <f ca="1">IFERROR(MONTH('pg4'!T74),"--")</f>
        <v>--</v>
      </c>
      <c r="AI1572" s="1">
        <f ca="1">COUNTIFS(AC2:AC3002,'pg4'!C74,AH2:AH3002,AH1572)</f>
        <v>0</v>
      </c>
    </row>
    <row r="1573" spans="27:35" ht="12.75" customHeight="1">
      <c r="AA1573" s="1">
        <f t="shared" si="25"/>
        <v>1572</v>
      </c>
      <c r="AB1573" s="1" t="b">
        <f>AND('pg4'!S75&lt;&gt;"Cancelled",'pg4'!S75&lt;&gt;"Account",'pg4'!S75&lt;&gt;"Pending",'pg4'!S75&lt;&gt;"")</f>
        <v>0</v>
      </c>
      <c r="AC1573" s="1" t="str">
        <f>IF(AB1573=TRUE,'pg4'!C75,"")</f>
        <v/>
      </c>
      <c r="AD1573" s="1" t="str">
        <f>IF('pg4'!S75="Ordered",'pg4'!C75,"")</f>
        <v/>
      </c>
      <c r="AE1573" s="2" t="str">
        <f>IF('pg4'!C75&lt;&gt;"",COUNTIF(AD2:AD3002,'pg4'!C75)&gt;4,"--")</f>
        <v>--</v>
      </c>
      <c r="AF1573" s="1" t="str">
        <f ca="1">IF(startDate="",0,IF(AND('pg4'!T75&gt;=startDate,'pg4'!T75&lt;=endDate,'pg4'!R75&lt;&gt;""),'pg4'!R75,""))</f>
        <v/>
      </c>
      <c r="AG1573" s="110" t="str">
        <f>IF(AC1573="","",COUNTIFS(AC2:AC3002,AC1573))</f>
        <v/>
      </c>
      <c r="AH1573" s="2" t="str">
        <f ca="1">IFERROR(MONTH('pg4'!T75),"--")</f>
        <v>--</v>
      </c>
      <c r="AI1573" s="1">
        <f ca="1">COUNTIFS(AC2:AC3002,'pg4'!C75,AH2:AH3002,AH1573)</f>
        <v>0</v>
      </c>
    </row>
    <row r="1574" spans="27:35" ht="12.75" customHeight="1">
      <c r="AA1574" s="1">
        <f t="shared" si="25"/>
        <v>1573</v>
      </c>
      <c r="AB1574" s="1" t="b">
        <f>AND('pg4'!S76&lt;&gt;"Cancelled",'pg4'!S76&lt;&gt;"Account",'pg4'!S76&lt;&gt;"Pending",'pg4'!S76&lt;&gt;"")</f>
        <v>0</v>
      </c>
      <c r="AC1574" s="1" t="str">
        <f>IF(AB1574=TRUE,'pg4'!C76,"")</f>
        <v/>
      </c>
      <c r="AD1574" s="1" t="str">
        <f>IF('pg4'!S76="Ordered",'pg4'!C76,"")</f>
        <v/>
      </c>
      <c r="AE1574" s="2" t="str">
        <f>IF('pg4'!C76&lt;&gt;"",COUNTIF(AD2:AD3002,'pg4'!C76)&gt;4,"--")</f>
        <v>--</v>
      </c>
      <c r="AF1574" s="1" t="str">
        <f ca="1">IF(startDate="",0,IF(AND('pg4'!T76&gt;=startDate,'pg4'!T76&lt;=endDate,'pg4'!R76&lt;&gt;""),'pg4'!R76,""))</f>
        <v/>
      </c>
      <c r="AG1574" s="110" t="str">
        <f>IF(AC1574="","",COUNTIFS(AC2:AC3002,AC1574))</f>
        <v/>
      </c>
      <c r="AH1574" s="2" t="str">
        <f ca="1">IFERROR(MONTH('pg4'!T76),"--")</f>
        <v>--</v>
      </c>
      <c r="AI1574" s="1">
        <f ca="1">COUNTIFS(AC2:AC3002,'pg4'!C76,AH2:AH3002,AH1574)</f>
        <v>0</v>
      </c>
    </row>
    <row r="1575" spans="27:35" ht="12.75" customHeight="1">
      <c r="AA1575" s="1">
        <f t="shared" si="25"/>
        <v>1574</v>
      </c>
      <c r="AB1575" s="1" t="b">
        <f>AND('pg4'!S77&lt;&gt;"Cancelled",'pg4'!S77&lt;&gt;"Account",'pg4'!S77&lt;&gt;"Pending",'pg4'!S77&lt;&gt;"")</f>
        <v>0</v>
      </c>
      <c r="AC1575" s="1" t="str">
        <f>IF(AB1575=TRUE,'pg4'!C77,"")</f>
        <v/>
      </c>
      <c r="AD1575" s="1" t="str">
        <f>IF('pg4'!S77="Ordered",'pg4'!C77,"")</f>
        <v/>
      </c>
      <c r="AE1575" s="2" t="str">
        <f>IF('pg4'!C77&lt;&gt;"",COUNTIF(AD2:AD3002,'pg4'!C77)&gt;4,"--")</f>
        <v>--</v>
      </c>
      <c r="AF1575" s="1" t="str">
        <f ca="1">IF(startDate="",0,IF(AND('pg4'!T77&gt;=startDate,'pg4'!T77&lt;=endDate,'pg4'!R77&lt;&gt;""),'pg4'!R77,""))</f>
        <v/>
      </c>
      <c r="AG1575" s="110" t="str">
        <f>IF(AC1575="","",COUNTIFS(AC2:AC3002,AC1575))</f>
        <v/>
      </c>
      <c r="AH1575" s="2" t="str">
        <f ca="1">IFERROR(MONTH('pg4'!T77),"--")</f>
        <v>--</v>
      </c>
      <c r="AI1575" s="1">
        <f ca="1">COUNTIFS(AC2:AC3002,'pg4'!C77,AH2:AH3002,AH1575)</f>
        <v>0</v>
      </c>
    </row>
    <row r="1576" spans="27:35" ht="12.75" customHeight="1">
      <c r="AA1576" s="1">
        <f t="shared" si="25"/>
        <v>1575</v>
      </c>
      <c r="AB1576" s="1" t="b">
        <f>AND('pg4'!S78&lt;&gt;"Cancelled",'pg4'!S78&lt;&gt;"Account",'pg4'!S78&lt;&gt;"Pending",'pg4'!S78&lt;&gt;"")</f>
        <v>0</v>
      </c>
      <c r="AC1576" s="1" t="str">
        <f>IF(AB1576=TRUE,'pg4'!C78,"")</f>
        <v/>
      </c>
      <c r="AD1576" s="1" t="str">
        <f>IF('pg4'!S78="Ordered",'pg4'!C78,"")</f>
        <v/>
      </c>
      <c r="AE1576" s="2" t="str">
        <f>IF('pg4'!C78&lt;&gt;"",COUNTIF(AD2:AD3002,'pg4'!C78)&gt;4,"--")</f>
        <v>--</v>
      </c>
      <c r="AF1576" s="1" t="str">
        <f ca="1">IF(startDate="",0,IF(AND('pg4'!T78&gt;=startDate,'pg4'!T78&lt;=endDate,'pg4'!R78&lt;&gt;""),'pg4'!R78,""))</f>
        <v/>
      </c>
      <c r="AG1576" s="110" t="str">
        <f>IF(AC1576="","",COUNTIFS(AC2:AC3002,AC1576))</f>
        <v/>
      </c>
      <c r="AH1576" s="2" t="str">
        <f ca="1">IFERROR(MONTH('pg4'!T78),"--")</f>
        <v>--</v>
      </c>
      <c r="AI1576" s="1">
        <f ca="1">COUNTIFS(AC2:AC3002,'pg4'!C78,AH2:AH3002,AH1576)</f>
        <v>0</v>
      </c>
    </row>
    <row r="1577" spans="27:35" ht="12.75" customHeight="1">
      <c r="AA1577" s="1">
        <f t="shared" si="25"/>
        <v>1576</v>
      </c>
      <c r="AB1577" s="1" t="b">
        <f>AND('pg4'!S79&lt;&gt;"Cancelled",'pg4'!S79&lt;&gt;"Account",'pg4'!S79&lt;&gt;"Pending",'pg4'!S79&lt;&gt;"")</f>
        <v>0</v>
      </c>
      <c r="AC1577" s="1" t="str">
        <f>IF(AB1577=TRUE,'pg4'!C79,"")</f>
        <v/>
      </c>
      <c r="AD1577" s="1" t="str">
        <f>IF('pg4'!S79="Ordered",'pg4'!C79,"")</f>
        <v/>
      </c>
      <c r="AE1577" s="2" t="str">
        <f>IF('pg4'!C79&lt;&gt;"",COUNTIF(AD2:AD3002,'pg4'!C79)&gt;4,"--")</f>
        <v>--</v>
      </c>
      <c r="AF1577" s="1" t="str">
        <f ca="1">IF(startDate="",0,IF(AND('pg4'!T79&gt;=startDate,'pg4'!T79&lt;=endDate,'pg4'!R79&lt;&gt;""),'pg4'!R79,""))</f>
        <v/>
      </c>
      <c r="AG1577" s="110" t="str">
        <f>IF(AC1577="","",COUNTIFS(AC2:AC3002,AC1577))</f>
        <v/>
      </c>
      <c r="AH1577" s="2" t="str">
        <f ca="1">IFERROR(MONTH('pg4'!T79),"--")</f>
        <v>--</v>
      </c>
      <c r="AI1577" s="1">
        <f ca="1">COUNTIFS(AC2:AC3002,'pg4'!C79,AH2:AH3002,AH1577)</f>
        <v>0</v>
      </c>
    </row>
    <row r="1578" spans="27:35" ht="12.75" customHeight="1">
      <c r="AA1578" s="1">
        <f t="shared" si="25"/>
        <v>1577</v>
      </c>
      <c r="AB1578" s="1" t="b">
        <f>AND('pg4'!S80&lt;&gt;"Cancelled",'pg4'!S80&lt;&gt;"Account",'pg4'!S80&lt;&gt;"Pending",'pg4'!S80&lt;&gt;"")</f>
        <v>0</v>
      </c>
      <c r="AC1578" s="1" t="str">
        <f>IF(AB1578=TRUE,'pg4'!C80,"")</f>
        <v/>
      </c>
      <c r="AD1578" s="1" t="str">
        <f>IF('pg4'!S80="Ordered",'pg4'!C80,"")</f>
        <v/>
      </c>
      <c r="AE1578" s="2" t="str">
        <f>IF('pg4'!C80&lt;&gt;"",COUNTIF(AD2:AD3002,'pg4'!C80)&gt;4,"--")</f>
        <v>--</v>
      </c>
      <c r="AF1578" s="1" t="str">
        <f ca="1">IF(startDate="",0,IF(AND('pg4'!T80&gt;=startDate,'pg4'!T80&lt;=endDate,'pg4'!R80&lt;&gt;""),'pg4'!R80,""))</f>
        <v/>
      </c>
      <c r="AG1578" s="110" t="str">
        <f>IF(AC1578="","",COUNTIFS(AC2:AC3002,AC1578))</f>
        <v/>
      </c>
      <c r="AH1578" s="2" t="str">
        <f ca="1">IFERROR(MONTH('pg4'!T80),"--")</f>
        <v>--</v>
      </c>
      <c r="AI1578" s="1">
        <f ca="1">COUNTIFS(AC2:AC3002,'pg4'!C80,AH2:AH3002,AH1578)</f>
        <v>0</v>
      </c>
    </row>
    <row r="1579" spans="27:35" ht="12.75" customHeight="1">
      <c r="AA1579" s="1">
        <f t="shared" si="25"/>
        <v>1578</v>
      </c>
      <c r="AB1579" s="1" t="b">
        <f>AND('pg4'!S81&lt;&gt;"Cancelled",'pg4'!S81&lt;&gt;"Account",'pg4'!S81&lt;&gt;"Pending",'pg4'!S81&lt;&gt;"")</f>
        <v>0</v>
      </c>
      <c r="AC1579" s="1" t="str">
        <f>IF(AB1579=TRUE,'pg4'!C81,"")</f>
        <v/>
      </c>
      <c r="AD1579" s="1" t="str">
        <f>IF('pg4'!S81="Ordered",'pg4'!C81,"")</f>
        <v/>
      </c>
      <c r="AE1579" s="2" t="str">
        <f>IF('pg4'!C81&lt;&gt;"",COUNTIF(AD2:AD3002,'pg4'!C81)&gt;4,"--")</f>
        <v>--</v>
      </c>
      <c r="AF1579" s="1" t="str">
        <f ca="1">IF(startDate="",0,IF(AND('pg4'!T81&gt;=startDate,'pg4'!T81&lt;=endDate,'pg4'!R81&lt;&gt;""),'pg4'!R81,""))</f>
        <v/>
      </c>
      <c r="AG1579" s="110" t="str">
        <f>IF(AC1579="","",COUNTIFS(AC2:AC3002,AC1579))</f>
        <v/>
      </c>
      <c r="AH1579" s="2" t="str">
        <f ca="1">IFERROR(MONTH('pg4'!T81),"--")</f>
        <v>--</v>
      </c>
      <c r="AI1579" s="1">
        <f ca="1">COUNTIFS(AC2:AC3002,'pg4'!C81,AH2:AH3002,AH1579)</f>
        <v>0</v>
      </c>
    </row>
    <row r="1580" spans="27:35" ht="12.75" customHeight="1">
      <c r="AA1580" s="1">
        <f t="shared" si="25"/>
        <v>1579</v>
      </c>
      <c r="AB1580" s="1" t="b">
        <f>AND('pg4'!S82&lt;&gt;"Cancelled",'pg4'!S82&lt;&gt;"Account",'pg4'!S82&lt;&gt;"Pending",'pg4'!S82&lt;&gt;"")</f>
        <v>0</v>
      </c>
      <c r="AC1580" s="1" t="str">
        <f>IF(AB1580=TRUE,'pg4'!C82,"")</f>
        <v/>
      </c>
      <c r="AD1580" s="1" t="str">
        <f>IF('pg4'!S82="Ordered",'pg4'!C82,"")</f>
        <v/>
      </c>
      <c r="AE1580" s="2" t="str">
        <f>IF('pg4'!C82&lt;&gt;"",COUNTIF(AD2:AD3002,'pg4'!C82)&gt;4,"--")</f>
        <v>--</v>
      </c>
      <c r="AF1580" s="1" t="str">
        <f ca="1">IF(startDate="",0,IF(AND('pg4'!T82&gt;=startDate,'pg4'!T82&lt;=endDate,'pg4'!R82&lt;&gt;""),'pg4'!R82,""))</f>
        <v/>
      </c>
      <c r="AG1580" s="110" t="str">
        <f>IF(AC1580="","",COUNTIFS(AC2:AC3002,AC1580))</f>
        <v/>
      </c>
      <c r="AH1580" s="2" t="str">
        <f ca="1">IFERROR(MONTH('pg4'!T82),"--")</f>
        <v>--</v>
      </c>
      <c r="AI1580" s="1">
        <f ca="1">COUNTIFS(AC2:AC3002,'pg4'!C82,AH2:AH3002,AH1580)</f>
        <v>0</v>
      </c>
    </row>
    <row r="1581" spans="27:35" ht="12.75" customHeight="1">
      <c r="AA1581" s="1">
        <f t="shared" si="25"/>
        <v>1580</v>
      </c>
      <c r="AB1581" s="1" t="b">
        <f>AND('pg4'!S83&lt;&gt;"Cancelled",'pg4'!S83&lt;&gt;"Account",'pg4'!S83&lt;&gt;"Pending",'pg4'!S83&lt;&gt;"")</f>
        <v>0</v>
      </c>
      <c r="AC1581" s="1" t="str">
        <f>IF(AB1581=TRUE,'pg4'!C83,"")</f>
        <v/>
      </c>
      <c r="AD1581" s="1" t="str">
        <f>IF('pg4'!S83="Ordered",'pg4'!C83,"")</f>
        <v/>
      </c>
      <c r="AE1581" s="2" t="str">
        <f>IF('pg4'!C83&lt;&gt;"",COUNTIF(AD2:AD3002,'pg4'!C83)&gt;4,"--")</f>
        <v>--</v>
      </c>
      <c r="AF1581" s="1" t="str">
        <f ca="1">IF(startDate="",0,IF(AND('pg4'!T83&gt;=startDate,'pg4'!T83&lt;=endDate,'pg4'!R83&lt;&gt;""),'pg4'!R83,""))</f>
        <v/>
      </c>
      <c r="AG1581" s="110" t="str">
        <f>IF(AC1581="","",COUNTIFS(AC2:AC3002,AC1581))</f>
        <v/>
      </c>
      <c r="AH1581" s="2" t="str">
        <f ca="1">IFERROR(MONTH('pg4'!T83),"--")</f>
        <v>--</v>
      </c>
      <c r="AI1581" s="1">
        <f ca="1">COUNTIFS(AC2:AC3002,'pg4'!C83,AH2:AH3002,AH1581)</f>
        <v>0</v>
      </c>
    </row>
    <row r="1582" spans="27:35" ht="12.75" customHeight="1">
      <c r="AA1582" s="1">
        <f t="shared" si="25"/>
        <v>1581</v>
      </c>
      <c r="AB1582" s="1" t="b">
        <f>AND('pg4'!S84&lt;&gt;"Cancelled",'pg4'!S84&lt;&gt;"Account",'pg4'!S84&lt;&gt;"Pending",'pg4'!S84&lt;&gt;"")</f>
        <v>0</v>
      </c>
      <c r="AC1582" s="1" t="str">
        <f>IF(AB1582=TRUE,'pg4'!C84,"")</f>
        <v/>
      </c>
      <c r="AD1582" s="1" t="str">
        <f>IF('pg4'!S84="Ordered",'pg4'!C84,"")</f>
        <v/>
      </c>
      <c r="AE1582" s="2" t="str">
        <f>IF('pg4'!C84&lt;&gt;"",COUNTIF(AD2:AD3002,'pg4'!C84)&gt;4,"--")</f>
        <v>--</v>
      </c>
      <c r="AF1582" s="1" t="str">
        <f ca="1">IF(startDate="",0,IF(AND('pg4'!T84&gt;=startDate,'pg4'!T84&lt;=endDate,'pg4'!R84&lt;&gt;""),'pg4'!R84,""))</f>
        <v/>
      </c>
      <c r="AG1582" s="110" t="str">
        <f>IF(AC1582="","",COUNTIFS(AC2:AC3002,AC1582))</f>
        <v/>
      </c>
      <c r="AH1582" s="2" t="str">
        <f ca="1">IFERROR(MONTH('pg4'!T84),"--")</f>
        <v>--</v>
      </c>
      <c r="AI1582" s="1">
        <f ca="1">COUNTIFS(AC2:AC3002,'pg4'!C84,AH2:AH3002,AH1582)</f>
        <v>0</v>
      </c>
    </row>
    <row r="1583" spans="27:35" ht="12.75" customHeight="1">
      <c r="AA1583" s="1">
        <f t="shared" si="25"/>
        <v>1582</v>
      </c>
      <c r="AB1583" s="1" t="b">
        <f>AND('pg4'!S85&lt;&gt;"Cancelled",'pg4'!S85&lt;&gt;"Account",'pg4'!S85&lt;&gt;"Pending",'pg4'!S85&lt;&gt;"")</f>
        <v>0</v>
      </c>
      <c r="AC1583" s="1" t="str">
        <f>IF(AB1583=TRUE,'pg4'!C85,"")</f>
        <v/>
      </c>
      <c r="AD1583" s="1" t="str">
        <f>IF('pg4'!S85="Ordered",'pg4'!C85,"")</f>
        <v/>
      </c>
      <c r="AE1583" s="2" t="str">
        <f>IF('pg4'!C85&lt;&gt;"",COUNTIF(AD2:AD3002,'pg4'!C85)&gt;4,"--")</f>
        <v>--</v>
      </c>
      <c r="AF1583" s="1" t="str">
        <f ca="1">IF(startDate="",0,IF(AND('pg4'!T85&gt;=startDate,'pg4'!T85&lt;=endDate,'pg4'!R85&lt;&gt;""),'pg4'!R85,""))</f>
        <v/>
      </c>
      <c r="AG1583" s="110" t="str">
        <f>IF(AC1583="","",COUNTIFS(AC2:AC3002,AC1583))</f>
        <v/>
      </c>
      <c r="AH1583" s="2" t="str">
        <f ca="1">IFERROR(MONTH('pg4'!T85),"--")</f>
        <v>--</v>
      </c>
      <c r="AI1583" s="1">
        <f ca="1">COUNTIFS(AC2:AC3002,'pg4'!C85,AH2:AH3002,AH1583)</f>
        <v>0</v>
      </c>
    </row>
    <row r="1584" spans="27:35" ht="12.75" customHeight="1">
      <c r="AA1584" s="1">
        <f t="shared" si="25"/>
        <v>1583</v>
      </c>
      <c r="AB1584" s="1" t="b">
        <f>AND('pg4'!S86&lt;&gt;"Cancelled",'pg4'!S86&lt;&gt;"Account",'pg4'!S86&lt;&gt;"Pending",'pg4'!S86&lt;&gt;"")</f>
        <v>0</v>
      </c>
      <c r="AC1584" s="1" t="str">
        <f>IF(AB1584=TRUE,'pg4'!C86,"")</f>
        <v/>
      </c>
      <c r="AD1584" s="1" t="str">
        <f>IF('pg4'!S86="Ordered",'pg4'!C86,"")</f>
        <v/>
      </c>
      <c r="AE1584" s="2" t="str">
        <f>IF('pg4'!C86&lt;&gt;"",COUNTIF(AD2:AD3002,'pg4'!C86)&gt;4,"--")</f>
        <v>--</v>
      </c>
      <c r="AF1584" s="1" t="str">
        <f ca="1">IF(startDate="",0,IF(AND('pg4'!T86&gt;=startDate,'pg4'!T86&lt;=endDate,'pg4'!R86&lt;&gt;""),'pg4'!R86,""))</f>
        <v/>
      </c>
      <c r="AG1584" s="110" t="str">
        <f>IF(AC1584="","",COUNTIFS(AC2:AC3002,AC1584))</f>
        <v/>
      </c>
      <c r="AH1584" s="2" t="str">
        <f ca="1">IFERROR(MONTH('pg4'!T86),"--")</f>
        <v>--</v>
      </c>
      <c r="AI1584" s="1">
        <f ca="1">COUNTIFS(AC2:AC3002,'pg4'!C86,AH2:AH3002,AH1584)</f>
        <v>0</v>
      </c>
    </row>
    <row r="1585" spans="27:35" ht="12.75" customHeight="1">
      <c r="AA1585" s="1">
        <f t="shared" si="25"/>
        <v>1584</v>
      </c>
      <c r="AB1585" s="1" t="b">
        <f>AND('pg4'!S87&lt;&gt;"Cancelled",'pg4'!S87&lt;&gt;"Account",'pg4'!S87&lt;&gt;"Pending",'pg4'!S87&lt;&gt;"")</f>
        <v>0</v>
      </c>
      <c r="AC1585" s="1" t="str">
        <f>IF(AB1585=TRUE,'pg4'!C87,"")</f>
        <v/>
      </c>
      <c r="AD1585" s="1" t="str">
        <f>IF('pg4'!S87="Ordered",'pg4'!C87,"")</f>
        <v/>
      </c>
      <c r="AE1585" s="2" t="str">
        <f>IF('pg4'!C87&lt;&gt;"",COUNTIF(AD2:AD3002,'pg4'!C87)&gt;4,"--")</f>
        <v>--</v>
      </c>
      <c r="AF1585" s="1" t="str">
        <f ca="1">IF(startDate="",0,IF(AND('pg4'!T87&gt;=startDate,'pg4'!T87&lt;=endDate,'pg4'!R87&lt;&gt;""),'pg4'!R87,""))</f>
        <v/>
      </c>
      <c r="AG1585" s="110" t="str">
        <f>IF(AC1585="","",COUNTIFS(AC2:AC3002,AC1585))</f>
        <v/>
      </c>
      <c r="AH1585" s="2" t="str">
        <f ca="1">IFERROR(MONTH('pg4'!T87),"--")</f>
        <v>--</v>
      </c>
      <c r="AI1585" s="1">
        <f ca="1">COUNTIFS(AC2:AC3002,'pg4'!C87,AH2:AH3002,AH1585)</f>
        <v>0</v>
      </c>
    </row>
    <row r="1586" spans="27:35" ht="12.75" customHeight="1">
      <c r="AA1586" s="1">
        <f t="shared" si="25"/>
        <v>1585</v>
      </c>
      <c r="AB1586" s="1" t="b">
        <f>AND('pg4'!S88&lt;&gt;"Cancelled",'pg4'!S88&lt;&gt;"Account",'pg4'!S88&lt;&gt;"Pending",'pg4'!S88&lt;&gt;"")</f>
        <v>0</v>
      </c>
      <c r="AC1586" s="1" t="str">
        <f>IF(AB1586=TRUE,'pg4'!C88,"")</f>
        <v/>
      </c>
      <c r="AD1586" s="1" t="str">
        <f>IF('pg4'!S88="Ordered",'pg4'!C88,"")</f>
        <v/>
      </c>
      <c r="AE1586" s="2" t="str">
        <f>IF('pg4'!C88&lt;&gt;"",COUNTIF(AD2:AD3002,'pg4'!C88)&gt;4,"--")</f>
        <v>--</v>
      </c>
      <c r="AF1586" s="1" t="str">
        <f ca="1">IF(startDate="",0,IF(AND('pg4'!T88&gt;=startDate,'pg4'!T88&lt;=endDate,'pg4'!R88&lt;&gt;""),'pg4'!R88,""))</f>
        <v/>
      </c>
      <c r="AG1586" s="110" t="str">
        <f>IF(AC1586="","",COUNTIFS(AC2:AC3002,AC1586))</f>
        <v/>
      </c>
      <c r="AH1586" s="2" t="str">
        <f ca="1">IFERROR(MONTH('pg4'!T88),"--")</f>
        <v>--</v>
      </c>
      <c r="AI1586" s="1">
        <f ca="1">COUNTIFS(AC2:AC3002,'pg4'!C88,AH2:AH3002,AH1586)</f>
        <v>0</v>
      </c>
    </row>
    <row r="1587" spans="27:35" ht="12.75" customHeight="1">
      <c r="AA1587" s="1">
        <f t="shared" si="25"/>
        <v>1586</v>
      </c>
      <c r="AB1587" s="1" t="b">
        <f>AND('pg4'!S89&lt;&gt;"Cancelled",'pg4'!S89&lt;&gt;"Account",'pg4'!S89&lt;&gt;"Pending",'pg4'!S89&lt;&gt;"")</f>
        <v>0</v>
      </c>
      <c r="AC1587" s="1" t="str">
        <f>IF(AB1587=TRUE,'pg4'!C89,"")</f>
        <v/>
      </c>
      <c r="AD1587" s="1" t="str">
        <f>IF('pg4'!S89="Ordered",'pg4'!C89,"")</f>
        <v/>
      </c>
      <c r="AE1587" s="2" t="str">
        <f>IF('pg4'!C89&lt;&gt;"",COUNTIF(AD2:AD3002,'pg4'!C89)&gt;4,"--")</f>
        <v>--</v>
      </c>
      <c r="AF1587" s="1" t="str">
        <f ca="1">IF(startDate="",0,IF(AND('pg4'!T89&gt;=startDate,'pg4'!T89&lt;=endDate,'pg4'!R89&lt;&gt;""),'pg4'!R89,""))</f>
        <v/>
      </c>
      <c r="AG1587" s="110" t="str">
        <f>IF(AC1587="","",COUNTIFS(AC2:AC3002,AC1587))</f>
        <v/>
      </c>
      <c r="AH1587" s="2" t="str">
        <f ca="1">IFERROR(MONTH('pg4'!T89),"--")</f>
        <v>--</v>
      </c>
      <c r="AI1587" s="1">
        <f ca="1">COUNTIFS(AC2:AC3002,'pg4'!C89,AH2:AH3002,AH1587)</f>
        <v>0</v>
      </c>
    </row>
    <row r="1588" spans="27:35" ht="12.75" customHeight="1">
      <c r="AA1588" s="1">
        <f t="shared" si="25"/>
        <v>1587</v>
      </c>
      <c r="AB1588" s="1" t="b">
        <f>AND('pg4'!S90&lt;&gt;"Cancelled",'pg4'!S90&lt;&gt;"Account",'pg4'!S90&lt;&gt;"Pending",'pg4'!S90&lt;&gt;"")</f>
        <v>0</v>
      </c>
      <c r="AC1588" s="1" t="str">
        <f>IF(AB1588=TRUE,'pg4'!C90,"")</f>
        <v/>
      </c>
      <c r="AD1588" s="1" t="str">
        <f>IF('pg4'!S90="Ordered",'pg4'!C90,"")</f>
        <v/>
      </c>
      <c r="AE1588" s="2" t="str">
        <f>IF('pg4'!C90&lt;&gt;"",COUNTIF(AD2:AD3002,'pg4'!C90)&gt;4,"--")</f>
        <v>--</v>
      </c>
      <c r="AF1588" s="1" t="str">
        <f ca="1">IF(startDate="",0,IF(AND('pg4'!T90&gt;=startDate,'pg4'!T90&lt;=endDate,'pg4'!R90&lt;&gt;""),'pg4'!R90,""))</f>
        <v/>
      </c>
      <c r="AG1588" s="110" t="str">
        <f>IF(AC1588="","",COUNTIFS(AC2:AC3002,AC1588))</f>
        <v/>
      </c>
      <c r="AH1588" s="2" t="str">
        <f ca="1">IFERROR(MONTH('pg4'!T90),"--")</f>
        <v>--</v>
      </c>
      <c r="AI1588" s="1">
        <f ca="1">COUNTIFS(AC2:AC3002,'pg4'!C90,AH2:AH3002,AH1588)</f>
        <v>0</v>
      </c>
    </row>
    <row r="1589" spans="27:35" ht="12.75" customHeight="1">
      <c r="AA1589" s="1">
        <f t="shared" si="25"/>
        <v>1588</v>
      </c>
      <c r="AB1589" s="1" t="b">
        <f>AND('pg4'!S91&lt;&gt;"Cancelled",'pg4'!S91&lt;&gt;"Account",'pg4'!S91&lt;&gt;"Pending",'pg4'!S91&lt;&gt;"")</f>
        <v>0</v>
      </c>
      <c r="AC1589" s="1" t="str">
        <f>IF(AB1589=TRUE,'pg4'!C91,"")</f>
        <v/>
      </c>
      <c r="AD1589" s="1" t="str">
        <f>IF('pg4'!S91="Ordered",'pg4'!C91,"")</f>
        <v/>
      </c>
      <c r="AE1589" s="2" t="str">
        <f>IF('pg4'!C91&lt;&gt;"",COUNTIF(AD2:AD3002,'pg4'!C91)&gt;4,"--")</f>
        <v>--</v>
      </c>
      <c r="AF1589" s="1" t="str">
        <f ca="1">IF(startDate="",0,IF(AND('pg4'!T91&gt;=startDate,'pg4'!T91&lt;=endDate,'pg4'!R91&lt;&gt;""),'pg4'!R91,""))</f>
        <v/>
      </c>
      <c r="AG1589" s="110" t="str">
        <f>IF(AC1589="","",COUNTIFS(AC2:AC3002,AC1589))</f>
        <v/>
      </c>
      <c r="AH1589" s="2" t="str">
        <f ca="1">IFERROR(MONTH('pg4'!T91),"--")</f>
        <v>--</v>
      </c>
      <c r="AI1589" s="1">
        <f ca="1">COUNTIFS(AC2:AC3002,'pg4'!C91,AH2:AH3002,AH1589)</f>
        <v>0</v>
      </c>
    </row>
    <row r="1590" spans="27:35" ht="12.75" customHeight="1">
      <c r="AA1590" s="1">
        <f t="shared" si="25"/>
        <v>1589</v>
      </c>
      <c r="AB1590" s="1" t="b">
        <f>AND('pg4'!S92&lt;&gt;"Cancelled",'pg4'!S92&lt;&gt;"Account",'pg4'!S92&lt;&gt;"Pending",'pg4'!S92&lt;&gt;"")</f>
        <v>0</v>
      </c>
      <c r="AC1590" s="1" t="str">
        <f>IF(AB1590=TRUE,'pg4'!C92,"")</f>
        <v/>
      </c>
      <c r="AD1590" s="1" t="str">
        <f>IF('pg4'!S92="Ordered",'pg4'!C92,"")</f>
        <v/>
      </c>
      <c r="AE1590" s="2" t="str">
        <f>IF('pg4'!C92&lt;&gt;"",COUNTIF(AD2:AD3002,'pg4'!C92)&gt;4,"--")</f>
        <v>--</v>
      </c>
      <c r="AF1590" s="1" t="str">
        <f ca="1">IF(startDate="",0,IF(AND('pg4'!T92&gt;=startDate,'pg4'!T92&lt;=endDate,'pg4'!R92&lt;&gt;""),'pg4'!R92,""))</f>
        <v/>
      </c>
      <c r="AG1590" s="110" t="str">
        <f>IF(AC1590="","",COUNTIFS(AC2:AC3002,AC1590))</f>
        <v/>
      </c>
      <c r="AH1590" s="2" t="str">
        <f ca="1">IFERROR(MONTH('pg4'!T92),"--")</f>
        <v>--</v>
      </c>
      <c r="AI1590" s="1">
        <f ca="1">COUNTIFS(AC2:AC3002,'pg4'!C92,AH2:AH3002,AH1590)</f>
        <v>0</v>
      </c>
    </row>
    <row r="1591" spans="27:35" ht="12.75" customHeight="1">
      <c r="AA1591" s="1">
        <f t="shared" si="25"/>
        <v>1590</v>
      </c>
      <c r="AB1591" s="1" t="b">
        <f>AND('pg4'!S93&lt;&gt;"Cancelled",'pg4'!S93&lt;&gt;"Account",'pg4'!S93&lt;&gt;"Pending",'pg4'!S93&lt;&gt;"")</f>
        <v>0</v>
      </c>
      <c r="AC1591" s="1" t="str">
        <f>IF(AB1591=TRUE,'pg4'!C93,"")</f>
        <v/>
      </c>
      <c r="AD1591" s="1" t="str">
        <f>IF('pg4'!S93="Ordered",'pg4'!C93,"")</f>
        <v/>
      </c>
      <c r="AE1591" s="2" t="str">
        <f>IF('pg4'!C93&lt;&gt;"",COUNTIF(AD2:AD3002,'pg4'!C93)&gt;4,"--")</f>
        <v>--</v>
      </c>
      <c r="AF1591" s="1" t="str">
        <f ca="1">IF(startDate="",0,IF(AND('pg4'!T93&gt;=startDate,'pg4'!T93&lt;=endDate,'pg4'!R93&lt;&gt;""),'pg4'!R93,""))</f>
        <v/>
      </c>
      <c r="AG1591" s="110" t="str">
        <f>IF(AC1591="","",COUNTIFS(AC2:AC3002,AC1591))</f>
        <v/>
      </c>
      <c r="AH1591" s="2" t="str">
        <f ca="1">IFERROR(MONTH('pg4'!T93),"--")</f>
        <v>--</v>
      </c>
      <c r="AI1591" s="1">
        <f ca="1">COUNTIFS(AC2:AC3002,'pg4'!C93,AH2:AH3002,AH1591)</f>
        <v>0</v>
      </c>
    </row>
    <row r="1592" spans="27:35" ht="12.75" customHeight="1">
      <c r="AA1592" s="1">
        <f t="shared" si="25"/>
        <v>1591</v>
      </c>
      <c r="AB1592" s="1" t="b">
        <f>AND('pg4'!S94&lt;&gt;"Cancelled",'pg4'!S94&lt;&gt;"Account",'pg4'!S94&lt;&gt;"Pending",'pg4'!S94&lt;&gt;"")</f>
        <v>0</v>
      </c>
      <c r="AC1592" s="1" t="str">
        <f>IF(AB1592=TRUE,'pg4'!C94,"")</f>
        <v/>
      </c>
      <c r="AD1592" s="1" t="str">
        <f>IF('pg4'!S94="Ordered",'pg4'!C94,"")</f>
        <v/>
      </c>
      <c r="AE1592" s="2" t="str">
        <f>IF('pg4'!C94&lt;&gt;"",COUNTIF(AD2:AD3002,'pg4'!C94)&gt;4,"--")</f>
        <v>--</v>
      </c>
      <c r="AF1592" s="1" t="str">
        <f ca="1">IF(startDate="",0,IF(AND('pg4'!T94&gt;=startDate,'pg4'!T94&lt;=endDate,'pg4'!R94&lt;&gt;""),'pg4'!R94,""))</f>
        <v/>
      </c>
      <c r="AG1592" s="110" t="str">
        <f>IF(AC1592="","",COUNTIFS(AC2:AC3002,AC1592))</f>
        <v/>
      </c>
      <c r="AH1592" s="2" t="str">
        <f ca="1">IFERROR(MONTH('pg4'!T94),"--")</f>
        <v>--</v>
      </c>
      <c r="AI1592" s="1">
        <f ca="1">COUNTIFS(AC2:AC3002,'pg4'!C94,AH2:AH3002,AH1592)</f>
        <v>0</v>
      </c>
    </row>
    <row r="1593" spans="27:35" ht="12.75" customHeight="1">
      <c r="AA1593" s="1">
        <f t="shared" si="25"/>
        <v>1592</v>
      </c>
      <c r="AB1593" s="1" t="b">
        <f>AND('pg4'!S95&lt;&gt;"Cancelled",'pg4'!S95&lt;&gt;"Account",'pg4'!S95&lt;&gt;"Pending",'pg4'!S95&lt;&gt;"")</f>
        <v>0</v>
      </c>
      <c r="AC1593" s="1" t="str">
        <f>IF(AB1593=TRUE,'pg4'!C95,"")</f>
        <v/>
      </c>
      <c r="AD1593" s="1" t="str">
        <f>IF('pg4'!S95="Ordered",'pg4'!C95,"")</f>
        <v/>
      </c>
      <c r="AE1593" s="2" t="str">
        <f>IF('pg4'!C95&lt;&gt;"",COUNTIF(AD2:AD3002,'pg4'!C95)&gt;4,"--")</f>
        <v>--</v>
      </c>
      <c r="AF1593" s="1" t="str">
        <f ca="1">IF(startDate="",0,IF(AND('pg4'!T95&gt;=startDate,'pg4'!T95&lt;=endDate,'pg4'!R95&lt;&gt;""),'pg4'!R95,""))</f>
        <v/>
      </c>
      <c r="AG1593" s="110" t="str">
        <f>IF(AC1593="","",COUNTIFS(AC2:AC3002,AC1593))</f>
        <v/>
      </c>
      <c r="AH1593" s="2" t="str">
        <f ca="1">IFERROR(MONTH('pg4'!T95),"--")</f>
        <v>--</v>
      </c>
      <c r="AI1593" s="1">
        <f ca="1">COUNTIFS(AC2:AC3002,'pg4'!C95,AH2:AH3002,AH1593)</f>
        <v>0</v>
      </c>
    </row>
    <row r="1594" spans="27:35" ht="12.75" customHeight="1">
      <c r="AA1594" s="1">
        <f t="shared" si="25"/>
        <v>1593</v>
      </c>
      <c r="AB1594" s="1" t="b">
        <f>AND('pg4'!S96&lt;&gt;"Cancelled",'pg4'!S96&lt;&gt;"Account",'pg4'!S96&lt;&gt;"Pending",'pg4'!S96&lt;&gt;"")</f>
        <v>0</v>
      </c>
      <c r="AC1594" s="1" t="str">
        <f>IF(AB1594=TRUE,'pg4'!C96,"")</f>
        <v/>
      </c>
      <c r="AD1594" s="1" t="str">
        <f>IF('pg4'!S96="Ordered",'pg4'!C96,"")</f>
        <v/>
      </c>
      <c r="AE1594" s="2" t="str">
        <f>IF('pg4'!C96&lt;&gt;"",COUNTIF(AD2:AD3002,'pg4'!C96)&gt;4,"--")</f>
        <v>--</v>
      </c>
      <c r="AF1594" s="1" t="str">
        <f ca="1">IF(startDate="",0,IF(AND('pg4'!T96&gt;=startDate,'pg4'!T96&lt;=endDate,'pg4'!R96&lt;&gt;""),'pg4'!R96,""))</f>
        <v/>
      </c>
      <c r="AG1594" s="110" t="str">
        <f>IF(AC1594="","",COUNTIFS(AC2:AC3002,AC1594))</f>
        <v/>
      </c>
      <c r="AH1594" s="2" t="str">
        <f ca="1">IFERROR(MONTH('pg4'!T96),"--")</f>
        <v>--</v>
      </c>
      <c r="AI1594" s="1">
        <f ca="1">COUNTIFS(AC2:AC3002,'pg4'!C96,AH2:AH3002,AH1594)</f>
        <v>0</v>
      </c>
    </row>
    <row r="1595" spans="27:35" ht="12.75" customHeight="1">
      <c r="AA1595" s="1">
        <f t="shared" si="25"/>
        <v>1594</v>
      </c>
      <c r="AB1595" s="1" t="b">
        <f>AND('pg4'!S97&lt;&gt;"Cancelled",'pg4'!S97&lt;&gt;"Account",'pg4'!S97&lt;&gt;"Pending",'pg4'!S97&lt;&gt;"")</f>
        <v>0</v>
      </c>
      <c r="AC1595" s="1" t="str">
        <f>IF(AB1595=TRUE,'pg4'!C97,"")</f>
        <v/>
      </c>
      <c r="AD1595" s="1" t="str">
        <f>IF('pg4'!S97="Ordered",'pg4'!C97,"")</f>
        <v/>
      </c>
      <c r="AE1595" s="2" t="str">
        <f>IF('pg4'!C97&lt;&gt;"",COUNTIF(AD2:AD3002,'pg4'!C97)&gt;4,"--")</f>
        <v>--</v>
      </c>
      <c r="AF1595" s="1" t="str">
        <f ca="1">IF(startDate="",0,IF(AND('pg4'!T97&gt;=startDate,'pg4'!T97&lt;=endDate,'pg4'!R97&lt;&gt;""),'pg4'!R97,""))</f>
        <v/>
      </c>
      <c r="AG1595" s="110" t="str">
        <f>IF(AC1595="","",COUNTIFS(AC2:AC3002,AC1595))</f>
        <v/>
      </c>
      <c r="AH1595" s="2" t="str">
        <f ca="1">IFERROR(MONTH('pg4'!T97),"--")</f>
        <v>--</v>
      </c>
      <c r="AI1595" s="1">
        <f ca="1">COUNTIFS(AC2:AC3002,'pg4'!C97,AH2:AH3002,AH1595)</f>
        <v>0</v>
      </c>
    </row>
    <row r="1596" spans="27:35" ht="12.75" customHeight="1">
      <c r="AA1596" s="1">
        <f t="shared" si="25"/>
        <v>1595</v>
      </c>
      <c r="AB1596" s="1" t="b">
        <f>AND('pg4'!S98&lt;&gt;"Cancelled",'pg4'!S98&lt;&gt;"Account",'pg4'!S98&lt;&gt;"Pending",'pg4'!S98&lt;&gt;"")</f>
        <v>0</v>
      </c>
      <c r="AC1596" s="1" t="str">
        <f>IF(AB1596=TRUE,'pg4'!C98,"")</f>
        <v/>
      </c>
      <c r="AD1596" s="1" t="str">
        <f>IF('pg4'!S98="Ordered",'pg4'!C98,"")</f>
        <v/>
      </c>
      <c r="AE1596" s="2" t="str">
        <f>IF('pg4'!C98&lt;&gt;"",COUNTIF(AD2:AD3002,'pg4'!C98)&gt;4,"--")</f>
        <v>--</v>
      </c>
      <c r="AF1596" s="1" t="str">
        <f ca="1">IF(startDate="",0,IF(AND('pg4'!T98&gt;=startDate,'pg4'!T98&lt;=endDate,'pg4'!R98&lt;&gt;""),'pg4'!R98,""))</f>
        <v/>
      </c>
      <c r="AG1596" s="110" t="str">
        <f>IF(AC1596="","",COUNTIFS(AC2:AC3002,AC1596))</f>
        <v/>
      </c>
      <c r="AH1596" s="2" t="str">
        <f ca="1">IFERROR(MONTH('pg4'!T98),"--")</f>
        <v>--</v>
      </c>
      <c r="AI1596" s="1">
        <f ca="1">COUNTIFS(AC2:AC3002,'pg4'!C98,AH2:AH3002,AH1596)</f>
        <v>0</v>
      </c>
    </row>
    <row r="1597" spans="27:35" ht="12.75" customHeight="1">
      <c r="AA1597" s="1">
        <f t="shared" si="25"/>
        <v>1596</v>
      </c>
      <c r="AB1597" s="1" t="b">
        <f>AND('pg4'!S99&lt;&gt;"Cancelled",'pg4'!S99&lt;&gt;"Account",'pg4'!S99&lt;&gt;"Pending",'pg4'!S99&lt;&gt;"")</f>
        <v>0</v>
      </c>
      <c r="AC1597" s="1" t="str">
        <f>IF(AB1597=TRUE,'pg4'!C99,"")</f>
        <v/>
      </c>
      <c r="AD1597" s="1" t="str">
        <f>IF('pg4'!S99="Ordered",'pg4'!C99,"")</f>
        <v/>
      </c>
      <c r="AE1597" s="2" t="str">
        <f>IF('pg4'!C99&lt;&gt;"",COUNTIF(AD2:AD3002,'pg4'!C99)&gt;4,"--")</f>
        <v>--</v>
      </c>
      <c r="AF1597" s="1" t="str">
        <f ca="1">IF(startDate="",0,IF(AND('pg4'!T99&gt;=startDate,'pg4'!T99&lt;=endDate,'pg4'!R99&lt;&gt;""),'pg4'!R99,""))</f>
        <v/>
      </c>
      <c r="AG1597" s="110" t="str">
        <f>IF(AC1597="","",COUNTIFS(AC2:AC3002,AC1597))</f>
        <v/>
      </c>
      <c r="AH1597" s="2" t="str">
        <f ca="1">IFERROR(MONTH('pg4'!T99),"--")</f>
        <v>--</v>
      </c>
      <c r="AI1597" s="1">
        <f ca="1">COUNTIFS(AC2:AC3002,'pg4'!C99,AH2:AH3002,AH1597)</f>
        <v>0</v>
      </c>
    </row>
    <row r="1598" spans="27:35" ht="12.75" customHeight="1">
      <c r="AA1598" s="1">
        <f t="shared" si="25"/>
        <v>1597</v>
      </c>
      <c r="AB1598" s="1" t="b">
        <f>AND('pg4'!S100&lt;&gt;"Cancelled",'pg4'!S100&lt;&gt;"Account",'pg4'!S100&lt;&gt;"Pending",'pg4'!S100&lt;&gt;"")</f>
        <v>0</v>
      </c>
      <c r="AC1598" s="1" t="str">
        <f>IF(AB1598=TRUE,'pg4'!C100,"")</f>
        <v/>
      </c>
      <c r="AD1598" s="1" t="str">
        <f>IF('pg4'!S100="Ordered",'pg4'!C100,"")</f>
        <v/>
      </c>
      <c r="AE1598" s="2" t="str">
        <f>IF('pg4'!C100&lt;&gt;"",COUNTIF(AD2:AD3002,'pg4'!C100)&gt;4,"--")</f>
        <v>--</v>
      </c>
      <c r="AF1598" s="1" t="str">
        <f ca="1">IF(startDate="",0,IF(AND('pg4'!T100&gt;=startDate,'pg4'!T100&lt;=endDate,'pg4'!R100&lt;&gt;""),'pg4'!R100,""))</f>
        <v/>
      </c>
      <c r="AG1598" s="110" t="str">
        <f>IF(AC1598="","",COUNTIFS(AC2:AC3002,AC1598))</f>
        <v/>
      </c>
      <c r="AH1598" s="2" t="str">
        <f ca="1">IFERROR(MONTH('pg4'!T100),"--")</f>
        <v>--</v>
      </c>
      <c r="AI1598" s="1">
        <f ca="1">COUNTIFS(AC2:AC3002,'pg4'!C100,AH2:AH3002,AH1598)</f>
        <v>0</v>
      </c>
    </row>
    <row r="1599" spans="27:35" ht="12.75" customHeight="1">
      <c r="AA1599" s="1">
        <f t="shared" si="25"/>
        <v>1598</v>
      </c>
      <c r="AB1599" s="1" t="b">
        <f>AND('pg4'!S101&lt;&gt;"Cancelled",'pg4'!S101&lt;&gt;"Account",'pg4'!S101&lt;&gt;"Pending",'pg4'!S101&lt;&gt;"")</f>
        <v>0</v>
      </c>
      <c r="AC1599" s="1" t="str">
        <f>IF(AB1599=TRUE,'pg4'!C101,"")</f>
        <v/>
      </c>
      <c r="AD1599" s="1" t="str">
        <f>IF('pg4'!S101="Ordered",'pg4'!C101,"")</f>
        <v/>
      </c>
      <c r="AE1599" s="2" t="str">
        <f>IF('pg4'!C101&lt;&gt;"",COUNTIF(AD2:AD3002,'pg4'!C101)&gt;4,"--")</f>
        <v>--</v>
      </c>
      <c r="AF1599" s="1" t="str">
        <f ca="1">IF(startDate="",0,IF(AND('pg4'!T101&gt;=startDate,'pg4'!T101&lt;=endDate,'pg4'!R101&lt;&gt;""),'pg4'!R101,""))</f>
        <v/>
      </c>
      <c r="AG1599" s="110" t="str">
        <f>IF(AC1599="","",COUNTIFS(AC2:AC3002,AC1599))</f>
        <v/>
      </c>
      <c r="AH1599" s="2" t="str">
        <f ca="1">IFERROR(MONTH('pg4'!T101),"--")</f>
        <v>--</v>
      </c>
      <c r="AI1599" s="1">
        <f ca="1">COUNTIFS(AC2:AC3002,'pg4'!C101,AH2:AH3002,AH1599)</f>
        <v>0</v>
      </c>
    </row>
    <row r="1600" spans="27:35" ht="12.75" customHeight="1">
      <c r="AA1600" s="1">
        <f t="shared" si="25"/>
        <v>1599</v>
      </c>
      <c r="AB1600" s="1" t="b">
        <f>AND('pg4'!S102&lt;&gt;"Cancelled",'pg4'!S102&lt;&gt;"Account",'pg4'!S102&lt;&gt;"Pending",'pg4'!S102&lt;&gt;"")</f>
        <v>0</v>
      </c>
      <c r="AC1600" s="1" t="str">
        <f>IF(AB1600=TRUE,'pg4'!C102,"")</f>
        <v/>
      </c>
      <c r="AD1600" s="1" t="str">
        <f>IF('pg4'!S102="Ordered",'pg4'!C102,"")</f>
        <v/>
      </c>
      <c r="AE1600" s="2" t="str">
        <f>IF('pg4'!C102&lt;&gt;"",COUNTIF(AD2:AD3002,'pg4'!C102)&gt;4,"--")</f>
        <v>--</v>
      </c>
      <c r="AF1600" s="1" t="str">
        <f ca="1">IF(startDate="",0,IF(AND('pg4'!T102&gt;=startDate,'pg4'!T102&lt;=endDate,'pg4'!R102&lt;&gt;""),'pg4'!R102,""))</f>
        <v/>
      </c>
      <c r="AG1600" s="110" t="str">
        <f>IF(AC1600="","",COUNTIFS(AC2:AC3002,AC1600))</f>
        <v/>
      </c>
      <c r="AH1600" s="2" t="str">
        <f ca="1">IFERROR(MONTH('pg4'!T102),"--")</f>
        <v>--</v>
      </c>
      <c r="AI1600" s="1">
        <f ca="1">COUNTIFS(AC2:AC3002,'pg4'!C102,AH2:AH3002,AH1600)</f>
        <v>0</v>
      </c>
    </row>
    <row r="1601" spans="27:35" ht="12.75" customHeight="1">
      <c r="AA1601" s="1">
        <f t="shared" si="25"/>
        <v>1600</v>
      </c>
      <c r="AB1601" s="1" t="b">
        <f>AND('pg4'!S103&lt;&gt;"Cancelled",'pg4'!S103&lt;&gt;"Account",'pg4'!S103&lt;&gt;"Pending",'pg4'!S103&lt;&gt;"")</f>
        <v>0</v>
      </c>
      <c r="AC1601" s="1" t="str">
        <f>IF(AB1601=TRUE,'pg4'!C103,"")</f>
        <v/>
      </c>
      <c r="AD1601" s="1" t="str">
        <f>IF('pg4'!S103="Ordered",'pg4'!C103,"")</f>
        <v/>
      </c>
      <c r="AE1601" s="2" t="str">
        <f>IF('pg4'!C103&lt;&gt;"",COUNTIF(AD2:AD3002,'pg4'!C103)&gt;4,"--")</f>
        <v>--</v>
      </c>
      <c r="AF1601" s="1" t="str">
        <f ca="1">IF(startDate="",0,IF(AND('pg4'!T103&gt;=startDate,'pg4'!T103&lt;=endDate,'pg4'!R103&lt;&gt;""),'pg4'!R103,""))</f>
        <v/>
      </c>
      <c r="AG1601" s="110" t="str">
        <f>IF(AC1601="","",COUNTIFS(AC2:AC3002,AC1601))</f>
        <v/>
      </c>
      <c r="AH1601" s="2" t="str">
        <f ca="1">IFERROR(MONTH('pg4'!T103),"--")</f>
        <v>--</v>
      </c>
      <c r="AI1601" s="1">
        <f ca="1">COUNTIFS(AC2:AC3002,'pg4'!C103,AH2:AH3002,AH1601)</f>
        <v>0</v>
      </c>
    </row>
    <row r="1602" spans="27:35" ht="12.75" customHeight="1">
      <c r="AA1602" s="1">
        <f t="shared" si="25"/>
        <v>1601</v>
      </c>
      <c r="AB1602" s="1" t="b">
        <f>AND('pg4'!S104&lt;&gt;"Cancelled",'pg4'!S104&lt;&gt;"Account",'pg4'!S104&lt;&gt;"Pending",'pg4'!S104&lt;&gt;"")</f>
        <v>0</v>
      </c>
      <c r="AC1602" s="1" t="str">
        <f>IF(AB1602=TRUE,'pg4'!C104,"")</f>
        <v/>
      </c>
      <c r="AD1602" s="1" t="str">
        <f>IF('pg4'!S104="Ordered",'pg4'!C104,"")</f>
        <v/>
      </c>
      <c r="AE1602" s="2" t="str">
        <f>IF('pg4'!C104&lt;&gt;"",COUNTIF(AD2:AD3002,'pg4'!C104)&gt;4,"--")</f>
        <v>--</v>
      </c>
      <c r="AF1602" s="1" t="str">
        <f ca="1">IF(startDate="",0,IF(AND('pg4'!T104&gt;=startDate,'pg4'!T104&lt;=endDate,'pg4'!R104&lt;&gt;""),'pg4'!R104,""))</f>
        <v/>
      </c>
      <c r="AG1602" s="110" t="str">
        <f>IF(AC1602="","",COUNTIFS(AC2:AC3002,AC1602))</f>
        <v/>
      </c>
      <c r="AH1602" s="2" t="str">
        <f ca="1">IFERROR(MONTH('pg4'!T104),"--")</f>
        <v>--</v>
      </c>
      <c r="AI1602" s="1">
        <f ca="1">COUNTIFS(AC2:AC3002,'pg4'!C104,AH2:AH3002,AH1602)</f>
        <v>0</v>
      </c>
    </row>
    <row r="1603" spans="27:35" ht="12.75" customHeight="1">
      <c r="AA1603" s="1">
        <f t="shared" si="25"/>
        <v>1602</v>
      </c>
      <c r="AB1603" s="1" t="b">
        <f>AND('pg4'!S105&lt;&gt;"Cancelled",'pg4'!S105&lt;&gt;"Account",'pg4'!S105&lt;&gt;"Pending",'pg4'!S105&lt;&gt;"")</f>
        <v>0</v>
      </c>
      <c r="AC1603" s="1" t="str">
        <f>IF(AB1603=TRUE,'pg4'!C105,"")</f>
        <v/>
      </c>
      <c r="AD1603" s="1" t="str">
        <f>IF('pg4'!S105="Ordered",'pg4'!C105,"")</f>
        <v/>
      </c>
      <c r="AE1603" s="2" t="str">
        <f>IF('pg4'!C105&lt;&gt;"",COUNTIF(AD2:AD3002,'pg4'!C105)&gt;4,"--")</f>
        <v>--</v>
      </c>
      <c r="AF1603" s="1" t="str">
        <f ca="1">IF(startDate="",0,IF(AND('pg4'!T105&gt;=startDate,'pg4'!T105&lt;=endDate,'pg4'!R105&lt;&gt;""),'pg4'!R105,""))</f>
        <v/>
      </c>
      <c r="AG1603" s="110" t="str">
        <f>IF(AC1603="","",COUNTIFS(AC2:AC3002,AC1603))</f>
        <v/>
      </c>
      <c r="AH1603" s="2" t="str">
        <f ca="1">IFERROR(MONTH('pg4'!T105),"--")</f>
        <v>--</v>
      </c>
      <c r="AI1603" s="1">
        <f ca="1">COUNTIFS(AC2:AC3002,'pg4'!C105,AH2:AH3002,AH1603)</f>
        <v>0</v>
      </c>
    </row>
    <row r="1604" spans="27:35" ht="12.75" customHeight="1">
      <c r="AA1604" s="1">
        <f t="shared" ref="AA1604:AA1667" si="26">AA1603+1</f>
        <v>1603</v>
      </c>
      <c r="AB1604" s="1" t="b">
        <f>AND('pg4'!S106&lt;&gt;"Cancelled",'pg4'!S106&lt;&gt;"Account",'pg4'!S106&lt;&gt;"Pending",'pg4'!S106&lt;&gt;"")</f>
        <v>0</v>
      </c>
      <c r="AC1604" s="1" t="str">
        <f>IF(AB1604=TRUE,'pg4'!C106,"")</f>
        <v/>
      </c>
      <c r="AD1604" s="1" t="str">
        <f>IF('pg4'!S106="Ordered",'pg4'!C106,"")</f>
        <v/>
      </c>
      <c r="AE1604" s="2" t="str">
        <f>IF('pg4'!C106&lt;&gt;"",COUNTIF(AD2:AD3002,'pg4'!C106)&gt;4,"--")</f>
        <v>--</v>
      </c>
      <c r="AF1604" s="1" t="str">
        <f ca="1">IF(startDate="",0,IF(AND('pg4'!T106&gt;=startDate,'pg4'!T106&lt;=endDate,'pg4'!R106&lt;&gt;""),'pg4'!R106,""))</f>
        <v/>
      </c>
      <c r="AG1604" s="110" t="str">
        <f>IF(AC1604="","",COUNTIFS(AC2:AC3002,AC1604))</f>
        <v/>
      </c>
      <c r="AH1604" s="2" t="str">
        <f ca="1">IFERROR(MONTH('pg4'!T106),"--")</f>
        <v>--</v>
      </c>
      <c r="AI1604" s="1">
        <f ca="1">COUNTIFS(AC2:AC3002,'pg4'!C106,AH2:AH3002,AH1604)</f>
        <v>0</v>
      </c>
    </row>
    <row r="1605" spans="27:35" ht="12.75" customHeight="1">
      <c r="AA1605" s="1">
        <f t="shared" si="26"/>
        <v>1604</v>
      </c>
      <c r="AB1605" s="1" t="b">
        <f>AND('pg4'!S107&lt;&gt;"Cancelled",'pg4'!S107&lt;&gt;"Account",'pg4'!S107&lt;&gt;"Pending",'pg4'!S107&lt;&gt;"")</f>
        <v>0</v>
      </c>
      <c r="AC1605" s="1" t="str">
        <f>IF(AB1605=TRUE,'pg4'!C107,"")</f>
        <v/>
      </c>
      <c r="AD1605" s="1" t="str">
        <f>IF('pg4'!S107="Ordered",'pg4'!C107,"")</f>
        <v/>
      </c>
      <c r="AE1605" s="2" t="str">
        <f>IF('pg4'!C107&lt;&gt;"",COUNTIF(AD2:AD3002,'pg4'!C107)&gt;4,"--")</f>
        <v>--</v>
      </c>
      <c r="AF1605" s="1" t="str">
        <f ca="1">IF(startDate="",0,IF(AND('pg4'!T107&gt;=startDate,'pg4'!T107&lt;=endDate,'pg4'!R107&lt;&gt;""),'pg4'!R107,""))</f>
        <v/>
      </c>
      <c r="AG1605" s="110" t="str">
        <f>IF(AC1605="","",COUNTIFS(AC2:AC3002,AC1605))</f>
        <v/>
      </c>
      <c r="AH1605" s="2" t="str">
        <f ca="1">IFERROR(MONTH('pg4'!T107),"--")</f>
        <v>--</v>
      </c>
      <c r="AI1605" s="1">
        <f ca="1">COUNTIFS(AC2:AC3002,'pg4'!C107,AH2:AH3002,AH1605)</f>
        <v>0</v>
      </c>
    </row>
    <row r="1606" spans="27:35" ht="12.75" customHeight="1">
      <c r="AA1606" s="1">
        <f t="shared" si="26"/>
        <v>1605</v>
      </c>
      <c r="AB1606" s="1" t="b">
        <f>AND('pg4'!S108&lt;&gt;"Cancelled",'pg4'!S108&lt;&gt;"Account",'pg4'!S108&lt;&gt;"Pending",'pg4'!S108&lt;&gt;"")</f>
        <v>0</v>
      </c>
      <c r="AC1606" s="1" t="str">
        <f>IF(AB1606=TRUE,'pg4'!C108,"")</f>
        <v/>
      </c>
      <c r="AD1606" s="1" t="str">
        <f>IF('pg4'!S108="Ordered",'pg4'!C108,"")</f>
        <v/>
      </c>
      <c r="AE1606" s="2" t="str">
        <f>IF('pg4'!C108&lt;&gt;"",COUNTIF(AD2:AD3002,'pg4'!C108)&gt;4,"--")</f>
        <v>--</v>
      </c>
      <c r="AF1606" s="1" t="str">
        <f ca="1">IF(startDate="",0,IF(AND('pg4'!T108&gt;=startDate,'pg4'!T108&lt;=endDate,'pg4'!R108&lt;&gt;""),'pg4'!R108,""))</f>
        <v/>
      </c>
      <c r="AG1606" s="110" t="str">
        <f>IF(AC1606="","",COUNTIFS(AC2:AC3002,AC1606))</f>
        <v/>
      </c>
      <c r="AH1606" s="2" t="str">
        <f ca="1">IFERROR(MONTH('pg4'!T108),"--")</f>
        <v>--</v>
      </c>
      <c r="AI1606" s="1">
        <f ca="1">COUNTIFS(AC2:AC3002,'pg4'!C108,AH2:AH3002,AH1606)</f>
        <v>0</v>
      </c>
    </row>
    <row r="1607" spans="27:35" ht="12.75" customHeight="1">
      <c r="AA1607" s="1">
        <f t="shared" si="26"/>
        <v>1606</v>
      </c>
      <c r="AB1607" s="1" t="b">
        <f>AND('pg4'!S109&lt;&gt;"Cancelled",'pg4'!S109&lt;&gt;"Account",'pg4'!S109&lt;&gt;"Pending",'pg4'!S109&lt;&gt;"")</f>
        <v>0</v>
      </c>
      <c r="AC1607" s="1" t="str">
        <f>IF(AB1607=TRUE,'pg4'!C109,"")</f>
        <v/>
      </c>
      <c r="AD1607" s="1" t="str">
        <f>IF('pg4'!S109="Ordered",'pg4'!C109,"")</f>
        <v/>
      </c>
      <c r="AE1607" s="2" t="str">
        <f>IF('pg4'!C109&lt;&gt;"",COUNTIF(AD2:AD3002,'pg4'!C109)&gt;4,"--")</f>
        <v>--</v>
      </c>
      <c r="AF1607" s="1" t="str">
        <f ca="1">IF(startDate="",0,IF(AND('pg4'!T109&gt;=startDate,'pg4'!T109&lt;=endDate,'pg4'!R109&lt;&gt;""),'pg4'!R109,""))</f>
        <v/>
      </c>
      <c r="AG1607" s="110" t="str">
        <f>IF(AC1607="","",COUNTIFS(AC2:AC3002,AC1607))</f>
        <v/>
      </c>
      <c r="AH1607" s="2" t="str">
        <f ca="1">IFERROR(MONTH('pg4'!T109),"--")</f>
        <v>--</v>
      </c>
      <c r="AI1607" s="1">
        <f ca="1">COUNTIFS(AC2:AC3002,'pg4'!C109,AH2:AH3002,AH1607)</f>
        <v>0</v>
      </c>
    </row>
    <row r="1608" spans="27:35" ht="12.75" customHeight="1">
      <c r="AA1608" s="1">
        <f t="shared" si="26"/>
        <v>1607</v>
      </c>
      <c r="AB1608" s="1" t="b">
        <f>AND('pg4'!S110&lt;&gt;"Cancelled",'pg4'!S110&lt;&gt;"Account",'pg4'!S110&lt;&gt;"Pending",'pg4'!S110&lt;&gt;"")</f>
        <v>0</v>
      </c>
      <c r="AC1608" s="1" t="str">
        <f>IF(AB1608=TRUE,'pg4'!C110,"")</f>
        <v/>
      </c>
      <c r="AD1608" s="1" t="str">
        <f>IF('pg4'!S110="Ordered",'pg4'!C110,"")</f>
        <v/>
      </c>
      <c r="AE1608" s="2" t="str">
        <f>IF('pg4'!C110&lt;&gt;"",COUNTIF(AD2:AD3002,'pg4'!C110)&gt;4,"--")</f>
        <v>--</v>
      </c>
      <c r="AF1608" s="1" t="str">
        <f ca="1">IF(startDate="",0,IF(AND('pg4'!T110&gt;=startDate,'pg4'!T110&lt;=endDate,'pg4'!R110&lt;&gt;""),'pg4'!R110,""))</f>
        <v/>
      </c>
      <c r="AG1608" s="110" t="str">
        <f>IF(AC1608="","",COUNTIFS(AC2:AC3002,AC1608))</f>
        <v/>
      </c>
      <c r="AH1608" s="2" t="str">
        <f ca="1">IFERROR(MONTH('pg4'!T110),"--")</f>
        <v>--</v>
      </c>
      <c r="AI1608" s="1">
        <f ca="1">COUNTIFS(AC2:AC3002,'pg4'!C110,AH2:AH3002,AH1608)</f>
        <v>0</v>
      </c>
    </row>
    <row r="1609" spans="27:35" ht="12.75" customHeight="1">
      <c r="AA1609" s="1">
        <f t="shared" si="26"/>
        <v>1608</v>
      </c>
      <c r="AB1609" s="1" t="b">
        <f>AND('pg4'!S111&lt;&gt;"Cancelled",'pg4'!S111&lt;&gt;"Account",'pg4'!S111&lt;&gt;"Pending",'pg4'!S111&lt;&gt;"")</f>
        <v>0</v>
      </c>
      <c r="AC1609" s="1" t="str">
        <f>IF(AB1609=TRUE,'pg4'!C111,"")</f>
        <v/>
      </c>
      <c r="AD1609" s="1" t="str">
        <f>IF('pg4'!S111="Ordered",'pg4'!C111,"")</f>
        <v/>
      </c>
      <c r="AE1609" s="2" t="str">
        <f>IF('pg4'!C111&lt;&gt;"",COUNTIF(AD2:AD3002,'pg4'!C111)&gt;4,"--")</f>
        <v>--</v>
      </c>
      <c r="AF1609" s="1" t="str">
        <f ca="1">IF(startDate="",0,IF(AND('pg4'!T111&gt;=startDate,'pg4'!T111&lt;=endDate,'pg4'!R111&lt;&gt;""),'pg4'!R111,""))</f>
        <v/>
      </c>
      <c r="AG1609" s="110" t="str">
        <f>IF(AC1609="","",COUNTIFS(AC2:AC3002,AC1609))</f>
        <v/>
      </c>
      <c r="AH1609" s="2" t="str">
        <f ca="1">IFERROR(MONTH('pg4'!T111),"--")</f>
        <v>--</v>
      </c>
      <c r="AI1609" s="1">
        <f ca="1">COUNTIFS(AC2:AC3002,'pg4'!C111,AH2:AH3002,AH1609)</f>
        <v>0</v>
      </c>
    </row>
    <row r="1610" spans="27:35" ht="12.75" customHeight="1">
      <c r="AA1610" s="1">
        <f t="shared" si="26"/>
        <v>1609</v>
      </c>
      <c r="AB1610" s="1" t="b">
        <f>AND('pg4'!S112&lt;&gt;"Cancelled",'pg4'!S112&lt;&gt;"Account",'pg4'!S112&lt;&gt;"Pending",'pg4'!S112&lt;&gt;"")</f>
        <v>0</v>
      </c>
      <c r="AC1610" s="1" t="str">
        <f>IF(AB1610=TRUE,'pg4'!C112,"")</f>
        <v/>
      </c>
      <c r="AD1610" s="1" t="str">
        <f>IF('pg4'!S112="Ordered",'pg4'!C112,"")</f>
        <v/>
      </c>
      <c r="AE1610" s="2" t="str">
        <f>IF('pg4'!C112&lt;&gt;"",COUNTIF(AD2:AD3002,'pg4'!C112)&gt;4,"--")</f>
        <v>--</v>
      </c>
      <c r="AF1610" s="1" t="str">
        <f ca="1">IF(startDate="",0,IF(AND('pg4'!T112&gt;=startDate,'pg4'!T112&lt;=endDate,'pg4'!R112&lt;&gt;""),'pg4'!R112,""))</f>
        <v/>
      </c>
      <c r="AG1610" s="110" t="str">
        <f>IF(AC1610="","",COUNTIFS(AC2:AC3002,AC1610))</f>
        <v/>
      </c>
      <c r="AH1610" s="2" t="str">
        <f ca="1">IFERROR(MONTH('pg4'!T112),"--")</f>
        <v>--</v>
      </c>
      <c r="AI1610" s="1">
        <f ca="1">COUNTIFS(AC2:AC3002,'pg4'!C112,AH2:AH3002,AH1610)</f>
        <v>0</v>
      </c>
    </row>
    <row r="1611" spans="27:35" ht="12.75" customHeight="1">
      <c r="AA1611" s="1">
        <f t="shared" si="26"/>
        <v>1610</v>
      </c>
      <c r="AB1611" s="1" t="b">
        <f>AND('pg4'!S113&lt;&gt;"Cancelled",'pg4'!S113&lt;&gt;"Account",'pg4'!S113&lt;&gt;"Pending",'pg4'!S113&lt;&gt;"")</f>
        <v>0</v>
      </c>
      <c r="AC1611" s="1" t="str">
        <f>IF(AB1611=TRUE,'pg4'!C113,"")</f>
        <v/>
      </c>
      <c r="AD1611" s="1" t="str">
        <f>IF('pg4'!S113="Ordered",'pg4'!C113,"")</f>
        <v/>
      </c>
      <c r="AE1611" s="2" t="str">
        <f>IF('pg4'!C113&lt;&gt;"",COUNTIF(AD2:AD3002,'pg4'!C113)&gt;4,"--")</f>
        <v>--</v>
      </c>
      <c r="AF1611" s="1" t="str">
        <f ca="1">IF(startDate="",0,IF(AND('pg4'!T113&gt;=startDate,'pg4'!T113&lt;=endDate,'pg4'!R113&lt;&gt;""),'pg4'!R113,""))</f>
        <v/>
      </c>
      <c r="AG1611" s="110" t="str">
        <f>IF(AC1611="","",COUNTIFS(AC2:AC3002,AC1611))</f>
        <v/>
      </c>
      <c r="AH1611" s="2" t="str">
        <f ca="1">IFERROR(MONTH('pg4'!T113),"--")</f>
        <v>--</v>
      </c>
      <c r="AI1611" s="1">
        <f ca="1">COUNTIFS(AC2:AC3002,'pg4'!C113,AH2:AH3002,AH1611)</f>
        <v>0</v>
      </c>
    </row>
    <row r="1612" spans="27:35" ht="12.75" customHeight="1">
      <c r="AA1612" s="1">
        <f t="shared" si="26"/>
        <v>1611</v>
      </c>
      <c r="AB1612" s="1" t="b">
        <f>AND('pg4'!S114&lt;&gt;"Cancelled",'pg4'!S114&lt;&gt;"Account",'pg4'!S114&lt;&gt;"Pending",'pg4'!S114&lt;&gt;"")</f>
        <v>0</v>
      </c>
      <c r="AC1612" s="1" t="str">
        <f>IF(AB1612=TRUE,'pg4'!C114,"")</f>
        <v/>
      </c>
      <c r="AD1612" s="1" t="str">
        <f>IF('pg4'!S114="Ordered",'pg4'!C114,"")</f>
        <v/>
      </c>
      <c r="AE1612" s="2" t="str">
        <f>IF('pg4'!C114&lt;&gt;"",COUNTIF(AD2:AD3002,'pg4'!C114)&gt;4,"--")</f>
        <v>--</v>
      </c>
      <c r="AF1612" s="1" t="str">
        <f ca="1">IF(startDate="",0,IF(AND('pg4'!T114&gt;=startDate,'pg4'!T114&lt;=endDate,'pg4'!R114&lt;&gt;""),'pg4'!R114,""))</f>
        <v/>
      </c>
      <c r="AG1612" s="110" t="str">
        <f>IF(AC1612="","",COUNTIFS(AC2:AC3002,AC1612))</f>
        <v/>
      </c>
      <c r="AH1612" s="2" t="str">
        <f ca="1">IFERROR(MONTH('pg4'!T114),"--")</f>
        <v>--</v>
      </c>
      <c r="AI1612" s="1">
        <f ca="1">COUNTIFS(AC2:AC3002,'pg4'!C114,AH2:AH3002,AH1612)</f>
        <v>0</v>
      </c>
    </row>
    <row r="1613" spans="27:35" ht="12.75" customHeight="1">
      <c r="AA1613" s="1">
        <f t="shared" si="26"/>
        <v>1612</v>
      </c>
      <c r="AB1613" s="1" t="b">
        <f>AND('pg4'!S115&lt;&gt;"Cancelled",'pg4'!S115&lt;&gt;"Account",'pg4'!S115&lt;&gt;"Pending",'pg4'!S115&lt;&gt;"")</f>
        <v>0</v>
      </c>
      <c r="AC1613" s="1" t="str">
        <f>IF(AB1613=TRUE,'pg4'!C115,"")</f>
        <v/>
      </c>
      <c r="AD1613" s="1" t="str">
        <f>IF('pg4'!S115="Ordered",'pg4'!C115,"")</f>
        <v/>
      </c>
      <c r="AE1613" s="2" t="str">
        <f>IF('pg4'!C115&lt;&gt;"",COUNTIF(AD2:AD3002,'pg4'!C115)&gt;4,"--")</f>
        <v>--</v>
      </c>
      <c r="AF1613" s="1" t="str">
        <f ca="1">IF(startDate="",0,IF(AND('pg4'!T115&gt;=startDate,'pg4'!T115&lt;=endDate,'pg4'!R115&lt;&gt;""),'pg4'!R115,""))</f>
        <v/>
      </c>
      <c r="AG1613" s="110" t="str">
        <f>IF(AC1613="","",COUNTIFS(AC2:AC3002,AC1613))</f>
        <v/>
      </c>
      <c r="AH1613" s="2" t="str">
        <f ca="1">IFERROR(MONTH('pg4'!T115),"--")</f>
        <v>--</v>
      </c>
      <c r="AI1613" s="1">
        <f ca="1">COUNTIFS(AC2:AC3002,'pg4'!C115,AH2:AH3002,AH1613)</f>
        <v>0</v>
      </c>
    </row>
    <row r="1614" spans="27:35" ht="12.75" customHeight="1">
      <c r="AA1614" s="1">
        <f t="shared" si="26"/>
        <v>1613</v>
      </c>
      <c r="AB1614" s="1" t="b">
        <f>AND('pg4'!S116&lt;&gt;"Cancelled",'pg4'!S116&lt;&gt;"Account",'pg4'!S116&lt;&gt;"Pending",'pg4'!S116&lt;&gt;"")</f>
        <v>0</v>
      </c>
      <c r="AC1614" s="1" t="str">
        <f>IF(AB1614=TRUE,'pg4'!C116,"")</f>
        <v/>
      </c>
      <c r="AD1614" s="1" t="str">
        <f>IF('pg4'!S116="Ordered",'pg4'!C116,"")</f>
        <v/>
      </c>
      <c r="AE1614" s="2" t="str">
        <f>IF('pg4'!C116&lt;&gt;"",COUNTIF(AD2:AD3002,'pg4'!C116)&gt;4,"--")</f>
        <v>--</v>
      </c>
      <c r="AF1614" s="1" t="str">
        <f ca="1">IF(startDate="",0,IF(AND('pg4'!T116&gt;=startDate,'pg4'!T116&lt;=endDate,'pg4'!R116&lt;&gt;""),'pg4'!R116,""))</f>
        <v/>
      </c>
      <c r="AG1614" s="110" t="str">
        <f>IF(AC1614="","",COUNTIFS(AC2:AC3002,AC1614))</f>
        <v/>
      </c>
      <c r="AH1614" s="2" t="str">
        <f ca="1">IFERROR(MONTH('pg4'!T116),"--")</f>
        <v>--</v>
      </c>
      <c r="AI1614" s="1">
        <f ca="1">COUNTIFS(AC2:AC3002,'pg4'!C116,AH2:AH3002,AH1614)</f>
        <v>0</v>
      </c>
    </row>
    <row r="1615" spans="27:35" ht="12.75" customHeight="1">
      <c r="AA1615" s="1">
        <f t="shared" si="26"/>
        <v>1614</v>
      </c>
      <c r="AB1615" s="1" t="b">
        <f>AND('pg4'!S117&lt;&gt;"Cancelled",'pg4'!S117&lt;&gt;"Account",'pg4'!S117&lt;&gt;"Pending",'pg4'!S117&lt;&gt;"")</f>
        <v>0</v>
      </c>
      <c r="AC1615" s="1" t="str">
        <f>IF(AB1615=TRUE,'pg4'!C117,"")</f>
        <v/>
      </c>
      <c r="AD1615" s="1" t="str">
        <f>IF('pg4'!S117="Ordered",'pg4'!C117,"")</f>
        <v/>
      </c>
      <c r="AE1615" s="2" t="str">
        <f>IF('pg4'!C117&lt;&gt;"",COUNTIF(AD2:AD3002,'pg4'!C117)&gt;4,"--")</f>
        <v>--</v>
      </c>
      <c r="AF1615" s="1" t="str">
        <f ca="1">IF(startDate="",0,IF(AND('pg4'!T117&gt;=startDate,'pg4'!T117&lt;=endDate,'pg4'!R117&lt;&gt;""),'pg4'!R117,""))</f>
        <v/>
      </c>
      <c r="AG1615" s="110" t="str">
        <f>IF(AC1615="","",COUNTIFS(AC2:AC3002,AC1615))</f>
        <v/>
      </c>
      <c r="AH1615" s="2" t="str">
        <f ca="1">IFERROR(MONTH('pg4'!T117),"--")</f>
        <v>--</v>
      </c>
      <c r="AI1615" s="1">
        <f ca="1">COUNTIFS(AC2:AC3002,'pg4'!C117,AH2:AH3002,AH1615)</f>
        <v>0</v>
      </c>
    </row>
    <row r="1616" spans="27:35" ht="12.75" customHeight="1">
      <c r="AA1616" s="1">
        <f t="shared" si="26"/>
        <v>1615</v>
      </c>
      <c r="AB1616" s="1" t="b">
        <f>AND('pg4'!S118&lt;&gt;"Cancelled",'pg4'!S118&lt;&gt;"Account",'pg4'!S118&lt;&gt;"Pending",'pg4'!S118&lt;&gt;"")</f>
        <v>0</v>
      </c>
      <c r="AC1616" s="1" t="str">
        <f>IF(AB1616=TRUE,'pg4'!C118,"")</f>
        <v/>
      </c>
      <c r="AD1616" s="1" t="str">
        <f>IF('pg4'!S118="Ordered",'pg4'!C118,"")</f>
        <v/>
      </c>
      <c r="AE1616" s="2" t="str">
        <f>IF('pg4'!C118&lt;&gt;"",COUNTIF(AD2:AD3002,'pg4'!C118)&gt;4,"--")</f>
        <v>--</v>
      </c>
      <c r="AF1616" s="1" t="str">
        <f ca="1">IF(startDate="",0,IF(AND('pg4'!T118&gt;=startDate,'pg4'!T118&lt;=endDate,'pg4'!R118&lt;&gt;""),'pg4'!R118,""))</f>
        <v/>
      </c>
      <c r="AG1616" s="110" t="str">
        <f>IF(AC1616="","",COUNTIFS(AC2:AC3002,AC1616))</f>
        <v/>
      </c>
      <c r="AH1616" s="2" t="str">
        <f ca="1">IFERROR(MONTH('pg4'!T118),"--")</f>
        <v>--</v>
      </c>
      <c r="AI1616" s="1">
        <f ca="1">COUNTIFS(AC2:AC3002,'pg4'!C118,AH2:AH3002,AH1616)</f>
        <v>0</v>
      </c>
    </row>
    <row r="1617" spans="27:35" ht="12.75" customHeight="1">
      <c r="AA1617" s="1">
        <f t="shared" si="26"/>
        <v>1616</v>
      </c>
      <c r="AB1617" s="1" t="b">
        <f>AND('pg4'!S119&lt;&gt;"Cancelled",'pg4'!S119&lt;&gt;"Account",'pg4'!S119&lt;&gt;"Pending",'pg4'!S119&lt;&gt;"")</f>
        <v>0</v>
      </c>
      <c r="AC1617" s="1" t="str">
        <f>IF(AB1617=TRUE,'pg4'!C119,"")</f>
        <v/>
      </c>
      <c r="AD1617" s="1" t="str">
        <f>IF('pg4'!S119="Ordered",'pg4'!C119,"")</f>
        <v/>
      </c>
      <c r="AE1617" s="2" t="str">
        <f>IF('pg4'!C119&lt;&gt;"",COUNTIF(AD2:AD3002,'pg4'!C119)&gt;4,"--")</f>
        <v>--</v>
      </c>
      <c r="AF1617" s="1" t="str">
        <f ca="1">IF(startDate="",0,IF(AND('pg4'!T119&gt;=startDate,'pg4'!T119&lt;=endDate,'pg4'!R119&lt;&gt;""),'pg4'!R119,""))</f>
        <v/>
      </c>
      <c r="AG1617" s="110" t="str">
        <f>IF(AC1617="","",COUNTIFS(AC2:AC3002,AC1617))</f>
        <v/>
      </c>
      <c r="AH1617" s="2" t="str">
        <f ca="1">IFERROR(MONTH('pg4'!T119),"--")</f>
        <v>--</v>
      </c>
      <c r="AI1617" s="1">
        <f ca="1">COUNTIFS(AC2:AC3002,'pg4'!C119,AH2:AH3002,AH1617)</f>
        <v>0</v>
      </c>
    </row>
    <row r="1618" spans="27:35" ht="12.75" customHeight="1">
      <c r="AA1618" s="1">
        <f t="shared" si="26"/>
        <v>1617</v>
      </c>
      <c r="AB1618" s="1" t="b">
        <f>AND('pg4'!S120&lt;&gt;"Cancelled",'pg4'!S120&lt;&gt;"Account",'pg4'!S120&lt;&gt;"Pending",'pg4'!S120&lt;&gt;"")</f>
        <v>0</v>
      </c>
      <c r="AC1618" s="1" t="str">
        <f>IF(AB1618=TRUE,'pg4'!C120,"")</f>
        <v/>
      </c>
      <c r="AD1618" s="1" t="str">
        <f>IF('pg4'!S120="Ordered",'pg4'!C120,"")</f>
        <v/>
      </c>
      <c r="AE1618" s="2" t="str">
        <f>IF('pg4'!C120&lt;&gt;"",COUNTIF(AD2:AD3002,'pg4'!C120)&gt;4,"--")</f>
        <v>--</v>
      </c>
      <c r="AF1618" s="1" t="str">
        <f ca="1">IF(startDate="",0,IF(AND('pg4'!T120&gt;=startDate,'pg4'!T120&lt;=endDate,'pg4'!R120&lt;&gt;""),'pg4'!R120,""))</f>
        <v/>
      </c>
      <c r="AG1618" s="110" t="str">
        <f>IF(AC1618="","",COUNTIFS(AC2:AC3002,AC1618))</f>
        <v/>
      </c>
      <c r="AH1618" s="2" t="str">
        <f ca="1">IFERROR(MONTH('pg4'!T120),"--")</f>
        <v>--</v>
      </c>
      <c r="AI1618" s="1">
        <f ca="1">COUNTIFS(AC2:AC3002,'pg4'!C120,AH2:AH3002,AH1618)</f>
        <v>0</v>
      </c>
    </row>
    <row r="1619" spans="27:35" ht="12.75" customHeight="1">
      <c r="AA1619" s="1">
        <f t="shared" si="26"/>
        <v>1618</v>
      </c>
      <c r="AB1619" s="1" t="b">
        <f>AND('pg4'!S121&lt;&gt;"Cancelled",'pg4'!S121&lt;&gt;"Account",'pg4'!S121&lt;&gt;"Pending",'pg4'!S121&lt;&gt;"")</f>
        <v>0</v>
      </c>
      <c r="AC1619" s="1" t="str">
        <f>IF(AB1619=TRUE,'pg4'!C121,"")</f>
        <v/>
      </c>
      <c r="AD1619" s="1" t="str">
        <f>IF('pg4'!S121="Ordered",'pg4'!C121,"")</f>
        <v/>
      </c>
      <c r="AE1619" s="2" t="str">
        <f>IF('pg4'!C121&lt;&gt;"",COUNTIF(AD2:AD3002,'pg4'!C121)&gt;4,"--")</f>
        <v>--</v>
      </c>
      <c r="AF1619" s="1" t="str">
        <f ca="1">IF(startDate="",0,IF(AND('pg4'!T121&gt;=startDate,'pg4'!T121&lt;=endDate,'pg4'!R121&lt;&gt;""),'pg4'!R121,""))</f>
        <v/>
      </c>
      <c r="AG1619" s="110" t="str">
        <f>IF(AC1619="","",COUNTIFS(AC2:AC3002,AC1619))</f>
        <v/>
      </c>
      <c r="AH1619" s="2" t="str">
        <f ca="1">IFERROR(MONTH('pg4'!T121),"--")</f>
        <v>--</v>
      </c>
      <c r="AI1619" s="1">
        <f ca="1">COUNTIFS(AC2:AC3002,'pg4'!C121,AH2:AH3002,AH1619)</f>
        <v>0</v>
      </c>
    </row>
    <row r="1620" spans="27:35" ht="12.75" customHeight="1">
      <c r="AA1620" s="1">
        <f t="shared" si="26"/>
        <v>1619</v>
      </c>
      <c r="AB1620" s="1" t="b">
        <f>AND('pg4'!S122&lt;&gt;"Cancelled",'pg4'!S122&lt;&gt;"Account",'pg4'!S122&lt;&gt;"Pending",'pg4'!S122&lt;&gt;"")</f>
        <v>0</v>
      </c>
      <c r="AC1620" s="1" t="str">
        <f>IF(AB1620=TRUE,'pg4'!C122,"")</f>
        <v/>
      </c>
      <c r="AD1620" s="1" t="str">
        <f>IF('pg4'!S122="Ordered",'pg4'!C122,"")</f>
        <v/>
      </c>
      <c r="AE1620" s="2" t="str">
        <f>IF('pg4'!C122&lt;&gt;"",COUNTIF(AD2:AD3002,'pg4'!C122)&gt;4,"--")</f>
        <v>--</v>
      </c>
      <c r="AF1620" s="1" t="str">
        <f ca="1">IF(startDate="",0,IF(AND('pg4'!T122&gt;=startDate,'pg4'!T122&lt;=endDate,'pg4'!R122&lt;&gt;""),'pg4'!R122,""))</f>
        <v/>
      </c>
      <c r="AG1620" s="110" t="str">
        <f>IF(AC1620="","",COUNTIFS(AC2:AC3002,AC1620))</f>
        <v/>
      </c>
      <c r="AH1620" s="2" t="str">
        <f ca="1">IFERROR(MONTH('pg4'!T122),"--")</f>
        <v>--</v>
      </c>
      <c r="AI1620" s="1">
        <f ca="1">COUNTIFS(AC2:AC3002,'pg4'!C122,AH2:AH3002,AH1620)</f>
        <v>0</v>
      </c>
    </row>
    <row r="1621" spans="27:35" ht="12.75" customHeight="1">
      <c r="AA1621" s="1">
        <f t="shared" si="26"/>
        <v>1620</v>
      </c>
      <c r="AB1621" s="1" t="b">
        <f>AND('pg4'!S123&lt;&gt;"Cancelled",'pg4'!S123&lt;&gt;"Account",'pg4'!S123&lt;&gt;"Pending",'pg4'!S123&lt;&gt;"")</f>
        <v>0</v>
      </c>
      <c r="AC1621" s="1" t="str">
        <f>IF(AB1621=TRUE,'pg4'!C123,"")</f>
        <v/>
      </c>
      <c r="AD1621" s="1" t="str">
        <f>IF('pg4'!S123="Ordered",'pg4'!C123,"")</f>
        <v/>
      </c>
      <c r="AE1621" s="2" t="str">
        <f>IF('pg4'!C123&lt;&gt;"",COUNTIF(AD2:AD3002,'pg4'!C123)&gt;4,"--")</f>
        <v>--</v>
      </c>
      <c r="AF1621" s="1" t="str">
        <f ca="1">IF(startDate="",0,IF(AND('pg4'!T123&gt;=startDate,'pg4'!T123&lt;=endDate,'pg4'!R123&lt;&gt;""),'pg4'!R123,""))</f>
        <v/>
      </c>
      <c r="AG1621" s="110" t="str">
        <f>IF(AC1621="","",COUNTIFS(AC2:AC3002,AC1621))</f>
        <v/>
      </c>
      <c r="AH1621" s="2" t="str">
        <f ca="1">IFERROR(MONTH('pg4'!T123),"--")</f>
        <v>--</v>
      </c>
      <c r="AI1621" s="1">
        <f ca="1">COUNTIFS(AC2:AC3002,'pg4'!C123,AH2:AH3002,AH1621)</f>
        <v>0</v>
      </c>
    </row>
    <row r="1622" spans="27:35" ht="12.75" customHeight="1">
      <c r="AA1622" s="1">
        <f t="shared" si="26"/>
        <v>1621</v>
      </c>
      <c r="AB1622" s="1" t="b">
        <f>AND('pg4'!S124&lt;&gt;"Cancelled",'pg4'!S124&lt;&gt;"Account",'pg4'!S124&lt;&gt;"Pending",'pg4'!S124&lt;&gt;"")</f>
        <v>0</v>
      </c>
      <c r="AC1622" s="1" t="str">
        <f>IF(AB1622=TRUE,'pg4'!C124,"")</f>
        <v/>
      </c>
      <c r="AD1622" s="1" t="str">
        <f>IF('pg4'!S124="Ordered",'pg4'!C124,"")</f>
        <v/>
      </c>
      <c r="AE1622" s="2" t="str">
        <f>IF('pg4'!C124&lt;&gt;"",COUNTIF(AD2:AD3002,'pg4'!C124)&gt;4,"--")</f>
        <v>--</v>
      </c>
      <c r="AF1622" s="1" t="str">
        <f ca="1">IF(startDate="",0,IF(AND('pg4'!T124&gt;=startDate,'pg4'!T124&lt;=endDate,'pg4'!R124&lt;&gt;""),'pg4'!R124,""))</f>
        <v/>
      </c>
      <c r="AG1622" s="110" t="str">
        <f>IF(AC1622="","",COUNTIFS(AC2:AC3002,AC1622))</f>
        <v/>
      </c>
      <c r="AH1622" s="2" t="str">
        <f ca="1">IFERROR(MONTH('pg4'!T124),"--")</f>
        <v>--</v>
      </c>
      <c r="AI1622" s="1">
        <f ca="1">COUNTIFS(AC2:AC3002,'pg4'!C124,AH2:AH3002,AH1622)</f>
        <v>0</v>
      </c>
    </row>
    <row r="1623" spans="27:35" ht="12.75" customHeight="1">
      <c r="AA1623" s="1">
        <f t="shared" si="26"/>
        <v>1622</v>
      </c>
      <c r="AB1623" s="1" t="b">
        <f>AND('pg4'!S125&lt;&gt;"Cancelled",'pg4'!S125&lt;&gt;"Account",'pg4'!S125&lt;&gt;"Pending",'pg4'!S125&lt;&gt;"")</f>
        <v>0</v>
      </c>
      <c r="AC1623" s="1" t="str">
        <f>IF(AB1623=TRUE,'pg4'!C125,"")</f>
        <v/>
      </c>
      <c r="AD1623" s="1" t="str">
        <f>IF('pg4'!S125="Ordered",'pg4'!C125,"")</f>
        <v/>
      </c>
      <c r="AE1623" s="2" t="str">
        <f>IF('pg4'!C125&lt;&gt;"",COUNTIF(AD2:AD3002,'pg4'!C125)&gt;4,"--")</f>
        <v>--</v>
      </c>
      <c r="AF1623" s="1" t="str">
        <f ca="1">IF(startDate="",0,IF(AND('pg4'!T125&gt;=startDate,'pg4'!T125&lt;=endDate,'pg4'!R125&lt;&gt;""),'pg4'!R125,""))</f>
        <v/>
      </c>
      <c r="AG1623" s="110" t="str">
        <f>IF(AC1623="","",COUNTIFS(AC2:AC3002,AC1623))</f>
        <v/>
      </c>
      <c r="AH1623" s="2" t="str">
        <f ca="1">IFERROR(MONTH('pg4'!T125),"--")</f>
        <v>--</v>
      </c>
      <c r="AI1623" s="1">
        <f ca="1">COUNTIFS(AC2:AC3002,'pg4'!C125,AH2:AH3002,AH1623)</f>
        <v>0</v>
      </c>
    </row>
    <row r="1624" spans="27:35" ht="12.75" customHeight="1">
      <c r="AA1624" s="1">
        <f t="shared" si="26"/>
        <v>1623</v>
      </c>
      <c r="AB1624" s="1" t="b">
        <f>AND('pg4'!S126&lt;&gt;"Cancelled",'pg4'!S126&lt;&gt;"Account",'pg4'!S126&lt;&gt;"Pending",'pg4'!S126&lt;&gt;"")</f>
        <v>0</v>
      </c>
      <c r="AC1624" s="1" t="str">
        <f>IF(AB1624=TRUE,'pg4'!C126,"")</f>
        <v/>
      </c>
      <c r="AD1624" s="1" t="str">
        <f>IF('pg4'!S126="Ordered",'pg4'!C126,"")</f>
        <v/>
      </c>
      <c r="AE1624" s="2" t="str">
        <f>IF('pg4'!C126&lt;&gt;"",COUNTIF(AD2:AD3002,'pg4'!C126)&gt;4,"--")</f>
        <v>--</v>
      </c>
      <c r="AF1624" s="1" t="str">
        <f ca="1">IF(startDate="",0,IF(AND('pg4'!T126&gt;=startDate,'pg4'!T126&lt;=endDate,'pg4'!R126&lt;&gt;""),'pg4'!R126,""))</f>
        <v/>
      </c>
      <c r="AG1624" s="110" t="str">
        <f>IF(AC1624="","",COUNTIFS(AC2:AC3002,AC1624))</f>
        <v/>
      </c>
      <c r="AH1624" s="2" t="str">
        <f ca="1">IFERROR(MONTH('pg4'!T126),"--")</f>
        <v>--</v>
      </c>
      <c r="AI1624" s="1">
        <f ca="1">COUNTIFS(AC2:AC3002,'pg4'!C126,AH2:AH3002,AH1624)</f>
        <v>0</v>
      </c>
    </row>
    <row r="1625" spans="27:35" ht="12.75" customHeight="1">
      <c r="AA1625" s="1">
        <f t="shared" si="26"/>
        <v>1624</v>
      </c>
      <c r="AB1625" s="1" t="b">
        <f>AND('pg4'!S127&lt;&gt;"Cancelled",'pg4'!S127&lt;&gt;"Account",'pg4'!S127&lt;&gt;"Pending",'pg4'!S127&lt;&gt;"")</f>
        <v>0</v>
      </c>
      <c r="AC1625" s="1" t="str">
        <f>IF(AB1625=TRUE,'pg4'!C127,"")</f>
        <v/>
      </c>
      <c r="AD1625" s="1" t="str">
        <f>IF('pg4'!S127="Ordered",'pg4'!C127,"")</f>
        <v/>
      </c>
      <c r="AE1625" s="2" t="str">
        <f>IF('pg4'!C127&lt;&gt;"",COUNTIF(AD2:AD3002,'pg4'!C127)&gt;4,"--")</f>
        <v>--</v>
      </c>
      <c r="AF1625" s="1" t="str">
        <f ca="1">IF(startDate="",0,IF(AND('pg4'!T127&gt;=startDate,'pg4'!T127&lt;=endDate,'pg4'!R127&lt;&gt;""),'pg4'!R127,""))</f>
        <v/>
      </c>
      <c r="AG1625" s="110" t="str">
        <f>IF(AC1625="","",COUNTIFS(AC2:AC3002,AC1625))</f>
        <v/>
      </c>
      <c r="AH1625" s="2" t="str">
        <f ca="1">IFERROR(MONTH('pg4'!T127),"--")</f>
        <v>--</v>
      </c>
      <c r="AI1625" s="1">
        <f ca="1">COUNTIFS(AC2:AC3002,'pg4'!C127,AH2:AH3002,AH1625)</f>
        <v>0</v>
      </c>
    </row>
    <row r="1626" spans="27:35" ht="12.75" customHeight="1">
      <c r="AA1626" s="1">
        <f t="shared" si="26"/>
        <v>1625</v>
      </c>
      <c r="AB1626" s="1" t="b">
        <f>AND('pg4'!S128&lt;&gt;"Cancelled",'pg4'!S128&lt;&gt;"Account",'pg4'!S128&lt;&gt;"Pending",'pg4'!S128&lt;&gt;"")</f>
        <v>0</v>
      </c>
      <c r="AC1626" s="1" t="str">
        <f>IF(AB1626=TRUE,'pg4'!C128,"")</f>
        <v/>
      </c>
      <c r="AD1626" s="1" t="str">
        <f>IF('pg4'!S128="Ordered",'pg4'!C128,"")</f>
        <v/>
      </c>
      <c r="AE1626" s="2" t="str">
        <f>IF('pg4'!C128&lt;&gt;"",COUNTIF(AD2:AD3002,'pg4'!C128)&gt;4,"--")</f>
        <v>--</v>
      </c>
      <c r="AF1626" s="1" t="str">
        <f ca="1">IF(startDate="",0,IF(AND('pg4'!T128&gt;=startDate,'pg4'!T128&lt;=endDate,'pg4'!R128&lt;&gt;""),'pg4'!R128,""))</f>
        <v/>
      </c>
      <c r="AG1626" s="110" t="str">
        <f>IF(AC1626="","",COUNTIFS(AC2:AC3002,AC1626))</f>
        <v/>
      </c>
      <c r="AH1626" s="2" t="str">
        <f ca="1">IFERROR(MONTH('pg4'!T128),"--")</f>
        <v>--</v>
      </c>
      <c r="AI1626" s="1">
        <f ca="1">COUNTIFS(AC2:AC3002,'pg4'!C128,AH2:AH3002,AH1626)</f>
        <v>0</v>
      </c>
    </row>
    <row r="1627" spans="27:35" ht="12.75" customHeight="1">
      <c r="AA1627" s="1">
        <f t="shared" si="26"/>
        <v>1626</v>
      </c>
      <c r="AB1627" s="1" t="b">
        <f>AND('pg4'!S129&lt;&gt;"Cancelled",'pg4'!S129&lt;&gt;"Account",'pg4'!S129&lt;&gt;"Pending",'pg4'!S129&lt;&gt;"")</f>
        <v>0</v>
      </c>
      <c r="AC1627" s="1" t="str">
        <f>IF(AB1627=TRUE,'pg4'!C129,"")</f>
        <v/>
      </c>
      <c r="AD1627" s="1" t="str">
        <f>IF('pg4'!S129="Ordered",'pg4'!C129,"")</f>
        <v/>
      </c>
      <c r="AE1627" s="2" t="str">
        <f>IF('pg4'!C129&lt;&gt;"",COUNTIF(AD2:AD3002,'pg4'!C129)&gt;4,"--")</f>
        <v>--</v>
      </c>
      <c r="AF1627" s="1" t="str">
        <f ca="1">IF(startDate="",0,IF(AND('pg4'!T129&gt;=startDate,'pg4'!T129&lt;=endDate,'pg4'!R129&lt;&gt;""),'pg4'!R129,""))</f>
        <v/>
      </c>
      <c r="AG1627" s="110" t="str">
        <f>IF(AC1627="","",COUNTIFS(AC2:AC3002,AC1627))</f>
        <v/>
      </c>
      <c r="AH1627" s="2" t="str">
        <f ca="1">IFERROR(MONTH('pg4'!T129),"--")</f>
        <v>--</v>
      </c>
      <c r="AI1627" s="1">
        <f ca="1">COUNTIFS(AC2:AC3002,'pg4'!C129,AH2:AH3002,AH1627)</f>
        <v>0</v>
      </c>
    </row>
    <row r="1628" spans="27:35" ht="12.75" customHeight="1">
      <c r="AA1628" s="1">
        <f t="shared" si="26"/>
        <v>1627</v>
      </c>
      <c r="AB1628" s="1" t="b">
        <f>AND('pg4'!S130&lt;&gt;"Cancelled",'pg4'!S130&lt;&gt;"Account",'pg4'!S130&lt;&gt;"Pending",'pg4'!S130&lt;&gt;"")</f>
        <v>0</v>
      </c>
      <c r="AC1628" s="1" t="str">
        <f>IF(AB1628=TRUE,'pg4'!C130,"")</f>
        <v/>
      </c>
      <c r="AD1628" s="1" t="str">
        <f>IF('pg4'!S130="Ordered",'pg4'!C130,"")</f>
        <v/>
      </c>
      <c r="AE1628" s="2" t="str">
        <f>IF('pg4'!C130&lt;&gt;"",COUNTIF(AD2:AD3002,'pg4'!C130)&gt;4,"--")</f>
        <v>--</v>
      </c>
      <c r="AF1628" s="1" t="str">
        <f ca="1">IF(startDate="",0,IF(AND('pg4'!T130&gt;=startDate,'pg4'!T130&lt;=endDate,'pg4'!R130&lt;&gt;""),'pg4'!R130,""))</f>
        <v/>
      </c>
      <c r="AG1628" s="110" t="str">
        <f>IF(AC1628="","",COUNTIFS(AC2:AC3002,AC1628))</f>
        <v/>
      </c>
      <c r="AH1628" s="2" t="str">
        <f ca="1">IFERROR(MONTH('pg4'!T130),"--")</f>
        <v>--</v>
      </c>
      <c r="AI1628" s="1">
        <f ca="1">COUNTIFS(AC2:AC3002,'pg4'!C130,AH2:AH3002,AH1628)</f>
        <v>0</v>
      </c>
    </row>
    <row r="1629" spans="27:35" ht="12.75" customHeight="1">
      <c r="AA1629" s="1">
        <f t="shared" si="26"/>
        <v>1628</v>
      </c>
      <c r="AB1629" s="1" t="b">
        <f>AND('pg4'!S131&lt;&gt;"Cancelled",'pg4'!S131&lt;&gt;"Account",'pg4'!S131&lt;&gt;"Pending",'pg4'!S131&lt;&gt;"")</f>
        <v>0</v>
      </c>
      <c r="AC1629" s="1" t="str">
        <f>IF(AB1629=TRUE,'pg4'!C131,"")</f>
        <v/>
      </c>
      <c r="AD1629" s="1" t="str">
        <f>IF('pg4'!S131="Ordered",'pg4'!C131,"")</f>
        <v/>
      </c>
      <c r="AE1629" s="2" t="str">
        <f>IF('pg4'!C131&lt;&gt;"",COUNTIF(AD2:AD3002,'pg4'!C131)&gt;4,"--")</f>
        <v>--</v>
      </c>
      <c r="AF1629" s="1" t="str">
        <f ca="1">IF(startDate="",0,IF(AND('pg4'!T131&gt;=startDate,'pg4'!T131&lt;=endDate,'pg4'!R131&lt;&gt;""),'pg4'!R131,""))</f>
        <v/>
      </c>
      <c r="AG1629" s="110" t="str">
        <f>IF(AC1629="","",COUNTIFS(AC2:AC3002,AC1629))</f>
        <v/>
      </c>
      <c r="AH1629" s="2" t="str">
        <f ca="1">IFERROR(MONTH('pg4'!T131),"--")</f>
        <v>--</v>
      </c>
      <c r="AI1629" s="1">
        <f ca="1">COUNTIFS(AC2:AC3002,'pg4'!C131,AH2:AH3002,AH1629)</f>
        <v>0</v>
      </c>
    </row>
    <row r="1630" spans="27:35" ht="12.75" customHeight="1">
      <c r="AA1630" s="1">
        <f t="shared" si="26"/>
        <v>1629</v>
      </c>
      <c r="AB1630" s="1" t="b">
        <f>AND('pg4'!S132&lt;&gt;"Cancelled",'pg4'!S132&lt;&gt;"Account",'pg4'!S132&lt;&gt;"Pending",'pg4'!S132&lt;&gt;"")</f>
        <v>0</v>
      </c>
      <c r="AC1630" s="1" t="str">
        <f>IF(AB1630=TRUE,'pg4'!C132,"")</f>
        <v/>
      </c>
      <c r="AD1630" s="1" t="str">
        <f>IF('pg4'!S132="Ordered",'pg4'!C132,"")</f>
        <v/>
      </c>
      <c r="AE1630" s="2" t="str">
        <f>IF('pg4'!C132&lt;&gt;"",COUNTIF(AD2:AD3002,'pg4'!C132)&gt;4,"--")</f>
        <v>--</v>
      </c>
      <c r="AF1630" s="1" t="str">
        <f ca="1">IF(startDate="",0,IF(AND('pg4'!T132&gt;=startDate,'pg4'!T132&lt;=endDate,'pg4'!R132&lt;&gt;""),'pg4'!R132,""))</f>
        <v/>
      </c>
      <c r="AG1630" s="110" t="str">
        <f>IF(AC1630="","",COUNTIFS(AC2:AC3002,AC1630))</f>
        <v/>
      </c>
      <c r="AH1630" s="2" t="str">
        <f ca="1">IFERROR(MONTH('pg4'!T132),"--")</f>
        <v>--</v>
      </c>
      <c r="AI1630" s="1">
        <f ca="1">COUNTIFS(AC2:AC3002,'pg4'!C132,AH2:AH3002,AH1630)</f>
        <v>0</v>
      </c>
    </row>
    <row r="1631" spans="27:35" ht="12.75" customHeight="1">
      <c r="AA1631" s="1">
        <f t="shared" si="26"/>
        <v>1630</v>
      </c>
      <c r="AB1631" s="1" t="b">
        <f>AND('pg4'!S133&lt;&gt;"Cancelled",'pg4'!S133&lt;&gt;"Account",'pg4'!S133&lt;&gt;"Pending",'pg4'!S133&lt;&gt;"")</f>
        <v>0</v>
      </c>
      <c r="AC1631" s="1" t="str">
        <f>IF(AB1631=TRUE,'pg4'!C133,"")</f>
        <v/>
      </c>
      <c r="AD1631" s="1" t="str">
        <f>IF('pg4'!S133="Ordered",'pg4'!C133,"")</f>
        <v/>
      </c>
      <c r="AE1631" s="2" t="str">
        <f>IF('pg4'!C133&lt;&gt;"",COUNTIF(AD2:AD3002,'pg4'!C133)&gt;4,"--")</f>
        <v>--</v>
      </c>
      <c r="AF1631" s="1" t="str">
        <f ca="1">IF(startDate="",0,IF(AND('pg4'!T133&gt;=startDate,'pg4'!T133&lt;=endDate,'pg4'!R133&lt;&gt;""),'pg4'!R133,""))</f>
        <v/>
      </c>
      <c r="AG1631" s="110" t="str">
        <f>IF(AC1631="","",COUNTIFS(AC2:AC3002,AC1631))</f>
        <v/>
      </c>
      <c r="AH1631" s="2" t="str">
        <f ca="1">IFERROR(MONTH('pg4'!T133),"--")</f>
        <v>--</v>
      </c>
      <c r="AI1631" s="1">
        <f ca="1">COUNTIFS(AC2:AC3002,'pg4'!C133,AH2:AH3002,AH1631)</f>
        <v>0</v>
      </c>
    </row>
    <row r="1632" spans="27:35" ht="12.75" customHeight="1">
      <c r="AA1632" s="1">
        <f t="shared" si="26"/>
        <v>1631</v>
      </c>
      <c r="AB1632" s="1" t="b">
        <f>AND('pg4'!S134&lt;&gt;"Cancelled",'pg4'!S134&lt;&gt;"Account",'pg4'!S134&lt;&gt;"Pending",'pg4'!S134&lt;&gt;"")</f>
        <v>0</v>
      </c>
      <c r="AC1632" s="1" t="str">
        <f>IF(AB1632=TRUE,'pg4'!C134,"")</f>
        <v/>
      </c>
      <c r="AD1632" s="1" t="str">
        <f>IF('pg4'!S134="Ordered",'pg4'!C134,"")</f>
        <v/>
      </c>
      <c r="AE1632" s="2" t="str">
        <f>IF('pg4'!C134&lt;&gt;"",COUNTIF(AD2:AD3002,'pg4'!C134)&gt;4,"--")</f>
        <v>--</v>
      </c>
      <c r="AF1632" s="1" t="str">
        <f ca="1">IF(startDate="",0,IF(AND('pg4'!T134&gt;=startDate,'pg4'!T134&lt;=endDate,'pg4'!R134&lt;&gt;""),'pg4'!R134,""))</f>
        <v/>
      </c>
      <c r="AG1632" s="110" t="str">
        <f>IF(AC1632="","",COUNTIFS(AC2:AC3002,AC1632))</f>
        <v/>
      </c>
      <c r="AH1632" s="2" t="str">
        <f ca="1">IFERROR(MONTH('pg4'!T134),"--")</f>
        <v>--</v>
      </c>
      <c r="AI1632" s="1">
        <f ca="1">COUNTIFS(AC2:AC3002,'pg4'!C134,AH2:AH3002,AH1632)</f>
        <v>0</v>
      </c>
    </row>
    <row r="1633" spans="27:35" ht="12.75" customHeight="1">
      <c r="AA1633" s="1">
        <f t="shared" si="26"/>
        <v>1632</v>
      </c>
      <c r="AB1633" s="1" t="b">
        <f>AND('pg4'!S135&lt;&gt;"Cancelled",'pg4'!S135&lt;&gt;"Account",'pg4'!S135&lt;&gt;"Pending",'pg4'!S135&lt;&gt;"")</f>
        <v>0</v>
      </c>
      <c r="AC1633" s="1" t="str">
        <f>IF(AB1633=TRUE,'pg4'!C135,"")</f>
        <v/>
      </c>
      <c r="AD1633" s="1" t="str">
        <f>IF('pg4'!S135="Ordered",'pg4'!C135,"")</f>
        <v/>
      </c>
      <c r="AE1633" s="2" t="str">
        <f>IF('pg4'!C135&lt;&gt;"",COUNTIF(AD2:AD3002,'pg4'!C135)&gt;4,"--")</f>
        <v>--</v>
      </c>
      <c r="AF1633" s="1" t="str">
        <f ca="1">IF(startDate="",0,IF(AND('pg4'!T135&gt;=startDate,'pg4'!T135&lt;=endDate,'pg4'!R135&lt;&gt;""),'pg4'!R135,""))</f>
        <v/>
      </c>
      <c r="AG1633" s="110" t="str">
        <f>IF(AC1633="","",COUNTIFS(AC2:AC3002,AC1633))</f>
        <v/>
      </c>
      <c r="AH1633" s="2" t="str">
        <f ca="1">IFERROR(MONTH('pg4'!T135),"--")</f>
        <v>--</v>
      </c>
      <c r="AI1633" s="1">
        <f ca="1">COUNTIFS(AC2:AC3002,'pg4'!C135,AH2:AH3002,AH1633)</f>
        <v>0</v>
      </c>
    </row>
    <row r="1634" spans="27:35" ht="12.75" customHeight="1">
      <c r="AA1634" s="1">
        <f t="shared" si="26"/>
        <v>1633</v>
      </c>
      <c r="AB1634" s="1" t="b">
        <f>AND('pg4'!S136&lt;&gt;"Cancelled",'pg4'!S136&lt;&gt;"Account",'pg4'!S136&lt;&gt;"Pending",'pg4'!S136&lt;&gt;"")</f>
        <v>0</v>
      </c>
      <c r="AC1634" s="1" t="str">
        <f>IF(AB1634=TRUE,'pg4'!C136,"")</f>
        <v/>
      </c>
      <c r="AD1634" s="1" t="str">
        <f>IF('pg4'!S136="Ordered",'pg4'!C136,"")</f>
        <v/>
      </c>
      <c r="AE1634" s="2" t="str">
        <f>IF('pg4'!C136&lt;&gt;"",COUNTIF(AD2:AD3002,'pg4'!C136)&gt;4,"--")</f>
        <v>--</v>
      </c>
      <c r="AF1634" s="1" t="str">
        <f ca="1">IF(startDate="",0,IF(AND('pg4'!T136&gt;=startDate,'pg4'!T136&lt;=endDate,'pg4'!R136&lt;&gt;""),'pg4'!R136,""))</f>
        <v/>
      </c>
      <c r="AG1634" s="110" t="str">
        <f>IF(AC1634="","",COUNTIFS(AC2:AC3002,AC1634))</f>
        <v/>
      </c>
      <c r="AH1634" s="2" t="str">
        <f ca="1">IFERROR(MONTH('pg4'!T136),"--")</f>
        <v>--</v>
      </c>
      <c r="AI1634" s="1">
        <f ca="1">COUNTIFS(AC2:AC3002,'pg4'!C136,AH2:AH3002,AH1634)</f>
        <v>0</v>
      </c>
    </row>
    <row r="1635" spans="27:35" ht="12.75" customHeight="1">
      <c r="AA1635" s="1">
        <f t="shared" si="26"/>
        <v>1634</v>
      </c>
      <c r="AB1635" s="1" t="b">
        <f>AND('pg4'!S137&lt;&gt;"Cancelled",'pg4'!S137&lt;&gt;"Account",'pg4'!S137&lt;&gt;"Pending",'pg4'!S137&lt;&gt;"")</f>
        <v>0</v>
      </c>
      <c r="AC1635" s="1" t="str">
        <f>IF(AB1635=TRUE,'pg4'!C137,"")</f>
        <v/>
      </c>
      <c r="AD1635" s="1" t="str">
        <f>IF('pg4'!S137="Ordered",'pg4'!C137,"")</f>
        <v/>
      </c>
      <c r="AE1635" s="2" t="str">
        <f>IF('pg4'!C137&lt;&gt;"",COUNTIF(AD2:AD3002,'pg4'!C137)&gt;4,"--")</f>
        <v>--</v>
      </c>
      <c r="AF1635" s="1" t="str">
        <f ca="1">IF(startDate="",0,IF(AND('pg4'!T137&gt;=startDate,'pg4'!T137&lt;=endDate,'pg4'!R137&lt;&gt;""),'pg4'!R137,""))</f>
        <v/>
      </c>
      <c r="AG1635" s="110" t="str">
        <f>IF(AC1635="","",COUNTIFS(AC2:AC3002,AC1635))</f>
        <v/>
      </c>
      <c r="AH1635" s="2" t="str">
        <f ca="1">IFERROR(MONTH('pg4'!T137),"--")</f>
        <v>--</v>
      </c>
      <c r="AI1635" s="1">
        <f ca="1">COUNTIFS(AC2:AC3002,'pg4'!C137,AH2:AH3002,AH1635)</f>
        <v>0</v>
      </c>
    </row>
    <row r="1636" spans="27:35" ht="12.75" customHeight="1">
      <c r="AA1636" s="1">
        <f t="shared" si="26"/>
        <v>1635</v>
      </c>
      <c r="AB1636" s="1" t="b">
        <f>AND('pg4'!S138&lt;&gt;"Cancelled",'pg4'!S138&lt;&gt;"Account",'pg4'!S138&lt;&gt;"Pending",'pg4'!S138&lt;&gt;"")</f>
        <v>0</v>
      </c>
      <c r="AC1636" s="1" t="str">
        <f>IF(AB1636=TRUE,'pg4'!C138,"")</f>
        <v/>
      </c>
      <c r="AD1636" s="1" t="str">
        <f>IF('pg4'!S138="Ordered",'pg4'!C138,"")</f>
        <v/>
      </c>
      <c r="AE1636" s="2" t="str">
        <f>IF('pg4'!C138&lt;&gt;"",COUNTIF(AD2:AD3002,'pg4'!C138)&gt;4,"--")</f>
        <v>--</v>
      </c>
      <c r="AF1636" s="1" t="str">
        <f ca="1">IF(startDate="",0,IF(AND('pg4'!T138&gt;=startDate,'pg4'!T138&lt;=endDate,'pg4'!R138&lt;&gt;""),'pg4'!R138,""))</f>
        <v/>
      </c>
      <c r="AG1636" s="110" t="str">
        <f>IF(AC1636="","",COUNTIFS(AC2:AC3002,AC1636))</f>
        <v/>
      </c>
      <c r="AH1636" s="2" t="str">
        <f ca="1">IFERROR(MONTH('pg4'!T138),"--")</f>
        <v>--</v>
      </c>
      <c r="AI1636" s="1">
        <f ca="1">COUNTIFS(AC2:AC3002,'pg4'!C138,AH2:AH3002,AH1636)</f>
        <v>0</v>
      </c>
    </row>
    <row r="1637" spans="27:35" ht="12.75" customHeight="1">
      <c r="AA1637" s="1">
        <f t="shared" si="26"/>
        <v>1636</v>
      </c>
      <c r="AB1637" s="1" t="b">
        <f>AND('pg4'!S139&lt;&gt;"Cancelled",'pg4'!S139&lt;&gt;"Account",'pg4'!S139&lt;&gt;"Pending",'pg4'!S139&lt;&gt;"")</f>
        <v>0</v>
      </c>
      <c r="AC1637" s="1" t="str">
        <f>IF(AB1637=TRUE,'pg4'!C139,"")</f>
        <v/>
      </c>
      <c r="AD1637" s="1" t="str">
        <f>IF('pg4'!S139="Ordered",'pg4'!C139,"")</f>
        <v/>
      </c>
      <c r="AE1637" s="2" t="str">
        <f>IF('pg4'!C139&lt;&gt;"",COUNTIF(AD2:AD3002,'pg4'!C139)&gt;4,"--")</f>
        <v>--</v>
      </c>
      <c r="AF1637" s="1" t="str">
        <f ca="1">IF(startDate="",0,IF(AND('pg4'!T139&gt;=startDate,'pg4'!T139&lt;=endDate,'pg4'!R139&lt;&gt;""),'pg4'!R139,""))</f>
        <v/>
      </c>
      <c r="AG1637" s="110" t="str">
        <f>IF(AC1637="","",COUNTIFS(AC2:AC3002,AC1637))</f>
        <v/>
      </c>
      <c r="AH1637" s="2" t="str">
        <f ca="1">IFERROR(MONTH('pg4'!T139),"--")</f>
        <v>--</v>
      </c>
      <c r="AI1637" s="1">
        <f ca="1">COUNTIFS(AC2:AC3002,'pg4'!C139,AH2:AH3002,AH1637)</f>
        <v>0</v>
      </c>
    </row>
    <row r="1638" spans="27:35" ht="12.75" customHeight="1">
      <c r="AA1638" s="1">
        <f t="shared" si="26"/>
        <v>1637</v>
      </c>
      <c r="AB1638" s="1" t="b">
        <f>AND('pg4'!S140&lt;&gt;"Cancelled",'pg4'!S140&lt;&gt;"Account",'pg4'!S140&lt;&gt;"Pending",'pg4'!S140&lt;&gt;"")</f>
        <v>0</v>
      </c>
      <c r="AC1638" s="1" t="str">
        <f>IF(AB1638=TRUE,'pg4'!C140,"")</f>
        <v/>
      </c>
      <c r="AD1638" s="1" t="str">
        <f>IF('pg4'!S140="Ordered",'pg4'!C140,"")</f>
        <v/>
      </c>
      <c r="AE1638" s="2" t="str">
        <f>IF('pg4'!C140&lt;&gt;"",COUNTIF(AD2:AD3002,'pg4'!C140)&gt;4,"--")</f>
        <v>--</v>
      </c>
      <c r="AF1638" s="1" t="str">
        <f ca="1">IF(startDate="",0,IF(AND('pg4'!T140&gt;=startDate,'pg4'!T140&lt;=endDate,'pg4'!R140&lt;&gt;""),'pg4'!R140,""))</f>
        <v/>
      </c>
      <c r="AG1638" s="110" t="str">
        <f>IF(AC1638="","",COUNTIFS(AC2:AC3002,AC1638))</f>
        <v/>
      </c>
      <c r="AH1638" s="2" t="str">
        <f ca="1">IFERROR(MONTH('pg4'!T140),"--")</f>
        <v>--</v>
      </c>
      <c r="AI1638" s="1">
        <f ca="1">COUNTIFS(AC2:AC3002,'pg4'!C140,AH2:AH3002,AH1638)</f>
        <v>0</v>
      </c>
    </row>
    <row r="1639" spans="27:35" ht="12.75" customHeight="1">
      <c r="AA1639" s="1">
        <f t="shared" si="26"/>
        <v>1638</v>
      </c>
      <c r="AB1639" s="1" t="b">
        <f>AND('pg4'!S141&lt;&gt;"Cancelled",'pg4'!S141&lt;&gt;"Account",'pg4'!S141&lt;&gt;"Pending",'pg4'!S141&lt;&gt;"")</f>
        <v>0</v>
      </c>
      <c r="AC1639" s="1" t="str">
        <f>IF(AB1639=TRUE,'pg4'!C141,"")</f>
        <v/>
      </c>
      <c r="AD1639" s="1" t="str">
        <f>IF('pg4'!S141="Ordered",'pg4'!C141,"")</f>
        <v/>
      </c>
      <c r="AE1639" s="2" t="str">
        <f>IF('pg4'!C141&lt;&gt;"",COUNTIF(AD2:AD3002,'pg4'!C141)&gt;4,"--")</f>
        <v>--</v>
      </c>
      <c r="AF1639" s="1" t="str">
        <f ca="1">IF(startDate="",0,IF(AND('pg4'!T141&gt;=startDate,'pg4'!T141&lt;=endDate,'pg4'!R141&lt;&gt;""),'pg4'!R141,""))</f>
        <v/>
      </c>
      <c r="AG1639" s="110" t="str">
        <f>IF(AC1639="","",COUNTIFS(AC2:AC3002,AC1639))</f>
        <v/>
      </c>
      <c r="AH1639" s="2" t="str">
        <f ca="1">IFERROR(MONTH('pg4'!T141),"--")</f>
        <v>--</v>
      </c>
      <c r="AI1639" s="1">
        <f ca="1">COUNTIFS(AC2:AC3002,'pg4'!C141,AH2:AH3002,AH1639)</f>
        <v>0</v>
      </c>
    </row>
    <row r="1640" spans="27:35" ht="12.75" customHeight="1">
      <c r="AA1640" s="1">
        <f t="shared" si="26"/>
        <v>1639</v>
      </c>
      <c r="AB1640" s="1" t="b">
        <f>AND('pg4'!S142&lt;&gt;"Cancelled",'pg4'!S142&lt;&gt;"Account",'pg4'!S142&lt;&gt;"Pending",'pg4'!S142&lt;&gt;"")</f>
        <v>0</v>
      </c>
      <c r="AC1640" s="1" t="str">
        <f>IF(AB1640=TRUE,'pg4'!C142,"")</f>
        <v/>
      </c>
      <c r="AD1640" s="1" t="str">
        <f>IF('pg4'!S142="Ordered",'pg4'!C142,"")</f>
        <v/>
      </c>
      <c r="AE1640" s="2" t="str">
        <f>IF('pg4'!C142&lt;&gt;"",COUNTIF(AD2:AD3002,'pg4'!C142)&gt;4,"--")</f>
        <v>--</v>
      </c>
      <c r="AF1640" s="1" t="str">
        <f ca="1">IF(startDate="",0,IF(AND('pg4'!T142&gt;=startDate,'pg4'!T142&lt;=endDate,'pg4'!R142&lt;&gt;""),'pg4'!R142,""))</f>
        <v/>
      </c>
      <c r="AG1640" s="110" t="str">
        <f>IF(AC1640="","",COUNTIFS(AC2:AC3002,AC1640))</f>
        <v/>
      </c>
      <c r="AH1640" s="2" t="str">
        <f ca="1">IFERROR(MONTH('pg4'!T142),"--")</f>
        <v>--</v>
      </c>
      <c r="AI1640" s="1">
        <f ca="1">COUNTIFS(AC2:AC3002,'pg4'!C142,AH2:AH3002,AH1640)</f>
        <v>0</v>
      </c>
    </row>
    <row r="1641" spans="27:35" ht="12.75" customHeight="1">
      <c r="AA1641" s="1">
        <f t="shared" si="26"/>
        <v>1640</v>
      </c>
      <c r="AB1641" s="1" t="b">
        <f>AND('pg4'!S143&lt;&gt;"Cancelled",'pg4'!S143&lt;&gt;"Account",'pg4'!S143&lt;&gt;"Pending",'pg4'!S143&lt;&gt;"")</f>
        <v>0</v>
      </c>
      <c r="AC1641" s="1" t="str">
        <f>IF(AB1641=TRUE,'pg4'!C143,"")</f>
        <v/>
      </c>
      <c r="AD1641" s="1" t="str">
        <f>IF('pg4'!S143="Ordered",'pg4'!C143,"")</f>
        <v/>
      </c>
      <c r="AE1641" s="2" t="str">
        <f>IF('pg4'!C143&lt;&gt;"",COUNTIF(AD2:AD3002,'pg4'!C143)&gt;4,"--")</f>
        <v>--</v>
      </c>
      <c r="AF1641" s="1" t="str">
        <f ca="1">IF(startDate="",0,IF(AND('pg4'!T143&gt;=startDate,'pg4'!T143&lt;=endDate,'pg4'!R143&lt;&gt;""),'pg4'!R143,""))</f>
        <v/>
      </c>
      <c r="AG1641" s="110" t="str">
        <f>IF(AC1641="","",COUNTIFS(AC2:AC3002,AC1641))</f>
        <v/>
      </c>
      <c r="AH1641" s="2" t="str">
        <f ca="1">IFERROR(MONTH('pg4'!T143),"--")</f>
        <v>--</v>
      </c>
      <c r="AI1641" s="1">
        <f ca="1">COUNTIFS(AC2:AC3002,'pg4'!C143,AH2:AH3002,AH1641)</f>
        <v>0</v>
      </c>
    </row>
    <row r="1642" spans="27:35" ht="12.75" customHeight="1">
      <c r="AA1642" s="1">
        <f t="shared" si="26"/>
        <v>1641</v>
      </c>
      <c r="AB1642" s="1" t="b">
        <f>AND('pg4'!S144&lt;&gt;"Cancelled",'pg4'!S144&lt;&gt;"Account",'pg4'!S144&lt;&gt;"Pending",'pg4'!S144&lt;&gt;"")</f>
        <v>0</v>
      </c>
      <c r="AC1642" s="1" t="str">
        <f>IF(AB1642=TRUE,'pg4'!C144,"")</f>
        <v/>
      </c>
      <c r="AD1642" s="1" t="str">
        <f>IF('pg4'!S144="Ordered",'pg4'!C144,"")</f>
        <v/>
      </c>
      <c r="AE1642" s="2" t="str">
        <f>IF('pg4'!C144&lt;&gt;"",COUNTIF(AD2:AD3002,'pg4'!C144)&gt;4,"--")</f>
        <v>--</v>
      </c>
      <c r="AF1642" s="1" t="str">
        <f ca="1">IF(startDate="",0,IF(AND('pg4'!T144&gt;=startDate,'pg4'!T144&lt;=endDate,'pg4'!R144&lt;&gt;""),'pg4'!R144,""))</f>
        <v/>
      </c>
      <c r="AG1642" s="110" t="str">
        <f>IF(AC1642="","",COUNTIFS(AC2:AC3002,AC1642))</f>
        <v/>
      </c>
      <c r="AH1642" s="2" t="str">
        <f ca="1">IFERROR(MONTH('pg4'!T144),"--")</f>
        <v>--</v>
      </c>
      <c r="AI1642" s="1">
        <f ca="1">COUNTIFS(AC2:AC3002,'pg4'!C144,AH2:AH3002,AH1642)</f>
        <v>0</v>
      </c>
    </row>
    <row r="1643" spans="27:35" ht="12.75" customHeight="1">
      <c r="AA1643" s="1">
        <f t="shared" si="26"/>
        <v>1642</v>
      </c>
      <c r="AB1643" s="1" t="b">
        <f>AND('pg4'!S145&lt;&gt;"Cancelled",'pg4'!S145&lt;&gt;"Account",'pg4'!S145&lt;&gt;"Pending",'pg4'!S145&lt;&gt;"")</f>
        <v>0</v>
      </c>
      <c r="AC1643" s="1" t="str">
        <f>IF(AB1643=TRUE,'pg4'!C145,"")</f>
        <v/>
      </c>
      <c r="AD1643" s="1" t="str">
        <f>IF('pg4'!S145="Ordered",'pg4'!C145,"")</f>
        <v/>
      </c>
      <c r="AE1643" s="2" t="str">
        <f>IF('pg4'!C145&lt;&gt;"",COUNTIF(AD2:AD3002,'pg4'!C145)&gt;4,"--")</f>
        <v>--</v>
      </c>
      <c r="AF1643" s="1" t="str">
        <f ca="1">IF(startDate="",0,IF(AND('pg4'!T145&gt;=startDate,'pg4'!T145&lt;=endDate,'pg4'!R145&lt;&gt;""),'pg4'!R145,""))</f>
        <v/>
      </c>
      <c r="AG1643" s="110" t="str">
        <f>IF(AC1643="","",COUNTIFS(AC2:AC3002,AC1643))</f>
        <v/>
      </c>
      <c r="AH1643" s="2" t="str">
        <f ca="1">IFERROR(MONTH('pg4'!T145),"--")</f>
        <v>--</v>
      </c>
      <c r="AI1643" s="1">
        <f ca="1">COUNTIFS(AC2:AC3002,'pg4'!C145,AH2:AH3002,AH1643)</f>
        <v>0</v>
      </c>
    </row>
    <row r="1644" spans="27:35" ht="12.75" customHeight="1">
      <c r="AA1644" s="1">
        <f t="shared" si="26"/>
        <v>1643</v>
      </c>
      <c r="AB1644" s="1" t="b">
        <f>AND('pg4'!S146&lt;&gt;"Cancelled",'pg4'!S146&lt;&gt;"Account",'pg4'!S146&lt;&gt;"Pending",'pg4'!S146&lt;&gt;"")</f>
        <v>0</v>
      </c>
      <c r="AC1644" s="1" t="str">
        <f>IF(AB1644=TRUE,'pg4'!C146,"")</f>
        <v/>
      </c>
      <c r="AD1644" s="1" t="str">
        <f>IF('pg4'!S146="Ordered",'pg4'!C146,"")</f>
        <v/>
      </c>
      <c r="AE1644" s="2" t="str">
        <f>IF('pg4'!C146&lt;&gt;"",COUNTIF(AD2:AD3002,'pg4'!C146)&gt;4,"--")</f>
        <v>--</v>
      </c>
      <c r="AF1644" s="1" t="str">
        <f ca="1">IF(startDate="",0,IF(AND('pg4'!T146&gt;=startDate,'pg4'!T146&lt;=endDate,'pg4'!R146&lt;&gt;""),'pg4'!R146,""))</f>
        <v/>
      </c>
      <c r="AG1644" s="110" t="str">
        <f>IF(AC1644="","",COUNTIFS(AC2:AC3002,AC1644))</f>
        <v/>
      </c>
      <c r="AH1644" s="2" t="str">
        <f ca="1">IFERROR(MONTH('pg4'!T146),"--")</f>
        <v>--</v>
      </c>
      <c r="AI1644" s="1">
        <f ca="1">COUNTIFS(AC2:AC3002,'pg4'!C146,AH2:AH3002,AH1644)</f>
        <v>0</v>
      </c>
    </row>
    <row r="1645" spans="27:35" ht="12.75" customHeight="1">
      <c r="AA1645" s="1">
        <f t="shared" si="26"/>
        <v>1644</v>
      </c>
      <c r="AB1645" s="1" t="b">
        <f>AND('pg4'!S147&lt;&gt;"Cancelled",'pg4'!S147&lt;&gt;"Account",'pg4'!S147&lt;&gt;"Pending",'pg4'!S147&lt;&gt;"")</f>
        <v>0</v>
      </c>
      <c r="AC1645" s="1" t="str">
        <f>IF(AB1645=TRUE,'pg4'!C147,"")</f>
        <v/>
      </c>
      <c r="AD1645" s="1" t="str">
        <f>IF('pg4'!S147="Ordered",'pg4'!C147,"")</f>
        <v/>
      </c>
      <c r="AE1645" s="2" t="str">
        <f>IF('pg4'!C147&lt;&gt;"",COUNTIF(AD2:AD3002,'pg4'!C147)&gt;4,"--")</f>
        <v>--</v>
      </c>
      <c r="AF1645" s="1" t="str">
        <f ca="1">IF(startDate="",0,IF(AND('pg4'!T147&gt;=startDate,'pg4'!T147&lt;=endDate,'pg4'!R147&lt;&gt;""),'pg4'!R147,""))</f>
        <v/>
      </c>
      <c r="AG1645" s="110" t="str">
        <f>IF(AC1645="","",COUNTIFS(AC2:AC3002,AC1645))</f>
        <v/>
      </c>
      <c r="AH1645" s="2" t="str">
        <f ca="1">IFERROR(MONTH('pg4'!T147),"--")</f>
        <v>--</v>
      </c>
      <c r="AI1645" s="1">
        <f ca="1">COUNTIFS(AC2:AC3002,'pg4'!C147,AH2:AH3002,AH1645)</f>
        <v>0</v>
      </c>
    </row>
    <row r="1646" spans="27:35" ht="12.75" customHeight="1">
      <c r="AA1646" s="1">
        <f t="shared" si="26"/>
        <v>1645</v>
      </c>
      <c r="AB1646" s="1" t="b">
        <f>AND('pg4'!S148&lt;&gt;"Cancelled",'pg4'!S148&lt;&gt;"Account",'pg4'!S148&lt;&gt;"Pending",'pg4'!S148&lt;&gt;"")</f>
        <v>0</v>
      </c>
      <c r="AC1646" s="1" t="str">
        <f>IF(AB1646=TRUE,'pg4'!C148,"")</f>
        <v/>
      </c>
      <c r="AD1646" s="1" t="str">
        <f>IF('pg4'!S148="Ordered",'pg4'!C148,"")</f>
        <v/>
      </c>
      <c r="AE1646" s="2" t="str">
        <f>IF('pg4'!C148&lt;&gt;"",COUNTIF(AD2:AD3002,'pg4'!C148)&gt;4,"--")</f>
        <v>--</v>
      </c>
      <c r="AF1646" s="1" t="str">
        <f ca="1">IF(startDate="",0,IF(AND('pg4'!T148&gt;=startDate,'pg4'!T148&lt;=endDate,'pg4'!R148&lt;&gt;""),'pg4'!R148,""))</f>
        <v/>
      </c>
      <c r="AG1646" s="110" t="str">
        <f>IF(AC1646="","",COUNTIFS(AC2:AC3002,AC1646))</f>
        <v/>
      </c>
      <c r="AH1646" s="2" t="str">
        <f ca="1">IFERROR(MONTH('pg4'!T148),"--")</f>
        <v>--</v>
      </c>
      <c r="AI1646" s="1">
        <f ca="1">COUNTIFS(AC2:AC3002,'pg4'!C148,AH2:AH3002,AH1646)</f>
        <v>0</v>
      </c>
    </row>
    <row r="1647" spans="27:35" ht="12.75" customHeight="1">
      <c r="AA1647" s="1">
        <f t="shared" si="26"/>
        <v>1646</v>
      </c>
      <c r="AB1647" s="1" t="b">
        <f>AND('pg4'!S149&lt;&gt;"Cancelled",'pg4'!S149&lt;&gt;"Account",'pg4'!S149&lt;&gt;"Pending",'pg4'!S149&lt;&gt;"")</f>
        <v>0</v>
      </c>
      <c r="AC1647" s="1" t="str">
        <f>IF(AB1647=TRUE,'pg4'!C149,"")</f>
        <v/>
      </c>
      <c r="AD1647" s="1" t="str">
        <f>IF('pg4'!S149="Ordered",'pg4'!C149,"")</f>
        <v/>
      </c>
      <c r="AE1647" s="2" t="str">
        <f>IF('pg4'!C149&lt;&gt;"",COUNTIF(AD2:AD3002,'pg4'!C149)&gt;4,"--")</f>
        <v>--</v>
      </c>
      <c r="AF1647" s="1" t="str">
        <f ca="1">IF(startDate="",0,IF(AND('pg4'!T149&gt;=startDate,'pg4'!T149&lt;=endDate,'pg4'!R149&lt;&gt;""),'pg4'!R149,""))</f>
        <v/>
      </c>
      <c r="AG1647" s="110" t="str">
        <f>IF(AC1647="","",COUNTIFS(AC2:AC3002,AC1647))</f>
        <v/>
      </c>
      <c r="AH1647" s="2" t="str">
        <f ca="1">IFERROR(MONTH('pg4'!T149),"--")</f>
        <v>--</v>
      </c>
      <c r="AI1647" s="1">
        <f ca="1">COUNTIFS(AC2:AC3002,'pg4'!C149,AH2:AH3002,AH1647)</f>
        <v>0</v>
      </c>
    </row>
    <row r="1648" spans="27:35" ht="12.75" customHeight="1">
      <c r="AA1648" s="1">
        <f t="shared" si="26"/>
        <v>1647</v>
      </c>
      <c r="AB1648" s="1" t="b">
        <f>AND('pg4'!S150&lt;&gt;"Cancelled",'pg4'!S150&lt;&gt;"Account",'pg4'!S150&lt;&gt;"Pending",'pg4'!S150&lt;&gt;"")</f>
        <v>0</v>
      </c>
      <c r="AC1648" s="1" t="str">
        <f>IF(AB1648=TRUE,'pg4'!C150,"")</f>
        <v/>
      </c>
      <c r="AD1648" s="1" t="str">
        <f>IF('pg4'!S150="Ordered",'pg4'!C150,"")</f>
        <v/>
      </c>
      <c r="AE1648" s="2" t="str">
        <f>IF('pg4'!C150&lt;&gt;"",COUNTIF(AD2:AD3002,'pg4'!C150)&gt;4,"--")</f>
        <v>--</v>
      </c>
      <c r="AF1648" s="1" t="str">
        <f ca="1">IF(startDate="",0,IF(AND('pg4'!T150&gt;=startDate,'pg4'!T150&lt;=endDate,'pg4'!R150&lt;&gt;""),'pg4'!R150,""))</f>
        <v/>
      </c>
      <c r="AG1648" s="110" t="str">
        <f>IF(AC1648="","",COUNTIFS(AC2:AC3002,AC1648))</f>
        <v/>
      </c>
      <c r="AH1648" s="2" t="str">
        <f ca="1">IFERROR(MONTH('pg4'!T150),"--")</f>
        <v>--</v>
      </c>
      <c r="AI1648" s="1">
        <f ca="1">COUNTIFS(AC2:AC3002,'pg4'!C150,AH2:AH3002,AH1648)</f>
        <v>0</v>
      </c>
    </row>
    <row r="1649" spans="27:35" ht="12.75" customHeight="1">
      <c r="AA1649" s="1">
        <f t="shared" si="26"/>
        <v>1648</v>
      </c>
      <c r="AB1649" s="1" t="b">
        <f>AND('pg4'!S151&lt;&gt;"Cancelled",'pg4'!S151&lt;&gt;"Account",'pg4'!S151&lt;&gt;"Pending",'pg4'!S151&lt;&gt;"")</f>
        <v>0</v>
      </c>
      <c r="AC1649" s="1" t="str">
        <f>IF(AB1649=TRUE,'pg4'!C151,"")</f>
        <v/>
      </c>
      <c r="AD1649" s="1" t="str">
        <f>IF('pg4'!S151="Ordered",'pg4'!C151,"")</f>
        <v/>
      </c>
      <c r="AE1649" s="2" t="str">
        <f>IF('pg4'!C151&lt;&gt;"",COUNTIF(AD2:AD3002,'pg4'!C151)&gt;4,"--")</f>
        <v>--</v>
      </c>
      <c r="AF1649" s="1" t="str">
        <f ca="1">IF(startDate="",0,IF(AND('pg4'!T151&gt;=startDate,'pg4'!T151&lt;=endDate,'pg4'!R151&lt;&gt;""),'pg4'!R151,""))</f>
        <v/>
      </c>
      <c r="AG1649" s="110" t="str">
        <f>IF(AC1649="","",COUNTIFS(AC2:AC3002,AC1649))</f>
        <v/>
      </c>
      <c r="AH1649" s="2" t="str">
        <f ca="1">IFERROR(MONTH('pg4'!T151),"--")</f>
        <v>--</v>
      </c>
      <c r="AI1649" s="1">
        <f ca="1">COUNTIFS(AC2:AC3002,'pg4'!C151,AH2:AH3002,AH1649)</f>
        <v>0</v>
      </c>
    </row>
    <row r="1650" spans="27:35" ht="12.75" customHeight="1">
      <c r="AA1650" s="1">
        <f t="shared" si="26"/>
        <v>1649</v>
      </c>
      <c r="AB1650" s="1" t="b">
        <f>AND('pg4'!S152&lt;&gt;"Cancelled",'pg4'!S152&lt;&gt;"Account",'pg4'!S152&lt;&gt;"Pending",'pg4'!S152&lt;&gt;"")</f>
        <v>0</v>
      </c>
      <c r="AC1650" s="1" t="str">
        <f>IF(AB1650=TRUE,'pg4'!C152,"")</f>
        <v/>
      </c>
      <c r="AD1650" s="1" t="str">
        <f>IF('pg4'!S152="Ordered",'pg4'!C152,"")</f>
        <v/>
      </c>
      <c r="AE1650" s="2" t="str">
        <f>IF('pg4'!C152&lt;&gt;"",COUNTIF(AD2:AD3002,'pg4'!C152)&gt;4,"--")</f>
        <v>--</v>
      </c>
      <c r="AF1650" s="1" t="str">
        <f ca="1">IF(startDate="",0,IF(AND('pg4'!T152&gt;=startDate,'pg4'!T152&lt;=endDate,'pg4'!R152&lt;&gt;""),'pg4'!R152,""))</f>
        <v/>
      </c>
      <c r="AG1650" s="110" t="str">
        <f>IF(AC1650="","",COUNTIFS(AC2:AC3002,AC1650))</f>
        <v/>
      </c>
      <c r="AH1650" s="2" t="str">
        <f ca="1">IFERROR(MONTH('pg4'!T152),"--")</f>
        <v>--</v>
      </c>
      <c r="AI1650" s="1">
        <f ca="1">COUNTIFS(AC2:AC3002,'pg4'!C152,AH2:AH3002,AH1650)</f>
        <v>0</v>
      </c>
    </row>
    <row r="1651" spans="27:35" ht="12.75" customHeight="1">
      <c r="AA1651" s="1">
        <f t="shared" si="26"/>
        <v>1650</v>
      </c>
      <c r="AB1651" s="1" t="b">
        <f>AND('pg4'!S153&lt;&gt;"Cancelled",'pg4'!S153&lt;&gt;"Account",'pg4'!S153&lt;&gt;"Pending",'pg4'!S153&lt;&gt;"")</f>
        <v>0</v>
      </c>
      <c r="AC1651" s="1" t="str">
        <f>IF(AB1651=TRUE,'pg4'!C153,"")</f>
        <v/>
      </c>
      <c r="AD1651" s="1" t="str">
        <f>IF('pg4'!S153="Ordered",'pg4'!C153,"")</f>
        <v/>
      </c>
      <c r="AE1651" s="2" t="str">
        <f>IF('pg4'!C153&lt;&gt;"",COUNTIF(AD2:AD3002,'pg4'!C153)&gt;4,"--")</f>
        <v>--</v>
      </c>
      <c r="AF1651" s="1" t="str">
        <f ca="1">IF(startDate="",0,IF(AND('pg4'!T153&gt;=startDate,'pg4'!T153&lt;=endDate,'pg4'!R153&lt;&gt;""),'pg4'!R153,""))</f>
        <v/>
      </c>
      <c r="AG1651" s="110" t="str">
        <f>IF(AC1651="","",COUNTIFS(AC2:AC3002,AC1651))</f>
        <v/>
      </c>
      <c r="AH1651" s="2" t="str">
        <f ca="1">IFERROR(MONTH('pg4'!T153),"--")</f>
        <v>--</v>
      </c>
      <c r="AI1651" s="1">
        <f ca="1">COUNTIFS(AC2:AC3002,'pg4'!C153,AH2:AH3002,AH1651)</f>
        <v>0</v>
      </c>
    </row>
    <row r="1652" spans="27:35" ht="12.75" customHeight="1">
      <c r="AA1652" s="1">
        <f t="shared" si="26"/>
        <v>1651</v>
      </c>
      <c r="AB1652" s="1" t="b">
        <f>AND('pg4'!S154&lt;&gt;"Cancelled",'pg4'!S154&lt;&gt;"Account",'pg4'!S154&lt;&gt;"Pending",'pg4'!S154&lt;&gt;"")</f>
        <v>0</v>
      </c>
      <c r="AC1652" s="1" t="str">
        <f>IF(AB1652=TRUE,'pg4'!C154,"")</f>
        <v/>
      </c>
      <c r="AD1652" s="1" t="str">
        <f>IF('pg4'!S154="Ordered",'pg4'!C154,"")</f>
        <v/>
      </c>
      <c r="AE1652" s="2" t="str">
        <f>IF('pg4'!C154&lt;&gt;"",COUNTIF(AD2:AD3002,'pg4'!C154)&gt;4,"--")</f>
        <v>--</v>
      </c>
      <c r="AF1652" s="1" t="str">
        <f ca="1">IF(startDate="",0,IF(AND('pg4'!T154&gt;=startDate,'pg4'!T154&lt;=endDate,'pg4'!R154&lt;&gt;""),'pg4'!R154,""))</f>
        <v/>
      </c>
      <c r="AG1652" s="110" t="str">
        <f>IF(AC1652="","",COUNTIFS(AC2:AC3002,AC1652))</f>
        <v/>
      </c>
      <c r="AH1652" s="2" t="str">
        <f ca="1">IFERROR(MONTH('pg4'!T154),"--")</f>
        <v>--</v>
      </c>
      <c r="AI1652" s="1">
        <f ca="1">COUNTIFS(AC2:AC3002,'pg4'!C154,AH2:AH3002,AH1652)</f>
        <v>0</v>
      </c>
    </row>
    <row r="1653" spans="27:35" ht="12.75" customHeight="1">
      <c r="AA1653" s="1">
        <f t="shared" si="26"/>
        <v>1652</v>
      </c>
      <c r="AB1653" s="1" t="b">
        <f>AND('pg4'!S155&lt;&gt;"Cancelled",'pg4'!S155&lt;&gt;"Account",'pg4'!S155&lt;&gt;"Pending",'pg4'!S155&lt;&gt;"")</f>
        <v>0</v>
      </c>
      <c r="AC1653" s="1" t="str">
        <f>IF(AB1653=TRUE,'pg4'!C155,"")</f>
        <v/>
      </c>
      <c r="AD1653" s="1" t="str">
        <f>IF('pg4'!S155="Ordered",'pg4'!C155,"")</f>
        <v/>
      </c>
      <c r="AE1653" s="2" t="str">
        <f>IF('pg4'!C155&lt;&gt;"",COUNTIF(AD2:AD3002,'pg4'!C155)&gt;4,"--")</f>
        <v>--</v>
      </c>
      <c r="AF1653" s="1" t="str">
        <f ca="1">IF(startDate="",0,IF(AND('pg4'!T155&gt;=startDate,'pg4'!T155&lt;=endDate,'pg4'!R155&lt;&gt;""),'pg4'!R155,""))</f>
        <v/>
      </c>
      <c r="AG1653" s="110" t="str">
        <f>IF(AC1653="","",COUNTIFS(AC2:AC3002,AC1653))</f>
        <v/>
      </c>
      <c r="AH1653" s="2" t="str">
        <f ca="1">IFERROR(MONTH('pg4'!T155),"--")</f>
        <v>--</v>
      </c>
      <c r="AI1653" s="1">
        <f ca="1">COUNTIFS(AC2:AC3002,'pg4'!C155,AH2:AH3002,AH1653)</f>
        <v>0</v>
      </c>
    </row>
    <row r="1654" spans="27:35" ht="12.75" customHeight="1">
      <c r="AA1654" s="1">
        <f t="shared" si="26"/>
        <v>1653</v>
      </c>
      <c r="AB1654" s="1" t="b">
        <f>AND('pg4'!S156&lt;&gt;"Cancelled",'pg4'!S156&lt;&gt;"Account",'pg4'!S156&lt;&gt;"Pending",'pg4'!S156&lt;&gt;"")</f>
        <v>0</v>
      </c>
      <c r="AC1654" s="1" t="str">
        <f>IF(AB1654=TRUE,'pg4'!C156,"")</f>
        <v/>
      </c>
      <c r="AD1654" s="1" t="str">
        <f>IF('pg4'!S156="Ordered",'pg4'!C156,"")</f>
        <v/>
      </c>
      <c r="AE1654" s="2" t="str">
        <f>IF('pg4'!C156&lt;&gt;"",COUNTIF(AD2:AD3002,'pg4'!C156)&gt;4,"--")</f>
        <v>--</v>
      </c>
      <c r="AF1654" s="1" t="str">
        <f ca="1">IF(startDate="",0,IF(AND('pg4'!T156&gt;=startDate,'pg4'!T156&lt;=endDate,'pg4'!R156&lt;&gt;""),'pg4'!R156,""))</f>
        <v/>
      </c>
      <c r="AG1654" s="110" t="str">
        <f>IF(AC1654="","",COUNTIFS(AC2:AC3002,AC1654))</f>
        <v/>
      </c>
      <c r="AH1654" s="2" t="str">
        <f ca="1">IFERROR(MONTH('pg4'!T156),"--")</f>
        <v>--</v>
      </c>
      <c r="AI1654" s="1">
        <f ca="1">COUNTIFS(AC2:AC3002,'pg4'!C156,AH2:AH3002,AH1654)</f>
        <v>0</v>
      </c>
    </row>
    <row r="1655" spans="27:35" ht="12.75" customHeight="1">
      <c r="AA1655" s="1">
        <f t="shared" si="26"/>
        <v>1654</v>
      </c>
      <c r="AB1655" s="1" t="b">
        <f>AND('pg4'!S157&lt;&gt;"Cancelled",'pg4'!S157&lt;&gt;"Account",'pg4'!S157&lt;&gt;"Pending",'pg4'!S157&lt;&gt;"")</f>
        <v>0</v>
      </c>
      <c r="AC1655" s="1" t="str">
        <f>IF(AB1655=TRUE,'pg4'!C157,"")</f>
        <v/>
      </c>
      <c r="AD1655" s="1" t="str">
        <f>IF('pg4'!S157="Ordered",'pg4'!C157,"")</f>
        <v/>
      </c>
      <c r="AE1655" s="2" t="str">
        <f>IF('pg4'!C157&lt;&gt;"",COUNTIF(AD2:AD3002,'pg4'!C157)&gt;4,"--")</f>
        <v>--</v>
      </c>
      <c r="AF1655" s="1" t="str">
        <f ca="1">IF(startDate="",0,IF(AND('pg4'!T157&gt;=startDate,'pg4'!T157&lt;=endDate,'pg4'!R157&lt;&gt;""),'pg4'!R157,""))</f>
        <v/>
      </c>
      <c r="AG1655" s="110" t="str">
        <f>IF(AC1655="","",COUNTIFS(AC2:AC3002,AC1655))</f>
        <v/>
      </c>
      <c r="AH1655" s="2" t="str">
        <f ca="1">IFERROR(MONTH('pg4'!T157),"--")</f>
        <v>--</v>
      </c>
      <c r="AI1655" s="1">
        <f ca="1">COUNTIFS(AC2:AC3002,'pg4'!C157,AH2:AH3002,AH1655)</f>
        <v>0</v>
      </c>
    </row>
    <row r="1656" spans="27:35" ht="12.75" customHeight="1">
      <c r="AA1656" s="1">
        <f t="shared" si="26"/>
        <v>1655</v>
      </c>
      <c r="AB1656" s="1" t="b">
        <f>AND('pg4'!S158&lt;&gt;"Cancelled",'pg4'!S158&lt;&gt;"Account",'pg4'!S158&lt;&gt;"Pending",'pg4'!S158&lt;&gt;"")</f>
        <v>0</v>
      </c>
      <c r="AC1656" s="1" t="str">
        <f>IF(AB1656=TRUE,'pg4'!C158,"")</f>
        <v/>
      </c>
      <c r="AD1656" s="1" t="str">
        <f>IF('pg4'!S158="Ordered",'pg4'!C158,"")</f>
        <v/>
      </c>
      <c r="AE1656" s="2" t="str">
        <f>IF('pg4'!C158&lt;&gt;"",COUNTIF(AD2:AD3002,'pg4'!C158)&gt;4,"--")</f>
        <v>--</v>
      </c>
      <c r="AF1656" s="1" t="str">
        <f ca="1">IF(startDate="",0,IF(AND('pg4'!T158&gt;=startDate,'pg4'!T158&lt;=endDate,'pg4'!R158&lt;&gt;""),'pg4'!R158,""))</f>
        <v/>
      </c>
      <c r="AG1656" s="110" t="str">
        <f>IF(AC1656="","",COUNTIFS(AC2:AC3002,AC1656))</f>
        <v/>
      </c>
      <c r="AH1656" s="2" t="str">
        <f ca="1">IFERROR(MONTH('pg4'!T158),"--")</f>
        <v>--</v>
      </c>
      <c r="AI1656" s="1">
        <f ca="1">COUNTIFS(AC2:AC3002,'pg4'!C158,AH2:AH3002,AH1656)</f>
        <v>0</v>
      </c>
    </row>
    <row r="1657" spans="27:35" ht="12.75" customHeight="1">
      <c r="AA1657" s="1">
        <f t="shared" si="26"/>
        <v>1656</v>
      </c>
      <c r="AB1657" s="1" t="b">
        <f>AND('pg4'!S159&lt;&gt;"Cancelled",'pg4'!S159&lt;&gt;"Account",'pg4'!S159&lt;&gt;"Pending",'pg4'!S159&lt;&gt;"")</f>
        <v>0</v>
      </c>
      <c r="AC1657" s="1" t="str">
        <f>IF(AB1657=TRUE,'pg4'!C159,"")</f>
        <v/>
      </c>
      <c r="AD1657" s="1" t="str">
        <f>IF('pg4'!S159="Ordered",'pg4'!C159,"")</f>
        <v/>
      </c>
      <c r="AE1657" s="2" t="str">
        <f>IF('pg4'!C159&lt;&gt;"",COUNTIF(AD2:AD3002,'pg4'!C159)&gt;4,"--")</f>
        <v>--</v>
      </c>
      <c r="AF1657" s="1" t="str">
        <f ca="1">IF(startDate="",0,IF(AND('pg4'!T159&gt;=startDate,'pg4'!T159&lt;=endDate,'pg4'!R159&lt;&gt;""),'pg4'!R159,""))</f>
        <v/>
      </c>
      <c r="AG1657" s="110" t="str">
        <f>IF(AC1657="","",COUNTIFS(AC2:AC3002,AC1657))</f>
        <v/>
      </c>
      <c r="AH1657" s="2" t="str">
        <f ca="1">IFERROR(MONTH('pg4'!T159),"--")</f>
        <v>--</v>
      </c>
      <c r="AI1657" s="1">
        <f ca="1">COUNTIFS(AC2:AC3002,'pg4'!C159,AH2:AH3002,AH1657)</f>
        <v>0</v>
      </c>
    </row>
    <row r="1658" spans="27:35" ht="12.75" customHeight="1">
      <c r="AA1658" s="1">
        <f t="shared" si="26"/>
        <v>1657</v>
      </c>
      <c r="AB1658" s="1" t="b">
        <f>AND('pg4'!S160&lt;&gt;"Cancelled",'pg4'!S160&lt;&gt;"Account",'pg4'!S160&lt;&gt;"Pending",'pg4'!S160&lt;&gt;"")</f>
        <v>0</v>
      </c>
      <c r="AC1658" s="1" t="str">
        <f>IF(AB1658=TRUE,'pg4'!C160,"")</f>
        <v/>
      </c>
      <c r="AD1658" s="1" t="str">
        <f>IF('pg4'!S160="Ordered",'pg4'!C160,"")</f>
        <v/>
      </c>
      <c r="AE1658" s="2" t="str">
        <f>IF('pg4'!C160&lt;&gt;"",COUNTIF(AD2:AD3002,'pg4'!C160)&gt;4,"--")</f>
        <v>--</v>
      </c>
      <c r="AF1658" s="1" t="str">
        <f ca="1">IF(startDate="",0,IF(AND('pg4'!T160&gt;=startDate,'pg4'!T160&lt;=endDate,'pg4'!R160&lt;&gt;""),'pg4'!R160,""))</f>
        <v/>
      </c>
      <c r="AG1658" s="110" t="str">
        <f>IF(AC1658="","",COUNTIFS(AC2:AC3002,AC1658))</f>
        <v/>
      </c>
      <c r="AH1658" s="2" t="str">
        <f ca="1">IFERROR(MONTH('pg4'!T160),"--")</f>
        <v>--</v>
      </c>
      <c r="AI1658" s="1">
        <f ca="1">COUNTIFS(AC2:AC3002,'pg4'!C160,AH2:AH3002,AH1658)</f>
        <v>0</v>
      </c>
    </row>
    <row r="1659" spans="27:35" ht="12.75" customHeight="1">
      <c r="AA1659" s="1">
        <f t="shared" si="26"/>
        <v>1658</v>
      </c>
      <c r="AB1659" s="1" t="b">
        <f>AND('pg4'!S161&lt;&gt;"Cancelled",'pg4'!S161&lt;&gt;"Account",'pg4'!S161&lt;&gt;"Pending",'pg4'!S161&lt;&gt;"")</f>
        <v>0</v>
      </c>
      <c r="AC1659" s="1" t="str">
        <f>IF(AB1659=TRUE,'pg4'!C161,"")</f>
        <v/>
      </c>
      <c r="AD1659" s="1" t="str">
        <f>IF('pg4'!S161="Ordered",'pg4'!C161,"")</f>
        <v/>
      </c>
      <c r="AE1659" s="2" t="str">
        <f>IF('pg4'!C161&lt;&gt;"",COUNTIF(AD2:AD3002,'pg4'!C161)&gt;4,"--")</f>
        <v>--</v>
      </c>
      <c r="AF1659" s="1" t="str">
        <f ca="1">IF(startDate="",0,IF(AND('pg4'!T161&gt;=startDate,'pg4'!T161&lt;=endDate,'pg4'!R161&lt;&gt;""),'pg4'!R161,""))</f>
        <v/>
      </c>
      <c r="AG1659" s="110" t="str">
        <f>IF(AC1659="","",COUNTIFS(AC2:AC3002,AC1659))</f>
        <v/>
      </c>
      <c r="AH1659" s="2" t="str">
        <f ca="1">IFERROR(MONTH('pg4'!T161),"--")</f>
        <v>--</v>
      </c>
      <c r="AI1659" s="1">
        <f ca="1">COUNTIFS(AC2:AC3002,'pg4'!C161,AH2:AH3002,AH1659)</f>
        <v>0</v>
      </c>
    </row>
    <row r="1660" spans="27:35" ht="12.75" customHeight="1">
      <c r="AA1660" s="1">
        <f t="shared" si="26"/>
        <v>1659</v>
      </c>
      <c r="AB1660" s="1" t="b">
        <f>AND('pg4'!S162&lt;&gt;"Cancelled",'pg4'!S162&lt;&gt;"Account",'pg4'!S162&lt;&gt;"Pending",'pg4'!S162&lt;&gt;"")</f>
        <v>0</v>
      </c>
      <c r="AC1660" s="1" t="str">
        <f>IF(AB1660=TRUE,'pg4'!C162,"")</f>
        <v/>
      </c>
      <c r="AD1660" s="1" t="str">
        <f>IF('pg4'!S162="Ordered",'pg4'!C162,"")</f>
        <v/>
      </c>
      <c r="AE1660" s="2" t="str">
        <f>IF('pg4'!C162&lt;&gt;"",COUNTIF(AD2:AD3002,'pg4'!C162)&gt;4,"--")</f>
        <v>--</v>
      </c>
      <c r="AF1660" s="1" t="str">
        <f ca="1">IF(startDate="",0,IF(AND('pg4'!T162&gt;=startDate,'pg4'!T162&lt;=endDate,'pg4'!R162&lt;&gt;""),'pg4'!R162,""))</f>
        <v/>
      </c>
      <c r="AG1660" s="110" t="str">
        <f>IF(AC1660="","",COUNTIFS(AC2:AC3002,AC1660))</f>
        <v/>
      </c>
      <c r="AH1660" s="2" t="str">
        <f ca="1">IFERROR(MONTH('pg4'!T162),"--")</f>
        <v>--</v>
      </c>
      <c r="AI1660" s="1">
        <f ca="1">COUNTIFS(AC2:AC3002,'pg4'!C162,AH2:AH3002,AH1660)</f>
        <v>0</v>
      </c>
    </row>
    <row r="1661" spans="27:35" ht="12.75" customHeight="1">
      <c r="AA1661" s="1">
        <f t="shared" si="26"/>
        <v>1660</v>
      </c>
      <c r="AB1661" s="1" t="b">
        <f>AND('pg4'!S163&lt;&gt;"Cancelled",'pg4'!S163&lt;&gt;"Account",'pg4'!S163&lt;&gt;"Pending",'pg4'!S163&lt;&gt;"")</f>
        <v>0</v>
      </c>
      <c r="AC1661" s="1" t="str">
        <f>IF(AB1661=TRUE,'pg4'!C163,"")</f>
        <v/>
      </c>
      <c r="AD1661" s="1" t="str">
        <f>IF('pg4'!S163="Ordered",'pg4'!C163,"")</f>
        <v/>
      </c>
      <c r="AE1661" s="2" t="str">
        <f>IF('pg4'!C163&lt;&gt;"",COUNTIF(AD2:AD3002,'pg4'!C163)&gt;4,"--")</f>
        <v>--</v>
      </c>
      <c r="AF1661" s="1" t="str">
        <f ca="1">IF(startDate="",0,IF(AND('pg4'!T163&gt;=startDate,'pg4'!T163&lt;=endDate,'pg4'!R163&lt;&gt;""),'pg4'!R163,""))</f>
        <v/>
      </c>
      <c r="AG1661" s="110" t="str">
        <f>IF(AC1661="","",COUNTIFS(AC2:AC3002,AC1661))</f>
        <v/>
      </c>
      <c r="AH1661" s="2" t="str">
        <f ca="1">IFERROR(MONTH('pg4'!T163),"--")</f>
        <v>--</v>
      </c>
      <c r="AI1661" s="1">
        <f ca="1">COUNTIFS(AC2:AC3002,'pg4'!C163,AH2:AH3002,AH1661)</f>
        <v>0</v>
      </c>
    </row>
    <row r="1662" spans="27:35" ht="12.75" customHeight="1">
      <c r="AA1662" s="1">
        <f t="shared" si="26"/>
        <v>1661</v>
      </c>
      <c r="AB1662" s="1" t="b">
        <f>AND('pg4'!S164&lt;&gt;"Cancelled",'pg4'!S164&lt;&gt;"Account",'pg4'!S164&lt;&gt;"Pending",'pg4'!S164&lt;&gt;"")</f>
        <v>0</v>
      </c>
      <c r="AC1662" s="1" t="str">
        <f>IF(AB1662=TRUE,'pg4'!C164,"")</f>
        <v/>
      </c>
      <c r="AD1662" s="1" t="str">
        <f>IF('pg4'!S164="Ordered",'pg4'!C164,"")</f>
        <v/>
      </c>
      <c r="AE1662" s="2" t="str">
        <f>IF('pg4'!C164&lt;&gt;"",COUNTIF(AD2:AD3002,'pg4'!C164)&gt;4,"--")</f>
        <v>--</v>
      </c>
      <c r="AF1662" s="1" t="str">
        <f ca="1">IF(startDate="",0,IF(AND('pg4'!T164&gt;=startDate,'pg4'!T164&lt;=endDate,'pg4'!R164&lt;&gt;""),'pg4'!R164,""))</f>
        <v/>
      </c>
      <c r="AG1662" s="110" t="str">
        <f>IF(AC1662="","",COUNTIFS(AC2:AC3002,AC1662))</f>
        <v/>
      </c>
      <c r="AH1662" s="2" t="str">
        <f ca="1">IFERROR(MONTH('pg4'!T164),"--")</f>
        <v>--</v>
      </c>
      <c r="AI1662" s="1">
        <f ca="1">COUNTIFS(AC2:AC3002,'pg4'!C164,AH2:AH3002,AH1662)</f>
        <v>0</v>
      </c>
    </row>
    <row r="1663" spans="27:35" ht="12.75" customHeight="1">
      <c r="AA1663" s="1">
        <f t="shared" si="26"/>
        <v>1662</v>
      </c>
      <c r="AB1663" s="1" t="b">
        <f>AND('pg4'!S165&lt;&gt;"Cancelled",'pg4'!S165&lt;&gt;"Account",'pg4'!S165&lt;&gt;"Pending",'pg4'!S165&lt;&gt;"")</f>
        <v>0</v>
      </c>
      <c r="AC1663" s="1" t="str">
        <f>IF(AB1663=TRUE,'pg4'!C165,"")</f>
        <v/>
      </c>
      <c r="AD1663" s="1" t="str">
        <f>IF('pg4'!S165="Ordered",'pg4'!C165,"")</f>
        <v/>
      </c>
      <c r="AE1663" s="2" t="str">
        <f>IF('pg4'!C165&lt;&gt;"",COUNTIF(AD2:AD3002,'pg4'!C165)&gt;4,"--")</f>
        <v>--</v>
      </c>
      <c r="AF1663" s="1" t="str">
        <f ca="1">IF(startDate="",0,IF(AND('pg4'!T165&gt;=startDate,'pg4'!T165&lt;=endDate,'pg4'!R165&lt;&gt;""),'pg4'!R165,""))</f>
        <v/>
      </c>
      <c r="AG1663" s="110" t="str">
        <f>IF(AC1663="","",COUNTIFS(AC2:AC3002,AC1663))</f>
        <v/>
      </c>
      <c r="AH1663" s="2" t="str">
        <f ca="1">IFERROR(MONTH('pg4'!T165),"--")</f>
        <v>--</v>
      </c>
      <c r="AI1663" s="1">
        <f ca="1">COUNTIFS(AC2:AC3002,'pg4'!C165,AH2:AH3002,AH1663)</f>
        <v>0</v>
      </c>
    </row>
    <row r="1664" spans="27:35" ht="12.75" customHeight="1">
      <c r="AA1664" s="1">
        <f t="shared" si="26"/>
        <v>1663</v>
      </c>
      <c r="AB1664" s="1" t="b">
        <f>AND('pg4'!S166&lt;&gt;"Cancelled",'pg4'!S166&lt;&gt;"Account",'pg4'!S166&lt;&gt;"Pending",'pg4'!S166&lt;&gt;"")</f>
        <v>0</v>
      </c>
      <c r="AC1664" s="1" t="str">
        <f>IF(AB1664=TRUE,'pg4'!C166,"")</f>
        <v/>
      </c>
      <c r="AD1664" s="1" t="str">
        <f>IF('pg4'!S166="Ordered",'pg4'!C166,"")</f>
        <v/>
      </c>
      <c r="AE1664" s="2" t="str">
        <f>IF('pg4'!C166&lt;&gt;"",COUNTIF(AD2:AD3002,'pg4'!C166)&gt;4,"--")</f>
        <v>--</v>
      </c>
      <c r="AF1664" s="1" t="str">
        <f ca="1">IF(startDate="",0,IF(AND('pg4'!T166&gt;=startDate,'pg4'!T166&lt;=endDate,'pg4'!R166&lt;&gt;""),'pg4'!R166,""))</f>
        <v/>
      </c>
      <c r="AG1664" s="110" t="str">
        <f>IF(AC1664="","",COUNTIFS(AC2:AC3002,AC1664))</f>
        <v/>
      </c>
      <c r="AH1664" s="2" t="str">
        <f ca="1">IFERROR(MONTH('pg4'!T166),"--")</f>
        <v>--</v>
      </c>
      <c r="AI1664" s="1">
        <f ca="1">COUNTIFS(AC2:AC3002,'pg4'!C166,AH2:AH3002,AH1664)</f>
        <v>0</v>
      </c>
    </row>
    <row r="1665" spans="27:35" ht="12.75" customHeight="1">
      <c r="AA1665" s="1">
        <f t="shared" si="26"/>
        <v>1664</v>
      </c>
      <c r="AB1665" s="1" t="b">
        <f>AND('pg4'!S167&lt;&gt;"Cancelled",'pg4'!S167&lt;&gt;"Account",'pg4'!S167&lt;&gt;"Pending",'pg4'!S167&lt;&gt;"")</f>
        <v>0</v>
      </c>
      <c r="AC1665" s="1" t="str">
        <f>IF(AB1665=TRUE,'pg4'!C167,"")</f>
        <v/>
      </c>
      <c r="AD1665" s="1" t="str">
        <f>IF('pg4'!S167="Ordered",'pg4'!C167,"")</f>
        <v/>
      </c>
      <c r="AE1665" s="2" t="str">
        <f>IF('pg4'!C167&lt;&gt;"",COUNTIF(AD2:AD3002,'pg4'!C167)&gt;4,"--")</f>
        <v>--</v>
      </c>
      <c r="AF1665" s="1" t="str">
        <f ca="1">IF(startDate="",0,IF(AND('pg4'!T167&gt;=startDate,'pg4'!T167&lt;=endDate,'pg4'!R167&lt;&gt;""),'pg4'!R167,""))</f>
        <v/>
      </c>
      <c r="AG1665" s="110" t="str">
        <f>IF(AC1665="","",COUNTIFS(AC2:AC3002,AC1665))</f>
        <v/>
      </c>
      <c r="AH1665" s="2" t="str">
        <f ca="1">IFERROR(MONTH('pg4'!T167),"--")</f>
        <v>--</v>
      </c>
      <c r="AI1665" s="1">
        <f ca="1">COUNTIFS(AC2:AC3002,'pg4'!C167,AH2:AH3002,AH1665)</f>
        <v>0</v>
      </c>
    </row>
    <row r="1666" spans="27:35" ht="12.75" customHeight="1">
      <c r="AA1666" s="1">
        <f t="shared" si="26"/>
        <v>1665</v>
      </c>
      <c r="AB1666" s="1" t="b">
        <f>AND('pg4'!S168&lt;&gt;"Cancelled",'pg4'!S168&lt;&gt;"Account",'pg4'!S168&lt;&gt;"Pending",'pg4'!S168&lt;&gt;"")</f>
        <v>0</v>
      </c>
      <c r="AC1666" s="1" t="str">
        <f>IF(AB1666=TRUE,'pg4'!C168,"")</f>
        <v/>
      </c>
      <c r="AD1666" s="1" t="str">
        <f>IF('pg4'!S168="Ordered",'pg4'!C168,"")</f>
        <v/>
      </c>
      <c r="AE1666" s="2" t="str">
        <f>IF('pg4'!C168&lt;&gt;"",COUNTIF(AD2:AD3002,'pg4'!C168)&gt;4,"--")</f>
        <v>--</v>
      </c>
      <c r="AF1666" s="1" t="str">
        <f ca="1">IF(startDate="",0,IF(AND('pg4'!T168&gt;=startDate,'pg4'!T168&lt;=endDate,'pg4'!R168&lt;&gt;""),'pg4'!R168,""))</f>
        <v/>
      </c>
      <c r="AG1666" s="110" t="str">
        <f>IF(AC1666="","",COUNTIFS(AC2:AC3002,AC1666))</f>
        <v/>
      </c>
      <c r="AH1666" s="2" t="str">
        <f ca="1">IFERROR(MONTH('pg4'!T168),"--")</f>
        <v>--</v>
      </c>
      <c r="AI1666" s="1">
        <f ca="1">COUNTIFS(AC2:AC3002,'pg4'!C168,AH2:AH3002,AH1666)</f>
        <v>0</v>
      </c>
    </row>
    <row r="1667" spans="27:35" ht="12.75" customHeight="1">
      <c r="AA1667" s="1">
        <f t="shared" si="26"/>
        <v>1666</v>
      </c>
      <c r="AB1667" s="1" t="b">
        <f>AND('pg4'!S169&lt;&gt;"Cancelled",'pg4'!S169&lt;&gt;"Account",'pg4'!S169&lt;&gt;"Pending",'pg4'!S169&lt;&gt;"")</f>
        <v>0</v>
      </c>
      <c r="AC1667" s="1" t="str">
        <f>IF(AB1667=TRUE,'pg4'!C169,"")</f>
        <v/>
      </c>
      <c r="AD1667" s="1" t="str">
        <f>IF('pg4'!S169="Ordered",'pg4'!C169,"")</f>
        <v/>
      </c>
      <c r="AE1667" s="2" t="str">
        <f>IF('pg4'!C169&lt;&gt;"",COUNTIF(AD2:AD3002,'pg4'!C169)&gt;4,"--")</f>
        <v>--</v>
      </c>
      <c r="AF1667" s="1" t="str">
        <f ca="1">IF(startDate="",0,IF(AND('pg4'!T169&gt;=startDate,'pg4'!T169&lt;=endDate,'pg4'!R169&lt;&gt;""),'pg4'!R169,""))</f>
        <v/>
      </c>
      <c r="AG1667" s="110" t="str">
        <f>IF(AC1667="","",COUNTIFS(AC2:AC3002,AC1667))</f>
        <v/>
      </c>
      <c r="AH1667" s="2" t="str">
        <f ca="1">IFERROR(MONTH('pg4'!T169),"--")</f>
        <v>--</v>
      </c>
      <c r="AI1667" s="1">
        <f ca="1">COUNTIFS(AC2:AC3002,'pg4'!C169,AH2:AH3002,AH1667)</f>
        <v>0</v>
      </c>
    </row>
    <row r="1668" spans="27:35" ht="12.75" customHeight="1">
      <c r="AA1668" s="1">
        <f t="shared" ref="AA1668:AA1731" si="27">AA1667+1</f>
        <v>1667</v>
      </c>
      <c r="AB1668" s="1" t="b">
        <f>AND('pg4'!S170&lt;&gt;"Cancelled",'pg4'!S170&lt;&gt;"Account",'pg4'!S170&lt;&gt;"Pending",'pg4'!S170&lt;&gt;"")</f>
        <v>0</v>
      </c>
      <c r="AC1668" s="1" t="str">
        <f>IF(AB1668=TRUE,'pg4'!C170,"")</f>
        <v/>
      </c>
      <c r="AD1668" s="1" t="str">
        <f>IF('pg4'!S170="Ordered",'pg4'!C170,"")</f>
        <v/>
      </c>
      <c r="AE1668" s="2" t="str">
        <f>IF('pg4'!C170&lt;&gt;"",COUNTIF(AD2:AD3002,'pg4'!C170)&gt;4,"--")</f>
        <v>--</v>
      </c>
      <c r="AF1668" s="1" t="str">
        <f ca="1">IF(startDate="",0,IF(AND('pg4'!T170&gt;=startDate,'pg4'!T170&lt;=endDate,'pg4'!R170&lt;&gt;""),'pg4'!R170,""))</f>
        <v/>
      </c>
      <c r="AG1668" s="110" t="str">
        <f>IF(AC1668="","",COUNTIFS(AC2:AC3002,AC1668))</f>
        <v/>
      </c>
      <c r="AH1668" s="2" t="str">
        <f ca="1">IFERROR(MONTH('pg4'!T170),"--")</f>
        <v>--</v>
      </c>
      <c r="AI1668" s="1">
        <f ca="1">COUNTIFS(AC2:AC3002,'pg4'!C170,AH2:AH3002,AH1668)</f>
        <v>0</v>
      </c>
    </row>
    <row r="1669" spans="27:35" ht="12.75" customHeight="1">
      <c r="AA1669" s="1">
        <f t="shared" si="27"/>
        <v>1668</v>
      </c>
      <c r="AB1669" s="1" t="b">
        <f>AND('pg4'!S171&lt;&gt;"Cancelled",'pg4'!S171&lt;&gt;"Account",'pg4'!S171&lt;&gt;"Pending",'pg4'!S171&lt;&gt;"")</f>
        <v>0</v>
      </c>
      <c r="AC1669" s="1" t="str">
        <f>IF(AB1669=TRUE,'pg4'!C171,"")</f>
        <v/>
      </c>
      <c r="AD1669" s="1" t="str">
        <f>IF('pg4'!S171="Ordered",'pg4'!C171,"")</f>
        <v/>
      </c>
      <c r="AE1669" s="2" t="str">
        <f>IF('pg4'!C171&lt;&gt;"",COUNTIF(AD2:AD3002,'pg4'!C171)&gt;4,"--")</f>
        <v>--</v>
      </c>
      <c r="AF1669" s="1" t="str">
        <f ca="1">IF(startDate="",0,IF(AND('pg4'!T171&gt;=startDate,'pg4'!T171&lt;=endDate,'pg4'!R171&lt;&gt;""),'pg4'!R171,""))</f>
        <v/>
      </c>
      <c r="AG1669" s="110" t="str">
        <f>IF(AC1669="","",COUNTIFS(AC2:AC3002,AC1669))</f>
        <v/>
      </c>
      <c r="AH1669" s="2" t="str">
        <f ca="1">IFERROR(MONTH('pg4'!T171),"--")</f>
        <v>--</v>
      </c>
      <c r="AI1669" s="1">
        <f ca="1">COUNTIFS(AC2:AC3002,'pg4'!C171,AH2:AH3002,AH1669)</f>
        <v>0</v>
      </c>
    </row>
    <row r="1670" spans="27:35" ht="12.75" customHeight="1">
      <c r="AA1670" s="1">
        <f t="shared" si="27"/>
        <v>1669</v>
      </c>
      <c r="AB1670" s="1" t="b">
        <f>AND('pg4'!S172&lt;&gt;"Cancelled",'pg4'!S172&lt;&gt;"Account",'pg4'!S172&lt;&gt;"Pending",'pg4'!S172&lt;&gt;"")</f>
        <v>0</v>
      </c>
      <c r="AC1670" s="1" t="str">
        <f>IF(AB1670=TRUE,'pg4'!C172,"")</f>
        <v/>
      </c>
      <c r="AD1670" s="1" t="str">
        <f>IF('pg4'!S172="Ordered",'pg4'!C172,"")</f>
        <v/>
      </c>
      <c r="AE1670" s="2" t="str">
        <f>IF('pg4'!C172&lt;&gt;"",COUNTIF(AD2:AD3002,'pg4'!C172)&gt;4,"--")</f>
        <v>--</v>
      </c>
      <c r="AF1670" s="1" t="str">
        <f ca="1">IF(startDate="",0,IF(AND('pg4'!T172&gt;=startDate,'pg4'!T172&lt;=endDate,'pg4'!R172&lt;&gt;""),'pg4'!R172,""))</f>
        <v/>
      </c>
      <c r="AG1670" s="110" t="str">
        <f>IF(AC1670="","",COUNTIFS(AC2:AC3002,AC1670))</f>
        <v/>
      </c>
      <c r="AH1670" s="2" t="str">
        <f ca="1">IFERROR(MONTH('pg4'!T172),"--")</f>
        <v>--</v>
      </c>
      <c r="AI1670" s="1">
        <f ca="1">COUNTIFS(AC2:AC3002,'pg4'!C172,AH2:AH3002,AH1670)</f>
        <v>0</v>
      </c>
    </row>
    <row r="1671" spans="27:35" ht="12.75" customHeight="1">
      <c r="AA1671" s="1">
        <f t="shared" si="27"/>
        <v>1670</v>
      </c>
      <c r="AB1671" s="1" t="b">
        <f>AND('pg4'!S173&lt;&gt;"Cancelled",'pg4'!S173&lt;&gt;"Account",'pg4'!S173&lt;&gt;"Pending",'pg4'!S173&lt;&gt;"")</f>
        <v>0</v>
      </c>
      <c r="AC1671" s="1" t="str">
        <f>IF(AB1671=TRUE,'pg4'!C173,"")</f>
        <v/>
      </c>
      <c r="AD1671" s="1" t="str">
        <f>IF('pg4'!S173="Ordered",'pg4'!C173,"")</f>
        <v/>
      </c>
      <c r="AE1671" s="2" t="str">
        <f>IF('pg4'!C173&lt;&gt;"",COUNTIF(AD2:AD3002,'pg4'!C173)&gt;4,"--")</f>
        <v>--</v>
      </c>
      <c r="AF1671" s="1" t="str">
        <f ca="1">IF(startDate="",0,IF(AND('pg4'!T173&gt;=startDate,'pg4'!T173&lt;=endDate,'pg4'!R173&lt;&gt;""),'pg4'!R173,""))</f>
        <v/>
      </c>
      <c r="AG1671" s="110" t="str">
        <f>IF(AC1671="","",COUNTIFS(AC2:AC3002,AC1671))</f>
        <v/>
      </c>
      <c r="AH1671" s="2" t="str">
        <f ca="1">IFERROR(MONTH('pg4'!T173),"--")</f>
        <v>--</v>
      </c>
      <c r="AI1671" s="1">
        <f ca="1">COUNTIFS(AC2:AC3002,'pg4'!C173,AH2:AH3002,AH1671)</f>
        <v>0</v>
      </c>
    </row>
    <row r="1672" spans="27:35" ht="12.75" customHeight="1">
      <c r="AA1672" s="1">
        <f t="shared" si="27"/>
        <v>1671</v>
      </c>
      <c r="AB1672" s="1" t="b">
        <f>AND('pg4'!S174&lt;&gt;"Cancelled",'pg4'!S174&lt;&gt;"Account",'pg4'!S174&lt;&gt;"Pending",'pg4'!S174&lt;&gt;"")</f>
        <v>0</v>
      </c>
      <c r="AC1672" s="1" t="str">
        <f>IF(AB1672=TRUE,'pg4'!C174,"")</f>
        <v/>
      </c>
      <c r="AD1672" s="1" t="str">
        <f>IF('pg4'!S174="Ordered",'pg4'!C174,"")</f>
        <v/>
      </c>
      <c r="AE1672" s="2" t="str">
        <f>IF('pg4'!C174&lt;&gt;"",COUNTIF(AD2:AD3002,'pg4'!C174)&gt;4,"--")</f>
        <v>--</v>
      </c>
      <c r="AF1672" s="1" t="str">
        <f ca="1">IF(startDate="",0,IF(AND('pg4'!T174&gt;=startDate,'pg4'!T174&lt;=endDate,'pg4'!R174&lt;&gt;""),'pg4'!R174,""))</f>
        <v/>
      </c>
      <c r="AG1672" s="110" t="str">
        <f>IF(AC1672="","",COUNTIFS(AC2:AC3002,AC1672))</f>
        <v/>
      </c>
      <c r="AH1672" s="2" t="str">
        <f ca="1">IFERROR(MONTH('pg4'!T174),"--")</f>
        <v>--</v>
      </c>
      <c r="AI1672" s="1">
        <f ca="1">COUNTIFS(AC2:AC3002,'pg4'!C174,AH2:AH3002,AH1672)</f>
        <v>0</v>
      </c>
    </row>
    <row r="1673" spans="27:35" ht="12.75" customHeight="1">
      <c r="AA1673" s="1">
        <f t="shared" si="27"/>
        <v>1672</v>
      </c>
      <c r="AB1673" s="1" t="b">
        <f>AND('pg4'!S175&lt;&gt;"Cancelled",'pg4'!S175&lt;&gt;"Account",'pg4'!S175&lt;&gt;"Pending",'pg4'!S175&lt;&gt;"")</f>
        <v>0</v>
      </c>
      <c r="AC1673" s="1" t="str">
        <f>IF(AB1673=TRUE,'pg4'!C175,"")</f>
        <v/>
      </c>
      <c r="AD1673" s="1" t="str">
        <f>IF('pg4'!S175="Ordered",'pg4'!C175,"")</f>
        <v/>
      </c>
      <c r="AE1673" s="2" t="str">
        <f>IF('pg4'!C175&lt;&gt;"",COUNTIF(AD2:AD3002,'pg4'!C175)&gt;4,"--")</f>
        <v>--</v>
      </c>
      <c r="AF1673" s="1" t="str">
        <f ca="1">IF(startDate="",0,IF(AND('pg4'!T175&gt;=startDate,'pg4'!T175&lt;=endDate,'pg4'!R175&lt;&gt;""),'pg4'!R175,""))</f>
        <v/>
      </c>
      <c r="AG1673" s="110" t="str">
        <f>IF(AC1673="","",COUNTIFS(AC2:AC3002,AC1673))</f>
        <v/>
      </c>
      <c r="AH1673" s="2" t="str">
        <f ca="1">IFERROR(MONTH('pg4'!T175),"--")</f>
        <v>--</v>
      </c>
      <c r="AI1673" s="1">
        <f ca="1">COUNTIFS(AC2:AC3002,'pg4'!C175,AH2:AH3002,AH1673)</f>
        <v>0</v>
      </c>
    </row>
    <row r="1674" spans="27:35" ht="12.75" customHeight="1">
      <c r="AA1674" s="1">
        <f t="shared" si="27"/>
        <v>1673</v>
      </c>
      <c r="AB1674" s="1" t="b">
        <f>AND('pg4'!S176&lt;&gt;"Cancelled",'pg4'!S176&lt;&gt;"Account",'pg4'!S176&lt;&gt;"Pending",'pg4'!S176&lt;&gt;"")</f>
        <v>0</v>
      </c>
      <c r="AC1674" s="1" t="str">
        <f>IF(AB1674=TRUE,'pg4'!C176,"")</f>
        <v/>
      </c>
      <c r="AD1674" s="1" t="str">
        <f>IF('pg4'!S176="Ordered",'pg4'!C176,"")</f>
        <v/>
      </c>
      <c r="AE1674" s="2" t="str">
        <f>IF('pg4'!C176&lt;&gt;"",COUNTIF(AD2:AD3002,'pg4'!C176)&gt;4,"--")</f>
        <v>--</v>
      </c>
      <c r="AF1674" s="1" t="str">
        <f ca="1">IF(startDate="",0,IF(AND('pg4'!T176&gt;=startDate,'pg4'!T176&lt;=endDate,'pg4'!R176&lt;&gt;""),'pg4'!R176,""))</f>
        <v/>
      </c>
      <c r="AG1674" s="110" t="str">
        <f>IF(AC1674="","",COUNTIFS(AC2:AC3002,AC1674))</f>
        <v/>
      </c>
      <c r="AH1674" s="2" t="str">
        <f ca="1">IFERROR(MONTH('pg4'!T176),"--")</f>
        <v>--</v>
      </c>
      <c r="AI1674" s="1">
        <f ca="1">COUNTIFS(AC2:AC3002,'pg4'!C176,AH2:AH3002,AH1674)</f>
        <v>0</v>
      </c>
    </row>
    <row r="1675" spans="27:35" ht="12.75" customHeight="1">
      <c r="AA1675" s="1">
        <f t="shared" si="27"/>
        <v>1674</v>
      </c>
      <c r="AB1675" s="1" t="b">
        <f>AND('pg4'!S177&lt;&gt;"Cancelled",'pg4'!S177&lt;&gt;"Account",'pg4'!S177&lt;&gt;"Pending",'pg4'!S177&lt;&gt;"")</f>
        <v>0</v>
      </c>
      <c r="AC1675" s="1" t="str">
        <f>IF(AB1675=TRUE,'pg4'!C177,"")</f>
        <v/>
      </c>
      <c r="AD1675" s="1" t="str">
        <f>IF('pg4'!S177="Ordered",'pg4'!C177,"")</f>
        <v/>
      </c>
      <c r="AE1675" s="2" t="str">
        <f>IF('pg4'!C177&lt;&gt;"",COUNTIF(AD2:AD3002,'pg4'!C177)&gt;4,"--")</f>
        <v>--</v>
      </c>
      <c r="AF1675" s="1" t="str">
        <f ca="1">IF(startDate="",0,IF(AND('pg4'!T177&gt;=startDate,'pg4'!T177&lt;=endDate,'pg4'!R177&lt;&gt;""),'pg4'!R177,""))</f>
        <v/>
      </c>
      <c r="AG1675" s="110" t="str">
        <f>IF(AC1675="","",COUNTIFS(AC2:AC3002,AC1675))</f>
        <v/>
      </c>
      <c r="AH1675" s="2" t="str">
        <f ca="1">IFERROR(MONTH('pg4'!T177),"--")</f>
        <v>--</v>
      </c>
      <c r="AI1675" s="1">
        <f ca="1">COUNTIFS(AC2:AC3002,'pg4'!C177,AH2:AH3002,AH1675)</f>
        <v>0</v>
      </c>
    </row>
    <row r="1676" spans="27:35" ht="12.75" customHeight="1">
      <c r="AA1676" s="1">
        <f t="shared" si="27"/>
        <v>1675</v>
      </c>
      <c r="AB1676" s="1" t="b">
        <f>AND('pg4'!S178&lt;&gt;"Cancelled",'pg4'!S178&lt;&gt;"Account",'pg4'!S178&lt;&gt;"Pending",'pg4'!S178&lt;&gt;"")</f>
        <v>0</v>
      </c>
      <c r="AC1676" s="1" t="str">
        <f>IF(AB1676=TRUE,'pg4'!C178,"")</f>
        <v/>
      </c>
      <c r="AD1676" s="1" t="str">
        <f>IF('pg4'!S178="Ordered",'pg4'!C178,"")</f>
        <v/>
      </c>
      <c r="AE1676" s="2" t="str">
        <f>IF('pg4'!C178&lt;&gt;"",COUNTIF(AD2:AD3002,'pg4'!C178)&gt;4,"--")</f>
        <v>--</v>
      </c>
      <c r="AF1676" s="1" t="str">
        <f ca="1">IF(startDate="",0,IF(AND('pg4'!T178&gt;=startDate,'pg4'!T178&lt;=endDate,'pg4'!R178&lt;&gt;""),'pg4'!R178,""))</f>
        <v/>
      </c>
      <c r="AG1676" s="110" t="str">
        <f>IF(AC1676="","",COUNTIFS(AC2:AC3002,AC1676))</f>
        <v/>
      </c>
      <c r="AH1676" s="2" t="str">
        <f ca="1">IFERROR(MONTH('pg4'!T178),"--")</f>
        <v>--</v>
      </c>
      <c r="AI1676" s="1">
        <f ca="1">COUNTIFS(AC2:AC3002,'pg4'!C178,AH2:AH3002,AH1676)</f>
        <v>0</v>
      </c>
    </row>
    <row r="1677" spans="27:35" ht="12.75" customHeight="1">
      <c r="AA1677" s="1">
        <f t="shared" si="27"/>
        <v>1676</v>
      </c>
      <c r="AB1677" s="1" t="b">
        <f>AND('pg4'!S179&lt;&gt;"Cancelled",'pg4'!S179&lt;&gt;"Account",'pg4'!S179&lt;&gt;"Pending",'pg4'!S179&lt;&gt;"")</f>
        <v>0</v>
      </c>
      <c r="AC1677" s="1" t="str">
        <f>IF(AB1677=TRUE,'pg4'!C179,"")</f>
        <v/>
      </c>
      <c r="AD1677" s="1" t="str">
        <f>IF('pg4'!S179="Ordered",'pg4'!C179,"")</f>
        <v/>
      </c>
      <c r="AE1677" s="2" t="str">
        <f>IF('pg4'!C179&lt;&gt;"",COUNTIF(AD2:AD3002,'pg4'!C179)&gt;4,"--")</f>
        <v>--</v>
      </c>
      <c r="AF1677" s="1" t="str">
        <f ca="1">IF(startDate="",0,IF(AND('pg4'!T179&gt;=startDate,'pg4'!T179&lt;=endDate,'pg4'!R179&lt;&gt;""),'pg4'!R179,""))</f>
        <v/>
      </c>
      <c r="AG1677" s="110" t="str">
        <f>IF(AC1677="","",COUNTIFS(AC2:AC3002,AC1677))</f>
        <v/>
      </c>
      <c r="AH1677" s="2" t="str">
        <f ca="1">IFERROR(MONTH('pg4'!T179),"--")</f>
        <v>--</v>
      </c>
      <c r="AI1677" s="1">
        <f ca="1">COUNTIFS(AC2:AC3002,'pg4'!C179,AH2:AH3002,AH1677)</f>
        <v>0</v>
      </c>
    </row>
    <row r="1678" spans="27:35" ht="12.75" customHeight="1">
      <c r="AA1678" s="1">
        <f t="shared" si="27"/>
        <v>1677</v>
      </c>
      <c r="AB1678" s="1" t="b">
        <f>AND('pg4'!S180&lt;&gt;"Cancelled",'pg4'!S180&lt;&gt;"Account",'pg4'!S180&lt;&gt;"Pending",'pg4'!S180&lt;&gt;"")</f>
        <v>0</v>
      </c>
      <c r="AC1678" s="1" t="str">
        <f>IF(AB1678=TRUE,'pg4'!C180,"")</f>
        <v/>
      </c>
      <c r="AD1678" s="1" t="str">
        <f>IF('pg4'!S180="Ordered",'pg4'!C180,"")</f>
        <v/>
      </c>
      <c r="AE1678" s="2" t="str">
        <f>IF('pg4'!C180&lt;&gt;"",COUNTIF(AD2:AD3002,'pg4'!C180)&gt;4,"--")</f>
        <v>--</v>
      </c>
      <c r="AF1678" s="1" t="str">
        <f ca="1">IF(startDate="",0,IF(AND('pg4'!T180&gt;=startDate,'pg4'!T180&lt;=endDate,'pg4'!R180&lt;&gt;""),'pg4'!R180,""))</f>
        <v/>
      </c>
      <c r="AG1678" s="110" t="str">
        <f>IF(AC1678="","",COUNTIFS(AC2:AC3002,AC1678))</f>
        <v/>
      </c>
      <c r="AH1678" s="2" t="str">
        <f ca="1">IFERROR(MONTH('pg4'!T180),"--")</f>
        <v>--</v>
      </c>
      <c r="AI1678" s="1">
        <f ca="1">COUNTIFS(AC2:AC3002,'pg4'!C180,AH2:AH3002,AH1678)</f>
        <v>0</v>
      </c>
    </row>
    <row r="1679" spans="27:35" ht="12.75" customHeight="1">
      <c r="AA1679" s="1">
        <f t="shared" si="27"/>
        <v>1678</v>
      </c>
      <c r="AB1679" s="1" t="b">
        <f>AND('pg4'!S181&lt;&gt;"Cancelled",'pg4'!S181&lt;&gt;"Account",'pg4'!S181&lt;&gt;"Pending",'pg4'!S181&lt;&gt;"")</f>
        <v>0</v>
      </c>
      <c r="AC1679" s="1" t="str">
        <f>IF(AB1679=TRUE,'pg4'!C181,"")</f>
        <v/>
      </c>
      <c r="AD1679" s="1" t="str">
        <f>IF('pg4'!S181="Ordered",'pg4'!C181,"")</f>
        <v/>
      </c>
      <c r="AE1679" s="2" t="str">
        <f>IF('pg4'!C181&lt;&gt;"",COUNTIF(AD2:AD3002,'pg4'!C181)&gt;4,"--")</f>
        <v>--</v>
      </c>
      <c r="AF1679" s="1" t="str">
        <f ca="1">IF(startDate="",0,IF(AND('pg4'!T181&gt;=startDate,'pg4'!T181&lt;=endDate,'pg4'!R181&lt;&gt;""),'pg4'!R181,""))</f>
        <v/>
      </c>
      <c r="AG1679" s="110" t="str">
        <f>IF(AC1679="","",COUNTIFS(AC2:AC3002,AC1679))</f>
        <v/>
      </c>
      <c r="AH1679" s="2" t="str">
        <f ca="1">IFERROR(MONTH('pg4'!T181),"--")</f>
        <v>--</v>
      </c>
      <c r="AI1679" s="1">
        <f ca="1">COUNTIFS(AC2:AC3002,'pg4'!C181,AH2:AH3002,AH1679)</f>
        <v>0</v>
      </c>
    </row>
    <row r="1680" spans="27:35" ht="12.75" customHeight="1">
      <c r="AA1680" s="1">
        <f t="shared" si="27"/>
        <v>1679</v>
      </c>
      <c r="AB1680" s="1" t="b">
        <f>AND('pg4'!S182&lt;&gt;"Cancelled",'pg4'!S182&lt;&gt;"Account",'pg4'!S182&lt;&gt;"Pending",'pg4'!S182&lt;&gt;"")</f>
        <v>0</v>
      </c>
      <c r="AC1680" s="1" t="str">
        <f>IF(AB1680=TRUE,'pg4'!C182,"")</f>
        <v/>
      </c>
      <c r="AD1680" s="1" t="str">
        <f>IF('pg4'!S182="Ordered",'pg4'!C182,"")</f>
        <v/>
      </c>
      <c r="AE1680" s="2" t="str">
        <f>IF('pg4'!C182&lt;&gt;"",COUNTIF(AD2:AD3002,'pg4'!C182)&gt;4,"--")</f>
        <v>--</v>
      </c>
      <c r="AF1680" s="1" t="str">
        <f ca="1">IF(startDate="",0,IF(AND('pg4'!T182&gt;=startDate,'pg4'!T182&lt;=endDate,'pg4'!R182&lt;&gt;""),'pg4'!R182,""))</f>
        <v/>
      </c>
      <c r="AG1680" s="110" t="str">
        <f>IF(AC1680="","",COUNTIFS(AC2:AC3002,AC1680))</f>
        <v/>
      </c>
      <c r="AH1680" s="2" t="str">
        <f ca="1">IFERROR(MONTH('pg4'!T182),"--")</f>
        <v>--</v>
      </c>
      <c r="AI1680" s="1">
        <f ca="1">COUNTIFS(AC2:AC3002,'pg4'!C182,AH2:AH3002,AH1680)</f>
        <v>0</v>
      </c>
    </row>
    <row r="1681" spans="27:35" ht="12.75" customHeight="1">
      <c r="AA1681" s="1">
        <f t="shared" si="27"/>
        <v>1680</v>
      </c>
      <c r="AB1681" s="1" t="b">
        <f>AND('pg4'!S183&lt;&gt;"Cancelled",'pg4'!S183&lt;&gt;"Account",'pg4'!S183&lt;&gt;"Pending",'pg4'!S183&lt;&gt;"")</f>
        <v>0</v>
      </c>
      <c r="AC1681" s="1" t="str">
        <f>IF(AB1681=TRUE,'pg4'!C183,"")</f>
        <v/>
      </c>
      <c r="AD1681" s="1" t="str">
        <f>IF('pg4'!S183="Ordered",'pg4'!C183,"")</f>
        <v/>
      </c>
      <c r="AE1681" s="2" t="str">
        <f>IF('pg4'!C183&lt;&gt;"",COUNTIF(AD2:AD3002,'pg4'!C183)&gt;4,"--")</f>
        <v>--</v>
      </c>
      <c r="AF1681" s="1" t="str">
        <f ca="1">IF(startDate="",0,IF(AND('pg4'!T183&gt;=startDate,'pg4'!T183&lt;=endDate,'pg4'!R183&lt;&gt;""),'pg4'!R183,""))</f>
        <v/>
      </c>
      <c r="AG1681" s="110" t="str">
        <f>IF(AC1681="","",COUNTIFS(AC2:AC3002,AC1681))</f>
        <v/>
      </c>
      <c r="AH1681" s="2" t="str">
        <f ca="1">IFERROR(MONTH('pg4'!T183),"--")</f>
        <v>--</v>
      </c>
      <c r="AI1681" s="1">
        <f ca="1">COUNTIFS(AC2:AC3002,'pg4'!C183,AH2:AH3002,AH1681)</f>
        <v>0</v>
      </c>
    </row>
    <row r="1682" spans="27:35" ht="12.75" customHeight="1">
      <c r="AA1682" s="1">
        <f t="shared" si="27"/>
        <v>1681</v>
      </c>
      <c r="AB1682" s="1" t="b">
        <f>AND('pg4'!S184&lt;&gt;"Cancelled",'pg4'!S184&lt;&gt;"Account",'pg4'!S184&lt;&gt;"Pending",'pg4'!S184&lt;&gt;"")</f>
        <v>0</v>
      </c>
      <c r="AC1682" s="1" t="str">
        <f>IF(AB1682=TRUE,'pg4'!C184,"")</f>
        <v/>
      </c>
      <c r="AD1682" s="1" t="str">
        <f>IF('pg4'!S184="Ordered",'pg4'!C184,"")</f>
        <v/>
      </c>
      <c r="AE1682" s="2" t="str">
        <f>IF('pg4'!C184&lt;&gt;"",COUNTIF(AD2:AD3002,'pg4'!C184)&gt;4,"--")</f>
        <v>--</v>
      </c>
      <c r="AF1682" s="1" t="str">
        <f ca="1">IF(startDate="",0,IF(AND('pg4'!T184&gt;=startDate,'pg4'!T184&lt;=endDate,'pg4'!R184&lt;&gt;""),'pg4'!R184,""))</f>
        <v/>
      </c>
      <c r="AG1682" s="110" t="str">
        <f>IF(AC1682="","",COUNTIFS(AC2:AC3002,AC1682))</f>
        <v/>
      </c>
      <c r="AH1682" s="2" t="str">
        <f ca="1">IFERROR(MONTH('pg4'!T184),"--")</f>
        <v>--</v>
      </c>
      <c r="AI1682" s="1">
        <f ca="1">COUNTIFS(AC2:AC3002,'pg4'!C184,AH2:AH3002,AH1682)</f>
        <v>0</v>
      </c>
    </row>
    <row r="1683" spans="27:35" ht="12.75" customHeight="1">
      <c r="AA1683" s="1">
        <f t="shared" si="27"/>
        <v>1682</v>
      </c>
      <c r="AB1683" s="1" t="b">
        <f>AND('pg4'!S185&lt;&gt;"Cancelled",'pg4'!S185&lt;&gt;"Account",'pg4'!S185&lt;&gt;"Pending",'pg4'!S185&lt;&gt;"")</f>
        <v>0</v>
      </c>
      <c r="AC1683" s="1" t="str">
        <f>IF(AB1683=TRUE,'pg4'!C185,"")</f>
        <v/>
      </c>
      <c r="AD1683" s="1" t="str">
        <f>IF('pg4'!S185="Ordered",'pg4'!C185,"")</f>
        <v/>
      </c>
      <c r="AE1683" s="2" t="str">
        <f>IF('pg4'!C185&lt;&gt;"",COUNTIF(AD2:AD3002,'pg4'!C185)&gt;4,"--")</f>
        <v>--</v>
      </c>
      <c r="AF1683" s="1" t="str">
        <f ca="1">IF(startDate="",0,IF(AND('pg4'!T185&gt;=startDate,'pg4'!T185&lt;=endDate,'pg4'!R185&lt;&gt;""),'pg4'!R185,""))</f>
        <v/>
      </c>
      <c r="AG1683" s="110" t="str">
        <f>IF(AC1683="","",COUNTIFS(AC2:AC3002,AC1683))</f>
        <v/>
      </c>
      <c r="AH1683" s="2" t="str">
        <f ca="1">IFERROR(MONTH('pg4'!T185),"--")</f>
        <v>--</v>
      </c>
      <c r="AI1683" s="1">
        <f ca="1">COUNTIFS(AC2:AC3002,'pg4'!C185,AH2:AH3002,AH1683)</f>
        <v>0</v>
      </c>
    </row>
    <row r="1684" spans="27:35" ht="12.75" customHeight="1">
      <c r="AA1684" s="1">
        <f t="shared" si="27"/>
        <v>1683</v>
      </c>
      <c r="AB1684" s="1" t="b">
        <f>AND('pg4'!S186&lt;&gt;"Cancelled",'pg4'!S186&lt;&gt;"Account",'pg4'!S186&lt;&gt;"Pending",'pg4'!S186&lt;&gt;"")</f>
        <v>0</v>
      </c>
      <c r="AC1684" s="1" t="str">
        <f>IF(AB1684=TRUE,'pg4'!C186,"")</f>
        <v/>
      </c>
      <c r="AD1684" s="1" t="str">
        <f>IF('pg4'!S186="Ordered",'pg4'!C186,"")</f>
        <v/>
      </c>
      <c r="AE1684" s="2" t="str">
        <f>IF('pg4'!C186&lt;&gt;"",COUNTIF(AD2:AD3002,'pg4'!C186)&gt;4,"--")</f>
        <v>--</v>
      </c>
      <c r="AF1684" s="1" t="str">
        <f ca="1">IF(startDate="",0,IF(AND('pg4'!T186&gt;=startDate,'pg4'!T186&lt;=endDate,'pg4'!R186&lt;&gt;""),'pg4'!R186,""))</f>
        <v/>
      </c>
      <c r="AG1684" s="110" t="str">
        <f>IF(AC1684="","",COUNTIFS(AC2:AC3002,AC1684))</f>
        <v/>
      </c>
      <c r="AH1684" s="2" t="str">
        <f ca="1">IFERROR(MONTH('pg4'!T186),"--")</f>
        <v>--</v>
      </c>
      <c r="AI1684" s="1">
        <f ca="1">COUNTIFS(AC2:AC3002,'pg4'!C186,AH2:AH3002,AH1684)</f>
        <v>0</v>
      </c>
    </row>
    <row r="1685" spans="27:35" ht="12.75" customHeight="1">
      <c r="AA1685" s="1">
        <f t="shared" si="27"/>
        <v>1684</v>
      </c>
      <c r="AB1685" s="1" t="b">
        <f>AND('pg4'!S187&lt;&gt;"Cancelled",'pg4'!S187&lt;&gt;"Account",'pg4'!S187&lt;&gt;"Pending",'pg4'!S187&lt;&gt;"")</f>
        <v>0</v>
      </c>
      <c r="AC1685" s="1" t="str">
        <f>IF(AB1685=TRUE,'pg4'!C187,"")</f>
        <v/>
      </c>
      <c r="AD1685" s="1" t="str">
        <f>IF('pg4'!S187="Ordered",'pg4'!C187,"")</f>
        <v/>
      </c>
      <c r="AE1685" s="2" t="str">
        <f>IF('pg4'!C187&lt;&gt;"",COUNTIF(AD2:AD3002,'pg4'!C187)&gt;4,"--")</f>
        <v>--</v>
      </c>
      <c r="AF1685" s="1" t="str">
        <f ca="1">IF(startDate="",0,IF(AND('pg4'!T187&gt;=startDate,'pg4'!T187&lt;=endDate,'pg4'!R187&lt;&gt;""),'pg4'!R187,""))</f>
        <v/>
      </c>
      <c r="AG1685" s="110" t="str">
        <f>IF(AC1685="","",COUNTIFS(AC2:AC3002,AC1685))</f>
        <v/>
      </c>
      <c r="AH1685" s="2" t="str">
        <f ca="1">IFERROR(MONTH('pg4'!T187),"--")</f>
        <v>--</v>
      </c>
      <c r="AI1685" s="1">
        <f ca="1">COUNTIFS(AC2:AC3002,'pg4'!C187,AH2:AH3002,AH1685)</f>
        <v>0</v>
      </c>
    </row>
    <row r="1686" spans="27:35" ht="12.75" customHeight="1">
      <c r="AA1686" s="1">
        <f t="shared" si="27"/>
        <v>1685</v>
      </c>
      <c r="AB1686" s="1" t="b">
        <f>AND('pg4'!S188&lt;&gt;"Cancelled",'pg4'!S188&lt;&gt;"Account",'pg4'!S188&lt;&gt;"Pending",'pg4'!S188&lt;&gt;"")</f>
        <v>0</v>
      </c>
      <c r="AC1686" s="1" t="str">
        <f>IF(AB1686=TRUE,'pg4'!C188,"")</f>
        <v/>
      </c>
      <c r="AD1686" s="1" t="str">
        <f>IF('pg4'!S188="Ordered",'pg4'!C188,"")</f>
        <v/>
      </c>
      <c r="AE1686" s="2" t="str">
        <f>IF('pg4'!C188&lt;&gt;"",COUNTIF(AD2:AD3002,'pg4'!C188)&gt;4,"--")</f>
        <v>--</v>
      </c>
      <c r="AF1686" s="1" t="str">
        <f ca="1">IF(startDate="",0,IF(AND('pg4'!T188&gt;=startDate,'pg4'!T188&lt;=endDate,'pg4'!R188&lt;&gt;""),'pg4'!R188,""))</f>
        <v/>
      </c>
      <c r="AG1686" s="110" t="str">
        <f>IF(AC1686="","",COUNTIFS(AC2:AC3002,AC1686))</f>
        <v/>
      </c>
      <c r="AH1686" s="2" t="str">
        <f ca="1">IFERROR(MONTH('pg4'!T188),"--")</f>
        <v>--</v>
      </c>
      <c r="AI1686" s="1">
        <f ca="1">COUNTIFS(AC2:AC3002,'pg4'!C188,AH2:AH3002,AH1686)</f>
        <v>0</v>
      </c>
    </row>
    <row r="1687" spans="27:35" ht="12.75" customHeight="1">
      <c r="AA1687" s="1">
        <f t="shared" si="27"/>
        <v>1686</v>
      </c>
      <c r="AB1687" s="1" t="b">
        <f>AND('pg4'!S189&lt;&gt;"Cancelled",'pg4'!S189&lt;&gt;"Account",'pg4'!S189&lt;&gt;"Pending",'pg4'!S189&lt;&gt;"")</f>
        <v>0</v>
      </c>
      <c r="AC1687" s="1" t="str">
        <f>IF(AB1687=TRUE,'pg4'!C189,"")</f>
        <v/>
      </c>
      <c r="AD1687" s="1" t="str">
        <f>IF('pg4'!S189="Ordered",'pg4'!C189,"")</f>
        <v/>
      </c>
      <c r="AE1687" s="2" t="str">
        <f>IF('pg4'!C189&lt;&gt;"",COUNTIF(AD2:AD3002,'pg4'!C189)&gt;4,"--")</f>
        <v>--</v>
      </c>
      <c r="AF1687" s="1" t="str">
        <f ca="1">IF(startDate="",0,IF(AND('pg4'!T189&gt;=startDate,'pg4'!T189&lt;=endDate,'pg4'!R189&lt;&gt;""),'pg4'!R189,""))</f>
        <v/>
      </c>
      <c r="AG1687" s="110" t="str">
        <f>IF(AC1687="","",COUNTIFS(AC2:AC3002,AC1687))</f>
        <v/>
      </c>
      <c r="AH1687" s="2" t="str">
        <f ca="1">IFERROR(MONTH('pg4'!T189),"--")</f>
        <v>--</v>
      </c>
      <c r="AI1687" s="1">
        <f ca="1">COUNTIFS(AC2:AC3002,'pg4'!C189,AH2:AH3002,AH1687)</f>
        <v>0</v>
      </c>
    </row>
    <row r="1688" spans="27:35" ht="12.75" customHeight="1">
      <c r="AA1688" s="1">
        <f t="shared" si="27"/>
        <v>1687</v>
      </c>
      <c r="AB1688" s="1" t="b">
        <f>AND('pg4'!S190&lt;&gt;"Cancelled",'pg4'!S190&lt;&gt;"Account",'pg4'!S190&lt;&gt;"Pending",'pg4'!S190&lt;&gt;"")</f>
        <v>0</v>
      </c>
      <c r="AC1688" s="1" t="str">
        <f>IF(AB1688=TRUE,'pg4'!C190,"")</f>
        <v/>
      </c>
      <c r="AD1688" s="1" t="str">
        <f>IF('pg4'!S190="Ordered",'pg4'!C190,"")</f>
        <v/>
      </c>
      <c r="AE1688" s="2" t="str">
        <f>IF('pg4'!C190&lt;&gt;"",COUNTIF(AD2:AD3002,'pg4'!C190)&gt;4,"--")</f>
        <v>--</v>
      </c>
      <c r="AF1688" s="1" t="str">
        <f ca="1">IF(startDate="",0,IF(AND('pg4'!T190&gt;=startDate,'pg4'!T190&lt;=endDate,'pg4'!R190&lt;&gt;""),'pg4'!R190,""))</f>
        <v/>
      </c>
      <c r="AG1688" s="110" t="str">
        <f>IF(AC1688="","",COUNTIFS(AC2:AC3002,AC1688))</f>
        <v/>
      </c>
      <c r="AH1688" s="2" t="str">
        <f ca="1">IFERROR(MONTH('pg4'!T190),"--")</f>
        <v>--</v>
      </c>
      <c r="AI1688" s="1">
        <f ca="1">COUNTIFS(AC2:AC3002,'pg4'!C190,AH2:AH3002,AH1688)</f>
        <v>0</v>
      </c>
    </row>
    <row r="1689" spans="27:35" ht="12.75" customHeight="1">
      <c r="AA1689" s="1">
        <f t="shared" si="27"/>
        <v>1688</v>
      </c>
      <c r="AB1689" s="1" t="b">
        <f>AND('pg4'!S191&lt;&gt;"Cancelled",'pg4'!S191&lt;&gt;"Account",'pg4'!S191&lt;&gt;"Pending",'pg4'!S191&lt;&gt;"")</f>
        <v>0</v>
      </c>
      <c r="AC1689" s="1" t="str">
        <f>IF(AB1689=TRUE,'pg4'!C191,"")</f>
        <v/>
      </c>
      <c r="AD1689" s="1" t="str">
        <f>IF('pg4'!S191="Ordered",'pg4'!C191,"")</f>
        <v/>
      </c>
      <c r="AE1689" s="2" t="str">
        <f>IF('pg4'!C191&lt;&gt;"",COUNTIF(AD2:AD3002,'pg4'!C191)&gt;4,"--")</f>
        <v>--</v>
      </c>
      <c r="AF1689" s="1" t="str">
        <f ca="1">IF(startDate="",0,IF(AND('pg4'!T191&gt;=startDate,'pg4'!T191&lt;=endDate,'pg4'!R191&lt;&gt;""),'pg4'!R191,""))</f>
        <v/>
      </c>
      <c r="AG1689" s="110" t="str">
        <f>IF(AC1689="","",COUNTIFS(AC2:AC3002,AC1689))</f>
        <v/>
      </c>
      <c r="AH1689" s="2" t="str">
        <f ca="1">IFERROR(MONTH('pg4'!T191),"--")</f>
        <v>--</v>
      </c>
      <c r="AI1689" s="1">
        <f ca="1">COUNTIFS(AC2:AC3002,'pg4'!C191,AH2:AH3002,AH1689)</f>
        <v>0</v>
      </c>
    </row>
    <row r="1690" spans="27:35" ht="12.75" customHeight="1">
      <c r="AA1690" s="1">
        <f t="shared" si="27"/>
        <v>1689</v>
      </c>
      <c r="AB1690" s="1" t="b">
        <f>AND('pg4'!S192&lt;&gt;"Cancelled",'pg4'!S192&lt;&gt;"Account",'pg4'!S192&lt;&gt;"Pending",'pg4'!S192&lt;&gt;"")</f>
        <v>0</v>
      </c>
      <c r="AC1690" s="1" t="str">
        <f>IF(AB1690=TRUE,'pg4'!C192,"")</f>
        <v/>
      </c>
      <c r="AD1690" s="1" t="str">
        <f>IF('pg4'!S192="Ordered",'pg4'!C192,"")</f>
        <v/>
      </c>
      <c r="AE1690" s="2" t="str">
        <f>IF('pg4'!C192&lt;&gt;"",COUNTIF(AD2:AD3002,'pg4'!C192)&gt;4,"--")</f>
        <v>--</v>
      </c>
      <c r="AF1690" s="1" t="str">
        <f ca="1">IF(startDate="",0,IF(AND('pg4'!T192&gt;=startDate,'pg4'!T192&lt;=endDate,'pg4'!R192&lt;&gt;""),'pg4'!R192,""))</f>
        <v/>
      </c>
      <c r="AG1690" s="110" t="str">
        <f>IF(AC1690="","",COUNTIFS(AC2:AC3002,AC1690))</f>
        <v/>
      </c>
      <c r="AH1690" s="2" t="str">
        <f ca="1">IFERROR(MONTH('pg4'!T192),"--")</f>
        <v>--</v>
      </c>
      <c r="AI1690" s="1">
        <f ca="1">COUNTIFS(AC2:AC3002,'pg4'!C192,AH2:AH3002,AH1690)</f>
        <v>0</v>
      </c>
    </row>
    <row r="1691" spans="27:35" ht="12.75" customHeight="1">
      <c r="AA1691" s="1">
        <f t="shared" si="27"/>
        <v>1690</v>
      </c>
      <c r="AB1691" s="1" t="b">
        <f>AND('pg4'!S193&lt;&gt;"Cancelled",'pg4'!S193&lt;&gt;"Account",'pg4'!S193&lt;&gt;"Pending",'pg4'!S193&lt;&gt;"")</f>
        <v>0</v>
      </c>
      <c r="AC1691" s="1" t="str">
        <f>IF(AB1691=TRUE,'pg4'!C193,"")</f>
        <v/>
      </c>
      <c r="AD1691" s="1" t="str">
        <f>IF('pg4'!S193="Ordered",'pg4'!C193,"")</f>
        <v/>
      </c>
      <c r="AE1691" s="2" t="str">
        <f>IF('pg4'!C193&lt;&gt;"",COUNTIF(AD2:AD3002,'pg4'!C193)&gt;4,"--")</f>
        <v>--</v>
      </c>
      <c r="AF1691" s="1" t="str">
        <f ca="1">IF(startDate="",0,IF(AND('pg4'!T193&gt;=startDate,'pg4'!T193&lt;=endDate,'pg4'!R193&lt;&gt;""),'pg4'!R193,""))</f>
        <v/>
      </c>
      <c r="AG1691" s="110" t="str">
        <f>IF(AC1691="","",COUNTIFS(AC2:AC3002,AC1691))</f>
        <v/>
      </c>
      <c r="AH1691" s="2" t="str">
        <f ca="1">IFERROR(MONTH('pg4'!T193),"--")</f>
        <v>--</v>
      </c>
      <c r="AI1691" s="1">
        <f ca="1">COUNTIFS(AC2:AC3002,'pg4'!C193,AH2:AH3002,AH1691)</f>
        <v>0</v>
      </c>
    </row>
    <row r="1692" spans="27:35" ht="12.75" customHeight="1">
      <c r="AA1692" s="1">
        <f t="shared" si="27"/>
        <v>1691</v>
      </c>
      <c r="AB1692" s="1" t="b">
        <f>AND('pg4'!S194&lt;&gt;"Cancelled",'pg4'!S194&lt;&gt;"Account",'pg4'!S194&lt;&gt;"Pending",'pg4'!S194&lt;&gt;"")</f>
        <v>0</v>
      </c>
      <c r="AC1692" s="1" t="str">
        <f>IF(AB1692=TRUE,'pg4'!C194,"")</f>
        <v/>
      </c>
      <c r="AD1692" s="1" t="str">
        <f>IF('pg4'!S194="Ordered",'pg4'!C194,"")</f>
        <v/>
      </c>
      <c r="AE1692" s="2" t="str">
        <f>IF('pg4'!C194&lt;&gt;"",COUNTIF(AD2:AD3002,'pg4'!C194)&gt;4,"--")</f>
        <v>--</v>
      </c>
      <c r="AF1692" s="1" t="str">
        <f ca="1">IF(startDate="",0,IF(AND('pg4'!T194&gt;=startDate,'pg4'!T194&lt;=endDate,'pg4'!R194&lt;&gt;""),'pg4'!R194,""))</f>
        <v/>
      </c>
      <c r="AG1692" s="110" t="str">
        <f>IF(AC1692="","",COUNTIFS(AC2:AC3002,AC1692))</f>
        <v/>
      </c>
      <c r="AH1692" s="2" t="str">
        <f ca="1">IFERROR(MONTH('pg4'!T194),"--")</f>
        <v>--</v>
      </c>
      <c r="AI1692" s="1">
        <f ca="1">COUNTIFS(AC2:AC3002,'pg4'!C194,AH2:AH3002,AH1692)</f>
        <v>0</v>
      </c>
    </row>
    <row r="1693" spans="27:35" ht="12.75" customHeight="1">
      <c r="AA1693" s="1">
        <f t="shared" si="27"/>
        <v>1692</v>
      </c>
      <c r="AB1693" s="1" t="b">
        <f>AND('pg4'!S195&lt;&gt;"Cancelled",'pg4'!S195&lt;&gt;"Account",'pg4'!S195&lt;&gt;"Pending",'pg4'!S195&lt;&gt;"")</f>
        <v>0</v>
      </c>
      <c r="AC1693" s="1" t="str">
        <f>IF(AB1693=TRUE,'pg4'!C195,"")</f>
        <v/>
      </c>
      <c r="AD1693" s="1" t="str">
        <f>IF('pg4'!S195="Ordered",'pg4'!C195,"")</f>
        <v/>
      </c>
      <c r="AE1693" s="2" t="str">
        <f>IF('pg4'!C195&lt;&gt;"",COUNTIF(AD2:AD3002,'pg4'!C195)&gt;4,"--")</f>
        <v>--</v>
      </c>
      <c r="AF1693" s="1" t="str">
        <f ca="1">IF(startDate="",0,IF(AND('pg4'!T195&gt;=startDate,'pg4'!T195&lt;=endDate,'pg4'!R195&lt;&gt;""),'pg4'!R195,""))</f>
        <v/>
      </c>
      <c r="AG1693" s="110" t="str">
        <f>IF(AC1693="","",COUNTIFS(AC2:AC3002,AC1693))</f>
        <v/>
      </c>
      <c r="AH1693" s="2" t="str">
        <f ca="1">IFERROR(MONTH('pg4'!T195),"--")</f>
        <v>--</v>
      </c>
      <c r="AI1693" s="1">
        <f ca="1">COUNTIFS(AC2:AC3002,'pg4'!C195,AH2:AH3002,AH1693)</f>
        <v>0</v>
      </c>
    </row>
    <row r="1694" spans="27:35" ht="12.75" customHeight="1">
      <c r="AA1694" s="1">
        <f t="shared" si="27"/>
        <v>1693</v>
      </c>
      <c r="AB1694" s="1" t="b">
        <f>AND('pg4'!S196&lt;&gt;"Cancelled",'pg4'!S196&lt;&gt;"Account",'pg4'!S196&lt;&gt;"Pending",'pg4'!S196&lt;&gt;"")</f>
        <v>0</v>
      </c>
      <c r="AC1694" s="1" t="str">
        <f>IF(AB1694=TRUE,'pg4'!C196,"")</f>
        <v/>
      </c>
      <c r="AD1694" s="1" t="str">
        <f>IF('pg4'!S196="Ordered",'pg4'!C196,"")</f>
        <v/>
      </c>
      <c r="AE1694" s="2" t="str">
        <f>IF('pg4'!C196&lt;&gt;"",COUNTIF(AD2:AD3002,'pg4'!C196)&gt;4,"--")</f>
        <v>--</v>
      </c>
      <c r="AF1694" s="1" t="str">
        <f ca="1">IF(startDate="",0,IF(AND('pg4'!T196&gt;=startDate,'pg4'!T196&lt;=endDate,'pg4'!R196&lt;&gt;""),'pg4'!R196,""))</f>
        <v/>
      </c>
      <c r="AG1694" s="110" t="str">
        <f>IF(AC1694="","",COUNTIFS(AC2:AC3002,AC1694))</f>
        <v/>
      </c>
      <c r="AH1694" s="2" t="str">
        <f ca="1">IFERROR(MONTH('pg4'!T196),"--")</f>
        <v>--</v>
      </c>
      <c r="AI1694" s="1">
        <f ca="1">COUNTIFS(AC2:AC3002,'pg4'!C196,AH2:AH3002,AH1694)</f>
        <v>0</v>
      </c>
    </row>
    <row r="1695" spans="27:35" ht="12.75" customHeight="1">
      <c r="AA1695" s="1">
        <f t="shared" si="27"/>
        <v>1694</v>
      </c>
      <c r="AB1695" s="1" t="b">
        <f>AND('pg4'!S197&lt;&gt;"Cancelled",'pg4'!S197&lt;&gt;"Account",'pg4'!S197&lt;&gt;"Pending",'pg4'!S197&lt;&gt;"")</f>
        <v>0</v>
      </c>
      <c r="AC1695" s="1" t="str">
        <f>IF(AB1695=TRUE,'pg4'!C197,"")</f>
        <v/>
      </c>
      <c r="AD1695" s="1" t="str">
        <f>IF('pg4'!S197="Ordered",'pg4'!C197,"")</f>
        <v/>
      </c>
      <c r="AE1695" s="2" t="str">
        <f>IF('pg4'!C197&lt;&gt;"",COUNTIF(AD2:AD3002,'pg4'!C197)&gt;4,"--")</f>
        <v>--</v>
      </c>
      <c r="AF1695" s="1" t="str">
        <f ca="1">IF(startDate="",0,IF(AND('pg4'!T197&gt;=startDate,'pg4'!T197&lt;=endDate,'pg4'!R197&lt;&gt;""),'pg4'!R197,""))</f>
        <v/>
      </c>
      <c r="AG1695" s="110" t="str">
        <f>IF(AC1695="","",COUNTIFS(AC2:AC3002,AC1695))</f>
        <v/>
      </c>
      <c r="AH1695" s="2" t="str">
        <f ca="1">IFERROR(MONTH('pg4'!T197),"--")</f>
        <v>--</v>
      </c>
      <c r="AI1695" s="1">
        <f ca="1">COUNTIFS(AC2:AC3002,'pg4'!C197,AH2:AH3002,AH1695)</f>
        <v>0</v>
      </c>
    </row>
    <row r="1696" spans="27:35" ht="12.75" customHeight="1">
      <c r="AA1696" s="1">
        <f t="shared" si="27"/>
        <v>1695</v>
      </c>
      <c r="AB1696" s="1" t="b">
        <f>AND('pg4'!S198&lt;&gt;"Cancelled",'pg4'!S198&lt;&gt;"Account",'pg4'!S198&lt;&gt;"Pending",'pg4'!S198&lt;&gt;"")</f>
        <v>0</v>
      </c>
      <c r="AC1696" s="1" t="str">
        <f>IF(AB1696=TRUE,'pg4'!C198,"")</f>
        <v/>
      </c>
      <c r="AD1696" s="1" t="str">
        <f>IF('pg4'!S198="Ordered",'pg4'!C198,"")</f>
        <v/>
      </c>
      <c r="AE1696" s="2" t="str">
        <f>IF('pg4'!C198&lt;&gt;"",COUNTIF(AD2:AD3002,'pg4'!C198)&gt;4,"--")</f>
        <v>--</v>
      </c>
      <c r="AF1696" s="1" t="str">
        <f ca="1">IF(startDate="",0,IF(AND('pg4'!T198&gt;=startDate,'pg4'!T198&lt;=endDate,'pg4'!R198&lt;&gt;""),'pg4'!R198,""))</f>
        <v/>
      </c>
      <c r="AG1696" s="110" t="str">
        <f>IF(AC1696="","",COUNTIFS(AC2:AC3002,AC1696))</f>
        <v/>
      </c>
      <c r="AH1696" s="2" t="str">
        <f ca="1">IFERROR(MONTH('pg4'!T198),"--")</f>
        <v>--</v>
      </c>
      <c r="AI1696" s="1">
        <f ca="1">COUNTIFS(AC2:AC3002,'pg4'!C198,AH2:AH3002,AH1696)</f>
        <v>0</v>
      </c>
    </row>
    <row r="1697" spans="27:35" ht="12.75" customHeight="1">
      <c r="AA1697" s="1">
        <f t="shared" si="27"/>
        <v>1696</v>
      </c>
      <c r="AB1697" s="1" t="b">
        <f>AND('pg4'!S199&lt;&gt;"Cancelled",'pg4'!S199&lt;&gt;"Account",'pg4'!S199&lt;&gt;"Pending",'pg4'!S199&lt;&gt;"")</f>
        <v>0</v>
      </c>
      <c r="AC1697" s="1" t="str">
        <f>IF(AB1697=TRUE,'pg4'!C199,"")</f>
        <v/>
      </c>
      <c r="AD1697" s="1" t="str">
        <f>IF('pg4'!S199="Ordered",'pg4'!C199,"")</f>
        <v/>
      </c>
      <c r="AE1697" s="2" t="str">
        <f>IF('pg4'!C199&lt;&gt;"",COUNTIF(AD2:AD3002,'pg4'!C199)&gt;4,"--")</f>
        <v>--</v>
      </c>
      <c r="AF1697" s="1" t="str">
        <f ca="1">IF(startDate="",0,IF(AND('pg4'!T199&gt;=startDate,'pg4'!T199&lt;=endDate,'pg4'!R199&lt;&gt;""),'pg4'!R199,""))</f>
        <v/>
      </c>
      <c r="AG1697" s="110" t="str">
        <f>IF(AC1697="","",COUNTIFS(AC2:AC3002,AC1697))</f>
        <v/>
      </c>
      <c r="AH1697" s="2" t="str">
        <f ca="1">IFERROR(MONTH('pg4'!T199),"--")</f>
        <v>--</v>
      </c>
      <c r="AI1697" s="1">
        <f ca="1">COUNTIFS(AC2:AC3002,'pg4'!C199,AH2:AH3002,AH1697)</f>
        <v>0</v>
      </c>
    </row>
    <row r="1698" spans="27:35" ht="12.75" customHeight="1">
      <c r="AA1698" s="1">
        <f t="shared" si="27"/>
        <v>1697</v>
      </c>
      <c r="AB1698" s="1" t="b">
        <f>AND('pg4'!S200&lt;&gt;"Cancelled",'pg4'!S200&lt;&gt;"Account",'pg4'!S200&lt;&gt;"Pending",'pg4'!S200&lt;&gt;"")</f>
        <v>0</v>
      </c>
      <c r="AC1698" s="1" t="str">
        <f>IF(AB1698=TRUE,'pg4'!C200,"")</f>
        <v/>
      </c>
      <c r="AD1698" s="1" t="str">
        <f>IF('pg4'!S200="Ordered",'pg4'!C200,"")</f>
        <v/>
      </c>
      <c r="AE1698" s="2" t="str">
        <f>IF('pg4'!C200&lt;&gt;"",COUNTIF(AD2:AD3002,'pg4'!C200)&gt;4,"--")</f>
        <v>--</v>
      </c>
      <c r="AF1698" s="1" t="str">
        <f ca="1">IF(startDate="",0,IF(AND('pg4'!T200&gt;=startDate,'pg4'!T200&lt;=endDate,'pg4'!R200&lt;&gt;""),'pg4'!R200,""))</f>
        <v/>
      </c>
      <c r="AG1698" s="110" t="str">
        <f>IF(AC1698="","",COUNTIFS(AC2:AC3002,AC1698))</f>
        <v/>
      </c>
      <c r="AH1698" s="2" t="str">
        <f ca="1">IFERROR(MONTH('pg4'!T200),"--")</f>
        <v>--</v>
      </c>
      <c r="AI1698" s="1">
        <f ca="1">COUNTIFS(AC2:AC3002,'pg4'!C200,AH2:AH3002,AH1698)</f>
        <v>0</v>
      </c>
    </row>
    <row r="1699" spans="27:35" ht="12.75" customHeight="1">
      <c r="AA1699" s="1">
        <f t="shared" si="27"/>
        <v>1698</v>
      </c>
      <c r="AB1699" s="1" t="b">
        <f>AND('pg4'!S201&lt;&gt;"Cancelled",'pg4'!S201&lt;&gt;"Account",'pg4'!S201&lt;&gt;"Pending",'pg4'!S201&lt;&gt;"")</f>
        <v>0</v>
      </c>
      <c r="AC1699" s="1" t="str">
        <f>IF(AB1699=TRUE,'pg4'!C201,"")</f>
        <v/>
      </c>
      <c r="AD1699" s="1" t="str">
        <f>IF('pg4'!S201="Ordered",'pg4'!C201,"")</f>
        <v/>
      </c>
      <c r="AE1699" s="2" t="str">
        <f>IF('pg4'!C201&lt;&gt;"",COUNTIF(AD2:AD3002,'pg4'!C201)&gt;4,"--")</f>
        <v>--</v>
      </c>
      <c r="AF1699" s="1" t="str">
        <f ca="1">IF(startDate="",0,IF(AND('pg4'!T201&gt;=startDate,'pg4'!T201&lt;=endDate,'pg4'!R201&lt;&gt;""),'pg4'!R201,""))</f>
        <v/>
      </c>
      <c r="AG1699" s="110" t="str">
        <f>IF(AC1699="","",COUNTIFS(AC2:AC3002,AC1699))</f>
        <v/>
      </c>
      <c r="AH1699" s="2" t="str">
        <f ca="1">IFERROR(MONTH('pg4'!T201),"--")</f>
        <v>--</v>
      </c>
      <c r="AI1699" s="1">
        <f ca="1">COUNTIFS(AC2:AC3002,'pg4'!C201,AH2:AH3002,AH1699)</f>
        <v>0</v>
      </c>
    </row>
    <row r="1700" spans="27:35" ht="12.75" customHeight="1">
      <c r="AA1700" s="1">
        <f t="shared" si="27"/>
        <v>1699</v>
      </c>
      <c r="AB1700" s="1" t="b">
        <f>AND('pg4'!S202&lt;&gt;"Cancelled",'pg4'!S202&lt;&gt;"Account",'pg4'!S202&lt;&gt;"Pending",'pg4'!S202&lt;&gt;"")</f>
        <v>0</v>
      </c>
      <c r="AC1700" s="1" t="str">
        <f>IF(AB1700=TRUE,'pg4'!C202,"")</f>
        <v/>
      </c>
      <c r="AD1700" s="1" t="str">
        <f>IF('pg4'!S202="Ordered",'pg4'!C202,"")</f>
        <v/>
      </c>
      <c r="AE1700" s="2" t="str">
        <f>IF('pg4'!C202&lt;&gt;"",COUNTIF(AD2:AD3002,'pg4'!C202)&gt;4,"--")</f>
        <v>--</v>
      </c>
      <c r="AF1700" s="1" t="str">
        <f ca="1">IF(startDate="",0,IF(AND('pg4'!T202&gt;=startDate,'pg4'!T202&lt;=endDate,'pg4'!R202&lt;&gt;""),'pg4'!R202,""))</f>
        <v/>
      </c>
      <c r="AG1700" s="110" t="str">
        <f>IF(AC1700="","",COUNTIFS(AC2:AC3002,AC1700))</f>
        <v/>
      </c>
      <c r="AH1700" s="2" t="str">
        <f ca="1">IFERROR(MONTH('pg4'!T202),"--")</f>
        <v>--</v>
      </c>
      <c r="AI1700" s="1">
        <f ca="1">COUNTIFS(AC2:AC3002,'pg4'!C202,AH2:AH3002,AH1700)</f>
        <v>0</v>
      </c>
    </row>
    <row r="1701" spans="27:35" ht="12.75" customHeight="1">
      <c r="AA1701" s="1">
        <f t="shared" si="27"/>
        <v>1700</v>
      </c>
      <c r="AB1701" s="1" t="b">
        <f>AND('pg4'!S203&lt;&gt;"Cancelled",'pg4'!S203&lt;&gt;"Account",'pg4'!S203&lt;&gt;"Pending",'pg4'!S203&lt;&gt;"")</f>
        <v>0</v>
      </c>
      <c r="AC1701" s="1" t="str">
        <f>IF(AB1701=TRUE,'pg4'!C203,"")</f>
        <v/>
      </c>
      <c r="AD1701" s="1" t="str">
        <f>IF('pg4'!S203="Ordered",'pg4'!C203,"")</f>
        <v/>
      </c>
      <c r="AE1701" s="2" t="str">
        <f>IF('pg4'!C203&lt;&gt;"",COUNTIF(AD2:AD3002,'pg4'!C203)&gt;4,"--")</f>
        <v>--</v>
      </c>
      <c r="AF1701" s="1" t="str">
        <f ca="1">IF(startDate="",0,IF(AND('pg4'!T203&gt;=startDate,'pg4'!T203&lt;=endDate,'pg4'!R203&lt;&gt;""),'pg4'!R203,""))</f>
        <v/>
      </c>
      <c r="AG1701" s="110" t="str">
        <f>IF(AC1701="","",COUNTIFS(AC2:AC3002,AC1701))</f>
        <v/>
      </c>
      <c r="AH1701" s="2" t="str">
        <f ca="1">IFERROR(MONTH('pg4'!T203),"--")</f>
        <v>--</v>
      </c>
      <c r="AI1701" s="1">
        <f ca="1">COUNTIFS(AC2:AC3002,'pg4'!C203,AH2:AH3002,AH1701)</f>
        <v>0</v>
      </c>
    </row>
    <row r="1702" spans="27:35" ht="12.75" customHeight="1">
      <c r="AA1702" s="1">
        <f t="shared" si="27"/>
        <v>1701</v>
      </c>
      <c r="AB1702" s="1" t="b">
        <f>AND('pg4'!S204&lt;&gt;"Cancelled",'pg4'!S204&lt;&gt;"Account",'pg4'!S204&lt;&gt;"Pending",'pg4'!S204&lt;&gt;"")</f>
        <v>0</v>
      </c>
      <c r="AC1702" s="1" t="str">
        <f>IF(AB1702=TRUE,'pg4'!C204,"")</f>
        <v/>
      </c>
      <c r="AD1702" s="1" t="str">
        <f>IF('pg4'!S204="Ordered",'pg4'!C204,"")</f>
        <v/>
      </c>
      <c r="AE1702" s="2" t="str">
        <f>IF('pg4'!C204&lt;&gt;"",COUNTIF(AD2:AD3002,'pg4'!C204)&gt;4,"--")</f>
        <v>--</v>
      </c>
      <c r="AF1702" s="1" t="str">
        <f ca="1">IF(startDate="",0,IF(AND('pg4'!T204&gt;=startDate,'pg4'!T204&lt;=endDate,'pg4'!R204&lt;&gt;""),'pg4'!R204,""))</f>
        <v/>
      </c>
      <c r="AG1702" s="110" t="str">
        <f>IF(AC1702="","",COUNTIFS(AC2:AC3002,AC1702))</f>
        <v/>
      </c>
      <c r="AH1702" s="2" t="str">
        <f ca="1">IFERROR(MONTH('pg4'!T204),"--")</f>
        <v>--</v>
      </c>
      <c r="AI1702" s="1">
        <f ca="1">COUNTIFS(AC2:AC3002,'pg4'!C204,AH2:AH3002,AH1702)</f>
        <v>0</v>
      </c>
    </row>
    <row r="1703" spans="27:35" ht="12.75" customHeight="1">
      <c r="AA1703" s="1">
        <f t="shared" si="27"/>
        <v>1702</v>
      </c>
      <c r="AB1703" s="1" t="b">
        <f>AND('pg4'!S205&lt;&gt;"Cancelled",'pg4'!S205&lt;&gt;"Account",'pg4'!S205&lt;&gt;"Pending",'pg4'!S205&lt;&gt;"")</f>
        <v>0</v>
      </c>
      <c r="AC1703" s="1" t="str">
        <f>IF(AB1703=TRUE,'pg4'!C205,"")</f>
        <v/>
      </c>
      <c r="AD1703" s="1" t="str">
        <f>IF('pg4'!S205="Ordered",'pg4'!C205,"")</f>
        <v/>
      </c>
      <c r="AE1703" s="2" t="str">
        <f>IF('pg4'!C205&lt;&gt;"",COUNTIF(AD2:AD3002,'pg4'!C205)&gt;4,"--")</f>
        <v>--</v>
      </c>
      <c r="AF1703" s="1" t="str">
        <f ca="1">IF(startDate="",0,IF(AND('pg4'!T205&gt;=startDate,'pg4'!T205&lt;=endDate,'pg4'!R205&lt;&gt;""),'pg4'!R205,""))</f>
        <v/>
      </c>
      <c r="AG1703" s="110" t="str">
        <f>IF(AC1703="","",COUNTIFS(AC2:AC3002,AC1703))</f>
        <v/>
      </c>
      <c r="AH1703" s="2" t="str">
        <f ca="1">IFERROR(MONTH('pg4'!T205),"--")</f>
        <v>--</v>
      </c>
      <c r="AI1703" s="1">
        <f ca="1">COUNTIFS(AC2:AC3002,'pg4'!C205,AH2:AH3002,AH1703)</f>
        <v>0</v>
      </c>
    </row>
    <row r="1704" spans="27:35" ht="12.75" customHeight="1">
      <c r="AA1704" s="1">
        <f t="shared" si="27"/>
        <v>1703</v>
      </c>
      <c r="AB1704" s="1" t="b">
        <f>AND('pg4'!S206&lt;&gt;"Cancelled",'pg4'!S206&lt;&gt;"Account",'pg4'!S206&lt;&gt;"Pending",'pg4'!S206&lt;&gt;"")</f>
        <v>0</v>
      </c>
      <c r="AC1704" s="1" t="str">
        <f>IF(AB1704=TRUE,'pg4'!C206,"")</f>
        <v/>
      </c>
      <c r="AD1704" s="1" t="str">
        <f>IF('pg4'!S206="Ordered",'pg4'!C206,"")</f>
        <v/>
      </c>
      <c r="AE1704" s="2" t="str">
        <f>IF('pg4'!C206&lt;&gt;"",COUNTIF(AD2:AD3002,'pg4'!C206)&gt;4,"--")</f>
        <v>--</v>
      </c>
      <c r="AF1704" s="1" t="str">
        <f ca="1">IF(startDate="",0,IF(AND('pg4'!T206&gt;=startDate,'pg4'!T206&lt;=endDate,'pg4'!R206&lt;&gt;""),'pg4'!R206,""))</f>
        <v/>
      </c>
      <c r="AG1704" s="110" t="str">
        <f>IF(AC1704="","",COUNTIFS(AC2:AC3002,AC1704))</f>
        <v/>
      </c>
      <c r="AH1704" s="2" t="str">
        <f ca="1">IFERROR(MONTH('pg4'!T206),"--")</f>
        <v>--</v>
      </c>
      <c r="AI1704" s="1">
        <f ca="1">COUNTIFS(AC2:AC3002,'pg4'!C206,AH2:AH3002,AH1704)</f>
        <v>0</v>
      </c>
    </row>
    <row r="1705" spans="27:35" ht="12.75" customHeight="1">
      <c r="AA1705" s="1">
        <f t="shared" si="27"/>
        <v>1704</v>
      </c>
      <c r="AB1705" s="1" t="b">
        <f>AND('pg4'!S207&lt;&gt;"Cancelled",'pg4'!S207&lt;&gt;"Account",'pg4'!S207&lt;&gt;"Pending",'pg4'!S207&lt;&gt;"")</f>
        <v>0</v>
      </c>
      <c r="AC1705" s="1" t="str">
        <f>IF(AB1705=TRUE,'pg4'!C207,"")</f>
        <v/>
      </c>
      <c r="AD1705" s="1" t="str">
        <f>IF('pg4'!S207="Ordered",'pg4'!C207,"")</f>
        <v/>
      </c>
      <c r="AE1705" s="2" t="str">
        <f>IF('pg4'!C207&lt;&gt;"",COUNTIF(AD2:AD3002,'pg4'!C207)&gt;4,"--")</f>
        <v>--</v>
      </c>
      <c r="AF1705" s="1" t="str">
        <f ca="1">IF(startDate="",0,IF(AND('pg4'!T207&gt;=startDate,'pg4'!T207&lt;=endDate,'pg4'!R207&lt;&gt;""),'pg4'!R207,""))</f>
        <v/>
      </c>
      <c r="AG1705" s="110" t="str">
        <f>IF(AC1705="","",COUNTIFS(AC2:AC3002,AC1705))</f>
        <v/>
      </c>
      <c r="AH1705" s="2" t="str">
        <f ca="1">IFERROR(MONTH('pg4'!T207),"--")</f>
        <v>--</v>
      </c>
      <c r="AI1705" s="1">
        <f ca="1">COUNTIFS(AC2:AC3002,'pg4'!C207,AH2:AH3002,AH1705)</f>
        <v>0</v>
      </c>
    </row>
    <row r="1706" spans="27:35" ht="12.75" customHeight="1">
      <c r="AA1706" s="1">
        <f t="shared" si="27"/>
        <v>1705</v>
      </c>
      <c r="AB1706" s="1" t="b">
        <f>AND('pg4'!S208&lt;&gt;"Cancelled",'pg4'!S208&lt;&gt;"Account",'pg4'!S208&lt;&gt;"Pending",'pg4'!S208&lt;&gt;"")</f>
        <v>0</v>
      </c>
      <c r="AC1706" s="1" t="str">
        <f>IF(AB1706=TRUE,'pg4'!C208,"")</f>
        <v/>
      </c>
      <c r="AD1706" s="1" t="str">
        <f>IF('pg4'!S208="Ordered",'pg4'!C208,"")</f>
        <v/>
      </c>
      <c r="AE1706" s="2" t="str">
        <f>IF('pg4'!C208&lt;&gt;"",COUNTIF(AD2:AD3002,'pg4'!C208)&gt;4,"--")</f>
        <v>--</v>
      </c>
      <c r="AF1706" s="1" t="str">
        <f ca="1">IF(startDate="",0,IF(AND('pg4'!T208&gt;=startDate,'pg4'!T208&lt;=endDate,'pg4'!R208&lt;&gt;""),'pg4'!R208,""))</f>
        <v/>
      </c>
      <c r="AG1706" s="110" t="str">
        <f>IF(AC1706="","",COUNTIFS(AC2:AC3002,AC1706))</f>
        <v/>
      </c>
      <c r="AH1706" s="2" t="str">
        <f ca="1">IFERROR(MONTH('pg4'!T208),"--")</f>
        <v>--</v>
      </c>
      <c r="AI1706" s="1">
        <f ca="1">COUNTIFS(AC2:AC3002,'pg4'!C208,AH2:AH3002,AH1706)</f>
        <v>0</v>
      </c>
    </row>
    <row r="1707" spans="27:35" ht="12.75" customHeight="1">
      <c r="AA1707" s="1">
        <f t="shared" si="27"/>
        <v>1706</v>
      </c>
      <c r="AB1707" s="1" t="b">
        <f>AND('pg4'!S209&lt;&gt;"Cancelled",'pg4'!S209&lt;&gt;"Account",'pg4'!S209&lt;&gt;"Pending",'pg4'!S209&lt;&gt;"")</f>
        <v>0</v>
      </c>
      <c r="AC1707" s="1" t="str">
        <f>IF(AB1707=TRUE,'pg4'!C209,"")</f>
        <v/>
      </c>
      <c r="AD1707" s="1" t="str">
        <f>IF('pg4'!S209="Ordered",'pg4'!C209,"")</f>
        <v/>
      </c>
      <c r="AE1707" s="2" t="str">
        <f>IF('pg4'!C209&lt;&gt;"",COUNTIF(AD2:AD3002,'pg4'!C209)&gt;4,"--")</f>
        <v>--</v>
      </c>
      <c r="AF1707" s="1" t="str">
        <f ca="1">IF(startDate="",0,IF(AND('pg4'!T209&gt;=startDate,'pg4'!T209&lt;=endDate,'pg4'!R209&lt;&gt;""),'pg4'!R209,""))</f>
        <v/>
      </c>
      <c r="AG1707" s="110" t="str">
        <f>IF(AC1707="","",COUNTIFS(AC2:AC3002,AC1707))</f>
        <v/>
      </c>
      <c r="AH1707" s="2" t="str">
        <f ca="1">IFERROR(MONTH('pg4'!T209),"--")</f>
        <v>--</v>
      </c>
      <c r="AI1707" s="1">
        <f ca="1">COUNTIFS(AC2:AC3002,'pg4'!C209,AH2:AH3002,AH1707)</f>
        <v>0</v>
      </c>
    </row>
    <row r="1708" spans="27:35" ht="12.75" customHeight="1">
      <c r="AA1708" s="1">
        <f t="shared" si="27"/>
        <v>1707</v>
      </c>
      <c r="AB1708" s="1" t="b">
        <f>AND('pg4'!S210&lt;&gt;"Cancelled",'pg4'!S210&lt;&gt;"Account",'pg4'!S210&lt;&gt;"Pending",'pg4'!S210&lt;&gt;"")</f>
        <v>0</v>
      </c>
      <c r="AC1708" s="1" t="str">
        <f>IF(AB1708=TRUE,'pg4'!C210,"")</f>
        <v/>
      </c>
      <c r="AD1708" s="1" t="str">
        <f>IF('pg4'!S210="Ordered",'pg4'!C210,"")</f>
        <v/>
      </c>
      <c r="AE1708" s="2" t="str">
        <f>IF('pg4'!C210&lt;&gt;"",COUNTIF(AD2:AD3002,'pg4'!C210)&gt;4,"--")</f>
        <v>--</v>
      </c>
      <c r="AF1708" s="1" t="str">
        <f ca="1">IF(startDate="",0,IF(AND('pg4'!T210&gt;=startDate,'pg4'!T210&lt;=endDate,'pg4'!R210&lt;&gt;""),'pg4'!R210,""))</f>
        <v/>
      </c>
      <c r="AG1708" s="110" t="str">
        <f>IF(AC1708="","",COUNTIFS(AC2:AC3002,AC1708))</f>
        <v/>
      </c>
      <c r="AH1708" s="2" t="str">
        <f ca="1">IFERROR(MONTH('pg4'!T210),"--")</f>
        <v>--</v>
      </c>
      <c r="AI1708" s="1">
        <f ca="1">COUNTIFS(AC2:AC3002,'pg4'!C210,AH2:AH3002,AH1708)</f>
        <v>0</v>
      </c>
    </row>
    <row r="1709" spans="27:35" ht="12.75" customHeight="1">
      <c r="AA1709" s="1">
        <f t="shared" si="27"/>
        <v>1708</v>
      </c>
      <c r="AB1709" s="1" t="b">
        <f>AND('pg4'!S211&lt;&gt;"Cancelled",'pg4'!S211&lt;&gt;"Account",'pg4'!S211&lt;&gt;"Pending",'pg4'!S211&lt;&gt;"")</f>
        <v>0</v>
      </c>
      <c r="AC1709" s="1" t="str">
        <f>IF(AB1709=TRUE,'pg4'!C211,"")</f>
        <v/>
      </c>
      <c r="AD1709" s="1" t="str">
        <f>IF('pg4'!S211="Ordered",'pg4'!C211,"")</f>
        <v/>
      </c>
      <c r="AE1709" s="2" t="str">
        <f>IF('pg4'!C211&lt;&gt;"",COUNTIF(AD2:AD3002,'pg4'!C211)&gt;4,"--")</f>
        <v>--</v>
      </c>
      <c r="AF1709" s="1" t="str">
        <f ca="1">IF(startDate="",0,IF(AND('pg4'!T211&gt;=startDate,'pg4'!T211&lt;=endDate,'pg4'!R211&lt;&gt;""),'pg4'!R211,""))</f>
        <v/>
      </c>
      <c r="AG1709" s="110" t="str">
        <f>IF(AC1709="","",COUNTIFS(AC2:AC3002,AC1709))</f>
        <v/>
      </c>
      <c r="AH1709" s="2" t="str">
        <f ca="1">IFERROR(MONTH('pg4'!T211),"--")</f>
        <v>--</v>
      </c>
      <c r="AI1709" s="1">
        <f ca="1">COUNTIFS(AC2:AC3002,'pg4'!C211,AH2:AH3002,AH1709)</f>
        <v>0</v>
      </c>
    </row>
    <row r="1710" spans="27:35" ht="12.75" customHeight="1">
      <c r="AA1710" s="1">
        <f t="shared" si="27"/>
        <v>1709</v>
      </c>
      <c r="AB1710" s="1" t="b">
        <f>AND('pg4'!S212&lt;&gt;"Cancelled",'pg4'!S212&lt;&gt;"Account",'pg4'!S212&lt;&gt;"Pending",'pg4'!S212&lt;&gt;"")</f>
        <v>0</v>
      </c>
      <c r="AC1710" s="1" t="str">
        <f>IF(AB1710=TRUE,'pg4'!C212,"")</f>
        <v/>
      </c>
      <c r="AD1710" s="1" t="str">
        <f>IF('pg4'!S212="Ordered",'pg4'!C212,"")</f>
        <v/>
      </c>
      <c r="AE1710" s="2" t="str">
        <f>IF('pg4'!C212&lt;&gt;"",COUNTIF(AD2:AD3002,'pg4'!C212)&gt;4,"--")</f>
        <v>--</v>
      </c>
      <c r="AF1710" s="1" t="str">
        <f ca="1">IF(startDate="",0,IF(AND('pg4'!T212&gt;=startDate,'pg4'!T212&lt;=endDate,'pg4'!R212&lt;&gt;""),'pg4'!R212,""))</f>
        <v/>
      </c>
      <c r="AG1710" s="110" t="str">
        <f>IF(AC1710="","",COUNTIFS(AC2:AC3002,AC1710))</f>
        <v/>
      </c>
      <c r="AH1710" s="2" t="str">
        <f ca="1">IFERROR(MONTH('pg4'!T212),"--")</f>
        <v>--</v>
      </c>
      <c r="AI1710" s="1">
        <f ca="1">COUNTIFS(AC2:AC3002,'pg4'!C212,AH2:AH3002,AH1710)</f>
        <v>0</v>
      </c>
    </row>
    <row r="1711" spans="27:35" ht="12.75" customHeight="1">
      <c r="AA1711" s="1">
        <f t="shared" si="27"/>
        <v>1710</v>
      </c>
      <c r="AB1711" s="1" t="b">
        <f>AND('pg4'!S213&lt;&gt;"Cancelled",'pg4'!S213&lt;&gt;"Account",'pg4'!S213&lt;&gt;"Pending",'pg4'!S213&lt;&gt;"")</f>
        <v>0</v>
      </c>
      <c r="AC1711" s="1" t="str">
        <f>IF(AB1711=TRUE,'pg4'!C213,"")</f>
        <v/>
      </c>
      <c r="AD1711" s="1" t="str">
        <f>IF('pg4'!S213="Ordered",'pg4'!C213,"")</f>
        <v/>
      </c>
      <c r="AE1711" s="2" t="str">
        <f>IF('pg4'!C213&lt;&gt;"",COUNTIF(AD2:AD3002,'pg4'!C213)&gt;4,"--")</f>
        <v>--</v>
      </c>
      <c r="AF1711" s="1" t="str">
        <f ca="1">IF(startDate="",0,IF(AND('pg4'!T213&gt;=startDate,'pg4'!T213&lt;=endDate,'pg4'!R213&lt;&gt;""),'pg4'!R213,""))</f>
        <v/>
      </c>
      <c r="AG1711" s="110" t="str">
        <f>IF(AC1711="","",COUNTIFS(AC2:AC3002,AC1711))</f>
        <v/>
      </c>
      <c r="AH1711" s="2" t="str">
        <f ca="1">IFERROR(MONTH('pg4'!T213),"--")</f>
        <v>--</v>
      </c>
      <c r="AI1711" s="1">
        <f ca="1">COUNTIFS(AC2:AC3002,'pg4'!C213,AH2:AH3002,AH1711)</f>
        <v>0</v>
      </c>
    </row>
    <row r="1712" spans="27:35" ht="12.75" customHeight="1">
      <c r="AA1712" s="1">
        <f t="shared" si="27"/>
        <v>1711</v>
      </c>
      <c r="AB1712" s="1" t="b">
        <f>AND('pg4'!S214&lt;&gt;"Cancelled",'pg4'!S214&lt;&gt;"Account",'pg4'!S214&lt;&gt;"Pending",'pg4'!S214&lt;&gt;"")</f>
        <v>0</v>
      </c>
      <c r="AC1712" s="1" t="str">
        <f>IF(AB1712=TRUE,'pg4'!C214,"")</f>
        <v/>
      </c>
      <c r="AD1712" s="1" t="str">
        <f>IF('pg4'!S214="Ordered",'pg4'!C214,"")</f>
        <v/>
      </c>
      <c r="AE1712" s="2" t="str">
        <f>IF('pg4'!C214&lt;&gt;"",COUNTIF(AD2:AD3002,'pg4'!C214)&gt;4,"--")</f>
        <v>--</v>
      </c>
      <c r="AF1712" s="1" t="str">
        <f ca="1">IF(startDate="",0,IF(AND('pg4'!T214&gt;=startDate,'pg4'!T214&lt;=endDate,'pg4'!R214&lt;&gt;""),'pg4'!R214,""))</f>
        <v/>
      </c>
      <c r="AG1712" s="110" t="str">
        <f>IF(AC1712="","",COUNTIFS(AC2:AC3002,AC1712))</f>
        <v/>
      </c>
      <c r="AH1712" s="2" t="str">
        <f ca="1">IFERROR(MONTH('pg4'!T214),"--")</f>
        <v>--</v>
      </c>
      <c r="AI1712" s="1">
        <f ca="1">COUNTIFS(AC2:AC3002,'pg4'!C214,AH2:AH3002,AH1712)</f>
        <v>0</v>
      </c>
    </row>
    <row r="1713" spans="27:35" ht="12.75" customHeight="1">
      <c r="AA1713" s="1">
        <f t="shared" si="27"/>
        <v>1712</v>
      </c>
      <c r="AB1713" s="1" t="b">
        <f>AND('pg4'!S215&lt;&gt;"Cancelled",'pg4'!S215&lt;&gt;"Account",'pg4'!S215&lt;&gt;"Pending",'pg4'!S215&lt;&gt;"")</f>
        <v>0</v>
      </c>
      <c r="AC1713" s="1" t="str">
        <f>IF(AB1713=TRUE,'pg4'!C215,"")</f>
        <v/>
      </c>
      <c r="AD1713" s="1" t="str">
        <f>IF('pg4'!S215="Ordered",'pg4'!C215,"")</f>
        <v/>
      </c>
      <c r="AE1713" s="2" t="str">
        <f>IF('pg4'!C215&lt;&gt;"",COUNTIF(AD2:AD3002,'pg4'!C215)&gt;4,"--")</f>
        <v>--</v>
      </c>
      <c r="AF1713" s="1" t="str">
        <f ca="1">IF(startDate="",0,IF(AND('pg4'!T215&gt;=startDate,'pg4'!T215&lt;=endDate,'pg4'!R215&lt;&gt;""),'pg4'!R215,""))</f>
        <v/>
      </c>
      <c r="AG1713" s="110" t="str">
        <f>IF(AC1713="","",COUNTIFS(AC2:AC3002,AC1713))</f>
        <v/>
      </c>
      <c r="AH1713" s="2" t="str">
        <f ca="1">IFERROR(MONTH('pg4'!T215),"--")</f>
        <v>--</v>
      </c>
      <c r="AI1713" s="1">
        <f ca="1">COUNTIFS(AC2:AC3002,'pg4'!C215,AH2:AH3002,AH1713)</f>
        <v>0</v>
      </c>
    </row>
    <row r="1714" spans="27:35" ht="12.75" customHeight="1">
      <c r="AA1714" s="1">
        <f t="shared" si="27"/>
        <v>1713</v>
      </c>
      <c r="AB1714" s="1" t="b">
        <f>AND('pg4'!S216&lt;&gt;"Cancelled",'pg4'!S216&lt;&gt;"Account",'pg4'!S216&lt;&gt;"Pending",'pg4'!S216&lt;&gt;"")</f>
        <v>0</v>
      </c>
      <c r="AC1714" s="1" t="str">
        <f>IF(AB1714=TRUE,'pg4'!C216,"")</f>
        <v/>
      </c>
      <c r="AD1714" s="1" t="str">
        <f>IF('pg4'!S216="Ordered",'pg4'!C216,"")</f>
        <v/>
      </c>
      <c r="AE1714" s="2" t="str">
        <f>IF('pg4'!C216&lt;&gt;"",COUNTIF(AD2:AD3002,'pg4'!C216)&gt;4,"--")</f>
        <v>--</v>
      </c>
      <c r="AF1714" s="1" t="str">
        <f ca="1">IF(startDate="",0,IF(AND('pg4'!T216&gt;=startDate,'pg4'!T216&lt;=endDate,'pg4'!R216&lt;&gt;""),'pg4'!R216,""))</f>
        <v/>
      </c>
      <c r="AG1714" s="110" t="str">
        <f>IF(AC1714="","",COUNTIFS(AC2:AC3002,AC1714))</f>
        <v/>
      </c>
      <c r="AH1714" s="2" t="str">
        <f ca="1">IFERROR(MONTH('pg4'!T216),"--")</f>
        <v>--</v>
      </c>
      <c r="AI1714" s="1">
        <f ca="1">COUNTIFS(AC2:AC3002,'pg4'!C216,AH2:AH3002,AH1714)</f>
        <v>0</v>
      </c>
    </row>
    <row r="1715" spans="27:35" ht="12.75" customHeight="1">
      <c r="AA1715" s="1">
        <f t="shared" si="27"/>
        <v>1714</v>
      </c>
      <c r="AB1715" s="1" t="b">
        <f>AND('pg4'!S217&lt;&gt;"Cancelled",'pg4'!S217&lt;&gt;"Account",'pg4'!S217&lt;&gt;"Pending",'pg4'!S217&lt;&gt;"")</f>
        <v>0</v>
      </c>
      <c r="AC1715" s="1" t="str">
        <f>IF(AB1715=TRUE,'pg4'!C217,"")</f>
        <v/>
      </c>
      <c r="AD1715" s="1" t="str">
        <f>IF('pg4'!S217="Ordered",'pg4'!C217,"")</f>
        <v/>
      </c>
      <c r="AE1715" s="2" t="str">
        <f>IF('pg4'!C217&lt;&gt;"",COUNTIF(AD2:AD3002,'pg4'!C217)&gt;4,"--")</f>
        <v>--</v>
      </c>
      <c r="AF1715" s="1" t="str">
        <f ca="1">IF(startDate="",0,IF(AND('pg4'!T217&gt;=startDate,'pg4'!T217&lt;=endDate,'pg4'!R217&lt;&gt;""),'pg4'!R217,""))</f>
        <v/>
      </c>
      <c r="AG1715" s="110" t="str">
        <f>IF(AC1715="","",COUNTIFS(AC2:AC3002,AC1715))</f>
        <v/>
      </c>
      <c r="AH1715" s="2" t="str">
        <f ca="1">IFERROR(MONTH('pg4'!T217),"--")</f>
        <v>--</v>
      </c>
      <c r="AI1715" s="1">
        <f ca="1">COUNTIFS(AC2:AC3002,'pg4'!C217,AH2:AH3002,AH1715)</f>
        <v>0</v>
      </c>
    </row>
    <row r="1716" spans="27:35" ht="12.75" customHeight="1">
      <c r="AA1716" s="1">
        <f t="shared" si="27"/>
        <v>1715</v>
      </c>
      <c r="AB1716" s="1" t="b">
        <f>AND('pg4'!S218&lt;&gt;"Cancelled",'pg4'!S218&lt;&gt;"Account",'pg4'!S218&lt;&gt;"Pending",'pg4'!S218&lt;&gt;"")</f>
        <v>0</v>
      </c>
      <c r="AC1716" s="1" t="str">
        <f>IF(AB1716=TRUE,'pg4'!C218,"")</f>
        <v/>
      </c>
      <c r="AD1716" s="1" t="str">
        <f>IF('pg4'!S218="Ordered",'pg4'!C218,"")</f>
        <v/>
      </c>
      <c r="AE1716" s="2" t="str">
        <f>IF('pg4'!C218&lt;&gt;"",COUNTIF(AD2:AD3002,'pg4'!C218)&gt;4,"--")</f>
        <v>--</v>
      </c>
      <c r="AF1716" s="1" t="str">
        <f ca="1">IF(startDate="",0,IF(AND('pg4'!T218&gt;=startDate,'pg4'!T218&lt;=endDate,'pg4'!R218&lt;&gt;""),'pg4'!R218,""))</f>
        <v/>
      </c>
      <c r="AG1716" s="110" t="str">
        <f>IF(AC1716="","",COUNTIFS(AC2:AC3002,AC1716))</f>
        <v/>
      </c>
      <c r="AH1716" s="2" t="str">
        <f ca="1">IFERROR(MONTH('pg4'!T218),"--")</f>
        <v>--</v>
      </c>
      <c r="AI1716" s="1">
        <f ca="1">COUNTIFS(AC2:AC3002,'pg4'!C218,AH2:AH3002,AH1716)</f>
        <v>0</v>
      </c>
    </row>
    <row r="1717" spans="27:35" ht="12.75" customHeight="1">
      <c r="AA1717" s="1">
        <f t="shared" si="27"/>
        <v>1716</v>
      </c>
      <c r="AB1717" s="1" t="b">
        <f>AND('pg4'!S219&lt;&gt;"Cancelled",'pg4'!S219&lt;&gt;"Account",'pg4'!S219&lt;&gt;"Pending",'pg4'!S219&lt;&gt;"")</f>
        <v>0</v>
      </c>
      <c r="AC1717" s="1" t="str">
        <f>IF(AB1717=TRUE,'pg4'!C219,"")</f>
        <v/>
      </c>
      <c r="AD1717" s="1" t="str">
        <f>IF('pg4'!S219="Ordered",'pg4'!C219,"")</f>
        <v/>
      </c>
      <c r="AE1717" s="2" t="str">
        <f>IF('pg4'!C219&lt;&gt;"",COUNTIF(AD2:AD3002,'pg4'!C219)&gt;4,"--")</f>
        <v>--</v>
      </c>
      <c r="AF1717" s="1" t="str">
        <f ca="1">IF(startDate="",0,IF(AND('pg4'!T219&gt;=startDate,'pg4'!T219&lt;=endDate,'pg4'!R219&lt;&gt;""),'pg4'!R219,""))</f>
        <v/>
      </c>
      <c r="AG1717" s="110" t="str">
        <f>IF(AC1717="","",COUNTIFS(AC2:AC3002,AC1717))</f>
        <v/>
      </c>
      <c r="AH1717" s="2" t="str">
        <f ca="1">IFERROR(MONTH('pg4'!T219),"--")</f>
        <v>--</v>
      </c>
      <c r="AI1717" s="1">
        <f ca="1">COUNTIFS(AC2:AC3002,'pg4'!C219,AH2:AH3002,AH1717)</f>
        <v>0</v>
      </c>
    </row>
    <row r="1718" spans="27:35" ht="12.75" customHeight="1">
      <c r="AA1718" s="1">
        <f t="shared" si="27"/>
        <v>1717</v>
      </c>
      <c r="AB1718" s="1" t="b">
        <f>AND('pg4'!S220&lt;&gt;"Cancelled",'pg4'!S220&lt;&gt;"Account",'pg4'!S220&lt;&gt;"Pending",'pg4'!S220&lt;&gt;"")</f>
        <v>0</v>
      </c>
      <c r="AC1718" s="1" t="str">
        <f>IF(AB1718=TRUE,'pg4'!C220,"")</f>
        <v/>
      </c>
      <c r="AD1718" s="1" t="str">
        <f>IF('pg4'!S220="Ordered",'pg4'!C220,"")</f>
        <v/>
      </c>
      <c r="AE1718" s="2" t="str">
        <f>IF('pg4'!C220&lt;&gt;"",COUNTIF(AD2:AD3002,'pg4'!C220)&gt;4,"--")</f>
        <v>--</v>
      </c>
      <c r="AF1718" s="1" t="str">
        <f ca="1">IF(startDate="",0,IF(AND('pg4'!T220&gt;=startDate,'pg4'!T220&lt;=endDate,'pg4'!R220&lt;&gt;""),'pg4'!R220,""))</f>
        <v/>
      </c>
      <c r="AG1718" s="110" t="str">
        <f>IF(AC1718="","",COUNTIFS(AC2:AC3002,AC1718))</f>
        <v/>
      </c>
      <c r="AH1718" s="2" t="str">
        <f ca="1">IFERROR(MONTH('pg4'!T220),"--")</f>
        <v>--</v>
      </c>
      <c r="AI1718" s="1">
        <f ca="1">COUNTIFS(AC2:AC3002,'pg4'!C220,AH2:AH3002,AH1718)</f>
        <v>0</v>
      </c>
    </row>
    <row r="1719" spans="27:35" ht="12.75" customHeight="1">
      <c r="AA1719" s="1">
        <f t="shared" si="27"/>
        <v>1718</v>
      </c>
      <c r="AB1719" s="1" t="b">
        <f>AND('pg4'!S221&lt;&gt;"Cancelled",'pg4'!S221&lt;&gt;"Account",'pg4'!S221&lt;&gt;"Pending",'pg4'!S221&lt;&gt;"")</f>
        <v>0</v>
      </c>
      <c r="AC1719" s="1" t="str">
        <f>IF(AB1719=TRUE,'pg4'!C221,"")</f>
        <v/>
      </c>
      <c r="AD1719" s="1" t="str">
        <f>IF('pg4'!S221="Ordered",'pg4'!C221,"")</f>
        <v/>
      </c>
      <c r="AE1719" s="2" t="str">
        <f>IF('pg4'!C221&lt;&gt;"",COUNTIF(AD2:AD3002,'pg4'!C221)&gt;4,"--")</f>
        <v>--</v>
      </c>
      <c r="AF1719" s="1" t="str">
        <f ca="1">IF(startDate="",0,IF(AND('pg4'!T221&gt;=startDate,'pg4'!T221&lt;=endDate,'pg4'!R221&lt;&gt;""),'pg4'!R221,""))</f>
        <v/>
      </c>
      <c r="AG1719" s="110" t="str">
        <f>IF(AC1719="","",COUNTIFS(AC2:AC3002,AC1719))</f>
        <v/>
      </c>
      <c r="AH1719" s="2" t="str">
        <f ca="1">IFERROR(MONTH('pg4'!T221),"--")</f>
        <v>--</v>
      </c>
      <c r="AI1719" s="1">
        <f ca="1">COUNTIFS(AC2:AC3002,'pg4'!C221,AH2:AH3002,AH1719)</f>
        <v>0</v>
      </c>
    </row>
    <row r="1720" spans="27:35" ht="12.75" customHeight="1">
      <c r="AA1720" s="1">
        <f t="shared" si="27"/>
        <v>1719</v>
      </c>
      <c r="AB1720" s="1" t="b">
        <f>AND('pg4'!S222&lt;&gt;"Cancelled",'pg4'!S222&lt;&gt;"Account",'pg4'!S222&lt;&gt;"Pending",'pg4'!S222&lt;&gt;"")</f>
        <v>0</v>
      </c>
      <c r="AC1720" s="1" t="str">
        <f>IF(AB1720=TRUE,'pg4'!C222,"")</f>
        <v/>
      </c>
      <c r="AD1720" s="1" t="str">
        <f>IF('pg4'!S222="Ordered",'pg4'!C222,"")</f>
        <v/>
      </c>
      <c r="AE1720" s="2" t="str">
        <f>IF('pg4'!C222&lt;&gt;"",COUNTIF(AD2:AD3002,'pg4'!C222)&gt;4,"--")</f>
        <v>--</v>
      </c>
      <c r="AF1720" s="1" t="str">
        <f ca="1">IF(startDate="",0,IF(AND('pg4'!T222&gt;=startDate,'pg4'!T222&lt;=endDate,'pg4'!R222&lt;&gt;""),'pg4'!R222,""))</f>
        <v/>
      </c>
      <c r="AG1720" s="110" t="str">
        <f>IF(AC1720="","",COUNTIFS(AC2:AC3002,AC1720))</f>
        <v/>
      </c>
      <c r="AH1720" s="2" t="str">
        <f ca="1">IFERROR(MONTH('pg4'!T222),"--")</f>
        <v>--</v>
      </c>
      <c r="AI1720" s="1">
        <f ca="1">COUNTIFS(AC2:AC3002,'pg4'!C222,AH2:AH3002,AH1720)</f>
        <v>0</v>
      </c>
    </row>
    <row r="1721" spans="27:35" ht="12.75" customHeight="1">
      <c r="AA1721" s="1">
        <f t="shared" si="27"/>
        <v>1720</v>
      </c>
      <c r="AB1721" s="1" t="b">
        <f>AND('pg4'!S223&lt;&gt;"Cancelled",'pg4'!S223&lt;&gt;"Account",'pg4'!S223&lt;&gt;"Pending",'pg4'!S223&lt;&gt;"")</f>
        <v>0</v>
      </c>
      <c r="AC1721" s="1" t="str">
        <f>IF(AB1721=TRUE,'pg4'!C223,"")</f>
        <v/>
      </c>
      <c r="AD1721" s="1" t="str">
        <f>IF('pg4'!S223="Ordered",'pg4'!C223,"")</f>
        <v/>
      </c>
      <c r="AE1721" s="2" t="str">
        <f>IF('pg4'!C223&lt;&gt;"",COUNTIF(AD2:AD3002,'pg4'!C223)&gt;4,"--")</f>
        <v>--</v>
      </c>
      <c r="AF1721" s="1" t="str">
        <f ca="1">IF(startDate="",0,IF(AND('pg4'!T223&gt;=startDate,'pg4'!T223&lt;=endDate,'pg4'!R223&lt;&gt;""),'pg4'!R223,""))</f>
        <v/>
      </c>
      <c r="AG1721" s="110" t="str">
        <f>IF(AC1721="","",COUNTIFS(AC2:AC3002,AC1721))</f>
        <v/>
      </c>
      <c r="AH1721" s="2" t="str">
        <f ca="1">IFERROR(MONTH('pg4'!T223),"--")</f>
        <v>--</v>
      </c>
      <c r="AI1721" s="1">
        <f ca="1">COUNTIFS(AC2:AC3002,'pg4'!C223,AH2:AH3002,AH1721)</f>
        <v>0</v>
      </c>
    </row>
    <row r="1722" spans="27:35" ht="12.75" customHeight="1">
      <c r="AA1722" s="1">
        <f t="shared" si="27"/>
        <v>1721</v>
      </c>
      <c r="AB1722" s="1" t="b">
        <f>AND('pg4'!S224&lt;&gt;"Cancelled",'pg4'!S224&lt;&gt;"Account",'pg4'!S224&lt;&gt;"Pending",'pg4'!S224&lt;&gt;"")</f>
        <v>0</v>
      </c>
      <c r="AC1722" s="1" t="str">
        <f>IF(AB1722=TRUE,'pg4'!C224,"")</f>
        <v/>
      </c>
      <c r="AD1722" s="1" t="str">
        <f>IF('pg4'!S224="Ordered",'pg4'!C224,"")</f>
        <v/>
      </c>
      <c r="AE1722" s="2" t="str">
        <f>IF('pg4'!C224&lt;&gt;"",COUNTIF(AD2:AD3002,'pg4'!C224)&gt;4,"--")</f>
        <v>--</v>
      </c>
      <c r="AF1722" s="1" t="str">
        <f ca="1">IF(startDate="",0,IF(AND('pg4'!T224&gt;=startDate,'pg4'!T224&lt;=endDate,'pg4'!R224&lt;&gt;""),'pg4'!R224,""))</f>
        <v/>
      </c>
      <c r="AG1722" s="110" t="str">
        <f>IF(AC1722="","",COUNTIFS(AC2:AC3002,AC1722))</f>
        <v/>
      </c>
      <c r="AH1722" s="2" t="str">
        <f ca="1">IFERROR(MONTH('pg4'!T224),"--")</f>
        <v>--</v>
      </c>
      <c r="AI1722" s="1">
        <f ca="1">COUNTIFS(AC2:AC3002,'pg4'!C224,AH2:AH3002,AH1722)</f>
        <v>0</v>
      </c>
    </row>
    <row r="1723" spans="27:35" ht="12.75" customHeight="1">
      <c r="AA1723" s="1">
        <f t="shared" si="27"/>
        <v>1722</v>
      </c>
      <c r="AB1723" s="1" t="b">
        <f>AND('pg4'!S225&lt;&gt;"Cancelled",'pg4'!S225&lt;&gt;"Account",'pg4'!S225&lt;&gt;"Pending",'pg4'!S225&lt;&gt;"")</f>
        <v>0</v>
      </c>
      <c r="AC1723" s="1" t="str">
        <f>IF(AB1723=TRUE,'pg4'!C225,"")</f>
        <v/>
      </c>
      <c r="AD1723" s="1" t="str">
        <f>IF('pg4'!S225="Ordered",'pg4'!C225,"")</f>
        <v/>
      </c>
      <c r="AE1723" s="2" t="str">
        <f>IF('pg4'!C225&lt;&gt;"",COUNTIF(AD2:AD3002,'pg4'!C225)&gt;4,"--")</f>
        <v>--</v>
      </c>
      <c r="AF1723" s="1" t="str">
        <f ca="1">IF(startDate="",0,IF(AND('pg4'!T225&gt;=startDate,'pg4'!T225&lt;=endDate,'pg4'!R225&lt;&gt;""),'pg4'!R225,""))</f>
        <v/>
      </c>
      <c r="AG1723" s="110" t="str">
        <f>IF(AC1723="","",COUNTIFS(AC2:AC3002,AC1723))</f>
        <v/>
      </c>
      <c r="AH1723" s="2" t="str">
        <f ca="1">IFERROR(MONTH('pg4'!T225),"--")</f>
        <v>--</v>
      </c>
      <c r="AI1723" s="1">
        <f ca="1">COUNTIFS(AC2:AC3002,'pg4'!C225,AH2:AH3002,AH1723)</f>
        <v>0</v>
      </c>
    </row>
    <row r="1724" spans="27:35" ht="12.75" customHeight="1">
      <c r="AA1724" s="1">
        <f t="shared" si="27"/>
        <v>1723</v>
      </c>
      <c r="AB1724" s="1" t="b">
        <f>AND('pg4'!S226&lt;&gt;"Cancelled",'pg4'!S226&lt;&gt;"Account",'pg4'!S226&lt;&gt;"Pending",'pg4'!S226&lt;&gt;"")</f>
        <v>0</v>
      </c>
      <c r="AC1724" s="1" t="str">
        <f>IF(AB1724=TRUE,'pg4'!C226,"")</f>
        <v/>
      </c>
      <c r="AD1724" s="1" t="str">
        <f>IF('pg4'!S226="Ordered",'pg4'!C226,"")</f>
        <v/>
      </c>
      <c r="AE1724" s="2" t="str">
        <f>IF('pg4'!C226&lt;&gt;"",COUNTIF(AD2:AD3002,'pg4'!C226)&gt;4,"--")</f>
        <v>--</v>
      </c>
      <c r="AF1724" s="1" t="str">
        <f ca="1">IF(startDate="",0,IF(AND('pg4'!T226&gt;=startDate,'pg4'!T226&lt;=endDate,'pg4'!R226&lt;&gt;""),'pg4'!R226,""))</f>
        <v/>
      </c>
      <c r="AG1724" s="110" t="str">
        <f>IF(AC1724="","",COUNTIFS(AC2:AC3002,AC1724))</f>
        <v/>
      </c>
      <c r="AH1724" s="2" t="str">
        <f ca="1">IFERROR(MONTH('pg4'!T226),"--")</f>
        <v>--</v>
      </c>
      <c r="AI1724" s="1">
        <f ca="1">COUNTIFS(AC2:AC3002,'pg4'!C226,AH2:AH3002,AH1724)</f>
        <v>0</v>
      </c>
    </row>
    <row r="1725" spans="27:35" ht="12.75" customHeight="1">
      <c r="AA1725" s="1">
        <f t="shared" si="27"/>
        <v>1724</v>
      </c>
      <c r="AB1725" s="1" t="b">
        <f>AND('pg4'!S227&lt;&gt;"Cancelled",'pg4'!S227&lt;&gt;"Account",'pg4'!S227&lt;&gt;"Pending",'pg4'!S227&lt;&gt;"")</f>
        <v>0</v>
      </c>
      <c r="AC1725" s="1" t="str">
        <f>IF(AB1725=TRUE,'pg4'!C227,"")</f>
        <v/>
      </c>
      <c r="AD1725" s="1" t="str">
        <f>IF('pg4'!S227="Ordered",'pg4'!C227,"")</f>
        <v/>
      </c>
      <c r="AE1725" s="2" t="str">
        <f>IF('pg4'!C227&lt;&gt;"",COUNTIF(AD2:AD3002,'pg4'!C227)&gt;4,"--")</f>
        <v>--</v>
      </c>
      <c r="AF1725" s="1" t="str">
        <f ca="1">IF(startDate="",0,IF(AND('pg4'!T227&gt;=startDate,'pg4'!T227&lt;=endDate,'pg4'!R227&lt;&gt;""),'pg4'!R227,""))</f>
        <v/>
      </c>
      <c r="AG1725" s="110" t="str">
        <f>IF(AC1725="","",COUNTIFS(AC2:AC3002,AC1725))</f>
        <v/>
      </c>
      <c r="AH1725" s="2" t="str">
        <f ca="1">IFERROR(MONTH('pg4'!T227),"--")</f>
        <v>--</v>
      </c>
      <c r="AI1725" s="1">
        <f ca="1">COUNTIFS(AC2:AC3002,'pg4'!C227,AH2:AH3002,AH1725)</f>
        <v>0</v>
      </c>
    </row>
    <row r="1726" spans="27:35" ht="12.75" customHeight="1">
      <c r="AA1726" s="1">
        <f t="shared" si="27"/>
        <v>1725</v>
      </c>
      <c r="AB1726" s="1" t="b">
        <f>AND('pg4'!S228&lt;&gt;"Cancelled",'pg4'!S228&lt;&gt;"Account",'pg4'!S228&lt;&gt;"Pending",'pg4'!S228&lt;&gt;"")</f>
        <v>0</v>
      </c>
      <c r="AC1726" s="1" t="str">
        <f>IF(AB1726=TRUE,'pg4'!C228,"")</f>
        <v/>
      </c>
      <c r="AD1726" s="1" t="str">
        <f>IF('pg4'!S228="Ordered",'pg4'!C228,"")</f>
        <v/>
      </c>
      <c r="AE1726" s="2" t="str">
        <f>IF('pg4'!C228&lt;&gt;"",COUNTIF(AD2:AD3002,'pg4'!C228)&gt;4,"--")</f>
        <v>--</v>
      </c>
      <c r="AF1726" s="1" t="str">
        <f ca="1">IF(startDate="",0,IF(AND('pg4'!T228&gt;=startDate,'pg4'!T228&lt;=endDate,'pg4'!R228&lt;&gt;""),'pg4'!R228,""))</f>
        <v/>
      </c>
      <c r="AG1726" s="110" t="str">
        <f>IF(AC1726="","",COUNTIFS(AC2:AC3002,AC1726))</f>
        <v/>
      </c>
      <c r="AH1726" s="2" t="str">
        <f ca="1">IFERROR(MONTH('pg4'!T228),"--")</f>
        <v>--</v>
      </c>
      <c r="AI1726" s="1">
        <f ca="1">COUNTIFS(AC2:AC3002,'pg4'!C228,AH2:AH3002,AH1726)</f>
        <v>0</v>
      </c>
    </row>
    <row r="1727" spans="27:35" ht="12.75" customHeight="1">
      <c r="AA1727" s="1">
        <f t="shared" si="27"/>
        <v>1726</v>
      </c>
      <c r="AB1727" s="1" t="b">
        <f>AND('pg4'!S229&lt;&gt;"Cancelled",'pg4'!S229&lt;&gt;"Account",'pg4'!S229&lt;&gt;"Pending",'pg4'!S229&lt;&gt;"")</f>
        <v>0</v>
      </c>
      <c r="AC1727" s="1" t="str">
        <f>IF(AB1727=TRUE,'pg4'!C229,"")</f>
        <v/>
      </c>
      <c r="AD1727" s="1" t="str">
        <f>IF('pg4'!S229="Ordered",'pg4'!C229,"")</f>
        <v/>
      </c>
      <c r="AE1727" s="2" t="str">
        <f>IF('pg4'!C229&lt;&gt;"",COUNTIF(AD2:AD3002,'pg4'!C229)&gt;4,"--")</f>
        <v>--</v>
      </c>
      <c r="AF1727" s="1" t="str">
        <f ca="1">IF(startDate="",0,IF(AND('pg4'!T229&gt;=startDate,'pg4'!T229&lt;=endDate,'pg4'!R229&lt;&gt;""),'pg4'!R229,""))</f>
        <v/>
      </c>
      <c r="AG1727" s="110" t="str">
        <f>IF(AC1727="","",COUNTIFS(AC2:AC3002,AC1727))</f>
        <v/>
      </c>
      <c r="AH1727" s="2" t="str">
        <f ca="1">IFERROR(MONTH('pg4'!T229),"--")</f>
        <v>--</v>
      </c>
      <c r="AI1727" s="1">
        <f ca="1">COUNTIFS(AC2:AC3002,'pg4'!C229,AH2:AH3002,AH1727)</f>
        <v>0</v>
      </c>
    </row>
    <row r="1728" spans="27:35" ht="12.75" customHeight="1">
      <c r="AA1728" s="1">
        <f t="shared" si="27"/>
        <v>1727</v>
      </c>
      <c r="AB1728" s="1" t="b">
        <f>AND('pg4'!S230&lt;&gt;"Cancelled",'pg4'!S230&lt;&gt;"Account",'pg4'!S230&lt;&gt;"Pending",'pg4'!S230&lt;&gt;"")</f>
        <v>0</v>
      </c>
      <c r="AC1728" s="1" t="str">
        <f>IF(AB1728=TRUE,'pg4'!C230,"")</f>
        <v/>
      </c>
      <c r="AD1728" s="1" t="str">
        <f>IF('pg4'!S230="Ordered",'pg4'!C230,"")</f>
        <v/>
      </c>
      <c r="AE1728" s="2" t="str">
        <f>IF('pg4'!C230&lt;&gt;"",COUNTIF(AD2:AD3002,'pg4'!C230)&gt;4,"--")</f>
        <v>--</v>
      </c>
      <c r="AF1728" s="1" t="str">
        <f ca="1">IF(startDate="",0,IF(AND('pg4'!T230&gt;=startDate,'pg4'!T230&lt;=endDate,'pg4'!R230&lt;&gt;""),'pg4'!R230,""))</f>
        <v/>
      </c>
      <c r="AG1728" s="110" t="str">
        <f>IF(AC1728="","",COUNTIFS(AC2:AC3002,AC1728))</f>
        <v/>
      </c>
      <c r="AH1728" s="2" t="str">
        <f ca="1">IFERROR(MONTH('pg4'!T230),"--")</f>
        <v>--</v>
      </c>
      <c r="AI1728" s="1">
        <f ca="1">COUNTIFS(AC2:AC3002,'pg4'!C230,AH2:AH3002,AH1728)</f>
        <v>0</v>
      </c>
    </row>
    <row r="1729" spans="27:35" ht="12.75" customHeight="1">
      <c r="AA1729" s="1">
        <f t="shared" si="27"/>
        <v>1728</v>
      </c>
      <c r="AB1729" s="1" t="b">
        <f>AND('pg4'!S231&lt;&gt;"Cancelled",'pg4'!S231&lt;&gt;"Account",'pg4'!S231&lt;&gt;"Pending",'pg4'!S231&lt;&gt;"")</f>
        <v>0</v>
      </c>
      <c r="AC1729" s="1" t="str">
        <f>IF(AB1729=TRUE,'pg4'!C231,"")</f>
        <v/>
      </c>
      <c r="AD1729" s="1" t="str">
        <f>IF('pg4'!S231="Ordered",'pg4'!C231,"")</f>
        <v/>
      </c>
      <c r="AE1729" s="2" t="str">
        <f>IF('pg4'!C231&lt;&gt;"",COUNTIF(AD2:AD3002,'pg4'!C231)&gt;4,"--")</f>
        <v>--</v>
      </c>
      <c r="AF1729" s="1" t="str">
        <f ca="1">IF(startDate="",0,IF(AND('pg4'!T231&gt;=startDate,'pg4'!T231&lt;=endDate,'pg4'!R231&lt;&gt;""),'pg4'!R231,""))</f>
        <v/>
      </c>
      <c r="AG1729" s="110" t="str">
        <f>IF(AC1729="","",COUNTIFS(AC2:AC3002,AC1729))</f>
        <v/>
      </c>
      <c r="AH1729" s="2" t="str">
        <f ca="1">IFERROR(MONTH('pg4'!T231),"--")</f>
        <v>--</v>
      </c>
      <c r="AI1729" s="1">
        <f ca="1">COUNTIFS(AC2:AC3002,'pg4'!C231,AH2:AH3002,AH1729)</f>
        <v>0</v>
      </c>
    </row>
    <row r="1730" spans="27:35" ht="12.75" customHeight="1">
      <c r="AA1730" s="1">
        <f t="shared" si="27"/>
        <v>1729</v>
      </c>
      <c r="AB1730" s="1" t="b">
        <f>AND('pg4'!S232&lt;&gt;"Cancelled",'pg4'!S232&lt;&gt;"Account",'pg4'!S232&lt;&gt;"Pending",'pg4'!S232&lt;&gt;"")</f>
        <v>0</v>
      </c>
      <c r="AC1730" s="1" t="str">
        <f>IF(AB1730=TRUE,'pg4'!C232,"")</f>
        <v/>
      </c>
      <c r="AD1730" s="1" t="str">
        <f>IF('pg4'!S232="Ordered",'pg4'!C232,"")</f>
        <v/>
      </c>
      <c r="AE1730" s="2" t="str">
        <f>IF('pg4'!C232&lt;&gt;"",COUNTIF(AD2:AD3002,'pg4'!C232)&gt;4,"--")</f>
        <v>--</v>
      </c>
      <c r="AF1730" s="1" t="str">
        <f ca="1">IF(startDate="",0,IF(AND('pg4'!T232&gt;=startDate,'pg4'!T232&lt;=endDate,'pg4'!R232&lt;&gt;""),'pg4'!R232,""))</f>
        <v/>
      </c>
      <c r="AG1730" s="110" t="str">
        <f>IF(AC1730="","",COUNTIFS(AC2:AC3002,AC1730))</f>
        <v/>
      </c>
      <c r="AH1730" s="2" t="str">
        <f ca="1">IFERROR(MONTH('pg4'!T232),"--")</f>
        <v>--</v>
      </c>
      <c r="AI1730" s="1">
        <f ca="1">COUNTIFS(AC2:AC3002,'pg4'!C232,AH2:AH3002,AH1730)</f>
        <v>0</v>
      </c>
    </row>
    <row r="1731" spans="27:35" ht="12.75" customHeight="1">
      <c r="AA1731" s="1">
        <f t="shared" si="27"/>
        <v>1730</v>
      </c>
      <c r="AB1731" s="1" t="b">
        <f>AND('pg4'!S233&lt;&gt;"Cancelled",'pg4'!S233&lt;&gt;"Account",'pg4'!S233&lt;&gt;"Pending",'pg4'!S233&lt;&gt;"")</f>
        <v>0</v>
      </c>
      <c r="AC1731" s="1" t="str">
        <f>IF(AB1731=TRUE,'pg4'!C233,"")</f>
        <v/>
      </c>
      <c r="AD1731" s="1" t="str">
        <f>IF('pg4'!S233="Ordered",'pg4'!C233,"")</f>
        <v/>
      </c>
      <c r="AE1731" s="2" t="str">
        <f>IF('pg4'!C233&lt;&gt;"",COUNTIF(AD2:AD3002,'pg4'!C233)&gt;4,"--")</f>
        <v>--</v>
      </c>
      <c r="AF1731" s="1" t="str">
        <f ca="1">IF(startDate="",0,IF(AND('pg4'!T233&gt;=startDate,'pg4'!T233&lt;=endDate,'pg4'!R233&lt;&gt;""),'pg4'!R233,""))</f>
        <v/>
      </c>
      <c r="AG1731" s="110" t="str">
        <f>IF(AC1731="","",COUNTIFS(AC2:AC3002,AC1731))</f>
        <v/>
      </c>
      <c r="AH1731" s="2" t="str">
        <f ca="1">IFERROR(MONTH('pg4'!T233),"--")</f>
        <v>--</v>
      </c>
      <c r="AI1731" s="1">
        <f ca="1">COUNTIFS(AC2:AC3002,'pg4'!C233,AH2:AH3002,AH1731)</f>
        <v>0</v>
      </c>
    </row>
    <row r="1732" spans="27:35" ht="12.75" customHeight="1">
      <c r="AA1732" s="1">
        <f t="shared" ref="AA1732:AA1795" si="28">AA1731+1</f>
        <v>1731</v>
      </c>
      <c r="AB1732" s="1" t="b">
        <f>AND('pg4'!S234&lt;&gt;"Cancelled",'pg4'!S234&lt;&gt;"Account",'pg4'!S234&lt;&gt;"Pending",'pg4'!S234&lt;&gt;"")</f>
        <v>0</v>
      </c>
      <c r="AC1732" s="1" t="str">
        <f>IF(AB1732=TRUE,'pg4'!C234,"")</f>
        <v/>
      </c>
      <c r="AD1732" s="1" t="str">
        <f>IF('pg4'!S234="Ordered",'pg4'!C234,"")</f>
        <v/>
      </c>
      <c r="AE1732" s="2" t="str">
        <f>IF('pg4'!C234&lt;&gt;"",COUNTIF(AD2:AD3002,'pg4'!C234)&gt;4,"--")</f>
        <v>--</v>
      </c>
      <c r="AF1732" s="1" t="str">
        <f ca="1">IF(startDate="",0,IF(AND('pg4'!T234&gt;=startDate,'pg4'!T234&lt;=endDate,'pg4'!R234&lt;&gt;""),'pg4'!R234,""))</f>
        <v/>
      </c>
      <c r="AG1732" s="110" t="str">
        <f>IF(AC1732="","",COUNTIFS(AC2:AC3002,AC1732))</f>
        <v/>
      </c>
      <c r="AH1732" s="2" t="str">
        <f ca="1">IFERROR(MONTH('pg4'!T234),"--")</f>
        <v>--</v>
      </c>
      <c r="AI1732" s="1">
        <f ca="1">COUNTIFS(AC2:AC3002,'pg4'!C234,AH2:AH3002,AH1732)</f>
        <v>0</v>
      </c>
    </row>
    <row r="1733" spans="27:35" ht="12.75" customHeight="1">
      <c r="AA1733" s="1">
        <f t="shared" si="28"/>
        <v>1732</v>
      </c>
      <c r="AB1733" s="1" t="b">
        <f>AND('pg4'!S235&lt;&gt;"Cancelled",'pg4'!S235&lt;&gt;"Account",'pg4'!S235&lt;&gt;"Pending",'pg4'!S235&lt;&gt;"")</f>
        <v>0</v>
      </c>
      <c r="AC1733" s="1" t="str">
        <f>IF(AB1733=TRUE,'pg4'!C235,"")</f>
        <v/>
      </c>
      <c r="AD1733" s="1" t="str">
        <f>IF('pg4'!S235="Ordered",'pg4'!C235,"")</f>
        <v/>
      </c>
      <c r="AE1733" s="2" t="str">
        <f>IF('pg4'!C235&lt;&gt;"",COUNTIF(AD2:AD3002,'pg4'!C235)&gt;4,"--")</f>
        <v>--</v>
      </c>
      <c r="AF1733" s="1" t="str">
        <f ca="1">IF(startDate="",0,IF(AND('pg4'!T235&gt;=startDate,'pg4'!T235&lt;=endDate,'pg4'!R235&lt;&gt;""),'pg4'!R235,""))</f>
        <v/>
      </c>
      <c r="AG1733" s="110" t="str">
        <f>IF(AC1733="","",COUNTIFS(AC2:AC3002,AC1733))</f>
        <v/>
      </c>
      <c r="AH1733" s="2" t="str">
        <f ca="1">IFERROR(MONTH('pg4'!T235),"--")</f>
        <v>--</v>
      </c>
      <c r="AI1733" s="1">
        <f ca="1">COUNTIFS(AC2:AC3002,'pg4'!C235,AH2:AH3002,AH1733)</f>
        <v>0</v>
      </c>
    </row>
    <row r="1734" spans="27:35" ht="12.75" customHeight="1">
      <c r="AA1734" s="1">
        <f t="shared" si="28"/>
        <v>1733</v>
      </c>
      <c r="AB1734" s="1" t="b">
        <f>AND('pg4'!S236&lt;&gt;"Cancelled",'pg4'!S236&lt;&gt;"Account",'pg4'!S236&lt;&gt;"Pending",'pg4'!S236&lt;&gt;"")</f>
        <v>0</v>
      </c>
      <c r="AC1734" s="1" t="str">
        <f>IF(AB1734=TRUE,'pg4'!C236,"")</f>
        <v/>
      </c>
      <c r="AD1734" s="1" t="str">
        <f>IF('pg4'!S236="Ordered",'pg4'!C236,"")</f>
        <v/>
      </c>
      <c r="AE1734" s="2" t="str">
        <f>IF('pg4'!C236&lt;&gt;"",COUNTIF(AD2:AD3002,'pg4'!C236)&gt;4,"--")</f>
        <v>--</v>
      </c>
      <c r="AF1734" s="1" t="str">
        <f ca="1">IF(startDate="",0,IF(AND('pg4'!T236&gt;=startDate,'pg4'!T236&lt;=endDate,'pg4'!R236&lt;&gt;""),'pg4'!R236,""))</f>
        <v/>
      </c>
      <c r="AG1734" s="110" t="str">
        <f>IF(AC1734="","",COUNTIFS(AC2:AC3002,AC1734))</f>
        <v/>
      </c>
      <c r="AH1734" s="2" t="str">
        <f ca="1">IFERROR(MONTH('pg4'!T236),"--")</f>
        <v>--</v>
      </c>
      <c r="AI1734" s="1">
        <f ca="1">COUNTIFS(AC2:AC3002,'pg4'!C236,AH2:AH3002,AH1734)</f>
        <v>0</v>
      </c>
    </row>
    <row r="1735" spans="27:35" ht="12.75" customHeight="1">
      <c r="AA1735" s="1">
        <f t="shared" si="28"/>
        <v>1734</v>
      </c>
      <c r="AB1735" s="1" t="b">
        <f>AND('pg4'!S237&lt;&gt;"Cancelled",'pg4'!S237&lt;&gt;"Account",'pg4'!S237&lt;&gt;"Pending",'pg4'!S237&lt;&gt;"")</f>
        <v>0</v>
      </c>
      <c r="AC1735" s="1" t="str">
        <f>IF(AB1735=TRUE,'pg4'!C237,"")</f>
        <v/>
      </c>
      <c r="AD1735" s="1" t="str">
        <f>IF('pg4'!S237="Ordered",'pg4'!C237,"")</f>
        <v/>
      </c>
      <c r="AE1735" s="2" t="str">
        <f>IF('pg4'!C237&lt;&gt;"",COUNTIF(AD2:AD3002,'pg4'!C237)&gt;4,"--")</f>
        <v>--</v>
      </c>
      <c r="AF1735" s="1" t="str">
        <f ca="1">IF(startDate="",0,IF(AND('pg4'!T237&gt;=startDate,'pg4'!T237&lt;=endDate,'pg4'!R237&lt;&gt;""),'pg4'!R237,""))</f>
        <v/>
      </c>
      <c r="AG1735" s="110" t="str">
        <f>IF(AC1735="","",COUNTIFS(AC2:AC3002,AC1735))</f>
        <v/>
      </c>
      <c r="AH1735" s="2" t="str">
        <f ca="1">IFERROR(MONTH('pg4'!T237),"--")</f>
        <v>--</v>
      </c>
      <c r="AI1735" s="1">
        <f ca="1">COUNTIFS(AC2:AC3002,'pg4'!C237,AH2:AH3002,AH1735)</f>
        <v>0</v>
      </c>
    </row>
    <row r="1736" spans="27:35" ht="12.75" customHeight="1">
      <c r="AA1736" s="1">
        <f t="shared" si="28"/>
        <v>1735</v>
      </c>
      <c r="AB1736" s="1" t="b">
        <f>AND('pg4'!S238&lt;&gt;"Cancelled",'pg4'!S238&lt;&gt;"Account",'pg4'!S238&lt;&gt;"Pending",'pg4'!S238&lt;&gt;"")</f>
        <v>0</v>
      </c>
      <c r="AC1736" s="1" t="str">
        <f>IF(AB1736=TRUE,'pg4'!C238,"")</f>
        <v/>
      </c>
      <c r="AD1736" s="1" t="str">
        <f>IF('pg4'!S238="Ordered",'pg4'!C238,"")</f>
        <v/>
      </c>
      <c r="AE1736" s="2" t="str">
        <f>IF('pg4'!C238&lt;&gt;"",COUNTIF(AD2:AD3002,'pg4'!C238)&gt;4,"--")</f>
        <v>--</v>
      </c>
      <c r="AF1736" s="1" t="str">
        <f ca="1">IF(startDate="",0,IF(AND('pg4'!T238&gt;=startDate,'pg4'!T238&lt;=endDate,'pg4'!R238&lt;&gt;""),'pg4'!R238,""))</f>
        <v/>
      </c>
      <c r="AG1736" s="110" t="str">
        <f>IF(AC1736="","",COUNTIFS(AC2:AC3002,AC1736))</f>
        <v/>
      </c>
      <c r="AH1736" s="2" t="str">
        <f ca="1">IFERROR(MONTH('pg4'!T238),"--")</f>
        <v>--</v>
      </c>
      <c r="AI1736" s="1">
        <f ca="1">COUNTIFS(AC2:AC3002,'pg4'!C238,AH2:AH3002,AH1736)</f>
        <v>0</v>
      </c>
    </row>
    <row r="1737" spans="27:35" ht="12.75" customHeight="1">
      <c r="AA1737" s="1">
        <f t="shared" si="28"/>
        <v>1736</v>
      </c>
      <c r="AB1737" s="1" t="b">
        <f>AND('pg4'!S239&lt;&gt;"Cancelled",'pg4'!S239&lt;&gt;"Account",'pg4'!S239&lt;&gt;"Pending",'pg4'!S239&lt;&gt;"")</f>
        <v>0</v>
      </c>
      <c r="AC1737" s="1" t="str">
        <f>IF(AB1737=TRUE,'pg4'!C239,"")</f>
        <v/>
      </c>
      <c r="AD1737" s="1" t="str">
        <f>IF('pg4'!S239="Ordered",'pg4'!C239,"")</f>
        <v/>
      </c>
      <c r="AE1737" s="2" t="str">
        <f>IF('pg4'!C239&lt;&gt;"",COUNTIF(AD2:AD3002,'pg4'!C239)&gt;4,"--")</f>
        <v>--</v>
      </c>
      <c r="AF1737" s="1" t="str">
        <f ca="1">IF(startDate="",0,IF(AND('pg4'!T239&gt;=startDate,'pg4'!T239&lt;=endDate,'pg4'!R239&lt;&gt;""),'pg4'!R239,""))</f>
        <v/>
      </c>
      <c r="AG1737" s="110" t="str">
        <f>IF(AC1737="","",COUNTIFS(AC2:AC3002,AC1737))</f>
        <v/>
      </c>
      <c r="AH1737" s="2" t="str">
        <f ca="1">IFERROR(MONTH('pg4'!T239),"--")</f>
        <v>--</v>
      </c>
      <c r="AI1737" s="1">
        <f ca="1">COUNTIFS(AC2:AC3002,'pg4'!C239,AH2:AH3002,AH1737)</f>
        <v>0</v>
      </c>
    </row>
    <row r="1738" spans="27:35" ht="12.75" customHeight="1">
      <c r="AA1738" s="1">
        <f t="shared" si="28"/>
        <v>1737</v>
      </c>
      <c r="AB1738" s="1" t="b">
        <f>AND('pg4'!S240&lt;&gt;"Cancelled",'pg4'!S240&lt;&gt;"Account",'pg4'!S240&lt;&gt;"Pending",'pg4'!S240&lt;&gt;"")</f>
        <v>0</v>
      </c>
      <c r="AC1738" s="1" t="str">
        <f>IF(AB1738=TRUE,'pg4'!C240,"")</f>
        <v/>
      </c>
      <c r="AD1738" s="1" t="str">
        <f>IF('pg4'!S240="Ordered",'pg4'!C240,"")</f>
        <v/>
      </c>
      <c r="AE1738" s="2" t="str">
        <f>IF('pg4'!C240&lt;&gt;"",COUNTIF(AD2:AD3002,'pg4'!C240)&gt;4,"--")</f>
        <v>--</v>
      </c>
      <c r="AF1738" s="1" t="str">
        <f ca="1">IF(startDate="",0,IF(AND('pg4'!T240&gt;=startDate,'pg4'!T240&lt;=endDate,'pg4'!R240&lt;&gt;""),'pg4'!R240,""))</f>
        <v/>
      </c>
      <c r="AG1738" s="110" t="str">
        <f>IF(AC1738="","",COUNTIFS(AC2:AC3002,AC1738))</f>
        <v/>
      </c>
      <c r="AH1738" s="2" t="str">
        <f ca="1">IFERROR(MONTH('pg4'!T240),"--")</f>
        <v>--</v>
      </c>
      <c r="AI1738" s="1">
        <f ca="1">COUNTIFS(AC2:AC3002,'pg4'!C240,AH2:AH3002,AH1738)</f>
        <v>0</v>
      </c>
    </row>
    <row r="1739" spans="27:35" ht="12.75" customHeight="1">
      <c r="AA1739" s="1">
        <f t="shared" si="28"/>
        <v>1738</v>
      </c>
      <c r="AB1739" s="1" t="b">
        <f>AND('pg4'!S241&lt;&gt;"Cancelled",'pg4'!S241&lt;&gt;"Account",'pg4'!S241&lt;&gt;"Pending",'pg4'!S241&lt;&gt;"")</f>
        <v>0</v>
      </c>
      <c r="AC1739" s="1" t="str">
        <f>IF(AB1739=TRUE,'pg4'!C241,"")</f>
        <v/>
      </c>
      <c r="AD1739" s="1" t="str">
        <f>IF('pg4'!S241="Ordered",'pg4'!C241,"")</f>
        <v/>
      </c>
      <c r="AE1739" s="2" t="str">
        <f>IF('pg4'!C241&lt;&gt;"",COUNTIF(AD2:AD3002,'pg4'!C241)&gt;4,"--")</f>
        <v>--</v>
      </c>
      <c r="AF1739" s="1" t="str">
        <f ca="1">IF(startDate="",0,IF(AND('pg4'!T241&gt;=startDate,'pg4'!T241&lt;=endDate,'pg4'!R241&lt;&gt;""),'pg4'!R241,""))</f>
        <v/>
      </c>
      <c r="AG1739" s="110" t="str">
        <f>IF(AC1739="","",COUNTIFS(AC2:AC3002,AC1739))</f>
        <v/>
      </c>
      <c r="AH1739" s="2" t="str">
        <f ca="1">IFERROR(MONTH('pg4'!T241),"--")</f>
        <v>--</v>
      </c>
      <c r="AI1739" s="1">
        <f ca="1">COUNTIFS(AC2:AC3002,'pg4'!C241,AH2:AH3002,AH1739)</f>
        <v>0</v>
      </c>
    </row>
    <row r="1740" spans="27:35" ht="12.75" customHeight="1">
      <c r="AA1740" s="1">
        <f t="shared" si="28"/>
        <v>1739</v>
      </c>
      <c r="AB1740" s="1" t="b">
        <f>AND('pg4'!S242&lt;&gt;"Cancelled",'pg4'!S242&lt;&gt;"Account",'pg4'!S242&lt;&gt;"Pending",'pg4'!S242&lt;&gt;"")</f>
        <v>0</v>
      </c>
      <c r="AC1740" s="1" t="str">
        <f>IF(AB1740=TRUE,'pg4'!C242,"")</f>
        <v/>
      </c>
      <c r="AD1740" s="1" t="str">
        <f>IF('pg4'!S242="Ordered",'pg4'!C242,"")</f>
        <v/>
      </c>
      <c r="AE1740" s="2" t="str">
        <f>IF('pg4'!C242&lt;&gt;"",COUNTIF(AD2:AD3002,'pg4'!C242)&gt;4,"--")</f>
        <v>--</v>
      </c>
      <c r="AF1740" s="1" t="str">
        <f ca="1">IF(startDate="",0,IF(AND('pg4'!T242&gt;=startDate,'pg4'!T242&lt;=endDate,'pg4'!R242&lt;&gt;""),'pg4'!R242,""))</f>
        <v/>
      </c>
      <c r="AG1740" s="110" t="str">
        <f>IF(AC1740="","",COUNTIFS(AC2:AC3002,AC1740))</f>
        <v/>
      </c>
      <c r="AH1740" s="2" t="str">
        <f ca="1">IFERROR(MONTH('pg4'!T242),"--")</f>
        <v>--</v>
      </c>
      <c r="AI1740" s="1">
        <f ca="1">COUNTIFS(AC2:AC3002,'pg4'!C242,AH2:AH3002,AH1740)</f>
        <v>0</v>
      </c>
    </row>
    <row r="1741" spans="27:35" ht="12.75" customHeight="1">
      <c r="AA1741" s="1">
        <f t="shared" si="28"/>
        <v>1740</v>
      </c>
      <c r="AB1741" s="1" t="b">
        <f>AND('pg4'!S243&lt;&gt;"Cancelled",'pg4'!S243&lt;&gt;"Account",'pg4'!S243&lt;&gt;"Pending",'pg4'!S243&lt;&gt;"")</f>
        <v>0</v>
      </c>
      <c r="AC1741" s="1" t="str">
        <f>IF(AB1741=TRUE,'pg4'!C243,"")</f>
        <v/>
      </c>
      <c r="AD1741" s="1" t="str">
        <f>IF('pg4'!S243="Ordered",'pg4'!C243,"")</f>
        <v/>
      </c>
      <c r="AE1741" s="2" t="str">
        <f>IF('pg4'!C243&lt;&gt;"",COUNTIF(AD2:AD3002,'pg4'!C243)&gt;4,"--")</f>
        <v>--</v>
      </c>
      <c r="AF1741" s="1" t="str">
        <f ca="1">IF(startDate="",0,IF(AND('pg4'!T243&gt;=startDate,'pg4'!T243&lt;=endDate,'pg4'!R243&lt;&gt;""),'pg4'!R243,""))</f>
        <v/>
      </c>
      <c r="AG1741" s="110" t="str">
        <f>IF(AC1741="","",COUNTIFS(AC2:AC3002,AC1741))</f>
        <v/>
      </c>
      <c r="AH1741" s="2" t="str">
        <f ca="1">IFERROR(MONTH('pg4'!T243),"--")</f>
        <v>--</v>
      </c>
      <c r="AI1741" s="1">
        <f ca="1">COUNTIFS(AC2:AC3002,'pg4'!C243,AH2:AH3002,AH1741)</f>
        <v>0</v>
      </c>
    </row>
    <row r="1742" spans="27:35" ht="12.75" customHeight="1">
      <c r="AA1742" s="1">
        <f t="shared" si="28"/>
        <v>1741</v>
      </c>
      <c r="AB1742" s="1" t="b">
        <f>AND('pg4'!S244&lt;&gt;"Cancelled",'pg4'!S244&lt;&gt;"Account",'pg4'!S244&lt;&gt;"Pending",'pg4'!S244&lt;&gt;"")</f>
        <v>0</v>
      </c>
      <c r="AC1742" s="1" t="str">
        <f>IF(AB1742=TRUE,'pg4'!C244,"")</f>
        <v/>
      </c>
      <c r="AD1742" s="1" t="str">
        <f>IF('pg4'!S244="Ordered",'pg4'!C244,"")</f>
        <v/>
      </c>
      <c r="AE1742" s="2" t="str">
        <f>IF('pg4'!C244&lt;&gt;"",COUNTIF(AD2:AD3002,'pg4'!C244)&gt;4,"--")</f>
        <v>--</v>
      </c>
      <c r="AF1742" s="1" t="str">
        <f ca="1">IF(startDate="",0,IF(AND('pg4'!T244&gt;=startDate,'pg4'!T244&lt;=endDate,'pg4'!R244&lt;&gt;""),'pg4'!R244,""))</f>
        <v/>
      </c>
      <c r="AG1742" s="110" t="str">
        <f>IF(AC1742="","",COUNTIFS(AC2:AC3002,AC1742))</f>
        <v/>
      </c>
      <c r="AH1742" s="2" t="str">
        <f ca="1">IFERROR(MONTH('pg4'!T244),"--")</f>
        <v>--</v>
      </c>
      <c r="AI1742" s="1">
        <f ca="1">COUNTIFS(AC2:AC3002,'pg4'!C244,AH2:AH3002,AH1742)</f>
        <v>0</v>
      </c>
    </row>
    <row r="1743" spans="27:35" ht="12.75" customHeight="1">
      <c r="AA1743" s="1">
        <f t="shared" si="28"/>
        <v>1742</v>
      </c>
      <c r="AB1743" s="1" t="b">
        <f>AND('pg4'!S245&lt;&gt;"Cancelled",'pg4'!S245&lt;&gt;"Account",'pg4'!S245&lt;&gt;"Pending",'pg4'!S245&lt;&gt;"")</f>
        <v>0</v>
      </c>
      <c r="AC1743" s="1" t="str">
        <f>IF(AB1743=TRUE,'pg4'!C245,"")</f>
        <v/>
      </c>
      <c r="AD1743" s="1" t="str">
        <f>IF('pg4'!S245="Ordered",'pg4'!C245,"")</f>
        <v/>
      </c>
      <c r="AE1743" s="2" t="str">
        <f>IF('pg4'!C245&lt;&gt;"",COUNTIF(AD2:AD3002,'pg4'!C245)&gt;4,"--")</f>
        <v>--</v>
      </c>
      <c r="AF1743" s="1" t="str">
        <f ca="1">IF(startDate="",0,IF(AND('pg4'!T245&gt;=startDate,'pg4'!T245&lt;=endDate,'pg4'!R245&lt;&gt;""),'pg4'!R245,""))</f>
        <v/>
      </c>
      <c r="AG1743" s="110" t="str">
        <f>IF(AC1743="","",COUNTIFS(AC2:AC3002,AC1743))</f>
        <v/>
      </c>
      <c r="AH1743" s="2" t="str">
        <f ca="1">IFERROR(MONTH('pg4'!T245),"--")</f>
        <v>--</v>
      </c>
      <c r="AI1743" s="1">
        <f ca="1">COUNTIFS(AC2:AC3002,'pg4'!C245,AH2:AH3002,AH1743)</f>
        <v>0</v>
      </c>
    </row>
    <row r="1744" spans="27:35" ht="12.75" customHeight="1">
      <c r="AA1744" s="1">
        <f t="shared" si="28"/>
        <v>1743</v>
      </c>
      <c r="AB1744" s="1" t="b">
        <f>AND('pg4'!S246&lt;&gt;"Cancelled",'pg4'!S246&lt;&gt;"Account",'pg4'!S246&lt;&gt;"Pending",'pg4'!S246&lt;&gt;"")</f>
        <v>0</v>
      </c>
      <c r="AC1744" s="1" t="str">
        <f>IF(AB1744=TRUE,'pg4'!C246,"")</f>
        <v/>
      </c>
      <c r="AD1744" s="1" t="str">
        <f>IF('pg4'!S246="Ordered",'pg4'!C246,"")</f>
        <v/>
      </c>
      <c r="AE1744" s="2" t="str">
        <f>IF('pg4'!C246&lt;&gt;"",COUNTIF(AD2:AD3002,'pg4'!C246)&gt;4,"--")</f>
        <v>--</v>
      </c>
      <c r="AF1744" s="1" t="str">
        <f ca="1">IF(startDate="",0,IF(AND('pg4'!T246&gt;=startDate,'pg4'!T246&lt;=endDate,'pg4'!R246&lt;&gt;""),'pg4'!R246,""))</f>
        <v/>
      </c>
      <c r="AG1744" s="110" t="str">
        <f>IF(AC1744="","",COUNTIFS(AC2:AC3002,AC1744))</f>
        <v/>
      </c>
      <c r="AH1744" s="2" t="str">
        <f ca="1">IFERROR(MONTH('pg4'!T246),"--")</f>
        <v>--</v>
      </c>
      <c r="AI1744" s="1">
        <f ca="1">COUNTIFS(AC2:AC3002,'pg4'!C246,AH2:AH3002,AH1744)</f>
        <v>0</v>
      </c>
    </row>
    <row r="1745" spans="27:35" ht="12.75" customHeight="1">
      <c r="AA1745" s="1">
        <f t="shared" si="28"/>
        <v>1744</v>
      </c>
      <c r="AB1745" s="1" t="b">
        <f>AND('pg4'!S247&lt;&gt;"Cancelled",'pg4'!S247&lt;&gt;"Account",'pg4'!S247&lt;&gt;"Pending",'pg4'!S247&lt;&gt;"")</f>
        <v>0</v>
      </c>
      <c r="AC1745" s="1" t="str">
        <f>IF(AB1745=TRUE,'pg4'!C247,"")</f>
        <v/>
      </c>
      <c r="AD1745" s="1" t="str">
        <f>IF('pg4'!S247="Ordered",'pg4'!C247,"")</f>
        <v/>
      </c>
      <c r="AE1745" s="2" t="str">
        <f>IF('pg4'!C247&lt;&gt;"",COUNTIF(AD2:AD3002,'pg4'!C247)&gt;4,"--")</f>
        <v>--</v>
      </c>
      <c r="AF1745" s="1" t="str">
        <f ca="1">IF(startDate="",0,IF(AND('pg4'!T247&gt;=startDate,'pg4'!T247&lt;=endDate,'pg4'!R247&lt;&gt;""),'pg4'!R247,""))</f>
        <v/>
      </c>
      <c r="AG1745" s="110" t="str">
        <f>IF(AC1745="","",COUNTIFS(AC2:AC3002,AC1745))</f>
        <v/>
      </c>
      <c r="AH1745" s="2" t="str">
        <f ca="1">IFERROR(MONTH('pg4'!T247),"--")</f>
        <v>--</v>
      </c>
      <c r="AI1745" s="1">
        <f ca="1">COUNTIFS(AC2:AC3002,'pg4'!C247,AH2:AH3002,AH1745)</f>
        <v>0</v>
      </c>
    </row>
    <row r="1746" spans="27:35" ht="12.75" customHeight="1">
      <c r="AA1746" s="1">
        <f t="shared" si="28"/>
        <v>1745</v>
      </c>
      <c r="AB1746" s="1" t="b">
        <f>AND('pg4'!S248&lt;&gt;"Cancelled",'pg4'!S248&lt;&gt;"Account",'pg4'!S248&lt;&gt;"Pending",'pg4'!S248&lt;&gt;"")</f>
        <v>0</v>
      </c>
      <c r="AC1746" s="1" t="str">
        <f>IF(AB1746=TRUE,'pg4'!C248,"")</f>
        <v/>
      </c>
      <c r="AD1746" s="1" t="str">
        <f>IF('pg4'!S248="Ordered",'pg4'!C248,"")</f>
        <v/>
      </c>
      <c r="AE1746" s="2" t="str">
        <f>IF('pg4'!C248&lt;&gt;"",COUNTIF(AD2:AD3002,'pg4'!C248)&gt;4,"--")</f>
        <v>--</v>
      </c>
      <c r="AF1746" s="1" t="str">
        <f ca="1">IF(startDate="",0,IF(AND('pg4'!T248&gt;=startDate,'pg4'!T248&lt;=endDate,'pg4'!R248&lt;&gt;""),'pg4'!R248,""))</f>
        <v/>
      </c>
      <c r="AG1746" s="110" t="str">
        <f>IF(AC1746="","",COUNTIFS(AC2:AC3002,AC1746))</f>
        <v/>
      </c>
      <c r="AH1746" s="2" t="str">
        <f ca="1">IFERROR(MONTH('pg4'!T248),"--")</f>
        <v>--</v>
      </c>
      <c r="AI1746" s="1">
        <f ca="1">COUNTIFS(AC2:AC3002,'pg4'!C248,AH2:AH3002,AH1746)</f>
        <v>0</v>
      </c>
    </row>
    <row r="1747" spans="27:35" ht="12.75" customHeight="1">
      <c r="AA1747" s="1">
        <f t="shared" si="28"/>
        <v>1746</v>
      </c>
      <c r="AB1747" s="1" t="b">
        <f>AND('pg4'!S249&lt;&gt;"Cancelled",'pg4'!S249&lt;&gt;"Account",'pg4'!S249&lt;&gt;"Pending",'pg4'!S249&lt;&gt;"")</f>
        <v>0</v>
      </c>
      <c r="AC1747" s="1" t="str">
        <f>IF(AB1747=TRUE,'pg4'!C249,"")</f>
        <v/>
      </c>
      <c r="AD1747" s="1" t="str">
        <f>IF('pg4'!S249="Ordered",'pg4'!C249,"")</f>
        <v/>
      </c>
      <c r="AE1747" s="2" t="str">
        <f>IF('pg4'!C249&lt;&gt;"",COUNTIF(AD2:AD3002,'pg4'!C249)&gt;4,"--")</f>
        <v>--</v>
      </c>
      <c r="AF1747" s="1" t="str">
        <f ca="1">IF(startDate="",0,IF(AND('pg4'!T249&gt;=startDate,'pg4'!T249&lt;=endDate,'pg4'!R249&lt;&gt;""),'pg4'!R249,""))</f>
        <v/>
      </c>
      <c r="AG1747" s="110" t="str">
        <f>IF(AC1747="","",COUNTIFS(AC2:AC3002,AC1747))</f>
        <v/>
      </c>
      <c r="AH1747" s="2" t="str">
        <f ca="1">IFERROR(MONTH('pg4'!T249),"--")</f>
        <v>--</v>
      </c>
      <c r="AI1747" s="1">
        <f ca="1">COUNTIFS(AC2:AC3002,'pg4'!C249,AH2:AH3002,AH1747)</f>
        <v>0</v>
      </c>
    </row>
    <row r="1748" spans="27:35" ht="12.75" customHeight="1">
      <c r="AA1748" s="1">
        <f t="shared" si="28"/>
        <v>1747</v>
      </c>
      <c r="AB1748" s="1" t="b">
        <f>AND('pg4'!S250&lt;&gt;"Cancelled",'pg4'!S250&lt;&gt;"Account",'pg4'!S250&lt;&gt;"Pending",'pg4'!S250&lt;&gt;"")</f>
        <v>0</v>
      </c>
      <c r="AC1748" s="1" t="str">
        <f>IF(AB1748=TRUE,'pg4'!C250,"")</f>
        <v/>
      </c>
      <c r="AD1748" s="1" t="str">
        <f>IF('pg4'!S250="Ordered",'pg4'!C250,"")</f>
        <v/>
      </c>
      <c r="AE1748" s="2" t="str">
        <f>IF('pg4'!C250&lt;&gt;"",COUNTIF(AD2:AD3002,'pg4'!C250)&gt;4,"--")</f>
        <v>--</v>
      </c>
      <c r="AF1748" s="1" t="str">
        <f ca="1">IF(startDate="",0,IF(AND('pg4'!T250&gt;=startDate,'pg4'!T250&lt;=endDate,'pg4'!R250&lt;&gt;""),'pg4'!R250,""))</f>
        <v/>
      </c>
      <c r="AG1748" s="110" t="str">
        <f>IF(AC1748="","",COUNTIFS(AC2:AC3002,AC1748))</f>
        <v/>
      </c>
      <c r="AH1748" s="2" t="str">
        <f ca="1">IFERROR(MONTH('pg4'!T250),"--")</f>
        <v>--</v>
      </c>
      <c r="AI1748" s="1">
        <f ca="1">COUNTIFS(AC2:AC3002,'pg4'!C250,AH2:AH3002,AH1748)</f>
        <v>0</v>
      </c>
    </row>
    <row r="1749" spans="27:35" ht="12.75" customHeight="1">
      <c r="AA1749" s="1">
        <f t="shared" si="28"/>
        <v>1748</v>
      </c>
      <c r="AB1749" s="1" t="b">
        <f>AND('pg4'!S251&lt;&gt;"Cancelled",'pg4'!S251&lt;&gt;"Account",'pg4'!S251&lt;&gt;"Pending",'pg4'!S251&lt;&gt;"")</f>
        <v>0</v>
      </c>
      <c r="AC1749" s="1" t="str">
        <f>IF(AB1749=TRUE,'pg4'!C251,"")</f>
        <v/>
      </c>
      <c r="AD1749" s="1" t="str">
        <f>IF('pg4'!S251="Ordered",'pg4'!C251,"")</f>
        <v/>
      </c>
      <c r="AE1749" s="2" t="str">
        <f>IF('pg4'!C251&lt;&gt;"",COUNTIF(AD2:AD3002,'pg4'!C251)&gt;4,"--")</f>
        <v>--</v>
      </c>
      <c r="AF1749" s="1" t="str">
        <f ca="1">IF(startDate="",0,IF(AND('pg4'!T251&gt;=startDate,'pg4'!T251&lt;=endDate,'pg4'!R251&lt;&gt;""),'pg4'!R251,""))</f>
        <v/>
      </c>
      <c r="AG1749" s="110" t="str">
        <f>IF(AC1749="","",COUNTIFS(AC2:AC3002,AC1749))</f>
        <v/>
      </c>
      <c r="AH1749" s="2" t="str">
        <f ca="1">IFERROR(MONTH('pg4'!T251),"--")</f>
        <v>--</v>
      </c>
      <c r="AI1749" s="1">
        <f ca="1">COUNTIFS(AC2:AC3002,'pg4'!C251,AH2:AH3002,AH1749)</f>
        <v>0</v>
      </c>
    </row>
    <row r="1750" spans="27:35" ht="12.75" customHeight="1">
      <c r="AA1750" s="1">
        <f t="shared" si="28"/>
        <v>1749</v>
      </c>
      <c r="AB1750" s="1" t="b">
        <f>AND('pg4'!S252&lt;&gt;"Cancelled",'pg4'!S252&lt;&gt;"Account",'pg4'!S252&lt;&gt;"Pending",'pg4'!S252&lt;&gt;"")</f>
        <v>0</v>
      </c>
      <c r="AC1750" s="1" t="str">
        <f>IF(AB1750=TRUE,'pg4'!C252,"")</f>
        <v/>
      </c>
      <c r="AD1750" s="1" t="str">
        <f>IF('pg4'!S252="Ordered",'pg4'!C252,"")</f>
        <v/>
      </c>
      <c r="AE1750" s="2" t="str">
        <f>IF('pg4'!C252&lt;&gt;"",COUNTIF(AD2:AD3002,'pg4'!C252)&gt;4,"--")</f>
        <v>--</v>
      </c>
      <c r="AF1750" s="1" t="str">
        <f ca="1">IF(startDate="",0,IF(AND('pg4'!T252&gt;=startDate,'pg4'!T252&lt;=endDate,'pg4'!R252&lt;&gt;""),'pg4'!R252,""))</f>
        <v/>
      </c>
      <c r="AG1750" s="110" t="str">
        <f>IF(AC1750="","",COUNTIFS(AC2:AC3002,AC1750))</f>
        <v/>
      </c>
      <c r="AH1750" s="2" t="str">
        <f ca="1">IFERROR(MONTH('pg4'!T252),"--")</f>
        <v>--</v>
      </c>
      <c r="AI1750" s="1">
        <f ca="1">COUNTIFS(AC2:AC3002,'pg4'!C252,AH2:AH3002,AH1750)</f>
        <v>0</v>
      </c>
    </row>
    <row r="1751" spans="27:35" ht="12.75" customHeight="1">
      <c r="AA1751" s="1">
        <f t="shared" si="28"/>
        <v>1750</v>
      </c>
      <c r="AB1751" s="1" t="b">
        <f>AND('pg4'!S253&lt;&gt;"Cancelled",'pg4'!S253&lt;&gt;"Account",'pg4'!S253&lt;&gt;"Pending",'pg4'!S253&lt;&gt;"")</f>
        <v>0</v>
      </c>
      <c r="AC1751" s="1" t="str">
        <f>IF(AB1751=TRUE,'pg4'!C253,"")</f>
        <v/>
      </c>
      <c r="AD1751" s="1" t="str">
        <f>IF('pg4'!S253="Ordered",'pg4'!C253,"")</f>
        <v/>
      </c>
      <c r="AE1751" s="2" t="str">
        <f>IF('pg4'!C253&lt;&gt;"",COUNTIF(AD2:AD3002,'pg4'!C253)&gt;4,"--")</f>
        <v>--</v>
      </c>
      <c r="AF1751" s="1" t="str">
        <f ca="1">IF(startDate="",0,IF(AND('pg4'!T253&gt;=startDate,'pg4'!T253&lt;=endDate,'pg4'!R253&lt;&gt;""),'pg4'!R253,""))</f>
        <v/>
      </c>
      <c r="AG1751" s="110" t="str">
        <f>IF(AC1751="","",COUNTIFS(AC2:AC3002,AC1751))</f>
        <v/>
      </c>
      <c r="AH1751" s="2" t="str">
        <f ca="1">IFERROR(MONTH('pg4'!T253),"--")</f>
        <v>--</v>
      </c>
      <c r="AI1751" s="1">
        <f ca="1">COUNTIFS(AC2:AC3002,'pg4'!C253,AH2:AH3002,AH1751)</f>
        <v>0</v>
      </c>
    </row>
    <row r="1752" spans="27:35" ht="12.75" customHeight="1">
      <c r="AA1752" s="1">
        <f t="shared" si="28"/>
        <v>1751</v>
      </c>
      <c r="AB1752" s="1" t="b">
        <f>AND('pg4'!S254&lt;&gt;"Cancelled",'pg4'!S254&lt;&gt;"Account",'pg4'!S254&lt;&gt;"Pending",'pg4'!S254&lt;&gt;"")</f>
        <v>0</v>
      </c>
      <c r="AC1752" s="1" t="str">
        <f>IF(AB1752=TRUE,'pg4'!C254,"")</f>
        <v/>
      </c>
      <c r="AD1752" s="1" t="str">
        <f>IF('pg4'!S254="Ordered",'pg4'!C254,"")</f>
        <v/>
      </c>
      <c r="AE1752" s="2" t="str">
        <f>IF('pg4'!C254&lt;&gt;"",COUNTIF(AD2:AD3002,'pg4'!C254)&gt;4,"--")</f>
        <v>--</v>
      </c>
      <c r="AF1752" s="1" t="str">
        <f ca="1">IF(startDate="",0,IF(AND('pg4'!T254&gt;=startDate,'pg4'!T254&lt;=endDate,'pg4'!R254&lt;&gt;""),'pg4'!R254,""))</f>
        <v/>
      </c>
      <c r="AG1752" s="110" t="str">
        <f>IF(AC1752="","",COUNTIFS(AC2:AC3002,AC1752))</f>
        <v/>
      </c>
      <c r="AH1752" s="2" t="str">
        <f ca="1">IFERROR(MONTH('pg4'!T254),"--")</f>
        <v>--</v>
      </c>
      <c r="AI1752" s="1">
        <f ca="1">COUNTIFS(AC2:AC3002,'pg4'!C254,AH2:AH3002,AH1752)</f>
        <v>0</v>
      </c>
    </row>
    <row r="1753" spans="27:35" ht="12.75" customHeight="1">
      <c r="AA1753" s="1">
        <f t="shared" si="28"/>
        <v>1752</v>
      </c>
      <c r="AB1753" s="1" t="b">
        <f>AND('pg4'!S255&lt;&gt;"Cancelled",'pg4'!S255&lt;&gt;"Account",'pg4'!S255&lt;&gt;"Pending",'pg4'!S255&lt;&gt;"")</f>
        <v>0</v>
      </c>
      <c r="AC1753" s="1" t="str">
        <f>IF(AB1753=TRUE,'pg4'!C255,"")</f>
        <v/>
      </c>
      <c r="AD1753" s="1" t="str">
        <f>IF('pg4'!S255="Ordered",'pg4'!C255,"")</f>
        <v/>
      </c>
      <c r="AE1753" s="2" t="str">
        <f>IF('pg4'!C255&lt;&gt;"",COUNTIF(AD2:AD3002,'pg4'!C255)&gt;4,"--")</f>
        <v>--</v>
      </c>
      <c r="AF1753" s="1" t="str">
        <f ca="1">IF(startDate="",0,IF(AND('pg4'!T255&gt;=startDate,'pg4'!T255&lt;=endDate,'pg4'!R255&lt;&gt;""),'pg4'!R255,""))</f>
        <v/>
      </c>
      <c r="AG1753" s="110" t="str">
        <f>IF(AC1753="","",COUNTIFS(AC2:AC3002,AC1753))</f>
        <v/>
      </c>
      <c r="AH1753" s="2" t="str">
        <f ca="1">IFERROR(MONTH('pg4'!T255),"--")</f>
        <v>--</v>
      </c>
      <c r="AI1753" s="1">
        <f ca="1">COUNTIFS(AC2:AC3002,'pg4'!C255,AH2:AH3002,AH1753)</f>
        <v>0</v>
      </c>
    </row>
    <row r="1754" spans="27:35" ht="12.75" customHeight="1">
      <c r="AA1754" s="1">
        <f t="shared" si="28"/>
        <v>1753</v>
      </c>
      <c r="AB1754" s="1" t="b">
        <f>AND('pg4'!S256&lt;&gt;"Cancelled",'pg4'!S256&lt;&gt;"Account",'pg4'!S256&lt;&gt;"Pending",'pg4'!S256&lt;&gt;"")</f>
        <v>0</v>
      </c>
      <c r="AC1754" s="1" t="str">
        <f>IF(AB1754=TRUE,'pg4'!C256,"")</f>
        <v/>
      </c>
      <c r="AD1754" s="1" t="str">
        <f>IF('pg4'!S256="Ordered",'pg4'!C256,"")</f>
        <v/>
      </c>
      <c r="AE1754" s="2" t="str">
        <f>IF('pg4'!C256&lt;&gt;"",COUNTIF(AD2:AD3002,'pg4'!C256)&gt;4,"--")</f>
        <v>--</v>
      </c>
      <c r="AF1754" s="1" t="str">
        <f ca="1">IF(startDate="",0,IF(AND('pg4'!T256&gt;=startDate,'pg4'!T256&lt;=endDate,'pg4'!R256&lt;&gt;""),'pg4'!R256,""))</f>
        <v/>
      </c>
      <c r="AG1754" s="110" t="str">
        <f>IF(AC1754="","",COUNTIFS(AC2:AC3002,AC1754))</f>
        <v/>
      </c>
      <c r="AH1754" s="2" t="str">
        <f ca="1">IFERROR(MONTH('pg4'!T256),"--")</f>
        <v>--</v>
      </c>
      <c r="AI1754" s="1">
        <f ca="1">COUNTIFS(AC2:AC3002,'pg4'!C256,AH2:AH3002,AH1754)</f>
        <v>0</v>
      </c>
    </row>
    <row r="1755" spans="27:35" ht="12.75" customHeight="1">
      <c r="AA1755" s="1">
        <f t="shared" si="28"/>
        <v>1754</v>
      </c>
      <c r="AB1755" s="1" t="b">
        <f>AND('pg4'!S257&lt;&gt;"Cancelled",'pg4'!S257&lt;&gt;"Account",'pg4'!S257&lt;&gt;"Pending",'pg4'!S257&lt;&gt;"")</f>
        <v>0</v>
      </c>
      <c r="AC1755" s="1" t="str">
        <f>IF(AB1755=TRUE,'pg4'!C257,"")</f>
        <v/>
      </c>
      <c r="AD1755" s="1" t="str">
        <f>IF('pg4'!S257="Ordered",'pg4'!C257,"")</f>
        <v/>
      </c>
      <c r="AE1755" s="2" t="str">
        <f>IF('pg4'!C257&lt;&gt;"",COUNTIF(AD2:AD3002,'pg4'!C257)&gt;4,"--")</f>
        <v>--</v>
      </c>
      <c r="AF1755" s="1" t="str">
        <f ca="1">IF(startDate="",0,IF(AND('pg4'!T257&gt;=startDate,'pg4'!T257&lt;=endDate,'pg4'!R257&lt;&gt;""),'pg4'!R257,""))</f>
        <v/>
      </c>
      <c r="AG1755" s="110" t="str">
        <f>IF(AC1755="","",COUNTIFS(AC2:AC3002,AC1755))</f>
        <v/>
      </c>
      <c r="AH1755" s="2" t="str">
        <f ca="1">IFERROR(MONTH('pg4'!T257),"--")</f>
        <v>--</v>
      </c>
      <c r="AI1755" s="1">
        <f ca="1">COUNTIFS(AC2:AC3002,'pg4'!C257,AH2:AH3002,AH1755)</f>
        <v>0</v>
      </c>
    </row>
    <row r="1756" spans="27:35" ht="12.75" customHeight="1">
      <c r="AA1756" s="1">
        <f t="shared" si="28"/>
        <v>1755</v>
      </c>
      <c r="AB1756" s="1" t="b">
        <f>AND('pg4'!S258&lt;&gt;"Cancelled",'pg4'!S258&lt;&gt;"Account",'pg4'!S258&lt;&gt;"Pending",'pg4'!S258&lt;&gt;"")</f>
        <v>0</v>
      </c>
      <c r="AC1756" s="1" t="str">
        <f>IF(AB1756=TRUE,'pg4'!C258,"")</f>
        <v/>
      </c>
      <c r="AD1756" s="1" t="str">
        <f>IF('pg4'!S258="Ordered",'pg4'!C258,"")</f>
        <v/>
      </c>
      <c r="AE1756" s="2" t="str">
        <f>IF('pg4'!C258&lt;&gt;"",COUNTIF(AD2:AD3002,'pg4'!C258)&gt;4,"--")</f>
        <v>--</v>
      </c>
      <c r="AF1756" s="1" t="str">
        <f ca="1">IF(startDate="",0,IF(AND('pg4'!T258&gt;=startDate,'pg4'!T258&lt;=endDate,'pg4'!R258&lt;&gt;""),'pg4'!R258,""))</f>
        <v/>
      </c>
      <c r="AG1756" s="110" t="str">
        <f>IF(AC1756="","",COUNTIFS(AC2:AC3002,AC1756))</f>
        <v/>
      </c>
      <c r="AH1756" s="2" t="str">
        <f ca="1">IFERROR(MONTH('pg4'!T258),"--")</f>
        <v>--</v>
      </c>
      <c r="AI1756" s="1">
        <f ca="1">COUNTIFS(AC2:AC3002,'pg4'!C258,AH2:AH3002,AH1756)</f>
        <v>0</v>
      </c>
    </row>
    <row r="1757" spans="27:35" ht="12.75" customHeight="1">
      <c r="AA1757" s="1">
        <f t="shared" si="28"/>
        <v>1756</v>
      </c>
      <c r="AB1757" s="1" t="b">
        <f>AND('pg4'!S259&lt;&gt;"Cancelled",'pg4'!S259&lt;&gt;"Account",'pg4'!S259&lt;&gt;"Pending",'pg4'!S259&lt;&gt;"")</f>
        <v>0</v>
      </c>
      <c r="AC1757" s="1" t="str">
        <f>IF(AB1757=TRUE,'pg4'!C259,"")</f>
        <v/>
      </c>
      <c r="AD1757" s="1" t="str">
        <f>IF('pg4'!S259="Ordered",'pg4'!C259,"")</f>
        <v/>
      </c>
      <c r="AE1757" s="2" t="str">
        <f>IF('pg4'!C259&lt;&gt;"",COUNTIF(AD2:AD3002,'pg4'!C259)&gt;4,"--")</f>
        <v>--</v>
      </c>
      <c r="AF1757" s="1" t="str">
        <f ca="1">IF(startDate="",0,IF(AND('pg4'!T259&gt;=startDate,'pg4'!T259&lt;=endDate,'pg4'!R259&lt;&gt;""),'pg4'!R259,""))</f>
        <v/>
      </c>
      <c r="AG1757" s="110" t="str">
        <f>IF(AC1757="","",COUNTIFS(AC2:AC3002,AC1757))</f>
        <v/>
      </c>
      <c r="AH1757" s="2" t="str">
        <f ca="1">IFERROR(MONTH('pg4'!T259),"--")</f>
        <v>--</v>
      </c>
      <c r="AI1757" s="1">
        <f ca="1">COUNTIFS(AC2:AC3002,'pg4'!C259,AH2:AH3002,AH1757)</f>
        <v>0</v>
      </c>
    </row>
    <row r="1758" spans="27:35" ht="12.75" customHeight="1">
      <c r="AA1758" s="1">
        <f t="shared" si="28"/>
        <v>1757</v>
      </c>
      <c r="AB1758" s="1" t="b">
        <f>AND('pg4'!S260&lt;&gt;"Cancelled",'pg4'!S260&lt;&gt;"Account",'pg4'!S260&lt;&gt;"Pending",'pg4'!S260&lt;&gt;"")</f>
        <v>0</v>
      </c>
      <c r="AC1758" s="1" t="str">
        <f>IF(AB1758=TRUE,'pg4'!C260,"")</f>
        <v/>
      </c>
      <c r="AD1758" s="1" t="str">
        <f>IF('pg4'!S260="Ordered",'pg4'!C260,"")</f>
        <v/>
      </c>
      <c r="AE1758" s="2" t="str">
        <f>IF('pg4'!C260&lt;&gt;"",COUNTIF(AD2:AD3002,'pg4'!C260)&gt;4,"--")</f>
        <v>--</v>
      </c>
      <c r="AF1758" s="1" t="str">
        <f ca="1">IF(startDate="",0,IF(AND('pg4'!T260&gt;=startDate,'pg4'!T260&lt;=endDate,'pg4'!R260&lt;&gt;""),'pg4'!R260,""))</f>
        <v/>
      </c>
      <c r="AG1758" s="110" t="str">
        <f>IF(AC1758="","",COUNTIFS(AC2:AC3002,AC1758))</f>
        <v/>
      </c>
      <c r="AH1758" s="2" t="str">
        <f ca="1">IFERROR(MONTH('pg4'!T260),"--")</f>
        <v>--</v>
      </c>
      <c r="AI1758" s="1">
        <f ca="1">COUNTIFS(AC2:AC3002,'pg4'!C260,AH2:AH3002,AH1758)</f>
        <v>0</v>
      </c>
    </row>
    <row r="1759" spans="27:35" ht="12.75" customHeight="1">
      <c r="AA1759" s="1">
        <f t="shared" si="28"/>
        <v>1758</v>
      </c>
      <c r="AB1759" s="1" t="b">
        <f>AND('pg4'!S261&lt;&gt;"Cancelled",'pg4'!S261&lt;&gt;"Account",'pg4'!S261&lt;&gt;"Pending",'pg4'!S261&lt;&gt;"")</f>
        <v>0</v>
      </c>
      <c r="AC1759" s="1" t="str">
        <f>IF(AB1759=TRUE,'pg4'!C261,"")</f>
        <v/>
      </c>
      <c r="AD1759" s="1" t="str">
        <f>IF('pg4'!S261="Ordered",'pg4'!C261,"")</f>
        <v/>
      </c>
      <c r="AE1759" s="2" t="str">
        <f>IF('pg4'!C261&lt;&gt;"",COUNTIF(AD2:AD3002,'pg4'!C261)&gt;4,"--")</f>
        <v>--</v>
      </c>
      <c r="AF1759" s="1" t="str">
        <f ca="1">IF(startDate="",0,IF(AND('pg4'!T261&gt;=startDate,'pg4'!T261&lt;=endDate,'pg4'!R261&lt;&gt;""),'pg4'!R261,""))</f>
        <v/>
      </c>
      <c r="AG1759" s="110" t="str">
        <f>IF(AC1759="","",COUNTIFS(AC2:AC3002,AC1759))</f>
        <v/>
      </c>
      <c r="AH1759" s="2" t="str">
        <f ca="1">IFERROR(MONTH('pg4'!T261),"--")</f>
        <v>--</v>
      </c>
      <c r="AI1759" s="1">
        <f ca="1">COUNTIFS(AC2:AC3002,'pg4'!C261,AH2:AH3002,AH1759)</f>
        <v>0</v>
      </c>
    </row>
    <row r="1760" spans="27:35" ht="12.75" customHeight="1">
      <c r="AA1760" s="1">
        <f t="shared" si="28"/>
        <v>1759</v>
      </c>
      <c r="AB1760" s="1" t="b">
        <f>AND('pg4'!S262&lt;&gt;"Cancelled",'pg4'!S262&lt;&gt;"Account",'pg4'!S262&lt;&gt;"Pending",'pg4'!S262&lt;&gt;"")</f>
        <v>0</v>
      </c>
      <c r="AC1760" s="1" t="str">
        <f>IF(AB1760=TRUE,'pg4'!C262,"")</f>
        <v/>
      </c>
      <c r="AD1760" s="1" t="str">
        <f>IF('pg4'!S262="Ordered",'pg4'!C262,"")</f>
        <v/>
      </c>
      <c r="AE1760" s="2" t="str">
        <f>IF('pg4'!C262&lt;&gt;"",COUNTIF(AD2:AD3002,'pg4'!C262)&gt;4,"--")</f>
        <v>--</v>
      </c>
      <c r="AF1760" s="1" t="str">
        <f ca="1">IF(startDate="",0,IF(AND('pg4'!T262&gt;=startDate,'pg4'!T262&lt;=endDate,'pg4'!R262&lt;&gt;""),'pg4'!R262,""))</f>
        <v/>
      </c>
      <c r="AG1760" s="110" t="str">
        <f>IF(AC1760="","",COUNTIFS(AC2:AC3002,AC1760))</f>
        <v/>
      </c>
      <c r="AH1760" s="2" t="str">
        <f ca="1">IFERROR(MONTH('pg4'!T262),"--")</f>
        <v>--</v>
      </c>
      <c r="AI1760" s="1">
        <f ca="1">COUNTIFS(AC2:AC3002,'pg4'!C262,AH2:AH3002,AH1760)</f>
        <v>0</v>
      </c>
    </row>
    <row r="1761" spans="27:35" ht="12.75" customHeight="1">
      <c r="AA1761" s="1">
        <f t="shared" si="28"/>
        <v>1760</v>
      </c>
      <c r="AB1761" s="1" t="b">
        <f>AND('pg4'!S263&lt;&gt;"Cancelled",'pg4'!S263&lt;&gt;"Account",'pg4'!S263&lt;&gt;"Pending",'pg4'!S263&lt;&gt;"")</f>
        <v>0</v>
      </c>
      <c r="AC1761" s="1" t="str">
        <f>IF(AB1761=TRUE,'pg4'!C263,"")</f>
        <v/>
      </c>
      <c r="AD1761" s="1" t="str">
        <f>IF('pg4'!S263="Ordered",'pg4'!C263,"")</f>
        <v/>
      </c>
      <c r="AE1761" s="2" t="str">
        <f>IF('pg4'!C263&lt;&gt;"",COUNTIF(AD2:AD3002,'pg4'!C263)&gt;4,"--")</f>
        <v>--</v>
      </c>
      <c r="AF1761" s="1" t="str">
        <f ca="1">IF(startDate="",0,IF(AND('pg4'!T263&gt;=startDate,'pg4'!T263&lt;=endDate,'pg4'!R263&lt;&gt;""),'pg4'!R263,""))</f>
        <v/>
      </c>
      <c r="AG1761" s="110" t="str">
        <f>IF(AC1761="","",COUNTIFS(AC2:AC3002,AC1761))</f>
        <v/>
      </c>
      <c r="AH1761" s="2" t="str">
        <f ca="1">IFERROR(MONTH('pg4'!T263),"--")</f>
        <v>--</v>
      </c>
      <c r="AI1761" s="1">
        <f ca="1">COUNTIFS(AC2:AC3002,'pg4'!C263,AH2:AH3002,AH1761)</f>
        <v>0</v>
      </c>
    </row>
    <row r="1762" spans="27:35" ht="12.75" customHeight="1">
      <c r="AA1762" s="1">
        <f t="shared" si="28"/>
        <v>1761</v>
      </c>
      <c r="AB1762" s="1" t="b">
        <f>AND('pg4'!S264&lt;&gt;"Cancelled",'pg4'!S264&lt;&gt;"Account",'pg4'!S264&lt;&gt;"Pending",'pg4'!S264&lt;&gt;"")</f>
        <v>0</v>
      </c>
      <c r="AC1762" s="1" t="str">
        <f>IF(AB1762=TRUE,'pg4'!C264,"")</f>
        <v/>
      </c>
      <c r="AD1762" s="1" t="str">
        <f>IF('pg4'!S264="Ordered",'pg4'!C264,"")</f>
        <v/>
      </c>
      <c r="AE1762" s="2" t="str">
        <f>IF('pg4'!C264&lt;&gt;"",COUNTIF(AD2:AD3002,'pg4'!C264)&gt;4,"--")</f>
        <v>--</v>
      </c>
      <c r="AF1762" s="1" t="str">
        <f ca="1">IF(startDate="",0,IF(AND('pg4'!T264&gt;=startDate,'pg4'!T264&lt;=endDate,'pg4'!R264&lt;&gt;""),'pg4'!R264,""))</f>
        <v/>
      </c>
      <c r="AG1762" s="110" t="str">
        <f>IF(AC1762="","",COUNTIFS(AC2:AC3002,AC1762))</f>
        <v/>
      </c>
      <c r="AH1762" s="2" t="str">
        <f ca="1">IFERROR(MONTH('pg4'!T264),"--")</f>
        <v>--</v>
      </c>
      <c r="AI1762" s="1">
        <f ca="1">COUNTIFS(AC2:AC3002,'pg4'!C264,AH2:AH3002,AH1762)</f>
        <v>0</v>
      </c>
    </row>
    <row r="1763" spans="27:35" ht="12.75" customHeight="1">
      <c r="AA1763" s="1">
        <f t="shared" si="28"/>
        <v>1762</v>
      </c>
      <c r="AB1763" s="1" t="b">
        <f>AND('pg4'!S265&lt;&gt;"Cancelled",'pg4'!S265&lt;&gt;"Account",'pg4'!S265&lt;&gt;"Pending",'pg4'!S265&lt;&gt;"")</f>
        <v>0</v>
      </c>
      <c r="AC1763" s="1" t="str">
        <f>IF(AB1763=TRUE,'pg4'!C265,"")</f>
        <v/>
      </c>
      <c r="AD1763" s="1" t="str">
        <f>IF('pg4'!S265="Ordered",'pg4'!C265,"")</f>
        <v/>
      </c>
      <c r="AE1763" s="2" t="str">
        <f>IF('pg4'!C265&lt;&gt;"",COUNTIF(AD2:AD3002,'pg4'!C265)&gt;4,"--")</f>
        <v>--</v>
      </c>
      <c r="AF1763" s="1" t="str">
        <f ca="1">IF(startDate="",0,IF(AND('pg4'!T265&gt;=startDate,'pg4'!T265&lt;=endDate,'pg4'!R265&lt;&gt;""),'pg4'!R265,""))</f>
        <v/>
      </c>
      <c r="AG1763" s="110" t="str">
        <f>IF(AC1763="","",COUNTIFS(AC2:AC3002,AC1763))</f>
        <v/>
      </c>
      <c r="AH1763" s="2" t="str">
        <f ca="1">IFERROR(MONTH('pg4'!T265),"--")</f>
        <v>--</v>
      </c>
      <c r="AI1763" s="1">
        <f ca="1">COUNTIFS(AC2:AC3002,'pg4'!C265,AH2:AH3002,AH1763)</f>
        <v>0</v>
      </c>
    </row>
    <row r="1764" spans="27:35" ht="12.75" customHeight="1">
      <c r="AA1764" s="1">
        <f t="shared" si="28"/>
        <v>1763</v>
      </c>
      <c r="AB1764" s="1" t="b">
        <f>AND('pg4'!S266&lt;&gt;"Cancelled",'pg4'!S266&lt;&gt;"Account",'pg4'!S266&lt;&gt;"Pending",'pg4'!S266&lt;&gt;"")</f>
        <v>0</v>
      </c>
      <c r="AC1764" s="1" t="str">
        <f>IF(AB1764=TRUE,'pg4'!C266,"")</f>
        <v/>
      </c>
      <c r="AD1764" s="1" t="str">
        <f>IF('pg4'!S266="Ordered",'pg4'!C266,"")</f>
        <v/>
      </c>
      <c r="AE1764" s="2" t="str">
        <f>IF('pg4'!C266&lt;&gt;"",COUNTIF(AD2:AD3002,'pg4'!C266)&gt;4,"--")</f>
        <v>--</v>
      </c>
      <c r="AF1764" s="1" t="str">
        <f ca="1">IF(startDate="",0,IF(AND('pg4'!T266&gt;=startDate,'pg4'!T266&lt;=endDate,'pg4'!R266&lt;&gt;""),'pg4'!R266,""))</f>
        <v/>
      </c>
      <c r="AG1764" s="110" t="str">
        <f>IF(AC1764="","",COUNTIFS(AC2:AC3002,AC1764))</f>
        <v/>
      </c>
      <c r="AH1764" s="2" t="str">
        <f ca="1">IFERROR(MONTH('pg4'!T266),"--")</f>
        <v>--</v>
      </c>
      <c r="AI1764" s="1">
        <f ca="1">COUNTIFS(AC2:AC3002,'pg4'!C266,AH2:AH3002,AH1764)</f>
        <v>0</v>
      </c>
    </row>
    <row r="1765" spans="27:35" ht="12.75" customHeight="1">
      <c r="AA1765" s="1">
        <f t="shared" si="28"/>
        <v>1764</v>
      </c>
      <c r="AB1765" s="1" t="b">
        <f>AND('pg4'!S267&lt;&gt;"Cancelled",'pg4'!S267&lt;&gt;"Account",'pg4'!S267&lt;&gt;"Pending",'pg4'!S267&lt;&gt;"")</f>
        <v>0</v>
      </c>
      <c r="AC1765" s="1" t="str">
        <f>IF(AB1765=TRUE,'pg4'!C267,"")</f>
        <v/>
      </c>
      <c r="AD1765" s="1" t="str">
        <f>IF('pg4'!S267="Ordered",'pg4'!C267,"")</f>
        <v/>
      </c>
      <c r="AE1765" s="2" t="str">
        <f>IF('pg4'!C267&lt;&gt;"",COUNTIF(AD2:AD3002,'pg4'!C267)&gt;4,"--")</f>
        <v>--</v>
      </c>
      <c r="AF1765" s="1" t="str">
        <f ca="1">IF(startDate="",0,IF(AND('pg4'!T267&gt;=startDate,'pg4'!T267&lt;=endDate,'pg4'!R267&lt;&gt;""),'pg4'!R267,""))</f>
        <v/>
      </c>
      <c r="AG1765" s="110" t="str">
        <f>IF(AC1765="","",COUNTIFS(AC2:AC3002,AC1765))</f>
        <v/>
      </c>
      <c r="AH1765" s="2" t="str">
        <f ca="1">IFERROR(MONTH('pg4'!T267),"--")</f>
        <v>--</v>
      </c>
      <c r="AI1765" s="1">
        <f ca="1">COUNTIFS(AC2:AC3002,'pg4'!C267,AH2:AH3002,AH1765)</f>
        <v>0</v>
      </c>
    </row>
    <row r="1766" spans="27:35" ht="12.75" customHeight="1">
      <c r="AA1766" s="1">
        <f t="shared" si="28"/>
        <v>1765</v>
      </c>
      <c r="AB1766" s="1" t="b">
        <f>AND('pg4'!S268&lt;&gt;"Cancelled",'pg4'!S268&lt;&gt;"Account",'pg4'!S268&lt;&gt;"Pending",'pg4'!S268&lt;&gt;"")</f>
        <v>0</v>
      </c>
      <c r="AC1766" s="1" t="str">
        <f>IF(AB1766=TRUE,'pg4'!C268,"")</f>
        <v/>
      </c>
      <c r="AD1766" s="1" t="str">
        <f>IF('pg4'!S268="Ordered",'pg4'!C268,"")</f>
        <v/>
      </c>
      <c r="AE1766" s="2" t="str">
        <f>IF('pg4'!C268&lt;&gt;"",COUNTIF(AD2:AD3002,'pg4'!C268)&gt;4,"--")</f>
        <v>--</v>
      </c>
      <c r="AF1766" s="1" t="str">
        <f ca="1">IF(startDate="",0,IF(AND('pg4'!T268&gt;=startDate,'pg4'!T268&lt;=endDate,'pg4'!R268&lt;&gt;""),'pg4'!R268,""))</f>
        <v/>
      </c>
      <c r="AG1766" s="110" t="str">
        <f>IF(AC1766="","",COUNTIFS(AC2:AC3002,AC1766))</f>
        <v/>
      </c>
      <c r="AH1766" s="2" t="str">
        <f ca="1">IFERROR(MONTH('pg4'!T268),"--")</f>
        <v>--</v>
      </c>
      <c r="AI1766" s="1">
        <f ca="1">COUNTIFS(AC2:AC3002,'pg4'!C268,AH2:AH3002,AH1766)</f>
        <v>0</v>
      </c>
    </row>
    <row r="1767" spans="27:35" ht="12.75" customHeight="1">
      <c r="AA1767" s="1">
        <f t="shared" si="28"/>
        <v>1766</v>
      </c>
      <c r="AB1767" s="1" t="b">
        <f>AND('pg4'!S269&lt;&gt;"Cancelled",'pg4'!S269&lt;&gt;"Account",'pg4'!S269&lt;&gt;"Pending",'pg4'!S269&lt;&gt;"")</f>
        <v>0</v>
      </c>
      <c r="AC1767" s="1" t="str">
        <f>IF(AB1767=TRUE,'pg4'!C269,"")</f>
        <v/>
      </c>
      <c r="AD1767" s="1" t="str">
        <f>IF('pg4'!S269="Ordered",'pg4'!C269,"")</f>
        <v/>
      </c>
      <c r="AE1767" s="2" t="str">
        <f>IF('pg4'!C269&lt;&gt;"",COUNTIF(AD2:AD3002,'pg4'!C269)&gt;4,"--")</f>
        <v>--</v>
      </c>
      <c r="AF1767" s="1" t="str">
        <f ca="1">IF(startDate="",0,IF(AND('pg4'!T269&gt;=startDate,'pg4'!T269&lt;=endDate,'pg4'!R269&lt;&gt;""),'pg4'!R269,""))</f>
        <v/>
      </c>
      <c r="AG1767" s="110" t="str">
        <f>IF(AC1767="","",COUNTIFS(AC2:AC3002,AC1767))</f>
        <v/>
      </c>
      <c r="AH1767" s="2" t="str">
        <f ca="1">IFERROR(MONTH('pg4'!T269),"--")</f>
        <v>--</v>
      </c>
      <c r="AI1767" s="1">
        <f ca="1">COUNTIFS(AC2:AC3002,'pg4'!C269,AH2:AH3002,AH1767)</f>
        <v>0</v>
      </c>
    </row>
    <row r="1768" spans="27:35" ht="12.75" customHeight="1">
      <c r="AA1768" s="1">
        <f t="shared" si="28"/>
        <v>1767</v>
      </c>
      <c r="AB1768" s="1" t="b">
        <f>AND('pg4'!S270&lt;&gt;"Cancelled",'pg4'!S270&lt;&gt;"Account",'pg4'!S270&lt;&gt;"Pending",'pg4'!S270&lt;&gt;"")</f>
        <v>0</v>
      </c>
      <c r="AC1768" s="1" t="str">
        <f>IF(AB1768=TRUE,'pg4'!C270,"")</f>
        <v/>
      </c>
      <c r="AD1768" s="1" t="str">
        <f>IF('pg4'!S270="Ordered",'pg4'!C270,"")</f>
        <v/>
      </c>
      <c r="AE1768" s="2" t="str">
        <f>IF('pg4'!C270&lt;&gt;"",COUNTIF(AD2:AD3002,'pg4'!C270)&gt;4,"--")</f>
        <v>--</v>
      </c>
      <c r="AF1768" s="1" t="str">
        <f ca="1">IF(startDate="",0,IF(AND('pg4'!T270&gt;=startDate,'pg4'!T270&lt;=endDate,'pg4'!R270&lt;&gt;""),'pg4'!R270,""))</f>
        <v/>
      </c>
      <c r="AG1768" s="110" t="str">
        <f>IF(AC1768="","",COUNTIFS(AC2:AC3002,AC1768))</f>
        <v/>
      </c>
      <c r="AH1768" s="2" t="str">
        <f ca="1">IFERROR(MONTH('pg4'!T270),"--")</f>
        <v>--</v>
      </c>
      <c r="AI1768" s="1">
        <f ca="1">COUNTIFS(AC2:AC3002,'pg4'!C270,AH2:AH3002,AH1768)</f>
        <v>0</v>
      </c>
    </row>
    <row r="1769" spans="27:35" ht="12.75" customHeight="1">
      <c r="AA1769" s="1">
        <f t="shared" si="28"/>
        <v>1768</v>
      </c>
      <c r="AB1769" s="1" t="b">
        <f>AND('pg4'!S271&lt;&gt;"Cancelled",'pg4'!S271&lt;&gt;"Account",'pg4'!S271&lt;&gt;"Pending",'pg4'!S271&lt;&gt;"")</f>
        <v>0</v>
      </c>
      <c r="AC1769" s="1" t="str">
        <f>IF(AB1769=TRUE,'pg4'!C271,"")</f>
        <v/>
      </c>
      <c r="AD1769" s="1" t="str">
        <f>IF('pg4'!S271="Ordered",'pg4'!C271,"")</f>
        <v/>
      </c>
      <c r="AE1769" s="2" t="str">
        <f>IF('pg4'!C271&lt;&gt;"",COUNTIF(AD2:AD3002,'pg4'!C271)&gt;4,"--")</f>
        <v>--</v>
      </c>
      <c r="AF1769" s="1" t="str">
        <f ca="1">IF(startDate="",0,IF(AND('pg4'!T271&gt;=startDate,'pg4'!T271&lt;=endDate,'pg4'!R271&lt;&gt;""),'pg4'!R271,""))</f>
        <v/>
      </c>
      <c r="AG1769" s="110" t="str">
        <f>IF(AC1769="","",COUNTIFS(AC2:AC3002,AC1769))</f>
        <v/>
      </c>
      <c r="AH1769" s="2" t="str">
        <f ca="1">IFERROR(MONTH('pg4'!T271),"--")</f>
        <v>--</v>
      </c>
      <c r="AI1769" s="1">
        <f ca="1">COUNTIFS(AC2:AC3002,'pg4'!C271,AH2:AH3002,AH1769)</f>
        <v>0</v>
      </c>
    </row>
    <row r="1770" spans="27:35" ht="12.75" customHeight="1">
      <c r="AA1770" s="1">
        <f t="shared" si="28"/>
        <v>1769</v>
      </c>
      <c r="AB1770" s="1" t="b">
        <f>AND('pg4'!S272&lt;&gt;"Cancelled",'pg4'!S272&lt;&gt;"Account",'pg4'!S272&lt;&gt;"Pending",'pg4'!S272&lt;&gt;"")</f>
        <v>0</v>
      </c>
      <c r="AC1770" s="1" t="str">
        <f>IF(AB1770=TRUE,'pg4'!C272,"")</f>
        <v/>
      </c>
      <c r="AD1770" s="1" t="str">
        <f>IF('pg4'!S272="Ordered",'pg4'!C272,"")</f>
        <v/>
      </c>
      <c r="AE1770" s="2" t="str">
        <f>IF('pg4'!C272&lt;&gt;"",COUNTIF(AD2:AD3002,'pg4'!C272)&gt;4,"--")</f>
        <v>--</v>
      </c>
      <c r="AF1770" s="1" t="str">
        <f ca="1">IF(startDate="",0,IF(AND('pg4'!T272&gt;=startDate,'pg4'!T272&lt;=endDate,'pg4'!R272&lt;&gt;""),'pg4'!R272,""))</f>
        <v/>
      </c>
      <c r="AG1770" s="110" t="str">
        <f>IF(AC1770="","",COUNTIFS(AC2:AC3002,AC1770))</f>
        <v/>
      </c>
      <c r="AH1770" s="2" t="str">
        <f ca="1">IFERROR(MONTH('pg4'!T272),"--")</f>
        <v>--</v>
      </c>
      <c r="AI1770" s="1">
        <f ca="1">COUNTIFS(AC2:AC3002,'pg4'!C272,AH2:AH3002,AH1770)</f>
        <v>0</v>
      </c>
    </row>
    <row r="1771" spans="27:35" ht="12.75" customHeight="1">
      <c r="AA1771" s="1">
        <f t="shared" si="28"/>
        <v>1770</v>
      </c>
      <c r="AB1771" s="1" t="b">
        <f>AND('pg4'!S273&lt;&gt;"Cancelled",'pg4'!S273&lt;&gt;"Account",'pg4'!S273&lt;&gt;"Pending",'pg4'!S273&lt;&gt;"")</f>
        <v>0</v>
      </c>
      <c r="AC1771" s="1" t="str">
        <f>IF(AB1771=TRUE,'pg4'!C273,"")</f>
        <v/>
      </c>
      <c r="AD1771" s="1" t="str">
        <f>IF('pg4'!S273="Ordered",'pg4'!C273,"")</f>
        <v/>
      </c>
      <c r="AE1771" s="2" t="str">
        <f>IF('pg4'!C273&lt;&gt;"",COUNTIF(AD2:AD3002,'pg4'!C273)&gt;4,"--")</f>
        <v>--</v>
      </c>
      <c r="AF1771" s="1" t="str">
        <f ca="1">IF(startDate="",0,IF(AND('pg4'!T273&gt;=startDate,'pg4'!T273&lt;=endDate,'pg4'!R273&lt;&gt;""),'pg4'!R273,""))</f>
        <v/>
      </c>
      <c r="AG1771" s="110" t="str">
        <f>IF(AC1771="","",COUNTIFS(AC2:AC3002,AC1771))</f>
        <v/>
      </c>
      <c r="AH1771" s="2" t="str">
        <f ca="1">IFERROR(MONTH('pg4'!T273),"--")</f>
        <v>--</v>
      </c>
      <c r="AI1771" s="1">
        <f ca="1">COUNTIFS(AC2:AC3002,'pg4'!C273,AH2:AH3002,AH1771)</f>
        <v>0</v>
      </c>
    </row>
    <row r="1772" spans="27:35" ht="12.75" customHeight="1">
      <c r="AA1772" s="1">
        <f t="shared" si="28"/>
        <v>1771</v>
      </c>
      <c r="AB1772" s="1" t="b">
        <f>AND('pg4'!S274&lt;&gt;"Cancelled",'pg4'!S274&lt;&gt;"Account",'pg4'!S274&lt;&gt;"Pending",'pg4'!S274&lt;&gt;"")</f>
        <v>0</v>
      </c>
      <c r="AC1772" s="1" t="str">
        <f>IF(AB1772=TRUE,'pg4'!C274,"")</f>
        <v/>
      </c>
      <c r="AD1772" s="1" t="str">
        <f>IF('pg4'!S274="Ordered",'pg4'!C274,"")</f>
        <v/>
      </c>
      <c r="AE1772" s="2" t="str">
        <f>IF('pg4'!C274&lt;&gt;"",COUNTIF(AD2:AD3002,'pg4'!C274)&gt;4,"--")</f>
        <v>--</v>
      </c>
      <c r="AF1772" s="1" t="str">
        <f ca="1">IF(startDate="",0,IF(AND('pg4'!T274&gt;=startDate,'pg4'!T274&lt;=endDate,'pg4'!R274&lt;&gt;""),'pg4'!R274,""))</f>
        <v/>
      </c>
      <c r="AG1772" s="110" t="str">
        <f>IF(AC1772="","",COUNTIFS(AC2:AC3002,AC1772))</f>
        <v/>
      </c>
      <c r="AH1772" s="2" t="str">
        <f ca="1">IFERROR(MONTH('pg4'!T274),"--")</f>
        <v>--</v>
      </c>
      <c r="AI1772" s="1">
        <f ca="1">COUNTIFS(AC2:AC3002,'pg4'!C274,AH2:AH3002,AH1772)</f>
        <v>0</v>
      </c>
    </row>
    <row r="1773" spans="27:35" ht="12.75" customHeight="1">
      <c r="AA1773" s="1">
        <f t="shared" si="28"/>
        <v>1772</v>
      </c>
      <c r="AB1773" s="1" t="b">
        <f>AND('pg4'!S275&lt;&gt;"Cancelled",'pg4'!S275&lt;&gt;"Account",'pg4'!S275&lt;&gt;"Pending",'pg4'!S275&lt;&gt;"")</f>
        <v>0</v>
      </c>
      <c r="AC1773" s="1" t="str">
        <f>IF(AB1773=TRUE,'pg4'!C275,"")</f>
        <v/>
      </c>
      <c r="AD1773" s="1" t="str">
        <f>IF('pg4'!S275="Ordered",'pg4'!C275,"")</f>
        <v/>
      </c>
      <c r="AE1773" s="2" t="str">
        <f>IF('pg4'!C275&lt;&gt;"",COUNTIF(AD2:AD3002,'pg4'!C275)&gt;4,"--")</f>
        <v>--</v>
      </c>
      <c r="AF1773" s="1" t="str">
        <f ca="1">IF(startDate="",0,IF(AND('pg4'!T275&gt;=startDate,'pg4'!T275&lt;=endDate,'pg4'!R275&lt;&gt;""),'pg4'!R275,""))</f>
        <v/>
      </c>
      <c r="AG1773" s="110" t="str">
        <f>IF(AC1773="","",COUNTIFS(AC2:AC3002,AC1773))</f>
        <v/>
      </c>
      <c r="AH1773" s="2" t="str">
        <f ca="1">IFERROR(MONTH('pg4'!T275),"--")</f>
        <v>--</v>
      </c>
      <c r="AI1773" s="1">
        <f ca="1">COUNTIFS(AC2:AC3002,'pg4'!C275,AH2:AH3002,AH1773)</f>
        <v>0</v>
      </c>
    </row>
    <row r="1774" spans="27:35" ht="12.75" customHeight="1">
      <c r="AA1774" s="1">
        <f t="shared" si="28"/>
        <v>1773</v>
      </c>
      <c r="AB1774" s="1" t="b">
        <f>AND('pg4'!S276&lt;&gt;"Cancelled",'pg4'!S276&lt;&gt;"Account",'pg4'!S276&lt;&gt;"Pending",'pg4'!S276&lt;&gt;"")</f>
        <v>0</v>
      </c>
      <c r="AC1774" s="1" t="str">
        <f>IF(AB1774=TRUE,'pg4'!C276,"")</f>
        <v/>
      </c>
      <c r="AD1774" s="1" t="str">
        <f>IF('pg4'!S276="Ordered",'pg4'!C276,"")</f>
        <v/>
      </c>
      <c r="AE1774" s="2" t="str">
        <f>IF('pg4'!C276&lt;&gt;"",COUNTIF(AD2:AD3002,'pg4'!C276)&gt;4,"--")</f>
        <v>--</v>
      </c>
      <c r="AF1774" s="1" t="str">
        <f ca="1">IF(startDate="",0,IF(AND('pg4'!T276&gt;=startDate,'pg4'!T276&lt;=endDate,'pg4'!R276&lt;&gt;""),'pg4'!R276,""))</f>
        <v/>
      </c>
      <c r="AG1774" s="110" t="str">
        <f>IF(AC1774="","",COUNTIFS(AC2:AC3002,AC1774))</f>
        <v/>
      </c>
      <c r="AH1774" s="2" t="str">
        <f ca="1">IFERROR(MONTH('pg4'!T276),"--")</f>
        <v>--</v>
      </c>
      <c r="AI1774" s="1">
        <f ca="1">COUNTIFS(AC2:AC3002,'pg4'!C276,AH2:AH3002,AH1774)</f>
        <v>0</v>
      </c>
    </row>
    <row r="1775" spans="27:35" ht="12.75" customHeight="1">
      <c r="AA1775" s="1">
        <f t="shared" si="28"/>
        <v>1774</v>
      </c>
      <c r="AB1775" s="1" t="b">
        <f>AND('pg4'!S277&lt;&gt;"Cancelled",'pg4'!S277&lt;&gt;"Account",'pg4'!S277&lt;&gt;"Pending",'pg4'!S277&lt;&gt;"")</f>
        <v>0</v>
      </c>
      <c r="AC1775" s="1" t="str">
        <f>IF(AB1775=TRUE,'pg4'!C277,"")</f>
        <v/>
      </c>
      <c r="AD1775" s="1" t="str">
        <f>IF('pg4'!S277="Ordered",'pg4'!C277,"")</f>
        <v/>
      </c>
      <c r="AE1775" s="2" t="str">
        <f>IF('pg4'!C277&lt;&gt;"",COUNTIF(AD2:AD3002,'pg4'!C277)&gt;4,"--")</f>
        <v>--</v>
      </c>
      <c r="AF1775" s="1" t="str">
        <f ca="1">IF(startDate="",0,IF(AND('pg4'!T277&gt;=startDate,'pg4'!T277&lt;=endDate,'pg4'!R277&lt;&gt;""),'pg4'!R277,""))</f>
        <v/>
      </c>
      <c r="AG1775" s="110" t="str">
        <f>IF(AC1775="","",COUNTIFS(AC2:AC3002,AC1775))</f>
        <v/>
      </c>
      <c r="AH1775" s="2" t="str">
        <f ca="1">IFERROR(MONTH('pg4'!T277),"--")</f>
        <v>--</v>
      </c>
      <c r="AI1775" s="1">
        <f ca="1">COUNTIFS(AC2:AC3002,'pg4'!C277,AH2:AH3002,AH1775)</f>
        <v>0</v>
      </c>
    </row>
    <row r="1776" spans="27:35" ht="12.75" customHeight="1">
      <c r="AA1776" s="1">
        <f t="shared" si="28"/>
        <v>1775</v>
      </c>
      <c r="AB1776" s="1" t="b">
        <f>AND('pg4'!S278&lt;&gt;"Cancelled",'pg4'!S278&lt;&gt;"Account",'pg4'!S278&lt;&gt;"Pending",'pg4'!S278&lt;&gt;"")</f>
        <v>0</v>
      </c>
      <c r="AC1776" s="1" t="str">
        <f>IF(AB1776=TRUE,'pg4'!C278,"")</f>
        <v/>
      </c>
      <c r="AD1776" s="1" t="str">
        <f>IF('pg4'!S278="Ordered",'pg4'!C278,"")</f>
        <v/>
      </c>
      <c r="AE1776" s="2" t="str">
        <f>IF('pg4'!C278&lt;&gt;"",COUNTIF(AD2:AD3002,'pg4'!C278)&gt;4,"--")</f>
        <v>--</v>
      </c>
      <c r="AF1776" s="1" t="str">
        <f ca="1">IF(startDate="",0,IF(AND('pg4'!T278&gt;=startDate,'pg4'!T278&lt;=endDate,'pg4'!R278&lt;&gt;""),'pg4'!R278,""))</f>
        <v/>
      </c>
      <c r="AG1776" s="110" t="str">
        <f>IF(AC1776="","",COUNTIFS(AC2:AC3002,AC1776))</f>
        <v/>
      </c>
      <c r="AH1776" s="2" t="str">
        <f ca="1">IFERROR(MONTH('pg4'!T278),"--")</f>
        <v>--</v>
      </c>
      <c r="AI1776" s="1">
        <f ca="1">COUNTIFS(AC2:AC3002,'pg4'!C278,AH2:AH3002,AH1776)</f>
        <v>0</v>
      </c>
    </row>
    <row r="1777" spans="27:35" ht="12.75" customHeight="1">
      <c r="AA1777" s="1">
        <f t="shared" si="28"/>
        <v>1776</v>
      </c>
      <c r="AB1777" s="1" t="b">
        <f>AND('pg4'!S279&lt;&gt;"Cancelled",'pg4'!S279&lt;&gt;"Account",'pg4'!S279&lt;&gt;"Pending",'pg4'!S279&lt;&gt;"")</f>
        <v>0</v>
      </c>
      <c r="AC1777" s="1" t="str">
        <f>IF(AB1777=TRUE,'pg4'!C279,"")</f>
        <v/>
      </c>
      <c r="AD1777" s="1" t="str">
        <f>IF('pg4'!S279="Ordered",'pg4'!C279,"")</f>
        <v/>
      </c>
      <c r="AE1777" s="2" t="str">
        <f>IF('pg4'!C279&lt;&gt;"",COUNTIF(AD2:AD3002,'pg4'!C279)&gt;4,"--")</f>
        <v>--</v>
      </c>
      <c r="AF1777" s="1" t="str">
        <f ca="1">IF(startDate="",0,IF(AND('pg4'!T279&gt;=startDate,'pg4'!T279&lt;=endDate,'pg4'!R279&lt;&gt;""),'pg4'!R279,""))</f>
        <v/>
      </c>
      <c r="AG1777" s="110" t="str">
        <f>IF(AC1777="","",COUNTIFS(AC2:AC3002,AC1777))</f>
        <v/>
      </c>
      <c r="AH1777" s="2" t="str">
        <f ca="1">IFERROR(MONTH('pg4'!T279),"--")</f>
        <v>--</v>
      </c>
      <c r="AI1777" s="1">
        <f ca="1">COUNTIFS(AC2:AC3002,'pg4'!C279,AH2:AH3002,AH1777)</f>
        <v>0</v>
      </c>
    </row>
    <row r="1778" spans="27:35" ht="12.75" customHeight="1">
      <c r="AA1778" s="1">
        <f t="shared" si="28"/>
        <v>1777</v>
      </c>
      <c r="AB1778" s="1" t="b">
        <f>AND('pg4'!S280&lt;&gt;"Cancelled",'pg4'!S280&lt;&gt;"Account",'pg4'!S280&lt;&gt;"Pending",'pg4'!S280&lt;&gt;"")</f>
        <v>0</v>
      </c>
      <c r="AC1778" s="1" t="str">
        <f>IF(AB1778=TRUE,'pg4'!C280,"")</f>
        <v/>
      </c>
      <c r="AD1778" s="1" t="str">
        <f>IF('pg4'!S280="Ordered",'pg4'!C280,"")</f>
        <v/>
      </c>
      <c r="AE1778" s="2" t="str">
        <f>IF('pg4'!C280&lt;&gt;"",COUNTIF(AD2:AD3002,'pg4'!C280)&gt;4,"--")</f>
        <v>--</v>
      </c>
      <c r="AF1778" s="1" t="str">
        <f ca="1">IF(startDate="",0,IF(AND('pg4'!T280&gt;=startDate,'pg4'!T280&lt;=endDate,'pg4'!R280&lt;&gt;""),'pg4'!R280,""))</f>
        <v/>
      </c>
      <c r="AG1778" s="110" t="str">
        <f>IF(AC1778="","",COUNTIFS(AC2:AC3002,AC1778))</f>
        <v/>
      </c>
      <c r="AH1778" s="2" t="str">
        <f ca="1">IFERROR(MONTH('pg4'!T280),"--")</f>
        <v>--</v>
      </c>
      <c r="AI1778" s="1">
        <f ca="1">COUNTIFS(AC2:AC3002,'pg4'!C280,AH2:AH3002,AH1778)</f>
        <v>0</v>
      </c>
    </row>
    <row r="1779" spans="27:35" ht="12.75" customHeight="1">
      <c r="AA1779" s="1">
        <f t="shared" si="28"/>
        <v>1778</v>
      </c>
      <c r="AB1779" s="1" t="b">
        <f>AND('pg4'!S281&lt;&gt;"Cancelled",'pg4'!S281&lt;&gt;"Account",'pg4'!S281&lt;&gt;"Pending",'pg4'!S281&lt;&gt;"")</f>
        <v>0</v>
      </c>
      <c r="AC1779" s="1" t="str">
        <f>IF(AB1779=TRUE,'pg4'!C281,"")</f>
        <v/>
      </c>
      <c r="AD1779" s="1" t="str">
        <f>IF('pg4'!S281="Ordered",'pg4'!C281,"")</f>
        <v/>
      </c>
      <c r="AE1779" s="2" t="str">
        <f>IF('pg4'!C281&lt;&gt;"",COUNTIF(AD2:AD3002,'pg4'!C281)&gt;4,"--")</f>
        <v>--</v>
      </c>
      <c r="AF1779" s="1" t="str">
        <f ca="1">IF(startDate="",0,IF(AND('pg4'!T281&gt;=startDate,'pg4'!T281&lt;=endDate,'pg4'!R281&lt;&gt;""),'pg4'!R281,""))</f>
        <v/>
      </c>
      <c r="AG1779" s="110" t="str">
        <f>IF(AC1779="","",COUNTIFS(AC2:AC3002,AC1779))</f>
        <v/>
      </c>
      <c r="AH1779" s="2" t="str">
        <f ca="1">IFERROR(MONTH('pg4'!T281),"--")</f>
        <v>--</v>
      </c>
      <c r="AI1779" s="1">
        <f ca="1">COUNTIFS(AC2:AC3002,'pg4'!C281,AH2:AH3002,AH1779)</f>
        <v>0</v>
      </c>
    </row>
    <row r="1780" spans="27:35" ht="12.75" customHeight="1">
      <c r="AA1780" s="1">
        <f t="shared" si="28"/>
        <v>1779</v>
      </c>
      <c r="AB1780" s="1" t="b">
        <f>AND('pg4'!S282&lt;&gt;"Cancelled",'pg4'!S282&lt;&gt;"Account",'pg4'!S282&lt;&gt;"Pending",'pg4'!S282&lt;&gt;"")</f>
        <v>0</v>
      </c>
      <c r="AC1780" s="1" t="str">
        <f>IF(AB1780=TRUE,'pg4'!C282,"")</f>
        <v/>
      </c>
      <c r="AD1780" s="1" t="str">
        <f>IF('pg4'!S282="Ordered",'pg4'!C282,"")</f>
        <v/>
      </c>
      <c r="AE1780" s="2" t="str">
        <f>IF('pg4'!C282&lt;&gt;"",COUNTIF(AD2:AD3002,'pg4'!C282)&gt;4,"--")</f>
        <v>--</v>
      </c>
      <c r="AF1780" s="1" t="str">
        <f ca="1">IF(startDate="",0,IF(AND('pg4'!T282&gt;=startDate,'pg4'!T282&lt;=endDate,'pg4'!R282&lt;&gt;""),'pg4'!R282,""))</f>
        <v/>
      </c>
      <c r="AG1780" s="110" t="str">
        <f>IF(AC1780="","",COUNTIFS(AC2:AC3002,AC1780))</f>
        <v/>
      </c>
      <c r="AH1780" s="2" t="str">
        <f ca="1">IFERROR(MONTH('pg4'!T282),"--")</f>
        <v>--</v>
      </c>
      <c r="AI1780" s="1">
        <f ca="1">COUNTIFS(AC2:AC3002,'pg4'!C282,AH2:AH3002,AH1780)</f>
        <v>0</v>
      </c>
    </row>
    <row r="1781" spans="27:35" ht="12.75" customHeight="1">
      <c r="AA1781" s="1">
        <f t="shared" si="28"/>
        <v>1780</v>
      </c>
      <c r="AB1781" s="1" t="b">
        <f>AND('pg4'!S283&lt;&gt;"Cancelled",'pg4'!S283&lt;&gt;"Account",'pg4'!S283&lt;&gt;"Pending",'pg4'!S283&lt;&gt;"")</f>
        <v>0</v>
      </c>
      <c r="AC1781" s="1" t="str">
        <f>IF(AB1781=TRUE,'pg4'!C283,"")</f>
        <v/>
      </c>
      <c r="AD1781" s="1" t="str">
        <f>IF('pg4'!S283="Ordered",'pg4'!C283,"")</f>
        <v/>
      </c>
      <c r="AE1781" s="2" t="str">
        <f>IF('pg4'!C283&lt;&gt;"",COUNTIF(AD2:AD3002,'pg4'!C283)&gt;4,"--")</f>
        <v>--</v>
      </c>
      <c r="AF1781" s="1" t="str">
        <f ca="1">IF(startDate="",0,IF(AND('pg4'!T283&gt;=startDate,'pg4'!T283&lt;=endDate,'pg4'!R283&lt;&gt;""),'pg4'!R283,""))</f>
        <v/>
      </c>
      <c r="AG1781" s="110" t="str">
        <f>IF(AC1781="","",COUNTIFS(AC2:AC3002,AC1781))</f>
        <v/>
      </c>
      <c r="AH1781" s="2" t="str">
        <f ca="1">IFERROR(MONTH('pg4'!T283),"--")</f>
        <v>--</v>
      </c>
      <c r="AI1781" s="1">
        <f ca="1">COUNTIFS(AC2:AC3002,'pg4'!C283,AH2:AH3002,AH1781)</f>
        <v>0</v>
      </c>
    </row>
    <row r="1782" spans="27:35" ht="12.75" customHeight="1">
      <c r="AA1782" s="1">
        <f t="shared" si="28"/>
        <v>1781</v>
      </c>
      <c r="AB1782" s="1" t="b">
        <f>AND('pg4'!S284&lt;&gt;"Cancelled",'pg4'!S284&lt;&gt;"Account",'pg4'!S284&lt;&gt;"Pending",'pg4'!S284&lt;&gt;"")</f>
        <v>0</v>
      </c>
      <c r="AC1782" s="1" t="str">
        <f>IF(AB1782=TRUE,'pg4'!C284,"")</f>
        <v/>
      </c>
      <c r="AD1782" s="1" t="str">
        <f>IF('pg4'!S284="Ordered",'pg4'!C284,"")</f>
        <v/>
      </c>
      <c r="AE1782" s="2" t="str">
        <f>IF('pg4'!C284&lt;&gt;"",COUNTIF(AD2:AD3002,'pg4'!C284)&gt;4,"--")</f>
        <v>--</v>
      </c>
      <c r="AF1782" s="1" t="str">
        <f ca="1">IF(startDate="",0,IF(AND('pg4'!T284&gt;=startDate,'pg4'!T284&lt;=endDate,'pg4'!R284&lt;&gt;""),'pg4'!R284,""))</f>
        <v/>
      </c>
      <c r="AG1782" s="110" t="str">
        <f>IF(AC1782="","",COUNTIFS(AC2:AC3002,AC1782))</f>
        <v/>
      </c>
      <c r="AH1782" s="2" t="str">
        <f ca="1">IFERROR(MONTH('pg4'!T284),"--")</f>
        <v>--</v>
      </c>
      <c r="AI1782" s="1">
        <f ca="1">COUNTIFS(AC2:AC3002,'pg4'!C284,AH2:AH3002,AH1782)</f>
        <v>0</v>
      </c>
    </row>
    <row r="1783" spans="27:35" ht="12.75" customHeight="1">
      <c r="AA1783" s="1">
        <f t="shared" si="28"/>
        <v>1782</v>
      </c>
      <c r="AB1783" s="1" t="b">
        <f>AND('pg4'!S285&lt;&gt;"Cancelled",'pg4'!S285&lt;&gt;"Account",'pg4'!S285&lt;&gt;"Pending",'pg4'!S285&lt;&gt;"")</f>
        <v>0</v>
      </c>
      <c r="AC1783" s="1" t="str">
        <f>IF(AB1783=TRUE,'pg4'!C285,"")</f>
        <v/>
      </c>
      <c r="AD1783" s="1" t="str">
        <f>IF('pg4'!S285="Ordered",'pg4'!C285,"")</f>
        <v/>
      </c>
      <c r="AE1783" s="2" t="str">
        <f>IF('pg4'!C285&lt;&gt;"",COUNTIF(AD2:AD3002,'pg4'!C285)&gt;4,"--")</f>
        <v>--</v>
      </c>
      <c r="AF1783" s="1" t="str">
        <f ca="1">IF(startDate="",0,IF(AND('pg4'!T285&gt;=startDate,'pg4'!T285&lt;=endDate,'pg4'!R285&lt;&gt;""),'pg4'!R285,""))</f>
        <v/>
      </c>
      <c r="AG1783" s="110" t="str">
        <f>IF(AC1783="","",COUNTIFS(AC2:AC3002,AC1783))</f>
        <v/>
      </c>
      <c r="AH1783" s="2" t="str">
        <f ca="1">IFERROR(MONTH('pg4'!T285),"--")</f>
        <v>--</v>
      </c>
      <c r="AI1783" s="1">
        <f ca="1">COUNTIFS(AC2:AC3002,'pg4'!C285,AH2:AH3002,AH1783)</f>
        <v>0</v>
      </c>
    </row>
    <row r="1784" spans="27:35" ht="12.75" customHeight="1">
      <c r="AA1784" s="1">
        <f t="shared" si="28"/>
        <v>1783</v>
      </c>
      <c r="AB1784" s="1" t="b">
        <f>AND('pg4'!S286&lt;&gt;"Cancelled",'pg4'!S286&lt;&gt;"Account",'pg4'!S286&lt;&gt;"Pending",'pg4'!S286&lt;&gt;"")</f>
        <v>0</v>
      </c>
      <c r="AC1784" s="1" t="str">
        <f>IF(AB1784=TRUE,'pg4'!C286,"")</f>
        <v/>
      </c>
      <c r="AD1784" s="1" t="str">
        <f>IF('pg4'!S286="Ordered",'pg4'!C286,"")</f>
        <v/>
      </c>
      <c r="AE1784" s="2" t="str">
        <f>IF('pg4'!C286&lt;&gt;"",COUNTIF(AD2:AD3002,'pg4'!C286)&gt;4,"--")</f>
        <v>--</v>
      </c>
      <c r="AF1784" s="1" t="str">
        <f ca="1">IF(startDate="",0,IF(AND('pg4'!T286&gt;=startDate,'pg4'!T286&lt;=endDate,'pg4'!R286&lt;&gt;""),'pg4'!R286,""))</f>
        <v/>
      </c>
      <c r="AG1784" s="110" t="str">
        <f>IF(AC1784="","",COUNTIFS(AC2:AC3002,AC1784))</f>
        <v/>
      </c>
      <c r="AH1784" s="2" t="str">
        <f ca="1">IFERROR(MONTH('pg4'!T286),"--")</f>
        <v>--</v>
      </c>
      <c r="AI1784" s="1">
        <f ca="1">COUNTIFS(AC2:AC3002,'pg4'!C286,AH2:AH3002,AH1784)</f>
        <v>0</v>
      </c>
    </row>
    <row r="1785" spans="27:35" ht="12.75" customHeight="1">
      <c r="AA1785" s="1">
        <f t="shared" si="28"/>
        <v>1784</v>
      </c>
      <c r="AB1785" s="1" t="b">
        <f>AND('pg4'!S287&lt;&gt;"Cancelled",'pg4'!S287&lt;&gt;"Account",'pg4'!S287&lt;&gt;"Pending",'pg4'!S287&lt;&gt;"")</f>
        <v>0</v>
      </c>
      <c r="AC1785" s="1" t="str">
        <f>IF(AB1785=TRUE,'pg4'!C287,"")</f>
        <v/>
      </c>
      <c r="AD1785" s="1" t="str">
        <f>IF('pg4'!S287="Ordered",'pg4'!C287,"")</f>
        <v/>
      </c>
      <c r="AE1785" s="2" t="str">
        <f>IF('pg4'!C287&lt;&gt;"",COUNTIF(AD2:AD3002,'pg4'!C287)&gt;4,"--")</f>
        <v>--</v>
      </c>
      <c r="AF1785" s="1" t="str">
        <f ca="1">IF(startDate="",0,IF(AND('pg4'!T287&gt;=startDate,'pg4'!T287&lt;=endDate,'pg4'!R287&lt;&gt;""),'pg4'!R287,""))</f>
        <v/>
      </c>
      <c r="AG1785" s="110" t="str">
        <f>IF(AC1785="","",COUNTIFS(AC2:AC3002,AC1785))</f>
        <v/>
      </c>
      <c r="AH1785" s="2" t="str">
        <f ca="1">IFERROR(MONTH('pg4'!T287),"--")</f>
        <v>--</v>
      </c>
      <c r="AI1785" s="1">
        <f ca="1">COUNTIFS(AC2:AC3002,'pg4'!C287,AH2:AH3002,AH1785)</f>
        <v>0</v>
      </c>
    </row>
    <row r="1786" spans="27:35" ht="12.75" customHeight="1">
      <c r="AA1786" s="1">
        <f t="shared" si="28"/>
        <v>1785</v>
      </c>
      <c r="AB1786" s="1" t="b">
        <f>AND('pg4'!S288&lt;&gt;"Cancelled",'pg4'!S288&lt;&gt;"Account",'pg4'!S288&lt;&gt;"Pending",'pg4'!S288&lt;&gt;"")</f>
        <v>0</v>
      </c>
      <c r="AC1786" s="1" t="str">
        <f>IF(AB1786=TRUE,'pg4'!C288,"")</f>
        <v/>
      </c>
      <c r="AD1786" s="1" t="str">
        <f>IF('pg4'!S288="Ordered",'pg4'!C288,"")</f>
        <v/>
      </c>
      <c r="AE1786" s="2" t="str">
        <f>IF('pg4'!C288&lt;&gt;"",COUNTIF(AD2:AD3002,'pg4'!C288)&gt;4,"--")</f>
        <v>--</v>
      </c>
      <c r="AF1786" s="1" t="str">
        <f ca="1">IF(startDate="",0,IF(AND('pg4'!T288&gt;=startDate,'pg4'!T288&lt;=endDate,'pg4'!R288&lt;&gt;""),'pg4'!R288,""))</f>
        <v/>
      </c>
      <c r="AG1786" s="110" t="str">
        <f>IF(AC1786="","",COUNTIFS(AC2:AC3002,AC1786))</f>
        <v/>
      </c>
      <c r="AH1786" s="2" t="str">
        <f ca="1">IFERROR(MONTH('pg4'!T288),"--")</f>
        <v>--</v>
      </c>
      <c r="AI1786" s="1">
        <f ca="1">COUNTIFS(AC2:AC3002,'pg4'!C288,AH2:AH3002,AH1786)</f>
        <v>0</v>
      </c>
    </row>
    <row r="1787" spans="27:35" ht="12.75" customHeight="1">
      <c r="AA1787" s="1">
        <f t="shared" si="28"/>
        <v>1786</v>
      </c>
      <c r="AB1787" s="1" t="b">
        <f>AND('pg4'!S289&lt;&gt;"Cancelled",'pg4'!S289&lt;&gt;"Account",'pg4'!S289&lt;&gt;"Pending",'pg4'!S289&lt;&gt;"")</f>
        <v>0</v>
      </c>
      <c r="AC1787" s="1" t="str">
        <f>IF(AB1787=TRUE,'pg4'!C289,"")</f>
        <v/>
      </c>
      <c r="AD1787" s="1" t="str">
        <f>IF('pg4'!S289="Ordered",'pg4'!C289,"")</f>
        <v/>
      </c>
      <c r="AE1787" s="2" t="str">
        <f>IF('pg4'!C289&lt;&gt;"",COUNTIF(AD2:AD3002,'pg4'!C289)&gt;4,"--")</f>
        <v>--</v>
      </c>
      <c r="AF1787" s="1" t="str">
        <f ca="1">IF(startDate="",0,IF(AND('pg4'!T289&gt;=startDate,'pg4'!T289&lt;=endDate,'pg4'!R289&lt;&gt;""),'pg4'!R289,""))</f>
        <v/>
      </c>
      <c r="AG1787" s="110" t="str">
        <f>IF(AC1787="","",COUNTIFS(AC2:AC3002,AC1787))</f>
        <v/>
      </c>
      <c r="AH1787" s="2" t="str">
        <f ca="1">IFERROR(MONTH('pg4'!T289),"--")</f>
        <v>--</v>
      </c>
      <c r="AI1787" s="1">
        <f ca="1">COUNTIFS(AC2:AC3002,'pg4'!C289,AH2:AH3002,AH1787)</f>
        <v>0</v>
      </c>
    </row>
    <row r="1788" spans="27:35" ht="12.75" customHeight="1">
      <c r="AA1788" s="1">
        <f t="shared" si="28"/>
        <v>1787</v>
      </c>
      <c r="AB1788" s="1" t="b">
        <f>AND('pg4'!S290&lt;&gt;"Cancelled",'pg4'!S290&lt;&gt;"Account",'pg4'!S290&lt;&gt;"Pending",'pg4'!S290&lt;&gt;"")</f>
        <v>0</v>
      </c>
      <c r="AC1788" s="1" t="str">
        <f>IF(AB1788=TRUE,'pg4'!C290,"")</f>
        <v/>
      </c>
      <c r="AD1788" s="1" t="str">
        <f>IF('pg4'!S290="Ordered",'pg4'!C290,"")</f>
        <v/>
      </c>
      <c r="AE1788" s="2" t="str">
        <f>IF('pg4'!C290&lt;&gt;"",COUNTIF(AD2:AD3002,'pg4'!C290)&gt;4,"--")</f>
        <v>--</v>
      </c>
      <c r="AF1788" s="1" t="str">
        <f ca="1">IF(startDate="",0,IF(AND('pg4'!T290&gt;=startDate,'pg4'!T290&lt;=endDate,'pg4'!R290&lt;&gt;""),'pg4'!R290,""))</f>
        <v/>
      </c>
      <c r="AG1788" s="110" t="str">
        <f>IF(AC1788="","",COUNTIFS(AC2:AC3002,AC1788))</f>
        <v/>
      </c>
      <c r="AH1788" s="2" t="str">
        <f ca="1">IFERROR(MONTH('pg4'!T290),"--")</f>
        <v>--</v>
      </c>
      <c r="AI1788" s="1">
        <f ca="1">COUNTIFS(AC2:AC3002,'pg4'!C290,AH2:AH3002,AH1788)</f>
        <v>0</v>
      </c>
    </row>
    <row r="1789" spans="27:35" ht="12.75" customHeight="1">
      <c r="AA1789" s="1">
        <f t="shared" si="28"/>
        <v>1788</v>
      </c>
      <c r="AB1789" s="1" t="b">
        <f>AND('pg4'!S291&lt;&gt;"Cancelled",'pg4'!S291&lt;&gt;"Account",'pg4'!S291&lt;&gt;"Pending",'pg4'!S291&lt;&gt;"")</f>
        <v>0</v>
      </c>
      <c r="AC1789" s="1" t="str">
        <f>IF(AB1789=TRUE,'pg4'!C291,"")</f>
        <v/>
      </c>
      <c r="AD1789" s="1" t="str">
        <f>IF('pg4'!S291="Ordered",'pg4'!C291,"")</f>
        <v/>
      </c>
      <c r="AE1789" s="2" t="str">
        <f>IF('pg4'!C291&lt;&gt;"",COUNTIF(AD2:AD3002,'pg4'!C291)&gt;4,"--")</f>
        <v>--</v>
      </c>
      <c r="AF1789" s="1" t="str">
        <f ca="1">IF(startDate="",0,IF(AND('pg4'!T291&gt;=startDate,'pg4'!T291&lt;=endDate,'pg4'!R291&lt;&gt;""),'pg4'!R291,""))</f>
        <v/>
      </c>
      <c r="AG1789" s="110" t="str">
        <f>IF(AC1789="","",COUNTIFS(AC2:AC3002,AC1789))</f>
        <v/>
      </c>
      <c r="AH1789" s="2" t="str">
        <f ca="1">IFERROR(MONTH('pg4'!T291),"--")</f>
        <v>--</v>
      </c>
      <c r="AI1789" s="1">
        <f ca="1">COUNTIFS(AC2:AC3002,'pg4'!C291,AH2:AH3002,AH1789)</f>
        <v>0</v>
      </c>
    </row>
    <row r="1790" spans="27:35" ht="12.75" customHeight="1">
      <c r="AA1790" s="1">
        <f t="shared" si="28"/>
        <v>1789</v>
      </c>
      <c r="AB1790" s="1" t="b">
        <f>AND('pg4'!S292&lt;&gt;"Cancelled",'pg4'!S292&lt;&gt;"Account",'pg4'!S292&lt;&gt;"Pending",'pg4'!S292&lt;&gt;"")</f>
        <v>0</v>
      </c>
      <c r="AC1790" s="1" t="str">
        <f>IF(AB1790=TRUE,'pg4'!C292,"")</f>
        <v/>
      </c>
      <c r="AD1790" s="1" t="str">
        <f>IF('pg4'!S292="Ordered",'pg4'!C292,"")</f>
        <v/>
      </c>
      <c r="AE1790" s="2" t="str">
        <f>IF('pg4'!C292&lt;&gt;"",COUNTIF(AD2:AD3002,'pg4'!C292)&gt;4,"--")</f>
        <v>--</v>
      </c>
      <c r="AF1790" s="1" t="str">
        <f ca="1">IF(startDate="",0,IF(AND('pg4'!T292&gt;=startDate,'pg4'!T292&lt;=endDate,'pg4'!R292&lt;&gt;""),'pg4'!R292,""))</f>
        <v/>
      </c>
      <c r="AG1790" s="110" t="str">
        <f>IF(AC1790="","",COUNTIFS(AC2:AC3002,AC1790))</f>
        <v/>
      </c>
      <c r="AH1790" s="2" t="str">
        <f ca="1">IFERROR(MONTH('pg4'!T292),"--")</f>
        <v>--</v>
      </c>
      <c r="AI1790" s="1">
        <f ca="1">COUNTIFS(AC2:AC3002,'pg4'!C292,AH2:AH3002,AH1790)</f>
        <v>0</v>
      </c>
    </row>
    <row r="1791" spans="27:35" ht="12.75" customHeight="1">
      <c r="AA1791" s="1">
        <f t="shared" si="28"/>
        <v>1790</v>
      </c>
      <c r="AB1791" s="1" t="b">
        <f>AND('pg4'!S293&lt;&gt;"Cancelled",'pg4'!S293&lt;&gt;"Account",'pg4'!S293&lt;&gt;"Pending",'pg4'!S293&lt;&gt;"")</f>
        <v>0</v>
      </c>
      <c r="AC1791" s="1" t="str">
        <f>IF(AB1791=TRUE,'pg4'!C293,"")</f>
        <v/>
      </c>
      <c r="AD1791" s="1" t="str">
        <f>IF('pg4'!S293="Ordered",'pg4'!C293,"")</f>
        <v/>
      </c>
      <c r="AE1791" s="2" t="str">
        <f>IF('pg4'!C293&lt;&gt;"",COUNTIF(AD2:AD3002,'pg4'!C293)&gt;4,"--")</f>
        <v>--</v>
      </c>
      <c r="AF1791" s="1" t="str">
        <f ca="1">IF(startDate="",0,IF(AND('pg4'!T293&gt;=startDate,'pg4'!T293&lt;=endDate,'pg4'!R293&lt;&gt;""),'pg4'!R293,""))</f>
        <v/>
      </c>
      <c r="AG1791" s="110" t="str">
        <f>IF(AC1791="","",COUNTIFS(AC2:AC3002,AC1791))</f>
        <v/>
      </c>
      <c r="AH1791" s="2" t="str">
        <f ca="1">IFERROR(MONTH('pg4'!T293),"--")</f>
        <v>--</v>
      </c>
      <c r="AI1791" s="1">
        <f ca="1">COUNTIFS(AC2:AC3002,'pg4'!C293,AH2:AH3002,AH1791)</f>
        <v>0</v>
      </c>
    </row>
    <row r="1792" spans="27:35" ht="12.75" customHeight="1">
      <c r="AA1792" s="1">
        <f t="shared" si="28"/>
        <v>1791</v>
      </c>
      <c r="AB1792" s="1" t="b">
        <f>AND('pg4'!S294&lt;&gt;"Cancelled",'pg4'!S294&lt;&gt;"Account",'pg4'!S294&lt;&gt;"Pending",'pg4'!S294&lt;&gt;"")</f>
        <v>0</v>
      </c>
      <c r="AC1792" s="1" t="str">
        <f>IF(AB1792=TRUE,'pg4'!C294,"")</f>
        <v/>
      </c>
      <c r="AD1792" s="1" t="str">
        <f>IF('pg4'!S294="Ordered",'pg4'!C294,"")</f>
        <v/>
      </c>
      <c r="AE1792" s="2" t="str">
        <f>IF('pg4'!C294&lt;&gt;"",COUNTIF(AD2:AD3002,'pg4'!C294)&gt;4,"--")</f>
        <v>--</v>
      </c>
      <c r="AF1792" s="1" t="str">
        <f ca="1">IF(startDate="",0,IF(AND('pg4'!T294&gt;=startDate,'pg4'!T294&lt;=endDate,'pg4'!R294&lt;&gt;""),'pg4'!R294,""))</f>
        <v/>
      </c>
      <c r="AG1792" s="110" t="str">
        <f>IF(AC1792="","",COUNTIFS(AC2:AC3002,AC1792))</f>
        <v/>
      </c>
      <c r="AH1792" s="2" t="str">
        <f ca="1">IFERROR(MONTH('pg4'!T294),"--")</f>
        <v>--</v>
      </c>
      <c r="AI1792" s="1">
        <f ca="1">COUNTIFS(AC2:AC3002,'pg4'!C294,AH2:AH3002,AH1792)</f>
        <v>0</v>
      </c>
    </row>
    <row r="1793" spans="27:35" ht="12.75" customHeight="1">
      <c r="AA1793" s="1">
        <f t="shared" si="28"/>
        <v>1792</v>
      </c>
      <c r="AB1793" s="1" t="b">
        <f>AND('pg4'!S295&lt;&gt;"Cancelled",'pg4'!S295&lt;&gt;"Account",'pg4'!S295&lt;&gt;"Pending",'pg4'!S295&lt;&gt;"")</f>
        <v>0</v>
      </c>
      <c r="AC1793" s="1" t="str">
        <f>IF(AB1793=TRUE,'pg4'!C295,"")</f>
        <v/>
      </c>
      <c r="AD1793" s="1" t="str">
        <f>IF('pg4'!S295="Ordered",'pg4'!C295,"")</f>
        <v/>
      </c>
      <c r="AE1793" s="2" t="str">
        <f>IF('pg4'!C295&lt;&gt;"",COUNTIF(AD2:AD3002,'pg4'!C295)&gt;4,"--")</f>
        <v>--</v>
      </c>
      <c r="AF1793" s="1" t="str">
        <f ca="1">IF(startDate="",0,IF(AND('pg4'!T295&gt;=startDate,'pg4'!T295&lt;=endDate,'pg4'!R295&lt;&gt;""),'pg4'!R295,""))</f>
        <v/>
      </c>
      <c r="AG1793" s="110" t="str">
        <f>IF(AC1793="","",COUNTIFS(AC2:AC3002,AC1793))</f>
        <v/>
      </c>
      <c r="AH1793" s="2" t="str">
        <f ca="1">IFERROR(MONTH('pg4'!T295),"--")</f>
        <v>--</v>
      </c>
      <c r="AI1793" s="1">
        <f ca="1">COUNTIFS(AC2:AC3002,'pg4'!C295,AH2:AH3002,AH1793)</f>
        <v>0</v>
      </c>
    </row>
    <row r="1794" spans="27:35" ht="12.75" customHeight="1">
      <c r="AA1794" s="1">
        <f t="shared" si="28"/>
        <v>1793</v>
      </c>
      <c r="AB1794" s="1" t="b">
        <f>AND('pg4'!S296&lt;&gt;"Cancelled",'pg4'!S296&lt;&gt;"Account",'pg4'!S296&lt;&gt;"Pending",'pg4'!S296&lt;&gt;"")</f>
        <v>0</v>
      </c>
      <c r="AC1794" s="1" t="str">
        <f>IF(AB1794=TRUE,'pg4'!C296,"")</f>
        <v/>
      </c>
      <c r="AD1794" s="1" t="str">
        <f>IF('pg4'!S296="Ordered",'pg4'!C296,"")</f>
        <v/>
      </c>
      <c r="AE1794" s="2" t="str">
        <f>IF('pg4'!C296&lt;&gt;"",COUNTIF(AD2:AD3002,'pg4'!C296)&gt;4,"--")</f>
        <v>--</v>
      </c>
      <c r="AF1794" s="1" t="str">
        <f ca="1">IF(startDate="",0,IF(AND('pg4'!T296&gt;=startDate,'pg4'!T296&lt;=endDate,'pg4'!R296&lt;&gt;""),'pg4'!R296,""))</f>
        <v/>
      </c>
      <c r="AG1794" s="110" t="str">
        <f>IF(AC1794="","",COUNTIFS(AC2:AC3002,AC1794))</f>
        <v/>
      </c>
      <c r="AH1794" s="2" t="str">
        <f ca="1">IFERROR(MONTH('pg4'!T296),"--")</f>
        <v>--</v>
      </c>
      <c r="AI1794" s="1">
        <f ca="1">COUNTIFS(AC2:AC3002,'pg4'!C296,AH2:AH3002,AH1794)</f>
        <v>0</v>
      </c>
    </row>
    <row r="1795" spans="27:35" ht="12.75" customHeight="1">
      <c r="AA1795" s="1">
        <f t="shared" si="28"/>
        <v>1794</v>
      </c>
      <c r="AB1795" s="1" t="b">
        <f>AND('pg4'!S297&lt;&gt;"Cancelled",'pg4'!S297&lt;&gt;"Account",'pg4'!S297&lt;&gt;"Pending",'pg4'!S297&lt;&gt;"")</f>
        <v>0</v>
      </c>
      <c r="AC1795" s="1" t="str">
        <f>IF(AB1795=TRUE,'pg4'!C297,"")</f>
        <v/>
      </c>
      <c r="AD1795" s="1" t="str">
        <f>IF('pg4'!S297="Ordered",'pg4'!C297,"")</f>
        <v/>
      </c>
      <c r="AE1795" s="2" t="str">
        <f>IF('pg4'!C297&lt;&gt;"",COUNTIF(AD2:AD3002,'pg4'!C297)&gt;4,"--")</f>
        <v>--</v>
      </c>
      <c r="AF1795" s="1" t="str">
        <f ca="1">IF(startDate="",0,IF(AND('pg4'!T297&gt;=startDate,'pg4'!T297&lt;=endDate,'pg4'!R297&lt;&gt;""),'pg4'!R297,""))</f>
        <v/>
      </c>
      <c r="AG1795" s="110" t="str">
        <f>IF(AC1795="","",COUNTIFS(AC2:AC3002,AC1795))</f>
        <v/>
      </c>
      <c r="AH1795" s="2" t="str">
        <f ca="1">IFERROR(MONTH('pg4'!T297),"--")</f>
        <v>--</v>
      </c>
      <c r="AI1795" s="1">
        <f ca="1">COUNTIFS(AC2:AC3002,'pg4'!C297,AH2:AH3002,AH1795)</f>
        <v>0</v>
      </c>
    </row>
    <row r="1796" spans="27:35" ht="12.75" customHeight="1">
      <c r="AA1796" s="1">
        <f t="shared" ref="AA1796:AA1859" si="29">AA1795+1</f>
        <v>1795</v>
      </c>
      <c r="AB1796" s="1" t="b">
        <f>AND('pg4'!S298&lt;&gt;"Cancelled",'pg4'!S298&lt;&gt;"Account",'pg4'!S298&lt;&gt;"Pending",'pg4'!S298&lt;&gt;"")</f>
        <v>0</v>
      </c>
      <c r="AC1796" s="1" t="str">
        <f>IF(AB1796=TRUE,'pg4'!C298,"")</f>
        <v/>
      </c>
      <c r="AD1796" s="1" t="str">
        <f>IF('pg4'!S298="Ordered",'pg4'!C298,"")</f>
        <v/>
      </c>
      <c r="AE1796" s="2" t="str">
        <f>IF('pg4'!C298&lt;&gt;"",COUNTIF(AD2:AD3002,'pg4'!C298)&gt;4,"--")</f>
        <v>--</v>
      </c>
      <c r="AF1796" s="1" t="str">
        <f ca="1">IF(startDate="",0,IF(AND('pg4'!T298&gt;=startDate,'pg4'!T298&lt;=endDate,'pg4'!R298&lt;&gt;""),'pg4'!R298,""))</f>
        <v/>
      </c>
      <c r="AG1796" s="110" t="str">
        <f>IF(AC1796="","",COUNTIFS(AC2:AC3002,AC1796))</f>
        <v/>
      </c>
      <c r="AH1796" s="2" t="str">
        <f ca="1">IFERROR(MONTH('pg4'!T298),"--")</f>
        <v>--</v>
      </c>
      <c r="AI1796" s="1">
        <f ca="1">COUNTIFS(AC2:AC3002,'pg4'!C298,AH2:AH3002,AH1796)</f>
        <v>0</v>
      </c>
    </row>
    <row r="1797" spans="27:35" ht="12.75" customHeight="1">
      <c r="AA1797" s="1">
        <f t="shared" si="29"/>
        <v>1796</v>
      </c>
      <c r="AB1797" s="1" t="b">
        <f>AND('pg4'!S299&lt;&gt;"Cancelled",'pg4'!S299&lt;&gt;"Account",'pg4'!S299&lt;&gt;"Pending",'pg4'!S299&lt;&gt;"")</f>
        <v>0</v>
      </c>
      <c r="AC1797" s="1" t="str">
        <f>IF(AB1797=TRUE,'pg4'!C299,"")</f>
        <v/>
      </c>
      <c r="AD1797" s="1" t="str">
        <f>IF('pg4'!S299="Ordered",'pg4'!C299,"")</f>
        <v/>
      </c>
      <c r="AE1797" s="2" t="str">
        <f>IF('pg4'!C299&lt;&gt;"",COUNTIF(AD2:AD3002,'pg4'!C299)&gt;4,"--")</f>
        <v>--</v>
      </c>
      <c r="AF1797" s="1" t="str">
        <f ca="1">IF(startDate="",0,IF(AND('pg4'!T299&gt;=startDate,'pg4'!T299&lt;=endDate,'pg4'!R299&lt;&gt;""),'pg4'!R299,""))</f>
        <v/>
      </c>
      <c r="AG1797" s="110" t="str">
        <f>IF(AC1797="","",COUNTIFS(AC2:AC3002,AC1797))</f>
        <v/>
      </c>
      <c r="AH1797" s="2" t="str">
        <f ca="1">IFERROR(MONTH('pg4'!T299),"--")</f>
        <v>--</v>
      </c>
      <c r="AI1797" s="1">
        <f ca="1">COUNTIFS(AC2:AC3002,'pg4'!C299,AH2:AH3002,AH1797)</f>
        <v>0</v>
      </c>
    </row>
    <row r="1798" spans="27:35" ht="12.75" customHeight="1">
      <c r="AA1798" s="1">
        <f t="shared" si="29"/>
        <v>1797</v>
      </c>
      <c r="AB1798" s="1" t="b">
        <f>AND('pg4'!S300&lt;&gt;"Cancelled",'pg4'!S300&lt;&gt;"Account",'pg4'!S300&lt;&gt;"Pending",'pg4'!S300&lt;&gt;"")</f>
        <v>0</v>
      </c>
      <c r="AC1798" s="1" t="str">
        <f>IF(AB1798=TRUE,'pg4'!C300,"")</f>
        <v/>
      </c>
      <c r="AD1798" s="1" t="str">
        <f>IF('pg4'!S300="Ordered",'pg4'!C300,"")</f>
        <v/>
      </c>
      <c r="AE1798" s="2" t="str">
        <f>IF('pg4'!C300&lt;&gt;"",COUNTIF(AD2:AD3002,'pg4'!C300)&gt;4,"--")</f>
        <v>--</v>
      </c>
      <c r="AF1798" s="1" t="str">
        <f ca="1">IF(startDate="",0,IF(AND('pg4'!T300&gt;=startDate,'pg4'!T300&lt;=endDate,'pg4'!R300&lt;&gt;""),'pg4'!R300,""))</f>
        <v/>
      </c>
      <c r="AG1798" s="110" t="str">
        <f>IF(AC1798="","",COUNTIFS(AC2:AC3002,AC1798))</f>
        <v/>
      </c>
      <c r="AH1798" s="2" t="str">
        <f ca="1">IFERROR(MONTH('pg4'!T300),"--")</f>
        <v>--</v>
      </c>
      <c r="AI1798" s="1">
        <f ca="1">COUNTIFS(AC2:AC3002,'pg4'!C300,AH2:AH3002,AH1798)</f>
        <v>0</v>
      </c>
    </row>
    <row r="1799" spans="27:35" ht="12.75" customHeight="1">
      <c r="AA1799" s="1">
        <f t="shared" si="29"/>
        <v>1798</v>
      </c>
      <c r="AB1799" s="1" t="b">
        <f>AND('pg4'!S301&lt;&gt;"Cancelled",'pg4'!S301&lt;&gt;"Account",'pg4'!S301&lt;&gt;"Pending",'pg4'!S301&lt;&gt;"")</f>
        <v>0</v>
      </c>
      <c r="AC1799" s="1" t="str">
        <f>IF(AB1799=TRUE,'pg4'!C301,"")</f>
        <v/>
      </c>
      <c r="AD1799" s="1" t="str">
        <f>IF('pg4'!S301="Ordered",'pg4'!C301,"")</f>
        <v/>
      </c>
      <c r="AE1799" s="2" t="str">
        <f>IF('pg4'!C301&lt;&gt;"",COUNTIF(AD2:AD3002,'pg4'!C301)&gt;4,"--")</f>
        <v>--</v>
      </c>
      <c r="AF1799" s="1" t="str">
        <f ca="1">IF(startDate="",0,IF(AND('pg4'!T301&gt;=startDate,'pg4'!T301&lt;=endDate,'pg4'!R301&lt;&gt;""),'pg4'!R301,""))</f>
        <v/>
      </c>
      <c r="AG1799" s="110" t="str">
        <f>IF(AC1799="","",COUNTIFS(AC2:AC3002,AC1799))</f>
        <v/>
      </c>
      <c r="AH1799" s="2" t="str">
        <f ca="1">IFERROR(MONTH('pg4'!T301),"--")</f>
        <v>--</v>
      </c>
      <c r="AI1799" s="1">
        <f ca="1">COUNTIFS(AC2:AC3002,'pg4'!C301,AH2:AH3002,AH1799)</f>
        <v>0</v>
      </c>
    </row>
    <row r="1800" spans="27:35" ht="12.75" customHeight="1">
      <c r="AA1800" s="1">
        <f t="shared" si="29"/>
        <v>1799</v>
      </c>
      <c r="AB1800" s="1" t="b">
        <f>AND('pg4'!S302&lt;&gt;"Cancelled",'pg4'!S302&lt;&gt;"Account",'pg4'!S302&lt;&gt;"Pending",'pg4'!S302&lt;&gt;"")</f>
        <v>0</v>
      </c>
      <c r="AC1800" s="1" t="str">
        <f>IF(AB1800=TRUE,'pg4'!C302,"")</f>
        <v/>
      </c>
      <c r="AD1800" s="1" t="str">
        <f>IF('pg4'!S302="Ordered",'pg4'!C302,"")</f>
        <v/>
      </c>
      <c r="AE1800" s="2" t="str">
        <f>IF('pg4'!C302&lt;&gt;"",COUNTIF(AD2:AD3002,'pg4'!C302)&gt;4,"--")</f>
        <v>--</v>
      </c>
      <c r="AF1800" s="1" t="str">
        <f ca="1">IF(startDate="",0,IF(AND('pg4'!T302&gt;=startDate,'pg4'!T302&lt;=endDate,'pg4'!R302&lt;&gt;""),'pg4'!R302,""))</f>
        <v/>
      </c>
      <c r="AG1800" s="110" t="str">
        <f>IF(AC1800="","",COUNTIFS(AC2:AC3002,AC1800))</f>
        <v/>
      </c>
      <c r="AH1800" s="2" t="str">
        <f ca="1">IFERROR(MONTH('pg4'!T302),"--")</f>
        <v>--</v>
      </c>
      <c r="AI1800" s="1">
        <f ca="1">COUNTIFS(AC2:AC3002,'pg4'!C302,AH2:AH3002,AH1800)</f>
        <v>0</v>
      </c>
    </row>
    <row r="1801" spans="27:35" ht="12.75" customHeight="1">
      <c r="AA1801" s="1">
        <f t="shared" si="29"/>
        <v>1800</v>
      </c>
      <c r="AB1801" s="1" t="b">
        <f>AND('pg4'!S303&lt;&gt;"Cancelled",'pg4'!S303&lt;&gt;"Account",'pg4'!S303&lt;&gt;"Pending",'pg4'!S303&lt;&gt;"")</f>
        <v>0</v>
      </c>
      <c r="AC1801" s="1" t="str">
        <f>IF(AB1801=TRUE,'pg4'!C303,"")</f>
        <v/>
      </c>
      <c r="AD1801" s="1" t="str">
        <f>IF('pg4'!S303="Ordered",'pg4'!C303,"")</f>
        <v/>
      </c>
      <c r="AE1801" s="2" t="str">
        <f>IF('pg4'!C303&lt;&gt;"",COUNTIF(AD2:AD3002,'pg4'!C303)&gt;4,"--")</f>
        <v>--</v>
      </c>
      <c r="AF1801" s="1" t="str">
        <f ca="1">IF(startDate="",0,IF(AND('pg4'!T303&gt;=startDate,'pg4'!T303&lt;=endDate,'pg4'!R303&lt;&gt;""),'pg4'!R303,""))</f>
        <v/>
      </c>
      <c r="AG1801" s="110" t="str">
        <f>IF(AC1801="","",COUNTIFS(AC2:AC3002,AC1801))</f>
        <v/>
      </c>
      <c r="AH1801" s="2" t="str">
        <f ca="1">IFERROR(MONTH('pg4'!T303),"--")</f>
        <v>--</v>
      </c>
      <c r="AI1801" s="1">
        <f ca="1">COUNTIFS(AC2:AC3002,'pg4'!C303,AH2:AH3002,AH1801)</f>
        <v>0</v>
      </c>
    </row>
    <row r="1802" spans="27:35" ht="12.75" customHeight="1">
      <c r="AA1802" s="1">
        <f t="shared" si="29"/>
        <v>1801</v>
      </c>
      <c r="AB1802" s="1" t="b">
        <f>AND('pg4'!S304&lt;&gt;"Cancelled",'pg4'!S304&lt;&gt;"Account",'pg4'!S304&lt;&gt;"Pending",'pg4'!S304&lt;&gt;"")</f>
        <v>0</v>
      </c>
      <c r="AC1802" s="1" t="str">
        <f>IF(AB1802=TRUE,'pg4'!C304,"")</f>
        <v/>
      </c>
      <c r="AD1802" s="1" t="str">
        <f>IF('pg4'!S304="Ordered",'pg4'!C304,"")</f>
        <v/>
      </c>
      <c r="AE1802" s="2" t="str">
        <f>IF('pg4'!C304&lt;&gt;"",COUNTIF(AD2:AD3002,'pg4'!C304)&gt;4,"--")</f>
        <v>--</v>
      </c>
      <c r="AF1802" s="1" t="str">
        <f ca="1">IF(startDate="",0,IF(AND('pg4'!T304&gt;=startDate,'pg4'!T304&lt;=endDate,'pg4'!R304&lt;&gt;""),'pg4'!R304,""))</f>
        <v/>
      </c>
      <c r="AG1802" s="110" t="str">
        <f>IF(AC1802="","",COUNTIFS(AC2:AC3002,AC1802))</f>
        <v/>
      </c>
      <c r="AH1802" s="2" t="str">
        <f ca="1">IFERROR(MONTH('pg4'!T304),"--")</f>
        <v>--</v>
      </c>
      <c r="AI1802" s="1">
        <f ca="1">COUNTIFS(AC2:AC3002,'pg4'!C304,AH2:AH3002,AH1802)</f>
        <v>0</v>
      </c>
    </row>
    <row r="1803" spans="27:35" ht="12.75" customHeight="1">
      <c r="AA1803" s="1">
        <f t="shared" si="29"/>
        <v>1802</v>
      </c>
      <c r="AB1803" s="1" t="b">
        <f>AND('pg4'!S305&lt;&gt;"Cancelled",'pg4'!S305&lt;&gt;"Account",'pg4'!S305&lt;&gt;"Pending",'pg4'!S305&lt;&gt;"")</f>
        <v>0</v>
      </c>
      <c r="AC1803" s="1" t="str">
        <f>IF(AB1803=TRUE,'pg4'!C305,"")</f>
        <v/>
      </c>
      <c r="AD1803" s="1" t="str">
        <f>IF('pg4'!S305="Ordered",'pg4'!C305,"")</f>
        <v/>
      </c>
      <c r="AE1803" s="2" t="str">
        <f>IF('pg4'!C305&lt;&gt;"",COUNTIF(AD2:AD3002,'pg4'!C305)&gt;4,"--")</f>
        <v>--</v>
      </c>
      <c r="AF1803" s="1" t="str">
        <f ca="1">IF(startDate="",0,IF(AND('pg4'!T305&gt;=startDate,'pg4'!T305&lt;=endDate,'pg4'!R305&lt;&gt;""),'pg4'!R305,""))</f>
        <v/>
      </c>
      <c r="AG1803" s="110" t="str">
        <f>IF(AC1803="","",COUNTIFS(AC2:AC3002,AC1803))</f>
        <v/>
      </c>
      <c r="AH1803" s="2" t="str">
        <f ca="1">IFERROR(MONTH('pg4'!T305),"--")</f>
        <v>--</v>
      </c>
      <c r="AI1803" s="1">
        <f ca="1">COUNTIFS(AC2:AC3002,'pg4'!C305,AH2:AH3002,AH1803)</f>
        <v>0</v>
      </c>
    </row>
    <row r="1804" spans="27:35" ht="12.75" customHeight="1">
      <c r="AA1804" s="1">
        <f t="shared" si="29"/>
        <v>1803</v>
      </c>
      <c r="AB1804" s="1" t="b">
        <f>AND('pg4'!S306&lt;&gt;"Cancelled",'pg4'!S306&lt;&gt;"Account",'pg4'!S306&lt;&gt;"Pending",'pg4'!S306&lt;&gt;"")</f>
        <v>0</v>
      </c>
      <c r="AC1804" s="1" t="str">
        <f>IF(AB1804=TRUE,'pg4'!C306,"")</f>
        <v/>
      </c>
      <c r="AD1804" s="1" t="str">
        <f>IF('pg4'!S306="Ordered",'pg4'!C306,"")</f>
        <v/>
      </c>
      <c r="AE1804" s="2" t="str">
        <f>IF('pg4'!C306&lt;&gt;"",COUNTIF(AD2:AD3002,'pg4'!C306)&gt;4,"--")</f>
        <v>--</v>
      </c>
      <c r="AF1804" s="1" t="str">
        <f ca="1">IF(startDate="",0,IF(AND('pg4'!T306&gt;=startDate,'pg4'!T306&lt;=endDate,'pg4'!R306&lt;&gt;""),'pg4'!R306,""))</f>
        <v/>
      </c>
      <c r="AG1804" s="110" t="str">
        <f>IF(AC1804="","",COUNTIFS(AC2:AC3002,AC1804))</f>
        <v/>
      </c>
      <c r="AH1804" s="2" t="str">
        <f ca="1">IFERROR(MONTH('pg4'!T306),"--")</f>
        <v>--</v>
      </c>
      <c r="AI1804" s="1">
        <f ca="1">COUNTIFS(AC2:AC3002,'pg4'!C306,AH2:AH3002,AH1804)</f>
        <v>0</v>
      </c>
    </row>
    <row r="1805" spans="27:35" ht="12.75" customHeight="1">
      <c r="AA1805" s="1">
        <f t="shared" si="29"/>
        <v>1804</v>
      </c>
      <c r="AB1805" s="1" t="b">
        <f>AND('pg4'!S307&lt;&gt;"Cancelled",'pg4'!S307&lt;&gt;"Account",'pg4'!S307&lt;&gt;"Pending",'pg4'!S307&lt;&gt;"")</f>
        <v>0</v>
      </c>
      <c r="AC1805" s="1" t="str">
        <f>IF(AB1805=TRUE,'pg4'!C307,"")</f>
        <v/>
      </c>
      <c r="AD1805" s="1" t="str">
        <f>IF('pg4'!S307="Ordered",'pg4'!C307,"")</f>
        <v/>
      </c>
      <c r="AE1805" s="2" t="str">
        <f>IF('pg4'!C307&lt;&gt;"",COUNTIF(AD2:AD3002,'pg4'!C307)&gt;4,"--")</f>
        <v>--</v>
      </c>
      <c r="AF1805" s="1" t="str">
        <f ca="1">IF(startDate="",0,IF(AND('pg4'!T307&gt;=startDate,'pg4'!T307&lt;=endDate,'pg4'!R307&lt;&gt;""),'pg4'!R307,""))</f>
        <v/>
      </c>
      <c r="AG1805" s="110" t="str">
        <f>IF(AC1805="","",COUNTIFS(AC2:AC3002,AC1805))</f>
        <v/>
      </c>
      <c r="AH1805" s="2" t="str">
        <f ca="1">IFERROR(MONTH('pg4'!T307),"--")</f>
        <v>--</v>
      </c>
      <c r="AI1805" s="1">
        <f ca="1">COUNTIFS(AC2:AC3002,'pg4'!C307,AH2:AH3002,AH1805)</f>
        <v>0</v>
      </c>
    </row>
    <row r="1806" spans="27:35" ht="12.75" customHeight="1">
      <c r="AA1806" s="1">
        <f t="shared" si="29"/>
        <v>1805</v>
      </c>
      <c r="AB1806" s="1" t="b">
        <f>AND('pg4'!S308&lt;&gt;"Cancelled",'pg4'!S308&lt;&gt;"Account",'pg4'!S308&lt;&gt;"Pending",'pg4'!S308&lt;&gt;"")</f>
        <v>0</v>
      </c>
      <c r="AC1806" s="1" t="str">
        <f>IF(AB1806=TRUE,'pg4'!C308,"")</f>
        <v/>
      </c>
      <c r="AD1806" s="1" t="str">
        <f>IF('pg4'!S308="Ordered",'pg4'!C308,"")</f>
        <v/>
      </c>
      <c r="AE1806" s="2" t="str">
        <f>IF('pg4'!C308&lt;&gt;"",COUNTIF(AD2:AD3002,'pg4'!C308)&gt;4,"--")</f>
        <v>--</v>
      </c>
      <c r="AF1806" s="1" t="str">
        <f ca="1">IF(startDate="",0,IF(AND('pg4'!T308&gt;=startDate,'pg4'!T308&lt;=endDate,'pg4'!R308&lt;&gt;""),'pg4'!R308,""))</f>
        <v/>
      </c>
      <c r="AG1806" s="110" t="str">
        <f>IF(AC1806="","",COUNTIFS(AC2:AC3002,AC1806))</f>
        <v/>
      </c>
      <c r="AH1806" s="2" t="str">
        <f ca="1">IFERROR(MONTH('pg4'!T308),"--")</f>
        <v>--</v>
      </c>
      <c r="AI1806" s="1">
        <f ca="1">COUNTIFS(AC2:AC3002,'pg4'!C308,AH2:AH3002,AH1806)</f>
        <v>0</v>
      </c>
    </row>
    <row r="1807" spans="27:35" ht="12.75" customHeight="1">
      <c r="AA1807" s="1">
        <f t="shared" si="29"/>
        <v>1806</v>
      </c>
      <c r="AB1807" s="1" t="b">
        <f>AND('pg4'!S309&lt;&gt;"Cancelled",'pg4'!S309&lt;&gt;"Account",'pg4'!S309&lt;&gt;"Pending",'pg4'!S309&lt;&gt;"")</f>
        <v>0</v>
      </c>
      <c r="AC1807" s="1" t="str">
        <f>IF(AB1807=TRUE,'pg4'!C309,"")</f>
        <v/>
      </c>
      <c r="AD1807" s="1" t="str">
        <f>IF('pg4'!S309="Ordered",'pg4'!C309,"")</f>
        <v/>
      </c>
      <c r="AE1807" s="2" t="str">
        <f>IF('pg4'!C309&lt;&gt;"",COUNTIF(AD2:AD3002,'pg4'!C309)&gt;4,"--")</f>
        <v>--</v>
      </c>
      <c r="AF1807" s="1" t="str">
        <f ca="1">IF(startDate="",0,IF(AND('pg4'!T309&gt;=startDate,'pg4'!T309&lt;=endDate,'pg4'!R309&lt;&gt;""),'pg4'!R309,""))</f>
        <v/>
      </c>
      <c r="AG1807" s="110" t="str">
        <f>IF(AC1807="","",COUNTIFS(AC2:AC3002,AC1807))</f>
        <v/>
      </c>
      <c r="AH1807" s="2" t="str">
        <f ca="1">IFERROR(MONTH('pg4'!T309),"--")</f>
        <v>--</v>
      </c>
      <c r="AI1807" s="1">
        <f ca="1">COUNTIFS(AC2:AC3002,'pg4'!C309,AH2:AH3002,AH1807)</f>
        <v>0</v>
      </c>
    </row>
    <row r="1808" spans="27:35" ht="12.75" customHeight="1">
      <c r="AA1808" s="1">
        <f t="shared" si="29"/>
        <v>1807</v>
      </c>
      <c r="AB1808" s="1" t="b">
        <f>AND('pg4'!S310&lt;&gt;"Cancelled",'pg4'!S310&lt;&gt;"Account",'pg4'!S310&lt;&gt;"Pending",'pg4'!S310&lt;&gt;"")</f>
        <v>0</v>
      </c>
      <c r="AC1808" s="1" t="str">
        <f>IF(AB1808=TRUE,'pg4'!C310,"")</f>
        <v/>
      </c>
      <c r="AD1808" s="1" t="str">
        <f>IF('pg4'!S310="Ordered",'pg4'!C310,"")</f>
        <v/>
      </c>
      <c r="AE1808" s="2" t="str">
        <f>IF('pg4'!C310&lt;&gt;"",COUNTIF(AD2:AD3002,'pg4'!C310)&gt;4,"--")</f>
        <v>--</v>
      </c>
      <c r="AF1808" s="1" t="str">
        <f ca="1">IF(startDate="",0,IF(AND('pg4'!T310&gt;=startDate,'pg4'!T310&lt;=endDate,'pg4'!R310&lt;&gt;""),'pg4'!R310,""))</f>
        <v/>
      </c>
      <c r="AG1808" s="110" t="str">
        <f>IF(AC1808="","",COUNTIFS(AC2:AC3002,AC1808))</f>
        <v/>
      </c>
      <c r="AH1808" s="2" t="str">
        <f ca="1">IFERROR(MONTH('pg4'!T310),"--")</f>
        <v>--</v>
      </c>
      <c r="AI1808" s="1">
        <f ca="1">COUNTIFS(AC2:AC3002,'pg4'!C310,AH2:AH3002,AH1808)</f>
        <v>0</v>
      </c>
    </row>
    <row r="1809" spans="27:35" ht="12.75" customHeight="1">
      <c r="AA1809" s="1">
        <f t="shared" si="29"/>
        <v>1808</v>
      </c>
      <c r="AB1809" s="1" t="b">
        <f>AND('pg4'!S311&lt;&gt;"Cancelled",'pg4'!S311&lt;&gt;"Account",'pg4'!S311&lt;&gt;"Pending",'pg4'!S311&lt;&gt;"")</f>
        <v>0</v>
      </c>
      <c r="AC1809" s="1" t="str">
        <f>IF(AB1809=TRUE,'pg4'!C311,"")</f>
        <v/>
      </c>
      <c r="AD1809" s="1" t="str">
        <f>IF('pg4'!S311="Ordered",'pg4'!C311,"")</f>
        <v/>
      </c>
      <c r="AE1809" s="2" t="str">
        <f>IF('pg4'!C311&lt;&gt;"",COUNTIF(AD2:AD3002,'pg4'!C311)&gt;4,"--")</f>
        <v>--</v>
      </c>
      <c r="AF1809" s="1" t="str">
        <f ca="1">IF(startDate="",0,IF(AND('pg4'!T311&gt;=startDate,'pg4'!T311&lt;=endDate,'pg4'!R311&lt;&gt;""),'pg4'!R311,""))</f>
        <v/>
      </c>
      <c r="AG1809" s="110" t="str">
        <f>IF(AC1809="","",COUNTIFS(AC2:AC3002,AC1809))</f>
        <v/>
      </c>
      <c r="AH1809" s="2" t="str">
        <f ca="1">IFERROR(MONTH('pg4'!T311),"--")</f>
        <v>--</v>
      </c>
      <c r="AI1809" s="1">
        <f ca="1">COUNTIFS(AC2:AC3002,'pg4'!C311,AH2:AH3002,AH1809)</f>
        <v>0</v>
      </c>
    </row>
    <row r="1810" spans="27:35" ht="12.75" customHeight="1">
      <c r="AA1810" s="1">
        <f t="shared" si="29"/>
        <v>1809</v>
      </c>
      <c r="AB1810" s="1" t="b">
        <f>AND('pg4'!S312&lt;&gt;"Cancelled",'pg4'!S312&lt;&gt;"Account",'pg4'!S312&lt;&gt;"Pending",'pg4'!S312&lt;&gt;"")</f>
        <v>0</v>
      </c>
      <c r="AC1810" s="1" t="str">
        <f>IF(AB1810=TRUE,'pg4'!C312,"")</f>
        <v/>
      </c>
      <c r="AD1810" s="1" t="str">
        <f>IF('pg4'!S312="Ordered",'pg4'!C312,"")</f>
        <v/>
      </c>
      <c r="AE1810" s="2" t="str">
        <f>IF('pg4'!C312&lt;&gt;"",COUNTIF(AD2:AD3002,'pg4'!C312)&gt;4,"--")</f>
        <v>--</v>
      </c>
      <c r="AF1810" s="1" t="str">
        <f ca="1">IF(startDate="",0,IF(AND('pg4'!T312&gt;=startDate,'pg4'!T312&lt;=endDate,'pg4'!R312&lt;&gt;""),'pg4'!R312,""))</f>
        <v/>
      </c>
      <c r="AG1810" s="110" t="str">
        <f>IF(AC1810="","",COUNTIFS(AC2:AC3002,AC1810))</f>
        <v/>
      </c>
      <c r="AH1810" s="2" t="str">
        <f ca="1">IFERROR(MONTH('pg4'!T312),"--")</f>
        <v>--</v>
      </c>
      <c r="AI1810" s="1">
        <f ca="1">COUNTIFS(AC2:AC3002,'pg4'!C312,AH2:AH3002,AH1810)</f>
        <v>0</v>
      </c>
    </row>
    <row r="1811" spans="27:35" ht="12.75" customHeight="1">
      <c r="AA1811" s="1">
        <f t="shared" si="29"/>
        <v>1810</v>
      </c>
      <c r="AB1811" s="1" t="b">
        <f>AND('pg4'!S313&lt;&gt;"Cancelled",'pg4'!S313&lt;&gt;"Account",'pg4'!S313&lt;&gt;"Pending",'pg4'!S313&lt;&gt;"")</f>
        <v>0</v>
      </c>
      <c r="AC1811" s="1" t="str">
        <f>IF(AB1811=TRUE,'pg4'!C313,"")</f>
        <v/>
      </c>
      <c r="AD1811" s="1" t="str">
        <f>IF('pg4'!S313="Ordered",'pg4'!C313,"")</f>
        <v/>
      </c>
      <c r="AE1811" s="2" t="str">
        <f>IF('pg4'!C313&lt;&gt;"",COUNTIF(AD2:AD3002,'pg4'!C313)&gt;4,"--")</f>
        <v>--</v>
      </c>
      <c r="AF1811" s="1" t="str">
        <f ca="1">IF(startDate="",0,IF(AND('pg4'!T313&gt;=startDate,'pg4'!T313&lt;=endDate,'pg4'!R313&lt;&gt;""),'pg4'!R313,""))</f>
        <v/>
      </c>
      <c r="AG1811" s="110" t="str">
        <f>IF(AC1811="","",COUNTIFS(AC2:AC3002,AC1811))</f>
        <v/>
      </c>
      <c r="AH1811" s="2" t="str">
        <f ca="1">IFERROR(MONTH('pg4'!T313),"--")</f>
        <v>--</v>
      </c>
      <c r="AI1811" s="1">
        <f ca="1">COUNTIFS(AC2:AC3002,'pg4'!C313,AH2:AH3002,AH1811)</f>
        <v>0</v>
      </c>
    </row>
    <row r="1812" spans="27:35" ht="12.75" customHeight="1">
      <c r="AA1812" s="1">
        <f t="shared" si="29"/>
        <v>1811</v>
      </c>
      <c r="AB1812" s="1" t="b">
        <f>AND('pg4'!S314&lt;&gt;"Cancelled",'pg4'!S314&lt;&gt;"Account",'pg4'!S314&lt;&gt;"Pending",'pg4'!S314&lt;&gt;"")</f>
        <v>0</v>
      </c>
      <c r="AC1812" s="1" t="str">
        <f>IF(AB1812=TRUE,'pg4'!C314,"")</f>
        <v/>
      </c>
      <c r="AD1812" s="1" t="str">
        <f>IF('pg4'!S314="Ordered",'pg4'!C314,"")</f>
        <v/>
      </c>
      <c r="AE1812" s="2" t="str">
        <f>IF('pg4'!C314&lt;&gt;"",COUNTIF(AD2:AD3002,'pg4'!C314)&gt;4,"--")</f>
        <v>--</v>
      </c>
      <c r="AF1812" s="1" t="str">
        <f ca="1">IF(startDate="",0,IF(AND('pg4'!T314&gt;=startDate,'pg4'!T314&lt;=endDate,'pg4'!R314&lt;&gt;""),'pg4'!R314,""))</f>
        <v/>
      </c>
      <c r="AG1812" s="110" t="str">
        <f>IF(AC1812="","",COUNTIFS(AC2:AC3002,AC1812))</f>
        <v/>
      </c>
      <c r="AH1812" s="2" t="str">
        <f ca="1">IFERROR(MONTH('pg4'!T314),"--")</f>
        <v>--</v>
      </c>
      <c r="AI1812" s="1">
        <f ca="1">COUNTIFS(AC2:AC3002,'pg4'!C314,AH2:AH3002,AH1812)</f>
        <v>0</v>
      </c>
    </row>
    <row r="1813" spans="27:35" ht="12.75" customHeight="1">
      <c r="AA1813" s="1">
        <f t="shared" si="29"/>
        <v>1812</v>
      </c>
      <c r="AB1813" s="1" t="b">
        <f>AND('pg4'!S315&lt;&gt;"Cancelled",'pg4'!S315&lt;&gt;"Account",'pg4'!S315&lt;&gt;"Pending",'pg4'!S315&lt;&gt;"")</f>
        <v>0</v>
      </c>
      <c r="AC1813" s="1" t="str">
        <f>IF(AB1813=TRUE,'pg4'!C315,"")</f>
        <v/>
      </c>
      <c r="AD1813" s="1" t="str">
        <f>IF('pg4'!S315="Ordered",'pg4'!C315,"")</f>
        <v/>
      </c>
      <c r="AE1813" s="2" t="str">
        <f>IF('pg4'!C315&lt;&gt;"",COUNTIF(AD2:AD3002,'pg4'!C315)&gt;4,"--")</f>
        <v>--</v>
      </c>
      <c r="AF1813" s="1" t="str">
        <f ca="1">IF(startDate="",0,IF(AND('pg4'!T315&gt;=startDate,'pg4'!T315&lt;=endDate,'pg4'!R315&lt;&gt;""),'pg4'!R315,""))</f>
        <v/>
      </c>
      <c r="AG1813" s="110" t="str">
        <f>IF(AC1813="","",COUNTIFS(AC2:AC3002,AC1813))</f>
        <v/>
      </c>
      <c r="AH1813" s="2" t="str">
        <f ca="1">IFERROR(MONTH('pg4'!T315),"--")</f>
        <v>--</v>
      </c>
      <c r="AI1813" s="1">
        <f ca="1">COUNTIFS(AC2:AC3002,'pg4'!C315,AH2:AH3002,AH1813)</f>
        <v>0</v>
      </c>
    </row>
    <row r="1814" spans="27:35" ht="12.75" customHeight="1">
      <c r="AA1814" s="1">
        <f t="shared" si="29"/>
        <v>1813</v>
      </c>
      <c r="AB1814" s="1" t="b">
        <f>AND('pg4'!S316&lt;&gt;"Cancelled",'pg4'!S316&lt;&gt;"Account",'pg4'!S316&lt;&gt;"Pending",'pg4'!S316&lt;&gt;"")</f>
        <v>0</v>
      </c>
      <c r="AC1814" s="1" t="str">
        <f>IF(AB1814=TRUE,'pg4'!C316,"")</f>
        <v/>
      </c>
      <c r="AD1814" s="1" t="str">
        <f>IF('pg4'!S316="Ordered",'pg4'!C316,"")</f>
        <v/>
      </c>
      <c r="AE1814" s="2" t="str">
        <f>IF('pg4'!C316&lt;&gt;"",COUNTIF(AD2:AD3002,'pg4'!C316)&gt;4,"--")</f>
        <v>--</v>
      </c>
      <c r="AF1814" s="1" t="str">
        <f ca="1">IF(startDate="",0,IF(AND('pg4'!T316&gt;=startDate,'pg4'!T316&lt;=endDate,'pg4'!R316&lt;&gt;""),'pg4'!R316,""))</f>
        <v/>
      </c>
      <c r="AG1814" s="110" t="str">
        <f>IF(AC1814="","",COUNTIFS(AC2:AC3002,AC1814))</f>
        <v/>
      </c>
      <c r="AH1814" s="2" t="str">
        <f ca="1">IFERROR(MONTH('pg4'!T316),"--")</f>
        <v>--</v>
      </c>
      <c r="AI1814" s="1">
        <f ca="1">COUNTIFS(AC2:AC3002,'pg4'!C316,AH2:AH3002,AH1814)</f>
        <v>0</v>
      </c>
    </row>
    <row r="1815" spans="27:35" ht="12.75" customHeight="1">
      <c r="AA1815" s="1">
        <f t="shared" si="29"/>
        <v>1814</v>
      </c>
      <c r="AB1815" s="1" t="b">
        <f>AND('pg4'!S317&lt;&gt;"Cancelled",'pg4'!S317&lt;&gt;"Account",'pg4'!S317&lt;&gt;"Pending",'pg4'!S317&lt;&gt;"")</f>
        <v>0</v>
      </c>
      <c r="AC1815" s="1" t="str">
        <f>IF(AB1815=TRUE,'pg4'!C317,"")</f>
        <v/>
      </c>
      <c r="AD1815" s="1" t="str">
        <f>IF('pg4'!S317="Ordered",'pg4'!C317,"")</f>
        <v/>
      </c>
      <c r="AE1815" s="2" t="str">
        <f>IF('pg4'!C317&lt;&gt;"",COUNTIF(AD2:AD3002,'pg4'!C317)&gt;4,"--")</f>
        <v>--</v>
      </c>
      <c r="AF1815" s="1" t="str">
        <f ca="1">IF(startDate="",0,IF(AND('pg4'!T317&gt;=startDate,'pg4'!T317&lt;=endDate,'pg4'!R317&lt;&gt;""),'pg4'!R317,""))</f>
        <v/>
      </c>
      <c r="AG1815" s="110" t="str">
        <f>IF(AC1815="","",COUNTIFS(AC2:AC3002,AC1815))</f>
        <v/>
      </c>
      <c r="AH1815" s="2" t="str">
        <f ca="1">IFERROR(MONTH('pg4'!T317),"--")</f>
        <v>--</v>
      </c>
      <c r="AI1815" s="1">
        <f ca="1">COUNTIFS(AC2:AC3002,'pg4'!C317,AH2:AH3002,AH1815)</f>
        <v>0</v>
      </c>
    </row>
    <row r="1816" spans="27:35" ht="12.75" customHeight="1">
      <c r="AA1816" s="1">
        <f t="shared" si="29"/>
        <v>1815</v>
      </c>
      <c r="AB1816" s="1" t="b">
        <f>AND('pg4'!S318&lt;&gt;"Cancelled",'pg4'!S318&lt;&gt;"Account",'pg4'!S318&lt;&gt;"Pending",'pg4'!S318&lt;&gt;"")</f>
        <v>0</v>
      </c>
      <c r="AC1816" s="1" t="str">
        <f>IF(AB1816=TRUE,'pg4'!C318,"")</f>
        <v/>
      </c>
      <c r="AD1816" s="1" t="str">
        <f>IF('pg4'!S318="Ordered",'pg4'!C318,"")</f>
        <v/>
      </c>
      <c r="AE1816" s="2" t="str">
        <f>IF('pg4'!C318&lt;&gt;"",COUNTIF(AD2:AD3002,'pg4'!C318)&gt;4,"--")</f>
        <v>--</v>
      </c>
      <c r="AF1816" s="1" t="str">
        <f ca="1">IF(startDate="",0,IF(AND('pg4'!T318&gt;=startDate,'pg4'!T318&lt;=endDate,'pg4'!R318&lt;&gt;""),'pg4'!R318,""))</f>
        <v/>
      </c>
      <c r="AG1816" s="110" t="str">
        <f>IF(AC1816="","",COUNTIFS(AC2:AC3002,AC1816))</f>
        <v/>
      </c>
      <c r="AH1816" s="2" t="str">
        <f ca="1">IFERROR(MONTH('pg4'!T318),"--")</f>
        <v>--</v>
      </c>
      <c r="AI1816" s="1">
        <f ca="1">COUNTIFS(AC2:AC3002,'pg4'!C318,AH2:AH3002,AH1816)</f>
        <v>0</v>
      </c>
    </row>
    <row r="1817" spans="27:35" ht="12.75" customHeight="1">
      <c r="AA1817" s="1">
        <f t="shared" si="29"/>
        <v>1816</v>
      </c>
      <c r="AB1817" s="1" t="b">
        <f>AND('pg4'!S319&lt;&gt;"Cancelled",'pg4'!S319&lt;&gt;"Account",'pg4'!S319&lt;&gt;"Pending",'pg4'!S319&lt;&gt;"")</f>
        <v>0</v>
      </c>
      <c r="AC1817" s="1" t="str">
        <f>IF(AB1817=TRUE,'pg4'!C319,"")</f>
        <v/>
      </c>
      <c r="AD1817" s="1" t="str">
        <f>IF('pg4'!S319="Ordered",'pg4'!C319,"")</f>
        <v/>
      </c>
      <c r="AE1817" s="2" t="str">
        <f>IF('pg4'!C319&lt;&gt;"",COUNTIF(AD2:AD3002,'pg4'!C319)&gt;4,"--")</f>
        <v>--</v>
      </c>
      <c r="AF1817" s="1" t="str">
        <f ca="1">IF(startDate="",0,IF(AND('pg4'!T319&gt;=startDate,'pg4'!T319&lt;=endDate,'pg4'!R319&lt;&gt;""),'pg4'!R319,""))</f>
        <v/>
      </c>
      <c r="AG1817" s="110" t="str">
        <f>IF(AC1817="","",COUNTIFS(AC2:AC3002,AC1817))</f>
        <v/>
      </c>
      <c r="AH1817" s="2" t="str">
        <f ca="1">IFERROR(MONTH('pg4'!T319),"--")</f>
        <v>--</v>
      </c>
      <c r="AI1817" s="1">
        <f ca="1">COUNTIFS(AC2:AC3002,'pg4'!C319,AH2:AH3002,AH1817)</f>
        <v>0</v>
      </c>
    </row>
    <row r="1818" spans="27:35" ht="12.75" customHeight="1">
      <c r="AA1818" s="1">
        <f t="shared" si="29"/>
        <v>1817</v>
      </c>
      <c r="AB1818" s="1" t="b">
        <f>AND('pg4'!S320&lt;&gt;"Cancelled",'pg4'!S320&lt;&gt;"Account",'pg4'!S320&lt;&gt;"Pending",'pg4'!S320&lt;&gt;"")</f>
        <v>0</v>
      </c>
      <c r="AC1818" s="1" t="str">
        <f>IF(AB1818=TRUE,'pg4'!C320,"")</f>
        <v/>
      </c>
      <c r="AD1818" s="1" t="str">
        <f>IF('pg4'!S320="Ordered",'pg4'!C320,"")</f>
        <v/>
      </c>
      <c r="AE1818" s="2" t="str">
        <f>IF('pg4'!C320&lt;&gt;"",COUNTIF(AD2:AD3002,'pg4'!C320)&gt;4,"--")</f>
        <v>--</v>
      </c>
      <c r="AF1818" s="1" t="str">
        <f ca="1">IF(startDate="",0,IF(AND('pg4'!T320&gt;=startDate,'pg4'!T320&lt;=endDate,'pg4'!R320&lt;&gt;""),'pg4'!R320,""))</f>
        <v/>
      </c>
      <c r="AG1818" s="110" t="str">
        <f>IF(AC1818="","",COUNTIFS(AC2:AC3002,AC1818))</f>
        <v/>
      </c>
      <c r="AH1818" s="2" t="str">
        <f ca="1">IFERROR(MONTH('pg4'!T320),"--")</f>
        <v>--</v>
      </c>
      <c r="AI1818" s="1">
        <f ca="1">COUNTIFS(AC2:AC3002,'pg4'!C320,AH2:AH3002,AH1818)</f>
        <v>0</v>
      </c>
    </row>
    <row r="1819" spans="27:35" ht="12.75" customHeight="1">
      <c r="AA1819" s="1">
        <f t="shared" si="29"/>
        <v>1818</v>
      </c>
      <c r="AB1819" s="1" t="b">
        <f>AND('pg4'!S321&lt;&gt;"Cancelled",'pg4'!S321&lt;&gt;"Account",'pg4'!S321&lt;&gt;"Pending",'pg4'!S321&lt;&gt;"")</f>
        <v>0</v>
      </c>
      <c r="AC1819" s="1" t="str">
        <f>IF(AB1819=TRUE,'pg4'!C321,"")</f>
        <v/>
      </c>
      <c r="AD1819" s="1" t="str">
        <f>IF('pg4'!S321="Ordered",'pg4'!C321,"")</f>
        <v/>
      </c>
      <c r="AE1819" s="2" t="str">
        <f>IF('pg4'!C321&lt;&gt;"",COUNTIF(AD2:AD3002,'pg4'!C321)&gt;4,"--")</f>
        <v>--</v>
      </c>
      <c r="AF1819" s="1" t="str">
        <f ca="1">IF(startDate="",0,IF(AND('pg4'!T321&gt;=startDate,'pg4'!T321&lt;=endDate,'pg4'!R321&lt;&gt;""),'pg4'!R321,""))</f>
        <v/>
      </c>
      <c r="AG1819" s="110" t="str">
        <f>IF(AC1819="","",COUNTIFS(AC2:AC3002,AC1819))</f>
        <v/>
      </c>
      <c r="AH1819" s="2" t="str">
        <f ca="1">IFERROR(MONTH('pg4'!T321),"--")</f>
        <v>--</v>
      </c>
      <c r="AI1819" s="1">
        <f ca="1">COUNTIFS(AC2:AC3002,'pg4'!C321,AH2:AH3002,AH1819)</f>
        <v>0</v>
      </c>
    </row>
    <row r="1820" spans="27:35" ht="12.75" customHeight="1">
      <c r="AA1820" s="1">
        <f t="shared" si="29"/>
        <v>1819</v>
      </c>
      <c r="AB1820" s="1" t="b">
        <f>AND('pg4'!S322&lt;&gt;"Cancelled",'pg4'!S322&lt;&gt;"Account",'pg4'!S322&lt;&gt;"Pending",'pg4'!S322&lt;&gt;"")</f>
        <v>0</v>
      </c>
      <c r="AC1820" s="1" t="str">
        <f>IF(AB1820=TRUE,'pg4'!C322,"")</f>
        <v/>
      </c>
      <c r="AD1820" s="1" t="str">
        <f>IF('pg4'!S322="Ordered",'pg4'!C322,"")</f>
        <v/>
      </c>
      <c r="AE1820" s="2" t="str">
        <f>IF('pg4'!C322&lt;&gt;"",COUNTIF(AD2:AD3002,'pg4'!C322)&gt;4,"--")</f>
        <v>--</v>
      </c>
      <c r="AF1820" s="1" t="str">
        <f ca="1">IF(startDate="",0,IF(AND('pg4'!T322&gt;=startDate,'pg4'!T322&lt;=endDate,'pg4'!R322&lt;&gt;""),'pg4'!R322,""))</f>
        <v/>
      </c>
      <c r="AG1820" s="110" t="str">
        <f>IF(AC1820="","",COUNTIFS(AC2:AC3002,AC1820))</f>
        <v/>
      </c>
      <c r="AH1820" s="2" t="str">
        <f ca="1">IFERROR(MONTH('pg4'!T322),"--")</f>
        <v>--</v>
      </c>
      <c r="AI1820" s="1">
        <f ca="1">COUNTIFS(AC2:AC3002,'pg4'!C322,AH2:AH3002,AH1820)</f>
        <v>0</v>
      </c>
    </row>
    <row r="1821" spans="27:35" ht="12.75" customHeight="1">
      <c r="AA1821" s="1">
        <f t="shared" si="29"/>
        <v>1820</v>
      </c>
      <c r="AB1821" s="1" t="b">
        <f>AND('pg4'!S323&lt;&gt;"Cancelled",'pg4'!S323&lt;&gt;"Account",'pg4'!S323&lt;&gt;"Pending",'pg4'!S323&lt;&gt;"")</f>
        <v>0</v>
      </c>
      <c r="AC1821" s="1" t="str">
        <f>IF(AB1821=TRUE,'pg4'!C323,"")</f>
        <v/>
      </c>
      <c r="AD1821" s="1" t="str">
        <f>IF('pg4'!S323="Ordered",'pg4'!C323,"")</f>
        <v/>
      </c>
      <c r="AE1821" s="2" t="str">
        <f>IF('pg4'!C323&lt;&gt;"",COUNTIF(AD2:AD3002,'pg4'!C323)&gt;4,"--")</f>
        <v>--</v>
      </c>
      <c r="AF1821" s="1" t="str">
        <f ca="1">IF(startDate="",0,IF(AND('pg4'!T323&gt;=startDate,'pg4'!T323&lt;=endDate,'pg4'!R323&lt;&gt;""),'pg4'!R323,""))</f>
        <v/>
      </c>
      <c r="AG1821" s="110" t="str">
        <f>IF(AC1821="","",COUNTIFS(AC2:AC3002,AC1821))</f>
        <v/>
      </c>
      <c r="AH1821" s="2" t="str">
        <f ca="1">IFERROR(MONTH('pg4'!T323),"--")</f>
        <v>--</v>
      </c>
      <c r="AI1821" s="1">
        <f ca="1">COUNTIFS(AC2:AC3002,'pg4'!C323,AH2:AH3002,AH1821)</f>
        <v>0</v>
      </c>
    </row>
    <row r="1822" spans="27:35" ht="12.75" customHeight="1">
      <c r="AA1822" s="1">
        <f t="shared" si="29"/>
        <v>1821</v>
      </c>
      <c r="AB1822" s="1" t="b">
        <f>AND('pg4'!S324&lt;&gt;"Cancelled",'pg4'!S324&lt;&gt;"Account",'pg4'!S324&lt;&gt;"Pending",'pg4'!S324&lt;&gt;"")</f>
        <v>0</v>
      </c>
      <c r="AC1822" s="1" t="str">
        <f>IF(AB1822=TRUE,'pg4'!C324,"")</f>
        <v/>
      </c>
      <c r="AD1822" s="1" t="str">
        <f>IF('pg4'!S324="Ordered",'pg4'!C324,"")</f>
        <v/>
      </c>
      <c r="AE1822" s="2" t="str">
        <f>IF('pg4'!C324&lt;&gt;"",COUNTIF(AD2:AD3002,'pg4'!C324)&gt;4,"--")</f>
        <v>--</v>
      </c>
      <c r="AF1822" s="1" t="str">
        <f ca="1">IF(startDate="",0,IF(AND('pg4'!T324&gt;=startDate,'pg4'!T324&lt;=endDate,'pg4'!R324&lt;&gt;""),'pg4'!R324,""))</f>
        <v/>
      </c>
      <c r="AG1822" s="110" t="str">
        <f>IF(AC1822="","",COUNTIFS(AC2:AC3002,AC1822))</f>
        <v/>
      </c>
      <c r="AH1822" s="2" t="str">
        <f ca="1">IFERROR(MONTH('pg4'!T324),"--")</f>
        <v>--</v>
      </c>
      <c r="AI1822" s="1">
        <f ca="1">COUNTIFS(AC2:AC3002,'pg4'!C324,AH2:AH3002,AH1822)</f>
        <v>0</v>
      </c>
    </row>
    <row r="1823" spans="27:35" ht="12.75" customHeight="1">
      <c r="AA1823" s="1">
        <f t="shared" si="29"/>
        <v>1822</v>
      </c>
      <c r="AB1823" s="1" t="b">
        <f>AND('pg4'!S325&lt;&gt;"Cancelled",'pg4'!S325&lt;&gt;"Account",'pg4'!S325&lt;&gt;"Pending",'pg4'!S325&lt;&gt;"")</f>
        <v>0</v>
      </c>
      <c r="AC1823" s="1" t="str">
        <f>IF(AB1823=TRUE,'pg4'!C325,"")</f>
        <v/>
      </c>
      <c r="AD1823" s="1" t="str">
        <f>IF('pg4'!S325="Ordered",'pg4'!C325,"")</f>
        <v/>
      </c>
      <c r="AE1823" s="2" t="str">
        <f>IF('pg4'!C325&lt;&gt;"",COUNTIF(AD2:AD3002,'pg4'!C325)&gt;4,"--")</f>
        <v>--</v>
      </c>
      <c r="AF1823" s="1" t="str">
        <f ca="1">IF(startDate="",0,IF(AND('pg4'!T325&gt;=startDate,'pg4'!T325&lt;=endDate,'pg4'!R325&lt;&gt;""),'pg4'!R325,""))</f>
        <v/>
      </c>
      <c r="AG1823" s="110" t="str">
        <f>IF(AC1823="","",COUNTIFS(AC2:AC3002,AC1823))</f>
        <v/>
      </c>
      <c r="AH1823" s="2" t="str">
        <f ca="1">IFERROR(MONTH('pg4'!T325),"--")</f>
        <v>--</v>
      </c>
      <c r="AI1823" s="1">
        <f ca="1">COUNTIFS(AC2:AC3002,'pg4'!C325,AH2:AH3002,AH1823)</f>
        <v>0</v>
      </c>
    </row>
    <row r="1824" spans="27:35" ht="12.75" customHeight="1">
      <c r="AA1824" s="1">
        <f t="shared" si="29"/>
        <v>1823</v>
      </c>
      <c r="AB1824" s="1" t="b">
        <f>AND('pg4'!S326&lt;&gt;"Cancelled",'pg4'!S326&lt;&gt;"Account",'pg4'!S326&lt;&gt;"Pending",'pg4'!S326&lt;&gt;"")</f>
        <v>0</v>
      </c>
      <c r="AC1824" s="1" t="str">
        <f>IF(AB1824=TRUE,'pg4'!C326,"")</f>
        <v/>
      </c>
      <c r="AD1824" s="1" t="str">
        <f>IF('pg4'!S326="Ordered",'pg4'!C326,"")</f>
        <v/>
      </c>
      <c r="AE1824" s="2" t="str">
        <f>IF('pg4'!C326&lt;&gt;"",COUNTIF(AD2:AD3002,'pg4'!C326)&gt;4,"--")</f>
        <v>--</v>
      </c>
      <c r="AF1824" s="1" t="str">
        <f ca="1">IF(startDate="",0,IF(AND('pg4'!T326&gt;=startDate,'pg4'!T326&lt;=endDate,'pg4'!R326&lt;&gt;""),'pg4'!R326,""))</f>
        <v/>
      </c>
      <c r="AG1824" s="110" t="str">
        <f>IF(AC1824="","",COUNTIFS(AC2:AC3002,AC1824))</f>
        <v/>
      </c>
      <c r="AH1824" s="2" t="str">
        <f ca="1">IFERROR(MONTH('pg4'!T326),"--")</f>
        <v>--</v>
      </c>
      <c r="AI1824" s="1">
        <f ca="1">COUNTIFS(AC2:AC3002,'pg4'!C326,AH2:AH3002,AH1824)</f>
        <v>0</v>
      </c>
    </row>
    <row r="1825" spans="27:35" ht="12.75" customHeight="1">
      <c r="AA1825" s="1">
        <f t="shared" si="29"/>
        <v>1824</v>
      </c>
      <c r="AB1825" s="1" t="b">
        <f>AND('pg4'!S327&lt;&gt;"Cancelled",'pg4'!S327&lt;&gt;"Account",'pg4'!S327&lt;&gt;"Pending",'pg4'!S327&lt;&gt;"")</f>
        <v>0</v>
      </c>
      <c r="AC1825" s="1" t="str">
        <f>IF(AB1825=TRUE,'pg4'!C327,"")</f>
        <v/>
      </c>
      <c r="AD1825" s="1" t="str">
        <f>IF('pg4'!S327="Ordered",'pg4'!C327,"")</f>
        <v/>
      </c>
      <c r="AE1825" s="2" t="str">
        <f>IF('pg4'!C327&lt;&gt;"",COUNTIF(AD2:AD3002,'pg4'!C327)&gt;4,"--")</f>
        <v>--</v>
      </c>
      <c r="AF1825" s="1" t="str">
        <f ca="1">IF(startDate="",0,IF(AND('pg4'!T327&gt;=startDate,'pg4'!T327&lt;=endDate,'pg4'!R327&lt;&gt;""),'pg4'!R327,""))</f>
        <v/>
      </c>
      <c r="AG1825" s="110" t="str">
        <f>IF(AC1825="","",COUNTIFS(AC2:AC3002,AC1825))</f>
        <v/>
      </c>
      <c r="AH1825" s="2" t="str">
        <f ca="1">IFERROR(MONTH('pg4'!T327),"--")</f>
        <v>--</v>
      </c>
      <c r="AI1825" s="1">
        <f ca="1">COUNTIFS(AC2:AC3002,'pg4'!C327,AH2:AH3002,AH1825)</f>
        <v>0</v>
      </c>
    </row>
    <row r="1826" spans="27:35" ht="12.75" customHeight="1">
      <c r="AA1826" s="1">
        <f t="shared" si="29"/>
        <v>1825</v>
      </c>
      <c r="AB1826" s="1" t="b">
        <f>AND('pg4'!S328&lt;&gt;"Cancelled",'pg4'!S328&lt;&gt;"Account",'pg4'!S328&lt;&gt;"Pending",'pg4'!S328&lt;&gt;"")</f>
        <v>0</v>
      </c>
      <c r="AC1826" s="1" t="str">
        <f>IF(AB1826=TRUE,'pg4'!C328,"")</f>
        <v/>
      </c>
      <c r="AD1826" s="1" t="str">
        <f>IF('pg4'!S328="Ordered",'pg4'!C328,"")</f>
        <v/>
      </c>
      <c r="AE1826" s="2" t="str">
        <f>IF('pg4'!C328&lt;&gt;"",COUNTIF(AD2:AD3002,'pg4'!C328)&gt;4,"--")</f>
        <v>--</v>
      </c>
      <c r="AF1826" s="1" t="str">
        <f ca="1">IF(startDate="",0,IF(AND('pg4'!T328&gt;=startDate,'pg4'!T328&lt;=endDate,'pg4'!R328&lt;&gt;""),'pg4'!R328,""))</f>
        <v/>
      </c>
      <c r="AG1826" s="110" t="str">
        <f>IF(AC1826="","",COUNTIFS(AC2:AC3002,AC1826))</f>
        <v/>
      </c>
      <c r="AH1826" s="2" t="str">
        <f ca="1">IFERROR(MONTH('pg4'!T328),"--")</f>
        <v>--</v>
      </c>
      <c r="AI1826" s="1">
        <f ca="1">COUNTIFS(AC2:AC3002,'pg4'!C328,AH2:AH3002,AH1826)</f>
        <v>0</v>
      </c>
    </row>
    <row r="1827" spans="27:35" ht="12.75" customHeight="1">
      <c r="AA1827" s="1">
        <f t="shared" si="29"/>
        <v>1826</v>
      </c>
      <c r="AB1827" s="1" t="b">
        <f>AND('pg4'!S329&lt;&gt;"Cancelled",'pg4'!S329&lt;&gt;"Account",'pg4'!S329&lt;&gt;"Pending",'pg4'!S329&lt;&gt;"")</f>
        <v>0</v>
      </c>
      <c r="AC1827" s="1" t="str">
        <f>IF(AB1827=TRUE,'pg4'!C329,"")</f>
        <v/>
      </c>
      <c r="AD1827" s="1" t="str">
        <f>IF('pg4'!S329="Ordered",'pg4'!C329,"")</f>
        <v/>
      </c>
      <c r="AE1827" s="2" t="str">
        <f>IF('pg4'!C329&lt;&gt;"",COUNTIF(AD2:AD3002,'pg4'!C329)&gt;4,"--")</f>
        <v>--</v>
      </c>
      <c r="AF1827" s="1" t="str">
        <f ca="1">IF(startDate="",0,IF(AND('pg4'!T329&gt;=startDate,'pg4'!T329&lt;=endDate,'pg4'!R329&lt;&gt;""),'pg4'!R329,""))</f>
        <v/>
      </c>
      <c r="AG1827" s="110" t="str">
        <f>IF(AC1827="","",COUNTIFS(AC2:AC3002,AC1827))</f>
        <v/>
      </c>
      <c r="AH1827" s="2" t="str">
        <f ca="1">IFERROR(MONTH('pg4'!T329),"--")</f>
        <v>--</v>
      </c>
      <c r="AI1827" s="1">
        <f ca="1">COUNTIFS(AC2:AC3002,'pg4'!C329,AH2:AH3002,AH1827)</f>
        <v>0</v>
      </c>
    </row>
    <row r="1828" spans="27:35" ht="12.75" customHeight="1">
      <c r="AA1828" s="1">
        <f t="shared" si="29"/>
        <v>1827</v>
      </c>
      <c r="AB1828" s="1" t="b">
        <f>AND('pg4'!S330&lt;&gt;"Cancelled",'pg4'!S330&lt;&gt;"Account",'pg4'!S330&lt;&gt;"Pending",'pg4'!S330&lt;&gt;"")</f>
        <v>0</v>
      </c>
      <c r="AC1828" s="1" t="str">
        <f>IF(AB1828=TRUE,'pg4'!C330,"")</f>
        <v/>
      </c>
      <c r="AD1828" s="1" t="str">
        <f>IF('pg4'!S330="Ordered",'pg4'!C330,"")</f>
        <v/>
      </c>
      <c r="AE1828" s="2" t="str">
        <f>IF('pg4'!C330&lt;&gt;"",COUNTIF(AD2:AD3002,'pg4'!C330)&gt;4,"--")</f>
        <v>--</v>
      </c>
      <c r="AF1828" s="1" t="str">
        <f ca="1">IF(startDate="",0,IF(AND('pg4'!T330&gt;=startDate,'pg4'!T330&lt;=endDate,'pg4'!R330&lt;&gt;""),'pg4'!R330,""))</f>
        <v/>
      </c>
      <c r="AG1828" s="110" t="str">
        <f>IF(AC1828="","",COUNTIFS(AC2:AC3002,AC1828))</f>
        <v/>
      </c>
      <c r="AH1828" s="2" t="str">
        <f ca="1">IFERROR(MONTH('pg4'!T330),"--")</f>
        <v>--</v>
      </c>
      <c r="AI1828" s="1">
        <f ca="1">COUNTIFS(AC2:AC3002,'pg4'!C330,AH2:AH3002,AH1828)</f>
        <v>0</v>
      </c>
    </row>
    <row r="1829" spans="27:35" ht="12.75" customHeight="1">
      <c r="AA1829" s="1">
        <f t="shared" si="29"/>
        <v>1828</v>
      </c>
      <c r="AB1829" s="1" t="b">
        <f>AND('pg4'!S331&lt;&gt;"Cancelled",'pg4'!S331&lt;&gt;"Account",'pg4'!S331&lt;&gt;"Pending",'pg4'!S331&lt;&gt;"")</f>
        <v>0</v>
      </c>
      <c r="AC1829" s="1" t="str">
        <f>IF(AB1829=TRUE,'pg4'!C331,"")</f>
        <v/>
      </c>
      <c r="AD1829" s="1" t="str">
        <f>IF('pg4'!S331="Ordered",'pg4'!C331,"")</f>
        <v/>
      </c>
      <c r="AE1829" s="2" t="str">
        <f>IF('pg4'!C331&lt;&gt;"",COUNTIF(AD2:AD3002,'pg4'!C331)&gt;4,"--")</f>
        <v>--</v>
      </c>
      <c r="AF1829" s="1" t="str">
        <f ca="1">IF(startDate="",0,IF(AND('pg4'!T331&gt;=startDate,'pg4'!T331&lt;=endDate,'pg4'!R331&lt;&gt;""),'pg4'!R331,""))</f>
        <v/>
      </c>
      <c r="AG1829" s="110" t="str">
        <f>IF(AC1829="","",COUNTIFS(AC2:AC3002,AC1829))</f>
        <v/>
      </c>
      <c r="AH1829" s="2" t="str">
        <f ca="1">IFERROR(MONTH('pg4'!T331),"--")</f>
        <v>--</v>
      </c>
      <c r="AI1829" s="1">
        <f ca="1">COUNTIFS(AC2:AC3002,'pg4'!C331,AH2:AH3002,AH1829)</f>
        <v>0</v>
      </c>
    </row>
    <row r="1830" spans="27:35" ht="12.75" customHeight="1">
      <c r="AA1830" s="1">
        <f t="shared" si="29"/>
        <v>1829</v>
      </c>
      <c r="AB1830" s="1" t="b">
        <f>AND('pg4'!S332&lt;&gt;"Cancelled",'pg4'!S332&lt;&gt;"Account",'pg4'!S332&lt;&gt;"Pending",'pg4'!S332&lt;&gt;"")</f>
        <v>0</v>
      </c>
      <c r="AC1830" s="1" t="str">
        <f>IF(AB1830=TRUE,'pg4'!C332,"")</f>
        <v/>
      </c>
      <c r="AD1830" s="1" t="str">
        <f>IF('pg4'!S332="Ordered",'pg4'!C332,"")</f>
        <v/>
      </c>
      <c r="AE1830" s="2" t="str">
        <f>IF('pg4'!C332&lt;&gt;"",COUNTIF(AD2:AD3002,'pg4'!C332)&gt;4,"--")</f>
        <v>--</v>
      </c>
      <c r="AF1830" s="1" t="str">
        <f ca="1">IF(startDate="",0,IF(AND('pg4'!T332&gt;=startDate,'pg4'!T332&lt;=endDate,'pg4'!R332&lt;&gt;""),'pg4'!R332,""))</f>
        <v/>
      </c>
      <c r="AG1830" s="110" t="str">
        <f>IF(AC1830="","",COUNTIFS(AC2:AC3002,AC1830))</f>
        <v/>
      </c>
      <c r="AH1830" s="2" t="str">
        <f ca="1">IFERROR(MONTH('pg4'!T332),"--")</f>
        <v>--</v>
      </c>
      <c r="AI1830" s="1">
        <f ca="1">COUNTIFS(AC2:AC3002,'pg4'!C332,AH2:AH3002,AH1830)</f>
        <v>0</v>
      </c>
    </row>
    <row r="1831" spans="27:35" ht="12.75" customHeight="1">
      <c r="AA1831" s="1">
        <f t="shared" si="29"/>
        <v>1830</v>
      </c>
      <c r="AB1831" s="1" t="b">
        <f>AND('pg4'!S333&lt;&gt;"Cancelled",'pg4'!S333&lt;&gt;"Account",'pg4'!S333&lt;&gt;"Pending",'pg4'!S333&lt;&gt;"")</f>
        <v>0</v>
      </c>
      <c r="AC1831" s="1" t="str">
        <f>IF(AB1831=TRUE,'pg4'!C333,"")</f>
        <v/>
      </c>
      <c r="AD1831" s="1" t="str">
        <f>IF('pg4'!S333="Ordered",'pg4'!C333,"")</f>
        <v/>
      </c>
      <c r="AE1831" s="2" t="str">
        <f>IF('pg4'!C333&lt;&gt;"",COUNTIF(AD2:AD3002,'pg4'!C333)&gt;4,"--")</f>
        <v>--</v>
      </c>
      <c r="AF1831" s="1" t="str">
        <f ca="1">IF(startDate="",0,IF(AND('pg4'!T333&gt;=startDate,'pg4'!T333&lt;=endDate,'pg4'!R333&lt;&gt;""),'pg4'!R333,""))</f>
        <v/>
      </c>
      <c r="AG1831" s="110" t="str">
        <f>IF(AC1831="","",COUNTIFS(AC2:AC3002,AC1831))</f>
        <v/>
      </c>
      <c r="AH1831" s="2" t="str">
        <f ca="1">IFERROR(MONTH('pg4'!T333),"--")</f>
        <v>--</v>
      </c>
      <c r="AI1831" s="1">
        <f ca="1">COUNTIFS(AC2:AC3002,'pg4'!C333,AH2:AH3002,AH1831)</f>
        <v>0</v>
      </c>
    </row>
    <row r="1832" spans="27:35" ht="12.75" customHeight="1">
      <c r="AA1832" s="1">
        <f t="shared" si="29"/>
        <v>1831</v>
      </c>
      <c r="AB1832" s="1" t="b">
        <f>AND('pg4'!S334&lt;&gt;"Cancelled",'pg4'!S334&lt;&gt;"Account",'pg4'!S334&lt;&gt;"Pending",'pg4'!S334&lt;&gt;"")</f>
        <v>0</v>
      </c>
      <c r="AC1832" s="1" t="str">
        <f>IF(AB1832=TRUE,'pg4'!C334,"")</f>
        <v/>
      </c>
      <c r="AD1832" s="1" t="str">
        <f>IF('pg4'!S334="Ordered",'pg4'!C334,"")</f>
        <v/>
      </c>
      <c r="AE1832" s="2" t="str">
        <f>IF('pg4'!C334&lt;&gt;"",COUNTIF(AD2:AD3002,'pg4'!C334)&gt;4,"--")</f>
        <v>--</v>
      </c>
      <c r="AF1832" s="1" t="str">
        <f ca="1">IF(startDate="",0,IF(AND('pg4'!T334&gt;=startDate,'pg4'!T334&lt;=endDate,'pg4'!R334&lt;&gt;""),'pg4'!R334,""))</f>
        <v/>
      </c>
      <c r="AG1832" s="110" t="str">
        <f>IF(AC1832="","",COUNTIFS(AC2:AC3002,AC1832))</f>
        <v/>
      </c>
      <c r="AH1832" s="2" t="str">
        <f ca="1">IFERROR(MONTH('pg4'!T334),"--")</f>
        <v>--</v>
      </c>
      <c r="AI1832" s="1">
        <f ca="1">COUNTIFS(AC2:AC3002,'pg4'!C334,AH2:AH3002,AH1832)</f>
        <v>0</v>
      </c>
    </row>
    <row r="1833" spans="27:35" ht="12.75" customHeight="1">
      <c r="AA1833" s="1">
        <f t="shared" si="29"/>
        <v>1832</v>
      </c>
      <c r="AB1833" s="1" t="b">
        <f>AND('pg4'!S335&lt;&gt;"Cancelled",'pg4'!S335&lt;&gt;"Account",'pg4'!S335&lt;&gt;"Pending",'pg4'!S335&lt;&gt;"")</f>
        <v>0</v>
      </c>
      <c r="AC1833" s="1" t="str">
        <f>IF(AB1833=TRUE,'pg4'!C335,"")</f>
        <v/>
      </c>
      <c r="AD1833" s="1" t="str">
        <f>IF('pg4'!S335="Ordered",'pg4'!C335,"")</f>
        <v/>
      </c>
      <c r="AE1833" s="2" t="str">
        <f>IF('pg4'!C335&lt;&gt;"",COUNTIF(AD2:AD3002,'pg4'!C335)&gt;4,"--")</f>
        <v>--</v>
      </c>
      <c r="AF1833" s="1" t="str">
        <f ca="1">IF(startDate="",0,IF(AND('pg4'!T335&gt;=startDate,'pg4'!T335&lt;=endDate,'pg4'!R335&lt;&gt;""),'pg4'!R335,""))</f>
        <v/>
      </c>
      <c r="AG1833" s="110" t="str">
        <f>IF(AC1833="","",COUNTIFS(AC2:AC3002,AC1833))</f>
        <v/>
      </c>
      <c r="AH1833" s="2" t="str">
        <f ca="1">IFERROR(MONTH('pg4'!T335),"--")</f>
        <v>--</v>
      </c>
      <c r="AI1833" s="1">
        <f ca="1">COUNTIFS(AC2:AC3002,'pg4'!C335,AH2:AH3002,AH1833)</f>
        <v>0</v>
      </c>
    </row>
    <row r="1834" spans="27:35" ht="12.75" customHeight="1">
      <c r="AA1834" s="1">
        <f t="shared" si="29"/>
        <v>1833</v>
      </c>
      <c r="AB1834" s="1" t="b">
        <f>AND('pg4'!S336&lt;&gt;"Cancelled",'pg4'!S336&lt;&gt;"Account",'pg4'!S336&lt;&gt;"Pending",'pg4'!S336&lt;&gt;"")</f>
        <v>0</v>
      </c>
      <c r="AC1834" s="1" t="str">
        <f>IF(AB1834=TRUE,'pg4'!C336,"")</f>
        <v/>
      </c>
      <c r="AD1834" s="1" t="str">
        <f>IF('pg4'!S336="Ordered",'pg4'!C336,"")</f>
        <v/>
      </c>
      <c r="AE1834" s="2" t="str">
        <f>IF('pg4'!C336&lt;&gt;"",COUNTIF(AD2:AD3002,'pg4'!C336)&gt;4,"--")</f>
        <v>--</v>
      </c>
      <c r="AF1834" s="1" t="str">
        <f ca="1">IF(startDate="",0,IF(AND('pg4'!T336&gt;=startDate,'pg4'!T336&lt;=endDate,'pg4'!R336&lt;&gt;""),'pg4'!R336,""))</f>
        <v/>
      </c>
      <c r="AG1834" s="110" t="str">
        <f>IF(AC1834="","",COUNTIFS(AC2:AC3002,AC1834))</f>
        <v/>
      </c>
      <c r="AH1834" s="2" t="str">
        <f ca="1">IFERROR(MONTH('pg4'!T336),"--")</f>
        <v>--</v>
      </c>
      <c r="AI1834" s="1">
        <f ca="1">COUNTIFS(AC2:AC3002,'pg4'!C336,AH2:AH3002,AH1834)</f>
        <v>0</v>
      </c>
    </row>
    <row r="1835" spans="27:35" ht="12.75" customHeight="1">
      <c r="AA1835" s="1">
        <f t="shared" si="29"/>
        <v>1834</v>
      </c>
      <c r="AB1835" s="1" t="b">
        <f>AND('pg4'!S337&lt;&gt;"Cancelled",'pg4'!S337&lt;&gt;"Account",'pg4'!S337&lt;&gt;"Pending",'pg4'!S337&lt;&gt;"")</f>
        <v>0</v>
      </c>
      <c r="AC1835" s="1" t="str">
        <f>IF(AB1835=TRUE,'pg4'!C337,"")</f>
        <v/>
      </c>
      <c r="AD1835" s="1" t="str">
        <f>IF('pg4'!S337="Ordered",'pg4'!C337,"")</f>
        <v/>
      </c>
      <c r="AE1835" s="2" t="str">
        <f>IF('pg4'!C337&lt;&gt;"",COUNTIF(AD2:AD3002,'pg4'!C337)&gt;4,"--")</f>
        <v>--</v>
      </c>
      <c r="AF1835" s="1" t="str">
        <f ca="1">IF(startDate="",0,IF(AND('pg4'!T337&gt;=startDate,'pg4'!T337&lt;=endDate,'pg4'!R337&lt;&gt;""),'pg4'!R337,""))</f>
        <v/>
      </c>
      <c r="AG1835" s="110" t="str">
        <f>IF(AC1835="","",COUNTIFS(AC2:AC3002,AC1835))</f>
        <v/>
      </c>
      <c r="AH1835" s="2" t="str">
        <f ca="1">IFERROR(MONTH('pg4'!T337),"--")</f>
        <v>--</v>
      </c>
      <c r="AI1835" s="1">
        <f ca="1">COUNTIFS(AC2:AC3002,'pg4'!C337,AH2:AH3002,AH1835)</f>
        <v>0</v>
      </c>
    </row>
    <row r="1836" spans="27:35" ht="12.75" customHeight="1">
      <c r="AA1836" s="1">
        <f t="shared" si="29"/>
        <v>1835</v>
      </c>
      <c r="AB1836" s="1" t="b">
        <f>AND('pg4'!S338&lt;&gt;"Cancelled",'pg4'!S338&lt;&gt;"Account",'pg4'!S338&lt;&gt;"Pending",'pg4'!S338&lt;&gt;"")</f>
        <v>0</v>
      </c>
      <c r="AC1836" s="1" t="str">
        <f>IF(AB1836=TRUE,'pg4'!C338,"")</f>
        <v/>
      </c>
      <c r="AD1836" s="1" t="str">
        <f>IF('pg4'!S338="Ordered",'pg4'!C338,"")</f>
        <v/>
      </c>
      <c r="AE1836" s="2" t="str">
        <f>IF('pg4'!C338&lt;&gt;"",COUNTIF(AD2:AD3002,'pg4'!C338)&gt;4,"--")</f>
        <v>--</v>
      </c>
      <c r="AF1836" s="1" t="str">
        <f ca="1">IF(startDate="",0,IF(AND('pg4'!T338&gt;=startDate,'pg4'!T338&lt;=endDate,'pg4'!R338&lt;&gt;""),'pg4'!R338,""))</f>
        <v/>
      </c>
      <c r="AG1836" s="110" t="str">
        <f>IF(AC1836="","",COUNTIFS(AC2:AC3002,AC1836))</f>
        <v/>
      </c>
      <c r="AH1836" s="2" t="str">
        <f ca="1">IFERROR(MONTH('pg4'!T338),"--")</f>
        <v>--</v>
      </c>
      <c r="AI1836" s="1">
        <f ca="1">COUNTIFS(AC2:AC3002,'pg4'!C338,AH2:AH3002,AH1836)</f>
        <v>0</v>
      </c>
    </row>
    <row r="1837" spans="27:35" ht="12.75" customHeight="1">
      <c r="AA1837" s="1">
        <f t="shared" si="29"/>
        <v>1836</v>
      </c>
      <c r="AB1837" s="1" t="b">
        <f>AND('pg4'!S339&lt;&gt;"Cancelled",'pg4'!S339&lt;&gt;"Account",'pg4'!S339&lt;&gt;"Pending",'pg4'!S339&lt;&gt;"")</f>
        <v>0</v>
      </c>
      <c r="AC1837" s="1" t="str">
        <f>IF(AB1837=TRUE,'pg4'!C339,"")</f>
        <v/>
      </c>
      <c r="AD1837" s="1" t="str">
        <f>IF('pg4'!S339="Ordered",'pg4'!C339,"")</f>
        <v/>
      </c>
      <c r="AE1837" s="2" t="str">
        <f>IF('pg4'!C339&lt;&gt;"",COUNTIF(AD2:AD3002,'pg4'!C339)&gt;4,"--")</f>
        <v>--</v>
      </c>
      <c r="AF1837" s="1" t="str">
        <f ca="1">IF(startDate="",0,IF(AND('pg4'!T339&gt;=startDate,'pg4'!T339&lt;=endDate,'pg4'!R339&lt;&gt;""),'pg4'!R339,""))</f>
        <v/>
      </c>
      <c r="AG1837" s="110" t="str">
        <f>IF(AC1837="","",COUNTIFS(AC2:AC3002,AC1837))</f>
        <v/>
      </c>
      <c r="AH1837" s="2" t="str">
        <f ca="1">IFERROR(MONTH('pg4'!T339),"--")</f>
        <v>--</v>
      </c>
      <c r="AI1837" s="1">
        <f ca="1">COUNTIFS(AC2:AC3002,'pg4'!C339,AH2:AH3002,AH1837)</f>
        <v>0</v>
      </c>
    </row>
    <row r="1838" spans="27:35" ht="12.75" customHeight="1">
      <c r="AA1838" s="1">
        <f t="shared" si="29"/>
        <v>1837</v>
      </c>
      <c r="AB1838" s="1" t="b">
        <f>AND('pg4'!S340&lt;&gt;"Cancelled",'pg4'!S340&lt;&gt;"Account",'pg4'!S340&lt;&gt;"Pending",'pg4'!S340&lt;&gt;"")</f>
        <v>0</v>
      </c>
      <c r="AC1838" s="1" t="str">
        <f>IF(AB1838=TRUE,'pg4'!C340,"")</f>
        <v/>
      </c>
      <c r="AD1838" s="1" t="str">
        <f>IF('pg4'!S340="Ordered",'pg4'!C340,"")</f>
        <v/>
      </c>
      <c r="AE1838" s="2" t="str">
        <f>IF('pg4'!C340&lt;&gt;"",COUNTIF(AD2:AD3002,'pg4'!C340)&gt;4,"--")</f>
        <v>--</v>
      </c>
      <c r="AF1838" s="1" t="str">
        <f ca="1">IF(startDate="",0,IF(AND('pg4'!T340&gt;=startDate,'pg4'!T340&lt;=endDate,'pg4'!R340&lt;&gt;""),'pg4'!R340,""))</f>
        <v/>
      </c>
      <c r="AG1838" s="110" t="str">
        <f>IF(AC1838="","",COUNTIFS(AC2:AC3002,AC1838))</f>
        <v/>
      </c>
      <c r="AH1838" s="2" t="str">
        <f ca="1">IFERROR(MONTH('pg4'!T340),"--")</f>
        <v>--</v>
      </c>
      <c r="AI1838" s="1">
        <f ca="1">COUNTIFS(AC2:AC3002,'pg4'!C340,AH2:AH3002,AH1838)</f>
        <v>0</v>
      </c>
    </row>
    <row r="1839" spans="27:35" ht="12.75" customHeight="1">
      <c r="AA1839" s="1">
        <f t="shared" si="29"/>
        <v>1838</v>
      </c>
      <c r="AB1839" s="1" t="b">
        <f>AND('pg4'!S341&lt;&gt;"Cancelled",'pg4'!S341&lt;&gt;"Account",'pg4'!S341&lt;&gt;"Pending",'pg4'!S341&lt;&gt;"")</f>
        <v>0</v>
      </c>
      <c r="AC1839" s="1" t="str">
        <f>IF(AB1839=TRUE,'pg4'!C341,"")</f>
        <v/>
      </c>
      <c r="AD1839" s="1" t="str">
        <f>IF('pg4'!S341="Ordered",'pg4'!C341,"")</f>
        <v/>
      </c>
      <c r="AE1839" s="2" t="str">
        <f>IF('pg4'!C341&lt;&gt;"",COUNTIF(AD2:AD3002,'pg4'!C341)&gt;4,"--")</f>
        <v>--</v>
      </c>
      <c r="AF1839" s="1" t="str">
        <f ca="1">IF(startDate="",0,IF(AND('pg4'!T341&gt;=startDate,'pg4'!T341&lt;=endDate,'pg4'!R341&lt;&gt;""),'pg4'!R341,""))</f>
        <v/>
      </c>
      <c r="AG1839" s="110" t="str">
        <f>IF(AC1839="","",COUNTIFS(AC2:AC3002,AC1839))</f>
        <v/>
      </c>
      <c r="AH1839" s="2" t="str">
        <f ca="1">IFERROR(MONTH('pg4'!T341),"--")</f>
        <v>--</v>
      </c>
      <c r="AI1839" s="1">
        <f ca="1">COUNTIFS(AC2:AC3002,'pg4'!C341,AH2:AH3002,AH1839)</f>
        <v>0</v>
      </c>
    </row>
    <row r="1840" spans="27:35" ht="12.75" customHeight="1">
      <c r="AA1840" s="1">
        <f t="shared" si="29"/>
        <v>1839</v>
      </c>
      <c r="AB1840" s="1" t="b">
        <f>AND('pg4'!S342&lt;&gt;"Cancelled",'pg4'!S342&lt;&gt;"Account",'pg4'!S342&lt;&gt;"Pending",'pg4'!S342&lt;&gt;"")</f>
        <v>0</v>
      </c>
      <c r="AC1840" s="1" t="str">
        <f>IF(AB1840=TRUE,'pg4'!C342,"")</f>
        <v/>
      </c>
      <c r="AD1840" s="1" t="str">
        <f>IF('pg4'!S342="Ordered",'pg4'!C342,"")</f>
        <v/>
      </c>
      <c r="AE1840" s="2" t="str">
        <f>IF('pg4'!C342&lt;&gt;"",COUNTIF(AD2:AD3002,'pg4'!C342)&gt;4,"--")</f>
        <v>--</v>
      </c>
      <c r="AF1840" s="1" t="str">
        <f ca="1">IF(startDate="",0,IF(AND('pg4'!T342&gt;=startDate,'pg4'!T342&lt;=endDate,'pg4'!R342&lt;&gt;""),'pg4'!R342,""))</f>
        <v/>
      </c>
      <c r="AG1840" s="110" t="str">
        <f>IF(AC1840="","",COUNTIFS(AC2:AC3002,AC1840))</f>
        <v/>
      </c>
      <c r="AH1840" s="2" t="str">
        <f ca="1">IFERROR(MONTH('pg4'!T342),"--")</f>
        <v>--</v>
      </c>
      <c r="AI1840" s="1">
        <f ca="1">COUNTIFS(AC2:AC3002,'pg4'!C342,AH2:AH3002,AH1840)</f>
        <v>0</v>
      </c>
    </row>
    <row r="1841" spans="27:35" ht="12.75" customHeight="1">
      <c r="AA1841" s="1">
        <f t="shared" si="29"/>
        <v>1840</v>
      </c>
      <c r="AB1841" s="1" t="b">
        <f>AND('pg4'!S343&lt;&gt;"Cancelled",'pg4'!S343&lt;&gt;"Account",'pg4'!S343&lt;&gt;"Pending",'pg4'!S343&lt;&gt;"")</f>
        <v>0</v>
      </c>
      <c r="AC1841" s="1" t="str">
        <f>IF(AB1841=TRUE,'pg4'!C343,"")</f>
        <v/>
      </c>
      <c r="AD1841" s="1" t="str">
        <f>IF('pg4'!S343="Ordered",'pg4'!C343,"")</f>
        <v/>
      </c>
      <c r="AE1841" s="2" t="str">
        <f>IF('pg4'!C343&lt;&gt;"",COUNTIF(AD2:AD3002,'pg4'!C343)&gt;4,"--")</f>
        <v>--</v>
      </c>
      <c r="AF1841" s="1" t="str">
        <f ca="1">IF(startDate="",0,IF(AND('pg4'!T343&gt;=startDate,'pg4'!T343&lt;=endDate,'pg4'!R343&lt;&gt;""),'pg4'!R343,""))</f>
        <v/>
      </c>
      <c r="AG1841" s="110" t="str">
        <f>IF(AC1841="","",COUNTIFS(AC2:AC3002,AC1841))</f>
        <v/>
      </c>
      <c r="AH1841" s="2" t="str">
        <f ca="1">IFERROR(MONTH('pg4'!T343),"--")</f>
        <v>--</v>
      </c>
      <c r="AI1841" s="1">
        <f ca="1">COUNTIFS(AC2:AC3002,'pg4'!C343,AH2:AH3002,AH1841)</f>
        <v>0</v>
      </c>
    </row>
    <row r="1842" spans="27:35" ht="12.75" customHeight="1">
      <c r="AA1842" s="1">
        <f t="shared" si="29"/>
        <v>1841</v>
      </c>
      <c r="AB1842" s="1" t="b">
        <f>AND('pg4'!S344&lt;&gt;"Cancelled",'pg4'!S344&lt;&gt;"Account",'pg4'!S344&lt;&gt;"Pending",'pg4'!S344&lt;&gt;"")</f>
        <v>0</v>
      </c>
      <c r="AC1842" s="1" t="str">
        <f>IF(AB1842=TRUE,'pg4'!C344,"")</f>
        <v/>
      </c>
      <c r="AD1842" s="1" t="str">
        <f>IF('pg4'!S344="Ordered",'pg4'!C344,"")</f>
        <v/>
      </c>
      <c r="AE1842" s="2" t="str">
        <f>IF('pg4'!C344&lt;&gt;"",COUNTIF(AD2:AD3002,'pg4'!C344)&gt;4,"--")</f>
        <v>--</v>
      </c>
      <c r="AF1842" s="1" t="str">
        <f ca="1">IF(startDate="",0,IF(AND('pg4'!T344&gt;=startDate,'pg4'!T344&lt;=endDate,'pg4'!R344&lt;&gt;""),'pg4'!R344,""))</f>
        <v/>
      </c>
      <c r="AG1842" s="110" t="str">
        <f>IF(AC1842="","",COUNTIFS(AC2:AC3002,AC1842))</f>
        <v/>
      </c>
      <c r="AH1842" s="2" t="str">
        <f ca="1">IFERROR(MONTH('pg4'!T344),"--")</f>
        <v>--</v>
      </c>
      <c r="AI1842" s="1">
        <f ca="1">COUNTIFS(AC2:AC3002,'pg4'!C344,AH2:AH3002,AH1842)</f>
        <v>0</v>
      </c>
    </row>
    <row r="1843" spans="27:35" ht="12.75" customHeight="1">
      <c r="AA1843" s="1">
        <f t="shared" si="29"/>
        <v>1842</v>
      </c>
      <c r="AB1843" s="1" t="b">
        <f>AND('pg4'!S345&lt;&gt;"Cancelled",'pg4'!S345&lt;&gt;"Account",'pg4'!S345&lt;&gt;"Pending",'pg4'!S345&lt;&gt;"")</f>
        <v>0</v>
      </c>
      <c r="AC1843" s="1" t="str">
        <f>IF(AB1843=TRUE,'pg4'!C345,"")</f>
        <v/>
      </c>
      <c r="AD1843" s="1" t="str">
        <f>IF('pg4'!S345="Ordered",'pg4'!C345,"")</f>
        <v/>
      </c>
      <c r="AE1843" s="2" t="str">
        <f>IF('pg4'!C345&lt;&gt;"",COUNTIF(AD2:AD3002,'pg4'!C345)&gt;4,"--")</f>
        <v>--</v>
      </c>
      <c r="AF1843" s="1" t="str">
        <f ca="1">IF(startDate="",0,IF(AND('pg4'!T345&gt;=startDate,'pg4'!T345&lt;=endDate,'pg4'!R345&lt;&gt;""),'pg4'!R345,""))</f>
        <v/>
      </c>
      <c r="AG1843" s="110" t="str">
        <f>IF(AC1843="","",COUNTIFS(AC2:AC3002,AC1843))</f>
        <v/>
      </c>
      <c r="AH1843" s="2" t="str">
        <f ca="1">IFERROR(MONTH('pg4'!T345),"--")</f>
        <v>--</v>
      </c>
      <c r="AI1843" s="1">
        <f ca="1">COUNTIFS(AC2:AC3002,'pg4'!C345,AH2:AH3002,AH1843)</f>
        <v>0</v>
      </c>
    </row>
    <row r="1844" spans="27:35" ht="12.75" customHeight="1">
      <c r="AA1844" s="1">
        <f t="shared" si="29"/>
        <v>1843</v>
      </c>
      <c r="AB1844" s="1" t="b">
        <f>AND('pg4'!S346&lt;&gt;"Cancelled",'pg4'!S346&lt;&gt;"Account",'pg4'!S346&lt;&gt;"Pending",'pg4'!S346&lt;&gt;"")</f>
        <v>0</v>
      </c>
      <c r="AC1844" s="1" t="str">
        <f>IF(AB1844=TRUE,'pg4'!C346,"")</f>
        <v/>
      </c>
      <c r="AD1844" s="1" t="str">
        <f>IF('pg4'!S346="Ordered",'pg4'!C346,"")</f>
        <v/>
      </c>
      <c r="AE1844" s="2" t="str">
        <f>IF('pg4'!C346&lt;&gt;"",COUNTIF(AD2:AD3002,'pg4'!C346)&gt;4,"--")</f>
        <v>--</v>
      </c>
      <c r="AF1844" s="1" t="str">
        <f ca="1">IF(startDate="",0,IF(AND('pg4'!T346&gt;=startDate,'pg4'!T346&lt;=endDate,'pg4'!R346&lt;&gt;""),'pg4'!R346,""))</f>
        <v/>
      </c>
      <c r="AG1844" s="110" t="str">
        <f>IF(AC1844="","",COUNTIFS(AC2:AC3002,AC1844))</f>
        <v/>
      </c>
      <c r="AH1844" s="2" t="str">
        <f ca="1">IFERROR(MONTH('pg4'!T346),"--")</f>
        <v>--</v>
      </c>
      <c r="AI1844" s="1">
        <f ca="1">COUNTIFS(AC2:AC3002,'pg4'!C346,AH2:AH3002,AH1844)</f>
        <v>0</v>
      </c>
    </row>
    <row r="1845" spans="27:35" ht="12.75" customHeight="1">
      <c r="AA1845" s="1">
        <f t="shared" si="29"/>
        <v>1844</v>
      </c>
      <c r="AB1845" s="1" t="b">
        <f>AND('pg4'!S347&lt;&gt;"Cancelled",'pg4'!S347&lt;&gt;"Account",'pg4'!S347&lt;&gt;"Pending",'pg4'!S347&lt;&gt;"")</f>
        <v>0</v>
      </c>
      <c r="AC1845" s="1" t="str">
        <f>IF(AB1845=TRUE,'pg4'!C347,"")</f>
        <v/>
      </c>
      <c r="AD1845" s="1" t="str">
        <f>IF('pg4'!S347="Ordered",'pg4'!C347,"")</f>
        <v/>
      </c>
      <c r="AE1845" s="2" t="str">
        <f>IF('pg4'!C347&lt;&gt;"",COUNTIF(AD2:AD3002,'pg4'!C347)&gt;4,"--")</f>
        <v>--</v>
      </c>
      <c r="AF1845" s="1" t="str">
        <f ca="1">IF(startDate="",0,IF(AND('pg4'!T347&gt;=startDate,'pg4'!T347&lt;=endDate,'pg4'!R347&lt;&gt;""),'pg4'!R347,""))</f>
        <v/>
      </c>
      <c r="AG1845" s="110" t="str">
        <f>IF(AC1845="","",COUNTIFS(AC2:AC3002,AC1845))</f>
        <v/>
      </c>
      <c r="AH1845" s="2" t="str">
        <f ca="1">IFERROR(MONTH('pg4'!T347),"--")</f>
        <v>--</v>
      </c>
      <c r="AI1845" s="1">
        <f ca="1">COUNTIFS(AC2:AC3002,'pg4'!C347,AH2:AH3002,AH1845)</f>
        <v>0</v>
      </c>
    </row>
    <row r="1846" spans="27:35" ht="12.75" customHeight="1">
      <c r="AA1846" s="1">
        <f t="shared" si="29"/>
        <v>1845</v>
      </c>
      <c r="AB1846" s="1" t="b">
        <f>AND('pg4'!S348&lt;&gt;"Cancelled",'pg4'!S348&lt;&gt;"Account",'pg4'!S348&lt;&gt;"Pending",'pg4'!S348&lt;&gt;"")</f>
        <v>0</v>
      </c>
      <c r="AC1846" s="1" t="str">
        <f>IF(AB1846=TRUE,'pg4'!C348,"")</f>
        <v/>
      </c>
      <c r="AD1846" s="1" t="str">
        <f>IF('pg4'!S348="Ordered",'pg4'!C348,"")</f>
        <v/>
      </c>
      <c r="AE1846" s="2" t="str">
        <f>IF('pg4'!C348&lt;&gt;"",COUNTIF(AD2:AD3002,'pg4'!C348)&gt;4,"--")</f>
        <v>--</v>
      </c>
      <c r="AF1846" s="1" t="str">
        <f ca="1">IF(startDate="",0,IF(AND('pg4'!T348&gt;=startDate,'pg4'!T348&lt;=endDate,'pg4'!R348&lt;&gt;""),'pg4'!R348,""))</f>
        <v/>
      </c>
      <c r="AG1846" s="110" t="str">
        <f>IF(AC1846="","",COUNTIFS(AC2:AC3002,AC1846))</f>
        <v/>
      </c>
      <c r="AH1846" s="2" t="str">
        <f ca="1">IFERROR(MONTH('pg4'!T348),"--")</f>
        <v>--</v>
      </c>
      <c r="AI1846" s="1">
        <f ca="1">COUNTIFS(AC2:AC3002,'pg4'!C348,AH2:AH3002,AH1846)</f>
        <v>0</v>
      </c>
    </row>
    <row r="1847" spans="27:35" ht="12.75" customHeight="1">
      <c r="AA1847" s="1">
        <f t="shared" si="29"/>
        <v>1846</v>
      </c>
      <c r="AB1847" s="1" t="b">
        <f>AND('pg4'!S349&lt;&gt;"Cancelled",'pg4'!S349&lt;&gt;"Account",'pg4'!S349&lt;&gt;"Pending",'pg4'!S349&lt;&gt;"")</f>
        <v>0</v>
      </c>
      <c r="AC1847" s="1" t="str">
        <f>IF(AB1847=TRUE,'pg4'!C349,"")</f>
        <v/>
      </c>
      <c r="AD1847" s="1" t="str">
        <f>IF('pg4'!S349="Ordered",'pg4'!C349,"")</f>
        <v/>
      </c>
      <c r="AE1847" s="2" t="str">
        <f>IF('pg4'!C349&lt;&gt;"",COUNTIF(AD2:AD3002,'pg4'!C349)&gt;4,"--")</f>
        <v>--</v>
      </c>
      <c r="AF1847" s="1" t="str">
        <f ca="1">IF(startDate="",0,IF(AND('pg4'!T349&gt;=startDate,'pg4'!T349&lt;=endDate,'pg4'!R349&lt;&gt;""),'pg4'!R349,""))</f>
        <v/>
      </c>
      <c r="AG1847" s="110" t="str">
        <f>IF(AC1847="","",COUNTIFS(AC2:AC3002,AC1847))</f>
        <v/>
      </c>
      <c r="AH1847" s="2" t="str">
        <f ca="1">IFERROR(MONTH('pg4'!T349),"--")</f>
        <v>--</v>
      </c>
      <c r="AI1847" s="1">
        <f ca="1">COUNTIFS(AC2:AC3002,'pg4'!C349,AH2:AH3002,AH1847)</f>
        <v>0</v>
      </c>
    </row>
    <row r="1848" spans="27:35" ht="12.75" customHeight="1">
      <c r="AA1848" s="1">
        <f t="shared" si="29"/>
        <v>1847</v>
      </c>
      <c r="AB1848" s="1" t="b">
        <f>AND('pg4'!S350&lt;&gt;"Cancelled",'pg4'!S350&lt;&gt;"Account",'pg4'!S350&lt;&gt;"Pending",'pg4'!S350&lt;&gt;"")</f>
        <v>0</v>
      </c>
      <c r="AC1848" s="1" t="str">
        <f>IF(AB1848=TRUE,'pg4'!C350,"")</f>
        <v/>
      </c>
      <c r="AD1848" s="1" t="str">
        <f>IF('pg4'!S350="Ordered",'pg4'!C350,"")</f>
        <v/>
      </c>
      <c r="AE1848" s="2" t="str">
        <f>IF('pg4'!C350&lt;&gt;"",COUNTIF(AD2:AD3002,'pg4'!C350)&gt;4,"--")</f>
        <v>--</v>
      </c>
      <c r="AF1848" s="1" t="str">
        <f ca="1">IF(startDate="",0,IF(AND('pg4'!T350&gt;=startDate,'pg4'!T350&lt;=endDate,'pg4'!R350&lt;&gt;""),'pg4'!R350,""))</f>
        <v/>
      </c>
      <c r="AG1848" s="110" t="str">
        <f>IF(AC1848="","",COUNTIFS(AC2:AC3002,AC1848))</f>
        <v/>
      </c>
      <c r="AH1848" s="2" t="str">
        <f ca="1">IFERROR(MONTH('pg4'!T350),"--")</f>
        <v>--</v>
      </c>
      <c r="AI1848" s="1">
        <f ca="1">COUNTIFS(AC2:AC3002,'pg4'!C350,AH2:AH3002,AH1848)</f>
        <v>0</v>
      </c>
    </row>
    <row r="1849" spans="27:35" ht="12.75" customHeight="1">
      <c r="AA1849" s="1">
        <f t="shared" si="29"/>
        <v>1848</v>
      </c>
      <c r="AB1849" s="1" t="b">
        <f>AND('pg4'!S351&lt;&gt;"Cancelled",'pg4'!S351&lt;&gt;"Account",'pg4'!S351&lt;&gt;"Pending",'pg4'!S351&lt;&gt;"")</f>
        <v>0</v>
      </c>
      <c r="AC1849" s="1" t="str">
        <f>IF(AB1849=TRUE,'pg4'!C351,"")</f>
        <v/>
      </c>
      <c r="AD1849" s="1" t="str">
        <f>IF('pg4'!S351="Ordered",'pg4'!C351,"")</f>
        <v/>
      </c>
      <c r="AE1849" s="2" t="str">
        <f>IF('pg4'!C351&lt;&gt;"",COUNTIF(AD2:AD3002,'pg4'!C351)&gt;4,"--")</f>
        <v>--</v>
      </c>
      <c r="AF1849" s="1" t="str">
        <f ca="1">IF(startDate="",0,IF(AND('pg4'!T351&gt;=startDate,'pg4'!T351&lt;=endDate,'pg4'!R351&lt;&gt;""),'pg4'!R351,""))</f>
        <v/>
      </c>
      <c r="AG1849" s="110" t="str">
        <f>IF(AC1849="","",COUNTIFS(AC2:AC3002,AC1849))</f>
        <v/>
      </c>
      <c r="AH1849" s="2" t="str">
        <f ca="1">IFERROR(MONTH('pg4'!T351),"--")</f>
        <v>--</v>
      </c>
      <c r="AI1849" s="1">
        <f ca="1">COUNTIFS(AC2:AC3002,'pg4'!C351,AH2:AH3002,AH1849)</f>
        <v>0</v>
      </c>
    </row>
    <row r="1850" spans="27:35" ht="12.75" customHeight="1">
      <c r="AA1850" s="1">
        <f t="shared" si="29"/>
        <v>1849</v>
      </c>
      <c r="AB1850" s="1" t="b">
        <f>AND('pg4'!S352&lt;&gt;"Cancelled",'pg4'!S352&lt;&gt;"Account",'pg4'!S352&lt;&gt;"Pending",'pg4'!S352&lt;&gt;"")</f>
        <v>0</v>
      </c>
      <c r="AC1850" s="1" t="str">
        <f>IF(AB1850=TRUE,'pg4'!C352,"")</f>
        <v/>
      </c>
      <c r="AD1850" s="1" t="str">
        <f>IF('pg4'!S352="Ordered",'pg4'!C352,"")</f>
        <v/>
      </c>
      <c r="AE1850" s="2" t="str">
        <f>IF('pg4'!C352&lt;&gt;"",COUNTIF(AD2:AD3002,'pg4'!C352)&gt;4,"--")</f>
        <v>--</v>
      </c>
      <c r="AF1850" s="1" t="str">
        <f ca="1">IF(startDate="",0,IF(AND('pg4'!T352&gt;=startDate,'pg4'!T352&lt;=endDate,'pg4'!R352&lt;&gt;""),'pg4'!R352,""))</f>
        <v/>
      </c>
      <c r="AG1850" s="110" t="str">
        <f>IF(AC1850="","",COUNTIFS(AC2:AC3002,AC1850))</f>
        <v/>
      </c>
      <c r="AH1850" s="2" t="str">
        <f ca="1">IFERROR(MONTH('pg4'!T352),"--")</f>
        <v>--</v>
      </c>
      <c r="AI1850" s="1">
        <f ca="1">COUNTIFS(AC2:AC3002,'pg4'!C352,AH2:AH3002,AH1850)</f>
        <v>0</v>
      </c>
    </row>
    <row r="1851" spans="27:35" ht="12.75" customHeight="1">
      <c r="AA1851" s="1">
        <f t="shared" si="29"/>
        <v>1850</v>
      </c>
      <c r="AB1851" s="1" t="b">
        <f>AND('pg4'!S353&lt;&gt;"Cancelled",'pg4'!S353&lt;&gt;"Account",'pg4'!S353&lt;&gt;"Pending",'pg4'!S353&lt;&gt;"")</f>
        <v>0</v>
      </c>
      <c r="AC1851" s="1" t="str">
        <f>IF(AB1851=TRUE,'pg4'!C353,"")</f>
        <v/>
      </c>
      <c r="AD1851" s="1" t="str">
        <f>IF('pg4'!S353="Ordered",'pg4'!C353,"")</f>
        <v/>
      </c>
      <c r="AE1851" s="2" t="str">
        <f>IF('pg4'!C353&lt;&gt;"",COUNTIF(AD2:AD3002,'pg4'!C353)&gt;4,"--")</f>
        <v>--</v>
      </c>
      <c r="AF1851" s="1" t="str">
        <f ca="1">IF(startDate="",0,IF(AND('pg4'!T353&gt;=startDate,'pg4'!T353&lt;=endDate,'pg4'!R353&lt;&gt;""),'pg4'!R353,""))</f>
        <v/>
      </c>
      <c r="AG1851" s="110" t="str">
        <f>IF(AC1851="","",COUNTIFS(AC2:AC3002,AC1851))</f>
        <v/>
      </c>
      <c r="AH1851" s="2" t="str">
        <f ca="1">IFERROR(MONTH('pg4'!T353),"--")</f>
        <v>--</v>
      </c>
      <c r="AI1851" s="1">
        <f ca="1">COUNTIFS(AC2:AC3002,'pg4'!C353,AH2:AH3002,AH1851)</f>
        <v>0</v>
      </c>
    </row>
    <row r="1852" spans="27:35" ht="12.75" customHeight="1">
      <c r="AA1852" s="1">
        <f t="shared" si="29"/>
        <v>1851</v>
      </c>
      <c r="AB1852" s="1" t="b">
        <f>AND('pg4'!S354&lt;&gt;"Cancelled",'pg4'!S354&lt;&gt;"Account",'pg4'!S354&lt;&gt;"Pending",'pg4'!S354&lt;&gt;"")</f>
        <v>0</v>
      </c>
      <c r="AC1852" s="1" t="str">
        <f>IF(AB1852=TRUE,'pg4'!C354,"")</f>
        <v/>
      </c>
      <c r="AD1852" s="1" t="str">
        <f>IF('pg4'!S354="Ordered",'pg4'!C354,"")</f>
        <v/>
      </c>
      <c r="AE1852" s="2" t="str">
        <f>IF('pg4'!C354&lt;&gt;"",COUNTIF(AD2:AD3002,'pg4'!C354)&gt;4,"--")</f>
        <v>--</v>
      </c>
      <c r="AF1852" s="1" t="str">
        <f ca="1">IF(startDate="",0,IF(AND('pg4'!T354&gt;=startDate,'pg4'!T354&lt;=endDate,'pg4'!R354&lt;&gt;""),'pg4'!R354,""))</f>
        <v/>
      </c>
      <c r="AG1852" s="110" t="str">
        <f>IF(AC1852="","",COUNTIFS(AC2:AC3002,AC1852))</f>
        <v/>
      </c>
      <c r="AH1852" s="2" t="str">
        <f ca="1">IFERROR(MONTH('pg4'!T354),"--")</f>
        <v>--</v>
      </c>
      <c r="AI1852" s="1">
        <f ca="1">COUNTIFS(AC2:AC3002,'pg4'!C354,AH2:AH3002,AH1852)</f>
        <v>0</v>
      </c>
    </row>
    <row r="1853" spans="27:35" ht="12.75" customHeight="1">
      <c r="AA1853" s="1">
        <f t="shared" si="29"/>
        <v>1852</v>
      </c>
      <c r="AB1853" s="1" t="b">
        <f>AND('pg4'!S355&lt;&gt;"Cancelled",'pg4'!S355&lt;&gt;"Account",'pg4'!S355&lt;&gt;"Pending",'pg4'!S355&lt;&gt;"")</f>
        <v>0</v>
      </c>
      <c r="AC1853" s="1" t="str">
        <f>IF(AB1853=TRUE,'pg4'!C355,"")</f>
        <v/>
      </c>
      <c r="AD1853" s="1" t="str">
        <f>IF('pg4'!S355="Ordered",'pg4'!C355,"")</f>
        <v/>
      </c>
      <c r="AE1853" s="2" t="str">
        <f>IF('pg4'!C355&lt;&gt;"",COUNTIF(AD2:AD3002,'pg4'!C355)&gt;4,"--")</f>
        <v>--</v>
      </c>
      <c r="AF1853" s="1" t="str">
        <f ca="1">IF(startDate="",0,IF(AND('pg4'!T355&gt;=startDate,'pg4'!T355&lt;=endDate,'pg4'!R355&lt;&gt;""),'pg4'!R355,""))</f>
        <v/>
      </c>
      <c r="AG1853" s="110" t="str">
        <f>IF(AC1853="","",COUNTIFS(AC2:AC3002,AC1853))</f>
        <v/>
      </c>
      <c r="AH1853" s="2" t="str">
        <f ca="1">IFERROR(MONTH('pg4'!T355),"--")</f>
        <v>--</v>
      </c>
      <c r="AI1853" s="1">
        <f ca="1">COUNTIFS(AC2:AC3002,'pg4'!C355,AH2:AH3002,AH1853)</f>
        <v>0</v>
      </c>
    </row>
    <row r="1854" spans="27:35" ht="12.75" customHeight="1">
      <c r="AA1854" s="1">
        <f t="shared" si="29"/>
        <v>1853</v>
      </c>
      <c r="AB1854" s="1" t="b">
        <f>AND('pg4'!S356&lt;&gt;"Cancelled",'pg4'!S356&lt;&gt;"Account",'pg4'!S356&lt;&gt;"Pending",'pg4'!S356&lt;&gt;"")</f>
        <v>0</v>
      </c>
      <c r="AC1854" s="1" t="str">
        <f>IF(AB1854=TRUE,'pg4'!C356,"")</f>
        <v/>
      </c>
      <c r="AD1854" s="1" t="str">
        <f>IF('pg4'!S356="Ordered",'pg4'!C356,"")</f>
        <v/>
      </c>
      <c r="AE1854" s="2" t="str">
        <f>IF('pg4'!C356&lt;&gt;"",COUNTIF(AD2:AD3002,'pg4'!C356)&gt;4,"--")</f>
        <v>--</v>
      </c>
      <c r="AF1854" s="1" t="str">
        <f ca="1">IF(startDate="",0,IF(AND('pg4'!T356&gt;=startDate,'pg4'!T356&lt;=endDate,'pg4'!R356&lt;&gt;""),'pg4'!R356,""))</f>
        <v/>
      </c>
      <c r="AG1854" s="110" t="str">
        <f>IF(AC1854="","",COUNTIFS(AC2:AC3002,AC1854))</f>
        <v/>
      </c>
      <c r="AH1854" s="2" t="str">
        <f ca="1">IFERROR(MONTH('pg4'!T356),"--")</f>
        <v>--</v>
      </c>
      <c r="AI1854" s="1">
        <f ca="1">COUNTIFS(AC2:AC3002,'pg4'!C356,AH2:AH3002,AH1854)</f>
        <v>0</v>
      </c>
    </row>
    <row r="1855" spans="27:35" ht="12.75" customHeight="1">
      <c r="AA1855" s="1">
        <f t="shared" si="29"/>
        <v>1854</v>
      </c>
      <c r="AB1855" s="1" t="b">
        <f>AND('pg4'!S357&lt;&gt;"Cancelled",'pg4'!S357&lt;&gt;"Account",'pg4'!S357&lt;&gt;"Pending",'pg4'!S357&lt;&gt;"")</f>
        <v>0</v>
      </c>
      <c r="AC1855" s="1" t="str">
        <f>IF(AB1855=TRUE,'pg4'!C357,"")</f>
        <v/>
      </c>
      <c r="AD1855" s="1" t="str">
        <f>IF('pg4'!S357="Ordered",'pg4'!C357,"")</f>
        <v/>
      </c>
      <c r="AE1855" s="2" t="str">
        <f>IF('pg4'!C357&lt;&gt;"",COUNTIF(AD2:AD3002,'pg4'!C357)&gt;4,"--")</f>
        <v>--</v>
      </c>
      <c r="AF1855" s="1" t="str">
        <f ca="1">IF(startDate="",0,IF(AND('pg4'!T357&gt;=startDate,'pg4'!T357&lt;=endDate,'pg4'!R357&lt;&gt;""),'pg4'!R357,""))</f>
        <v/>
      </c>
      <c r="AG1855" s="110" t="str">
        <f>IF(AC1855="","",COUNTIFS(AC2:AC3002,AC1855))</f>
        <v/>
      </c>
      <c r="AH1855" s="2" t="str">
        <f ca="1">IFERROR(MONTH('pg4'!T357),"--")</f>
        <v>--</v>
      </c>
      <c r="AI1855" s="1">
        <f ca="1">COUNTIFS(AC2:AC3002,'pg4'!C357,AH2:AH3002,AH1855)</f>
        <v>0</v>
      </c>
    </row>
    <row r="1856" spans="27:35" ht="12.75" customHeight="1">
      <c r="AA1856" s="1">
        <f t="shared" si="29"/>
        <v>1855</v>
      </c>
      <c r="AB1856" s="1" t="b">
        <f>AND('pg4'!S358&lt;&gt;"Cancelled",'pg4'!S358&lt;&gt;"Account",'pg4'!S358&lt;&gt;"Pending",'pg4'!S358&lt;&gt;"")</f>
        <v>0</v>
      </c>
      <c r="AC1856" s="1" t="str">
        <f>IF(AB1856=TRUE,'pg4'!C358,"")</f>
        <v/>
      </c>
      <c r="AD1856" s="1" t="str">
        <f>IF('pg4'!S358="Ordered",'pg4'!C358,"")</f>
        <v/>
      </c>
      <c r="AE1856" s="2" t="str">
        <f>IF('pg4'!C358&lt;&gt;"",COUNTIF(AD2:AD3002,'pg4'!C358)&gt;4,"--")</f>
        <v>--</v>
      </c>
      <c r="AF1856" s="1" t="str">
        <f ca="1">IF(startDate="",0,IF(AND('pg4'!T358&gt;=startDate,'pg4'!T358&lt;=endDate,'pg4'!R358&lt;&gt;""),'pg4'!R358,""))</f>
        <v/>
      </c>
      <c r="AG1856" s="110" t="str">
        <f>IF(AC1856="","",COUNTIFS(AC2:AC3002,AC1856))</f>
        <v/>
      </c>
      <c r="AH1856" s="2" t="str">
        <f ca="1">IFERROR(MONTH('pg4'!T358),"--")</f>
        <v>--</v>
      </c>
      <c r="AI1856" s="1">
        <f ca="1">COUNTIFS(AC2:AC3002,'pg4'!C358,AH2:AH3002,AH1856)</f>
        <v>0</v>
      </c>
    </row>
    <row r="1857" spans="27:35" ht="12.75" customHeight="1">
      <c r="AA1857" s="1">
        <f t="shared" si="29"/>
        <v>1856</v>
      </c>
      <c r="AB1857" s="1" t="b">
        <f>AND('pg4'!S359&lt;&gt;"Cancelled",'pg4'!S359&lt;&gt;"Account",'pg4'!S359&lt;&gt;"Pending",'pg4'!S359&lt;&gt;"")</f>
        <v>0</v>
      </c>
      <c r="AC1857" s="1" t="str">
        <f>IF(AB1857=TRUE,'pg4'!C359,"")</f>
        <v/>
      </c>
      <c r="AD1857" s="1" t="str">
        <f>IF('pg4'!S359="Ordered",'pg4'!C359,"")</f>
        <v/>
      </c>
      <c r="AE1857" s="2" t="str">
        <f>IF('pg4'!C359&lt;&gt;"",COUNTIF(AD2:AD3002,'pg4'!C359)&gt;4,"--")</f>
        <v>--</v>
      </c>
      <c r="AF1857" s="1" t="str">
        <f ca="1">IF(startDate="",0,IF(AND('pg4'!T359&gt;=startDate,'pg4'!T359&lt;=endDate,'pg4'!R359&lt;&gt;""),'pg4'!R359,""))</f>
        <v/>
      </c>
      <c r="AG1857" s="110" t="str">
        <f>IF(AC1857="","",COUNTIFS(AC2:AC3002,AC1857))</f>
        <v/>
      </c>
      <c r="AH1857" s="2" t="str">
        <f ca="1">IFERROR(MONTH('pg4'!T359),"--")</f>
        <v>--</v>
      </c>
      <c r="AI1857" s="1">
        <f ca="1">COUNTIFS(AC2:AC3002,'pg4'!C359,AH2:AH3002,AH1857)</f>
        <v>0</v>
      </c>
    </row>
    <row r="1858" spans="27:35" ht="12.75" customHeight="1">
      <c r="AA1858" s="1">
        <f t="shared" si="29"/>
        <v>1857</v>
      </c>
      <c r="AB1858" s="1" t="b">
        <f>AND('pg4'!S360&lt;&gt;"Cancelled",'pg4'!S360&lt;&gt;"Account",'pg4'!S360&lt;&gt;"Pending",'pg4'!S360&lt;&gt;"")</f>
        <v>0</v>
      </c>
      <c r="AC1858" s="1" t="str">
        <f>IF(AB1858=TRUE,'pg4'!C360,"")</f>
        <v/>
      </c>
      <c r="AD1858" s="1" t="str">
        <f>IF('pg4'!S360="Ordered",'pg4'!C360,"")</f>
        <v/>
      </c>
      <c r="AE1858" s="2" t="str">
        <f>IF('pg4'!C360&lt;&gt;"",COUNTIF(AD2:AD3002,'pg4'!C360)&gt;4,"--")</f>
        <v>--</v>
      </c>
      <c r="AF1858" s="1" t="str">
        <f ca="1">IF(startDate="",0,IF(AND('pg4'!T360&gt;=startDate,'pg4'!T360&lt;=endDate,'pg4'!R360&lt;&gt;""),'pg4'!R360,""))</f>
        <v/>
      </c>
      <c r="AG1858" s="110" t="str">
        <f>IF(AC1858="","",COUNTIFS(AC2:AC3002,AC1858))</f>
        <v/>
      </c>
      <c r="AH1858" s="2" t="str">
        <f ca="1">IFERROR(MONTH('pg4'!T360),"--")</f>
        <v>--</v>
      </c>
      <c r="AI1858" s="1">
        <f ca="1">COUNTIFS(AC2:AC3002,'pg4'!C360,AH2:AH3002,AH1858)</f>
        <v>0</v>
      </c>
    </row>
    <row r="1859" spans="27:35" ht="12.75" customHeight="1">
      <c r="AA1859" s="1">
        <f t="shared" si="29"/>
        <v>1858</v>
      </c>
      <c r="AB1859" s="1" t="b">
        <f>AND('pg4'!S361&lt;&gt;"Cancelled",'pg4'!S361&lt;&gt;"Account",'pg4'!S361&lt;&gt;"Pending",'pg4'!S361&lt;&gt;"")</f>
        <v>0</v>
      </c>
      <c r="AC1859" s="1" t="str">
        <f>IF(AB1859=TRUE,'pg4'!C361,"")</f>
        <v/>
      </c>
      <c r="AD1859" s="1" t="str">
        <f>IF('pg4'!S361="Ordered",'pg4'!C361,"")</f>
        <v/>
      </c>
      <c r="AE1859" s="2" t="str">
        <f>IF('pg4'!C361&lt;&gt;"",COUNTIF(AD2:AD3002,'pg4'!C361)&gt;4,"--")</f>
        <v>--</v>
      </c>
      <c r="AF1859" s="1" t="str">
        <f ca="1">IF(startDate="",0,IF(AND('pg4'!T361&gt;=startDate,'pg4'!T361&lt;=endDate,'pg4'!R361&lt;&gt;""),'pg4'!R361,""))</f>
        <v/>
      </c>
      <c r="AG1859" s="110" t="str">
        <f>IF(AC1859="","",COUNTIFS(AC2:AC3002,AC1859))</f>
        <v/>
      </c>
      <c r="AH1859" s="2" t="str">
        <f ca="1">IFERROR(MONTH('pg4'!T361),"--")</f>
        <v>--</v>
      </c>
      <c r="AI1859" s="1">
        <f ca="1">COUNTIFS(AC2:AC3002,'pg4'!C361,AH2:AH3002,AH1859)</f>
        <v>0</v>
      </c>
    </row>
    <row r="1860" spans="27:35" ht="12.75" customHeight="1">
      <c r="AA1860" s="1">
        <f t="shared" ref="AA1860:AA1923" si="30">AA1859+1</f>
        <v>1859</v>
      </c>
      <c r="AB1860" s="1" t="b">
        <f>AND('pg4'!S362&lt;&gt;"Cancelled",'pg4'!S362&lt;&gt;"Account",'pg4'!S362&lt;&gt;"Pending",'pg4'!S362&lt;&gt;"")</f>
        <v>0</v>
      </c>
      <c r="AC1860" s="1" t="str">
        <f>IF(AB1860=TRUE,'pg4'!C362,"")</f>
        <v/>
      </c>
      <c r="AD1860" s="1" t="str">
        <f>IF('pg4'!S362="Ordered",'pg4'!C362,"")</f>
        <v/>
      </c>
      <c r="AE1860" s="2" t="str">
        <f>IF('pg4'!C362&lt;&gt;"",COUNTIF(AD2:AD3002,'pg4'!C362)&gt;4,"--")</f>
        <v>--</v>
      </c>
      <c r="AF1860" s="1" t="str">
        <f ca="1">IF(startDate="",0,IF(AND('pg4'!T362&gt;=startDate,'pg4'!T362&lt;=endDate,'pg4'!R362&lt;&gt;""),'pg4'!R362,""))</f>
        <v/>
      </c>
      <c r="AG1860" s="110" t="str">
        <f>IF(AC1860="","",COUNTIFS(AC2:AC3002,AC1860))</f>
        <v/>
      </c>
      <c r="AH1860" s="2" t="str">
        <f ca="1">IFERROR(MONTH('pg4'!T362),"--")</f>
        <v>--</v>
      </c>
      <c r="AI1860" s="1">
        <f ca="1">COUNTIFS(AC2:AC3002,'pg4'!C362,AH2:AH3002,AH1860)</f>
        <v>0</v>
      </c>
    </row>
    <row r="1861" spans="27:35" ht="12.75" customHeight="1">
      <c r="AA1861" s="1">
        <f t="shared" si="30"/>
        <v>1860</v>
      </c>
      <c r="AB1861" s="1" t="b">
        <f>AND('pg4'!S363&lt;&gt;"Cancelled",'pg4'!S363&lt;&gt;"Account",'pg4'!S363&lt;&gt;"Pending",'pg4'!S363&lt;&gt;"")</f>
        <v>0</v>
      </c>
      <c r="AC1861" s="1" t="str">
        <f>IF(AB1861=TRUE,'pg4'!C363,"")</f>
        <v/>
      </c>
      <c r="AD1861" s="1" t="str">
        <f>IF('pg4'!S363="Ordered",'pg4'!C363,"")</f>
        <v/>
      </c>
      <c r="AE1861" s="2" t="str">
        <f>IF('pg4'!C363&lt;&gt;"",COUNTIF(AD2:AD3002,'pg4'!C363)&gt;4,"--")</f>
        <v>--</v>
      </c>
      <c r="AF1861" s="1" t="str">
        <f ca="1">IF(startDate="",0,IF(AND('pg4'!T363&gt;=startDate,'pg4'!T363&lt;=endDate,'pg4'!R363&lt;&gt;""),'pg4'!R363,""))</f>
        <v/>
      </c>
      <c r="AG1861" s="110" t="str">
        <f>IF(AC1861="","",COUNTIFS(AC2:AC3002,AC1861))</f>
        <v/>
      </c>
      <c r="AH1861" s="2" t="str">
        <f ca="1">IFERROR(MONTH('pg4'!T363),"--")</f>
        <v>--</v>
      </c>
      <c r="AI1861" s="1">
        <f ca="1">COUNTIFS(AC2:AC3002,'pg4'!C363,AH2:AH3002,AH1861)</f>
        <v>0</v>
      </c>
    </row>
    <row r="1862" spans="27:35" ht="12.75" customHeight="1">
      <c r="AA1862" s="1">
        <f t="shared" si="30"/>
        <v>1861</v>
      </c>
      <c r="AB1862" s="1" t="b">
        <f>AND('pg4'!S364&lt;&gt;"Cancelled",'pg4'!S364&lt;&gt;"Account",'pg4'!S364&lt;&gt;"Pending",'pg4'!S364&lt;&gt;"")</f>
        <v>0</v>
      </c>
      <c r="AC1862" s="1" t="str">
        <f>IF(AB1862=TRUE,'pg4'!C364,"")</f>
        <v/>
      </c>
      <c r="AD1862" s="1" t="str">
        <f>IF('pg4'!S364="Ordered",'pg4'!C364,"")</f>
        <v/>
      </c>
      <c r="AE1862" s="2" t="str">
        <f>IF('pg4'!C364&lt;&gt;"",COUNTIF(AD2:AD3002,'pg4'!C364)&gt;4,"--")</f>
        <v>--</v>
      </c>
      <c r="AF1862" s="1" t="str">
        <f ca="1">IF(startDate="",0,IF(AND('pg4'!T364&gt;=startDate,'pg4'!T364&lt;=endDate,'pg4'!R364&lt;&gt;""),'pg4'!R364,""))</f>
        <v/>
      </c>
      <c r="AG1862" s="110" t="str">
        <f>IF(AC1862="","",COUNTIFS(AC2:AC3002,AC1862))</f>
        <v/>
      </c>
      <c r="AH1862" s="2" t="str">
        <f ca="1">IFERROR(MONTH('pg4'!T364),"--")</f>
        <v>--</v>
      </c>
      <c r="AI1862" s="1">
        <f ca="1">COUNTIFS(AC2:AC3002,'pg4'!C364,AH2:AH3002,AH1862)</f>
        <v>0</v>
      </c>
    </row>
    <row r="1863" spans="27:35" ht="12.75" customHeight="1">
      <c r="AA1863" s="1">
        <f t="shared" si="30"/>
        <v>1862</v>
      </c>
      <c r="AB1863" s="1" t="b">
        <f>AND('pg4'!S365&lt;&gt;"Cancelled",'pg4'!S365&lt;&gt;"Account",'pg4'!S365&lt;&gt;"Pending",'pg4'!S365&lt;&gt;"")</f>
        <v>0</v>
      </c>
      <c r="AC1863" s="1" t="str">
        <f>IF(AB1863=TRUE,'pg4'!C365,"")</f>
        <v/>
      </c>
      <c r="AD1863" s="1" t="str">
        <f>IF('pg4'!S365="Ordered",'pg4'!C365,"")</f>
        <v/>
      </c>
      <c r="AE1863" s="2" t="str">
        <f>IF('pg4'!C365&lt;&gt;"",COUNTIF(AD2:AD3002,'pg4'!C365)&gt;4,"--")</f>
        <v>--</v>
      </c>
      <c r="AF1863" s="1" t="str">
        <f ca="1">IF(startDate="",0,IF(AND('pg4'!T365&gt;=startDate,'pg4'!T365&lt;=endDate,'pg4'!R365&lt;&gt;""),'pg4'!R365,""))</f>
        <v/>
      </c>
      <c r="AG1863" s="110" t="str">
        <f>IF(AC1863="","",COUNTIFS(AC2:AC3002,AC1863))</f>
        <v/>
      </c>
      <c r="AH1863" s="2" t="str">
        <f ca="1">IFERROR(MONTH('pg4'!T365),"--")</f>
        <v>--</v>
      </c>
      <c r="AI1863" s="1">
        <f ca="1">COUNTIFS(AC2:AC3002,'pg4'!C365,AH2:AH3002,AH1863)</f>
        <v>0</v>
      </c>
    </row>
    <row r="1864" spans="27:35" ht="12.75" customHeight="1">
      <c r="AA1864" s="1">
        <f t="shared" si="30"/>
        <v>1863</v>
      </c>
      <c r="AB1864" s="1" t="b">
        <f>AND('pg4'!S366&lt;&gt;"Cancelled",'pg4'!S366&lt;&gt;"Account",'pg4'!S366&lt;&gt;"Pending",'pg4'!S366&lt;&gt;"")</f>
        <v>0</v>
      </c>
      <c r="AC1864" s="1" t="str">
        <f>IF(AB1864=TRUE,'pg4'!C366,"")</f>
        <v/>
      </c>
      <c r="AD1864" s="1" t="str">
        <f>IF('pg4'!S366="Ordered",'pg4'!C366,"")</f>
        <v/>
      </c>
      <c r="AE1864" s="2" t="str">
        <f>IF('pg4'!C366&lt;&gt;"",COUNTIF(AD2:AD3002,'pg4'!C366)&gt;4,"--")</f>
        <v>--</v>
      </c>
      <c r="AF1864" s="1" t="str">
        <f ca="1">IF(startDate="",0,IF(AND('pg4'!T366&gt;=startDate,'pg4'!T366&lt;=endDate,'pg4'!R366&lt;&gt;""),'pg4'!R366,""))</f>
        <v/>
      </c>
      <c r="AG1864" s="110" t="str">
        <f>IF(AC1864="","",COUNTIFS(AC2:AC3002,AC1864))</f>
        <v/>
      </c>
      <c r="AH1864" s="2" t="str">
        <f ca="1">IFERROR(MONTH('pg4'!T366),"--")</f>
        <v>--</v>
      </c>
      <c r="AI1864" s="1">
        <f ca="1">COUNTIFS(AC2:AC3002,'pg4'!C366,AH2:AH3002,AH1864)</f>
        <v>0</v>
      </c>
    </row>
    <row r="1865" spans="27:35" ht="12.75" customHeight="1">
      <c r="AA1865" s="1">
        <f t="shared" si="30"/>
        <v>1864</v>
      </c>
      <c r="AB1865" s="1" t="b">
        <f>AND('pg4'!S367&lt;&gt;"Cancelled",'pg4'!S367&lt;&gt;"Account",'pg4'!S367&lt;&gt;"Pending",'pg4'!S367&lt;&gt;"")</f>
        <v>0</v>
      </c>
      <c r="AC1865" s="1" t="str">
        <f>IF(AB1865=TRUE,'pg4'!C367,"")</f>
        <v/>
      </c>
      <c r="AD1865" s="1" t="str">
        <f>IF('pg4'!S367="Ordered",'pg4'!C367,"")</f>
        <v/>
      </c>
      <c r="AE1865" s="2" t="str">
        <f>IF('pg4'!C367&lt;&gt;"",COUNTIF(AD2:AD3002,'pg4'!C367)&gt;4,"--")</f>
        <v>--</v>
      </c>
      <c r="AF1865" s="1" t="str">
        <f ca="1">IF(startDate="",0,IF(AND('pg4'!T367&gt;=startDate,'pg4'!T367&lt;=endDate,'pg4'!R367&lt;&gt;""),'pg4'!R367,""))</f>
        <v/>
      </c>
      <c r="AG1865" s="110" t="str">
        <f>IF(AC1865="","",COUNTIFS(AC2:AC3002,AC1865))</f>
        <v/>
      </c>
      <c r="AH1865" s="2" t="str">
        <f ca="1">IFERROR(MONTH('pg4'!T367),"--")</f>
        <v>--</v>
      </c>
      <c r="AI1865" s="1">
        <f ca="1">COUNTIFS(AC2:AC3002,'pg4'!C367,AH2:AH3002,AH1865)</f>
        <v>0</v>
      </c>
    </row>
    <row r="1866" spans="27:35" ht="12.75" customHeight="1">
      <c r="AA1866" s="1">
        <f t="shared" si="30"/>
        <v>1865</v>
      </c>
      <c r="AB1866" s="1" t="b">
        <f>AND('pg4'!S368&lt;&gt;"Cancelled",'pg4'!S368&lt;&gt;"Account",'pg4'!S368&lt;&gt;"Pending",'pg4'!S368&lt;&gt;"")</f>
        <v>0</v>
      </c>
      <c r="AC1866" s="1" t="str">
        <f>IF(AB1866=TRUE,'pg4'!C368,"")</f>
        <v/>
      </c>
      <c r="AD1866" s="1" t="str">
        <f>IF('pg4'!S368="Ordered",'pg4'!C368,"")</f>
        <v/>
      </c>
      <c r="AE1866" s="2" t="str">
        <f>IF('pg4'!C368&lt;&gt;"",COUNTIF(AD2:AD3002,'pg4'!C368)&gt;4,"--")</f>
        <v>--</v>
      </c>
      <c r="AF1866" s="1" t="str">
        <f ca="1">IF(startDate="",0,IF(AND('pg4'!T368&gt;=startDate,'pg4'!T368&lt;=endDate,'pg4'!R368&lt;&gt;""),'pg4'!R368,""))</f>
        <v/>
      </c>
      <c r="AG1866" s="110" t="str">
        <f>IF(AC1866="","",COUNTIFS(AC2:AC3002,AC1866))</f>
        <v/>
      </c>
      <c r="AH1866" s="2" t="str">
        <f ca="1">IFERROR(MONTH('pg4'!T368),"--")</f>
        <v>--</v>
      </c>
      <c r="AI1866" s="1">
        <f ca="1">COUNTIFS(AC2:AC3002,'pg4'!C368,AH2:AH3002,AH1866)</f>
        <v>0</v>
      </c>
    </row>
    <row r="1867" spans="27:35" ht="12.75" customHeight="1">
      <c r="AA1867" s="1">
        <f t="shared" si="30"/>
        <v>1866</v>
      </c>
      <c r="AB1867" s="1" t="b">
        <f>AND('pg4'!S369&lt;&gt;"Cancelled",'pg4'!S369&lt;&gt;"Account",'pg4'!S369&lt;&gt;"Pending",'pg4'!S369&lt;&gt;"")</f>
        <v>0</v>
      </c>
      <c r="AC1867" s="1" t="str">
        <f>IF(AB1867=TRUE,'pg4'!C369,"")</f>
        <v/>
      </c>
      <c r="AD1867" s="1" t="str">
        <f>IF('pg4'!S369="Ordered",'pg4'!C369,"")</f>
        <v/>
      </c>
      <c r="AE1867" s="2" t="str">
        <f>IF('pg4'!C369&lt;&gt;"",COUNTIF(AD2:AD3002,'pg4'!C369)&gt;4,"--")</f>
        <v>--</v>
      </c>
      <c r="AF1867" s="1" t="str">
        <f ca="1">IF(startDate="",0,IF(AND('pg4'!T369&gt;=startDate,'pg4'!T369&lt;=endDate,'pg4'!R369&lt;&gt;""),'pg4'!R369,""))</f>
        <v/>
      </c>
      <c r="AG1867" s="110" t="str">
        <f>IF(AC1867="","",COUNTIFS(AC2:AC3002,AC1867))</f>
        <v/>
      </c>
      <c r="AH1867" s="2" t="str">
        <f ca="1">IFERROR(MONTH('pg4'!T369),"--")</f>
        <v>--</v>
      </c>
      <c r="AI1867" s="1">
        <f ca="1">COUNTIFS(AC2:AC3002,'pg4'!C369,AH2:AH3002,AH1867)</f>
        <v>0</v>
      </c>
    </row>
    <row r="1868" spans="27:35" ht="12.75" customHeight="1">
      <c r="AA1868" s="1">
        <f t="shared" si="30"/>
        <v>1867</v>
      </c>
      <c r="AB1868" s="1" t="b">
        <f>AND('pg4'!S370&lt;&gt;"Cancelled",'pg4'!S370&lt;&gt;"Account",'pg4'!S370&lt;&gt;"Pending",'pg4'!S370&lt;&gt;"")</f>
        <v>0</v>
      </c>
      <c r="AC1868" s="1" t="str">
        <f>IF(AB1868=TRUE,'pg4'!C370,"")</f>
        <v/>
      </c>
      <c r="AD1868" s="1" t="str">
        <f>IF('pg4'!S370="Ordered",'pg4'!C370,"")</f>
        <v/>
      </c>
      <c r="AE1868" s="2" t="str">
        <f>IF('pg4'!C370&lt;&gt;"",COUNTIF(AD2:AD3002,'pg4'!C370)&gt;4,"--")</f>
        <v>--</v>
      </c>
      <c r="AF1868" s="1" t="str">
        <f ca="1">IF(startDate="",0,IF(AND('pg4'!T370&gt;=startDate,'pg4'!T370&lt;=endDate,'pg4'!R370&lt;&gt;""),'pg4'!R370,""))</f>
        <v/>
      </c>
      <c r="AG1868" s="110" t="str">
        <f>IF(AC1868="","",COUNTIFS(AC2:AC3002,AC1868))</f>
        <v/>
      </c>
      <c r="AH1868" s="2" t="str">
        <f ca="1">IFERROR(MONTH('pg4'!T370),"--")</f>
        <v>--</v>
      </c>
      <c r="AI1868" s="1">
        <f ca="1">COUNTIFS(AC2:AC3002,'pg4'!C370,AH2:AH3002,AH1868)</f>
        <v>0</v>
      </c>
    </row>
    <row r="1869" spans="27:35" ht="12.75" customHeight="1">
      <c r="AA1869" s="1">
        <f t="shared" si="30"/>
        <v>1868</v>
      </c>
      <c r="AB1869" s="1" t="b">
        <f>AND('pg4'!S371&lt;&gt;"Cancelled",'pg4'!S371&lt;&gt;"Account",'pg4'!S371&lt;&gt;"Pending",'pg4'!S371&lt;&gt;"")</f>
        <v>0</v>
      </c>
      <c r="AC1869" s="1" t="str">
        <f>IF(AB1869=TRUE,'pg4'!C371,"")</f>
        <v/>
      </c>
      <c r="AD1869" s="1" t="str">
        <f>IF('pg4'!S371="Ordered",'pg4'!C371,"")</f>
        <v/>
      </c>
      <c r="AE1869" s="2" t="str">
        <f>IF('pg4'!C371&lt;&gt;"",COUNTIF(AD2:AD3002,'pg4'!C371)&gt;4,"--")</f>
        <v>--</v>
      </c>
      <c r="AF1869" s="1" t="str">
        <f ca="1">IF(startDate="",0,IF(AND('pg4'!T371&gt;=startDate,'pg4'!T371&lt;=endDate,'pg4'!R371&lt;&gt;""),'pg4'!R371,""))</f>
        <v/>
      </c>
      <c r="AG1869" s="110" t="str">
        <f>IF(AC1869="","",COUNTIFS(AC2:AC3002,AC1869))</f>
        <v/>
      </c>
      <c r="AH1869" s="2" t="str">
        <f ca="1">IFERROR(MONTH('pg4'!T371),"--")</f>
        <v>--</v>
      </c>
      <c r="AI1869" s="1">
        <f ca="1">COUNTIFS(AC2:AC3002,'pg4'!C371,AH2:AH3002,AH1869)</f>
        <v>0</v>
      </c>
    </row>
    <row r="1870" spans="27:35" ht="12.75" customHeight="1">
      <c r="AA1870" s="1">
        <f t="shared" si="30"/>
        <v>1869</v>
      </c>
      <c r="AB1870" s="1" t="b">
        <f>AND('pg4'!S372&lt;&gt;"Cancelled",'pg4'!S372&lt;&gt;"Account",'pg4'!S372&lt;&gt;"Pending",'pg4'!S372&lt;&gt;"")</f>
        <v>0</v>
      </c>
      <c r="AC1870" s="1" t="str">
        <f>IF(AB1870=TRUE,'pg4'!C372,"")</f>
        <v/>
      </c>
      <c r="AD1870" s="1" t="str">
        <f>IF('pg4'!S372="Ordered",'pg4'!C372,"")</f>
        <v/>
      </c>
      <c r="AE1870" s="2" t="str">
        <f>IF('pg4'!C372&lt;&gt;"",COUNTIF(AD2:AD3002,'pg4'!C372)&gt;4,"--")</f>
        <v>--</v>
      </c>
      <c r="AF1870" s="1" t="str">
        <f ca="1">IF(startDate="",0,IF(AND('pg4'!T372&gt;=startDate,'pg4'!T372&lt;=endDate,'pg4'!R372&lt;&gt;""),'pg4'!R372,""))</f>
        <v/>
      </c>
      <c r="AG1870" s="110" t="str">
        <f>IF(AC1870="","",COUNTIFS(AC2:AC3002,AC1870))</f>
        <v/>
      </c>
      <c r="AH1870" s="2" t="str">
        <f ca="1">IFERROR(MONTH('pg4'!T372),"--")</f>
        <v>--</v>
      </c>
      <c r="AI1870" s="1">
        <f ca="1">COUNTIFS(AC2:AC3002,'pg4'!C372,AH2:AH3002,AH1870)</f>
        <v>0</v>
      </c>
    </row>
    <row r="1871" spans="27:35" ht="12.75" customHeight="1">
      <c r="AA1871" s="1">
        <f t="shared" si="30"/>
        <v>1870</v>
      </c>
      <c r="AB1871" s="1" t="b">
        <f>AND('pg4'!S373&lt;&gt;"Cancelled",'pg4'!S373&lt;&gt;"Account",'pg4'!S373&lt;&gt;"Pending",'pg4'!S373&lt;&gt;"")</f>
        <v>0</v>
      </c>
      <c r="AC1871" s="1" t="str">
        <f>IF(AB1871=TRUE,'pg4'!C373,"")</f>
        <v/>
      </c>
      <c r="AD1871" s="1" t="str">
        <f>IF('pg4'!S373="Ordered",'pg4'!C373,"")</f>
        <v/>
      </c>
      <c r="AE1871" s="2" t="str">
        <f>IF('pg4'!C373&lt;&gt;"",COUNTIF(AD2:AD3002,'pg4'!C373)&gt;4,"--")</f>
        <v>--</v>
      </c>
      <c r="AF1871" s="1" t="str">
        <f ca="1">IF(startDate="",0,IF(AND('pg4'!T373&gt;=startDate,'pg4'!T373&lt;=endDate,'pg4'!R373&lt;&gt;""),'pg4'!R373,""))</f>
        <v/>
      </c>
      <c r="AG1871" s="110" t="str">
        <f>IF(AC1871="","",COUNTIFS(AC2:AC3002,AC1871))</f>
        <v/>
      </c>
      <c r="AH1871" s="2" t="str">
        <f ca="1">IFERROR(MONTH('pg4'!T373),"--")</f>
        <v>--</v>
      </c>
      <c r="AI1871" s="1">
        <f ca="1">COUNTIFS(AC2:AC3002,'pg4'!C373,AH2:AH3002,AH1871)</f>
        <v>0</v>
      </c>
    </row>
    <row r="1872" spans="27:35" ht="12.75" customHeight="1">
      <c r="AA1872" s="1">
        <f t="shared" si="30"/>
        <v>1871</v>
      </c>
      <c r="AB1872" s="1" t="b">
        <f>AND('pg4'!S374&lt;&gt;"Cancelled",'pg4'!S374&lt;&gt;"Account",'pg4'!S374&lt;&gt;"Pending",'pg4'!S374&lt;&gt;"")</f>
        <v>0</v>
      </c>
      <c r="AC1872" s="1" t="str">
        <f>IF(AB1872=TRUE,'pg4'!C374,"")</f>
        <v/>
      </c>
      <c r="AD1872" s="1" t="str">
        <f>IF('pg4'!S374="Ordered",'pg4'!C374,"")</f>
        <v/>
      </c>
      <c r="AE1872" s="2" t="str">
        <f>IF('pg4'!C374&lt;&gt;"",COUNTIF(AD2:AD3002,'pg4'!C374)&gt;4,"--")</f>
        <v>--</v>
      </c>
      <c r="AF1872" s="1" t="str">
        <f ca="1">IF(startDate="",0,IF(AND('pg4'!T374&gt;=startDate,'pg4'!T374&lt;=endDate,'pg4'!R374&lt;&gt;""),'pg4'!R374,""))</f>
        <v/>
      </c>
      <c r="AG1872" s="110" t="str">
        <f>IF(AC1872="","",COUNTIFS(AC2:AC3002,AC1872))</f>
        <v/>
      </c>
      <c r="AH1872" s="2" t="str">
        <f ca="1">IFERROR(MONTH('pg4'!T374),"--")</f>
        <v>--</v>
      </c>
      <c r="AI1872" s="1">
        <f ca="1">COUNTIFS(AC2:AC3002,'pg4'!C374,AH2:AH3002,AH1872)</f>
        <v>0</v>
      </c>
    </row>
    <row r="1873" spans="27:35" ht="12.75" customHeight="1">
      <c r="AA1873" s="1">
        <f t="shared" si="30"/>
        <v>1872</v>
      </c>
      <c r="AB1873" s="1" t="b">
        <f>AND('pg4'!S375&lt;&gt;"Cancelled",'pg4'!S375&lt;&gt;"Account",'pg4'!S375&lt;&gt;"Pending",'pg4'!S375&lt;&gt;"")</f>
        <v>0</v>
      </c>
      <c r="AC1873" s="1" t="str">
        <f>IF(AB1873=TRUE,'pg4'!C375,"")</f>
        <v/>
      </c>
      <c r="AD1873" s="1" t="str">
        <f>IF('pg4'!S375="Ordered",'pg4'!C375,"")</f>
        <v/>
      </c>
      <c r="AE1873" s="2" t="str">
        <f>IF('pg4'!C375&lt;&gt;"",COUNTIF(AD2:AD3002,'pg4'!C375)&gt;4,"--")</f>
        <v>--</v>
      </c>
      <c r="AF1873" s="1" t="str">
        <f ca="1">IF(startDate="",0,IF(AND('pg4'!T375&gt;=startDate,'pg4'!T375&lt;=endDate,'pg4'!R375&lt;&gt;""),'pg4'!R375,""))</f>
        <v/>
      </c>
      <c r="AG1873" s="110" t="str">
        <f>IF(AC1873="","",COUNTIFS(AC2:AC3002,AC1873))</f>
        <v/>
      </c>
      <c r="AH1873" s="2" t="str">
        <f ca="1">IFERROR(MONTH('pg4'!T375),"--")</f>
        <v>--</v>
      </c>
      <c r="AI1873" s="1">
        <f ca="1">COUNTIFS(AC2:AC3002,'pg4'!C375,AH2:AH3002,AH1873)</f>
        <v>0</v>
      </c>
    </row>
    <row r="1874" spans="27:35" ht="12.75" customHeight="1">
      <c r="AA1874" s="1">
        <f t="shared" si="30"/>
        <v>1873</v>
      </c>
      <c r="AB1874" s="1" t="b">
        <f>AND('pg4'!S376&lt;&gt;"Cancelled",'pg4'!S376&lt;&gt;"Account",'pg4'!S376&lt;&gt;"Pending",'pg4'!S376&lt;&gt;"")</f>
        <v>0</v>
      </c>
      <c r="AC1874" s="1" t="str">
        <f>IF(AB1874=TRUE,'pg4'!C376,"")</f>
        <v/>
      </c>
      <c r="AD1874" s="1" t="str">
        <f>IF('pg4'!S376="Ordered",'pg4'!C376,"")</f>
        <v/>
      </c>
      <c r="AE1874" s="2" t="str">
        <f>IF('pg4'!C376&lt;&gt;"",COUNTIF(AD2:AD3002,'pg4'!C376)&gt;4,"--")</f>
        <v>--</v>
      </c>
      <c r="AF1874" s="1" t="str">
        <f ca="1">IF(startDate="",0,IF(AND('pg4'!T376&gt;=startDate,'pg4'!T376&lt;=endDate,'pg4'!R376&lt;&gt;""),'pg4'!R376,""))</f>
        <v/>
      </c>
      <c r="AG1874" s="110" t="str">
        <f>IF(AC1874="","",COUNTIFS(AC2:AC3002,AC1874))</f>
        <v/>
      </c>
      <c r="AH1874" s="2" t="str">
        <f ca="1">IFERROR(MONTH('pg4'!T376),"--")</f>
        <v>--</v>
      </c>
      <c r="AI1874" s="1">
        <f ca="1">COUNTIFS(AC2:AC3002,'pg4'!C376,AH2:AH3002,AH1874)</f>
        <v>0</v>
      </c>
    </row>
    <row r="1875" spans="27:35" ht="12.75" customHeight="1">
      <c r="AA1875" s="1">
        <f t="shared" si="30"/>
        <v>1874</v>
      </c>
      <c r="AB1875" s="1" t="b">
        <f>AND('pg4'!S377&lt;&gt;"Cancelled",'pg4'!S377&lt;&gt;"Account",'pg4'!S377&lt;&gt;"Pending",'pg4'!S377&lt;&gt;"")</f>
        <v>0</v>
      </c>
      <c r="AC1875" s="1" t="str">
        <f>IF(AB1875=TRUE,'pg4'!C377,"")</f>
        <v/>
      </c>
      <c r="AD1875" s="1" t="str">
        <f>IF('pg4'!S377="Ordered",'pg4'!C377,"")</f>
        <v/>
      </c>
      <c r="AE1875" s="2" t="str">
        <f>IF('pg4'!C377&lt;&gt;"",COUNTIF(AD2:AD3002,'pg4'!C377)&gt;4,"--")</f>
        <v>--</v>
      </c>
      <c r="AF1875" s="1" t="str">
        <f ca="1">IF(startDate="",0,IF(AND('pg4'!T377&gt;=startDate,'pg4'!T377&lt;=endDate,'pg4'!R377&lt;&gt;""),'pg4'!R377,""))</f>
        <v/>
      </c>
      <c r="AG1875" s="110" t="str">
        <f>IF(AC1875="","",COUNTIFS(AC2:AC3002,AC1875))</f>
        <v/>
      </c>
      <c r="AH1875" s="2" t="str">
        <f ca="1">IFERROR(MONTH('pg4'!T377),"--")</f>
        <v>--</v>
      </c>
      <c r="AI1875" s="1">
        <f ca="1">COUNTIFS(AC2:AC3002,'pg4'!C377,AH2:AH3002,AH1875)</f>
        <v>0</v>
      </c>
    </row>
    <row r="1876" spans="27:35" ht="12.75" customHeight="1">
      <c r="AA1876" s="1">
        <f t="shared" si="30"/>
        <v>1875</v>
      </c>
      <c r="AB1876" s="1" t="b">
        <f>AND('pg4'!S378&lt;&gt;"Cancelled",'pg4'!S378&lt;&gt;"Account",'pg4'!S378&lt;&gt;"Pending",'pg4'!S378&lt;&gt;"")</f>
        <v>0</v>
      </c>
      <c r="AC1876" s="1" t="str">
        <f>IF(AB1876=TRUE,'pg4'!C378,"")</f>
        <v/>
      </c>
      <c r="AD1876" s="1" t="str">
        <f>IF('pg4'!S378="Ordered",'pg4'!C378,"")</f>
        <v/>
      </c>
      <c r="AE1876" s="2" t="str">
        <f>IF('pg4'!C378&lt;&gt;"",COUNTIF(AD2:AD3002,'pg4'!C378)&gt;4,"--")</f>
        <v>--</v>
      </c>
      <c r="AF1876" s="1" t="str">
        <f ca="1">IF(startDate="",0,IF(AND('pg4'!T378&gt;=startDate,'pg4'!T378&lt;=endDate,'pg4'!R378&lt;&gt;""),'pg4'!R378,""))</f>
        <v/>
      </c>
      <c r="AG1876" s="110" t="str">
        <f>IF(AC1876="","",COUNTIFS(AC2:AC3002,AC1876))</f>
        <v/>
      </c>
      <c r="AH1876" s="2" t="str">
        <f ca="1">IFERROR(MONTH('pg4'!T378),"--")</f>
        <v>--</v>
      </c>
      <c r="AI1876" s="1">
        <f ca="1">COUNTIFS(AC2:AC3002,'pg4'!C378,AH2:AH3002,AH1876)</f>
        <v>0</v>
      </c>
    </row>
    <row r="1877" spans="27:35" ht="12.75" customHeight="1">
      <c r="AA1877" s="1">
        <f t="shared" si="30"/>
        <v>1876</v>
      </c>
      <c r="AB1877" s="1" t="b">
        <f>AND('pg4'!S379&lt;&gt;"Cancelled",'pg4'!S379&lt;&gt;"Account",'pg4'!S379&lt;&gt;"Pending",'pg4'!S379&lt;&gt;"")</f>
        <v>0</v>
      </c>
      <c r="AC1877" s="1" t="str">
        <f>IF(AB1877=TRUE,'pg4'!C379,"")</f>
        <v/>
      </c>
      <c r="AD1877" s="1" t="str">
        <f>IF('pg4'!S379="Ordered",'pg4'!C379,"")</f>
        <v/>
      </c>
      <c r="AE1877" s="2" t="str">
        <f>IF('pg4'!C379&lt;&gt;"",COUNTIF(AD2:AD3002,'pg4'!C379)&gt;4,"--")</f>
        <v>--</v>
      </c>
      <c r="AF1877" s="1" t="str">
        <f ca="1">IF(startDate="",0,IF(AND('pg4'!T379&gt;=startDate,'pg4'!T379&lt;=endDate,'pg4'!R379&lt;&gt;""),'pg4'!R379,""))</f>
        <v/>
      </c>
      <c r="AG1877" s="110" t="str">
        <f>IF(AC1877="","",COUNTIFS(AC2:AC3002,AC1877))</f>
        <v/>
      </c>
      <c r="AH1877" s="2" t="str">
        <f ca="1">IFERROR(MONTH('pg4'!T379),"--")</f>
        <v>--</v>
      </c>
      <c r="AI1877" s="1">
        <f ca="1">COUNTIFS(AC2:AC3002,'pg4'!C379,AH2:AH3002,AH1877)</f>
        <v>0</v>
      </c>
    </row>
    <row r="1878" spans="27:35" ht="12.75" customHeight="1">
      <c r="AA1878" s="1">
        <f t="shared" si="30"/>
        <v>1877</v>
      </c>
      <c r="AB1878" s="1" t="b">
        <f>AND('pg4'!S380&lt;&gt;"Cancelled",'pg4'!S380&lt;&gt;"Account",'pg4'!S380&lt;&gt;"Pending",'pg4'!S380&lt;&gt;"")</f>
        <v>0</v>
      </c>
      <c r="AC1878" s="1" t="str">
        <f>IF(AB1878=TRUE,'pg4'!C380,"")</f>
        <v/>
      </c>
      <c r="AD1878" s="1" t="str">
        <f>IF('pg4'!S380="Ordered",'pg4'!C380,"")</f>
        <v/>
      </c>
      <c r="AE1878" s="2" t="str">
        <f>IF('pg4'!C380&lt;&gt;"",COUNTIF(AD2:AD3002,'pg4'!C380)&gt;4,"--")</f>
        <v>--</v>
      </c>
      <c r="AF1878" s="1" t="str">
        <f ca="1">IF(startDate="",0,IF(AND('pg4'!T380&gt;=startDate,'pg4'!T380&lt;=endDate,'pg4'!R380&lt;&gt;""),'pg4'!R380,""))</f>
        <v/>
      </c>
      <c r="AG1878" s="110" t="str">
        <f>IF(AC1878="","",COUNTIFS(AC2:AC3002,AC1878))</f>
        <v/>
      </c>
      <c r="AH1878" s="2" t="str">
        <f ca="1">IFERROR(MONTH('pg4'!T380),"--")</f>
        <v>--</v>
      </c>
      <c r="AI1878" s="1">
        <f ca="1">COUNTIFS(AC2:AC3002,'pg4'!C380,AH2:AH3002,AH1878)</f>
        <v>0</v>
      </c>
    </row>
    <row r="1879" spans="27:35" ht="12.75" customHeight="1">
      <c r="AA1879" s="1">
        <f t="shared" si="30"/>
        <v>1878</v>
      </c>
      <c r="AB1879" s="1" t="b">
        <f>AND('pg4'!S381&lt;&gt;"Cancelled",'pg4'!S381&lt;&gt;"Account",'pg4'!S381&lt;&gt;"Pending",'pg4'!S381&lt;&gt;"")</f>
        <v>0</v>
      </c>
      <c r="AC1879" s="1" t="str">
        <f>IF(AB1879=TRUE,'pg4'!C381,"")</f>
        <v/>
      </c>
      <c r="AD1879" s="1" t="str">
        <f>IF('pg4'!S381="Ordered",'pg4'!C381,"")</f>
        <v/>
      </c>
      <c r="AE1879" s="2" t="str">
        <f>IF('pg4'!C381&lt;&gt;"",COUNTIF(AD2:AD3002,'pg4'!C381)&gt;4,"--")</f>
        <v>--</v>
      </c>
      <c r="AF1879" s="1" t="str">
        <f ca="1">IF(startDate="",0,IF(AND('pg4'!T381&gt;=startDate,'pg4'!T381&lt;=endDate,'pg4'!R381&lt;&gt;""),'pg4'!R381,""))</f>
        <v/>
      </c>
      <c r="AG1879" s="110" t="str">
        <f>IF(AC1879="","",COUNTIFS(AC2:AC3002,AC1879))</f>
        <v/>
      </c>
      <c r="AH1879" s="2" t="str">
        <f ca="1">IFERROR(MONTH('pg4'!T381),"--")</f>
        <v>--</v>
      </c>
      <c r="AI1879" s="1">
        <f ca="1">COUNTIFS(AC2:AC3002,'pg4'!C381,AH2:AH3002,AH1879)</f>
        <v>0</v>
      </c>
    </row>
    <row r="1880" spans="27:35" ht="12.75" customHeight="1">
      <c r="AA1880" s="1">
        <f t="shared" si="30"/>
        <v>1879</v>
      </c>
      <c r="AB1880" s="1" t="b">
        <f>AND('pg4'!S382&lt;&gt;"Cancelled",'pg4'!S382&lt;&gt;"Account",'pg4'!S382&lt;&gt;"Pending",'pg4'!S382&lt;&gt;"")</f>
        <v>0</v>
      </c>
      <c r="AC1880" s="1" t="str">
        <f>IF(AB1880=TRUE,'pg4'!C382,"")</f>
        <v/>
      </c>
      <c r="AD1880" s="1" t="str">
        <f>IF('pg4'!S382="Ordered",'pg4'!C382,"")</f>
        <v/>
      </c>
      <c r="AE1880" s="2" t="str">
        <f>IF('pg4'!C382&lt;&gt;"",COUNTIF(AD2:AD3002,'pg4'!C382)&gt;4,"--")</f>
        <v>--</v>
      </c>
      <c r="AF1880" s="1" t="str">
        <f ca="1">IF(startDate="",0,IF(AND('pg4'!T382&gt;=startDate,'pg4'!T382&lt;=endDate,'pg4'!R382&lt;&gt;""),'pg4'!R382,""))</f>
        <v/>
      </c>
      <c r="AG1880" s="110" t="str">
        <f>IF(AC1880="","",COUNTIFS(AC2:AC3002,AC1880))</f>
        <v/>
      </c>
      <c r="AH1880" s="2" t="str">
        <f ca="1">IFERROR(MONTH('pg4'!T382),"--")</f>
        <v>--</v>
      </c>
      <c r="AI1880" s="1">
        <f ca="1">COUNTIFS(AC2:AC3002,'pg4'!C382,AH2:AH3002,AH1880)</f>
        <v>0</v>
      </c>
    </row>
    <row r="1881" spans="27:35" ht="12.75" customHeight="1">
      <c r="AA1881" s="1">
        <f t="shared" si="30"/>
        <v>1880</v>
      </c>
      <c r="AB1881" s="1" t="b">
        <f>AND('pg4'!S383&lt;&gt;"Cancelled",'pg4'!S383&lt;&gt;"Account",'pg4'!S383&lt;&gt;"Pending",'pg4'!S383&lt;&gt;"")</f>
        <v>0</v>
      </c>
      <c r="AC1881" s="1" t="str">
        <f>IF(AB1881=TRUE,'pg4'!C383,"")</f>
        <v/>
      </c>
      <c r="AD1881" s="1" t="str">
        <f>IF('pg4'!S383="Ordered",'pg4'!C383,"")</f>
        <v/>
      </c>
      <c r="AE1881" s="2" t="str">
        <f>IF('pg4'!C383&lt;&gt;"",COUNTIF(AD2:AD3002,'pg4'!C383)&gt;4,"--")</f>
        <v>--</v>
      </c>
      <c r="AF1881" s="1" t="str">
        <f ca="1">IF(startDate="",0,IF(AND('pg4'!T383&gt;=startDate,'pg4'!T383&lt;=endDate,'pg4'!R383&lt;&gt;""),'pg4'!R383,""))</f>
        <v/>
      </c>
      <c r="AG1881" s="110" t="str">
        <f>IF(AC1881="","",COUNTIFS(AC2:AC3002,AC1881))</f>
        <v/>
      </c>
      <c r="AH1881" s="2" t="str">
        <f ca="1">IFERROR(MONTH('pg4'!T383),"--")</f>
        <v>--</v>
      </c>
      <c r="AI1881" s="1">
        <f ca="1">COUNTIFS(AC2:AC3002,'pg4'!C383,AH2:AH3002,AH1881)</f>
        <v>0</v>
      </c>
    </row>
    <row r="1882" spans="27:35" ht="12.75" customHeight="1">
      <c r="AA1882" s="1">
        <f t="shared" si="30"/>
        <v>1881</v>
      </c>
      <c r="AB1882" s="1" t="b">
        <f>AND('pg4'!S384&lt;&gt;"Cancelled",'pg4'!S384&lt;&gt;"Account",'pg4'!S384&lt;&gt;"Pending",'pg4'!S384&lt;&gt;"")</f>
        <v>0</v>
      </c>
      <c r="AC1882" s="1" t="str">
        <f>IF(AB1882=TRUE,'pg4'!C384,"")</f>
        <v/>
      </c>
      <c r="AD1882" s="1" t="str">
        <f>IF('pg4'!S384="Ordered",'pg4'!C384,"")</f>
        <v/>
      </c>
      <c r="AE1882" s="2" t="str">
        <f>IF('pg4'!C384&lt;&gt;"",COUNTIF(AD2:AD3002,'pg4'!C384)&gt;4,"--")</f>
        <v>--</v>
      </c>
      <c r="AF1882" s="1" t="str">
        <f ca="1">IF(startDate="",0,IF(AND('pg4'!T384&gt;=startDate,'pg4'!T384&lt;=endDate,'pg4'!R384&lt;&gt;""),'pg4'!R384,""))</f>
        <v/>
      </c>
      <c r="AG1882" s="110" t="str">
        <f>IF(AC1882="","",COUNTIFS(AC2:AC3002,AC1882))</f>
        <v/>
      </c>
      <c r="AH1882" s="2" t="str">
        <f ca="1">IFERROR(MONTH('pg4'!T384),"--")</f>
        <v>--</v>
      </c>
      <c r="AI1882" s="1">
        <f ca="1">COUNTIFS(AC2:AC3002,'pg4'!C384,AH2:AH3002,AH1882)</f>
        <v>0</v>
      </c>
    </row>
    <row r="1883" spans="27:35" ht="12.75" customHeight="1">
      <c r="AA1883" s="1">
        <f t="shared" si="30"/>
        <v>1882</v>
      </c>
      <c r="AB1883" s="1" t="b">
        <f>AND('pg4'!S385&lt;&gt;"Cancelled",'pg4'!S385&lt;&gt;"Account",'pg4'!S385&lt;&gt;"Pending",'pg4'!S385&lt;&gt;"")</f>
        <v>0</v>
      </c>
      <c r="AC1883" s="1" t="str">
        <f>IF(AB1883=TRUE,'pg4'!C385,"")</f>
        <v/>
      </c>
      <c r="AD1883" s="1" t="str">
        <f>IF('pg4'!S385="Ordered",'pg4'!C385,"")</f>
        <v/>
      </c>
      <c r="AE1883" s="2" t="str">
        <f>IF('pg4'!C385&lt;&gt;"",COUNTIF(AD2:AD3002,'pg4'!C385)&gt;4,"--")</f>
        <v>--</v>
      </c>
      <c r="AF1883" s="1" t="str">
        <f ca="1">IF(startDate="",0,IF(AND('pg4'!T385&gt;=startDate,'pg4'!T385&lt;=endDate,'pg4'!R385&lt;&gt;""),'pg4'!R385,""))</f>
        <v/>
      </c>
      <c r="AG1883" s="110" t="str">
        <f>IF(AC1883="","",COUNTIFS(AC2:AC3002,AC1883))</f>
        <v/>
      </c>
      <c r="AH1883" s="2" t="str">
        <f ca="1">IFERROR(MONTH('pg4'!T385),"--")</f>
        <v>--</v>
      </c>
      <c r="AI1883" s="1">
        <f ca="1">COUNTIFS(AC2:AC3002,'pg4'!C385,AH2:AH3002,AH1883)</f>
        <v>0</v>
      </c>
    </row>
    <row r="1884" spans="27:35" ht="12.75" customHeight="1">
      <c r="AA1884" s="1">
        <f t="shared" si="30"/>
        <v>1883</v>
      </c>
      <c r="AB1884" s="1" t="b">
        <f>AND('pg4'!S386&lt;&gt;"Cancelled",'pg4'!S386&lt;&gt;"Account",'pg4'!S386&lt;&gt;"Pending",'pg4'!S386&lt;&gt;"")</f>
        <v>0</v>
      </c>
      <c r="AC1884" s="1" t="str">
        <f>IF(AB1884=TRUE,'pg4'!C386,"")</f>
        <v/>
      </c>
      <c r="AD1884" s="1" t="str">
        <f>IF('pg4'!S386="Ordered",'pg4'!C386,"")</f>
        <v/>
      </c>
      <c r="AE1884" s="2" t="str">
        <f>IF('pg4'!C386&lt;&gt;"",COUNTIF(AD2:AD3002,'pg4'!C386)&gt;4,"--")</f>
        <v>--</v>
      </c>
      <c r="AF1884" s="1" t="str">
        <f ca="1">IF(startDate="",0,IF(AND('pg4'!T386&gt;=startDate,'pg4'!T386&lt;=endDate,'pg4'!R386&lt;&gt;""),'pg4'!R386,""))</f>
        <v/>
      </c>
      <c r="AG1884" s="110" t="str">
        <f>IF(AC1884="","",COUNTIFS(AC2:AC3002,AC1884))</f>
        <v/>
      </c>
      <c r="AH1884" s="2" t="str">
        <f ca="1">IFERROR(MONTH('pg4'!T386),"--")</f>
        <v>--</v>
      </c>
      <c r="AI1884" s="1">
        <f ca="1">COUNTIFS(AC2:AC3002,'pg4'!C386,AH2:AH3002,AH1884)</f>
        <v>0</v>
      </c>
    </row>
    <row r="1885" spans="27:35" ht="12.75" customHeight="1">
      <c r="AA1885" s="1">
        <f t="shared" si="30"/>
        <v>1884</v>
      </c>
      <c r="AB1885" s="1" t="b">
        <f>AND('pg4'!S387&lt;&gt;"Cancelled",'pg4'!S387&lt;&gt;"Account",'pg4'!S387&lt;&gt;"Pending",'pg4'!S387&lt;&gt;"")</f>
        <v>0</v>
      </c>
      <c r="AC1885" s="1" t="str">
        <f>IF(AB1885=TRUE,'pg4'!C387,"")</f>
        <v/>
      </c>
      <c r="AD1885" s="1" t="str">
        <f>IF('pg4'!S387="Ordered",'pg4'!C387,"")</f>
        <v/>
      </c>
      <c r="AE1885" s="2" t="str">
        <f>IF('pg4'!C387&lt;&gt;"",COUNTIF(AD2:AD3002,'pg4'!C387)&gt;4,"--")</f>
        <v>--</v>
      </c>
      <c r="AF1885" s="1" t="str">
        <f ca="1">IF(startDate="",0,IF(AND('pg4'!T387&gt;=startDate,'pg4'!T387&lt;=endDate,'pg4'!R387&lt;&gt;""),'pg4'!R387,""))</f>
        <v/>
      </c>
      <c r="AG1885" s="110" t="str">
        <f>IF(AC1885="","",COUNTIFS(AC2:AC3002,AC1885))</f>
        <v/>
      </c>
      <c r="AH1885" s="2" t="str">
        <f ca="1">IFERROR(MONTH('pg4'!T387),"--")</f>
        <v>--</v>
      </c>
      <c r="AI1885" s="1">
        <f ca="1">COUNTIFS(AC2:AC3002,'pg4'!C387,AH2:AH3002,AH1885)</f>
        <v>0</v>
      </c>
    </row>
    <row r="1886" spans="27:35" ht="12.75" customHeight="1">
      <c r="AA1886" s="1">
        <f t="shared" si="30"/>
        <v>1885</v>
      </c>
      <c r="AB1886" s="1" t="b">
        <f>AND('pg4'!S388&lt;&gt;"Cancelled",'pg4'!S388&lt;&gt;"Account",'pg4'!S388&lt;&gt;"Pending",'pg4'!S388&lt;&gt;"")</f>
        <v>0</v>
      </c>
      <c r="AC1886" s="1" t="str">
        <f>IF(AB1886=TRUE,'pg4'!C388,"")</f>
        <v/>
      </c>
      <c r="AD1886" s="1" t="str">
        <f>IF('pg4'!S388="Ordered",'pg4'!C388,"")</f>
        <v/>
      </c>
      <c r="AE1886" s="2" t="str">
        <f>IF('pg4'!C388&lt;&gt;"",COUNTIF(AD2:AD3002,'pg4'!C388)&gt;4,"--")</f>
        <v>--</v>
      </c>
      <c r="AF1886" s="1" t="str">
        <f ca="1">IF(startDate="",0,IF(AND('pg4'!T388&gt;=startDate,'pg4'!T388&lt;=endDate,'pg4'!R388&lt;&gt;""),'pg4'!R388,""))</f>
        <v/>
      </c>
      <c r="AG1886" s="110" t="str">
        <f>IF(AC1886="","",COUNTIFS(AC2:AC3002,AC1886))</f>
        <v/>
      </c>
      <c r="AH1886" s="2" t="str">
        <f ca="1">IFERROR(MONTH('pg4'!T388),"--")</f>
        <v>--</v>
      </c>
      <c r="AI1886" s="1">
        <f ca="1">COUNTIFS(AC2:AC3002,'pg4'!C388,AH2:AH3002,AH1886)</f>
        <v>0</v>
      </c>
    </row>
    <row r="1887" spans="27:35" ht="12.75" customHeight="1">
      <c r="AA1887" s="1">
        <f t="shared" si="30"/>
        <v>1886</v>
      </c>
      <c r="AB1887" s="1" t="b">
        <f>AND('pg4'!S389&lt;&gt;"Cancelled",'pg4'!S389&lt;&gt;"Account",'pg4'!S389&lt;&gt;"Pending",'pg4'!S389&lt;&gt;"")</f>
        <v>0</v>
      </c>
      <c r="AC1887" s="1" t="str">
        <f>IF(AB1887=TRUE,'pg4'!C389,"")</f>
        <v/>
      </c>
      <c r="AD1887" s="1" t="str">
        <f>IF('pg4'!S389="Ordered",'pg4'!C389,"")</f>
        <v/>
      </c>
      <c r="AE1887" s="2" t="str">
        <f>IF('pg4'!C389&lt;&gt;"",COUNTIF(AD2:AD3002,'pg4'!C389)&gt;4,"--")</f>
        <v>--</v>
      </c>
      <c r="AF1887" s="1" t="str">
        <f ca="1">IF(startDate="",0,IF(AND('pg4'!T389&gt;=startDate,'pg4'!T389&lt;=endDate,'pg4'!R389&lt;&gt;""),'pg4'!R389,""))</f>
        <v/>
      </c>
      <c r="AG1887" s="110" t="str">
        <f>IF(AC1887="","",COUNTIFS(AC2:AC3002,AC1887))</f>
        <v/>
      </c>
      <c r="AH1887" s="2" t="str">
        <f ca="1">IFERROR(MONTH('pg4'!T389),"--")</f>
        <v>--</v>
      </c>
      <c r="AI1887" s="1">
        <f ca="1">COUNTIFS(AC2:AC3002,'pg4'!C389,AH2:AH3002,AH1887)</f>
        <v>0</v>
      </c>
    </row>
    <row r="1888" spans="27:35" ht="12.75" customHeight="1">
      <c r="AA1888" s="1">
        <f t="shared" si="30"/>
        <v>1887</v>
      </c>
      <c r="AB1888" s="1" t="b">
        <f>AND('pg4'!S390&lt;&gt;"Cancelled",'pg4'!S390&lt;&gt;"Account",'pg4'!S390&lt;&gt;"Pending",'pg4'!S390&lt;&gt;"")</f>
        <v>0</v>
      </c>
      <c r="AC1888" s="1" t="str">
        <f>IF(AB1888=TRUE,'pg4'!C390,"")</f>
        <v/>
      </c>
      <c r="AD1888" s="1" t="str">
        <f>IF('pg4'!S390="Ordered",'pg4'!C390,"")</f>
        <v/>
      </c>
      <c r="AE1888" s="2" t="str">
        <f>IF('pg4'!C390&lt;&gt;"",COUNTIF(AD2:AD3002,'pg4'!C390)&gt;4,"--")</f>
        <v>--</v>
      </c>
      <c r="AF1888" s="1" t="str">
        <f ca="1">IF(startDate="",0,IF(AND('pg4'!T390&gt;=startDate,'pg4'!T390&lt;=endDate,'pg4'!R390&lt;&gt;""),'pg4'!R390,""))</f>
        <v/>
      </c>
      <c r="AG1888" s="110" t="str">
        <f>IF(AC1888="","",COUNTIFS(AC2:AC3002,AC1888))</f>
        <v/>
      </c>
      <c r="AH1888" s="2" t="str">
        <f ca="1">IFERROR(MONTH('pg4'!T390),"--")</f>
        <v>--</v>
      </c>
      <c r="AI1888" s="1">
        <f ca="1">COUNTIFS(AC2:AC3002,'pg4'!C390,AH2:AH3002,AH1888)</f>
        <v>0</v>
      </c>
    </row>
    <row r="1889" spans="27:35" ht="12.75" customHeight="1">
      <c r="AA1889" s="1">
        <f t="shared" si="30"/>
        <v>1888</v>
      </c>
      <c r="AB1889" s="1" t="b">
        <f>AND('pg4'!S391&lt;&gt;"Cancelled",'pg4'!S391&lt;&gt;"Account",'pg4'!S391&lt;&gt;"Pending",'pg4'!S391&lt;&gt;"")</f>
        <v>0</v>
      </c>
      <c r="AC1889" s="1" t="str">
        <f>IF(AB1889=TRUE,'pg4'!C391,"")</f>
        <v/>
      </c>
      <c r="AD1889" s="1" t="str">
        <f>IF('pg4'!S391="Ordered",'pg4'!C391,"")</f>
        <v/>
      </c>
      <c r="AE1889" s="2" t="str">
        <f>IF('pg4'!C391&lt;&gt;"",COUNTIF(AD2:AD3002,'pg4'!C391)&gt;4,"--")</f>
        <v>--</v>
      </c>
      <c r="AF1889" s="1" t="str">
        <f ca="1">IF(startDate="",0,IF(AND('pg4'!T391&gt;=startDate,'pg4'!T391&lt;=endDate,'pg4'!R391&lt;&gt;""),'pg4'!R391,""))</f>
        <v/>
      </c>
      <c r="AG1889" s="110" t="str">
        <f>IF(AC1889="","",COUNTIFS(AC2:AC3002,AC1889))</f>
        <v/>
      </c>
      <c r="AH1889" s="2" t="str">
        <f ca="1">IFERROR(MONTH('pg4'!T391),"--")</f>
        <v>--</v>
      </c>
      <c r="AI1889" s="1">
        <f ca="1">COUNTIFS(AC2:AC3002,'pg4'!C391,AH2:AH3002,AH1889)</f>
        <v>0</v>
      </c>
    </row>
    <row r="1890" spans="27:35" ht="12.75" customHeight="1">
      <c r="AA1890" s="1">
        <f t="shared" si="30"/>
        <v>1889</v>
      </c>
      <c r="AB1890" s="1" t="b">
        <f>AND('pg4'!S392&lt;&gt;"Cancelled",'pg4'!S392&lt;&gt;"Account",'pg4'!S392&lt;&gt;"Pending",'pg4'!S392&lt;&gt;"")</f>
        <v>0</v>
      </c>
      <c r="AC1890" s="1" t="str">
        <f>IF(AB1890=TRUE,'pg4'!C392,"")</f>
        <v/>
      </c>
      <c r="AD1890" s="1" t="str">
        <f>IF('pg4'!S392="Ordered",'pg4'!C392,"")</f>
        <v/>
      </c>
      <c r="AE1890" s="2" t="str">
        <f>IF('pg4'!C392&lt;&gt;"",COUNTIF(AD2:AD3002,'pg4'!C392)&gt;4,"--")</f>
        <v>--</v>
      </c>
      <c r="AF1890" s="1" t="str">
        <f ca="1">IF(startDate="",0,IF(AND('pg4'!T392&gt;=startDate,'pg4'!T392&lt;=endDate,'pg4'!R392&lt;&gt;""),'pg4'!R392,""))</f>
        <v/>
      </c>
      <c r="AG1890" s="110" t="str">
        <f>IF(AC1890="","",COUNTIFS(AC2:AC3002,AC1890))</f>
        <v/>
      </c>
      <c r="AH1890" s="2" t="str">
        <f ca="1">IFERROR(MONTH('pg4'!T392),"--")</f>
        <v>--</v>
      </c>
      <c r="AI1890" s="1">
        <f ca="1">COUNTIFS(AC2:AC3002,'pg4'!C392,AH2:AH3002,AH1890)</f>
        <v>0</v>
      </c>
    </row>
    <row r="1891" spans="27:35" ht="12.75" customHeight="1">
      <c r="AA1891" s="1">
        <f t="shared" si="30"/>
        <v>1890</v>
      </c>
      <c r="AB1891" s="1" t="b">
        <f>AND('pg4'!S393&lt;&gt;"Cancelled",'pg4'!S393&lt;&gt;"Account",'pg4'!S393&lt;&gt;"Pending",'pg4'!S393&lt;&gt;"")</f>
        <v>0</v>
      </c>
      <c r="AC1891" s="1" t="str">
        <f>IF(AB1891=TRUE,'pg4'!C393,"")</f>
        <v/>
      </c>
      <c r="AD1891" s="1" t="str">
        <f>IF('pg4'!S393="Ordered",'pg4'!C393,"")</f>
        <v/>
      </c>
      <c r="AE1891" s="2" t="str">
        <f>IF('pg4'!C393&lt;&gt;"",COUNTIF(AD2:AD3002,'pg4'!C393)&gt;4,"--")</f>
        <v>--</v>
      </c>
      <c r="AF1891" s="1" t="str">
        <f ca="1">IF(startDate="",0,IF(AND('pg4'!T393&gt;=startDate,'pg4'!T393&lt;=endDate,'pg4'!R393&lt;&gt;""),'pg4'!R393,""))</f>
        <v/>
      </c>
      <c r="AG1891" s="110" t="str">
        <f>IF(AC1891="","",COUNTIFS(AC2:AC3002,AC1891))</f>
        <v/>
      </c>
      <c r="AH1891" s="2" t="str">
        <f ca="1">IFERROR(MONTH('pg4'!T393),"--")</f>
        <v>--</v>
      </c>
      <c r="AI1891" s="1">
        <f ca="1">COUNTIFS(AC2:AC3002,'pg4'!C393,AH2:AH3002,AH1891)</f>
        <v>0</v>
      </c>
    </row>
    <row r="1892" spans="27:35" ht="12.75" customHeight="1">
      <c r="AA1892" s="1">
        <f t="shared" si="30"/>
        <v>1891</v>
      </c>
      <c r="AB1892" s="1" t="b">
        <f>AND('pg4'!S394&lt;&gt;"Cancelled",'pg4'!S394&lt;&gt;"Account",'pg4'!S394&lt;&gt;"Pending",'pg4'!S394&lt;&gt;"")</f>
        <v>0</v>
      </c>
      <c r="AC1892" s="1" t="str">
        <f>IF(AB1892=TRUE,'pg4'!C394,"")</f>
        <v/>
      </c>
      <c r="AD1892" s="1" t="str">
        <f>IF('pg4'!S394="Ordered",'pg4'!C394,"")</f>
        <v/>
      </c>
      <c r="AE1892" s="2" t="str">
        <f>IF('pg4'!C394&lt;&gt;"",COUNTIF(AD2:AD3002,'pg4'!C394)&gt;4,"--")</f>
        <v>--</v>
      </c>
      <c r="AF1892" s="1" t="str">
        <f ca="1">IF(startDate="",0,IF(AND('pg4'!T394&gt;=startDate,'pg4'!T394&lt;=endDate,'pg4'!R394&lt;&gt;""),'pg4'!R394,""))</f>
        <v/>
      </c>
      <c r="AG1892" s="110" t="str">
        <f>IF(AC1892="","",COUNTIFS(AC2:AC3002,AC1892))</f>
        <v/>
      </c>
      <c r="AH1892" s="2" t="str">
        <f ca="1">IFERROR(MONTH('pg4'!T394),"--")</f>
        <v>--</v>
      </c>
      <c r="AI1892" s="1">
        <f ca="1">COUNTIFS(AC2:AC3002,'pg4'!C394,AH2:AH3002,AH1892)</f>
        <v>0</v>
      </c>
    </row>
    <row r="1893" spans="27:35" ht="12.75" customHeight="1">
      <c r="AA1893" s="1">
        <f t="shared" si="30"/>
        <v>1892</v>
      </c>
      <c r="AB1893" s="1" t="b">
        <f>AND('pg4'!S395&lt;&gt;"Cancelled",'pg4'!S395&lt;&gt;"Account",'pg4'!S395&lt;&gt;"Pending",'pg4'!S395&lt;&gt;"")</f>
        <v>0</v>
      </c>
      <c r="AC1893" s="1" t="str">
        <f>IF(AB1893=TRUE,'pg4'!C395,"")</f>
        <v/>
      </c>
      <c r="AD1893" s="1" t="str">
        <f>IF('pg4'!S395="Ordered",'pg4'!C395,"")</f>
        <v/>
      </c>
      <c r="AE1893" s="2" t="str">
        <f>IF('pg4'!C395&lt;&gt;"",COUNTIF(AD2:AD3002,'pg4'!C395)&gt;4,"--")</f>
        <v>--</v>
      </c>
      <c r="AF1893" s="1" t="str">
        <f ca="1">IF(startDate="",0,IF(AND('pg4'!T395&gt;=startDate,'pg4'!T395&lt;=endDate,'pg4'!R395&lt;&gt;""),'pg4'!R395,""))</f>
        <v/>
      </c>
      <c r="AG1893" s="110" t="str">
        <f>IF(AC1893="","",COUNTIFS(AC2:AC3002,AC1893))</f>
        <v/>
      </c>
      <c r="AH1893" s="2" t="str">
        <f ca="1">IFERROR(MONTH('pg4'!T395),"--")</f>
        <v>--</v>
      </c>
      <c r="AI1893" s="1">
        <f ca="1">COUNTIFS(AC2:AC3002,'pg4'!C395,AH2:AH3002,AH1893)</f>
        <v>0</v>
      </c>
    </row>
    <row r="1894" spans="27:35" ht="12.75" customHeight="1">
      <c r="AA1894" s="1">
        <f t="shared" si="30"/>
        <v>1893</v>
      </c>
      <c r="AB1894" s="1" t="b">
        <f>AND('pg4'!S396&lt;&gt;"Cancelled",'pg4'!S396&lt;&gt;"Account",'pg4'!S396&lt;&gt;"Pending",'pg4'!S396&lt;&gt;"")</f>
        <v>0</v>
      </c>
      <c r="AC1894" s="1" t="str">
        <f>IF(AB1894=TRUE,'pg4'!C396,"")</f>
        <v/>
      </c>
      <c r="AD1894" s="1" t="str">
        <f>IF('pg4'!S396="Ordered",'pg4'!C396,"")</f>
        <v/>
      </c>
      <c r="AE1894" s="2" t="str">
        <f>IF('pg4'!C396&lt;&gt;"",COUNTIF(AD2:AD3002,'pg4'!C396)&gt;4,"--")</f>
        <v>--</v>
      </c>
      <c r="AF1894" s="1" t="str">
        <f ca="1">IF(startDate="",0,IF(AND('pg4'!T396&gt;=startDate,'pg4'!T396&lt;=endDate,'pg4'!R396&lt;&gt;""),'pg4'!R396,""))</f>
        <v/>
      </c>
      <c r="AG1894" s="110" t="str">
        <f>IF(AC1894="","",COUNTIFS(AC2:AC3002,AC1894))</f>
        <v/>
      </c>
      <c r="AH1894" s="2" t="str">
        <f ca="1">IFERROR(MONTH('pg4'!T396),"--")</f>
        <v>--</v>
      </c>
      <c r="AI1894" s="1">
        <f ca="1">COUNTIFS(AC2:AC3002,'pg4'!C396,AH2:AH3002,AH1894)</f>
        <v>0</v>
      </c>
    </row>
    <row r="1895" spans="27:35" ht="12.75" customHeight="1">
      <c r="AA1895" s="1">
        <f t="shared" si="30"/>
        <v>1894</v>
      </c>
      <c r="AB1895" s="1" t="b">
        <f>AND('pg4'!S397&lt;&gt;"Cancelled",'pg4'!S397&lt;&gt;"Account",'pg4'!S397&lt;&gt;"Pending",'pg4'!S397&lt;&gt;"")</f>
        <v>0</v>
      </c>
      <c r="AC1895" s="1" t="str">
        <f>IF(AB1895=TRUE,'pg4'!C397,"")</f>
        <v/>
      </c>
      <c r="AD1895" s="1" t="str">
        <f>IF('pg4'!S397="Ordered",'pg4'!C397,"")</f>
        <v/>
      </c>
      <c r="AE1895" s="2" t="str">
        <f>IF('pg4'!C397&lt;&gt;"",COUNTIF(AD2:AD3002,'pg4'!C397)&gt;4,"--")</f>
        <v>--</v>
      </c>
      <c r="AF1895" s="1" t="str">
        <f ca="1">IF(startDate="",0,IF(AND('pg4'!T397&gt;=startDate,'pg4'!T397&lt;=endDate,'pg4'!R397&lt;&gt;""),'pg4'!R397,""))</f>
        <v/>
      </c>
      <c r="AG1895" s="110" t="str">
        <f>IF(AC1895="","",COUNTIFS(AC2:AC3002,AC1895))</f>
        <v/>
      </c>
      <c r="AH1895" s="2" t="str">
        <f ca="1">IFERROR(MONTH('pg4'!T397),"--")</f>
        <v>--</v>
      </c>
      <c r="AI1895" s="1">
        <f ca="1">COUNTIFS(AC2:AC3002,'pg4'!C397,AH2:AH3002,AH1895)</f>
        <v>0</v>
      </c>
    </row>
    <row r="1896" spans="27:35" ht="12.75" customHeight="1">
      <c r="AA1896" s="1">
        <f t="shared" si="30"/>
        <v>1895</v>
      </c>
      <c r="AB1896" s="1" t="b">
        <f>AND('pg4'!S398&lt;&gt;"Cancelled",'pg4'!S398&lt;&gt;"Account",'pg4'!S398&lt;&gt;"Pending",'pg4'!S398&lt;&gt;"")</f>
        <v>0</v>
      </c>
      <c r="AC1896" s="1" t="str">
        <f>IF(AB1896=TRUE,'pg4'!C398,"")</f>
        <v/>
      </c>
      <c r="AD1896" s="1" t="str">
        <f>IF('pg4'!S398="Ordered",'pg4'!C398,"")</f>
        <v/>
      </c>
      <c r="AE1896" s="2" t="str">
        <f>IF('pg4'!C398&lt;&gt;"",COUNTIF(AD2:AD3002,'pg4'!C398)&gt;4,"--")</f>
        <v>--</v>
      </c>
      <c r="AF1896" s="1" t="str">
        <f ca="1">IF(startDate="",0,IF(AND('pg4'!T398&gt;=startDate,'pg4'!T398&lt;=endDate,'pg4'!R398&lt;&gt;""),'pg4'!R398,""))</f>
        <v/>
      </c>
      <c r="AG1896" s="110" t="str">
        <f>IF(AC1896="","",COUNTIFS(AC2:AC3002,AC1896))</f>
        <v/>
      </c>
      <c r="AH1896" s="2" t="str">
        <f ca="1">IFERROR(MONTH('pg4'!T398),"--")</f>
        <v>--</v>
      </c>
      <c r="AI1896" s="1">
        <f ca="1">COUNTIFS(AC2:AC3002,'pg4'!C398,AH2:AH3002,AH1896)</f>
        <v>0</v>
      </c>
    </row>
    <row r="1897" spans="27:35" ht="12.75" customHeight="1">
      <c r="AA1897" s="1">
        <f t="shared" si="30"/>
        <v>1896</v>
      </c>
      <c r="AB1897" s="1" t="b">
        <f>AND('pg4'!S399&lt;&gt;"Cancelled",'pg4'!S399&lt;&gt;"Account",'pg4'!S399&lt;&gt;"Pending",'pg4'!S399&lt;&gt;"")</f>
        <v>0</v>
      </c>
      <c r="AC1897" s="1" t="str">
        <f>IF(AB1897=TRUE,'pg4'!C399,"")</f>
        <v/>
      </c>
      <c r="AD1897" s="1" t="str">
        <f>IF('pg4'!S399="Ordered",'pg4'!C399,"")</f>
        <v/>
      </c>
      <c r="AE1897" s="2" t="str">
        <f>IF('pg4'!C399&lt;&gt;"",COUNTIF(AD2:AD3002,'pg4'!C399)&gt;4,"--")</f>
        <v>--</v>
      </c>
      <c r="AF1897" s="1" t="str">
        <f ca="1">IF(startDate="",0,IF(AND('pg4'!T399&gt;=startDate,'pg4'!T399&lt;=endDate,'pg4'!R399&lt;&gt;""),'pg4'!R399,""))</f>
        <v/>
      </c>
      <c r="AG1897" s="110" t="str">
        <f>IF(AC1897="","",COUNTIFS(AC2:AC3002,AC1897))</f>
        <v/>
      </c>
      <c r="AH1897" s="2" t="str">
        <f ca="1">IFERROR(MONTH('pg4'!T399),"--")</f>
        <v>--</v>
      </c>
      <c r="AI1897" s="1">
        <f ca="1">COUNTIFS(AC2:AC3002,'pg4'!C399,AH2:AH3002,AH1897)</f>
        <v>0</v>
      </c>
    </row>
    <row r="1898" spans="27:35" ht="12.75" customHeight="1">
      <c r="AA1898" s="1">
        <f t="shared" si="30"/>
        <v>1897</v>
      </c>
      <c r="AB1898" s="1" t="b">
        <f>AND('pg4'!S400&lt;&gt;"Cancelled",'pg4'!S400&lt;&gt;"Account",'pg4'!S400&lt;&gt;"Pending",'pg4'!S400&lt;&gt;"")</f>
        <v>0</v>
      </c>
      <c r="AC1898" s="1" t="str">
        <f>IF(AB1898=TRUE,'pg4'!C400,"")</f>
        <v/>
      </c>
      <c r="AD1898" s="1" t="str">
        <f>IF('pg4'!S400="Ordered",'pg4'!C400,"")</f>
        <v/>
      </c>
      <c r="AE1898" s="2" t="str">
        <f>IF('pg4'!C400&lt;&gt;"",COUNTIF(AD2:AD3002,'pg4'!C400)&gt;4,"--")</f>
        <v>--</v>
      </c>
      <c r="AF1898" s="1" t="str">
        <f ca="1">IF(startDate="",0,IF(AND('pg4'!T400&gt;=startDate,'pg4'!T400&lt;=endDate,'pg4'!R400&lt;&gt;""),'pg4'!R400,""))</f>
        <v/>
      </c>
      <c r="AG1898" s="110" t="str">
        <f>IF(AC1898="","",COUNTIFS(AC2:AC3002,AC1898))</f>
        <v/>
      </c>
      <c r="AH1898" s="2" t="str">
        <f ca="1">IFERROR(MONTH('pg4'!T400),"--")</f>
        <v>--</v>
      </c>
      <c r="AI1898" s="1">
        <f ca="1">COUNTIFS(AC2:AC3002,'pg4'!C400,AH2:AH3002,AH1898)</f>
        <v>0</v>
      </c>
    </row>
    <row r="1899" spans="27:35" ht="12.75" customHeight="1">
      <c r="AA1899" s="1">
        <f t="shared" si="30"/>
        <v>1898</v>
      </c>
      <c r="AB1899" s="1" t="b">
        <f>AND('pg4'!S401&lt;&gt;"Cancelled",'pg4'!S401&lt;&gt;"Account",'pg4'!S401&lt;&gt;"Pending",'pg4'!S401&lt;&gt;"")</f>
        <v>0</v>
      </c>
      <c r="AC1899" s="1" t="str">
        <f>IF(AB1899=TRUE,'pg4'!C401,"")</f>
        <v/>
      </c>
      <c r="AD1899" s="1" t="str">
        <f>IF('pg4'!S401="Ordered",'pg4'!C401,"")</f>
        <v/>
      </c>
      <c r="AE1899" s="2" t="str">
        <f>IF('pg4'!C401&lt;&gt;"",COUNTIF(AD2:AD3002,'pg4'!C401)&gt;4,"--")</f>
        <v>--</v>
      </c>
      <c r="AF1899" s="1" t="str">
        <f ca="1">IF(startDate="",0,IF(AND('pg4'!T401&gt;=startDate,'pg4'!T401&lt;=endDate,'pg4'!R401&lt;&gt;""),'pg4'!R401,""))</f>
        <v/>
      </c>
      <c r="AG1899" s="110" t="str">
        <f>IF(AC1899="","",COUNTIFS(AC2:AC3002,AC1899))</f>
        <v/>
      </c>
      <c r="AH1899" s="2" t="str">
        <f ca="1">IFERROR(MONTH('pg4'!T401),"--")</f>
        <v>--</v>
      </c>
      <c r="AI1899" s="1">
        <f ca="1">COUNTIFS(AC2:AC3002,'pg4'!C401,AH2:AH3002,AH1899)</f>
        <v>0</v>
      </c>
    </row>
    <row r="1900" spans="27:35" ht="12.75" customHeight="1">
      <c r="AA1900" s="1">
        <f t="shared" si="30"/>
        <v>1899</v>
      </c>
      <c r="AB1900" s="1" t="b">
        <f>AND('pg4'!S402&lt;&gt;"Cancelled",'pg4'!S402&lt;&gt;"Account",'pg4'!S402&lt;&gt;"Pending",'pg4'!S402&lt;&gt;"")</f>
        <v>0</v>
      </c>
      <c r="AC1900" s="1" t="str">
        <f>IF(AB1900=TRUE,'pg4'!C402,"")</f>
        <v/>
      </c>
      <c r="AD1900" s="1" t="str">
        <f>IF('pg4'!S402="Ordered",'pg4'!C402,"")</f>
        <v/>
      </c>
      <c r="AE1900" s="2" t="str">
        <f>IF('pg4'!C402&lt;&gt;"",COUNTIF(AD2:AD3002,'pg4'!C402)&gt;4,"--")</f>
        <v>--</v>
      </c>
      <c r="AF1900" s="1" t="str">
        <f ca="1">IF(startDate="",0,IF(AND('pg4'!T402&gt;=startDate,'pg4'!T402&lt;=endDate,'pg4'!R402&lt;&gt;""),'pg4'!R402,""))</f>
        <v/>
      </c>
      <c r="AG1900" s="110" t="str">
        <f>IF(AC1900="","",COUNTIFS(AC2:AC3002,AC1900))</f>
        <v/>
      </c>
      <c r="AH1900" s="2" t="str">
        <f ca="1">IFERROR(MONTH('pg4'!T402),"--")</f>
        <v>--</v>
      </c>
      <c r="AI1900" s="1">
        <f ca="1">COUNTIFS(AC2:AC3002,'pg4'!C402,AH2:AH3002,AH1900)</f>
        <v>0</v>
      </c>
    </row>
    <row r="1901" spans="27:35" ht="12.75" customHeight="1">
      <c r="AA1901" s="1">
        <f t="shared" si="30"/>
        <v>1900</v>
      </c>
      <c r="AB1901" s="1" t="b">
        <f>AND('pg4'!S403&lt;&gt;"Cancelled",'pg4'!S403&lt;&gt;"Account",'pg4'!S403&lt;&gt;"Pending",'pg4'!S403&lt;&gt;"")</f>
        <v>0</v>
      </c>
      <c r="AC1901" s="1" t="str">
        <f>IF(AB1901=TRUE,'pg4'!C403,"")</f>
        <v/>
      </c>
      <c r="AD1901" s="1" t="str">
        <f>IF('pg4'!S403="Ordered",'pg4'!C403,"")</f>
        <v/>
      </c>
      <c r="AE1901" s="2" t="str">
        <f>IF('pg4'!C403&lt;&gt;"",COUNTIF(AD2:AD3002,'pg4'!C403)&gt;4,"--")</f>
        <v>--</v>
      </c>
      <c r="AF1901" s="1" t="str">
        <f ca="1">IF(startDate="",0,IF(AND('pg4'!T403&gt;=startDate,'pg4'!T403&lt;=endDate,'pg4'!R403&lt;&gt;""),'pg4'!R403,""))</f>
        <v/>
      </c>
      <c r="AG1901" s="110" t="str">
        <f>IF(AC1901="","",COUNTIFS(AC2:AC3002,AC1901))</f>
        <v/>
      </c>
      <c r="AH1901" s="2" t="str">
        <f ca="1">IFERROR(MONTH('pg4'!T403),"--")</f>
        <v>--</v>
      </c>
      <c r="AI1901" s="1">
        <f ca="1">COUNTIFS(AC2:AC3002,'pg4'!C403,AH2:AH3002,AH1901)</f>
        <v>0</v>
      </c>
    </row>
    <row r="1902" spans="27:35" ht="12.75" customHeight="1">
      <c r="AA1902" s="1">
        <f t="shared" si="30"/>
        <v>1901</v>
      </c>
      <c r="AB1902" s="1" t="b">
        <f>AND('pg4'!S404&lt;&gt;"Cancelled",'pg4'!S404&lt;&gt;"Account",'pg4'!S404&lt;&gt;"Pending",'pg4'!S404&lt;&gt;"")</f>
        <v>0</v>
      </c>
      <c r="AC1902" s="1" t="str">
        <f>IF(AB1902=TRUE,'pg4'!C404,"")</f>
        <v/>
      </c>
      <c r="AD1902" s="1" t="str">
        <f>IF('pg4'!S404="Ordered",'pg4'!C404,"")</f>
        <v/>
      </c>
      <c r="AE1902" s="2" t="str">
        <f>IF('pg4'!C404&lt;&gt;"",COUNTIF(AD2:AD3002,'pg4'!C404)&gt;4,"--")</f>
        <v>--</v>
      </c>
      <c r="AF1902" s="1" t="str">
        <f ca="1">IF(startDate="",0,IF(AND('pg4'!T404&gt;=startDate,'pg4'!T404&lt;=endDate,'pg4'!R404&lt;&gt;""),'pg4'!R404,""))</f>
        <v/>
      </c>
      <c r="AG1902" s="110" t="str">
        <f>IF(AC1902="","",COUNTIFS(AC2:AC3002,AC1902))</f>
        <v/>
      </c>
      <c r="AH1902" s="2" t="str">
        <f ca="1">IFERROR(MONTH('pg4'!T404),"--")</f>
        <v>--</v>
      </c>
      <c r="AI1902" s="1">
        <f ca="1">COUNTIFS(AC2:AC3002,'pg4'!C404,AH2:AH3002,AH1902)</f>
        <v>0</v>
      </c>
    </row>
    <row r="1903" spans="27:35" ht="12.75" customHeight="1">
      <c r="AA1903" s="1">
        <f t="shared" si="30"/>
        <v>1902</v>
      </c>
      <c r="AB1903" s="1" t="b">
        <f>AND('pg4'!S405&lt;&gt;"Cancelled",'pg4'!S405&lt;&gt;"Account",'pg4'!S405&lt;&gt;"Pending",'pg4'!S405&lt;&gt;"")</f>
        <v>0</v>
      </c>
      <c r="AC1903" s="1" t="str">
        <f>IF(AB1903=TRUE,'pg4'!C405,"")</f>
        <v/>
      </c>
      <c r="AD1903" s="1" t="str">
        <f>IF('pg4'!S405="Ordered",'pg4'!C405,"")</f>
        <v/>
      </c>
      <c r="AE1903" s="2" t="str">
        <f>IF('pg4'!C405&lt;&gt;"",COUNTIF(AD2:AD3002,'pg4'!C405)&gt;4,"--")</f>
        <v>--</v>
      </c>
      <c r="AF1903" s="1" t="str">
        <f ca="1">IF(startDate="",0,IF(AND('pg4'!T405&gt;=startDate,'pg4'!T405&lt;=endDate,'pg4'!R405&lt;&gt;""),'pg4'!R405,""))</f>
        <v/>
      </c>
      <c r="AG1903" s="110" t="str">
        <f>IF(AC1903="","",COUNTIFS(AC2:AC3002,AC1903))</f>
        <v/>
      </c>
      <c r="AH1903" s="2" t="str">
        <f ca="1">IFERROR(MONTH('pg4'!T405),"--")</f>
        <v>--</v>
      </c>
      <c r="AI1903" s="1">
        <f ca="1">COUNTIFS(AC2:AC3002,'pg4'!C405,AH2:AH3002,AH1903)</f>
        <v>0</v>
      </c>
    </row>
    <row r="1904" spans="27:35" ht="12.75" customHeight="1">
      <c r="AA1904" s="1">
        <f t="shared" si="30"/>
        <v>1903</v>
      </c>
      <c r="AB1904" s="1" t="b">
        <f>AND('pg4'!S406&lt;&gt;"Cancelled",'pg4'!S406&lt;&gt;"Account",'pg4'!S406&lt;&gt;"Pending",'pg4'!S406&lt;&gt;"")</f>
        <v>0</v>
      </c>
      <c r="AC1904" s="1" t="str">
        <f>IF(AB1904=TRUE,'pg4'!C406,"")</f>
        <v/>
      </c>
      <c r="AD1904" s="1" t="str">
        <f>IF('pg4'!S406="Ordered",'pg4'!C406,"")</f>
        <v/>
      </c>
      <c r="AE1904" s="2" t="str">
        <f>IF('pg4'!C406&lt;&gt;"",COUNTIF(AD2:AD3002,'pg4'!C406)&gt;4,"--")</f>
        <v>--</v>
      </c>
      <c r="AF1904" s="1" t="str">
        <f ca="1">IF(startDate="",0,IF(AND('pg4'!T406&gt;=startDate,'pg4'!T406&lt;=endDate,'pg4'!R406&lt;&gt;""),'pg4'!R406,""))</f>
        <v/>
      </c>
      <c r="AG1904" s="110" t="str">
        <f>IF(AC1904="","",COUNTIFS(AC2:AC3002,AC1904))</f>
        <v/>
      </c>
      <c r="AH1904" s="2" t="str">
        <f ca="1">IFERROR(MONTH('pg4'!T406),"--")</f>
        <v>--</v>
      </c>
      <c r="AI1904" s="1">
        <f ca="1">COUNTIFS(AC2:AC3002,'pg4'!C406,AH2:AH3002,AH1904)</f>
        <v>0</v>
      </c>
    </row>
    <row r="1905" spans="27:35" ht="12.75" customHeight="1">
      <c r="AA1905" s="1">
        <f t="shared" si="30"/>
        <v>1904</v>
      </c>
      <c r="AB1905" s="1" t="b">
        <f>AND('pg4'!S407&lt;&gt;"Cancelled",'pg4'!S407&lt;&gt;"Account",'pg4'!S407&lt;&gt;"Pending",'pg4'!S407&lt;&gt;"")</f>
        <v>0</v>
      </c>
      <c r="AC1905" s="1" t="str">
        <f>IF(AB1905=TRUE,'pg4'!C407,"")</f>
        <v/>
      </c>
      <c r="AD1905" s="1" t="str">
        <f>IF('pg4'!S407="Ordered",'pg4'!C407,"")</f>
        <v/>
      </c>
      <c r="AE1905" s="2" t="str">
        <f>IF('pg4'!C407&lt;&gt;"",COUNTIF(AD2:AD3002,'pg4'!C407)&gt;4,"--")</f>
        <v>--</v>
      </c>
      <c r="AF1905" s="1" t="str">
        <f ca="1">IF(startDate="",0,IF(AND('pg4'!T407&gt;=startDate,'pg4'!T407&lt;=endDate,'pg4'!R407&lt;&gt;""),'pg4'!R407,""))</f>
        <v/>
      </c>
      <c r="AG1905" s="110" t="str">
        <f>IF(AC1905="","",COUNTIFS(AC2:AC3002,AC1905))</f>
        <v/>
      </c>
      <c r="AH1905" s="2" t="str">
        <f ca="1">IFERROR(MONTH('pg4'!T407),"--")</f>
        <v>--</v>
      </c>
      <c r="AI1905" s="1">
        <f ca="1">COUNTIFS(AC2:AC3002,'pg4'!C407,AH2:AH3002,AH1905)</f>
        <v>0</v>
      </c>
    </row>
    <row r="1906" spans="27:35" ht="12.75" customHeight="1">
      <c r="AA1906" s="1">
        <f t="shared" si="30"/>
        <v>1905</v>
      </c>
      <c r="AB1906" s="1" t="b">
        <f>AND('pg4'!S408&lt;&gt;"Cancelled",'pg4'!S408&lt;&gt;"Account",'pg4'!S408&lt;&gt;"Pending",'pg4'!S408&lt;&gt;"")</f>
        <v>0</v>
      </c>
      <c r="AC1906" s="1" t="str">
        <f>IF(AB1906=TRUE,'pg4'!C408,"")</f>
        <v/>
      </c>
      <c r="AD1906" s="1" t="str">
        <f>IF('pg4'!S408="Ordered",'pg4'!C408,"")</f>
        <v/>
      </c>
      <c r="AE1906" s="2" t="str">
        <f>IF('pg4'!C408&lt;&gt;"",COUNTIF(AD2:AD3002,'pg4'!C408)&gt;4,"--")</f>
        <v>--</v>
      </c>
      <c r="AF1906" s="1" t="str">
        <f ca="1">IF(startDate="",0,IF(AND('pg4'!T408&gt;=startDate,'pg4'!T408&lt;=endDate,'pg4'!R408&lt;&gt;""),'pg4'!R408,""))</f>
        <v/>
      </c>
      <c r="AG1906" s="110" t="str">
        <f>IF(AC1906="","",COUNTIFS(AC2:AC3002,AC1906))</f>
        <v/>
      </c>
      <c r="AH1906" s="2" t="str">
        <f ca="1">IFERROR(MONTH('pg4'!T408),"--")</f>
        <v>--</v>
      </c>
      <c r="AI1906" s="1">
        <f ca="1">COUNTIFS(AC2:AC3002,'pg4'!C408,AH2:AH3002,AH1906)</f>
        <v>0</v>
      </c>
    </row>
    <row r="1907" spans="27:35" ht="12.75" customHeight="1">
      <c r="AA1907" s="1">
        <f t="shared" si="30"/>
        <v>1906</v>
      </c>
      <c r="AB1907" s="1" t="b">
        <f>AND('pg4'!S409&lt;&gt;"Cancelled",'pg4'!S409&lt;&gt;"Account",'pg4'!S409&lt;&gt;"Pending",'pg4'!S409&lt;&gt;"")</f>
        <v>0</v>
      </c>
      <c r="AC1907" s="1" t="str">
        <f>IF(AB1907=TRUE,'pg4'!C409,"")</f>
        <v/>
      </c>
      <c r="AD1907" s="1" t="str">
        <f>IF('pg4'!S409="Ordered",'pg4'!C409,"")</f>
        <v/>
      </c>
      <c r="AE1907" s="2" t="str">
        <f>IF('pg4'!C409&lt;&gt;"",COUNTIF(AD2:AD3002,'pg4'!C409)&gt;4,"--")</f>
        <v>--</v>
      </c>
      <c r="AF1907" s="1" t="str">
        <f ca="1">IF(startDate="",0,IF(AND('pg4'!T409&gt;=startDate,'pg4'!T409&lt;=endDate,'pg4'!R409&lt;&gt;""),'pg4'!R409,""))</f>
        <v/>
      </c>
      <c r="AG1907" s="110" t="str">
        <f>IF(AC1907="","",COUNTIFS(AC2:AC3002,AC1907))</f>
        <v/>
      </c>
      <c r="AH1907" s="2" t="str">
        <f ca="1">IFERROR(MONTH('pg4'!T409),"--")</f>
        <v>--</v>
      </c>
      <c r="AI1907" s="1">
        <f ca="1">COUNTIFS(AC2:AC3002,'pg4'!C409,AH2:AH3002,AH1907)</f>
        <v>0</v>
      </c>
    </row>
    <row r="1908" spans="27:35" ht="12.75" customHeight="1">
      <c r="AA1908" s="1">
        <f t="shared" si="30"/>
        <v>1907</v>
      </c>
      <c r="AB1908" s="1" t="b">
        <f>AND('pg4'!S410&lt;&gt;"Cancelled",'pg4'!S410&lt;&gt;"Account",'pg4'!S410&lt;&gt;"Pending",'pg4'!S410&lt;&gt;"")</f>
        <v>0</v>
      </c>
      <c r="AC1908" s="1" t="str">
        <f>IF(AB1908=TRUE,'pg4'!C410,"")</f>
        <v/>
      </c>
      <c r="AD1908" s="1" t="str">
        <f>IF('pg4'!S410="Ordered",'pg4'!C410,"")</f>
        <v/>
      </c>
      <c r="AE1908" s="2" t="str">
        <f>IF('pg4'!C410&lt;&gt;"",COUNTIF(AD2:AD3002,'pg4'!C410)&gt;4,"--")</f>
        <v>--</v>
      </c>
      <c r="AF1908" s="1" t="str">
        <f ca="1">IF(startDate="",0,IF(AND('pg4'!T410&gt;=startDate,'pg4'!T410&lt;=endDate,'pg4'!R410&lt;&gt;""),'pg4'!R410,""))</f>
        <v/>
      </c>
      <c r="AG1908" s="110" t="str">
        <f>IF(AC1908="","",COUNTIFS(AC2:AC3002,AC1908))</f>
        <v/>
      </c>
      <c r="AH1908" s="2" t="str">
        <f ca="1">IFERROR(MONTH('pg4'!T410),"--")</f>
        <v>--</v>
      </c>
      <c r="AI1908" s="1">
        <f ca="1">COUNTIFS(AC2:AC3002,'pg4'!C410,AH2:AH3002,AH1908)</f>
        <v>0</v>
      </c>
    </row>
    <row r="1909" spans="27:35" ht="12.75" customHeight="1">
      <c r="AA1909" s="1">
        <f t="shared" si="30"/>
        <v>1908</v>
      </c>
      <c r="AB1909" s="1" t="b">
        <f>AND('pg4'!S411&lt;&gt;"Cancelled",'pg4'!S411&lt;&gt;"Account",'pg4'!S411&lt;&gt;"Pending",'pg4'!S411&lt;&gt;"")</f>
        <v>0</v>
      </c>
      <c r="AC1909" s="1" t="str">
        <f>IF(AB1909=TRUE,'pg4'!C411,"")</f>
        <v/>
      </c>
      <c r="AD1909" s="1" t="str">
        <f>IF('pg4'!S411="Ordered",'pg4'!C411,"")</f>
        <v/>
      </c>
      <c r="AE1909" s="2" t="str">
        <f>IF('pg4'!C411&lt;&gt;"",COUNTIF(AD2:AD3002,'pg4'!C411)&gt;4,"--")</f>
        <v>--</v>
      </c>
      <c r="AF1909" s="1" t="str">
        <f ca="1">IF(startDate="",0,IF(AND('pg4'!T411&gt;=startDate,'pg4'!T411&lt;=endDate,'pg4'!R411&lt;&gt;""),'pg4'!R411,""))</f>
        <v/>
      </c>
      <c r="AG1909" s="110" t="str">
        <f>IF(AC1909="","",COUNTIFS(AC2:AC3002,AC1909))</f>
        <v/>
      </c>
      <c r="AH1909" s="2" t="str">
        <f ca="1">IFERROR(MONTH('pg4'!T411),"--")</f>
        <v>--</v>
      </c>
      <c r="AI1909" s="1">
        <f ca="1">COUNTIFS(AC2:AC3002,'pg4'!C411,AH2:AH3002,AH1909)</f>
        <v>0</v>
      </c>
    </row>
    <row r="1910" spans="27:35" ht="12.75" customHeight="1">
      <c r="AA1910" s="1">
        <f t="shared" si="30"/>
        <v>1909</v>
      </c>
      <c r="AB1910" s="1" t="b">
        <f>AND('pg4'!S412&lt;&gt;"Cancelled",'pg4'!S412&lt;&gt;"Account",'pg4'!S412&lt;&gt;"Pending",'pg4'!S412&lt;&gt;"")</f>
        <v>0</v>
      </c>
      <c r="AC1910" s="1" t="str">
        <f>IF(AB1910=TRUE,'pg4'!C412,"")</f>
        <v/>
      </c>
      <c r="AD1910" s="1" t="str">
        <f>IF('pg4'!S412="Ordered",'pg4'!C412,"")</f>
        <v/>
      </c>
      <c r="AE1910" s="2" t="str">
        <f>IF('pg4'!C412&lt;&gt;"",COUNTIF(AD2:AD3002,'pg4'!C412)&gt;4,"--")</f>
        <v>--</v>
      </c>
      <c r="AF1910" s="1" t="str">
        <f ca="1">IF(startDate="",0,IF(AND('pg4'!T412&gt;=startDate,'pg4'!T412&lt;=endDate,'pg4'!R412&lt;&gt;""),'pg4'!R412,""))</f>
        <v/>
      </c>
      <c r="AG1910" s="110" t="str">
        <f>IF(AC1910="","",COUNTIFS(AC2:AC3002,AC1910))</f>
        <v/>
      </c>
      <c r="AH1910" s="2" t="str">
        <f ca="1">IFERROR(MONTH('pg4'!T412),"--")</f>
        <v>--</v>
      </c>
      <c r="AI1910" s="1">
        <f ca="1">COUNTIFS(AC2:AC3002,'pg4'!C412,AH2:AH3002,AH1910)</f>
        <v>0</v>
      </c>
    </row>
    <row r="1911" spans="27:35" ht="12.75" customHeight="1">
      <c r="AA1911" s="1">
        <f t="shared" si="30"/>
        <v>1910</v>
      </c>
      <c r="AB1911" s="1" t="b">
        <f>AND('pg4'!S413&lt;&gt;"Cancelled",'pg4'!S413&lt;&gt;"Account",'pg4'!S413&lt;&gt;"Pending",'pg4'!S413&lt;&gt;"")</f>
        <v>0</v>
      </c>
      <c r="AC1911" s="1" t="str">
        <f>IF(AB1911=TRUE,'pg4'!C413,"")</f>
        <v/>
      </c>
      <c r="AD1911" s="1" t="str">
        <f>IF('pg4'!S413="Ordered",'pg4'!C413,"")</f>
        <v/>
      </c>
      <c r="AE1911" s="2" t="str">
        <f>IF('pg4'!C413&lt;&gt;"",COUNTIF(AD2:AD3002,'pg4'!C413)&gt;4,"--")</f>
        <v>--</v>
      </c>
      <c r="AF1911" s="1" t="str">
        <f ca="1">IF(startDate="",0,IF(AND('pg4'!T413&gt;=startDate,'pg4'!T413&lt;=endDate,'pg4'!R413&lt;&gt;""),'pg4'!R413,""))</f>
        <v/>
      </c>
      <c r="AG1911" s="110" t="str">
        <f>IF(AC1911="","",COUNTIFS(AC2:AC3002,AC1911))</f>
        <v/>
      </c>
      <c r="AH1911" s="2" t="str">
        <f ca="1">IFERROR(MONTH('pg4'!T413),"--")</f>
        <v>--</v>
      </c>
      <c r="AI1911" s="1">
        <f ca="1">COUNTIFS(AC2:AC3002,'pg4'!C413,AH2:AH3002,AH1911)</f>
        <v>0</v>
      </c>
    </row>
    <row r="1912" spans="27:35" ht="12.75" customHeight="1">
      <c r="AA1912" s="1">
        <f t="shared" si="30"/>
        <v>1911</v>
      </c>
      <c r="AB1912" s="1" t="b">
        <f>AND('pg4'!S414&lt;&gt;"Cancelled",'pg4'!S414&lt;&gt;"Account",'pg4'!S414&lt;&gt;"Pending",'pg4'!S414&lt;&gt;"")</f>
        <v>0</v>
      </c>
      <c r="AC1912" s="1" t="str">
        <f>IF(AB1912=TRUE,'pg4'!C414,"")</f>
        <v/>
      </c>
      <c r="AD1912" s="1" t="str">
        <f>IF('pg4'!S414="Ordered",'pg4'!C414,"")</f>
        <v/>
      </c>
      <c r="AE1912" s="2" t="str">
        <f>IF('pg4'!C414&lt;&gt;"",COUNTIF(AD2:AD3002,'pg4'!C414)&gt;4,"--")</f>
        <v>--</v>
      </c>
      <c r="AF1912" s="1" t="str">
        <f ca="1">IF(startDate="",0,IF(AND('pg4'!T414&gt;=startDate,'pg4'!T414&lt;=endDate,'pg4'!R414&lt;&gt;""),'pg4'!R414,""))</f>
        <v/>
      </c>
      <c r="AG1912" s="110" t="str">
        <f>IF(AC1912="","",COUNTIFS(AC2:AC3002,AC1912))</f>
        <v/>
      </c>
      <c r="AH1912" s="2" t="str">
        <f ca="1">IFERROR(MONTH('pg4'!T414),"--")</f>
        <v>--</v>
      </c>
      <c r="AI1912" s="1">
        <f ca="1">COUNTIFS(AC2:AC3002,'pg4'!C414,AH2:AH3002,AH1912)</f>
        <v>0</v>
      </c>
    </row>
    <row r="1913" spans="27:35" ht="12.75" customHeight="1">
      <c r="AA1913" s="1">
        <f t="shared" si="30"/>
        <v>1912</v>
      </c>
      <c r="AB1913" s="1" t="b">
        <f>AND('pg4'!S415&lt;&gt;"Cancelled",'pg4'!S415&lt;&gt;"Account",'pg4'!S415&lt;&gt;"Pending",'pg4'!S415&lt;&gt;"")</f>
        <v>0</v>
      </c>
      <c r="AC1913" s="1" t="str">
        <f>IF(AB1913=TRUE,'pg4'!C415,"")</f>
        <v/>
      </c>
      <c r="AD1913" s="1" t="str">
        <f>IF('pg4'!S415="Ordered",'pg4'!C415,"")</f>
        <v/>
      </c>
      <c r="AE1913" s="2" t="str">
        <f>IF('pg4'!C415&lt;&gt;"",COUNTIF(AD2:AD3002,'pg4'!C415)&gt;4,"--")</f>
        <v>--</v>
      </c>
      <c r="AF1913" s="1" t="str">
        <f ca="1">IF(startDate="",0,IF(AND('pg4'!T415&gt;=startDate,'pg4'!T415&lt;=endDate,'pg4'!R415&lt;&gt;""),'pg4'!R415,""))</f>
        <v/>
      </c>
      <c r="AG1913" s="110" t="str">
        <f>IF(AC1913="","",COUNTIFS(AC2:AC3002,AC1913))</f>
        <v/>
      </c>
      <c r="AH1913" s="2" t="str">
        <f ca="1">IFERROR(MONTH('pg4'!T415),"--")</f>
        <v>--</v>
      </c>
      <c r="AI1913" s="1">
        <f ca="1">COUNTIFS(AC2:AC3002,'pg4'!C415,AH2:AH3002,AH1913)</f>
        <v>0</v>
      </c>
    </row>
    <row r="1914" spans="27:35" ht="12.75" customHeight="1">
      <c r="AA1914" s="1">
        <f t="shared" si="30"/>
        <v>1913</v>
      </c>
      <c r="AB1914" s="1" t="b">
        <f>AND('pg4'!S416&lt;&gt;"Cancelled",'pg4'!S416&lt;&gt;"Account",'pg4'!S416&lt;&gt;"Pending",'pg4'!S416&lt;&gt;"")</f>
        <v>0</v>
      </c>
      <c r="AC1914" s="1" t="str">
        <f>IF(AB1914=TRUE,'pg4'!C416,"")</f>
        <v/>
      </c>
      <c r="AD1914" s="1" t="str">
        <f>IF('pg4'!S416="Ordered",'pg4'!C416,"")</f>
        <v/>
      </c>
      <c r="AE1914" s="2" t="str">
        <f>IF('pg4'!C416&lt;&gt;"",COUNTIF(AD2:AD3002,'pg4'!C416)&gt;4,"--")</f>
        <v>--</v>
      </c>
      <c r="AF1914" s="1" t="str">
        <f ca="1">IF(startDate="",0,IF(AND('pg4'!T416&gt;=startDate,'pg4'!T416&lt;=endDate,'pg4'!R416&lt;&gt;""),'pg4'!R416,""))</f>
        <v/>
      </c>
      <c r="AG1914" s="110" t="str">
        <f>IF(AC1914="","",COUNTIFS(AC2:AC3002,AC1914))</f>
        <v/>
      </c>
      <c r="AH1914" s="2" t="str">
        <f ca="1">IFERROR(MONTH('pg4'!T416),"--")</f>
        <v>--</v>
      </c>
      <c r="AI1914" s="1">
        <f ca="1">COUNTIFS(AC2:AC3002,'pg4'!C416,AH2:AH3002,AH1914)</f>
        <v>0</v>
      </c>
    </row>
    <row r="1915" spans="27:35" ht="12.75" customHeight="1">
      <c r="AA1915" s="1">
        <f t="shared" si="30"/>
        <v>1914</v>
      </c>
      <c r="AB1915" s="1" t="b">
        <f>AND('pg4'!S417&lt;&gt;"Cancelled",'pg4'!S417&lt;&gt;"Account",'pg4'!S417&lt;&gt;"Pending",'pg4'!S417&lt;&gt;"")</f>
        <v>0</v>
      </c>
      <c r="AC1915" s="1" t="str">
        <f>IF(AB1915=TRUE,'pg4'!C417,"")</f>
        <v/>
      </c>
      <c r="AD1915" s="1" t="str">
        <f>IF('pg4'!S417="Ordered",'pg4'!C417,"")</f>
        <v/>
      </c>
      <c r="AE1915" s="2" t="str">
        <f>IF('pg4'!C417&lt;&gt;"",COUNTIF(AD2:AD3002,'pg4'!C417)&gt;4,"--")</f>
        <v>--</v>
      </c>
      <c r="AF1915" s="1" t="str">
        <f ca="1">IF(startDate="",0,IF(AND('pg4'!T417&gt;=startDate,'pg4'!T417&lt;=endDate,'pg4'!R417&lt;&gt;""),'pg4'!R417,""))</f>
        <v/>
      </c>
      <c r="AG1915" s="110" t="str">
        <f>IF(AC1915="","",COUNTIFS(AC2:AC3002,AC1915))</f>
        <v/>
      </c>
      <c r="AH1915" s="2" t="str">
        <f ca="1">IFERROR(MONTH('pg4'!T417),"--")</f>
        <v>--</v>
      </c>
      <c r="AI1915" s="1">
        <f ca="1">COUNTIFS(AC2:AC3002,'pg4'!C417,AH2:AH3002,AH1915)</f>
        <v>0</v>
      </c>
    </row>
    <row r="1916" spans="27:35" ht="12.75" customHeight="1">
      <c r="AA1916" s="1">
        <f t="shared" si="30"/>
        <v>1915</v>
      </c>
      <c r="AB1916" s="1" t="b">
        <f>AND('pg4'!S418&lt;&gt;"Cancelled",'pg4'!S418&lt;&gt;"Account",'pg4'!S418&lt;&gt;"Pending",'pg4'!S418&lt;&gt;"")</f>
        <v>0</v>
      </c>
      <c r="AC1916" s="1" t="str">
        <f>IF(AB1916=TRUE,'pg4'!C418,"")</f>
        <v/>
      </c>
      <c r="AD1916" s="1" t="str">
        <f>IF('pg4'!S418="Ordered",'pg4'!C418,"")</f>
        <v/>
      </c>
      <c r="AE1916" s="2" t="str">
        <f>IF('pg4'!C418&lt;&gt;"",COUNTIF(AD2:AD3002,'pg4'!C418)&gt;4,"--")</f>
        <v>--</v>
      </c>
      <c r="AF1916" s="1" t="str">
        <f ca="1">IF(startDate="",0,IF(AND('pg4'!T418&gt;=startDate,'pg4'!T418&lt;=endDate,'pg4'!R418&lt;&gt;""),'pg4'!R418,""))</f>
        <v/>
      </c>
      <c r="AG1916" s="110" t="str">
        <f>IF(AC1916="","",COUNTIFS(AC2:AC3002,AC1916))</f>
        <v/>
      </c>
      <c r="AH1916" s="2" t="str">
        <f ca="1">IFERROR(MONTH('pg4'!T418),"--")</f>
        <v>--</v>
      </c>
      <c r="AI1916" s="1">
        <f ca="1">COUNTIFS(AC2:AC3002,'pg4'!C418,AH2:AH3002,AH1916)</f>
        <v>0</v>
      </c>
    </row>
    <row r="1917" spans="27:35" ht="12.75" customHeight="1">
      <c r="AA1917" s="1">
        <f t="shared" si="30"/>
        <v>1916</v>
      </c>
      <c r="AB1917" s="1" t="b">
        <f>AND('pg4'!S419&lt;&gt;"Cancelled",'pg4'!S419&lt;&gt;"Account",'pg4'!S419&lt;&gt;"Pending",'pg4'!S419&lt;&gt;"")</f>
        <v>0</v>
      </c>
      <c r="AC1917" s="1" t="str">
        <f>IF(AB1917=TRUE,'pg4'!C419,"")</f>
        <v/>
      </c>
      <c r="AD1917" s="1" t="str">
        <f>IF('pg4'!S419="Ordered",'pg4'!C419,"")</f>
        <v/>
      </c>
      <c r="AE1917" s="2" t="str">
        <f>IF('pg4'!C419&lt;&gt;"",COUNTIF(AD2:AD3002,'pg4'!C419)&gt;4,"--")</f>
        <v>--</v>
      </c>
      <c r="AF1917" s="1" t="str">
        <f ca="1">IF(startDate="",0,IF(AND('pg4'!T419&gt;=startDate,'pg4'!T419&lt;=endDate,'pg4'!R419&lt;&gt;""),'pg4'!R419,""))</f>
        <v/>
      </c>
      <c r="AG1917" s="110" t="str">
        <f>IF(AC1917="","",COUNTIFS(AC2:AC3002,AC1917))</f>
        <v/>
      </c>
      <c r="AH1917" s="2" t="str">
        <f ca="1">IFERROR(MONTH('pg4'!T419),"--")</f>
        <v>--</v>
      </c>
      <c r="AI1917" s="1">
        <f ca="1">COUNTIFS(AC2:AC3002,'pg4'!C419,AH2:AH3002,AH1917)</f>
        <v>0</v>
      </c>
    </row>
    <row r="1918" spans="27:35" ht="12.75" customHeight="1">
      <c r="AA1918" s="1">
        <f t="shared" si="30"/>
        <v>1917</v>
      </c>
      <c r="AB1918" s="1" t="b">
        <f>AND('pg4'!S420&lt;&gt;"Cancelled",'pg4'!S420&lt;&gt;"Account",'pg4'!S420&lt;&gt;"Pending",'pg4'!S420&lt;&gt;"")</f>
        <v>0</v>
      </c>
      <c r="AC1918" s="1" t="str">
        <f>IF(AB1918=TRUE,'pg4'!C420,"")</f>
        <v/>
      </c>
      <c r="AD1918" s="1" t="str">
        <f>IF('pg4'!S420="Ordered",'pg4'!C420,"")</f>
        <v/>
      </c>
      <c r="AE1918" s="2" t="str">
        <f>IF('pg4'!C420&lt;&gt;"",COUNTIF(AD2:AD3002,'pg4'!C420)&gt;4,"--")</f>
        <v>--</v>
      </c>
      <c r="AF1918" s="1" t="str">
        <f ca="1">IF(startDate="",0,IF(AND('pg4'!T420&gt;=startDate,'pg4'!T420&lt;=endDate,'pg4'!R420&lt;&gt;""),'pg4'!R420,""))</f>
        <v/>
      </c>
      <c r="AG1918" s="110" t="str">
        <f>IF(AC1918="","",COUNTIFS(AC2:AC3002,AC1918))</f>
        <v/>
      </c>
      <c r="AH1918" s="2" t="str">
        <f ca="1">IFERROR(MONTH('pg4'!T420),"--")</f>
        <v>--</v>
      </c>
      <c r="AI1918" s="1">
        <f ca="1">COUNTIFS(AC2:AC3002,'pg4'!C420,AH2:AH3002,AH1918)</f>
        <v>0</v>
      </c>
    </row>
    <row r="1919" spans="27:35" ht="12.75" customHeight="1">
      <c r="AA1919" s="1">
        <f t="shared" si="30"/>
        <v>1918</v>
      </c>
      <c r="AB1919" s="1" t="b">
        <f>AND('pg4'!S421&lt;&gt;"Cancelled",'pg4'!S421&lt;&gt;"Account",'pg4'!S421&lt;&gt;"Pending",'pg4'!S421&lt;&gt;"")</f>
        <v>0</v>
      </c>
      <c r="AC1919" s="1" t="str">
        <f>IF(AB1919=TRUE,'pg4'!C421,"")</f>
        <v/>
      </c>
      <c r="AD1919" s="1" t="str">
        <f>IF('pg4'!S421="Ordered",'pg4'!C421,"")</f>
        <v/>
      </c>
      <c r="AE1919" s="2" t="str">
        <f>IF('pg4'!C421&lt;&gt;"",COUNTIF(AD2:AD3002,'pg4'!C421)&gt;4,"--")</f>
        <v>--</v>
      </c>
      <c r="AF1919" s="1" t="str">
        <f ca="1">IF(startDate="",0,IF(AND('pg4'!T421&gt;=startDate,'pg4'!T421&lt;=endDate,'pg4'!R421&lt;&gt;""),'pg4'!R421,""))</f>
        <v/>
      </c>
      <c r="AG1919" s="110" t="str">
        <f>IF(AC1919="","",COUNTIFS(AC2:AC3002,AC1919))</f>
        <v/>
      </c>
      <c r="AH1919" s="2" t="str">
        <f ca="1">IFERROR(MONTH('pg4'!T421),"--")</f>
        <v>--</v>
      </c>
      <c r="AI1919" s="1">
        <f ca="1">COUNTIFS(AC2:AC3002,'pg4'!C421,AH2:AH3002,AH1919)</f>
        <v>0</v>
      </c>
    </row>
    <row r="1920" spans="27:35" ht="12.75" customHeight="1">
      <c r="AA1920" s="1">
        <f t="shared" si="30"/>
        <v>1919</v>
      </c>
      <c r="AB1920" s="1" t="b">
        <f>AND('pg4'!S422&lt;&gt;"Cancelled",'pg4'!S422&lt;&gt;"Account",'pg4'!S422&lt;&gt;"Pending",'pg4'!S422&lt;&gt;"")</f>
        <v>0</v>
      </c>
      <c r="AC1920" s="1" t="str">
        <f>IF(AB1920=TRUE,'pg4'!C422,"")</f>
        <v/>
      </c>
      <c r="AD1920" s="1" t="str">
        <f>IF('pg4'!S422="Ordered",'pg4'!C422,"")</f>
        <v/>
      </c>
      <c r="AE1920" s="2" t="str">
        <f>IF('pg4'!C422&lt;&gt;"",COUNTIF(AD2:AD3002,'pg4'!C422)&gt;4,"--")</f>
        <v>--</v>
      </c>
      <c r="AF1920" s="1" t="str">
        <f ca="1">IF(startDate="",0,IF(AND('pg4'!T422&gt;=startDate,'pg4'!T422&lt;=endDate,'pg4'!R422&lt;&gt;""),'pg4'!R422,""))</f>
        <v/>
      </c>
      <c r="AG1920" s="110" t="str">
        <f>IF(AC1920="","",COUNTIFS(AC2:AC3002,AC1920))</f>
        <v/>
      </c>
      <c r="AH1920" s="2" t="str">
        <f ca="1">IFERROR(MONTH('pg4'!T422),"--")</f>
        <v>--</v>
      </c>
      <c r="AI1920" s="1">
        <f ca="1">COUNTIFS(AC2:AC3002,'pg4'!C422,AH2:AH3002,AH1920)</f>
        <v>0</v>
      </c>
    </row>
    <row r="1921" spans="27:35" ht="12.75" customHeight="1">
      <c r="AA1921" s="1">
        <f t="shared" si="30"/>
        <v>1920</v>
      </c>
      <c r="AB1921" s="1" t="b">
        <f>AND('pg4'!S423&lt;&gt;"Cancelled",'pg4'!S423&lt;&gt;"Account",'pg4'!S423&lt;&gt;"Pending",'pg4'!S423&lt;&gt;"")</f>
        <v>0</v>
      </c>
      <c r="AC1921" s="1" t="str">
        <f>IF(AB1921=TRUE,'pg4'!C423,"")</f>
        <v/>
      </c>
      <c r="AD1921" s="1" t="str">
        <f>IF('pg4'!S423="Ordered",'pg4'!C423,"")</f>
        <v/>
      </c>
      <c r="AE1921" s="2" t="str">
        <f>IF('pg4'!C423&lt;&gt;"",COUNTIF(AD2:AD3002,'pg4'!C423)&gt;4,"--")</f>
        <v>--</v>
      </c>
      <c r="AF1921" s="1" t="str">
        <f ca="1">IF(startDate="",0,IF(AND('pg4'!T423&gt;=startDate,'pg4'!T423&lt;=endDate,'pg4'!R423&lt;&gt;""),'pg4'!R423,""))</f>
        <v/>
      </c>
      <c r="AG1921" s="110" t="str">
        <f>IF(AC1921="","",COUNTIFS(AC2:AC3002,AC1921))</f>
        <v/>
      </c>
      <c r="AH1921" s="2" t="str">
        <f ca="1">IFERROR(MONTH('pg4'!T423),"--")</f>
        <v>--</v>
      </c>
      <c r="AI1921" s="1">
        <f ca="1">COUNTIFS(AC2:AC3002,'pg4'!C423,AH2:AH3002,AH1921)</f>
        <v>0</v>
      </c>
    </row>
    <row r="1922" spans="27:35" ht="12.75" customHeight="1">
      <c r="AA1922" s="1">
        <f t="shared" si="30"/>
        <v>1921</v>
      </c>
      <c r="AB1922" s="1" t="b">
        <f>AND('pg4'!S424&lt;&gt;"Cancelled",'pg4'!S424&lt;&gt;"Account",'pg4'!S424&lt;&gt;"Pending",'pg4'!S424&lt;&gt;"")</f>
        <v>0</v>
      </c>
      <c r="AC1922" s="1" t="str">
        <f>IF(AB1922=TRUE,'pg4'!C424,"")</f>
        <v/>
      </c>
      <c r="AD1922" s="1" t="str">
        <f>IF('pg4'!S424="Ordered",'pg4'!C424,"")</f>
        <v/>
      </c>
      <c r="AE1922" s="2" t="str">
        <f>IF('pg4'!C424&lt;&gt;"",COUNTIF(AD2:AD3002,'pg4'!C424)&gt;4,"--")</f>
        <v>--</v>
      </c>
      <c r="AF1922" s="1" t="str">
        <f ca="1">IF(startDate="",0,IF(AND('pg4'!T424&gt;=startDate,'pg4'!T424&lt;=endDate,'pg4'!R424&lt;&gt;""),'pg4'!R424,""))</f>
        <v/>
      </c>
      <c r="AG1922" s="110" t="str">
        <f>IF(AC1922="","",COUNTIFS(AC2:AC3002,AC1922))</f>
        <v/>
      </c>
      <c r="AH1922" s="2" t="str">
        <f ca="1">IFERROR(MONTH('pg4'!T424),"--")</f>
        <v>--</v>
      </c>
      <c r="AI1922" s="1">
        <f ca="1">COUNTIFS(AC2:AC3002,'pg4'!C424,AH2:AH3002,AH1922)</f>
        <v>0</v>
      </c>
    </row>
    <row r="1923" spans="27:35" ht="12.75" customHeight="1">
      <c r="AA1923" s="1">
        <f t="shared" si="30"/>
        <v>1922</v>
      </c>
      <c r="AB1923" s="1" t="b">
        <f>AND('pg4'!S425&lt;&gt;"Cancelled",'pg4'!S425&lt;&gt;"Account",'pg4'!S425&lt;&gt;"Pending",'pg4'!S425&lt;&gt;"")</f>
        <v>0</v>
      </c>
      <c r="AC1923" s="1" t="str">
        <f>IF(AB1923=TRUE,'pg4'!C425,"")</f>
        <v/>
      </c>
      <c r="AD1923" s="1" t="str">
        <f>IF('pg4'!S425="Ordered",'pg4'!C425,"")</f>
        <v/>
      </c>
      <c r="AE1923" s="2" t="str">
        <f>IF('pg4'!C425&lt;&gt;"",COUNTIF(AD2:AD3002,'pg4'!C425)&gt;4,"--")</f>
        <v>--</v>
      </c>
      <c r="AF1923" s="1" t="str">
        <f ca="1">IF(startDate="",0,IF(AND('pg4'!T425&gt;=startDate,'pg4'!T425&lt;=endDate,'pg4'!R425&lt;&gt;""),'pg4'!R425,""))</f>
        <v/>
      </c>
      <c r="AG1923" s="110" t="str">
        <f>IF(AC1923="","",COUNTIFS(AC2:AC3002,AC1923))</f>
        <v/>
      </c>
      <c r="AH1923" s="2" t="str">
        <f ca="1">IFERROR(MONTH('pg4'!T425),"--")</f>
        <v>--</v>
      </c>
      <c r="AI1923" s="1">
        <f ca="1">COUNTIFS(AC2:AC3002,'pg4'!C425,AH2:AH3002,AH1923)</f>
        <v>0</v>
      </c>
    </row>
    <row r="1924" spans="27:35" ht="12.75" customHeight="1">
      <c r="AA1924" s="1">
        <f t="shared" ref="AA1924:AA1987" si="31">AA1923+1</f>
        <v>1923</v>
      </c>
      <c r="AB1924" s="1" t="b">
        <f>AND('pg4'!S426&lt;&gt;"Cancelled",'pg4'!S426&lt;&gt;"Account",'pg4'!S426&lt;&gt;"Pending",'pg4'!S426&lt;&gt;"")</f>
        <v>0</v>
      </c>
      <c r="AC1924" s="1" t="str">
        <f>IF(AB1924=TRUE,'pg4'!C426,"")</f>
        <v/>
      </c>
      <c r="AD1924" s="1" t="str">
        <f>IF('pg4'!S426="Ordered",'pg4'!C426,"")</f>
        <v/>
      </c>
      <c r="AE1924" s="2" t="str">
        <f>IF('pg4'!C426&lt;&gt;"",COUNTIF(AD2:AD3002,'pg4'!C426)&gt;4,"--")</f>
        <v>--</v>
      </c>
      <c r="AF1924" s="1" t="str">
        <f ca="1">IF(startDate="",0,IF(AND('pg4'!T426&gt;=startDate,'pg4'!T426&lt;=endDate,'pg4'!R426&lt;&gt;""),'pg4'!R426,""))</f>
        <v/>
      </c>
      <c r="AG1924" s="110" t="str">
        <f>IF(AC1924="","",COUNTIFS(AC2:AC3002,AC1924))</f>
        <v/>
      </c>
      <c r="AH1924" s="2" t="str">
        <f ca="1">IFERROR(MONTH('pg4'!T426),"--")</f>
        <v>--</v>
      </c>
      <c r="AI1924" s="1">
        <f ca="1">COUNTIFS(AC2:AC3002,'pg4'!C426,AH2:AH3002,AH1924)</f>
        <v>0</v>
      </c>
    </row>
    <row r="1925" spans="27:35" ht="12.75" customHeight="1">
      <c r="AA1925" s="1">
        <f t="shared" si="31"/>
        <v>1924</v>
      </c>
      <c r="AB1925" s="1" t="b">
        <f>AND('pg4'!S427&lt;&gt;"Cancelled",'pg4'!S427&lt;&gt;"Account",'pg4'!S427&lt;&gt;"Pending",'pg4'!S427&lt;&gt;"")</f>
        <v>0</v>
      </c>
      <c r="AC1925" s="1" t="str">
        <f>IF(AB1925=TRUE,'pg4'!C427,"")</f>
        <v/>
      </c>
      <c r="AD1925" s="1" t="str">
        <f>IF('pg4'!S427="Ordered",'pg4'!C427,"")</f>
        <v/>
      </c>
      <c r="AE1925" s="2" t="str">
        <f>IF('pg4'!C427&lt;&gt;"",COUNTIF(AD2:AD3002,'pg4'!C427)&gt;4,"--")</f>
        <v>--</v>
      </c>
      <c r="AF1925" s="1" t="str">
        <f ca="1">IF(startDate="",0,IF(AND('pg4'!T427&gt;=startDate,'pg4'!T427&lt;=endDate,'pg4'!R427&lt;&gt;""),'pg4'!R427,""))</f>
        <v/>
      </c>
      <c r="AG1925" s="110" t="str">
        <f>IF(AC1925="","",COUNTIFS(AC2:AC3002,AC1925))</f>
        <v/>
      </c>
      <c r="AH1925" s="2" t="str">
        <f ca="1">IFERROR(MONTH('pg4'!T427),"--")</f>
        <v>--</v>
      </c>
      <c r="AI1925" s="1">
        <f ca="1">COUNTIFS(AC2:AC3002,'pg4'!C427,AH2:AH3002,AH1925)</f>
        <v>0</v>
      </c>
    </row>
    <row r="1926" spans="27:35" ht="12.75" customHeight="1">
      <c r="AA1926" s="1">
        <f t="shared" si="31"/>
        <v>1925</v>
      </c>
      <c r="AB1926" s="1" t="b">
        <f>AND('pg4'!S428&lt;&gt;"Cancelled",'pg4'!S428&lt;&gt;"Account",'pg4'!S428&lt;&gt;"Pending",'pg4'!S428&lt;&gt;"")</f>
        <v>0</v>
      </c>
      <c r="AC1926" s="1" t="str">
        <f>IF(AB1926=TRUE,'pg4'!C428,"")</f>
        <v/>
      </c>
      <c r="AD1926" s="1" t="str">
        <f>IF('pg4'!S428="Ordered",'pg4'!C428,"")</f>
        <v/>
      </c>
      <c r="AE1926" s="2" t="str">
        <f>IF('pg4'!C428&lt;&gt;"",COUNTIF(AD2:AD3002,'pg4'!C428)&gt;4,"--")</f>
        <v>--</v>
      </c>
      <c r="AF1926" s="1" t="str">
        <f ca="1">IF(startDate="",0,IF(AND('pg4'!T428&gt;=startDate,'pg4'!T428&lt;=endDate,'pg4'!R428&lt;&gt;""),'pg4'!R428,""))</f>
        <v/>
      </c>
      <c r="AG1926" s="110" t="str">
        <f>IF(AC1926="","",COUNTIFS(AC2:AC3002,AC1926))</f>
        <v/>
      </c>
      <c r="AH1926" s="2" t="str">
        <f ca="1">IFERROR(MONTH('pg4'!T428),"--")</f>
        <v>--</v>
      </c>
      <c r="AI1926" s="1">
        <f ca="1">COUNTIFS(AC2:AC3002,'pg4'!C428,AH2:AH3002,AH1926)</f>
        <v>0</v>
      </c>
    </row>
    <row r="1927" spans="27:35" ht="12.75" customHeight="1">
      <c r="AA1927" s="1">
        <f t="shared" si="31"/>
        <v>1926</v>
      </c>
      <c r="AB1927" s="1" t="b">
        <f>AND('pg4'!S429&lt;&gt;"Cancelled",'pg4'!S429&lt;&gt;"Account",'pg4'!S429&lt;&gt;"Pending",'pg4'!S429&lt;&gt;"")</f>
        <v>0</v>
      </c>
      <c r="AC1927" s="1" t="str">
        <f>IF(AB1927=TRUE,'pg4'!C429,"")</f>
        <v/>
      </c>
      <c r="AD1927" s="1" t="str">
        <f>IF('pg4'!S429="Ordered",'pg4'!C429,"")</f>
        <v/>
      </c>
      <c r="AE1927" s="2" t="str">
        <f>IF('pg4'!C429&lt;&gt;"",COUNTIF(AD2:AD3002,'pg4'!C429)&gt;4,"--")</f>
        <v>--</v>
      </c>
      <c r="AF1927" s="1" t="str">
        <f ca="1">IF(startDate="",0,IF(AND('pg4'!T429&gt;=startDate,'pg4'!T429&lt;=endDate,'pg4'!R429&lt;&gt;""),'pg4'!R429,""))</f>
        <v/>
      </c>
      <c r="AG1927" s="110" t="str">
        <f>IF(AC1927="","",COUNTIFS(AC2:AC3002,AC1927))</f>
        <v/>
      </c>
      <c r="AH1927" s="2" t="str">
        <f ca="1">IFERROR(MONTH('pg4'!T429),"--")</f>
        <v>--</v>
      </c>
      <c r="AI1927" s="1">
        <f ca="1">COUNTIFS(AC2:AC3002,'pg4'!C429,AH2:AH3002,AH1927)</f>
        <v>0</v>
      </c>
    </row>
    <row r="1928" spans="27:35" ht="12.75" customHeight="1">
      <c r="AA1928" s="1">
        <f t="shared" si="31"/>
        <v>1927</v>
      </c>
      <c r="AB1928" s="1" t="b">
        <f>AND('pg4'!S430&lt;&gt;"Cancelled",'pg4'!S430&lt;&gt;"Account",'pg4'!S430&lt;&gt;"Pending",'pg4'!S430&lt;&gt;"")</f>
        <v>0</v>
      </c>
      <c r="AC1928" s="1" t="str">
        <f>IF(AB1928=TRUE,'pg4'!C430,"")</f>
        <v/>
      </c>
      <c r="AD1928" s="1" t="str">
        <f>IF('pg4'!S430="Ordered",'pg4'!C430,"")</f>
        <v/>
      </c>
      <c r="AE1928" s="2" t="str">
        <f>IF('pg4'!C430&lt;&gt;"",COUNTIF(AD2:AD3002,'pg4'!C430)&gt;4,"--")</f>
        <v>--</v>
      </c>
      <c r="AF1928" s="1" t="str">
        <f ca="1">IF(startDate="",0,IF(AND('pg4'!T430&gt;=startDate,'pg4'!T430&lt;=endDate,'pg4'!R430&lt;&gt;""),'pg4'!R430,""))</f>
        <v/>
      </c>
      <c r="AG1928" s="110" t="str">
        <f>IF(AC1928="","",COUNTIFS(AC2:AC3002,AC1928))</f>
        <v/>
      </c>
      <c r="AH1928" s="2" t="str">
        <f ca="1">IFERROR(MONTH('pg4'!T430),"--")</f>
        <v>--</v>
      </c>
      <c r="AI1928" s="1">
        <f ca="1">COUNTIFS(AC2:AC3002,'pg4'!C430,AH2:AH3002,AH1928)</f>
        <v>0</v>
      </c>
    </row>
    <row r="1929" spans="27:35" ht="12.75" customHeight="1">
      <c r="AA1929" s="1">
        <f t="shared" si="31"/>
        <v>1928</v>
      </c>
      <c r="AB1929" s="1" t="b">
        <f>AND('pg4'!S431&lt;&gt;"Cancelled",'pg4'!S431&lt;&gt;"Account",'pg4'!S431&lt;&gt;"Pending",'pg4'!S431&lt;&gt;"")</f>
        <v>0</v>
      </c>
      <c r="AC1929" s="1" t="str">
        <f>IF(AB1929=TRUE,'pg4'!C431,"")</f>
        <v/>
      </c>
      <c r="AD1929" s="1" t="str">
        <f>IF('pg4'!S431="Ordered",'pg4'!C431,"")</f>
        <v/>
      </c>
      <c r="AE1929" s="2" t="str">
        <f>IF('pg4'!C431&lt;&gt;"",COUNTIF(AD2:AD3002,'pg4'!C431)&gt;4,"--")</f>
        <v>--</v>
      </c>
      <c r="AF1929" s="1" t="str">
        <f ca="1">IF(startDate="",0,IF(AND('pg4'!T431&gt;=startDate,'pg4'!T431&lt;=endDate,'pg4'!R431&lt;&gt;""),'pg4'!R431,""))</f>
        <v/>
      </c>
      <c r="AG1929" s="110" t="str">
        <f>IF(AC1929="","",COUNTIFS(AC2:AC3002,AC1929))</f>
        <v/>
      </c>
      <c r="AH1929" s="2" t="str">
        <f ca="1">IFERROR(MONTH('pg4'!T431),"--")</f>
        <v>--</v>
      </c>
      <c r="AI1929" s="1">
        <f ca="1">COUNTIFS(AC2:AC3002,'pg4'!C431,AH2:AH3002,AH1929)</f>
        <v>0</v>
      </c>
    </row>
    <row r="1930" spans="27:35" ht="12.75" customHeight="1">
      <c r="AA1930" s="1">
        <f t="shared" si="31"/>
        <v>1929</v>
      </c>
      <c r="AB1930" s="1" t="b">
        <f>AND('pg4'!S432&lt;&gt;"Cancelled",'pg4'!S432&lt;&gt;"Account",'pg4'!S432&lt;&gt;"Pending",'pg4'!S432&lt;&gt;"")</f>
        <v>0</v>
      </c>
      <c r="AC1930" s="1" t="str">
        <f>IF(AB1930=TRUE,'pg4'!C432,"")</f>
        <v/>
      </c>
      <c r="AD1930" s="1" t="str">
        <f>IF('pg4'!S432="Ordered",'pg4'!C432,"")</f>
        <v/>
      </c>
      <c r="AE1930" s="2" t="str">
        <f>IF('pg4'!C432&lt;&gt;"",COUNTIF(AD2:AD3002,'pg4'!C432)&gt;4,"--")</f>
        <v>--</v>
      </c>
      <c r="AF1930" s="1" t="str">
        <f ca="1">IF(startDate="",0,IF(AND('pg4'!T432&gt;=startDate,'pg4'!T432&lt;=endDate,'pg4'!R432&lt;&gt;""),'pg4'!R432,""))</f>
        <v/>
      </c>
      <c r="AG1930" s="110" t="str">
        <f>IF(AC1930="","",COUNTIFS(AC2:AC3002,AC1930))</f>
        <v/>
      </c>
      <c r="AH1930" s="2" t="str">
        <f ca="1">IFERROR(MONTH('pg4'!T432),"--")</f>
        <v>--</v>
      </c>
      <c r="AI1930" s="1">
        <f ca="1">COUNTIFS(AC2:AC3002,'pg4'!C432,AH2:AH3002,AH1930)</f>
        <v>0</v>
      </c>
    </row>
    <row r="1931" spans="27:35" ht="12.75" customHeight="1">
      <c r="AA1931" s="1">
        <f t="shared" si="31"/>
        <v>1930</v>
      </c>
      <c r="AB1931" s="1" t="b">
        <f>AND('pg4'!S433&lt;&gt;"Cancelled",'pg4'!S433&lt;&gt;"Account",'pg4'!S433&lt;&gt;"Pending",'pg4'!S433&lt;&gt;"")</f>
        <v>0</v>
      </c>
      <c r="AC1931" s="1" t="str">
        <f>IF(AB1931=TRUE,'pg4'!C433,"")</f>
        <v/>
      </c>
      <c r="AD1931" s="1" t="str">
        <f>IF('pg4'!S433="Ordered",'pg4'!C433,"")</f>
        <v/>
      </c>
      <c r="AE1931" s="2" t="str">
        <f>IF('pg4'!C433&lt;&gt;"",COUNTIF(AD2:AD3002,'pg4'!C433)&gt;4,"--")</f>
        <v>--</v>
      </c>
      <c r="AF1931" s="1" t="str">
        <f ca="1">IF(startDate="",0,IF(AND('pg4'!T433&gt;=startDate,'pg4'!T433&lt;=endDate,'pg4'!R433&lt;&gt;""),'pg4'!R433,""))</f>
        <v/>
      </c>
      <c r="AG1931" s="110" t="str">
        <f>IF(AC1931="","",COUNTIFS(AC2:AC3002,AC1931))</f>
        <v/>
      </c>
      <c r="AH1931" s="2" t="str">
        <f ca="1">IFERROR(MONTH('pg4'!T433),"--")</f>
        <v>--</v>
      </c>
      <c r="AI1931" s="1">
        <f ca="1">COUNTIFS(AC2:AC3002,'pg4'!C433,AH2:AH3002,AH1931)</f>
        <v>0</v>
      </c>
    </row>
    <row r="1932" spans="27:35" ht="12.75" customHeight="1">
      <c r="AA1932" s="1">
        <f t="shared" si="31"/>
        <v>1931</v>
      </c>
      <c r="AB1932" s="1" t="b">
        <f>AND('pg4'!S434&lt;&gt;"Cancelled",'pg4'!S434&lt;&gt;"Account",'pg4'!S434&lt;&gt;"Pending",'pg4'!S434&lt;&gt;"")</f>
        <v>0</v>
      </c>
      <c r="AC1932" s="1" t="str">
        <f>IF(AB1932=TRUE,'pg4'!C434,"")</f>
        <v/>
      </c>
      <c r="AD1932" s="1" t="str">
        <f>IF('pg4'!S434="Ordered",'pg4'!C434,"")</f>
        <v/>
      </c>
      <c r="AE1932" s="2" t="str">
        <f>IF('pg4'!C434&lt;&gt;"",COUNTIF(AD2:AD3002,'pg4'!C434)&gt;4,"--")</f>
        <v>--</v>
      </c>
      <c r="AF1932" s="1" t="str">
        <f ca="1">IF(startDate="",0,IF(AND('pg4'!T434&gt;=startDate,'pg4'!T434&lt;=endDate,'pg4'!R434&lt;&gt;""),'pg4'!R434,""))</f>
        <v/>
      </c>
      <c r="AG1932" s="110" t="str">
        <f>IF(AC1932="","",COUNTIFS(AC2:AC3002,AC1932))</f>
        <v/>
      </c>
      <c r="AH1932" s="2" t="str">
        <f ca="1">IFERROR(MONTH('pg4'!T434),"--")</f>
        <v>--</v>
      </c>
      <c r="AI1932" s="1">
        <f ca="1">COUNTIFS(AC2:AC3002,'pg4'!C434,AH2:AH3002,AH1932)</f>
        <v>0</v>
      </c>
    </row>
    <row r="1933" spans="27:35" ht="12.75" customHeight="1">
      <c r="AA1933" s="1">
        <f t="shared" si="31"/>
        <v>1932</v>
      </c>
      <c r="AB1933" s="1" t="b">
        <f>AND('pg4'!S435&lt;&gt;"Cancelled",'pg4'!S435&lt;&gt;"Account",'pg4'!S435&lt;&gt;"Pending",'pg4'!S435&lt;&gt;"")</f>
        <v>0</v>
      </c>
      <c r="AC1933" s="1" t="str">
        <f>IF(AB1933=TRUE,'pg4'!C435,"")</f>
        <v/>
      </c>
      <c r="AD1933" s="1" t="str">
        <f>IF('pg4'!S435="Ordered",'pg4'!C435,"")</f>
        <v/>
      </c>
      <c r="AE1933" s="2" t="str">
        <f>IF('pg4'!C435&lt;&gt;"",COUNTIF(AD2:AD3002,'pg4'!C435)&gt;4,"--")</f>
        <v>--</v>
      </c>
      <c r="AF1933" s="1" t="str">
        <f ca="1">IF(startDate="",0,IF(AND('pg4'!T435&gt;=startDate,'pg4'!T435&lt;=endDate,'pg4'!R435&lt;&gt;""),'pg4'!R435,""))</f>
        <v/>
      </c>
      <c r="AG1933" s="110" t="str">
        <f>IF(AC1933="","",COUNTIFS(AC2:AC3002,AC1933))</f>
        <v/>
      </c>
      <c r="AH1933" s="2" t="str">
        <f ca="1">IFERROR(MONTH('pg4'!T435),"--")</f>
        <v>--</v>
      </c>
      <c r="AI1933" s="1">
        <f ca="1">COUNTIFS(AC2:AC3002,'pg4'!C435,AH2:AH3002,AH1933)</f>
        <v>0</v>
      </c>
    </row>
    <row r="1934" spans="27:35" ht="12.75" customHeight="1">
      <c r="AA1934" s="1">
        <f t="shared" si="31"/>
        <v>1933</v>
      </c>
      <c r="AB1934" s="1" t="b">
        <f>AND('pg4'!S436&lt;&gt;"Cancelled",'pg4'!S436&lt;&gt;"Account",'pg4'!S436&lt;&gt;"Pending",'pg4'!S436&lt;&gt;"")</f>
        <v>0</v>
      </c>
      <c r="AC1934" s="1" t="str">
        <f>IF(AB1934=TRUE,'pg4'!C436,"")</f>
        <v/>
      </c>
      <c r="AD1934" s="1" t="str">
        <f>IF('pg4'!S436="Ordered",'pg4'!C436,"")</f>
        <v/>
      </c>
      <c r="AE1934" s="2" t="str">
        <f>IF('pg4'!C436&lt;&gt;"",COUNTIF(AD2:AD3002,'pg4'!C436)&gt;4,"--")</f>
        <v>--</v>
      </c>
      <c r="AF1934" s="1" t="str">
        <f ca="1">IF(startDate="",0,IF(AND('pg4'!T436&gt;=startDate,'pg4'!T436&lt;=endDate,'pg4'!R436&lt;&gt;""),'pg4'!R436,""))</f>
        <v/>
      </c>
      <c r="AG1934" s="110" t="str">
        <f>IF(AC1934="","",COUNTIFS(AC2:AC3002,AC1934))</f>
        <v/>
      </c>
      <c r="AH1934" s="2" t="str">
        <f ca="1">IFERROR(MONTH('pg4'!T436),"--")</f>
        <v>--</v>
      </c>
      <c r="AI1934" s="1">
        <f ca="1">COUNTIFS(AC2:AC3002,'pg4'!C436,AH2:AH3002,AH1934)</f>
        <v>0</v>
      </c>
    </row>
    <row r="1935" spans="27:35" ht="12.75" customHeight="1">
      <c r="AA1935" s="1">
        <f t="shared" si="31"/>
        <v>1934</v>
      </c>
      <c r="AB1935" s="1" t="b">
        <f>AND('pg4'!S437&lt;&gt;"Cancelled",'pg4'!S437&lt;&gt;"Account",'pg4'!S437&lt;&gt;"Pending",'pg4'!S437&lt;&gt;"")</f>
        <v>0</v>
      </c>
      <c r="AC1935" s="1" t="str">
        <f>IF(AB1935=TRUE,'pg4'!C437,"")</f>
        <v/>
      </c>
      <c r="AD1935" s="1" t="str">
        <f>IF('pg4'!S437="Ordered",'pg4'!C437,"")</f>
        <v/>
      </c>
      <c r="AE1935" s="2" t="str">
        <f>IF('pg4'!C437&lt;&gt;"",COUNTIF(AD2:AD3002,'pg4'!C437)&gt;4,"--")</f>
        <v>--</v>
      </c>
      <c r="AF1935" s="1" t="str">
        <f ca="1">IF(startDate="",0,IF(AND('pg4'!T437&gt;=startDate,'pg4'!T437&lt;=endDate,'pg4'!R437&lt;&gt;""),'pg4'!R437,""))</f>
        <v/>
      </c>
      <c r="AG1935" s="110" t="str">
        <f>IF(AC1935="","",COUNTIFS(AC2:AC3002,AC1935))</f>
        <v/>
      </c>
      <c r="AH1935" s="2" t="str">
        <f ca="1">IFERROR(MONTH('pg4'!T437),"--")</f>
        <v>--</v>
      </c>
      <c r="AI1935" s="1">
        <f ca="1">COUNTIFS(AC2:AC3002,'pg4'!C437,AH2:AH3002,AH1935)</f>
        <v>0</v>
      </c>
    </row>
    <row r="1936" spans="27:35" ht="12.75" customHeight="1">
      <c r="AA1936" s="1">
        <f t="shared" si="31"/>
        <v>1935</v>
      </c>
      <c r="AB1936" s="1" t="b">
        <f>AND('pg4'!S438&lt;&gt;"Cancelled",'pg4'!S438&lt;&gt;"Account",'pg4'!S438&lt;&gt;"Pending",'pg4'!S438&lt;&gt;"")</f>
        <v>0</v>
      </c>
      <c r="AC1936" s="1" t="str">
        <f>IF(AB1936=TRUE,'pg4'!C438,"")</f>
        <v/>
      </c>
      <c r="AD1936" s="1" t="str">
        <f>IF('pg4'!S438="Ordered",'pg4'!C438,"")</f>
        <v/>
      </c>
      <c r="AE1936" s="2" t="str">
        <f>IF('pg4'!C438&lt;&gt;"",COUNTIF(AD2:AD3002,'pg4'!C438)&gt;4,"--")</f>
        <v>--</v>
      </c>
      <c r="AF1936" s="1" t="str">
        <f ca="1">IF(startDate="",0,IF(AND('pg4'!T438&gt;=startDate,'pg4'!T438&lt;=endDate,'pg4'!R438&lt;&gt;""),'pg4'!R438,""))</f>
        <v/>
      </c>
      <c r="AG1936" s="110" t="str">
        <f>IF(AC1936="","",COUNTIFS(AC2:AC3002,AC1936))</f>
        <v/>
      </c>
      <c r="AH1936" s="2" t="str">
        <f ca="1">IFERROR(MONTH('pg4'!T438),"--")</f>
        <v>--</v>
      </c>
      <c r="AI1936" s="1">
        <f ca="1">COUNTIFS(AC2:AC3002,'pg4'!C438,AH2:AH3002,AH1936)</f>
        <v>0</v>
      </c>
    </row>
    <row r="1937" spans="27:35" ht="12.75" customHeight="1">
      <c r="AA1937" s="1">
        <f t="shared" si="31"/>
        <v>1936</v>
      </c>
      <c r="AB1937" s="1" t="b">
        <f>AND('pg4'!S439&lt;&gt;"Cancelled",'pg4'!S439&lt;&gt;"Account",'pg4'!S439&lt;&gt;"Pending",'pg4'!S439&lt;&gt;"")</f>
        <v>0</v>
      </c>
      <c r="AC1937" s="1" t="str">
        <f>IF(AB1937=TRUE,'pg4'!C439,"")</f>
        <v/>
      </c>
      <c r="AD1937" s="1" t="str">
        <f>IF('pg4'!S439="Ordered",'pg4'!C439,"")</f>
        <v/>
      </c>
      <c r="AE1937" s="2" t="str">
        <f>IF('pg4'!C439&lt;&gt;"",COUNTIF(AD2:AD3002,'pg4'!C439)&gt;4,"--")</f>
        <v>--</v>
      </c>
      <c r="AF1937" s="1" t="str">
        <f ca="1">IF(startDate="",0,IF(AND('pg4'!T439&gt;=startDate,'pg4'!T439&lt;=endDate,'pg4'!R439&lt;&gt;""),'pg4'!R439,""))</f>
        <v/>
      </c>
      <c r="AG1937" s="110" t="str">
        <f>IF(AC1937="","",COUNTIFS(AC2:AC3002,AC1937))</f>
        <v/>
      </c>
      <c r="AH1937" s="2" t="str">
        <f ca="1">IFERROR(MONTH('pg4'!T439),"--")</f>
        <v>--</v>
      </c>
      <c r="AI1937" s="1">
        <f ca="1">COUNTIFS(AC2:AC3002,'pg4'!C439,AH2:AH3002,AH1937)</f>
        <v>0</v>
      </c>
    </row>
    <row r="1938" spans="27:35" ht="12.75" customHeight="1">
      <c r="AA1938" s="1">
        <f t="shared" si="31"/>
        <v>1937</v>
      </c>
      <c r="AB1938" s="1" t="b">
        <f>AND('pg4'!S440&lt;&gt;"Cancelled",'pg4'!S440&lt;&gt;"Account",'pg4'!S440&lt;&gt;"Pending",'pg4'!S440&lt;&gt;"")</f>
        <v>0</v>
      </c>
      <c r="AC1938" s="1" t="str">
        <f>IF(AB1938=TRUE,'pg4'!C440,"")</f>
        <v/>
      </c>
      <c r="AD1938" s="1" t="str">
        <f>IF('pg4'!S440="Ordered",'pg4'!C440,"")</f>
        <v/>
      </c>
      <c r="AE1938" s="2" t="str">
        <f>IF('pg4'!C440&lt;&gt;"",COUNTIF(AD2:AD3002,'pg4'!C440)&gt;4,"--")</f>
        <v>--</v>
      </c>
      <c r="AF1938" s="1" t="str">
        <f ca="1">IF(startDate="",0,IF(AND('pg4'!T440&gt;=startDate,'pg4'!T440&lt;=endDate,'pg4'!R440&lt;&gt;""),'pg4'!R440,""))</f>
        <v/>
      </c>
      <c r="AG1938" s="110" t="str">
        <f>IF(AC1938="","",COUNTIFS(AC2:AC3002,AC1938))</f>
        <v/>
      </c>
      <c r="AH1938" s="2" t="str">
        <f ca="1">IFERROR(MONTH('pg4'!T440),"--")</f>
        <v>--</v>
      </c>
      <c r="AI1938" s="1">
        <f ca="1">COUNTIFS(AC2:AC3002,'pg4'!C440,AH2:AH3002,AH1938)</f>
        <v>0</v>
      </c>
    </row>
    <row r="1939" spans="27:35" ht="12.75" customHeight="1">
      <c r="AA1939" s="1">
        <f t="shared" si="31"/>
        <v>1938</v>
      </c>
      <c r="AB1939" s="1" t="b">
        <f>AND('pg4'!S441&lt;&gt;"Cancelled",'pg4'!S441&lt;&gt;"Account",'pg4'!S441&lt;&gt;"Pending",'pg4'!S441&lt;&gt;"")</f>
        <v>0</v>
      </c>
      <c r="AC1939" s="1" t="str">
        <f>IF(AB1939=TRUE,'pg4'!C441,"")</f>
        <v/>
      </c>
      <c r="AD1939" s="1" t="str">
        <f>IF('pg4'!S441="Ordered",'pg4'!C441,"")</f>
        <v/>
      </c>
      <c r="AE1939" s="2" t="str">
        <f>IF('pg4'!C441&lt;&gt;"",COUNTIF(AD2:AD3002,'pg4'!C441)&gt;4,"--")</f>
        <v>--</v>
      </c>
      <c r="AF1939" s="1" t="str">
        <f ca="1">IF(startDate="",0,IF(AND('pg4'!T441&gt;=startDate,'pg4'!T441&lt;=endDate,'pg4'!R441&lt;&gt;""),'pg4'!R441,""))</f>
        <v/>
      </c>
      <c r="AG1939" s="110" t="str">
        <f>IF(AC1939="","",COUNTIFS(AC2:AC3002,AC1939))</f>
        <v/>
      </c>
      <c r="AH1939" s="2" t="str">
        <f ca="1">IFERROR(MONTH('pg4'!T441),"--")</f>
        <v>--</v>
      </c>
      <c r="AI1939" s="1">
        <f ca="1">COUNTIFS(AC2:AC3002,'pg4'!C441,AH2:AH3002,AH1939)</f>
        <v>0</v>
      </c>
    </row>
    <row r="1940" spans="27:35" ht="12.75" customHeight="1">
      <c r="AA1940" s="1">
        <f t="shared" si="31"/>
        <v>1939</v>
      </c>
      <c r="AB1940" s="1" t="b">
        <f>AND('pg4'!S442&lt;&gt;"Cancelled",'pg4'!S442&lt;&gt;"Account",'pg4'!S442&lt;&gt;"Pending",'pg4'!S442&lt;&gt;"")</f>
        <v>0</v>
      </c>
      <c r="AC1940" s="1" t="str">
        <f>IF(AB1940=TRUE,'pg4'!C442,"")</f>
        <v/>
      </c>
      <c r="AD1940" s="1" t="str">
        <f>IF('pg4'!S442="Ordered",'pg4'!C442,"")</f>
        <v/>
      </c>
      <c r="AE1940" s="2" t="str">
        <f>IF('pg4'!C442&lt;&gt;"",COUNTIF(AD2:AD3002,'pg4'!C442)&gt;4,"--")</f>
        <v>--</v>
      </c>
      <c r="AF1940" s="1" t="str">
        <f ca="1">IF(startDate="",0,IF(AND('pg4'!T442&gt;=startDate,'pg4'!T442&lt;=endDate,'pg4'!R442&lt;&gt;""),'pg4'!R442,""))</f>
        <v/>
      </c>
      <c r="AG1940" s="110" t="str">
        <f>IF(AC1940="","",COUNTIFS(AC2:AC3002,AC1940))</f>
        <v/>
      </c>
      <c r="AH1940" s="2" t="str">
        <f ca="1">IFERROR(MONTH('pg4'!T442),"--")</f>
        <v>--</v>
      </c>
      <c r="AI1940" s="1">
        <f ca="1">COUNTIFS(AC2:AC3002,'pg4'!C442,AH2:AH3002,AH1940)</f>
        <v>0</v>
      </c>
    </row>
    <row r="1941" spans="27:35" ht="12.75" customHeight="1">
      <c r="AA1941" s="1">
        <f t="shared" si="31"/>
        <v>1940</v>
      </c>
      <c r="AB1941" s="1" t="b">
        <f>AND('pg4'!S443&lt;&gt;"Cancelled",'pg4'!S443&lt;&gt;"Account",'pg4'!S443&lt;&gt;"Pending",'pg4'!S443&lt;&gt;"")</f>
        <v>0</v>
      </c>
      <c r="AC1941" s="1" t="str">
        <f>IF(AB1941=TRUE,'pg4'!C443,"")</f>
        <v/>
      </c>
      <c r="AD1941" s="1" t="str">
        <f>IF('pg4'!S443="Ordered",'pg4'!C443,"")</f>
        <v/>
      </c>
      <c r="AE1941" s="2" t="str">
        <f>IF('pg4'!C443&lt;&gt;"",COUNTIF(AD2:AD3002,'pg4'!C443)&gt;4,"--")</f>
        <v>--</v>
      </c>
      <c r="AF1941" s="1" t="str">
        <f ca="1">IF(startDate="",0,IF(AND('pg4'!T443&gt;=startDate,'pg4'!T443&lt;=endDate,'pg4'!R443&lt;&gt;""),'pg4'!R443,""))</f>
        <v/>
      </c>
      <c r="AG1941" s="110" t="str">
        <f>IF(AC1941="","",COUNTIFS(AC2:AC3002,AC1941))</f>
        <v/>
      </c>
      <c r="AH1941" s="2" t="str">
        <f ca="1">IFERROR(MONTH('pg4'!T443),"--")</f>
        <v>--</v>
      </c>
      <c r="AI1941" s="1">
        <f ca="1">COUNTIFS(AC2:AC3002,'pg4'!C443,AH2:AH3002,AH1941)</f>
        <v>0</v>
      </c>
    </row>
    <row r="1942" spans="27:35" ht="12.75" customHeight="1">
      <c r="AA1942" s="1">
        <f t="shared" si="31"/>
        <v>1941</v>
      </c>
      <c r="AB1942" s="1" t="b">
        <f>AND('pg4'!S444&lt;&gt;"Cancelled",'pg4'!S444&lt;&gt;"Account",'pg4'!S444&lt;&gt;"Pending",'pg4'!S444&lt;&gt;"")</f>
        <v>0</v>
      </c>
      <c r="AC1942" s="1" t="str">
        <f>IF(AB1942=TRUE,'pg4'!C444,"")</f>
        <v/>
      </c>
      <c r="AD1942" s="1" t="str">
        <f>IF('pg4'!S444="Ordered",'pg4'!C444,"")</f>
        <v/>
      </c>
      <c r="AE1942" s="2" t="str">
        <f>IF('pg4'!C444&lt;&gt;"",COUNTIF(AD2:AD3002,'pg4'!C444)&gt;4,"--")</f>
        <v>--</v>
      </c>
      <c r="AF1942" s="1" t="str">
        <f ca="1">IF(startDate="",0,IF(AND('pg4'!T444&gt;=startDate,'pg4'!T444&lt;=endDate,'pg4'!R444&lt;&gt;""),'pg4'!R444,""))</f>
        <v/>
      </c>
      <c r="AG1942" s="110" t="str">
        <f>IF(AC1942="","",COUNTIFS(AC2:AC3002,AC1942))</f>
        <v/>
      </c>
      <c r="AH1942" s="2" t="str">
        <f ca="1">IFERROR(MONTH('pg4'!T444),"--")</f>
        <v>--</v>
      </c>
      <c r="AI1942" s="1">
        <f ca="1">COUNTIFS(AC2:AC3002,'pg4'!C444,AH2:AH3002,AH1942)</f>
        <v>0</v>
      </c>
    </row>
    <row r="1943" spans="27:35" ht="12.75" customHeight="1">
      <c r="AA1943" s="1">
        <f t="shared" si="31"/>
        <v>1942</v>
      </c>
      <c r="AB1943" s="1" t="b">
        <f>AND('pg4'!S445&lt;&gt;"Cancelled",'pg4'!S445&lt;&gt;"Account",'pg4'!S445&lt;&gt;"Pending",'pg4'!S445&lt;&gt;"")</f>
        <v>0</v>
      </c>
      <c r="AC1943" s="1" t="str">
        <f>IF(AB1943=TRUE,'pg4'!C445,"")</f>
        <v/>
      </c>
      <c r="AD1943" s="1" t="str">
        <f>IF('pg4'!S445="Ordered",'pg4'!C445,"")</f>
        <v/>
      </c>
      <c r="AE1943" s="2" t="str">
        <f>IF('pg4'!C445&lt;&gt;"",COUNTIF(AD2:AD3002,'pg4'!C445)&gt;4,"--")</f>
        <v>--</v>
      </c>
      <c r="AF1943" s="1" t="str">
        <f ca="1">IF(startDate="",0,IF(AND('pg4'!T445&gt;=startDate,'pg4'!T445&lt;=endDate,'pg4'!R445&lt;&gt;""),'pg4'!R445,""))</f>
        <v/>
      </c>
      <c r="AG1943" s="110" t="str">
        <f>IF(AC1943="","",COUNTIFS(AC2:AC3002,AC1943))</f>
        <v/>
      </c>
      <c r="AH1943" s="2" t="str">
        <f ca="1">IFERROR(MONTH('pg4'!T445),"--")</f>
        <v>--</v>
      </c>
      <c r="AI1943" s="1">
        <f ca="1">COUNTIFS(AC2:AC3002,'pg4'!C445,AH2:AH3002,AH1943)</f>
        <v>0</v>
      </c>
    </row>
    <row r="1944" spans="27:35" ht="12.75" customHeight="1">
      <c r="AA1944" s="1">
        <f t="shared" si="31"/>
        <v>1943</v>
      </c>
      <c r="AB1944" s="1" t="b">
        <f>AND('pg4'!S446&lt;&gt;"Cancelled",'pg4'!S446&lt;&gt;"Account",'pg4'!S446&lt;&gt;"Pending",'pg4'!S446&lt;&gt;"")</f>
        <v>0</v>
      </c>
      <c r="AC1944" s="1" t="str">
        <f>IF(AB1944=TRUE,'pg4'!C446,"")</f>
        <v/>
      </c>
      <c r="AD1944" s="1" t="str">
        <f>IF('pg4'!S446="Ordered",'pg4'!C446,"")</f>
        <v/>
      </c>
      <c r="AE1944" s="2" t="str">
        <f>IF('pg4'!C446&lt;&gt;"",COUNTIF(AD2:AD3002,'pg4'!C446)&gt;4,"--")</f>
        <v>--</v>
      </c>
      <c r="AF1944" s="1" t="str">
        <f ca="1">IF(startDate="",0,IF(AND('pg4'!T446&gt;=startDate,'pg4'!T446&lt;=endDate,'pg4'!R446&lt;&gt;""),'pg4'!R446,""))</f>
        <v/>
      </c>
      <c r="AG1944" s="110" t="str">
        <f>IF(AC1944="","",COUNTIFS(AC2:AC3002,AC1944))</f>
        <v/>
      </c>
      <c r="AH1944" s="2" t="str">
        <f ca="1">IFERROR(MONTH('pg4'!T446),"--")</f>
        <v>--</v>
      </c>
      <c r="AI1944" s="1">
        <f ca="1">COUNTIFS(AC2:AC3002,'pg4'!C446,AH2:AH3002,AH1944)</f>
        <v>0</v>
      </c>
    </row>
    <row r="1945" spans="27:35" ht="12.75" customHeight="1">
      <c r="AA1945" s="1">
        <f t="shared" si="31"/>
        <v>1944</v>
      </c>
      <c r="AB1945" s="1" t="b">
        <f>AND('pg4'!S447&lt;&gt;"Cancelled",'pg4'!S447&lt;&gt;"Account",'pg4'!S447&lt;&gt;"Pending",'pg4'!S447&lt;&gt;"")</f>
        <v>0</v>
      </c>
      <c r="AC1945" s="1" t="str">
        <f>IF(AB1945=TRUE,'pg4'!C447,"")</f>
        <v/>
      </c>
      <c r="AD1945" s="1" t="str">
        <f>IF('pg4'!S447="Ordered",'pg4'!C447,"")</f>
        <v/>
      </c>
      <c r="AE1945" s="2" t="str">
        <f>IF('pg4'!C447&lt;&gt;"",COUNTIF(AD2:AD3002,'pg4'!C447)&gt;4,"--")</f>
        <v>--</v>
      </c>
      <c r="AF1945" s="1" t="str">
        <f ca="1">IF(startDate="",0,IF(AND('pg4'!T447&gt;=startDate,'pg4'!T447&lt;=endDate,'pg4'!R447&lt;&gt;""),'pg4'!R447,""))</f>
        <v/>
      </c>
      <c r="AG1945" s="110" t="str">
        <f>IF(AC1945="","",COUNTIFS(AC2:AC3002,AC1945))</f>
        <v/>
      </c>
      <c r="AH1945" s="2" t="str">
        <f ca="1">IFERROR(MONTH('pg4'!T447),"--")</f>
        <v>--</v>
      </c>
      <c r="AI1945" s="1">
        <f ca="1">COUNTIFS(AC2:AC3002,'pg4'!C447,AH2:AH3002,AH1945)</f>
        <v>0</v>
      </c>
    </row>
    <row r="1946" spans="27:35" ht="12.75" customHeight="1">
      <c r="AA1946" s="1">
        <f t="shared" si="31"/>
        <v>1945</v>
      </c>
      <c r="AB1946" s="1" t="b">
        <f>AND('pg4'!S448&lt;&gt;"Cancelled",'pg4'!S448&lt;&gt;"Account",'pg4'!S448&lt;&gt;"Pending",'pg4'!S448&lt;&gt;"")</f>
        <v>0</v>
      </c>
      <c r="AC1946" s="1" t="str">
        <f>IF(AB1946=TRUE,'pg4'!C448,"")</f>
        <v/>
      </c>
      <c r="AD1946" s="1" t="str">
        <f>IF('pg4'!S448="Ordered",'pg4'!C448,"")</f>
        <v/>
      </c>
      <c r="AE1946" s="2" t="str">
        <f>IF('pg4'!C448&lt;&gt;"",COUNTIF(AD2:AD3002,'pg4'!C448)&gt;4,"--")</f>
        <v>--</v>
      </c>
      <c r="AF1946" s="1" t="str">
        <f ca="1">IF(startDate="",0,IF(AND('pg4'!T448&gt;=startDate,'pg4'!T448&lt;=endDate,'pg4'!R448&lt;&gt;""),'pg4'!R448,""))</f>
        <v/>
      </c>
      <c r="AG1946" s="110" t="str">
        <f>IF(AC1946="","",COUNTIFS(AC2:AC3002,AC1946))</f>
        <v/>
      </c>
      <c r="AH1946" s="2" t="str">
        <f ca="1">IFERROR(MONTH('pg4'!T448),"--")</f>
        <v>--</v>
      </c>
      <c r="AI1946" s="1">
        <f ca="1">COUNTIFS(AC2:AC3002,'pg4'!C448,AH2:AH3002,AH1946)</f>
        <v>0</v>
      </c>
    </row>
    <row r="1947" spans="27:35" ht="12.75" customHeight="1">
      <c r="AA1947" s="1">
        <f t="shared" si="31"/>
        <v>1946</v>
      </c>
      <c r="AB1947" s="1" t="b">
        <f>AND('pg4'!S449&lt;&gt;"Cancelled",'pg4'!S449&lt;&gt;"Account",'pg4'!S449&lt;&gt;"Pending",'pg4'!S449&lt;&gt;"")</f>
        <v>0</v>
      </c>
      <c r="AC1947" s="1" t="str">
        <f>IF(AB1947=TRUE,'pg4'!C449,"")</f>
        <v/>
      </c>
      <c r="AD1947" s="1" t="str">
        <f>IF('pg4'!S449="Ordered",'pg4'!C449,"")</f>
        <v/>
      </c>
      <c r="AE1947" s="2" t="str">
        <f>IF('pg4'!C449&lt;&gt;"",COUNTIF(AD2:AD3002,'pg4'!C449)&gt;4,"--")</f>
        <v>--</v>
      </c>
      <c r="AF1947" s="1" t="str">
        <f ca="1">IF(startDate="",0,IF(AND('pg4'!T449&gt;=startDate,'pg4'!T449&lt;=endDate,'pg4'!R449&lt;&gt;""),'pg4'!R449,""))</f>
        <v/>
      </c>
      <c r="AG1947" s="110" t="str">
        <f>IF(AC1947="","",COUNTIFS(AC2:AC3002,AC1947))</f>
        <v/>
      </c>
      <c r="AH1947" s="2" t="str">
        <f ca="1">IFERROR(MONTH('pg4'!T449),"--")</f>
        <v>--</v>
      </c>
      <c r="AI1947" s="1">
        <f ca="1">COUNTIFS(AC2:AC3002,'pg4'!C449,AH2:AH3002,AH1947)</f>
        <v>0</v>
      </c>
    </row>
    <row r="1948" spans="27:35" ht="12.75" customHeight="1">
      <c r="AA1948" s="1">
        <f t="shared" si="31"/>
        <v>1947</v>
      </c>
      <c r="AB1948" s="1" t="b">
        <f>AND('pg4'!S450&lt;&gt;"Cancelled",'pg4'!S450&lt;&gt;"Account",'pg4'!S450&lt;&gt;"Pending",'pg4'!S450&lt;&gt;"")</f>
        <v>0</v>
      </c>
      <c r="AC1948" s="1" t="str">
        <f>IF(AB1948=TRUE,'pg4'!C450,"")</f>
        <v/>
      </c>
      <c r="AD1948" s="1" t="str">
        <f>IF('pg4'!S450="Ordered",'pg4'!C450,"")</f>
        <v/>
      </c>
      <c r="AE1948" s="2" t="str">
        <f>IF('pg4'!C450&lt;&gt;"",COUNTIF(AD2:AD3002,'pg4'!C450)&gt;4,"--")</f>
        <v>--</v>
      </c>
      <c r="AF1948" s="1" t="str">
        <f ca="1">IF(startDate="",0,IF(AND('pg4'!T450&gt;=startDate,'pg4'!T450&lt;=endDate,'pg4'!R450&lt;&gt;""),'pg4'!R450,""))</f>
        <v/>
      </c>
      <c r="AG1948" s="110" t="str">
        <f>IF(AC1948="","",COUNTIFS(AC2:AC3002,AC1948))</f>
        <v/>
      </c>
      <c r="AH1948" s="2" t="str">
        <f ca="1">IFERROR(MONTH('pg4'!T450),"--")</f>
        <v>--</v>
      </c>
      <c r="AI1948" s="1">
        <f ca="1">COUNTIFS(AC2:AC3002,'pg4'!C450,AH2:AH3002,AH1948)</f>
        <v>0</v>
      </c>
    </row>
    <row r="1949" spans="27:35" ht="12.75" customHeight="1">
      <c r="AA1949" s="1">
        <f t="shared" si="31"/>
        <v>1948</v>
      </c>
      <c r="AB1949" s="1" t="b">
        <f>AND('pg4'!S451&lt;&gt;"Cancelled",'pg4'!S451&lt;&gt;"Account",'pg4'!S451&lt;&gt;"Pending",'pg4'!S451&lt;&gt;"")</f>
        <v>0</v>
      </c>
      <c r="AC1949" s="1" t="str">
        <f>IF(AB1949=TRUE,'pg4'!C451,"")</f>
        <v/>
      </c>
      <c r="AD1949" s="1" t="str">
        <f>IF('pg4'!S451="Ordered",'pg4'!C451,"")</f>
        <v/>
      </c>
      <c r="AE1949" s="2" t="str">
        <f>IF('pg4'!C451&lt;&gt;"",COUNTIF(AD2:AD3002,'pg4'!C451)&gt;4,"--")</f>
        <v>--</v>
      </c>
      <c r="AF1949" s="1" t="str">
        <f ca="1">IF(startDate="",0,IF(AND('pg4'!T451&gt;=startDate,'pg4'!T451&lt;=endDate,'pg4'!R451&lt;&gt;""),'pg4'!R451,""))</f>
        <v/>
      </c>
      <c r="AG1949" s="110" t="str">
        <f>IF(AC1949="","",COUNTIFS(AC2:AC3002,AC1949))</f>
        <v/>
      </c>
      <c r="AH1949" s="2" t="str">
        <f ca="1">IFERROR(MONTH('pg4'!T451),"--")</f>
        <v>--</v>
      </c>
      <c r="AI1949" s="1">
        <f ca="1">COUNTIFS(AC2:AC3002,'pg4'!C451,AH2:AH3002,AH1949)</f>
        <v>0</v>
      </c>
    </row>
    <row r="1950" spans="27:35" ht="12.75" customHeight="1">
      <c r="AA1950" s="1">
        <f t="shared" si="31"/>
        <v>1949</v>
      </c>
      <c r="AB1950" s="1" t="b">
        <f>AND('pg4'!S452&lt;&gt;"Cancelled",'pg4'!S452&lt;&gt;"Account",'pg4'!S452&lt;&gt;"Pending",'pg4'!S452&lt;&gt;"")</f>
        <v>0</v>
      </c>
      <c r="AC1950" s="1" t="str">
        <f>IF(AB1950=TRUE,'pg4'!C452,"")</f>
        <v/>
      </c>
      <c r="AD1950" s="1" t="str">
        <f>IF('pg4'!S452="Ordered",'pg4'!C452,"")</f>
        <v/>
      </c>
      <c r="AE1950" s="2" t="str">
        <f>IF('pg4'!C452&lt;&gt;"",COUNTIF(AD2:AD3002,'pg4'!C452)&gt;4,"--")</f>
        <v>--</v>
      </c>
      <c r="AF1950" s="1" t="str">
        <f ca="1">IF(startDate="",0,IF(AND('pg4'!T452&gt;=startDate,'pg4'!T452&lt;=endDate,'pg4'!R452&lt;&gt;""),'pg4'!R452,""))</f>
        <v/>
      </c>
      <c r="AG1950" s="110" t="str">
        <f>IF(AC1950="","",COUNTIFS(AC2:AC3002,AC1950))</f>
        <v/>
      </c>
      <c r="AH1950" s="2" t="str">
        <f ca="1">IFERROR(MONTH('pg4'!T452),"--")</f>
        <v>--</v>
      </c>
      <c r="AI1950" s="1">
        <f ca="1">COUNTIFS(AC2:AC3002,'pg4'!C452,AH2:AH3002,AH1950)</f>
        <v>0</v>
      </c>
    </row>
    <row r="1951" spans="27:35" ht="12.75" customHeight="1">
      <c r="AA1951" s="1">
        <f t="shared" si="31"/>
        <v>1950</v>
      </c>
      <c r="AB1951" s="1" t="b">
        <f>AND('pg4'!S453&lt;&gt;"Cancelled",'pg4'!S453&lt;&gt;"Account",'pg4'!S453&lt;&gt;"Pending",'pg4'!S453&lt;&gt;"")</f>
        <v>0</v>
      </c>
      <c r="AC1951" s="1" t="str">
        <f>IF(AB1951=TRUE,'pg4'!C453,"")</f>
        <v/>
      </c>
      <c r="AD1951" s="1" t="str">
        <f>IF('pg4'!S453="Ordered",'pg4'!C453,"")</f>
        <v/>
      </c>
      <c r="AE1951" s="2" t="str">
        <f>IF('pg4'!C453&lt;&gt;"",COUNTIF(AD2:AD3002,'pg4'!C453)&gt;4,"--")</f>
        <v>--</v>
      </c>
      <c r="AF1951" s="1" t="str">
        <f ca="1">IF(startDate="",0,IF(AND('pg4'!T453&gt;=startDate,'pg4'!T453&lt;=endDate,'pg4'!R453&lt;&gt;""),'pg4'!R453,""))</f>
        <v/>
      </c>
      <c r="AG1951" s="110" t="str">
        <f>IF(AC1951="","",COUNTIFS(AC2:AC3002,AC1951))</f>
        <v/>
      </c>
      <c r="AH1951" s="2" t="str">
        <f ca="1">IFERROR(MONTH('pg4'!T453),"--")</f>
        <v>--</v>
      </c>
      <c r="AI1951" s="1">
        <f ca="1">COUNTIFS(AC2:AC3002,'pg4'!C453,AH2:AH3002,AH1951)</f>
        <v>0</v>
      </c>
    </row>
    <row r="1952" spans="27:35" ht="12.75" customHeight="1">
      <c r="AA1952" s="1">
        <f t="shared" si="31"/>
        <v>1951</v>
      </c>
      <c r="AB1952" s="1" t="b">
        <f>AND('pg4'!S454&lt;&gt;"Cancelled",'pg4'!S454&lt;&gt;"Account",'pg4'!S454&lt;&gt;"Pending",'pg4'!S454&lt;&gt;"")</f>
        <v>0</v>
      </c>
      <c r="AC1952" s="1" t="str">
        <f>IF(AB1952=TRUE,'pg4'!C454,"")</f>
        <v/>
      </c>
      <c r="AD1952" s="1" t="str">
        <f>IF('pg4'!S454="Ordered",'pg4'!C454,"")</f>
        <v/>
      </c>
      <c r="AE1952" s="2" t="str">
        <f>IF('pg4'!C454&lt;&gt;"",COUNTIF(AD2:AD3002,'pg4'!C454)&gt;4,"--")</f>
        <v>--</v>
      </c>
      <c r="AF1952" s="1" t="str">
        <f ca="1">IF(startDate="",0,IF(AND('pg4'!T454&gt;=startDate,'pg4'!T454&lt;=endDate,'pg4'!R454&lt;&gt;""),'pg4'!R454,""))</f>
        <v/>
      </c>
      <c r="AG1952" s="110" t="str">
        <f>IF(AC1952="","",COUNTIFS(AC2:AC3002,AC1952))</f>
        <v/>
      </c>
      <c r="AH1952" s="2" t="str">
        <f ca="1">IFERROR(MONTH('pg4'!T454),"--")</f>
        <v>--</v>
      </c>
      <c r="AI1952" s="1">
        <f ca="1">COUNTIFS(AC2:AC3002,'pg4'!C454,AH2:AH3002,AH1952)</f>
        <v>0</v>
      </c>
    </row>
    <row r="1953" spans="27:35" ht="12.75" customHeight="1">
      <c r="AA1953" s="1">
        <f t="shared" si="31"/>
        <v>1952</v>
      </c>
      <c r="AB1953" s="1" t="b">
        <f>AND('pg4'!S455&lt;&gt;"Cancelled",'pg4'!S455&lt;&gt;"Account",'pg4'!S455&lt;&gt;"Pending",'pg4'!S455&lt;&gt;"")</f>
        <v>0</v>
      </c>
      <c r="AC1953" s="1" t="str">
        <f>IF(AB1953=TRUE,'pg4'!C455,"")</f>
        <v/>
      </c>
      <c r="AD1953" s="1" t="str">
        <f>IF('pg4'!S455="Ordered",'pg4'!C455,"")</f>
        <v/>
      </c>
      <c r="AE1953" s="2" t="str">
        <f>IF('pg4'!C455&lt;&gt;"",COUNTIF(AD2:AD3002,'pg4'!C455)&gt;4,"--")</f>
        <v>--</v>
      </c>
      <c r="AF1953" s="1" t="str">
        <f ca="1">IF(startDate="",0,IF(AND('pg4'!T455&gt;=startDate,'pg4'!T455&lt;=endDate,'pg4'!R455&lt;&gt;""),'pg4'!R455,""))</f>
        <v/>
      </c>
      <c r="AG1953" s="110" t="str">
        <f>IF(AC1953="","",COUNTIFS(AC2:AC3002,AC1953))</f>
        <v/>
      </c>
      <c r="AH1953" s="2" t="str">
        <f ca="1">IFERROR(MONTH('pg4'!T455),"--")</f>
        <v>--</v>
      </c>
      <c r="AI1953" s="1">
        <f ca="1">COUNTIFS(AC2:AC3002,'pg4'!C455,AH2:AH3002,AH1953)</f>
        <v>0</v>
      </c>
    </row>
    <row r="1954" spans="27:35" ht="12.75" customHeight="1">
      <c r="AA1954" s="1">
        <f t="shared" si="31"/>
        <v>1953</v>
      </c>
      <c r="AB1954" s="1" t="b">
        <f>AND('pg4'!S456&lt;&gt;"Cancelled",'pg4'!S456&lt;&gt;"Account",'pg4'!S456&lt;&gt;"Pending",'pg4'!S456&lt;&gt;"")</f>
        <v>0</v>
      </c>
      <c r="AC1954" s="1" t="str">
        <f>IF(AB1954=TRUE,'pg4'!C456,"")</f>
        <v/>
      </c>
      <c r="AD1954" s="1" t="str">
        <f>IF('pg4'!S456="Ordered",'pg4'!C456,"")</f>
        <v/>
      </c>
      <c r="AE1954" s="2" t="str">
        <f>IF('pg4'!C456&lt;&gt;"",COUNTIF(AD2:AD3002,'pg4'!C456)&gt;4,"--")</f>
        <v>--</v>
      </c>
      <c r="AF1954" s="1" t="str">
        <f ca="1">IF(startDate="",0,IF(AND('pg4'!T456&gt;=startDate,'pg4'!T456&lt;=endDate,'pg4'!R456&lt;&gt;""),'pg4'!R456,""))</f>
        <v/>
      </c>
      <c r="AG1954" s="110" t="str">
        <f>IF(AC1954="","",COUNTIFS(AC2:AC3002,AC1954))</f>
        <v/>
      </c>
      <c r="AH1954" s="2" t="str">
        <f ca="1">IFERROR(MONTH('pg4'!T456),"--")</f>
        <v>--</v>
      </c>
      <c r="AI1954" s="1">
        <f ca="1">COUNTIFS(AC2:AC3002,'pg4'!C456,AH2:AH3002,AH1954)</f>
        <v>0</v>
      </c>
    </row>
    <row r="1955" spans="27:35" ht="12.75" customHeight="1">
      <c r="AA1955" s="1">
        <f t="shared" si="31"/>
        <v>1954</v>
      </c>
      <c r="AB1955" s="1" t="b">
        <f>AND('pg4'!S457&lt;&gt;"Cancelled",'pg4'!S457&lt;&gt;"Account",'pg4'!S457&lt;&gt;"Pending",'pg4'!S457&lt;&gt;"")</f>
        <v>0</v>
      </c>
      <c r="AC1955" s="1" t="str">
        <f>IF(AB1955=TRUE,'pg4'!C457,"")</f>
        <v/>
      </c>
      <c r="AD1955" s="1" t="str">
        <f>IF('pg4'!S457="Ordered",'pg4'!C457,"")</f>
        <v/>
      </c>
      <c r="AE1955" s="2" t="str">
        <f>IF('pg4'!C457&lt;&gt;"",COUNTIF(AD2:AD3002,'pg4'!C457)&gt;4,"--")</f>
        <v>--</v>
      </c>
      <c r="AF1955" s="1" t="str">
        <f ca="1">IF(startDate="",0,IF(AND('pg4'!T457&gt;=startDate,'pg4'!T457&lt;=endDate,'pg4'!R457&lt;&gt;""),'pg4'!R457,""))</f>
        <v/>
      </c>
      <c r="AG1955" s="110" t="str">
        <f>IF(AC1955="","",COUNTIFS(AC2:AC3002,AC1955))</f>
        <v/>
      </c>
      <c r="AH1955" s="2" t="str">
        <f ca="1">IFERROR(MONTH('pg4'!T457),"--")</f>
        <v>--</v>
      </c>
      <c r="AI1955" s="1">
        <f ca="1">COUNTIFS(AC2:AC3002,'pg4'!C457,AH2:AH3002,AH1955)</f>
        <v>0</v>
      </c>
    </row>
    <row r="1956" spans="27:35" ht="12.75" customHeight="1">
      <c r="AA1956" s="1">
        <f t="shared" si="31"/>
        <v>1955</v>
      </c>
      <c r="AB1956" s="1" t="b">
        <f>AND('pg4'!S458&lt;&gt;"Cancelled",'pg4'!S458&lt;&gt;"Account",'pg4'!S458&lt;&gt;"Pending",'pg4'!S458&lt;&gt;"")</f>
        <v>0</v>
      </c>
      <c r="AC1956" s="1" t="str">
        <f>IF(AB1956=TRUE,'pg4'!C458,"")</f>
        <v/>
      </c>
      <c r="AD1956" s="1" t="str">
        <f>IF('pg4'!S458="Ordered",'pg4'!C458,"")</f>
        <v/>
      </c>
      <c r="AE1956" s="2" t="str">
        <f>IF('pg4'!C458&lt;&gt;"",COUNTIF(AD2:AD3002,'pg4'!C458)&gt;4,"--")</f>
        <v>--</v>
      </c>
      <c r="AF1956" s="1" t="str">
        <f ca="1">IF(startDate="",0,IF(AND('pg4'!T458&gt;=startDate,'pg4'!T458&lt;=endDate,'pg4'!R458&lt;&gt;""),'pg4'!R458,""))</f>
        <v/>
      </c>
      <c r="AG1956" s="110" t="str">
        <f>IF(AC1956="","",COUNTIFS(AC2:AC3002,AC1956))</f>
        <v/>
      </c>
      <c r="AH1956" s="2" t="str">
        <f ca="1">IFERROR(MONTH('pg4'!T458),"--")</f>
        <v>--</v>
      </c>
      <c r="AI1956" s="1">
        <f ca="1">COUNTIFS(AC2:AC3002,'pg4'!C458,AH2:AH3002,AH1956)</f>
        <v>0</v>
      </c>
    </row>
    <row r="1957" spans="27:35" ht="12.75" customHeight="1">
      <c r="AA1957" s="1">
        <f t="shared" si="31"/>
        <v>1956</v>
      </c>
      <c r="AB1957" s="1" t="b">
        <f>AND('pg4'!S459&lt;&gt;"Cancelled",'pg4'!S459&lt;&gt;"Account",'pg4'!S459&lt;&gt;"Pending",'pg4'!S459&lt;&gt;"")</f>
        <v>0</v>
      </c>
      <c r="AC1957" s="1" t="str">
        <f>IF(AB1957=TRUE,'pg4'!C459,"")</f>
        <v/>
      </c>
      <c r="AD1957" s="1" t="str">
        <f>IF('pg4'!S459="Ordered",'pg4'!C459,"")</f>
        <v/>
      </c>
      <c r="AE1957" s="2" t="str">
        <f>IF('pg4'!C459&lt;&gt;"",COUNTIF(AD2:AD3002,'pg4'!C459)&gt;4,"--")</f>
        <v>--</v>
      </c>
      <c r="AF1957" s="1" t="str">
        <f ca="1">IF(startDate="",0,IF(AND('pg4'!T459&gt;=startDate,'pg4'!T459&lt;=endDate,'pg4'!R459&lt;&gt;""),'pg4'!R459,""))</f>
        <v/>
      </c>
      <c r="AG1957" s="110" t="str">
        <f>IF(AC1957="","",COUNTIFS(AC2:AC3002,AC1957))</f>
        <v/>
      </c>
      <c r="AH1957" s="2" t="str">
        <f ca="1">IFERROR(MONTH('pg4'!T459),"--")</f>
        <v>--</v>
      </c>
      <c r="AI1957" s="1">
        <f ca="1">COUNTIFS(AC2:AC3002,'pg4'!C459,AH2:AH3002,AH1957)</f>
        <v>0</v>
      </c>
    </row>
    <row r="1958" spans="27:35" ht="12.75" customHeight="1">
      <c r="AA1958" s="1">
        <f t="shared" si="31"/>
        <v>1957</v>
      </c>
      <c r="AB1958" s="1" t="b">
        <f>AND('pg4'!S460&lt;&gt;"Cancelled",'pg4'!S460&lt;&gt;"Account",'pg4'!S460&lt;&gt;"Pending",'pg4'!S460&lt;&gt;"")</f>
        <v>0</v>
      </c>
      <c r="AC1958" s="1" t="str">
        <f>IF(AB1958=TRUE,'pg4'!C460,"")</f>
        <v/>
      </c>
      <c r="AD1958" s="1" t="str">
        <f>IF('pg4'!S460="Ordered",'pg4'!C460,"")</f>
        <v/>
      </c>
      <c r="AE1958" s="2" t="str">
        <f>IF('pg4'!C460&lt;&gt;"",COUNTIF(AD2:AD3002,'pg4'!C460)&gt;4,"--")</f>
        <v>--</v>
      </c>
      <c r="AF1958" s="1" t="str">
        <f ca="1">IF(startDate="",0,IF(AND('pg4'!T460&gt;=startDate,'pg4'!T460&lt;=endDate,'pg4'!R460&lt;&gt;""),'pg4'!R460,""))</f>
        <v/>
      </c>
      <c r="AG1958" s="110" t="str">
        <f>IF(AC1958="","",COUNTIFS(AC2:AC3002,AC1958))</f>
        <v/>
      </c>
      <c r="AH1958" s="2" t="str">
        <f ca="1">IFERROR(MONTH('pg4'!T460),"--")</f>
        <v>--</v>
      </c>
      <c r="AI1958" s="1">
        <f ca="1">COUNTIFS(AC2:AC3002,'pg4'!C460,AH2:AH3002,AH1958)</f>
        <v>0</v>
      </c>
    </row>
    <row r="1959" spans="27:35" ht="12.75" customHeight="1">
      <c r="AA1959" s="1">
        <f t="shared" si="31"/>
        <v>1958</v>
      </c>
      <c r="AB1959" s="1" t="b">
        <f>AND('pg4'!S461&lt;&gt;"Cancelled",'pg4'!S461&lt;&gt;"Account",'pg4'!S461&lt;&gt;"Pending",'pg4'!S461&lt;&gt;"")</f>
        <v>0</v>
      </c>
      <c r="AC1959" s="1" t="str">
        <f>IF(AB1959=TRUE,'pg4'!C461,"")</f>
        <v/>
      </c>
      <c r="AD1959" s="1" t="str">
        <f>IF('pg4'!S461="Ordered",'pg4'!C461,"")</f>
        <v/>
      </c>
      <c r="AE1959" s="2" t="str">
        <f>IF('pg4'!C461&lt;&gt;"",COUNTIF(AD2:AD3002,'pg4'!C461)&gt;4,"--")</f>
        <v>--</v>
      </c>
      <c r="AF1959" s="1" t="str">
        <f ca="1">IF(startDate="",0,IF(AND('pg4'!T461&gt;=startDate,'pg4'!T461&lt;=endDate,'pg4'!R461&lt;&gt;""),'pg4'!R461,""))</f>
        <v/>
      </c>
      <c r="AG1959" s="110" t="str">
        <f>IF(AC1959="","",COUNTIFS(AC2:AC3002,AC1959))</f>
        <v/>
      </c>
      <c r="AH1959" s="2" t="str">
        <f ca="1">IFERROR(MONTH('pg4'!T461),"--")</f>
        <v>--</v>
      </c>
      <c r="AI1959" s="1">
        <f ca="1">COUNTIFS(AC2:AC3002,'pg4'!C461,AH2:AH3002,AH1959)</f>
        <v>0</v>
      </c>
    </row>
    <row r="1960" spans="27:35" ht="12.75" customHeight="1">
      <c r="AA1960" s="1">
        <f t="shared" si="31"/>
        <v>1959</v>
      </c>
      <c r="AB1960" s="1" t="b">
        <f>AND('pg4'!S462&lt;&gt;"Cancelled",'pg4'!S462&lt;&gt;"Account",'pg4'!S462&lt;&gt;"Pending",'pg4'!S462&lt;&gt;"")</f>
        <v>0</v>
      </c>
      <c r="AC1960" s="1" t="str">
        <f>IF(AB1960=TRUE,'pg4'!C462,"")</f>
        <v/>
      </c>
      <c r="AD1960" s="1" t="str">
        <f>IF('pg4'!S462="Ordered",'pg4'!C462,"")</f>
        <v/>
      </c>
      <c r="AE1960" s="2" t="str">
        <f>IF('pg4'!C462&lt;&gt;"",COUNTIF(AD2:AD3002,'pg4'!C462)&gt;4,"--")</f>
        <v>--</v>
      </c>
      <c r="AF1960" s="1" t="str">
        <f ca="1">IF(startDate="",0,IF(AND('pg4'!T462&gt;=startDate,'pg4'!T462&lt;=endDate,'pg4'!R462&lt;&gt;""),'pg4'!R462,""))</f>
        <v/>
      </c>
      <c r="AG1960" s="110" t="str">
        <f>IF(AC1960="","",COUNTIFS(AC2:AC3002,AC1960))</f>
        <v/>
      </c>
      <c r="AH1960" s="2" t="str">
        <f ca="1">IFERROR(MONTH('pg4'!T462),"--")</f>
        <v>--</v>
      </c>
      <c r="AI1960" s="1">
        <f ca="1">COUNTIFS(AC2:AC3002,'pg4'!C462,AH2:AH3002,AH1960)</f>
        <v>0</v>
      </c>
    </row>
    <row r="1961" spans="27:35" ht="12.75" customHeight="1">
      <c r="AA1961" s="1">
        <f t="shared" si="31"/>
        <v>1960</v>
      </c>
      <c r="AB1961" s="1" t="b">
        <f>AND('pg4'!S463&lt;&gt;"Cancelled",'pg4'!S463&lt;&gt;"Account",'pg4'!S463&lt;&gt;"Pending",'pg4'!S463&lt;&gt;"")</f>
        <v>0</v>
      </c>
      <c r="AC1961" s="1" t="str">
        <f>IF(AB1961=TRUE,'pg4'!C463,"")</f>
        <v/>
      </c>
      <c r="AD1961" s="1" t="str">
        <f>IF('pg4'!S463="Ordered",'pg4'!C463,"")</f>
        <v/>
      </c>
      <c r="AE1961" s="2" t="str">
        <f>IF('pg4'!C463&lt;&gt;"",COUNTIF(AD2:AD3002,'pg4'!C463)&gt;4,"--")</f>
        <v>--</v>
      </c>
      <c r="AF1961" s="1" t="str">
        <f ca="1">IF(startDate="",0,IF(AND('pg4'!T463&gt;=startDate,'pg4'!T463&lt;=endDate,'pg4'!R463&lt;&gt;""),'pg4'!R463,""))</f>
        <v/>
      </c>
      <c r="AG1961" s="110" t="str">
        <f>IF(AC1961="","",COUNTIFS(AC2:AC3002,AC1961))</f>
        <v/>
      </c>
      <c r="AH1961" s="2" t="str">
        <f ca="1">IFERROR(MONTH('pg4'!T463),"--")</f>
        <v>--</v>
      </c>
      <c r="AI1961" s="1">
        <f ca="1">COUNTIFS(AC2:AC3002,'pg4'!C463,AH2:AH3002,AH1961)</f>
        <v>0</v>
      </c>
    </row>
    <row r="1962" spans="27:35" ht="12.75" customHeight="1">
      <c r="AA1962" s="1">
        <f t="shared" si="31"/>
        <v>1961</v>
      </c>
      <c r="AB1962" s="1" t="b">
        <f>AND('pg4'!S464&lt;&gt;"Cancelled",'pg4'!S464&lt;&gt;"Account",'pg4'!S464&lt;&gt;"Pending",'pg4'!S464&lt;&gt;"")</f>
        <v>0</v>
      </c>
      <c r="AC1962" s="1" t="str">
        <f>IF(AB1962=TRUE,'pg4'!C464,"")</f>
        <v/>
      </c>
      <c r="AD1962" s="1" t="str">
        <f>IF('pg4'!S464="Ordered",'pg4'!C464,"")</f>
        <v/>
      </c>
      <c r="AE1962" s="2" t="str">
        <f>IF('pg4'!C464&lt;&gt;"",COUNTIF(AD2:AD3002,'pg4'!C464)&gt;4,"--")</f>
        <v>--</v>
      </c>
      <c r="AF1962" s="1" t="str">
        <f ca="1">IF(startDate="",0,IF(AND('pg4'!T464&gt;=startDate,'pg4'!T464&lt;=endDate,'pg4'!R464&lt;&gt;""),'pg4'!R464,""))</f>
        <v/>
      </c>
      <c r="AG1962" s="110" t="str">
        <f>IF(AC1962="","",COUNTIFS(AC2:AC3002,AC1962))</f>
        <v/>
      </c>
      <c r="AH1962" s="2" t="str">
        <f ca="1">IFERROR(MONTH('pg4'!T464),"--")</f>
        <v>--</v>
      </c>
      <c r="AI1962" s="1">
        <f ca="1">COUNTIFS(AC2:AC3002,'pg4'!C464,AH2:AH3002,AH1962)</f>
        <v>0</v>
      </c>
    </row>
    <row r="1963" spans="27:35" ht="12.75" customHeight="1">
      <c r="AA1963" s="1">
        <f t="shared" si="31"/>
        <v>1962</v>
      </c>
      <c r="AB1963" s="1" t="b">
        <f>AND('pg4'!S465&lt;&gt;"Cancelled",'pg4'!S465&lt;&gt;"Account",'pg4'!S465&lt;&gt;"Pending",'pg4'!S465&lt;&gt;"")</f>
        <v>0</v>
      </c>
      <c r="AC1963" s="1" t="str">
        <f>IF(AB1963=TRUE,'pg4'!C465,"")</f>
        <v/>
      </c>
      <c r="AD1963" s="1" t="str">
        <f>IF('pg4'!S465="Ordered",'pg4'!C465,"")</f>
        <v/>
      </c>
      <c r="AE1963" s="2" t="str">
        <f>IF('pg4'!C465&lt;&gt;"",COUNTIF(AD2:AD3002,'pg4'!C465)&gt;4,"--")</f>
        <v>--</v>
      </c>
      <c r="AF1963" s="1" t="str">
        <f ca="1">IF(startDate="",0,IF(AND('pg4'!T465&gt;=startDate,'pg4'!T465&lt;=endDate,'pg4'!R465&lt;&gt;""),'pg4'!R465,""))</f>
        <v/>
      </c>
      <c r="AG1963" s="110" t="str">
        <f>IF(AC1963="","",COUNTIFS(AC2:AC3002,AC1963))</f>
        <v/>
      </c>
      <c r="AH1963" s="2" t="str">
        <f ca="1">IFERROR(MONTH('pg4'!T465),"--")</f>
        <v>--</v>
      </c>
      <c r="AI1963" s="1">
        <f ca="1">COUNTIFS(AC2:AC3002,'pg4'!C465,AH2:AH3002,AH1963)</f>
        <v>0</v>
      </c>
    </row>
    <row r="1964" spans="27:35" ht="12.75" customHeight="1">
      <c r="AA1964" s="1">
        <f t="shared" si="31"/>
        <v>1963</v>
      </c>
      <c r="AB1964" s="1" t="b">
        <f>AND('pg4'!S466&lt;&gt;"Cancelled",'pg4'!S466&lt;&gt;"Account",'pg4'!S466&lt;&gt;"Pending",'pg4'!S466&lt;&gt;"")</f>
        <v>0</v>
      </c>
      <c r="AC1964" s="1" t="str">
        <f>IF(AB1964=TRUE,'pg4'!C466,"")</f>
        <v/>
      </c>
      <c r="AD1964" s="1" t="str">
        <f>IF('pg4'!S466="Ordered",'pg4'!C466,"")</f>
        <v/>
      </c>
      <c r="AE1964" s="2" t="str">
        <f>IF('pg4'!C466&lt;&gt;"",COUNTIF(AD2:AD3002,'pg4'!C466)&gt;4,"--")</f>
        <v>--</v>
      </c>
      <c r="AF1964" s="1" t="str">
        <f ca="1">IF(startDate="",0,IF(AND('pg4'!T466&gt;=startDate,'pg4'!T466&lt;=endDate,'pg4'!R466&lt;&gt;""),'pg4'!R466,""))</f>
        <v/>
      </c>
      <c r="AG1964" s="110" t="str">
        <f>IF(AC1964="","",COUNTIFS(AC2:AC3002,AC1964))</f>
        <v/>
      </c>
      <c r="AH1964" s="2" t="str">
        <f ca="1">IFERROR(MONTH('pg4'!T466),"--")</f>
        <v>--</v>
      </c>
      <c r="AI1964" s="1">
        <f ca="1">COUNTIFS(AC2:AC3002,'pg4'!C466,AH2:AH3002,AH1964)</f>
        <v>0</v>
      </c>
    </row>
    <row r="1965" spans="27:35" ht="12.75" customHeight="1">
      <c r="AA1965" s="1">
        <f t="shared" si="31"/>
        <v>1964</v>
      </c>
      <c r="AB1965" s="1" t="b">
        <f>AND('pg4'!S467&lt;&gt;"Cancelled",'pg4'!S467&lt;&gt;"Account",'pg4'!S467&lt;&gt;"Pending",'pg4'!S467&lt;&gt;"")</f>
        <v>0</v>
      </c>
      <c r="AC1965" s="1" t="str">
        <f>IF(AB1965=TRUE,'pg4'!C467,"")</f>
        <v/>
      </c>
      <c r="AD1965" s="1" t="str">
        <f>IF('pg4'!S467="Ordered",'pg4'!C467,"")</f>
        <v/>
      </c>
      <c r="AE1965" s="2" t="str">
        <f>IF('pg4'!C467&lt;&gt;"",COUNTIF(AD2:AD3002,'pg4'!C467)&gt;4,"--")</f>
        <v>--</v>
      </c>
      <c r="AF1965" s="1" t="str">
        <f ca="1">IF(startDate="",0,IF(AND('pg4'!T467&gt;=startDate,'pg4'!T467&lt;=endDate,'pg4'!R467&lt;&gt;""),'pg4'!R467,""))</f>
        <v/>
      </c>
      <c r="AG1965" s="110" t="str">
        <f>IF(AC1965="","",COUNTIFS(AC2:AC3002,AC1965))</f>
        <v/>
      </c>
      <c r="AH1965" s="2" t="str">
        <f ca="1">IFERROR(MONTH('pg4'!T467),"--")</f>
        <v>--</v>
      </c>
      <c r="AI1965" s="1">
        <f ca="1">COUNTIFS(AC2:AC3002,'pg4'!C467,AH2:AH3002,AH1965)</f>
        <v>0</v>
      </c>
    </row>
    <row r="1966" spans="27:35" ht="12.75" customHeight="1">
      <c r="AA1966" s="1">
        <f t="shared" si="31"/>
        <v>1965</v>
      </c>
      <c r="AB1966" s="1" t="b">
        <f>AND('pg4'!S468&lt;&gt;"Cancelled",'pg4'!S468&lt;&gt;"Account",'pg4'!S468&lt;&gt;"Pending",'pg4'!S468&lt;&gt;"")</f>
        <v>0</v>
      </c>
      <c r="AC1966" s="1" t="str">
        <f>IF(AB1966=TRUE,'pg4'!C468,"")</f>
        <v/>
      </c>
      <c r="AD1966" s="1" t="str">
        <f>IF('pg4'!S468="Ordered",'pg4'!C468,"")</f>
        <v/>
      </c>
      <c r="AE1966" s="2" t="str">
        <f>IF('pg4'!C468&lt;&gt;"",COUNTIF(AD2:AD3002,'pg4'!C468)&gt;4,"--")</f>
        <v>--</v>
      </c>
      <c r="AF1966" s="1" t="str">
        <f ca="1">IF(startDate="",0,IF(AND('pg4'!T468&gt;=startDate,'pg4'!T468&lt;=endDate,'pg4'!R468&lt;&gt;""),'pg4'!R468,""))</f>
        <v/>
      </c>
      <c r="AG1966" s="110" t="str">
        <f>IF(AC1966="","",COUNTIFS(AC2:AC3002,AC1966))</f>
        <v/>
      </c>
      <c r="AH1966" s="2" t="str">
        <f ca="1">IFERROR(MONTH('pg4'!T468),"--")</f>
        <v>--</v>
      </c>
      <c r="AI1966" s="1">
        <f ca="1">COUNTIFS(AC2:AC3002,'pg4'!C468,AH2:AH3002,AH1966)</f>
        <v>0</v>
      </c>
    </row>
    <row r="1967" spans="27:35" ht="12.75" customHeight="1">
      <c r="AA1967" s="1">
        <f t="shared" si="31"/>
        <v>1966</v>
      </c>
      <c r="AB1967" s="1" t="b">
        <f>AND('pg4'!S469&lt;&gt;"Cancelled",'pg4'!S469&lt;&gt;"Account",'pg4'!S469&lt;&gt;"Pending",'pg4'!S469&lt;&gt;"")</f>
        <v>0</v>
      </c>
      <c r="AC1967" s="1" t="str">
        <f>IF(AB1967=TRUE,'pg4'!C469,"")</f>
        <v/>
      </c>
      <c r="AD1967" s="1" t="str">
        <f>IF('pg4'!S469="Ordered",'pg4'!C469,"")</f>
        <v/>
      </c>
      <c r="AE1967" s="2" t="str">
        <f>IF('pg4'!C469&lt;&gt;"",COUNTIF(AD2:AD3002,'pg4'!C469)&gt;4,"--")</f>
        <v>--</v>
      </c>
      <c r="AF1967" s="1" t="str">
        <f ca="1">IF(startDate="",0,IF(AND('pg4'!T469&gt;=startDate,'pg4'!T469&lt;=endDate,'pg4'!R469&lt;&gt;""),'pg4'!R469,""))</f>
        <v/>
      </c>
      <c r="AG1967" s="110" t="str">
        <f>IF(AC1967="","",COUNTIFS(AC2:AC3002,AC1967))</f>
        <v/>
      </c>
      <c r="AH1967" s="2" t="str">
        <f ca="1">IFERROR(MONTH('pg4'!T469),"--")</f>
        <v>--</v>
      </c>
      <c r="AI1967" s="1">
        <f ca="1">COUNTIFS(AC2:AC3002,'pg4'!C469,AH2:AH3002,AH1967)</f>
        <v>0</v>
      </c>
    </row>
    <row r="1968" spans="27:35" ht="12.75" customHeight="1">
      <c r="AA1968" s="1">
        <f t="shared" si="31"/>
        <v>1967</v>
      </c>
      <c r="AB1968" s="1" t="b">
        <f>AND('pg4'!S470&lt;&gt;"Cancelled",'pg4'!S470&lt;&gt;"Account",'pg4'!S470&lt;&gt;"Pending",'pg4'!S470&lt;&gt;"")</f>
        <v>0</v>
      </c>
      <c r="AC1968" s="1" t="str">
        <f>IF(AB1968=TRUE,'pg4'!C470,"")</f>
        <v/>
      </c>
      <c r="AD1968" s="1" t="str">
        <f>IF('pg4'!S470="Ordered",'pg4'!C470,"")</f>
        <v/>
      </c>
      <c r="AE1968" s="2" t="str">
        <f>IF('pg4'!C470&lt;&gt;"",COUNTIF(AD2:AD3002,'pg4'!C470)&gt;4,"--")</f>
        <v>--</v>
      </c>
      <c r="AF1968" s="1" t="str">
        <f ca="1">IF(startDate="",0,IF(AND('pg4'!T470&gt;=startDate,'pg4'!T470&lt;=endDate,'pg4'!R470&lt;&gt;""),'pg4'!R470,""))</f>
        <v/>
      </c>
      <c r="AG1968" s="110" t="str">
        <f>IF(AC1968="","",COUNTIFS(AC2:AC3002,AC1968))</f>
        <v/>
      </c>
      <c r="AH1968" s="2" t="str">
        <f ca="1">IFERROR(MONTH('pg4'!T470),"--")</f>
        <v>--</v>
      </c>
      <c r="AI1968" s="1">
        <f ca="1">COUNTIFS(AC2:AC3002,'pg4'!C470,AH2:AH3002,AH1968)</f>
        <v>0</v>
      </c>
    </row>
    <row r="1969" spans="27:35" ht="12.75" customHeight="1">
      <c r="AA1969" s="1">
        <f t="shared" si="31"/>
        <v>1968</v>
      </c>
      <c r="AB1969" s="1" t="b">
        <f>AND('pg4'!S471&lt;&gt;"Cancelled",'pg4'!S471&lt;&gt;"Account",'pg4'!S471&lt;&gt;"Pending",'pg4'!S471&lt;&gt;"")</f>
        <v>0</v>
      </c>
      <c r="AC1969" s="1" t="str">
        <f>IF(AB1969=TRUE,'pg4'!C471,"")</f>
        <v/>
      </c>
      <c r="AD1969" s="1" t="str">
        <f>IF('pg4'!S471="Ordered",'pg4'!C471,"")</f>
        <v/>
      </c>
      <c r="AE1969" s="2" t="str">
        <f>IF('pg4'!C471&lt;&gt;"",COUNTIF(AD2:AD3002,'pg4'!C471)&gt;4,"--")</f>
        <v>--</v>
      </c>
      <c r="AF1969" s="1" t="str">
        <f ca="1">IF(startDate="",0,IF(AND('pg4'!T471&gt;=startDate,'pg4'!T471&lt;=endDate,'pg4'!R471&lt;&gt;""),'pg4'!R471,""))</f>
        <v/>
      </c>
      <c r="AG1969" s="110" t="str">
        <f>IF(AC1969="","",COUNTIFS(AC2:AC3002,AC1969))</f>
        <v/>
      </c>
      <c r="AH1969" s="2" t="str">
        <f ca="1">IFERROR(MONTH('pg4'!T471),"--")</f>
        <v>--</v>
      </c>
      <c r="AI1969" s="1">
        <f ca="1">COUNTIFS(AC2:AC3002,'pg4'!C471,AH2:AH3002,AH1969)</f>
        <v>0</v>
      </c>
    </row>
    <row r="1970" spans="27:35" ht="12.75" customHeight="1">
      <c r="AA1970" s="1">
        <f t="shared" si="31"/>
        <v>1969</v>
      </c>
      <c r="AB1970" s="1" t="b">
        <f>AND('pg4'!S472&lt;&gt;"Cancelled",'pg4'!S472&lt;&gt;"Account",'pg4'!S472&lt;&gt;"Pending",'pg4'!S472&lt;&gt;"")</f>
        <v>0</v>
      </c>
      <c r="AC1970" s="1" t="str">
        <f>IF(AB1970=TRUE,'pg4'!C472,"")</f>
        <v/>
      </c>
      <c r="AD1970" s="1" t="str">
        <f>IF('pg4'!S472="Ordered",'pg4'!C472,"")</f>
        <v/>
      </c>
      <c r="AE1970" s="2" t="str">
        <f>IF('pg4'!C472&lt;&gt;"",COUNTIF(AD2:AD3002,'pg4'!C472)&gt;4,"--")</f>
        <v>--</v>
      </c>
      <c r="AF1970" s="1" t="str">
        <f ca="1">IF(startDate="",0,IF(AND('pg4'!T472&gt;=startDate,'pg4'!T472&lt;=endDate,'pg4'!R472&lt;&gt;""),'pg4'!R472,""))</f>
        <v/>
      </c>
      <c r="AG1970" s="110" t="str">
        <f>IF(AC1970="","",COUNTIFS(AC2:AC3002,AC1970))</f>
        <v/>
      </c>
      <c r="AH1970" s="2" t="str">
        <f ca="1">IFERROR(MONTH('pg4'!T472),"--")</f>
        <v>--</v>
      </c>
      <c r="AI1970" s="1">
        <f ca="1">COUNTIFS(AC2:AC3002,'pg4'!C472,AH2:AH3002,AH1970)</f>
        <v>0</v>
      </c>
    </row>
    <row r="1971" spans="27:35" ht="12.75" customHeight="1">
      <c r="AA1971" s="1">
        <f t="shared" si="31"/>
        <v>1970</v>
      </c>
      <c r="AB1971" s="1" t="b">
        <f>AND('pg4'!S473&lt;&gt;"Cancelled",'pg4'!S473&lt;&gt;"Account",'pg4'!S473&lt;&gt;"Pending",'pg4'!S473&lt;&gt;"")</f>
        <v>0</v>
      </c>
      <c r="AC1971" s="1" t="str">
        <f>IF(AB1971=TRUE,'pg4'!C473,"")</f>
        <v/>
      </c>
      <c r="AD1971" s="1" t="str">
        <f>IF('pg4'!S473="Ordered",'pg4'!C473,"")</f>
        <v/>
      </c>
      <c r="AE1971" s="2" t="str">
        <f>IF('pg4'!C473&lt;&gt;"",COUNTIF(AD2:AD3002,'pg4'!C473)&gt;4,"--")</f>
        <v>--</v>
      </c>
      <c r="AF1971" s="1" t="str">
        <f ca="1">IF(startDate="",0,IF(AND('pg4'!T473&gt;=startDate,'pg4'!T473&lt;=endDate,'pg4'!R473&lt;&gt;""),'pg4'!R473,""))</f>
        <v/>
      </c>
      <c r="AG1971" s="110" t="str">
        <f>IF(AC1971="","",COUNTIFS(AC2:AC3002,AC1971))</f>
        <v/>
      </c>
      <c r="AH1971" s="2" t="str">
        <f ca="1">IFERROR(MONTH('pg4'!T473),"--")</f>
        <v>--</v>
      </c>
      <c r="AI1971" s="1">
        <f ca="1">COUNTIFS(AC2:AC3002,'pg4'!C473,AH2:AH3002,AH1971)</f>
        <v>0</v>
      </c>
    </row>
    <row r="1972" spans="27:35" ht="12.75" customHeight="1">
      <c r="AA1972" s="1">
        <f t="shared" si="31"/>
        <v>1971</v>
      </c>
      <c r="AB1972" s="1" t="b">
        <f>AND('pg4'!S474&lt;&gt;"Cancelled",'pg4'!S474&lt;&gt;"Account",'pg4'!S474&lt;&gt;"Pending",'pg4'!S474&lt;&gt;"")</f>
        <v>0</v>
      </c>
      <c r="AC1972" s="1" t="str">
        <f>IF(AB1972=TRUE,'pg4'!C474,"")</f>
        <v/>
      </c>
      <c r="AD1972" s="1" t="str">
        <f>IF('pg4'!S474="Ordered",'pg4'!C474,"")</f>
        <v/>
      </c>
      <c r="AE1972" s="2" t="str">
        <f>IF('pg4'!C474&lt;&gt;"",COUNTIF(AD2:AD3002,'pg4'!C474)&gt;4,"--")</f>
        <v>--</v>
      </c>
      <c r="AF1972" s="1" t="str">
        <f ca="1">IF(startDate="",0,IF(AND('pg4'!T474&gt;=startDate,'pg4'!T474&lt;=endDate,'pg4'!R474&lt;&gt;""),'pg4'!R474,""))</f>
        <v/>
      </c>
      <c r="AG1972" s="110" t="str">
        <f>IF(AC1972="","",COUNTIFS(AC2:AC3002,AC1972))</f>
        <v/>
      </c>
      <c r="AH1972" s="2" t="str">
        <f ca="1">IFERROR(MONTH('pg4'!T474),"--")</f>
        <v>--</v>
      </c>
      <c r="AI1972" s="1">
        <f ca="1">COUNTIFS(AC2:AC3002,'pg4'!C474,AH2:AH3002,AH1972)</f>
        <v>0</v>
      </c>
    </row>
    <row r="1973" spans="27:35" ht="12.75" customHeight="1">
      <c r="AA1973" s="1">
        <f t="shared" si="31"/>
        <v>1972</v>
      </c>
      <c r="AB1973" s="1" t="b">
        <f>AND('pg4'!S475&lt;&gt;"Cancelled",'pg4'!S475&lt;&gt;"Account",'pg4'!S475&lt;&gt;"Pending",'pg4'!S475&lt;&gt;"")</f>
        <v>0</v>
      </c>
      <c r="AC1973" s="1" t="str">
        <f>IF(AB1973=TRUE,'pg4'!C475,"")</f>
        <v/>
      </c>
      <c r="AD1973" s="1" t="str">
        <f>IF('pg4'!S475="Ordered",'pg4'!C475,"")</f>
        <v/>
      </c>
      <c r="AE1973" s="2" t="str">
        <f>IF('pg4'!C475&lt;&gt;"",COUNTIF(AD2:AD3002,'pg4'!C475)&gt;4,"--")</f>
        <v>--</v>
      </c>
      <c r="AF1973" s="1" t="str">
        <f ca="1">IF(startDate="",0,IF(AND('pg4'!T475&gt;=startDate,'pg4'!T475&lt;=endDate,'pg4'!R475&lt;&gt;""),'pg4'!R475,""))</f>
        <v/>
      </c>
      <c r="AG1973" s="110" t="str">
        <f>IF(AC1973="","",COUNTIFS(AC2:AC3002,AC1973))</f>
        <v/>
      </c>
      <c r="AH1973" s="2" t="str">
        <f ca="1">IFERROR(MONTH('pg4'!T475),"--")</f>
        <v>--</v>
      </c>
      <c r="AI1973" s="1">
        <f ca="1">COUNTIFS(AC2:AC3002,'pg4'!C475,AH2:AH3002,AH1973)</f>
        <v>0</v>
      </c>
    </row>
    <row r="1974" spans="27:35" ht="12.75" customHeight="1">
      <c r="AA1974" s="1">
        <f t="shared" si="31"/>
        <v>1973</v>
      </c>
      <c r="AB1974" s="1" t="b">
        <f>AND('pg4'!S476&lt;&gt;"Cancelled",'pg4'!S476&lt;&gt;"Account",'pg4'!S476&lt;&gt;"Pending",'pg4'!S476&lt;&gt;"")</f>
        <v>0</v>
      </c>
      <c r="AC1974" s="1" t="str">
        <f>IF(AB1974=TRUE,'pg4'!C476,"")</f>
        <v/>
      </c>
      <c r="AD1974" s="1" t="str">
        <f>IF('pg4'!S476="Ordered",'pg4'!C476,"")</f>
        <v/>
      </c>
      <c r="AE1974" s="2" t="str">
        <f>IF('pg4'!C476&lt;&gt;"",COUNTIF(AD2:AD3002,'pg4'!C476)&gt;4,"--")</f>
        <v>--</v>
      </c>
      <c r="AF1974" s="1" t="str">
        <f ca="1">IF(startDate="",0,IF(AND('pg4'!T476&gt;=startDate,'pg4'!T476&lt;=endDate,'pg4'!R476&lt;&gt;""),'pg4'!R476,""))</f>
        <v/>
      </c>
      <c r="AG1974" s="110" t="str">
        <f>IF(AC1974="","",COUNTIFS(AC2:AC3002,AC1974))</f>
        <v/>
      </c>
      <c r="AH1974" s="2" t="str">
        <f ca="1">IFERROR(MONTH('pg4'!T476),"--")</f>
        <v>--</v>
      </c>
      <c r="AI1974" s="1">
        <f ca="1">COUNTIFS(AC2:AC3002,'pg4'!C476,AH2:AH3002,AH1974)</f>
        <v>0</v>
      </c>
    </row>
    <row r="1975" spans="27:35" ht="12.75" customHeight="1">
      <c r="AA1975" s="1">
        <f t="shared" si="31"/>
        <v>1974</v>
      </c>
      <c r="AB1975" s="1" t="b">
        <f>AND('pg4'!S477&lt;&gt;"Cancelled",'pg4'!S477&lt;&gt;"Account",'pg4'!S477&lt;&gt;"Pending",'pg4'!S477&lt;&gt;"")</f>
        <v>0</v>
      </c>
      <c r="AC1975" s="1" t="str">
        <f>IF(AB1975=TRUE,'pg4'!C477,"")</f>
        <v/>
      </c>
      <c r="AD1975" s="1" t="str">
        <f>IF('pg4'!S477="Ordered",'pg4'!C477,"")</f>
        <v/>
      </c>
      <c r="AE1975" s="2" t="str">
        <f>IF('pg4'!C477&lt;&gt;"",COUNTIF(AD2:AD3002,'pg4'!C477)&gt;4,"--")</f>
        <v>--</v>
      </c>
      <c r="AF1975" s="1" t="str">
        <f ca="1">IF(startDate="",0,IF(AND('pg4'!T477&gt;=startDate,'pg4'!T477&lt;=endDate,'pg4'!R477&lt;&gt;""),'pg4'!R477,""))</f>
        <v/>
      </c>
      <c r="AG1975" s="110" t="str">
        <f>IF(AC1975="","",COUNTIFS(AC2:AC3002,AC1975))</f>
        <v/>
      </c>
      <c r="AH1975" s="2" t="str">
        <f ca="1">IFERROR(MONTH('pg4'!T477),"--")</f>
        <v>--</v>
      </c>
      <c r="AI1975" s="1">
        <f ca="1">COUNTIFS(AC2:AC3002,'pg4'!C477,AH2:AH3002,AH1975)</f>
        <v>0</v>
      </c>
    </row>
    <row r="1976" spans="27:35" ht="12.75" customHeight="1">
      <c r="AA1976" s="1">
        <f t="shared" si="31"/>
        <v>1975</v>
      </c>
      <c r="AB1976" s="1" t="b">
        <f>AND('pg4'!S478&lt;&gt;"Cancelled",'pg4'!S478&lt;&gt;"Account",'pg4'!S478&lt;&gt;"Pending",'pg4'!S478&lt;&gt;"")</f>
        <v>0</v>
      </c>
      <c r="AC1976" s="1" t="str">
        <f>IF(AB1976=TRUE,'pg4'!C478,"")</f>
        <v/>
      </c>
      <c r="AD1976" s="1" t="str">
        <f>IF('pg4'!S478="Ordered",'pg4'!C478,"")</f>
        <v/>
      </c>
      <c r="AE1976" s="2" t="str">
        <f>IF('pg4'!C478&lt;&gt;"",COUNTIF(AD2:AD3002,'pg4'!C478)&gt;4,"--")</f>
        <v>--</v>
      </c>
      <c r="AF1976" s="1" t="str">
        <f ca="1">IF(startDate="",0,IF(AND('pg4'!T478&gt;=startDate,'pg4'!T478&lt;=endDate,'pg4'!R478&lt;&gt;""),'pg4'!R478,""))</f>
        <v/>
      </c>
      <c r="AG1976" s="110" t="str">
        <f>IF(AC1976="","",COUNTIFS(AC2:AC3002,AC1976))</f>
        <v/>
      </c>
      <c r="AH1976" s="2" t="str">
        <f ca="1">IFERROR(MONTH('pg4'!T478),"--")</f>
        <v>--</v>
      </c>
      <c r="AI1976" s="1">
        <f ca="1">COUNTIFS(AC2:AC3002,'pg4'!C478,AH2:AH3002,AH1976)</f>
        <v>0</v>
      </c>
    </row>
    <row r="1977" spans="27:35" ht="12.75" customHeight="1">
      <c r="AA1977" s="1">
        <f t="shared" si="31"/>
        <v>1976</v>
      </c>
      <c r="AB1977" s="1" t="b">
        <f>AND('pg4'!S479&lt;&gt;"Cancelled",'pg4'!S479&lt;&gt;"Account",'pg4'!S479&lt;&gt;"Pending",'pg4'!S479&lt;&gt;"")</f>
        <v>0</v>
      </c>
      <c r="AC1977" s="1" t="str">
        <f>IF(AB1977=TRUE,'pg4'!C479,"")</f>
        <v/>
      </c>
      <c r="AD1977" s="1" t="str">
        <f>IF('pg4'!S479="Ordered",'pg4'!C479,"")</f>
        <v/>
      </c>
      <c r="AE1977" s="2" t="str">
        <f>IF('pg4'!C479&lt;&gt;"",COUNTIF(AD2:AD3002,'pg4'!C479)&gt;4,"--")</f>
        <v>--</v>
      </c>
      <c r="AF1977" s="1" t="str">
        <f ca="1">IF(startDate="",0,IF(AND('pg4'!T479&gt;=startDate,'pg4'!T479&lt;=endDate,'pg4'!R479&lt;&gt;""),'pg4'!R479,""))</f>
        <v/>
      </c>
      <c r="AG1977" s="110" t="str">
        <f>IF(AC1977="","",COUNTIFS(AC2:AC3002,AC1977))</f>
        <v/>
      </c>
      <c r="AH1977" s="2" t="str">
        <f ca="1">IFERROR(MONTH('pg4'!T479),"--")</f>
        <v>--</v>
      </c>
      <c r="AI1977" s="1">
        <f ca="1">COUNTIFS(AC2:AC3002,'pg4'!C479,AH2:AH3002,AH1977)</f>
        <v>0</v>
      </c>
    </row>
    <row r="1978" spans="27:35" ht="12.75" customHeight="1">
      <c r="AA1978" s="1">
        <f t="shared" si="31"/>
        <v>1977</v>
      </c>
      <c r="AB1978" s="1" t="b">
        <f>AND('pg4'!S480&lt;&gt;"Cancelled",'pg4'!S480&lt;&gt;"Account",'pg4'!S480&lt;&gt;"Pending",'pg4'!S480&lt;&gt;"")</f>
        <v>0</v>
      </c>
      <c r="AC1978" s="1" t="str">
        <f>IF(AB1978=TRUE,'pg4'!C480,"")</f>
        <v/>
      </c>
      <c r="AD1978" s="1" t="str">
        <f>IF('pg4'!S480="Ordered",'pg4'!C480,"")</f>
        <v/>
      </c>
      <c r="AE1978" s="2" t="str">
        <f>IF('pg4'!C480&lt;&gt;"",COUNTIF(AD2:AD3002,'pg4'!C480)&gt;4,"--")</f>
        <v>--</v>
      </c>
      <c r="AF1978" s="1" t="str">
        <f ca="1">IF(startDate="",0,IF(AND('pg4'!T480&gt;=startDate,'pg4'!T480&lt;=endDate,'pg4'!R480&lt;&gt;""),'pg4'!R480,""))</f>
        <v/>
      </c>
      <c r="AG1978" s="110" t="str">
        <f>IF(AC1978="","",COUNTIFS(AC2:AC3002,AC1978))</f>
        <v/>
      </c>
      <c r="AH1978" s="2" t="str">
        <f ca="1">IFERROR(MONTH('pg4'!T480),"--")</f>
        <v>--</v>
      </c>
      <c r="AI1978" s="1">
        <f ca="1">COUNTIFS(AC2:AC3002,'pg4'!C480,AH2:AH3002,AH1978)</f>
        <v>0</v>
      </c>
    </row>
    <row r="1979" spans="27:35" ht="12.75" customHeight="1">
      <c r="AA1979" s="1">
        <f t="shared" si="31"/>
        <v>1978</v>
      </c>
      <c r="AB1979" s="1" t="b">
        <f>AND('pg4'!S481&lt;&gt;"Cancelled",'pg4'!S481&lt;&gt;"Account",'pg4'!S481&lt;&gt;"Pending",'pg4'!S481&lt;&gt;"")</f>
        <v>0</v>
      </c>
      <c r="AC1979" s="1" t="str">
        <f>IF(AB1979=TRUE,'pg4'!C481,"")</f>
        <v/>
      </c>
      <c r="AD1979" s="1" t="str">
        <f>IF('pg4'!S481="Ordered",'pg4'!C481,"")</f>
        <v/>
      </c>
      <c r="AE1979" s="2" t="str">
        <f>IF('pg4'!C481&lt;&gt;"",COUNTIF(AD2:AD3002,'pg4'!C481)&gt;4,"--")</f>
        <v>--</v>
      </c>
      <c r="AF1979" s="1" t="str">
        <f ca="1">IF(startDate="",0,IF(AND('pg4'!T481&gt;=startDate,'pg4'!T481&lt;=endDate,'pg4'!R481&lt;&gt;""),'pg4'!R481,""))</f>
        <v/>
      </c>
      <c r="AG1979" s="110" t="str">
        <f>IF(AC1979="","",COUNTIFS(AC2:AC3002,AC1979))</f>
        <v/>
      </c>
      <c r="AH1979" s="2" t="str">
        <f ca="1">IFERROR(MONTH('pg4'!T481),"--")</f>
        <v>--</v>
      </c>
      <c r="AI1979" s="1">
        <f ca="1">COUNTIFS(AC2:AC3002,'pg4'!C481,AH2:AH3002,AH1979)</f>
        <v>0</v>
      </c>
    </row>
    <row r="1980" spans="27:35" ht="12.75" customHeight="1">
      <c r="AA1980" s="1">
        <f t="shared" si="31"/>
        <v>1979</v>
      </c>
      <c r="AB1980" s="1" t="b">
        <f>AND('pg4'!S482&lt;&gt;"Cancelled",'pg4'!S482&lt;&gt;"Account",'pg4'!S482&lt;&gt;"Pending",'pg4'!S482&lt;&gt;"")</f>
        <v>0</v>
      </c>
      <c r="AC1980" s="1" t="str">
        <f>IF(AB1980=TRUE,'pg4'!C482,"")</f>
        <v/>
      </c>
      <c r="AD1980" s="1" t="str">
        <f>IF('pg4'!S482="Ordered",'pg4'!C482,"")</f>
        <v/>
      </c>
      <c r="AE1980" s="2" t="str">
        <f>IF('pg4'!C482&lt;&gt;"",COUNTIF(AD2:AD3002,'pg4'!C482)&gt;4,"--")</f>
        <v>--</v>
      </c>
      <c r="AF1980" s="1" t="str">
        <f ca="1">IF(startDate="",0,IF(AND('pg4'!T482&gt;=startDate,'pg4'!T482&lt;=endDate,'pg4'!R482&lt;&gt;""),'pg4'!R482,""))</f>
        <v/>
      </c>
      <c r="AG1980" s="110" t="str">
        <f>IF(AC1980="","",COUNTIFS(AC2:AC3002,AC1980))</f>
        <v/>
      </c>
      <c r="AH1980" s="2" t="str">
        <f ca="1">IFERROR(MONTH('pg4'!T482),"--")</f>
        <v>--</v>
      </c>
      <c r="AI1980" s="1">
        <f ca="1">COUNTIFS(AC2:AC3002,'pg4'!C482,AH2:AH3002,AH1980)</f>
        <v>0</v>
      </c>
    </row>
    <row r="1981" spans="27:35" ht="12.75" customHeight="1">
      <c r="AA1981" s="1">
        <f t="shared" si="31"/>
        <v>1980</v>
      </c>
      <c r="AB1981" s="1" t="b">
        <f>AND('pg4'!S483&lt;&gt;"Cancelled",'pg4'!S483&lt;&gt;"Account",'pg4'!S483&lt;&gt;"Pending",'pg4'!S483&lt;&gt;"")</f>
        <v>0</v>
      </c>
      <c r="AC1981" s="1" t="str">
        <f>IF(AB1981=TRUE,'pg4'!C483,"")</f>
        <v/>
      </c>
      <c r="AD1981" s="1" t="str">
        <f>IF('pg4'!S483="Ordered",'pg4'!C483,"")</f>
        <v/>
      </c>
      <c r="AE1981" s="2" t="str">
        <f>IF('pg4'!C483&lt;&gt;"",COUNTIF(AD2:AD3002,'pg4'!C483)&gt;4,"--")</f>
        <v>--</v>
      </c>
      <c r="AF1981" s="1" t="str">
        <f ca="1">IF(startDate="",0,IF(AND('pg4'!T483&gt;=startDate,'pg4'!T483&lt;=endDate,'pg4'!R483&lt;&gt;""),'pg4'!R483,""))</f>
        <v/>
      </c>
      <c r="AG1981" s="110" t="str">
        <f>IF(AC1981="","",COUNTIFS(AC2:AC3002,AC1981))</f>
        <v/>
      </c>
      <c r="AH1981" s="2" t="str">
        <f ca="1">IFERROR(MONTH('pg4'!T483),"--")</f>
        <v>--</v>
      </c>
      <c r="AI1981" s="1">
        <f ca="1">COUNTIFS(AC2:AC3002,'pg4'!C483,AH2:AH3002,AH1981)</f>
        <v>0</v>
      </c>
    </row>
    <row r="1982" spans="27:35" ht="12.75" customHeight="1">
      <c r="AA1982" s="1">
        <f t="shared" si="31"/>
        <v>1981</v>
      </c>
      <c r="AB1982" s="1" t="b">
        <f>AND('pg4'!S484&lt;&gt;"Cancelled",'pg4'!S484&lt;&gt;"Account",'pg4'!S484&lt;&gt;"Pending",'pg4'!S484&lt;&gt;"")</f>
        <v>0</v>
      </c>
      <c r="AC1982" s="1" t="str">
        <f>IF(AB1982=TRUE,'pg4'!C484,"")</f>
        <v/>
      </c>
      <c r="AD1982" s="1" t="str">
        <f>IF('pg4'!S484="Ordered",'pg4'!C484,"")</f>
        <v/>
      </c>
      <c r="AE1982" s="2" t="str">
        <f>IF('pg4'!C484&lt;&gt;"",COUNTIF(AD2:AD3002,'pg4'!C484)&gt;4,"--")</f>
        <v>--</v>
      </c>
      <c r="AF1982" s="1" t="str">
        <f ca="1">IF(startDate="",0,IF(AND('pg4'!T484&gt;=startDate,'pg4'!T484&lt;=endDate,'pg4'!R484&lt;&gt;""),'pg4'!R484,""))</f>
        <v/>
      </c>
      <c r="AG1982" s="110" t="str">
        <f>IF(AC1982="","",COUNTIFS(AC2:AC3002,AC1982))</f>
        <v/>
      </c>
      <c r="AH1982" s="2" t="str">
        <f ca="1">IFERROR(MONTH('pg4'!T484),"--")</f>
        <v>--</v>
      </c>
      <c r="AI1982" s="1">
        <f ca="1">COUNTIFS(AC2:AC3002,'pg4'!C484,AH2:AH3002,AH1982)</f>
        <v>0</v>
      </c>
    </row>
    <row r="1983" spans="27:35" ht="12.75" customHeight="1">
      <c r="AA1983" s="1">
        <f t="shared" si="31"/>
        <v>1982</v>
      </c>
      <c r="AB1983" s="1" t="b">
        <f>AND('pg4'!S485&lt;&gt;"Cancelled",'pg4'!S485&lt;&gt;"Account",'pg4'!S485&lt;&gt;"Pending",'pg4'!S485&lt;&gt;"")</f>
        <v>0</v>
      </c>
      <c r="AC1983" s="1" t="str">
        <f>IF(AB1983=TRUE,'pg4'!C485,"")</f>
        <v/>
      </c>
      <c r="AD1983" s="1" t="str">
        <f>IF('pg4'!S485="Ordered",'pg4'!C485,"")</f>
        <v/>
      </c>
      <c r="AE1983" s="2" t="str">
        <f>IF('pg4'!C485&lt;&gt;"",COUNTIF(AD2:AD3002,'pg4'!C485)&gt;4,"--")</f>
        <v>--</v>
      </c>
      <c r="AF1983" s="1" t="str">
        <f ca="1">IF(startDate="",0,IF(AND('pg4'!T485&gt;=startDate,'pg4'!T485&lt;=endDate,'pg4'!R485&lt;&gt;""),'pg4'!R485,""))</f>
        <v/>
      </c>
      <c r="AG1983" s="110" t="str">
        <f>IF(AC1983="","",COUNTIFS(AC2:AC3002,AC1983))</f>
        <v/>
      </c>
      <c r="AH1983" s="2" t="str">
        <f ca="1">IFERROR(MONTH('pg4'!T485),"--")</f>
        <v>--</v>
      </c>
      <c r="AI1983" s="1">
        <f ca="1">COUNTIFS(AC2:AC3002,'pg4'!C485,AH2:AH3002,AH1983)</f>
        <v>0</v>
      </c>
    </row>
    <row r="1984" spans="27:35" ht="12.75" customHeight="1">
      <c r="AA1984" s="1">
        <f t="shared" si="31"/>
        <v>1983</v>
      </c>
      <c r="AB1984" s="1" t="b">
        <f>AND('pg4'!S486&lt;&gt;"Cancelled",'pg4'!S486&lt;&gt;"Account",'pg4'!S486&lt;&gt;"Pending",'pg4'!S486&lt;&gt;"")</f>
        <v>0</v>
      </c>
      <c r="AC1984" s="1" t="str">
        <f>IF(AB1984=TRUE,'pg4'!C486,"")</f>
        <v/>
      </c>
      <c r="AD1984" s="1" t="str">
        <f>IF('pg4'!S486="Ordered",'pg4'!C486,"")</f>
        <v/>
      </c>
      <c r="AE1984" s="2" t="str">
        <f>IF('pg4'!C486&lt;&gt;"",COUNTIF(AD2:AD3002,'pg4'!C486)&gt;4,"--")</f>
        <v>--</v>
      </c>
      <c r="AF1984" s="1" t="str">
        <f ca="1">IF(startDate="",0,IF(AND('pg4'!T486&gt;=startDate,'pg4'!T486&lt;=endDate,'pg4'!R486&lt;&gt;""),'pg4'!R486,""))</f>
        <v/>
      </c>
      <c r="AG1984" s="110" t="str">
        <f>IF(AC1984="","",COUNTIFS(AC2:AC3002,AC1984))</f>
        <v/>
      </c>
      <c r="AH1984" s="2" t="str">
        <f ca="1">IFERROR(MONTH('pg4'!T486),"--")</f>
        <v>--</v>
      </c>
      <c r="AI1984" s="1">
        <f ca="1">COUNTIFS(AC2:AC3002,'pg4'!C486,AH2:AH3002,AH1984)</f>
        <v>0</v>
      </c>
    </row>
    <row r="1985" spans="27:35" ht="12.75" customHeight="1">
      <c r="AA1985" s="1">
        <f t="shared" si="31"/>
        <v>1984</v>
      </c>
      <c r="AB1985" s="1" t="b">
        <f>AND('pg4'!S487&lt;&gt;"Cancelled",'pg4'!S487&lt;&gt;"Account",'pg4'!S487&lt;&gt;"Pending",'pg4'!S487&lt;&gt;"")</f>
        <v>0</v>
      </c>
      <c r="AC1985" s="1" t="str">
        <f>IF(AB1985=TRUE,'pg4'!C487,"")</f>
        <v/>
      </c>
      <c r="AD1985" s="1" t="str">
        <f>IF('pg4'!S487="Ordered",'pg4'!C487,"")</f>
        <v/>
      </c>
      <c r="AE1985" s="2" t="str">
        <f>IF('pg4'!C487&lt;&gt;"",COUNTIF(AD2:AD3002,'pg4'!C487)&gt;4,"--")</f>
        <v>--</v>
      </c>
      <c r="AF1985" s="1" t="str">
        <f ca="1">IF(startDate="",0,IF(AND('pg4'!T487&gt;=startDate,'pg4'!T487&lt;=endDate,'pg4'!R487&lt;&gt;""),'pg4'!R487,""))</f>
        <v/>
      </c>
      <c r="AG1985" s="110" t="str">
        <f>IF(AC1985="","",COUNTIFS(AC2:AC3002,AC1985))</f>
        <v/>
      </c>
      <c r="AH1985" s="2" t="str">
        <f ca="1">IFERROR(MONTH('pg4'!T487),"--")</f>
        <v>--</v>
      </c>
      <c r="AI1985" s="1">
        <f ca="1">COUNTIFS(AC2:AC3002,'pg4'!C487,AH2:AH3002,AH1985)</f>
        <v>0</v>
      </c>
    </row>
    <row r="1986" spans="27:35" ht="12.75" customHeight="1">
      <c r="AA1986" s="1">
        <f t="shared" si="31"/>
        <v>1985</v>
      </c>
      <c r="AB1986" s="1" t="b">
        <f>AND('pg4'!S488&lt;&gt;"Cancelled",'pg4'!S488&lt;&gt;"Account",'pg4'!S488&lt;&gt;"Pending",'pg4'!S488&lt;&gt;"")</f>
        <v>0</v>
      </c>
      <c r="AC1986" s="1" t="str">
        <f>IF(AB1986=TRUE,'pg4'!C488,"")</f>
        <v/>
      </c>
      <c r="AD1986" s="1" t="str">
        <f>IF('pg4'!S488="Ordered",'pg4'!C488,"")</f>
        <v/>
      </c>
      <c r="AE1986" s="2" t="str">
        <f>IF('pg4'!C488&lt;&gt;"",COUNTIF(AD2:AD3002,'pg4'!C488)&gt;4,"--")</f>
        <v>--</v>
      </c>
      <c r="AF1986" s="1" t="str">
        <f ca="1">IF(startDate="",0,IF(AND('pg4'!T488&gt;=startDate,'pg4'!T488&lt;=endDate,'pg4'!R488&lt;&gt;""),'pg4'!R488,""))</f>
        <v/>
      </c>
      <c r="AG1986" s="110" t="str">
        <f>IF(AC1986="","",COUNTIFS(AC2:AC3002,AC1986))</f>
        <v/>
      </c>
      <c r="AH1986" s="2" t="str">
        <f ca="1">IFERROR(MONTH('pg4'!T488),"--")</f>
        <v>--</v>
      </c>
      <c r="AI1986" s="1">
        <f ca="1">COUNTIFS(AC2:AC3002,'pg4'!C488,AH2:AH3002,AH1986)</f>
        <v>0</v>
      </c>
    </row>
    <row r="1987" spans="27:35" ht="12.75" customHeight="1">
      <c r="AA1987" s="1">
        <f t="shared" si="31"/>
        <v>1986</v>
      </c>
      <c r="AB1987" s="1" t="b">
        <f>AND('pg4'!S489&lt;&gt;"Cancelled",'pg4'!S489&lt;&gt;"Account",'pg4'!S489&lt;&gt;"Pending",'pg4'!S489&lt;&gt;"")</f>
        <v>0</v>
      </c>
      <c r="AC1987" s="1" t="str">
        <f>IF(AB1987=TRUE,'pg4'!C489,"")</f>
        <v/>
      </c>
      <c r="AD1987" s="1" t="str">
        <f>IF('pg4'!S489="Ordered",'pg4'!C489,"")</f>
        <v/>
      </c>
      <c r="AE1987" s="2" t="str">
        <f>IF('pg4'!C489&lt;&gt;"",COUNTIF(AD2:AD3002,'pg4'!C489)&gt;4,"--")</f>
        <v>--</v>
      </c>
      <c r="AF1987" s="1" t="str">
        <f ca="1">IF(startDate="",0,IF(AND('pg4'!T489&gt;=startDate,'pg4'!T489&lt;=endDate,'pg4'!R489&lt;&gt;""),'pg4'!R489,""))</f>
        <v/>
      </c>
      <c r="AG1987" s="110" t="str">
        <f>IF(AC1987="","",COUNTIFS(AC2:AC3002,AC1987))</f>
        <v/>
      </c>
      <c r="AH1987" s="2" t="str">
        <f ca="1">IFERROR(MONTH('pg4'!T489),"--")</f>
        <v>--</v>
      </c>
      <c r="AI1987" s="1">
        <f ca="1">COUNTIFS(AC2:AC3002,'pg4'!C489,AH2:AH3002,AH1987)</f>
        <v>0</v>
      </c>
    </row>
    <row r="1988" spans="27:35" ht="12.75" customHeight="1">
      <c r="AA1988" s="1">
        <f t="shared" ref="AA1988:AA2051" si="32">AA1987+1</f>
        <v>1987</v>
      </c>
      <c r="AB1988" s="1" t="b">
        <f>AND('pg4'!S490&lt;&gt;"Cancelled",'pg4'!S490&lt;&gt;"Account",'pg4'!S490&lt;&gt;"Pending",'pg4'!S490&lt;&gt;"")</f>
        <v>0</v>
      </c>
      <c r="AC1988" s="1" t="str">
        <f>IF(AB1988=TRUE,'pg4'!C490,"")</f>
        <v/>
      </c>
      <c r="AD1988" s="1" t="str">
        <f>IF('pg4'!S490="Ordered",'pg4'!C490,"")</f>
        <v/>
      </c>
      <c r="AE1988" s="2" t="str">
        <f>IF('pg4'!C490&lt;&gt;"",COUNTIF(AD2:AD3002,'pg4'!C490)&gt;4,"--")</f>
        <v>--</v>
      </c>
      <c r="AF1988" s="1" t="str">
        <f ca="1">IF(startDate="",0,IF(AND('pg4'!T490&gt;=startDate,'pg4'!T490&lt;=endDate,'pg4'!R490&lt;&gt;""),'pg4'!R490,""))</f>
        <v/>
      </c>
      <c r="AG1988" s="110" t="str">
        <f>IF(AC1988="","",COUNTIFS(AC2:AC3002,AC1988))</f>
        <v/>
      </c>
      <c r="AH1988" s="2" t="str">
        <f ca="1">IFERROR(MONTH('pg4'!T490),"--")</f>
        <v>--</v>
      </c>
      <c r="AI1988" s="1">
        <f ca="1">COUNTIFS(AC2:AC3002,'pg4'!C490,AH2:AH3002,AH1988)</f>
        <v>0</v>
      </c>
    </row>
    <row r="1989" spans="27:35" ht="12.75" customHeight="1">
      <c r="AA1989" s="1">
        <f t="shared" si="32"/>
        <v>1988</v>
      </c>
      <c r="AB1989" s="1" t="b">
        <f>AND('pg4'!S491&lt;&gt;"Cancelled",'pg4'!S491&lt;&gt;"Account",'pg4'!S491&lt;&gt;"Pending",'pg4'!S491&lt;&gt;"")</f>
        <v>0</v>
      </c>
      <c r="AC1989" s="1" t="str">
        <f>IF(AB1989=TRUE,'pg4'!C491,"")</f>
        <v/>
      </c>
      <c r="AD1989" s="1" t="str">
        <f>IF('pg4'!S491="Ordered",'pg4'!C491,"")</f>
        <v/>
      </c>
      <c r="AE1989" s="2" t="str">
        <f>IF('pg4'!C491&lt;&gt;"",COUNTIF(AD2:AD3002,'pg4'!C491)&gt;4,"--")</f>
        <v>--</v>
      </c>
      <c r="AF1989" s="1" t="str">
        <f ca="1">IF(startDate="",0,IF(AND('pg4'!T491&gt;=startDate,'pg4'!T491&lt;=endDate,'pg4'!R491&lt;&gt;""),'pg4'!R491,""))</f>
        <v/>
      </c>
      <c r="AG1989" s="110" t="str">
        <f>IF(AC1989="","",COUNTIFS(AC2:AC3002,AC1989))</f>
        <v/>
      </c>
      <c r="AH1989" s="2" t="str">
        <f ca="1">IFERROR(MONTH('pg4'!T491),"--")</f>
        <v>--</v>
      </c>
      <c r="AI1989" s="1">
        <f ca="1">COUNTIFS(AC2:AC3002,'pg4'!C491,AH2:AH3002,AH1989)</f>
        <v>0</v>
      </c>
    </row>
    <row r="1990" spans="27:35" ht="12.75" customHeight="1">
      <c r="AA1990" s="1">
        <f t="shared" si="32"/>
        <v>1989</v>
      </c>
      <c r="AB1990" s="1" t="b">
        <f>AND('pg4'!S492&lt;&gt;"Cancelled",'pg4'!S492&lt;&gt;"Account",'pg4'!S492&lt;&gt;"Pending",'pg4'!S492&lt;&gt;"")</f>
        <v>0</v>
      </c>
      <c r="AC1990" s="1" t="str">
        <f>IF(AB1990=TRUE,'pg4'!C492,"")</f>
        <v/>
      </c>
      <c r="AD1990" s="1" t="str">
        <f>IF('pg4'!S492="Ordered",'pg4'!C492,"")</f>
        <v/>
      </c>
      <c r="AE1990" s="2" t="str">
        <f>IF('pg4'!C492&lt;&gt;"",COUNTIF(AD2:AD3002,'pg4'!C492)&gt;4,"--")</f>
        <v>--</v>
      </c>
      <c r="AF1990" s="1" t="str">
        <f ca="1">IF(startDate="",0,IF(AND('pg4'!T492&gt;=startDate,'pg4'!T492&lt;=endDate,'pg4'!R492&lt;&gt;""),'pg4'!R492,""))</f>
        <v/>
      </c>
      <c r="AG1990" s="110" t="str">
        <f>IF(AC1990="","",COUNTIFS(AC2:AC3002,AC1990))</f>
        <v/>
      </c>
      <c r="AH1990" s="2" t="str">
        <f ca="1">IFERROR(MONTH('pg4'!T492),"--")</f>
        <v>--</v>
      </c>
      <c r="AI1990" s="1">
        <f ca="1">COUNTIFS(AC2:AC3002,'pg4'!C492,AH2:AH3002,AH1990)</f>
        <v>0</v>
      </c>
    </row>
    <row r="1991" spans="27:35" ht="12.75" customHeight="1">
      <c r="AA1991" s="1">
        <f t="shared" si="32"/>
        <v>1990</v>
      </c>
      <c r="AB1991" s="1" t="b">
        <f>AND('pg4'!S493&lt;&gt;"Cancelled",'pg4'!S493&lt;&gt;"Account",'pg4'!S493&lt;&gt;"Pending",'pg4'!S493&lt;&gt;"")</f>
        <v>0</v>
      </c>
      <c r="AC1991" s="1" t="str">
        <f>IF(AB1991=TRUE,'pg4'!C493,"")</f>
        <v/>
      </c>
      <c r="AD1991" s="1" t="str">
        <f>IF('pg4'!S493="Ordered",'pg4'!C493,"")</f>
        <v/>
      </c>
      <c r="AE1991" s="2" t="str">
        <f>IF('pg4'!C493&lt;&gt;"",COUNTIF(AD2:AD3002,'pg4'!C493)&gt;4,"--")</f>
        <v>--</v>
      </c>
      <c r="AF1991" s="1" t="str">
        <f ca="1">IF(startDate="",0,IF(AND('pg4'!T493&gt;=startDate,'pg4'!T493&lt;=endDate,'pg4'!R493&lt;&gt;""),'pg4'!R493,""))</f>
        <v/>
      </c>
      <c r="AG1991" s="110" t="str">
        <f>IF(AC1991="","",COUNTIFS(AC2:AC3002,AC1991))</f>
        <v/>
      </c>
      <c r="AH1991" s="2" t="str">
        <f ca="1">IFERROR(MONTH('pg4'!T493),"--")</f>
        <v>--</v>
      </c>
      <c r="AI1991" s="1">
        <f ca="1">COUNTIFS(AC2:AC3002,'pg4'!C493,AH2:AH3002,AH1991)</f>
        <v>0</v>
      </c>
    </row>
    <row r="1992" spans="27:35" ht="12.75" customHeight="1">
      <c r="AA1992" s="1">
        <f t="shared" si="32"/>
        <v>1991</v>
      </c>
      <c r="AB1992" s="1" t="b">
        <f>AND('pg4'!S494&lt;&gt;"Cancelled",'pg4'!S494&lt;&gt;"Account",'pg4'!S494&lt;&gt;"Pending",'pg4'!S494&lt;&gt;"")</f>
        <v>0</v>
      </c>
      <c r="AC1992" s="1" t="str">
        <f>IF(AB1992=TRUE,'pg4'!C494,"")</f>
        <v/>
      </c>
      <c r="AD1992" s="1" t="str">
        <f>IF('pg4'!S494="Ordered",'pg4'!C494,"")</f>
        <v/>
      </c>
      <c r="AE1992" s="2" t="str">
        <f>IF('pg4'!C494&lt;&gt;"",COUNTIF(AD2:AD3002,'pg4'!C494)&gt;4,"--")</f>
        <v>--</v>
      </c>
      <c r="AF1992" s="1" t="str">
        <f ca="1">IF(startDate="",0,IF(AND('pg4'!T494&gt;=startDate,'pg4'!T494&lt;=endDate,'pg4'!R494&lt;&gt;""),'pg4'!R494,""))</f>
        <v/>
      </c>
      <c r="AG1992" s="110" t="str">
        <f>IF(AC1992="","",COUNTIFS(AC2:AC3002,AC1992))</f>
        <v/>
      </c>
      <c r="AH1992" s="2" t="str">
        <f ca="1">IFERROR(MONTH('pg4'!T494),"--")</f>
        <v>--</v>
      </c>
      <c r="AI1992" s="1">
        <f ca="1">COUNTIFS(AC2:AC3002,'pg4'!C494,AH2:AH3002,AH1992)</f>
        <v>0</v>
      </c>
    </row>
    <row r="1993" spans="27:35" ht="12.75" customHeight="1">
      <c r="AA1993" s="1">
        <f t="shared" si="32"/>
        <v>1992</v>
      </c>
      <c r="AB1993" s="1" t="b">
        <f>AND('pg4'!S495&lt;&gt;"Cancelled",'pg4'!S495&lt;&gt;"Account",'pg4'!S495&lt;&gt;"Pending",'pg4'!S495&lt;&gt;"")</f>
        <v>0</v>
      </c>
      <c r="AC1993" s="1" t="str">
        <f>IF(AB1993=TRUE,'pg4'!C495,"")</f>
        <v/>
      </c>
      <c r="AD1993" s="1" t="str">
        <f>IF('pg4'!S495="Ordered",'pg4'!C495,"")</f>
        <v/>
      </c>
      <c r="AE1993" s="2" t="str">
        <f>IF('pg4'!C495&lt;&gt;"",COUNTIF(AD2:AD3002,'pg4'!C495)&gt;4,"--")</f>
        <v>--</v>
      </c>
      <c r="AF1993" s="1" t="str">
        <f ca="1">IF(startDate="",0,IF(AND('pg4'!T495&gt;=startDate,'pg4'!T495&lt;=endDate,'pg4'!R495&lt;&gt;""),'pg4'!R495,""))</f>
        <v/>
      </c>
      <c r="AG1993" s="110" t="str">
        <f>IF(AC1993="","",COUNTIFS(AC2:AC3002,AC1993))</f>
        <v/>
      </c>
      <c r="AH1993" s="2" t="str">
        <f ca="1">IFERROR(MONTH('pg4'!T495),"--")</f>
        <v>--</v>
      </c>
      <c r="AI1993" s="1">
        <f ca="1">COUNTIFS(AC2:AC3002,'pg4'!C495,AH2:AH3002,AH1993)</f>
        <v>0</v>
      </c>
    </row>
    <row r="1994" spans="27:35" ht="12.75" customHeight="1">
      <c r="AA1994" s="1">
        <f t="shared" si="32"/>
        <v>1993</v>
      </c>
      <c r="AB1994" s="1" t="b">
        <f>AND('pg4'!S496&lt;&gt;"Cancelled",'pg4'!S496&lt;&gt;"Account",'pg4'!S496&lt;&gt;"Pending",'pg4'!S496&lt;&gt;"")</f>
        <v>0</v>
      </c>
      <c r="AC1994" s="1" t="str">
        <f>IF(AB1994=TRUE,'pg4'!C496,"")</f>
        <v/>
      </c>
      <c r="AD1994" s="1" t="str">
        <f>IF('pg4'!S496="Ordered",'pg4'!C496,"")</f>
        <v/>
      </c>
      <c r="AE1994" s="2" t="str">
        <f>IF('pg4'!C496&lt;&gt;"",COUNTIF(AD2:AD3002,'pg4'!C496)&gt;4,"--")</f>
        <v>--</v>
      </c>
      <c r="AF1994" s="1" t="str">
        <f ca="1">IF(startDate="",0,IF(AND('pg4'!T496&gt;=startDate,'pg4'!T496&lt;=endDate,'pg4'!R496&lt;&gt;""),'pg4'!R496,""))</f>
        <v/>
      </c>
      <c r="AG1994" s="110" t="str">
        <f>IF(AC1994="","",COUNTIFS(AC2:AC3002,AC1994))</f>
        <v/>
      </c>
      <c r="AH1994" s="2" t="str">
        <f ca="1">IFERROR(MONTH('pg4'!T496),"--")</f>
        <v>--</v>
      </c>
      <c r="AI1994" s="1">
        <f ca="1">COUNTIFS(AC2:AC3002,'pg4'!C496,AH2:AH3002,AH1994)</f>
        <v>0</v>
      </c>
    </row>
    <row r="1995" spans="27:35" ht="12.75" customHeight="1">
      <c r="AA1995" s="1">
        <f t="shared" si="32"/>
        <v>1994</v>
      </c>
      <c r="AB1995" s="1" t="b">
        <f>AND('pg4'!S497&lt;&gt;"Cancelled",'pg4'!S497&lt;&gt;"Account",'pg4'!S497&lt;&gt;"Pending",'pg4'!S497&lt;&gt;"")</f>
        <v>0</v>
      </c>
      <c r="AC1995" s="1" t="str">
        <f>IF(AB1995=TRUE,'pg4'!C497,"")</f>
        <v/>
      </c>
      <c r="AD1995" s="1" t="str">
        <f>IF('pg4'!S497="Ordered",'pg4'!C497,"")</f>
        <v/>
      </c>
      <c r="AE1995" s="2" t="str">
        <f>IF('pg4'!C497&lt;&gt;"",COUNTIF(AD2:AD3002,'pg4'!C497)&gt;4,"--")</f>
        <v>--</v>
      </c>
      <c r="AF1995" s="1" t="str">
        <f ca="1">IF(startDate="",0,IF(AND('pg4'!T497&gt;=startDate,'pg4'!T497&lt;=endDate,'pg4'!R497&lt;&gt;""),'pg4'!R497,""))</f>
        <v/>
      </c>
      <c r="AG1995" s="110" t="str">
        <f>IF(AC1995="","",COUNTIFS(AC2:AC3002,AC1995))</f>
        <v/>
      </c>
      <c r="AH1995" s="2" t="str">
        <f ca="1">IFERROR(MONTH('pg4'!T497),"--")</f>
        <v>--</v>
      </c>
      <c r="AI1995" s="1">
        <f ca="1">COUNTIFS(AC2:AC3002,'pg4'!C497,AH2:AH3002,AH1995)</f>
        <v>0</v>
      </c>
    </row>
    <row r="1996" spans="27:35" ht="12.75" customHeight="1">
      <c r="AA1996" s="1">
        <f t="shared" si="32"/>
        <v>1995</v>
      </c>
      <c r="AB1996" s="1" t="b">
        <f>AND('pg4'!S498&lt;&gt;"Cancelled",'pg4'!S498&lt;&gt;"Account",'pg4'!S498&lt;&gt;"Pending",'pg4'!S498&lt;&gt;"")</f>
        <v>0</v>
      </c>
      <c r="AC1996" s="1" t="str">
        <f>IF(AB1996=TRUE,'pg4'!C498,"")</f>
        <v/>
      </c>
      <c r="AD1996" s="1" t="str">
        <f>IF('pg4'!S498="Ordered",'pg4'!C498,"")</f>
        <v/>
      </c>
      <c r="AE1996" s="2" t="str">
        <f>IF('pg4'!C498&lt;&gt;"",COUNTIF(AD2:AD3002,'pg4'!C498)&gt;4,"--")</f>
        <v>--</v>
      </c>
      <c r="AF1996" s="1" t="str">
        <f ca="1">IF(startDate="",0,IF(AND('pg4'!T498&gt;=startDate,'pg4'!T498&lt;=endDate,'pg4'!R498&lt;&gt;""),'pg4'!R498,""))</f>
        <v/>
      </c>
      <c r="AG1996" s="110" t="str">
        <f>IF(AC1996="","",COUNTIFS(AC2:AC3002,AC1996))</f>
        <v/>
      </c>
      <c r="AH1996" s="2" t="str">
        <f ca="1">IFERROR(MONTH('pg4'!T498),"--")</f>
        <v>--</v>
      </c>
      <c r="AI1996" s="1">
        <f ca="1">COUNTIFS(AC2:AC3002,'pg4'!C498,AH2:AH3002,AH1996)</f>
        <v>0</v>
      </c>
    </row>
    <row r="1997" spans="27:35" ht="12.75" customHeight="1">
      <c r="AA1997" s="1">
        <f t="shared" si="32"/>
        <v>1996</v>
      </c>
      <c r="AB1997" s="1" t="b">
        <f>AND('pg4'!S499&lt;&gt;"Cancelled",'pg4'!S499&lt;&gt;"Account",'pg4'!S499&lt;&gt;"Pending",'pg4'!S499&lt;&gt;"")</f>
        <v>0</v>
      </c>
      <c r="AC1997" s="1" t="str">
        <f>IF(AB1997=TRUE,'pg4'!C499,"")</f>
        <v/>
      </c>
      <c r="AD1997" s="1" t="str">
        <f>IF('pg4'!S499="Ordered",'pg4'!C499,"")</f>
        <v/>
      </c>
      <c r="AE1997" s="2" t="str">
        <f>IF('pg4'!C499&lt;&gt;"",COUNTIF(AD2:AD3002,'pg4'!C499)&gt;4,"--")</f>
        <v>--</v>
      </c>
      <c r="AF1997" s="1" t="str">
        <f ca="1">IF(startDate="",0,IF(AND('pg4'!T499&gt;=startDate,'pg4'!T499&lt;=endDate,'pg4'!R499&lt;&gt;""),'pg4'!R499,""))</f>
        <v/>
      </c>
      <c r="AG1997" s="110" t="str">
        <f>IF(AC1997="","",COUNTIFS(AC2:AC3002,AC1997))</f>
        <v/>
      </c>
      <c r="AH1997" s="2" t="str">
        <f ca="1">IFERROR(MONTH('pg4'!T499),"--")</f>
        <v>--</v>
      </c>
      <c r="AI1997" s="1">
        <f ca="1">COUNTIFS(AC2:AC3002,'pg4'!C499,AH2:AH3002,AH1997)</f>
        <v>0</v>
      </c>
    </row>
    <row r="1998" spans="27:35" ht="12.75" customHeight="1">
      <c r="AA1998" s="1">
        <f t="shared" si="32"/>
        <v>1997</v>
      </c>
      <c r="AB1998" s="1" t="b">
        <f>AND('pg4'!S500&lt;&gt;"Cancelled",'pg4'!S500&lt;&gt;"Account",'pg4'!S500&lt;&gt;"Pending",'pg4'!S500&lt;&gt;"")</f>
        <v>0</v>
      </c>
      <c r="AC1998" s="1" t="str">
        <f>IF(AB1998=TRUE,'pg4'!C500,"")</f>
        <v/>
      </c>
      <c r="AD1998" s="1" t="str">
        <f>IF('pg4'!S500="Ordered",'pg4'!C500,"")</f>
        <v/>
      </c>
      <c r="AE1998" s="2" t="str">
        <f>IF('pg4'!C500&lt;&gt;"",COUNTIF(AD2:AD3002,'pg4'!C500)&gt;4,"--")</f>
        <v>--</v>
      </c>
      <c r="AF1998" s="1" t="str">
        <f ca="1">IF(startDate="",0,IF(AND('pg4'!T500&gt;=startDate,'pg4'!T500&lt;=endDate,'pg4'!R500&lt;&gt;""),'pg4'!R500,""))</f>
        <v/>
      </c>
      <c r="AG1998" s="110" t="str">
        <f>IF(AC1998="","",COUNTIFS(AC2:AC3002,AC1998))</f>
        <v/>
      </c>
      <c r="AH1998" s="2" t="str">
        <f ca="1">IFERROR(MONTH('pg4'!T500),"--")</f>
        <v>--</v>
      </c>
      <c r="AI1998" s="1">
        <f ca="1">COUNTIFS(AC2:AC3002,'pg4'!C500,AH2:AH3002,AH1998)</f>
        <v>0</v>
      </c>
    </row>
    <row r="1999" spans="27:35" ht="12.75" customHeight="1">
      <c r="AA1999" s="1">
        <f t="shared" si="32"/>
        <v>1998</v>
      </c>
      <c r="AB1999" s="1" t="b">
        <f>AND('pg4'!S501&lt;&gt;"Cancelled",'pg4'!S501&lt;&gt;"Account",'pg4'!S501&lt;&gt;"Pending",'pg4'!S501&lt;&gt;"")</f>
        <v>0</v>
      </c>
      <c r="AC1999" s="1" t="str">
        <f>IF(AB1999=TRUE,'pg4'!C501,"")</f>
        <v/>
      </c>
      <c r="AD1999" s="1" t="str">
        <f>IF('pg4'!S501="Ordered",'pg4'!C501,"")</f>
        <v/>
      </c>
      <c r="AE1999" s="2" t="str">
        <f>IF('pg4'!C501&lt;&gt;"",COUNTIF(AD2:AD3002,'pg4'!C501)&gt;4,"--")</f>
        <v>--</v>
      </c>
      <c r="AF1999" s="1" t="str">
        <f ca="1">IF(startDate="",0,IF(AND('pg4'!T501&gt;=startDate,'pg4'!T501&lt;=endDate,'pg4'!R501&lt;&gt;""),'pg4'!R501,""))</f>
        <v/>
      </c>
      <c r="AG1999" s="110" t="str">
        <f>IF(AC1999="","",COUNTIFS(AC2:AC3002,AC1999))</f>
        <v/>
      </c>
      <c r="AH1999" s="2" t="str">
        <f ca="1">IFERROR(MONTH('pg4'!T501),"--")</f>
        <v>--</v>
      </c>
      <c r="AI1999" s="1">
        <f ca="1">COUNTIFS(AC2:AC3002,'pg4'!C501,AH2:AH3002,AH1999)</f>
        <v>0</v>
      </c>
    </row>
    <row r="2000" spans="27:35" ht="12.75" customHeight="1">
      <c r="AA2000" s="1">
        <f t="shared" si="32"/>
        <v>1999</v>
      </c>
      <c r="AB2000" s="1" t="b">
        <f>AND('pg4'!S502&lt;&gt;"Cancelled",'pg4'!S502&lt;&gt;"Account",'pg4'!S502&lt;&gt;"Pending",'pg4'!S502&lt;&gt;"")</f>
        <v>0</v>
      </c>
      <c r="AC2000" s="1" t="str">
        <f>IF(AB2000=TRUE,'pg4'!C502,"")</f>
        <v/>
      </c>
      <c r="AD2000" s="1" t="str">
        <f>IF('pg4'!S502="Ordered",'pg4'!C502,"")</f>
        <v/>
      </c>
      <c r="AE2000" s="2" t="str">
        <f>IF('pg4'!C502&lt;&gt;"",COUNTIF(AD2:AD3002,'pg4'!C502)&gt;4,"--")</f>
        <v>--</v>
      </c>
      <c r="AF2000" s="1" t="str">
        <f ca="1">IF(startDate="",0,IF(AND('pg4'!T502&gt;=startDate,'pg4'!T502&lt;=endDate,'pg4'!R502&lt;&gt;""),'pg4'!R502,""))</f>
        <v/>
      </c>
      <c r="AG2000" s="110" t="str">
        <f>IF(AC2000="","",COUNTIFS(AC2:AC3002,AC2000))</f>
        <v/>
      </c>
      <c r="AH2000" s="2" t="str">
        <f ca="1">IFERROR(MONTH('pg4'!T502),"--")</f>
        <v>--</v>
      </c>
      <c r="AI2000" s="1">
        <f ca="1">COUNTIFS(AC2:AC3002,'pg4'!C502,AH2:AH3002,AH2000)</f>
        <v>0</v>
      </c>
    </row>
    <row r="2001" spans="27:35" ht="12.75" customHeight="1">
      <c r="AA2001" s="1">
        <f t="shared" si="32"/>
        <v>2000</v>
      </c>
      <c r="AB2001" s="1" t="b">
        <f>AND('pg4'!S503&lt;&gt;"Cancelled",'pg4'!S503&lt;&gt;"Account",'pg4'!S503&lt;&gt;"Pending",'pg4'!S503&lt;&gt;"")</f>
        <v>0</v>
      </c>
      <c r="AC2001" s="1" t="str">
        <f>IF(AB2001=TRUE,'pg4'!C503,"")</f>
        <v/>
      </c>
      <c r="AD2001" s="1" t="str">
        <f>IF('pg4'!S503="Ordered",'pg4'!C503,"")</f>
        <v/>
      </c>
      <c r="AE2001" s="2" t="str">
        <f>IF('pg4'!C503&lt;&gt;"",COUNTIF(AD2:AD3002,'pg4'!C503)&gt;4,"--")</f>
        <v>--</v>
      </c>
      <c r="AF2001" s="1" t="str">
        <f ca="1">IF(startDate="",0,IF(AND('pg4'!T503&gt;=startDate,'pg4'!T503&lt;=endDate,'pg4'!R503&lt;&gt;""),'pg4'!R503,""))</f>
        <v/>
      </c>
      <c r="AG2001" s="110" t="str">
        <f>IF(AC2001="","",COUNTIFS(AC2:AC3002,AC2001))</f>
        <v/>
      </c>
      <c r="AH2001" s="2" t="str">
        <f ca="1">IFERROR(MONTH('pg4'!T503),"--")</f>
        <v>--</v>
      </c>
      <c r="AI2001" s="1">
        <f ca="1">COUNTIFS(AC2:AC3002,'pg4'!C503,AH2:AH3002,AH2001)</f>
        <v>0</v>
      </c>
    </row>
    <row r="2002" spans="27:35" ht="12.75" customHeight="1">
      <c r="AA2002" s="1">
        <f t="shared" si="32"/>
        <v>2001</v>
      </c>
      <c r="AB2002" s="1" t="b">
        <f>AND('pg5'!S4&lt;&gt;"Cancelled",'pg5'!S4&lt;&gt;"Account",'pg5'!S4&lt;&gt;"Pending",'pg5'!S4&lt;&gt;"")</f>
        <v>0</v>
      </c>
      <c r="AC2002" s="1" t="str">
        <f>IF(AB2002=TRUE,'pg5'!C4,"")</f>
        <v/>
      </c>
      <c r="AD2002" s="1" t="str">
        <f>IF('pg5'!S4="Ordered",'pg5'!C4,"")</f>
        <v/>
      </c>
      <c r="AE2002" s="2" t="str">
        <f>IF('pg5'!C4&lt;&gt;"",COUNTIF(AD2:AD3002,'pg5'!C4)&gt;4,"--")</f>
        <v>--</v>
      </c>
      <c r="AF2002" s="1" t="str">
        <f ca="1">IF(startDate="",0,IF(AND('pg5'!T4&gt;=startDate,'pg5'!T4&lt;=endDate,'pg5'!R4&lt;&gt;""),'pg5'!R4,""))</f>
        <v/>
      </c>
      <c r="AG2002" s="110" t="str">
        <f>IF(AC2002="","",COUNTIFS(AC2:AC3002,AC2002))</f>
        <v/>
      </c>
      <c r="AH2002" s="2" t="str">
        <f ca="1">IFERROR(MONTH('pg5'!T4),"--")</f>
        <v>--</v>
      </c>
      <c r="AI2002" s="1">
        <f ca="1">COUNTIFS(AC2:AC3002,'pg5'!C4,AH2:AH3002,AH2002)</f>
        <v>0</v>
      </c>
    </row>
    <row r="2003" spans="27:35" ht="12.75" customHeight="1">
      <c r="AA2003" s="1">
        <f t="shared" si="32"/>
        <v>2002</v>
      </c>
      <c r="AB2003" s="1" t="b">
        <f>AND('pg5'!S5&lt;&gt;"Cancelled",'pg5'!S5&lt;&gt;"Account",'pg5'!S5&lt;&gt;"Pending",'pg5'!S5&lt;&gt;"")</f>
        <v>0</v>
      </c>
      <c r="AC2003" s="1" t="str">
        <f>IF(AB2003=TRUE,'pg5'!C5,"")</f>
        <v/>
      </c>
      <c r="AD2003" s="1" t="str">
        <f>IF('pg5'!S5="Ordered",'pg5'!C5,"")</f>
        <v/>
      </c>
      <c r="AE2003" s="2" t="str">
        <f>IF('pg5'!C5&lt;&gt;"",COUNTIF(AD2:AD3002,'pg5'!C5)&gt;4,"--")</f>
        <v>--</v>
      </c>
      <c r="AF2003" s="1" t="str">
        <f ca="1">IF(startDate="",0,IF(AND('pg5'!T5&gt;=startDate,'pg5'!T5&lt;=endDate,'pg5'!R5&lt;&gt;""),'pg5'!R5,""))</f>
        <v/>
      </c>
      <c r="AG2003" s="110" t="str">
        <f>IF(AC2003="","",COUNTIFS(AC2:AC3002,AC2003))</f>
        <v/>
      </c>
      <c r="AH2003" s="2" t="str">
        <f ca="1">IFERROR(MONTH('pg5'!T5),"--")</f>
        <v>--</v>
      </c>
      <c r="AI2003" s="1">
        <f ca="1">COUNTIFS(AC2:AC3002,'pg5'!C5,AH2:AH3002,AH2003)</f>
        <v>0</v>
      </c>
    </row>
    <row r="2004" spans="27:35" ht="12.75" customHeight="1">
      <c r="AA2004" s="1">
        <f t="shared" si="32"/>
        <v>2003</v>
      </c>
      <c r="AB2004" s="1" t="b">
        <f>AND('pg5'!S6&lt;&gt;"Cancelled",'pg5'!S6&lt;&gt;"Account",'pg5'!S6&lt;&gt;"Pending",'pg5'!S6&lt;&gt;"")</f>
        <v>0</v>
      </c>
      <c r="AC2004" s="1" t="str">
        <f>IF(AB2004=TRUE,'pg5'!C6,"")</f>
        <v/>
      </c>
      <c r="AD2004" s="1" t="str">
        <f>IF('pg5'!S6="Ordered",'pg5'!C6,"")</f>
        <v/>
      </c>
      <c r="AE2004" s="2" t="str">
        <f>IF('pg5'!C6&lt;&gt;"",COUNTIF(AD2:AD3002,'pg5'!C6)&gt;4,"--")</f>
        <v>--</v>
      </c>
      <c r="AF2004" s="1" t="str">
        <f ca="1">IF(startDate="",0,IF(AND('pg5'!T6&gt;=startDate,'pg5'!T6&lt;=endDate,'pg5'!R6&lt;&gt;""),'pg5'!R6,""))</f>
        <v/>
      </c>
      <c r="AG2004" s="110" t="str">
        <f>IF(AC2004="","",COUNTIFS(AC2:AC3002,AC2004))</f>
        <v/>
      </c>
      <c r="AH2004" s="2" t="str">
        <f ca="1">IFERROR(MONTH('pg5'!T6),"--")</f>
        <v>--</v>
      </c>
      <c r="AI2004" s="1">
        <f ca="1">COUNTIFS(AC2:AC3002,'pg5'!C6,AH2:AH3002,AH2004)</f>
        <v>0</v>
      </c>
    </row>
    <row r="2005" spans="27:35" ht="12.75" customHeight="1">
      <c r="AA2005" s="1">
        <f t="shared" si="32"/>
        <v>2004</v>
      </c>
      <c r="AB2005" s="1" t="b">
        <f>AND('pg5'!S7&lt;&gt;"Cancelled",'pg5'!S7&lt;&gt;"Account",'pg5'!S7&lt;&gt;"Pending",'pg5'!S7&lt;&gt;"")</f>
        <v>0</v>
      </c>
      <c r="AC2005" s="1" t="str">
        <f>IF(AB2005=TRUE,'pg5'!C7,"")</f>
        <v/>
      </c>
      <c r="AD2005" s="1" t="str">
        <f>IF('pg5'!S7="Ordered",'pg5'!C7,"")</f>
        <v/>
      </c>
      <c r="AE2005" s="2" t="str">
        <f>IF('pg5'!C7&lt;&gt;"",COUNTIF(AD2:AD3002,'pg5'!C7)&gt;4,"--")</f>
        <v>--</v>
      </c>
      <c r="AF2005" s="1" t="str">
        <f ca="1">IF(startDate="",0,IF(AND('pg5'!T7&gt;=startDate,'pg5'!T7&lt;=endDate,'pg5'!R7&lt;&gt;""),'pg5'!R7,""))</f>
        <v/>
      </c>
      <c r="AG2005" s="110" t="str">
        <f>IF(AC2005="","",COUNTIFS(AC2:AC3002,AC2005))</f>
        <v/>
      </c>
      <c r="AH2005" s="2" t="str">
        <f ca="1">IFERROR(MONTH('pg5'!T7),"--")</f>
        <v>--</v>
      </c>
      <c r="AI2005" s="1">
        <f ca="1">COUNTIFS(AC2:AC3002,'pg5'!C7,AH2:AH3002,AH2005)</f>
        <v>0</v>
      </c>
    </row>
    <row r="2006" spans="27:35" ht="12.75" customHeight="1">
      <c r="AA2006" s="1">
        <f t="shared" si="32"/>
        <v>2005</v>
      </c>
      <c r="AB2006" s="1" t="b">
        <f>AND('pg5'!S8&lt;&gt;"Cancelled",'pg5'!S8&lt;&gt;"Account",'pg5'!S8&lt;&gt;"Pending",'pg5'!S8&lt;&gt;"")</f>
        <v>0</v>
      </c>
      <c r="AC2006" s="1" t="str">
        <f>IF(AB2006=TRUE,'pg5'!C8,"")</f>
        <v/>
      </c>
      <c r="AD2006" s="1" t="str">
        <f>IF('pg5'!S8="Ordered",'pg5'!C8,"")</f>
        <v/>
      </c>
      <c r="AE2006" s="2" t="str">
        <f>IF('pg5'!C8&lt;&gt;"",COUNTIF(AD2:AD3002,'pg5'!C8)&gt;4,"--")</f>
        <v>--</v>
      </c>
      <c r="AF2006" s="1" t="str">
        <f ca="1">IF(startDate="",0,IF(AND('pg5'!T8&gt;=startDate,'pg5'!T8&lt;=endDate,'pg5'!R8&lt;&gt;""),'pg5'!R8,""))</f>
        <v/>
      </c>
      <c r="AG2006" s="110" t="str">
        <f>IF(AC2006="","",COUNTIFS(AC2:AC3002,AC2006))</f>
        <v/>
      </c>
      <c r="AH2006" s="2" t="str">
        <f ca="1">IFERROR(MONTH('pg5'!T8),"--")</f>
        <v>--</v>
      </c>
      <c r="AI2006" s="1">
        <f ca="1">COUNTIFS(AC2:AC3002,'pg5'!C8,AH2:AH3002,AH2006)</f>
        <v>0</v>
      </c>
    </row>
    <row r="2007" spans="27:35" ht="12.75" customHeight="1">
      <c r="AA2007" s="1">
        <f t="shared" si="32"/>
        <v>2006</v>
      </c>
      <c r="AB2007" s="1" t="b">
        <f>AND('pg5'!S9&lt;&gt;"Cancelled",'pg5'!S9&lt;&gt;"Account",'pg5'!S9&lt;&gt;"Pending",'pg5'!S9&lt;&gt;"")</f>
        <v>0</v>
      </c>
      <c r="AC2007" s="1" t="str">
        <f>IF(AB2007=TRUE,'pg5'!C9,"")</f>
        <v/>
      </c>
      <c r="AD2007" s="1" t="str">
        <f>IF('pg5'!S9="Ordered",'pg5'!C9,"")</f>
        <v/>
      </c>
      <c r="AE2007" s="2" t="str">
        <f>IF('pg5'!C9&lt;&gt;"",COUNTIF(AD2:AD3002,'pg5'!C9)&gt;4,"--")</f>
        <v>--</v>
      </c>
      <c r="AF2007" s="1" t="str">
        <f ca="1">IF(startDate="",0,IF(AND('pg5'!T9&gt;=startDate,'pg5'!T9&lt;=endDate,'pg5'!R9&lt;&gt;""),'pg5'!R9,""))</f>
        <v/>
      </c>
      <c r="AG2007" s="110" t="str">
        <f>IF(AC2007="","",COUNTIFS(AC2:AC3002,AC2007))</f>
        <v/>
      </c>
      <c r="AH2007" s="2" t="str">
        <f ca="1">IFERROR(MONTH('pg5'!T9),"--")</f>
        <v>--</v>
      </c>
      <c r="AI2007" s="1">
        <f ca="1">COUNTIFS(AC2:AC3002,'pg5'!C9,AH2:AH3002,AH2007)</f>
        <v>0</v>
      </c>
    </row>
    <row r="2008" spans="27:35" ht="12.75" customHeight="1">
      <c r="AA2008" s="1">
        <f t="shared" si="32"/>
        <v>2007</v>
      </c>
      <c r="AB2008" s="1" t="b">
        <f>AND('pg5'!S10&lt;&gt;"Cancelled",'pg5'!S10&lt;&gt;"Account",'pg5'!S10&lt;&gt;"Pending",'pg5'!S10&lt;&gt;"")</f>
        <v>0</v>
      </c>
      <c r="AC2008" s="1" t="str">
        <f>IF(AB2008=TRUE,'pg5'!C10,"")</f>
        <v/>
      </c>
      <c r="AD2008" s="1" t="str">
        <f>IF('pg5'!S10="Ordered",'pg5'!C10,"")</f>
        <v/>
      </c>
      <c r="AE2008" s="2" t="str">
        <f>IF('pg5'!C10&lt;&gt;"",COUNTIF(AD2:AD3002,'pg5'!C10)&gt;4,"--")</f>
        <v>--</v>
      </c>
      <c r="AF2008" s="1" t="str">
        <f ca="1">IF(startDate="",0,IF(AND('pg5'!T10&gt;=startDate,'pg5'!T10&lt;=endDate,'pg5'!R10&lt;&gt;""),'pg5'!R10,""))</f>
        <v/>
      </c>
      <c r="AG2008" s="110" t="str">
        <f>IF(AC2008="","",COUNTIFS(AC2:AC3002,AC2008))</f>
        <v/>
      </c>
      <c r="AH2008" s="2" t="str">
        <f ca="1">IFERROR(MONTH('pg5'!T10),"--")</f>
        <v>--</v>
      </c>
      <c r="AI2008" s="1">
        <f ca="1">COUNTIFS(AC2:AC3002,'pg5'!C10,AH2:AH3002,AH2008)</f>
        <v>0</v>
      </c>
    </row>
    <row r="2009" spans="27:35" ht="12.75" customHeight="1">
      <c r="AA2009" s="1">
        <f t="shared" si="32"/>
        <v>2008</v>
      </c>
      <c r="AB2009" s="1" t="b">
        <f>AND('pg5'!S11&lt;&gt;"Cancelled",'pg5'!S11&lt;&gt;"Account",'pg5'!S11&lt;&gt;"Pending",'pg5'!S11&lt;&gt;"")</f>
        <v>0</v>
      </c>
      <c r="AC2009" s="1" t="str">
        <f>IF(AB2009=TRUE,'pg5'!C11,"")</f>
        <v/>
      </c>
      <c r="AD2009" s="1" t="str">
        <f>IF('pg5'!S11="Ordered",'pg5'!C11,"")</f>
        <v/>
      </c>
      <c r="AE2009" s="2" t="str">
        <f>IF('pg5'!C11&lt;&gt;"",COUNTIF(AD2:AD3002,'pg5'!C11)&gt;4,"--")</f>
        <v>--</v>
      </c>
      <c r="AF2009" s="1" t="str">
        <f ca="1">IF(startDate="",0,IF(AND('pg5'!T11&gt;=startDate,'pg5'!T11&lt;=endDate,'pg5'!R11&lt;&gt;""),'pg5'!R11,""))</f>
        <v/>
      </c>
      <c r="AG2009" s="110" t="str">
        <f>IF(AC2009="","",COUNTIFS(AC2:AC3002,AC2009))</f>
        <v/>
      </c>
      <c r="AH2009" s="2" t="str">
        <f ca="1">IFERROR(MONTH('pg5'!T11),"--")</f>
        <v>--</v>
      </c>
      <c r="AI2009" s="1">
        <f ca="1">COUNTIFS(AC2:AC3002,'pg5'!C11,AH2:AH3002,AH2009)</f>
        <v>0</v>
      </c>
    </row>
    <row r="2010" spans="27:35" ht="12.75" customHeight="1">
      <c r="AA2010" s="1">
        <f t="shared" si="32"/>
        <v>2009</v>
      </c>
      <c r="AB2010" s="1" t="b">
        <f>AND('pg5'!S12&lt;&gt;"Cancelled",'pg5'!S12&lt;&gt;"Account",'pg5'!S12&lt;&gt;"Pending",'pg5'!S12&lt;&gt;"")</f>
        <v>0</v>
      </c>
      <c r="AC2010" s="1" t="str">
        <f>IF(AB2010=TRUE,'pg5'!C12,"")</f>
        <v/>
      </c>
      <c r="AD2010" s="1" t="str">
        <f>IF('pg5'!S12="Ordered",'pg5'!C12,"")</f>
        <v/>
      </c>
      <c r="AE2010" s="2" t="str">
        <f>IF('pg5'!C12&lt;&gt;"",COUNTIF(AD2:AD3002,'pg5'!C12)&gt;4,"--")</f>
        <v>--</v>
      </c>
      <c r="AF2010" s="1" t="str">
        <f ca="1">IF(startDate="",0,IF(AND('pg5'!T12&gt;=startDate,'pg5'!T12&lt;=endDate,'pg5'!R12&lt;&gt;""),'pg5'!R12,""))</f>
        <v/>
      </c>
      <c r="AG2010" s="110" t="str">
        <f>IF(AC2010="","",COUNTIFS(AC2:AC3002,AC2010))</f>
        <v/>
      </c>
      <c r="AH2010" s="2" t="str">
        <f ca="1">IFERROR(MONTH('pg5'!T12),"--")</f>
        <v>--</v>
      </c>
      <c r="AI2010" s="1">
        <f ca="1">COUNTIFS(AC2:AC3002,'pg5'!C12,AH2:AH3002,AH2010)</f>
        <v>0</v>
      </c>
    </row>
    <row r="2011" spans="27:35" ht="12.75" customHeight="1">
      <c r="AA2011" s="1">
        <f t="shared" si="32"/>
        <v>2010</v>
      </c>
      <c r="AB2011" s="1" t="b">
        <f>AND('pg5'!S13&lt;&gt;"Cancelled",'pg5'!S13&lt;&gt;"Account",'pg5'!S13&lt;&gt;"Pending",'pg5'!S13&lt;&gt;"")</f>
        <v>0</v>
      </c>
      <c r="AC2011" s="1" t="str">
        <f>IF(AB2011=TRUE,'pg5'!C13,"")</f>
        <v/>
      </c>
      <c r="AD2011" s="1" t="str">
        <f>IF('pg5'!S13="Ordered",'pg5'!C13,"")</f>
        <v/>
      </c>
      <c r="AE2011" s="2" t="str">
        <f>IF('pg5'!C13&lt;&gt;"",COUNTIF(AD2:AD3002,'pg5'!C13)&gt;4,"--")</f>
        <v>--</v>
      </c>
      <c r="AF2011" s="1" t="str">
        <f ca="1">IF(startDate="",0,IF(AND('pg5'!T13&gt;=startDate,'pg5'!T13&lt;=endDate,'pg5'!R13&lt;&gt;""),'pg5'!R13,""))</f>
        <v/>
      </c>
      <c r="AG2011" s="110" t="str">
        <f>IF(AC2011="","",COUNTIFS(AC2:AC3002,AC2011))</f>
        <v/>
      </c>
      <c r="AH2011" s="2" t="str">
        <f ca="1">IFERROR(MONTH('pg5'!T13),"--")</f>
        <v>--</v>
      </c>
      <c r="AI2011" s="1">
        <f ca="1">COUNTIFS(AC2:AC3002,'pg5'!C13,AH2:AH3002,AH2011)</f>
        <v>0</v>
      </c>
    </row>
    <row r="2012" spans="27:35" ht="12.75" customHeight="1">
      <c r="AA2012" s="1">
        <f t="shared" si="32"/>
        <v>2011</v>
      </c>
      <c r="AB2012" s="1" t="b">
        <f>AND('pg5'!S14&lt;&gt;"Cancelled",'pg5'!S14&lt;&gt;"Account",'pg5'!S14&lt;&gt;"Pending",'pg5'!S14&lt;&gt;"")</f>
        <v>0</v>
      </c>
      <c r="AC2012" s="1" t="str">
        <f>IF(AB2012=TRUE,'pg5'!C14,"")</f>
        <v/>
      </c>
      <c r="AD2012" s="1" t="str">
        <f>IF('pg5'!S14="Ordered",'pg5'!C14,"")</f>
        <v/>
      </c>
      <c r="AE2012" s="2" t="str">
        <f>IF('pg5'!C14&lt;&gt;"",COUNTIF(AD2:AD3002,'pg5'!C14)&gt;4,"--")</f>
        <v>--</v>
      </c>
      <c r="AF2012" s="1" t="str">
        <f ca="1">IF(startDate="",0,IF(AND('pg5'!T14&gt;=startDate,'pg5'!T14&lt;=endDate,'pg5'!R14&lt;&gt;""),'pg5'!R14,""))</f>
        <v/>
      </c>
      <c r="AG2012" s="110" t="str">
        <f>IF(AC2012="","",COUNTIFS(AC2:AC3002,AC2012))</f>
        <v/>
      </c>
      <c r="AH2012" s="2" t="str">
        <f ca="1">IFERROR(MONTH('pg5'!T14),"--")</f>
        <v>--</v>
      </c>
      <c r="AI2012" s="1">
        <f ca="1">COUNTIFS(AC2:AC3002,'pg5'!C14,AH2:AH3002,AH2012)</f>
        <v>0</v>
      </c>
    </row>
    <row r="2013" spans="27:35" ht="12.75" customHeight="1">
      <c r="AA2013" s="1">
        <f t="shared" si="32"/>
        <v>2012</v>
      </c>
      <c r="AB2013" s="1" t="b">
        <f>AND('pg5'!S15&lt;&gt;"Cancelled",'pg5'!S15&lt;&gt;"Account",'pg5'!S15&lt;&gt;"Pending",'pg5'!S15&lt;&gt;"")</f>
        <v>0</v>
      </c>
      <c r="AC2013" s="1" t="str">
        <f>IF(AB2013=TRUE,'pg5'!C15,"")</f>
        <v/>
      </c>
      <c r="AD2013" s="1" t="str">
        <f>IF('pg5'!S15="Ordered",'pg5'!C15,"")</f>
        <v/>
      </c>
      <c r="AE2013" s="2" t="str">
        <f>IF('pg5'!C15&lt;&gt;"",COUNTIF(AD2:AD3002,'pg5'!C15)&gt;4,"--")</f>
        <v>--</v>
      </c>
      <c r="AF2013" s="1" t="str">
        <f ca="1">IF(startDate="",0,IF(AND('pg5'!T15&gt;=startDate,'pg5'!T15&lt;=endDate,'pg5'!R15&lt;&gt;""),'pg5'!R15,""))</f>
        <v/>
      </c>
      <c r="AG2013" s="110" t="str">
        <f>IF(AC2013="","",COUNTIFS(AC2:AC3002,AC2013))</f>
        <v/>
      </c>
      <c r="AH2013" s="2" t="str">
        <f ca="1">IFERROR(MONTH('pg5'!T15),"--")</f>
        <v>--</v>
      </c>
      <c r="AI2013" s="1">
        <f ca="1">COUNTIFS(AC2:AC3002,'pg5'!C15,AH2:AH3002,AH2013)</f>
        <v>0</v>
      </c>
    </row>
    <row r="2014" spans="27:35" ht="12.75" customHeight="1">
      <c r="AA2014" s="1">
        <f t="shared" si="32"/>
        <v>2013</v>
      </c>
      <c r="AB2014" s="1" t="b">
        <f>AND('pg5'!S16&lt;&gt;"Cancelled",'pg5'!S16&lt;&gt;"Account",'pg5'!S16&lt;&gt;"Pending",'pg5'!S16&lt;&gt;"")</f>
        <v>0</v>
      </c>
      <c r="AC2014" s="1" t="str">
        <f>IF(AB2014=TRUE,'pg5'!C16,"")</f>
        <v/>
      </c>
      <c r="AD2014" s="1" t="str">
        <f>IF('pg5'!S16="Ordered",'pg5'!C16,"")</f>
        <v/>
      </c>
      <c r="AE2014" s="2" t="str">
        <f>IF('pg5'!C16&lt;&gt;"",COUNTIF(AD2:AD3002,'pg5'!C16)&gt;4,"--")</f>
        <v>--</v>
      </c>
      <c r="AF2014" s="1" t="str">
        <f ca="1">IF(startDate="",0,IF(AND('pg5'!T16&gt;=startDate,'pg5'!T16&lt;=endDate,'pg5'!R16&lt;&gt;""),'pg5'!R16,""))</f>
        <v/>
      </c>
      <c r="AG2014" s="110" t="str">
        <f>IF(AC2014="","",COUNTIFS(AC2:AC3002,AC2014))</f>
        <v/>
      </c>
      <c r="AH2014" s="2" t="str">
        <f ca="1">IFERROR(MONTH('pg5'!T16),"--")</f>
        <v>--</v>
      </c>
      <c r="AI2014" s="1">
        <f ca="1">COUNTIFS(AC2:AC3002,'pg5'!C16,AH2:AH3002,AH2014)</f>
        <v>0</v>
      </c>
    </row>
    <row r="2015" spans="27:35" ht="12.75" customHeight="1">
      <c r="AA2015" s="1">
        <f t="shared" si="32"/>
        <v>2014</v>
      </c>
      <c r="AB2015" s="1" t="b">
        <f>AND('pg5'!S17&lt;&gt;"Cancelled",'pg5'!S17&lt;&gt;"Account",'pg5'!S17&lt;&gt;"Pending",'pg5'!S17&lt;&gt;"")</f>
        <v>0</v>
      </c>
      <c r="AC2015" s="1" t="str">
        <f>IF(AB2015=TRUE,'pg5'!C17,"")</f>
        <v/>
      </c>
      <c r="AD2015" s="1" t="str">
        <f>IF('pg5'!S17="Ordered",'pg5'!C17,"")</f>
        <v/>
      </c>
      <c r="AE2015" s="2" t="str">
        <f>IF('pg5'!C17&lt;&gt;"",COUNTIF(AD2:AD3002,'pg5'!C17)&gt;4,"--")</f>
        <v>--</v>
      </c>
      <c r="AF2015" s="1" t="str">
        <f ca="1">IF(startDate="",0,IF(AND('pg5'!T17&gt;=startDate,'pg5'!T17&lt;=endDate,'pg5'!R17&lt;&gt;""),'pg5'!R17,""))</f>
        <v/>
      </c>
      <c r="AG2015" s="110" t="str">
        <f>IF(AC2015="","",COUNTIFS(AC2:AC3002,AC2015))</f>
        <v/>
      </c>
      <c r="AH2015" s="2" t="str">
        <f ca="1">IFERROR(MONTH('pg5'!T17),"--")</f>
        <v>--</v>
      </c>
      <c r="AI2015" s="1">
        <f ca="1">COUNTIFS(AC2:AC3002,'pg5'!C17,AH2:AH3002,AH2015)</f>
        <v>0</v>
      </c>
    </row>
    <row r="2016" spans="27:35" ht="12.75" customHeight="1">
      <c r="AA2016" s="1">
        <f t="shared" si="32"/>
        <v>2015</v>
      </c>
      <c r="AB2016" s="1" t="b">
        <f>AND('pg5'!S18&lt;&gt;"Cancelled",'pg5'!S18&lt;&gt;"Account",'pg5'!S18&lt;&gt;"Pending",'pg5'!S18&lt;&gt;"")</f>
        <v>0</v>
      </c>
      <c r="AC2016" s="1" t="str">
        <f>IF(AB2016=TRUE,'pg5'!C18,"")</f>
        <v/>
      </c>
      <c r="AD2016" s="1" t="str">
        <f>IF('pg5'!S18="Ordered",'pg5'!C18,"")</f>
        <v/>
      </c>
      <c r="AE2016" s="2" t="str">
        <f>IF('pg5'!C18&lt;&gt;"",COUNTIF(AD2:AD3002,'pg5'!C18)&gt;4,"--")</f>
        <v>--</v>
      </c>
      <c r="AF2016" s="1" t="str">
        <f ca="1">IF(startDate="",0,IF(AND('pg5'!T18&gt;=startDate,'pg5'!T18&lt;=endDate,'pg5'!R18&lt;&gt;""),'pg5'!R18,""))</f>
        <v/>
      </c>
      <c r="AG2016" s="110" t="str">
        <f>IF(AC2016="","",COUNTIFS(AC2:AC3002,AC2016))</f>
        <v/>
      </c>
      <c r="AH2016" s="2" t="str">
        <f ca="1">IFERROR(MONTH('pg5'!T18),"--")</f>
        <v>--</v>
      </c>
      <c r="AI2016" s="1">
        <f ca="1">COUNTIFS(AC2:AC3002,'pg5'!C18,AH2:AH3002,AH2016)</f>
        <v>0</v>
      </c>
    </row>
    <row r="2017" spans="27:35" ht="12.75" customHeight="1">
      <c r="AA2017" s="1">
        <f t="shared" si="32"/>
        <v>2016</v>
      </c>
      <c r="AB2017" s="1" t="b">
        <f>AND('pg5'!S19&lt;&gt;"Cancelled",'pg5'!S19&lt;&gt;"Account",'pg5'!S19&lt;&gt;"Pending",'pg5'!S19&lt;&gt;"")</f>
        <v>0</v>
      </c>
      <c r="AC2017" s="1" t="str">
        <f>IF(AB2017=TRUE,'pg5'!C19,"")</f>
        <v/>
      </c>
      <c r="AD2017" s="1" t="str">
        <f>IF('pg5'!S19="Ordered",'pg5'!C19,"")</f>
        <v/>
      </c>
      <c r="AE2017" s="2" t="str">
        <f>IF('pg5'!C19&lt;&gt;"",COUNTIF(AD2:AD3002,'pg5'!C19)&gt;4,"--")</f>
        <v>--</v>
      </c>
      <c r="AF2017" s="1" t="str">
        <f ca="1">IF(startDate="",0,IF(AND('pg5'!T19&gt;=startDate,'pg5'!T19&lt;=endDate,'pg5'!R19&lt;&gt;""),'pg5'!R19,""))</f>
        <v/>
      </c>
      <c r="AG2017" s="110" t="str">
        <f>IF(AC2017="","",COUNTIFS(AC2:AC3002,AC2017))</f>
        <v/>
      </c>
      <c r="AH2017" s="2" t="str">
        <f ca="1">IFERROR(MONTH('pg5'!T19),"--")</f>
        <v>--</v>
      </c>
      <c r="AI2017" s="1">
        <f ca="1">COUNTIFS(AC2:AC3002,'pg5'!C19,AH2:AH3002,AH2017)</f>
        <v>0</v>
      </c>
    </row>
    <row r="2018" spans="27:35" ht="12.75" customHeight="1">
      <c r="AA2018" s="1">
        <f t="shared" si="32"/>
        <v>2017</v>
      </c>
      <c r="AB2018" s="1" t="b">
        <f>AND('pg5'!S20&lt;&gt;"Cancelled",'pg5'!S20&lt;&gt;"Account",'pg5'!S20&lt;&gt;"Pending",'pg5'!S20&lt;&gt;"")</f>
        <v>0</v>
      </c>
      <c r="AC2018" s="1" t="str">
        <f>IF(AB2018=TRUE,'pg5'!C20,"")</f>
        <v/>
      </c>
      <c r="AD2018" s="1" t="str">
        <f>IF('pg5'!S20="Ordered",'pg5'!C20,"")</f>
        <v/>
      </c>
      <c r="AE2018" s="2" t="str">
        <f>IF('pg5'!C20&lt;&gt;"",COUNTIF(AD2:AD3002,'pg5'!C20)&gt;4,"--")</f>
        <v>--</v>
      </c>
      <c r="AF2018" s="1" t="str">
        <f ca="1">IF(startDate="",0,IF(AND('pg5'!T20&gt;=startDate,'pg5'!T20&lt;=endDate,'pg5'!R20&lt;&gt;""),'pg5'!R20,""))</f>
        <v/>
      </c>
      <c r="AG2018" s="110" t="str">
        <f>IF(AC2018="","",COUNTIFS(AC2:AC3002,AC2018))</f>
        <v/>
      </c>
      <c r="AH2018" s="2" t="str">
        <f ca="1">IFERROR(MONTH('pg5'!T20),"--")</f>
        <v>--</v>
      </c>
      <c r="AI2018" s="1">
        <f ca="1">COUNTIFS(AC2:AC3002,'pg5'!C20,AH2:AH3002,AH2018)</f>
        <v>0</v>
      </c>
    </row>
    <row r="2019" spans="27:35" ht="12.75" customHeight="1">
      <c r="AA2019" s="1">
        <f t="shared" si="32"/>
        <v>2018</v>
      </c>
      <c r="AB2019" s="1" t="b">
        <f>AND('pg5'!S21&lt;&gt;"Cancelled",'pg5'!S21&lt;&gt;"Account",'pg5'!S21&lt;&gt;"Pending",'pg5'!S21&lt;&gt;"")</f>
        <v>0</v>
      </c>
      <c r="AC2019" s="1" t="str">
        <f>IF(AB2019=TRUE,'pg5'!C21,"")</f>
        <v/>
      </c>
      <c r="AD2019" s="1" t="str">
        <f>IF('pg5'!S21="Ordered",'pg5'!C21,"")</f>
        <v/>
      </c>
      <c r="AE2019" s="2" t="str">
        <f>IF('pg5'!C21&lt;&gt;"",COUNTIF(AD2:AD3002,'pg5'!C21)&gt;4,"--")</f>
        <v>--</v>
      </c>
      <c r="AF2019" s="1" t="str">
        <f ca="1">IF(startDate="",0,IF(AND('pg5'!T21&gt;=startDate,'pg5'!T21&lt;=endDate,'pg5'!R21&lt;&gt;""),'pg5'!R21,""))</f>
        <v/>
      </c>
      <c r="AG2019" s="110" t="str">
        <f>IF(AC2019="","",COUNTIFS(AC2:AC3002,AC2019))</f>
        <v/>
      </c>
      <c r="AH2019" s="2" t="str">
        <f ca="1">IFERROR(MONTH('pg5'!T21),"--")</f>
        <v>--</v>
      </c>
      <c r="AI2019" s="1">
        <f ca="1">COUNTIFS(AC2:AC3002,'pg5'!C21,AH2:AH3002,AH2019)</f>
        <v>0</v>
      </c>
    </row>
    <row r="2020" spans="27:35" ht="12.75" customHeight="1">
      <c r="AA2020" s="1">
        <f t="shared" si="32"/>
        <v>2019</v>
      </c>
      <c r="AB2020" s="1" t="b">
        <f>AND('pg5'!S22&lt;&gt;"Cancelled",'pg5'!S22&lt;&gt;"Account",'pg5'!S22&lt;&gt;"Pending",'pg5'!S22&lt;&gt;"")</f>
        <v>0</v>
      </c>
      <c r="AC2020" s="1" t="str">
        <f>IF(AB2020=TRUE,'pg5'!C22,"")</f>
        <v/>
      </c>
      <c r="AD2020" s="1" t="str">
        <f>IF('pg5'!S22="Ordered",'pg5'!C22,"")</f>
        <v/>
      </c>
      <c r="AE2020" s="2" t="str">
        <f>IF('pg5'!C22&lt;&gt;"",COUNTIF(AD2:AD3002,'pg5'!C22)&gt;4,"--")</f>
        <v>--</v>
      </c>
      <c r="AF2020" s="1" t="str">
        <f ca="1">IF(startDate="",0,IF(AND('pg5'!T22&gt;=startDate,'pg5'!T22&lt;=endDate,'pg5'!R22&lt;&gt;""),'pg5'!R22,""))</f>
        <v/>
      </c>
      <c r="AG2020" s="110" t="str">
        <f>IF(AC2020="","",COUNTIFS(AC2:AC3002,AC2020))</f>
        <v/>
      </c>
      <c r="AH2020" s="2" t="str">
        <f ca="1">IFERROR(MONTH('pg5'!T22),"--")</f>
        <v>--</v>
      </c>
      <c r="AI2020" s="1">
        <f ca="1">COUNTIFS(AC2:AC3002,'pg5'!C22,AH2:AH3002,AH2020)</f>
        <v>0</v>
      </c>
    </row>
    <row r="2021" spans="27:35" ht="12.75" customHeight="1">
      <c r="AA2021" s="1">
        <f t="shared" si="32"/>
        <v>2020</v>
      </c>
      <c r="AB2021" s="1" t="b">
        <f>AND('pg5'!S23&lt;&gt;"Cancelled",'pg5'!S23&lt;&gt;"Account",'pg5'!S23&lt;&gt;"Pending",'pg5'!S23&lt;&gt;"")</f>
        <v>0</v>
      </c>
      <c r="AC2021" s="1" t="str">
        <f>IF(AB2021=TRUE,'pg5'!C23,"")</f>
        <v/>
      </c>
      <c r="AD2021" s="1" t="str">
        <f>IF('pg5'!S23="Ordered",'pg5'!C23,"")</f>
        <v/>
      </c>
      <c r="AE2021" s="2" t="str">
        <f>IF('pg5'!C23&lt;&gt;"",COUNTIF(AD2:AD3002,'pg5'!C23)&gt;4,"--")</f>
        <v>--</v>
      </c>
      <c r="AF2021" s="1" t="str">
        <f ca="1">IF(startDate="",0,IF(AND('pg5'!T23&gt;=startDate,'pg5'!T23&lt;=endDate,'pg5'!R23&lt;&gt;""),'pg5'!R23,""))</f>
        <v/>
      </c>
      <c r="AG2021" s="110" t="str">
        <f>IF(AC2021="","",COUNTIFS(AC2:AC3002,AC2021))</f>
        <v/>
      </c>
      <c r="AH2021" s="2" t="str">
        <f ca="1">IFERROR(MONTH('pg5'!T23),"--")</f>
        <v>--</v>
      </c>
      <c r="AI2021" s="1">
        <f ca="1">COUNTIFS(AC2:AC3002,'pg5'!C23,AH2:AH3002,AH2021)</f>
        <v>0</v>
      </c>
    </row>
    <row r="2022" spans="27:35" ht="12.75" customHeight="1">
      <c r="AA2022" s="1">
        <f t="shared" si="32"/>
        <v>2021</v>
      </c>
      <c r="AB2022" s="1" t="b">
        <f>AND('pg5'!S24&lt;&gt;"Cancelled",'pg5'!S24&lt;&gt;"Account",'pg5'!S24&lt;&gt;"Pending",'pg5'!S24&lt;&gt;"")</f>
        <v>0</v>
      </c>
      <c r="AC2022" s="1" t="str">
        <f>IF(AB2022=TRUE,'pg5'!C24,"")</f>
        <v/>
      </c>
      <c r="AD2022" s="1" t="str">
        <f>IF('pg5'!S24="Ordered",'pg5'!C24,"")</f>
        <v/>
      </c>
      <c r="AE2022" s="2" t="str">
        <f>IF('pg5'!C24&lt;&gt;"",COUNTIF(AD2:AD3002,'pg5'!C24)&gt;4,"--")</f>
        <v>--</v>
      </c>
      <c r="AF2022" s="1" t="str">
        <f ca="1">IF(startDate="",0,IF(AND('pg5'!T24&gt;=startDate,'pg5'!T24&lt;=endDate,'pg5'!R24&lt;&gt;""),'pg5'!R24,""))</f>
        <v/>
      </c>
      <c r="AG2022" s="110" t="str">
        <f>IF(AC2022="","",COUNTIFS(AC2:AC3002,AC2022))</f>
        <v/>
      </c>
      <c r="AH2022" s="2" t="str">
        <f ca="1">IFERROR(MONTH('pg5'!T24),"--")</f>
        <v>--</v>
      </c>
      <c r="AI2022" s="1">
        <f ca="1">COUNTIFS(AC2:AC3002,'pg5'!C24,AH2:AH3002,AH2022)</f>
        <v>0</v>
      </c>
    </row>
    <row r="2023" spans="27:35" ht="12.75" customHeight="1">
      <c r="AA2023" s="1">
        <f t="shared" si="32"/>
        <v>2022</v>
      </c>
      <c r="AB2023" s="1" t="b">
        <f>AND('pg5'!S25&lt;&gt;"Cancelled",'pg5'!S25&lt;&gt;"Account",'pg5'!S25&lt;&gt;"Pending",'pg5'!S25&lt;&gt;"")</f>
        <v>0</v>
      </c>
      <c r="AC2023" s="1" t="str">
        <f>IF(AB2023=TRUE,'pg5'!C25,"")</f>
        <v/>
      </c>
      <c r="AD2023" s="1" t="str">
        <f>IF('pg5'!S25="Ordered",'pg5'!C25,"")</f>
        <v/>
      </c>
      <c r="AE2023" s="2" t="str">
        <f>IF('pg5'!C25&lt;&gt;"",COUNTIF(AD2:AD3002,'pg5'!C25)&gt;4,"--")</f>
        <v>--</v>
      </c>
      <c r="AF2023" s="1" t="str">
        <f ca="1">IF(startDate="",0,IF(AND('pg5'!T25&gt;=startDate,'pg5'!T25&lt;=endDate,'pg5'!R25&lt;&gt;""),'pg5'!R25,""))</f>
        <v/>
      </c>
      <c r="AG2023" s="110" t="str">
        <f>IF(AC2023="","",COUNTIFS(AC2:AC3002,AC2023))</f>
        <v/>
      </c>
      <c r="AH2023" s="2" t="str">
        <f ca="1">IFERROR(MONTH('pg5'!T25),"--")</f>
        <v>--</v>
      </c>
      <c r="AI2023" s="1">
        <f ca="1">COUNTIFS(AC2:AC3002,'pg5'!C25,AH2:AH3002,AH2023)</f>
        <v>0</v>
      </c>
    </row>
    <row r="2024" spans="27:35" ht="12.75" customHeight="1">
      <c r="AA2024" s="1">
        <f t="shared" si="32"/>
        <v>2023</v>
      </c>
      <c r="AB2024" s="1" t="b">
        <f>AND('pg5'!S26&lt;&gt;"Cancelled",'pg5'!S26&lt;&gt;"Account",'pg5'!S26&lt;&gt;"Pending",'pg5'!S26&lt;&gt;"")</f>
        <v>0</v>
      </c>
      <c r="AC2024" s="1" t="str">
        <f>IF(AB2024=TRUE,'pg5'!C26,"")</f>
        <v/>
      </c>
      <c r="AD2024" s="1" t="str">
        <f>IF('pg5'!S26="Ordered",'pg5'!C26,"")</f>
        <v/>
      </c>
      <c r="AE2024" s="2" t="str">
        <f>IF('pg5'!C26&lt;&gt;"",COUNTIF(AD2:AD3002,'pg5'!C26)&gt;4,"--")</f>
        <v>--</v>
      </c>
      <c r="AF2024" s="1" t="str">
        <f ca="1">IF(startDate="",0,IF(AND('pg5'!T26&gt;=startDate,'pg5'!T26&lt;=endDate,'pg5'!R26&lt;&gt;""),'pg5'!R26,""))</f>
        <v/>
      </c>
      <c r="AG2024" s="110" t="str">
        <f>IF(AC2024="","",COUNTIFS(AC2:AC3002,AC2024))</f>
        <v/>
      </c>
      <c r="AH2024" s="2" t="str">
        <f ca="1">IFERROR(MONTH('pg5'!T26),"--")</f>
        <v>--</v>
      </c>
      <c r="AI2024" s="1">
        <f ca="1">COUNTIFS(AC2:AC3002,'pg5'!C26,AH2:AH3002,AH2024)</f>
        <v>0</v>
      </c>
    </row>
    <row r="2025" spans="27:35" ht="12.75" customHeight="1">
      <c r="AA2025" s="1">
        <f t="shared" si="32"/>
        <v>2024</v>
      </c>
      <c r="AB2025" s="1" t="b">
        <f>AND('pg5'!S27&lt;&gt;"Cancelled",'pg5'!S27&lt;&gt;"Account",'pg5'!S27&lt;&gt;"Pending",'pg5'!S27&lt;&gt;"")</f>
        <v>0</v>
      </c>
      <c r="AC2025" s="1" t="str">
        <f>IF(AB2025=TRUE,'pg5'!C27,"")</f>
        <v/>
      </c>
      <c r="AD2025" s="1" t="str">
        <f>IF('pg5'!S27="Ordered",'pg5'!C27,"")</f>
        <v/>
      </c>
      <c r="AE2025" s="2" t="str">
        <f>IF('pg5'!C27&lt;&gt;"",COUNTIF(AD2:AD3002,'pg5'!C27)&gt;4,"--")</f>
        <v>--</v>
      </c>
      <c r="AF2025" s="1" t="str">
        <f ca="1">IF(startDate="",0,IF(AND('pg5'!T27&gt;=startDate,'pg5'!T27&lt;=endDate,'pg5'!R27&lt;&gt;""),'pg5'!R27,""))</f>
        <v/>
      </c>
      <c r="AG2025" s="110" t="str">
        <f>IF(AC2025="","",COUNTIFS(AC2:AC3002,AC2025))</f>
        <v/>
      </c>
      <c r="AH2025" s="2" t="str">
        <f ca="1">IFERROR(MONTH('pg5'!T27),"--")</f>
        <v>--</v>
      </c>
      <c r="AI2025" s="1">
        <f ca="1">COUNTIFS(AC2:AC3002,'pg5'!C27,AH2:AH3002,AH2025)</f>
        <v>0</v>
      </c>
    </row>
    <row r="2026" spans="27:35" ht="12.75" customHeight="1">
      <c r="AA2026" s="1">
        <f t="shared" si="32"/>
        <v>2025</v>
      </c>
      <c r="AB2026" s="1" t="b">
        <f>AND('pg5'!S28&lt;&gt;"Cancelled",'pg5'!S28&lt;&gt;"Account",'pg5'!S28&lt;&gt;"Pending",'pg5'!S28&lt;&gt;"")</f>
        <v>0</v>
      </c>
      <c r="AC2026" s="1" t="str">
        <f>IF(AB2026=TRUE,'pg5'!C28,"")</f>
        <v/>
      </c>
      <c r="AD2026" s="1" t="str">
        <f>IF('pg5'!S28="Ordered",'pg5'!C28,"")</f>
        <v/>
      </c>
      <c r="AE2026" s="2" t="str">
        <f>IF('pg5'!C28&lt;&gt;"",COUNTIF(AD2:AD3002,'pg5'!C28)&gt;4,"--")</f>
        <v>--</v>
      </c>
      <c r="AF2026" s="1" t="str">
        <f ca="1">IF(startDate="",0,IF(AND('pg5'!T28&gt;=startDate,'pg5'!T28&lt;=endDate,'pg5'!R28&lt;&gt;""),'pg5'!R28,""))</f>
        <v/>
      </c>
      <c r="AG2026" s="110" t="str">
        <f>IF(AC2026="","",COUNTIFS(AC2:AC3002,AC2026))</f>
        <v/>
      </c>
      <c r="AH2026" s="2" t="str">
        <f ca="1">IFERROR(MONTH('pg5'!T28),"--")</f>
        <v>--</v>
      </c>
      <c r="AI2026" s="1">
        <f ca="1">COUNTIFS(AC2:AC3002,'pg5'!C28,AH2:AH3002,AH2026)</f>
        <v>0</v>
      </c>
    </row>
    <row r="2027" spans="27:35" ht="12.75" customHeight="1">
      <c r="AA2027" s="1">
        <f t="shared" si="32"/>
        <v>2026</v>
      </c>
      <c r="AB2027" s="1" t="b">
        <f>AND('pg5'!S29&lt;&gt;"Cancelled",'pg5'!S29&lt;&gt;"Account",'pg5'!S29&lt;&gt;"Pending",'pg5'!S29&lt;&gt;"")</f>
        <v>0</v>
      </c>
      <c r="AC2027" s="1" t="str">
        <f>IF(AB2027=TRUE,'pg5'!C29,"")</f>
        <v/>
      </c>
      <c r="AD2027" s="1" t="str">
        <f>IF('pg5'!S29="Ordered",'pg5'!C29,"")</f>
        <v/>
      </c>
      <c r="AE2027" s="2" t="str">
        <f>IF('pg5'!C29&lt;&gt;"",COUNTIF(AD2:AD3002,'pg5'!C29)&gt;4,"--")</f>
        <v>--</v>
      </c>
      <c r="AF2027" s="1" t="str">
        <f ca="1">IF(startDate="",0,IF(AND('pg5'!T29&gt;=startDate,'pg5'!T29&lt;=endDate,'pg5'!R29&lt;&gt;""),'pg5'!R29,""))</f>
        <v/>
      </c>
      <c r="AG2027" s="110" t="str">
        <f>IF(AC2027="","",COUNTIFS(AC2:AC3002,AC2027))</f>
        <v/>
      </c>
      <c r="AH2027" s="2" t="str">
        <f ca="1">IFERROR(MONTH('pg5'!T29),"--")</f>
        <v>--</v>
      </c>
      <c r="AI2027" s="1">
        <f ca="1">COUNTIFS(AC2:AC3002,'pg5'!C29,AH2:AH3002,AH2027)</f>
        <v>0</v>
      </c>
    </row>
    <row r="2028" spans="27:35" ht="12.75" customHeight="1">
      <c r="AA2028" s="1">
        <f t="shared" si="32"/>
        <v>2027</v>
      </c>
      <c r="AB2028" s="1" t="b">
        <f>AND('pg5'!S30&lt;&gt;"Cancelled",'pg5'!S30&lt;&gt;"Account",'pg5'!S30&lt;&gt;"Pending",'pg5'!S30&lt;&gt;"")</f>
        <v>0</v>
      </c>
      <c r="AC2028" s="1" t="str">
        <f>IF(AB2028=TRUE,'pg5'!C30,"")</f>
        <v/>
      </c>
      <c r="AD2028" s="1" t="str">
        <f>IF('pg5'!S30="Ordered",'pg5'!C30,"")</f>
        <v/>
      </c>
      <c r="AE2028" s="2" t="str">
        <f>IF('pg5'!C30&lt;&gt;"",COUNTIF(AD2:AD3002,'pg5'!C30)&gt;4,"--")</f>
        <v>--</v>
      </c>
      <c r="AF2028" s="1" t="str">
        <f ca="1">IF(startDate="",0,IF(AND('pg5'!T30&gt;=startDate,'pg5'!T30&lt;=endDate,'pg5'!R30&lt;&gt;""),'pg5'!R30,""))</f>
        <v/>
      </c>
      <c r="AG2028" s="110" t="str">
        <f>IF(AC2028="","",COUNTIFS(AC2:AC3002,AC2028))</f>
        <v/>
      </c>
      <c r="AH2028" s="2" t="str">
        <f ca="1">IFERROR(MONTH('pg5'!T30),"--")</f>
        <v>--</v>
      </c>
      <c r="AI2028" s="1">
        <f ca="1">COUNTIFS(AC2:AC3002,'pg5'!C30,AH2:AH3002,AH2028)</f>
        <v>0</v>
      </c>
    </row>
    <row r="2029" spans="27:35" ht="12.75" customHeight="1">
      <c r="AA2029" s="1">
        <f t="shared" si="32"/>
        <v>2028</v>
      </c>
      <c r="AB2029" s="1" t="b">
        <f>AND('pg5'!S31&lt;&gt;"Cancelled",'pg5'!S31&lt;&gt;"Account",'pg5'!S31&lt;&gt;"Pending",'pg5'!S31&lt;&gt;"")</f>
        <v>0</v>
      </c>
      <c r="AC2029" s="1" t="str">
        <f>IF(AB2029=TRUE,'pg5'!C31,"")</f>
        <v/>
      </c>
      <c r="AD2029" s="1" t="str">
        <f>IF('pg5'!S31="Ordered",'pg5'!C31,"")</f>
        <v/>
      </c>
      <c r="AE2029" s="2" t="str">
        <f>IF('pg5'!C31&lt;&gt;"",COUNTIF(AD2:AD3002,'pg5'!C31)&gt;4,"--")</f>
        <v>--</v>
      </c>
      <c r="AF2029" s="1" t="str">
        <f ca="1">IF(startDate="",0,IF(AND('pg5'!T31&gt;=startDate,'pg5'!T31&lt;=endDate,'pg5'!R31&lt;&gt;""),'pg5'!R31,""))</f>
        <v/>
      </c>
      <c r="AG2029" s="110" t="str">
        <f>IF(AC2029="","",COUNTIFS(AC2:AC3002,AC2029))</f>
        <v/>
      </c>
      <c r="AH2029" s="2" t="str">
        <f ca="1">IFERROR(MONTH('pg5'!T31),"--")</f>
        <v>--</v>
      </c>
      <c r="AI2029" s="1">
        <f ca="1">COUNTIFS(AC2:AC3002,'pg5'!C31,AH2:AH3002,AH2029)</f>
        <v>0</v>
      </c>
    </row>
    <row r="2030" spans="27:35" ht="12.75" customHeight="1">
      <c r="AA2030" s="1">
        <f t="shared" si="32"/>
        <v>2029</v>
      </c>
      <c r="AB2030" s="1" t="b">
        <f>AND('pg5'!S32&lt;&gt;"Cancelled",'pg5'!S32&lt;&gt;"Account",'pg5'!S32&lt;&gt;"Pending",'pg5'!S32&lt;&gt;"")</f>
        <v>0</v>
      </c>
      <c r="AC2030" s="1" t="str">
        <f>IF(AB2030=TRUE,'pg5'!C32,"")</f>
        <v/>
      </c>
      <c r="AD2030" s="1" t="str">
        <f>IF('pg5'!S32="Ordered",'pg5'!C32,"")</f>
        <v/>
      </c>
      <c r="AE2030" s="2" t="str">
        <f>IF('pg5'!C32&lt;&gt;"",COUNTIF(AD2:AD3002,'pg5'!C32)&gt;4,"--")</f>
        <v>--</v>
      </c>
      <c r="AF2030" s="1" t="str">
        <f ca="1">IF(startDate="",0,IF(AND('pg5'!T32&gt;=startDate,'pg5'!T32&lt;=endDate,'pg5'!R32&lt;&gt;""),'pg5'!R32,""))</f>
        <v/>
      </c>
      <c r="AG2030" s="110" t="str">
        <f>IF(AC2030="","",COUNTIFS(AC2:AC3002,AC2030))</f>
        <v/>
      </c>
      <c r="AH2030" s="2" t="str">
        <f ca="1">IFERROR(MONTH('pg5'!T32),"--")</f>
        <v>--</v>
      </c>
      <c r="AI2030" s="1">
        <f ca="1">COUNTIFS(AC2:AC3002,'pg5'!C32,AH2:AH3002,AH2030)</f>
        <v>0</v>
      </c>
    </row>
    <row r="2031" spans="27:35" ht="12.75" customHeight="1">
      <c r="AA2031" s="1">
        <f t="shared" si="32"/>
        <v>2030</v>
      </c>
      <c r="AB2031" s="1" t="b">
        <f>AND('pg5'!S33&lt;&gt;"Cancelled",'pg5'!S33&lt;&gt;"Account",'pg5'!S33&lt;&gt;"Pending",'pg5'!S33&lt;&gt;"")</f>
        <v>0</v>
      </c>
      <c r="AC2031" s="1" t="str">
        <f>IF(AB2031=TRUE,'pg5'!C33,"")</f>
        <v/>
      </c>
      <c r="AD2031" s="1" t="str">
        <f>IF('pg5'!S33="Ordered",'pg5'!C33,"")</f>
        <v/>
      </c>
      <c r="AE2031" s="2" t="str">
        <f>IF('pg5'!C33&lt;&gt;"",COUNTIF(AD2:AD3002,'pg5'!C33)&gt;4,"--")</f>
        <v>--</v>
      </c>
      <c r="AF2031" s="1" t="str">
        <f ca="1">IF(startDate="",0,IF(AND('pg5'!T33&gt;=startDate,'pg5'!T33&lt;=endDate,'pg5'!R33&lt;&gt;""),'pg5'!R33,""))</f>
        <v/>
      </c>
      <c r="AG2031" s="110" t="str">
        <f>IF(AC2031="","",COUNTIFS(AC2:AC3002,AC2031))</f>
        <v/>
      </c>
      <c r="AH2031" s="2" t="str">
        <f ca="1">IFERROR(MONTH('pg5'!T33),"--")</f>
        <v>--</v>
      </c>
      <c r="AI2031" s="1">
        <f ca="1">COUNTIFS(AC2:AC3002,'pg5'!C33,AH2:AH3002,AH2031)</f>
        <v>0</v>
      </c>
    </row>
    <row r="2032" spans="27:35" ht="12.75" customHeight="1">
      <c r="AA2032" s="1">
        <f t="shared" si="32"/>
        <v>2031</v>
      </c>
      <c r="AB2032" s="1" t="b">
        <f>AND('pg5'!S34&lt;&gt;"Cancelled",'pg5'!S34&lt;&gt;"Account",'pg5'!S34&lt;&gt;"Pending",'pg5'!S34&lt;&gt;"")</f>
        <v>0</v>
      </c>
      <c r="AC2032" s="1" t="str">
        <f>IF(AB2032=TRUE,'pg5'!C34,"")</f>
        <v/>
      </c>
      <c r="AD2032" s="1" t="str">
        <f>IF('pg5'!S34="Ordered",'pg5'!C34,"")</f>
        <v/>
      </c>
      <c r="AE2032" s="2" t="str">
        <f>IF('pg5'!C34&lt;&gt;"",COUNTIF(AD2:AD3002,'pg5'!C34)&gt;4,"--")</f>
        <v>--</v>
      </c>
      <c r="AF2032" s="1" t="str">
        <f ca="1">IF(startDate="",0,IF(AND('pg5'!T34&gt;=startDate,'pg5'!T34&lt;=endDate,'pg5'!R34&lt;&gt;""),'pg5'!R34,""))</f>
        <v/>
      </c>
      <c r="AG2032" s="110" t="str">
        <f>IF(AC2032="","",COUNTIFS(AC2:AC3002,AC2032))</f>
        <v/>
      </c>
      <c r="AH2032" s="2" t="str">
        <f ca="1">IFERROR(MONTH('pg5'!T34),"--")</f>
        <v>--</v>
      </c>
      <c r="AI2032" s="1">
        <f ca="1">COUNTIFS(AC2:AC3002,'pg5'!C34,AH2:AH3002,AH2032)</f>
        <v>0</v>
      </c>
    </row>
    <row r="2033" spans="27:35" ht="12.75" customHeight="1">
      <c r="AA2033" s="1">
        <f t="shared" si="32"/>
        <v>2032</v>
      </c>
      <c r="AB2033" s="1" t="b">
        <f>AND('pg5'!S35&lt;&gt;"Cancelled",'pg5'!S35&lt;&gt;"Account",'pg5'!S35&lt;&gt;"Pending",'pg5'!S35&lt;&gt;"")</f>
        <v>0</v>
      </c>
      <c r="AC2033" s="1" t="str">
        <f>IF(AB2033=TRUE,'pg5'!C35,"")</f>
        <v/>
      </c>
      <c r="AD2033" s="1" t="str">
        <f>IF('pg5'!S35="Ordered",'pg5'!C35,"")</f>
        <v/>
      </c>
      <c r="AE2033" s="2" t="str">
        <f>IF('pg5'!C35&lt;&gt;"",COUNTIF(AD2:AD3002,'pg5'!C35)&gt;4,"--")</f>
        <v>--</v>
      </c>
      <c r="AF2033" s="1" t="str">
        <f ca="1">IF(startDate="",0,IF(AND('pg5'!T35&gt;=startDate,'pg5'!T35&lt;=endDate,'pg5'!R35&lt;&gt;""),'pg5'!R35,""))</f>
        <v/>
      </c>
      <c r="AG2033" s="110" t="str">
        <f>IF(AC2033="","",COUNTIFS(AC2:AC3002,AC2033))</f>
        <v/>
      </c>
      <c r="AH2033" s="2" t="str">
        <f ca="1">IFERROR(MONTH('pg5'!T35),"--")</f>
        <v>--</v>
      </c>
      <c r="AI2033" s="1">
        <f ca="1">COUNTIFS(AC2:AC3002,'pg5'!C35,AH2:AH3002,AH2033)</f>
        <v>0</v>
      </c>
    </row>
    <row r="2034" spans="27:35" ht="12.75" customHeight="1">
      <c r="AA2034" s="1">
        <f t="shared" si="32"/>
        <v>2033</v>
      </c>
      <c r="AB2034" s="1" t="b">
        <f>AND('pg5'!S36&lt;&gt;"Cancelled",'pg5'!S36&lt;&gt;"Account",'pg5'!S36&lt;&gt;"Pending",'pg5'!S36&lt;&gt;"")</f>
        <v>0</v>
      </c>
      <c r="AC2034" s="1" t="str">
        <f>IF(AB2034=TRUE,'pg5'!C36,"")</f>
        <v/>
      </c>
      <c r="AD2034" s="1" t="str">
        <f>IF('pg5'!S36="Ordered",'pg5'!C36,"")</f>
        <v/>
      </c>
      <c r="AE2034" s="2" t="str">
        <f>IF('pg5'!C36&lt;&gt;"",COUNTIF(AD2:AD3002,'pg5'!C36)&gt;4,"--")</f>
        <v>--</v>
      </c>
      <c r="AF2034" s="1" t="str">
        <f ca="1">IF(startDate="",0,IF(AND('pg5'!T36&gt;=startDate,'pg5'!T36&lt;=endDate,'pg5'!R36&lt;&gt;""),'pg5'!R36,""))</f>
        <v/>
      </c>
      <c r="AG2034" s="110" t="str">
        <f>IF(AC2034="","",COUNTIFS(AC2:AC3002,AC2034))</f>
        <v/>
      </c>
      <c r="AH2034" s="2" t="str">
        <f ca="1">IFERROR(MONTH('pg5'!T36),"--")</f>
        <v>--</v>
      </c>
      <c r="AI2034" s="1">
        <f ca="1">COUNTIFS(AC2:AC3002,'pg5'!C36,AH2:AH3002,AH2034)</f>
        <v>0</v>
      </c>
    </row>
    <row r="2035" spans="27:35" ht="12.75" customHeight="1">
      <c r="AA2035" s="1">
        <f t="shared" si="32"/>
        <v>2034</v>
      </c>
      <c r="AB2035" s="1" t="b">
        <f>AND('pg5'!S37&lt;&gt;"Cancelled",'pg5'!S37&lt;&gt;"Account",'pg5'!S37&lt;&gt;"Pending",'pg5'!S37&lt;&gt;"")</f>
        <v>0</v>
      </c>
      <c r="AC2035" s="1" t="str">
        <f>IF(AB2035=TRUE,'pg5'!C37,"")</f>
        <v/>
      </c>
      <c r="AD2035" s="1" t="str">
        <f>IF('pg5'!S37="Ordered",'pg5'!C37,"")</f>
        <v/>
      </c>
      <c r="AE2035" s="2" t="str">
        <f>IF('pg5'!C37&lt;&gt;"",COUNTIF(AD2:AD3002,'pg5'!C37)&gt;4,"--")</f>
        <v>--</v>
      </c>
      <c r="AF2035" s="1" t="str">
        <f ca="1">IF(startDate="",0,IF(AND('pg5'!T37&gt;=startDate,'pg5'!T37&lt;=endDate,'pg5'!R37&lt;&gt;""),'pg5'!R37,""))</f>
        <v/>
      </c>
      <c r="AG2035" s="110" t="str">
        <f>IF(AC2035="","",COUNTIFS(AC2:AC3002,AC2035))</f>
        <v/>
      </c>
      <c r="AH2035" s="2" t="str">
        <f ca="1">IFERROR(MONTH('pg5'!T37),"--")</f>
        <v>--</v>
      </c>
      <c r="AI2035" s="1">
        <f ca="1">COUNTIFS(AC2:AC3002,'pg5'!C37,AH2:AH3002,AH2035)</f>
        <v>0</v>
      </c>
    </row>
    <row r="2036" spans="27:35" ht="12.75" customHeight="1">
      <c r="AA2036" s="1">
        <f t="shared" si="32"/>
        <v>2035</v>
      </c>
      <c r="AB2036" s="1" t="b">
        <f>AND('pg5'!S38&lt;&gt;"Cancelled",'pg5'!S38&lt;&gt;"Account",'pg5'!S38&lt;&gt;"Pending",'pg5'!S38&lt;&gt;"")</f>
        <v>0</v>
      </c>
      <c r="AC2036" s="1" t="str">
        <f>IF(AB2036=TRUE,'pg5'!C38,"")</f>
        <v/>
      </c>
      <c r="AD2036" s="1" t="str">
        <f>IF('pg5'!S38="Ordered",'pg5'!C38,"")</f>
        <v/>
      </c>
      <c r="AE2036" s="2" t="str">
        <f>IF('pg5'!C38&lt;&gt;"",COUNTIF(AD2:AD3002,'pg5'!C38)&gt;4,"--")</f>
        <v>--</v>
      </c>
      <c r="AF2036" s="1" t="str">
        <f ca="1">IF(startDate="",0,IF(AND('pg5'!T38&gt;=startDate,'pg5'!T38&lt;=endDate,'pg5'!R38&lt;&gt;""),'pg5'!R38,""))</f>
        <v/>
      </c>
      <c r="AG2036" s="110" t="str">
        <f>IF(AC2036="","",COUNTIFS(AC2:AC3002,AC2036))</f>
        <v/>
      </c>
      <c r="AH2036" s="2" t="str">
        <f ca="1">IFERROR(MONTH('pg5'!T38),"--")</f>
        <v>--</v>
      </c>
      <c r="AI2036" s="1">
        <f ca="1">COUNTIFS(AC2:AC3002,'pg5'!C38,AH2:AH3002,AH2036)</f>
        <v>0</v>
      </c>
    </row>
    <row r="2037" spans="27:35" ht="12.75" customHeight="1">
      <c r="AA2037" s="1">
        <f t="shared" si="32"/>
        <v>2036</v>
      </c>
      <c r="AB2037" s="1" t="b">
        <f>AND('pg5'!S39&lt;&gt;"Cancelled",'pg5'!S39&lt;&gt;"Account",'pg5'!S39&lt;&gt;"Pending",'pg5'!S39&lt;&gt;"")</f>
        <v>0</v>
      </c>
      <c r="AC2037" s="1" t="str">
        <f>IF(AB2037=TRUE,'pg5'!C39,"")</f>
        <v/>
      </c>
      <c r="AD2037" s="1" t="str">
        <f>IF('pg5'!S39="Ordered",'pg5'!C39,"")</f>
        <v/>
      </c>
      <c r="AE2037" s="2" t="str">
        <f>IF('pg5'!C39&lt;&gt;"",COUNTIF(AD2:AD3002,'pg5'!C39)&gt;4,"--")</f>
        <v>--</v>
      </c>
      <c r="AF2037" s="1" t="str">
        <f ca="1">IF(startDate="",0,IF(AND('pg5'!T39&gt;=startDate,'pg5'!T39&lt;=endDate,'pg5'!R39&lt;&gt;""),'pg5'!R39,""))</f>
        <v/>
      </c>
      <c r="AG2037" s="110" t="str">
        <f>IF(AC2037="","",COUNTIFS(AC2:AC3002,AC2037))</f>
        <v/>
      </c>
      <c r="AH2037" s="2" t="str">
        <f ca="1">IFERROR(MONTH('pg5'!T39),"--")</f>
        <v>--</v>
      </c>
      <c r="AI2037" s="1">
        <f ca="1">COUNTIFS(AC2:AC3002,'pg5'!C39,AH2:AH3002,AH2037)</f>
        <v>0</v>
      </c>
    </row>
    <row r="2038" spans="27:35" ht="12.75" customHeight="1">
      <c r="AA2038" s="1">
        <f t="shared" si="32"/>
        <v>2037</v>
      </c>
      <c r="AB2038" s="1" t="b">
        <f>AND('pg5'!S40&lt;&gt;"Cancelled",'pg5'!S40&lt;&gt;"Account",'pg5'!S40&lt;&gt;"Pending",'pg5'!S40&lt;&gt;"")</f>
        <v>0</v>
      </c>
      <c r="AC2038" s="1" t="str">
        <f>IF(AB2038=TRUE,'pg5'!C40,"")</f>
        <v/>
      </c>
      <c r="AD2038" s="1" t="str">
        <f>IF('pg5'!S40="Ordered",'pg5'!C40,"")</f>
        <v/>
      </c>
      <c r="AE2038" s="2" t="str">
        <f>IF('pg5'!C40&lt;&gt;"",COUNTIF(AD2:AD3002,'pg5'!C40)&gt;4,"--")</f>
        <v>--</v>
      </c>
      <c r="AF2038" s="1" t="str">
        <f ca="1">IF(startDate="",0,IF(AND('pg5'!T40&gt;=startDate,'pg5'!T40&lt;=endDate,'pg5'!R40&lt;&gt;""),'pg5'!R40,""))</f>
        <v/>
      </c>
      <c r="AG2038" s="110" t="str">
        <f>IF(AC2038="","",COUNTIFS(AC2:AC3002,AC2038))</f>
        <v/>
      </c>
      <c r="AH2038" s="2" t="str">
        <f ca="1">IFERROR(MONTH('pg5'!T40),"--")</f>
        <v>--</v>
      </c>
      <c r="AI2038" s="1">
        <f ca="1">COUNTIFS(AC2:AC3002,'pg5'!C40,AH2:AH3002,AH2038)</f>
        <v>0</v>
      </c>
    </row>
    <row r="2039" spans="27:35" ht="12.75" customHeight="1">
      <c r="AA2039" s="1">
        <f t="shared" si="32"/>
        <v>2038</v>
      </c>
      <c r="AB2039" s="1" t="b">
        <f>AND('pg5'!S41&lt;&gt;"Cancelled",'pg5'!S41&lt;&gt;"Account",'pg5'!S41&lt;&gt;"Pending",'pg5'!S41&lt;&gt;"")</f>
        <v>0</v>
      </c>
      <c r="AC2039" s="1" t="str">
        <f>IF(AB2039=TRUE,'pg5'!C41,"")</f>
        <v/>
      </c>
      <c r="AD2039" s="1" t="str">
        <f>IF('pg5'!S41="Ordered",'pg5'!C41,"")</f>
        <v/>
      </c>
      <c r="AE2039" s="2" t="str">
        <f>IF('pg5'!C41&lt;&gt;"",COUNTIF(AD2:AD3002,'pg5'!C41)&gt;4,"--")</f>
        <v>--</v>
      </c>
      <c r="AF2039" s="1" t="str">
        <f ca="1">IF(startDate="",0,IF(AND('pg5'!T41&gt;=startDate,'pg5'!T41&lt;=endDate,'pg5'!R41&lt;&gt;""),'pg5'!R41,""))</f>
        <v/>
      </c>
      <c r="AG2039" s="110" t="str">
        <f>IF(AC2039="","",COUNTIFS(AC2:AC3002,AC2039))</f>
        <v/>
      </c>
      <c r="AH2039" s="2" t="str">
        <f ca="1">IFERROR(MONTH('pg5'!T41),"--")</f>
        <v>--</v>
      </c>
      <c r="AI2039" s="1">
        <f ca="1">COUNTIFS(AC2:AC3002,'pg5'!C41,AH2:AH3002,AH2039)</f>
        <v>0</v>
      </c>
    </row>
    <row r="2040" spans="27:35" ht="12.75" customHeight="1">
      <c r="AA2040" s="1">
        <f t="shared" si="32"/>
        <v>2039</v>
      </c>
      <c r="AB2040" s="1" t="b">
        <f>AND('pg5'!S42&lt;&gt;"Cancelled",'pg5'!S42&lt;&gt;"Account",'pg5'!S42&lt;&gt;"Pending",'pg5'!S42&lt;&gt;"")</f>
        <v>0</v>
      </c>
      <c r="AC2040" s="1" t="str">
        <f>IF(AB2040=TRUE,'pg5'!C42,"")</f>
        <v/>
      </c>
      <c r="AD2040" s="1" t="str">
        <f>IF('pg5'!S42="Ordered",'pg5'!C42,"")</f>
        <v/>
      </c>
      <c r="AE2040" s="2" t="str">
        <f>IF('pg5'!C42&lt;&gt;"",COUNTIF(AD2:AD3002,'pg5'!C42)&gt;4,"--")</f>
        <v>--</v>
      </c>
      <c r="AF2040" s="1" t="str">
        <f ca="1">IF(startDate="",0,IF(AND('pg5'!T42&gt;=startDate,'pg5'!T42&lt;=endDate,'pg5'!R42&lt;&gt;""),'pg5'!R42,""))</f>
        <v/>
      </c>
      <c r="AG2040" s="110" t="str">
        <f>IF(AC2040="","",COUNTIFS(AC2:AC3002,AC2040))</f>
        <v/>
      </c>
      <c r="AH2040" s="2" t="str">
        <f ca="1">IFERROR(MONTH('pg5'!T42),"--")</f>
        <v>--</v>
      </c>
      <c r="AI2040" s="1">
        <f ca="1">COUNTIFS(AC2:AC3002,'pg5'!C42,AH2:AH3002,AH2040)</f>
        <v>0</v>
      </c>
    </row>
    <row r="2041" spans="27:35" ht="12.75" customHeight="1">
      <c r="AA2041" s="1">
        <f t="shared" si="32"/>
        <v>2040</v>
      </c>
      <c r="AB2041" s="1" t="b">
        <f>AND('pg5'!S43&lt;&gt;"Cancelled",'pg5'!S43&lt;&gt;"Account",'pg5'!S43&lt;&gt;"Pending",'pg5'!S43&lt;&gt;"")</f>
        <v>0</v>
      </c>
      <c r="AC2041" s="1" t="str">
        <f>IF(AB2041=TRUE,'pg5'!C43,"")</f>
        <v/>
      </c>
      <c r="AD2041" s="1" t="str">
        <f>IF('pg5'!S43="Ordered",'pg5'!C43,"")</f>
        <v/>
      </c>
      <c r="AE2041" s="2" t="str">
        <f>IF('pg5'!C43&lt;&gt;"",COUNTIF(AD2:AD3002,'pg5'!C43)&gt;4,"--")</f>
        <v>--</v>
      </c>
      <c r="AF2041" s="1" t="str">
        <f ca="1">IF(startDate="",0,IF(AND('pg5'!T43&gt;=startDate,'pg5'!T43&lt;=endDate,'pg5'!R43&lt;&gt;""),'pg5'!R43,""))</f>
        <v/>
      </c>
      <c r="AG2041" s="110" t="str">
        <f>IF(AC2041="","",COUNTIFS(AC2:AC3002,AC2041))</f>
        <v/>
      </c>
      <c r="AH2041" s="2" t="str">
        <f ca="1">IFERROR(MONTH('pg5'!T43),"--")</f>
        <v>--</v>
      </c>
      <c r="AI2041" s="1">
        <f ca="1">COUNTIFS(AC2:AC3002,'pg5'!C43,AH2:AH3002,AH2041)</f>
        <v>0</v>
      </c>
    </row>
    <row r="2042" spans="27:35" ht="12.75" customHeight="1">
      <c r="AA2042" s="1">
        <f t="shared" si="32"/>
        <v>2041</v>
      </c>
      <c r="AB2042" s="1" t="b">
        <f>AND('pg5'!S44&lt;&gt;"Cancelled",'pg5'!S44&lt;&gt;"Account",'pg5'!S44&lt;&gt;"Pending",'pg5'!S44&lt;&gt;"")</f>
        <v>0</v>
      </c>
      <c r="AC2042" s="1" t="str">
        <f>IF(AB2042=TRUE,'pg5'!C44,"")</f>
        <v/>
      </c>
      <c r="AD2042" s="1" t="str">
        <f>IF('pg5'!S44="Ordered",'pg5'!C44,"")</f>
        <v/>
      </c>
      <c r="AE2042" s="2" t="str">
        <f>IF('pg5'!C44&lt;&gt;"",COUNTIF(AD2:AD3002,'pg5'!C44)&gt;4,"--")</f>
        <v>--</v>
      </c>
      <c r="AF2042" s="1" t="str">
        <f ca="1">IF(startDate="",0,IF(AND('pg5'!T44&gt;=startDate,'pg5'!T44&lt;=endDate,'pg5'!R44&lt;&gt;""),'pg5'!R44,""))</f>
        <v/>
      </c>
      <c r="AG2042" s="110" t="str">
        <f>IF(AC2042="","",COUNTIFS(AC2:AC3002,AC2042))</f>
        <v/>
      </c>
      <c r="AH2042" s="2" t="str">
        <f ca="1">IFERROR(MONTH('pg5'!T44),"--")</f>
        <v>--</v>
      </c>
      <c r="AI2042" s="1">
        <f ca="1">COUNTIFS(AC2:AC3002,'pg5'!C44,AH2:AH3002,AH2042)</f>
        <v>0</v>
      </c>
    </row>
    <row r="2043" spans="27:35" ht="12.75" customHeight="1">
      <c r="AA2043" s="1">
        <f t="shared" si="32"/>
        <v>2042</v>
      </c>
      <c r="AB2043" s="1" t="b">
        <f>AND('pg5'!S45&lt;&gt;"Cancelled",'pg5'!S45&lt;&gt;"Account",'pg5'!S45&lt;&gt;"Pending",'pg5'!S45&lt;&gt;"")</f>
        <v>0</v>
      </c>
      <c r="AC2043" s="1" t="str">
        <f>IF(AB2043=TRUE,'pg5'!C45,"")</f>
        <v/>
      </c>
      <c r="AD2043" s="1" t="str">
        <f>IF('pg5'!S45="Ordered",'pg5'!C45,"")</f>
        <v/>
      </c>
      <c r="AE2043" s="2" t="str">
        <f>IF('pg5'!C45&lt;&gt;"",COUNTIF(AD2:AD3002,'pg5'!C45)&gt;4,"--")</f>
        <v>--</v>
      </c>
      <c r="AF2043" s="1" t="str">
        <f ca="1">IF(startDate="",0,IF(AND('pg5'!T45&gt;=startDate,'pg5'!T45&lt;=endDate,'pg5'!R45&lt;&gt;""),'pg5'!R45,""))</f>
        <v/>
      </c>
      <c r="AG2043" s="110" t="str">
        <f>IF(AC2043="","",COUNTIFS(AC2:AC3002,AC2043))</f>
        <v/>
      </c>
      <c r="AH2043" s="2" t="str">
        <f ca="1">IFERROR(MONTH('pg5'!T45),"--")</f>
        <v>--</v>
      </c>
      <c r="AI2043" s="1">
        <f ca="1">COUNTIFS(AC2:AC3002,'pg5'!C45,AH2:AH3002,AH2043)</f>
        <v>0</v>
      </c>
    </row>
    <row r="2044" spans="27:35" ht="12.75" customHeight="1">
      <c r="AA2044" s="1">
        <f t="shared" si="32"/>
        <v>2043</v>
      </c>
      <c r="AB2044" s="1" t="b">
        <f>AND('pg5'!S46&lt;&gt;"Cancelled",'pg5'!S46&lt;&gt;"Account",'pg5'!S46&lt;&gt;"Pending",'pg5'!S46&lt;&gt;"")</f>
        <v>0</v>
      </c>
      <c r="AC2044" s="1" t="str">
        <f>IF(AB2044=TRUE,'pg5'!C46,"")</f>
        <v/>
      </c>
      <c r="AD2044" s="1" t="str">
        <f>IF('pg5'!S46="Ordered",'pg5'!C46,"")</f>
        <v/>
      </c>
      <c r="AE2044" s="2" t="str">
        <f>IF('pg5'!C46&lt;&gt;"",COUNTIF(AD2:AD3002,'pg5'!C46)&gt;4,"--")</f>
        <v>--</v>
      </c>
      <c r="AF2044" s="1" t="str">
        <f ca="1">IF(startDate="",0,IF(AND('pg5'!T46&gt;=startDate,'pg5'!T46&lt;=endDate,'pg5'!R46&lt;&gt;""),'pg5'!R46,""))</f>
        <v/>
      </c>
      <c r="AG2044" s="110" t="str">
        <f>IF(AC2044="","",COUNTIFS(AC2:AC3002,AC2044))</f>
        <v/>
      </c>
      <c r="AH2044" s="2" t="str">
        <f ca="1">IFERROR(MONTH('pg5'!T46),"--")</f>
        <v>--</v>
      </c>
      <c r="AI2044" s="1">
        <f ca="1">COUNTIFS(AC2:AC3002,'pg5'!C46,AH2:AH3002,AH2044)</f>
        <v>0</v>
      </c>
    </row>
    <row r="2045" spans="27:35" ht="12.75" customHeight="1">
      <c r="AA2045" s="1">
        <f t="shared" si="32"/>
        <v>2044</v>
      </c>
      <c r="AB2045" s="1" t="b">
        <f>AND('pg5'!S47&lt;&gt;"Cancelled",'pg5'!S47&lt;&gt;"Account",'pg5'!S47&lt;&gt;"Pending",'pg5'!S47&lt;&gt;"")</f>
        <v>0</v>
      </c>
      <c r="AC2045" s="1" t="str">
        <f>IF(AB2045=TRUE,'pg5'!C47,"")</f>
        <v/>
      </c>
      <c r="AD2045" s="1" t="str">
        <f>IF('pg5'!S47="Ordered",'pg5'!C47,"")</f>
        <v/>
      </c>
      <c r="AE2045" s="2" t="str">
        <f>IF('pg5'!C47&lt;&gt;"",COUNTIF(AD2:AD3002,'pg5'!C47)&gt;4,"--")</f>
        <v>--</v>
      </c>
      <c r="AF2045" s="1" t="str">
        <f ca="1">IF(startDate="",0,IF(AND('pg5'!T47&gt;=startDate,'pg5'!T47&lt;=endDate,'pg5'!R47&lt;&gt;""),'pg5'!R47,""))</f>
        <v/>
      </c>
      <c r="AG2045" s="110" t="str">
        <f>IF(AC2045="","",COUNTIFS(AC2:AC3002,AC2045))</f>
        <v/>
      </c>
      <c r="AH2045" s="2" t="str">
        <f ca="1">IFERROR(MONTH('pg5'!T47),"--")</f>
        <v>--</v>
      </c>
      <c r="AI2045" s="1">
        <f ca="1">COUNTIFS(AC2:AC3002,'pg5'!C47,AH2:AH3002,AH2045)</f>
        <v>0</v>
      </c>
    </row>
    <row r="2046" spans="27:35" ht="12.75" customHeight="1">
      <c r="AA2046" s="1">
        <f t="shared" si="32"/>
        <v>2045</v>
      </c>
      <c r="AB2046" s="1" t="b">
        <f>AND('pg5'!S48&lt;&gt;"Cancelled",'pg5'!S48&lt;&gt;"Account",'pg5'!S48&lt;&gt;"Pending",'pg5'!S48&lt;&gt;"")</f>
        <v>0</v>
      </c>
      <c r="AC2046" s="1" t="str">
        <f>IF(AB2046=TRUE,'pg5'!C48,"")</f>
        <v/>
      </c>
      <c r="AD2046" s="1" t="str">
        <f>IF('pg5'!S48="Ordered",'pg5'!C48,"")</f>
        <v/>
      </c>
      <c r="AE2046" s="2" t="str">
        <f>IF('pg5'!C48&lt;&gt;"",COUNTIF(AD2:AD3002,'pg5'!C48)&gt;4,"--")</f>
        <v>--</v>
      </c>
      <c r="AF2046" s="1" t="str">
        <f ca="1">IF(startDate="",0,IF(AND('pg5'!T48&gt;=startDate,'pg5'!T48&lt;=endDate,'pg5'!R48&lt;&gt;""),'pg5'!R48,""))</f>
        <v/>
      </c>
      <c r="AG2046" s="110" t="str">
        <f>IF(AC2046="","",COUNTIFS(AC2:AC3002,AC2046))</f>
        <v/>
      </c>
      <c r="AH2046" s="2" t="str">
        <f ca="1">IFERROR(MONTH('pg5'!T48),"--")</f>
        <v>--</v>
      </c>
      <c r="AI2046" s="1">
        <f ca="1">COUNTIFS(AC2:AC3002,'pg5'!C48,AH2:AH3002,AH2046)</f>
        <v>0</v>
      </c>
    </row>
    <row r="2047" spans="27:35" ht="12.75" customHeight="1">
      <c r="AA2047" s="1">
        <f t="shared" si="32"/>
        <v>2046</v>
      </c>
      <c r="AB2047" s="1" t="b">
        <f>AND('pg5'!S49&lt;&gt;"Cancelled",'pg5'!S49&lt;&gt;"Account",'pg5'!S49&lt;&gt;"Pending",'pg5'!S49&lt;&gt;"")</f>
        <v>0</v>
      </c>
      <c r="AC2047" s="1" t="str">
        <f>IF(AB2047=TRUE,'pg5'!C49,"")</f>
        <v/>
      </c>
      <c r="AD2047" s="1" t="str">
        <f>IF('pg5'!S49="Ordered",'pg5'!C49,"")</f>
        <v/>
      </c>
      <c r="AE2047" s="2" t="str">
        <f>IF('pg5'!C49&lt;&gt;"",COUNTIF(AD2:AD3002,'pg5'!C49)&gt;4,"--")</f>
        <v>--</v>
      </c>
      <c r="AF2047" s="1" t="str">
        <f ca="1">IF(startDate="",0,IF(AND('pg5'!T49&gt;=startDate,'pg5'!T49&lt;=endDate,'pg5'!R49&lt;&gt;""),'pg5'!R49,""))</f>
        <v/>
      </c>
      <c r="AG2047" s="110" t="str">
        <f>IF(AC2047="","",COUNTIFS(AC2:AC3002,AC2047))</f>
        <v/>
      </c>
      <c r="AH2047" s="2" t="str">
        <f ca="1">IFERROR(MONTH('pg5'!T49),"--")</f>
        <v>--</v>
      </c>
      <c r="AI2047" s="1">
        <f ca="1">COUNTIFS(AC2:AC3002,'pg5'!C49,AH2:AH3002,AH2047)</f>
        <v>0</v>
      </c>
    </row>
    <row r="2048" spans="27:35" ht="12.75" customHeight="1">
      <c r="AA2048" s="1">
        <f t="shared" si="32"/>
        <v>2047</v>
      </c>
      <c r="AB2048" s="1" t="b">
        <f>AND('pg5'!S50&lt;&gt;"Cancelled",'pg5'!S50&lt;&gt;"Account",'pg5'!S50&lt;&gt;"Pending",'pg5'!S50&lt;&gt;"")</f>
        <v>0</v>
      </c>
      <c r="AC2048" s="1" t="str">
        <f>IF(AB2048=TRUE,'pg5'!C50,"")</f>
        <v/>
      </c>
      <c r="AD2048" s="1" t="str">
        <f>IF('pg5'!S50="Ordered",'pg5'!C50,"")</f>
        <v/>
      </c>
      <c r="AE2048" s="2" t="str">
        <f>IF('pg5'!C50&lt;&gt;"",COUNTIF(AD2:AD3002,'pg5'!C50)&gt;4,"--")</f>
        <v>--</v>
      </c>
      <c r="AF2048" s="1" t="str">
        <f ca="1">IF(startDate="",0,IF(AND('pg5'!T50&gt;=startDate,'pg5'!T50&lt;=endDate,'pg5'!R50&lt;&gt;""),'pg5'!R50,""))</f>
        <v/>
      </c>
      <c r="AG2048" s="110" t="str">
        <f>IF(AC2048="","",COUNTIFS(AC2:AC3002,AC2048))</f>
        <v/>
      </c>
      <c r="AH2048" s="2" t="str">
        <f ca="1">IFERROR(MONTH('pg5'!T50),"--")</f>
        <v>--</v>
      </c>
      <c r="AI2048" s="1">
        <f ca="1">COUNTIFS(AC2:AC3002,'pg5'!C50,AH2:AH3002,AH2048)</f>
        <v>0</v>
      </c>
    </row>
    <row r="2049" spans="27:35" ht="12.75" customHeight="1">
      <c r="AA2049" s="1">
        <f t="shared" si="32"/>
        <v>2048</v>
      </c>
      <c r="AB2049" s="1" t="b">
        <f>AND('pg5'!S51&lt;&gt;"Cancelled",'pg5'!S51&lt;&gt;"Account",'pg5'!S51&lt;&gt;"Pending",'pg5'!S51&lt;&gt;"")</f>
        <v>0</v>
      </c>
      <c r="AC2049" s="1" t="str">
        <f>IF(AB2049=TRUE,'pg5'!C51,"")</f>
        <v/>
      </c>
      <c r="AD2049" s="1" t="str">
        <f>IF('pg5'!S51="Ordered",'pg5'!C51,"")</f>
        <v/>
      </c>
      <c r="AE2049" s="2" t="str">
        <f>IF('pg5'!C51&lt;&gt;"",COUNTIF(AD2:AD3002,'pg5'!C51)&gt;4,"--")</f>
        <v>--</v>
      </c>
      <c r="AF2049" s="1" t="str">
        <f ca="1">IF(startDate="",0,IF(AND('pg5'!T51&gt;=startDate,'pg5'!T51&lt;=endDate,'pg5'!R51&lt;&gt;""),'pg5'!R51,""))</f>
        <v/>
      </c>
      <c r="AG2049" s="110" t="str">
        <f>IF(AC2049="","",COUNTIFS(AC2:AC3002,AC2049))</f>
        <v/>
      </c>
      <c r="AH2049" s="2" t="str">
        <f ca="1">IFERROR(MONTH('pg5'!T51),"--")</f>
        <v>--</v>
      </c>
      <c r="AI2049" s="1">
        <f ca="1">COUNTIFS(AC2:AC3002,'pg5'!C51,AH2:AH3002,AH2049)</f>
        <v>0</v>
      </c>
    </row>
    <row r="2050" spans="27:35" ht="12.75" customHeight="1">
      <c r="AA2050" s="1">
        <f t="shared" si="32"/>
        <v>2049</v>
      </c>
      <c r="AB2050" s="1" t="b">
        <f>AND('pg5'!S52&lt;&gt;"Cancelled",'pg5'!S52&lt;&gt;"Account",'pg5'!S52&lt;&gt;"Pending",'pg5'!S52&lt;&gt;"")</f>
        <v>0</v>
      </c>
      <c r="AC2050" s="1" t="str">
        <f>IF(AB2050=TRUE,'pg5'!C52,"")</f>
        <v/>
      </c>
      <c r="AD2050" s="1" t="str">
        <f>IF('pg5'!S52="Ordered",'pg5'!C52,"")</f>
        <v/>
      </c>
      <c r="AE2050" s="2" t="str">
        <f>IF('pg5'!C52&lt;&gt;"",COUNTIF(AD2:AD3002,'pg5'!C52)&gt;4,"--")</f>
        <v>--</v>
      </c>
      <c r="AF2050" s="1" t="str">
        <f ca="1">IF(startDate="",0,IF(AND('pg5'!T52&gt;=startDate,'pg5'!T52&lt;=endDate,'pg5'!R52&lt;&gt;""),'pg5'!R52,""))</f>
        <v/>
      </c>
      <c r="AG2050" s="110" t="str">
        <f>IF(AC2050="","",COUNTIFS(AC2:AC3002,AC2050))</f>
        <v/>
      </c>
      <c r="AH2050" s="2" t="str">
        <f ca="1">IFERROR(MONTH('pg5'!T52),"--")</f>
        <v>--</v>
      </c>
      <c r="AI2050" s="1">
        <f ca="1">COUNTIFS(AC2:AC3002,'pg5'!C52,AH2:AH3002,AH2050)</f>
        <v>0</v>
      </c>
    </row>
    <row r="2051" spans="27:35" ht="12.75" customHeight="1">
      <c r="AA2051" s="1">
        <f t="shared" si="32"/>
        <v>2050</v>
      </c>
      <c r="AB2051" s="1" t="b">
        <f>AND('pg5'!S53&lt;&gt;"Cancelled",'pg5'!S53&lt;&gt;"Account",'pg5'!S53&lt;&gt;"Pending",'pg5'!S53&lt;&gt;"")</f>
        <v>0</v>
      </c>
      <c r="AC2051" s="1" t="str">
        <f>IF(AB2051=TRUE,'pg5'!C53,"")</f>
        <v/>
      </c>
      <c r="AD2051" s="1" t="str">
        <f>IF('pg5'!S53="Ordered",'pg5'!C53,"")</f>
        <v/>
      </c>
      <c r="AE2051" s="2" t="str">
        <f>IF('pg5'!C53&lt;&gt;"",COUNTIF(AD2:AD3002,'pg5'!C53)&gt;4,"--")</f>
        <v>--</v>
      </c>
      <c r="AF2051" s="1" t="str">
        <f ca="1">IF(startDate="",0,IF(AND('pg5'!T53&gt;=startDate,'pg5'!T53&lt;=endDate,'pg5'!R53&lt;&gt;""),'pg5'!R53,""))</f>
        <v/>
      </c>
      <c r="AG2051" s="110" t="str">
        <f>IF(AC2051="","",COUNTIFS(AC2:AC3002,AC2051))</f>
        <v/>
      </c>
      <c r="AH2051" s="2" t="str">
        <f ca="1">IFERROR(MONTH('pg5'!T53),"--")</f>
        <v>--</v>
      </c>
      <c r="AI2051" s="1">
        <f ca="1">COUNTIFS(AC2:AC3002,'pg5'!C53,AH2:AH3002,AH2051)</f>
        <v>0</v>
      </c>
    </row>
    <row r="2052" spans="27:35" ht="12.75" customHeight="1">
      <c r="AA2052" s="1">
        <f t="shared" ref="AA2052:AA2115" si="33">AA2051+1</f>
        <v>2051</v>
      </c>
      <c r="AB2052" s="1" t="b">
        <f>AND('pg5'!S54&lt;&gt;"Cancelled",'pg5'!S54&lt;&gt;"Account",'pg5'!S54&lt;&gt;"Pending",'pg5'!S54&lt;&gt;"")</f>
        <v>0</v>
      </c>
      <c r="AC2052" s="1" t="str">
        <f>IF(AB2052=TRUE,'pg5'!C54,"")</f>
        <v/>
      </c>
      <c r="AD2052" s="1" t="str">
        <f>IF('pg5'!S54="Ordered",'pg5'!C54,"")</f>
        <v/>
      </c>
      <c r="AE2052" s="2" t="str">
        <f>IF('pg5'!C54&lt;&gt;"",COUNTIF(AD2:AD3002,'pg5'!C54)&gt;4,"--")</f>
        <v>--</v>
      </c>
      <c r="AF2052" s="1" t="str">
        <f ca="1">IF(startDate="",0,IF(AND('pg5'!T54&gt;=startDate,'pg5'!T54&lt;=endDate,'pg5'!R54&lt;&gt;""),'pg5'!R54,""))</f>
        <v/>
      </c>
      <c r="AG2052" s="110" t="str">
        <f>IF(AC2052="","",COUNTIFS(AC2:AC3002,AC2052))</f>
        <v/>
      </c>
      <c r="AH2052" s="2" t="str">
        <f ca="1">IFERROR(MONTH('pg5'!T54),"--")</f>
        <v>--</v>
      </c>
      <c r="AI2052" s="1">
        <f ca="1">COUNTIFS(AC2:AC3002,'pg5'!C54,AH2:AH3002,AH2052)</f>
        <v>0</v>
      </c>
    </row>
    <row r="2053" spans="27:35" ht="12.75" customHeight="1">
      <c r="AA2053" s="1">
        <f t="shared" si="33"/>
        <v>2052</v>
      </c>
      <c r="AB2053" s="1" t="b">
        <f>AND('pg5'!S55&lt;&gt;"Cancelled",'pg5'!S55&lt;&gt;"Account",'pg5'!S55&lt;&gt;"Pending",'pg5'!S55&lt;&gt;"")</f>
        <v>0</v>
      </c>
      <c r="AC2053" s="1" t="str">
        <f>IF(AB2053=TRUE,'pg5'!C55,"")</f>
        <v/>
      </c>
      <c r="AD2053" s="1" t="str">
        <f>IF('pg5'!S55="Ordered",'pg5'!C55,"")</f>
        <v/>
      </c>
      <c r="AE2053" s="2" t="str">
        <f>IF('pg5'!C55&lt;&gt;"",COUNTIF(AD2:AD3002,'pg5'!C55)&gt;4,"--")</f>
        <v>--</v>
      </c>
      <c r="AF2053" s="1" t="str">
        <f ca="1">IF(startDate="",0,IF(AND('pg5'!T55&gt;=startDate,'pg5'!T55&lt;=endDate,'pg5'!R55&lt;&gt;""),'pg5'!R55,""))</f>
        <v/>
      </c>
      <c r="AG2053" s="110" t="str">
        <f>IF(AC2053="","",COUNTIFS(AC2:AC3002,AC2053))</f>
        <v/>
      </c>
      <c r="AH2053" s="2" t="str">
        <f ca="1">IFERROR(MONTH('pg5'!T55),"--")</f>
        <v>--</v>
      </c>
      <c r="AI2053" s="1">
        <f ca="1">COUNTIFS(AC2:AC3002,'pg5'!C55,AH2:AH3002,AH2053)</f>
        <v>0</v>
      </c>
    </row>
    <row r="2054" spans="27:35" ht="12.75" customHeight="1">
      <c r="AA2054" s="1">
        <f t="shared" si="33"/>
        <v>2053</v>
      </c>
      <c r="AB2054" s="1" t="b">
        <f>AND('pg5'!S56&lt;&gt;"Cancelled",'pg5'!S56&lt;&gt;"Account",'pg5'!S56&lt;&gt;"Pending",'pg5'!S56&lt;&gt;"")</f>
        <v>0</v>
      </c>
      <c r="AC2054" s="1" t="str">
        <f>IF(AB2054=TRUE,'pg5'!C56,"")</f>
        <v/>
      </c>
      <c r="AD2054" s="1" t="str">
        <f>IF('pg5'!S56="Ordered",'pg5'!C56,"")</f>
        <v/>
      </c>
      <c r="AE2054" s="2" t="str">
        <f>IF('pg5'!C56&lt;&gt;"",COUNTIF(AD2:AD3002,'pg5'!C56)&gt;4,"--")</f>
        <v>--</v>
      </c>
      <c r="AF2054" s="1" t="str">
        <f ca="1">IF(startDate="",0,IF(AND('pg5'!T56&gt;=startDate,'pg5'!T56&lt;=endDate,'pg5'!R56&lt;&gt;""),'pg5'!R56,""))</f>
        <v/>
      </c>
      <c r="AG2054" s="110" t="str">
        <f>IF(AC2054="","",COUNTIFS(AC2:AC3002,AC2054))</f>
        <v/>
      </c>
      <c r="AH2054" s="2" t="str">
        <f ca="1">IFERROR(MONTH('pg5'!T56),"--")</f>
        <v>--</v>
      </c>
      <c r="AI2054" s="1">
        <f ca="1">COUNTIFS(AC2:AC3002,'pg5'!C56,AH2:AH3002,AH2054)</f>
        <v>0</v>
      </c>
    </row>
    <row r="2055" spans="27:35" ht="12.75" customHeight="1">
      <c r="AA2055" s="1">
        <f t="shared" si="33"/>
        <v>2054</v>
      </c>
      <c r="AB2055" s="1" t="b">
        <f>AND('pg5'!S57&lt;&gt;"Cancelled",'pg5'!S57&lt;&gt;"Account",'pg5'!S57&lt;&gt;"Pending",'pg5'!S57&lt;&gt;"")</f>
        <v>0</v>
      </c>
      <c r="AC2055" s="1" t="str">
        <f>IF(AB2055=TRUE,'pg5'!C57,"")</f>
        <v/>
      </c>
      <c r="AD2055" s="1" t="str">
        <f>IF('pg5'!S57="Ordered",'pg5'!C57,"")</f>
        <v/>
      </c>
      <c r="AE2055" s="2" t="str">
        <f>IF('pg5'!C57&lt;&gt;"",COUNTIF(AD2:AD3002,'pg5'!C57)&gt;4,"--")</f>
        <v>--</v>
      </c>
      <c r="AF2055" s="1" t="str">
        <f ca="1">IF(startDate="",0,IF(AND('pg5'!T57&gt;=startDate,'pg5'!T57&lt;=endDate,'pg5'!R57&lt;&gt;""),'pg5'!R57,""))</f>
        <v/>
      </c>
      <c r="AG2055" s="110" t="str">
        <f>IF(AC2055="","",COUNTIFS(AC2:AC3002,AC2055))</f>
        <v/>
      </c>
      <c r="AH2055" s="2" t="str">
        <f ca="1">IFERROR(MONTH('pg5'!T57),"--")</f>
        <v>--</v>
      </c>
      <c r="AI2055" s="1">
        <f ca="1">COUNTIFS(AC2:AC3002,'pg5'!C57,AH2:AH3002,AH2055)</f>
        <v>0</v>
      </c>
    </row>
    <row r="2056" spans="27:35" ht="12.75" customHeight="1">
      <c r="AA2056" s="1">
        <f t="shared" si="33"/>
        <v>2055</v>
      </c>
      <c r="AB2056" s="1" t="b">
        <f>AND('pg5'!S58&lt;&gt;"Cancelled",'pg5'!S58&lt;&gt;"Account",'pg5'!S58&lt;&gt;"Pending",'pg5'!S58&lt;&gt;"")</f>
        <v>0</v>
      </c>
      <c r="AC2056" s="1" t="str">
        <f>IF(AB2056=TRUE,'pg5'!C58,"")</f>
        <v/>
      </c>
      <c r="AD2056" s="1" t="str">
        <f>IF('pg5'!S58="Ordered",'pg5'!C58,"")</f>
        <v/>
      </c>
      <c r="AE2056" s="2" t="str">
        <f>IF('pg5'!C58&lt;&gt;"",COUNTIF(AD2:AD3002,'pg5'!C58)&gt;4,"--")</f>
        <v>--</v>
      </c>
      <c r="AF2056" s="1" t="str">
        <f ca="1">IF(startDate="",0,IF(AND('pg5'!T58&gt;=startDate,'pg5'!T58&lt;=endDate,'pg5'!R58&lt;&gt;""),'pg5'!R58,""))</f>
        <v/>
      </c>
      <c r="AG2056" s="110" t="str">
        <f>IF(AC2056="","",COUNTIFS(AC2:AC3002,AC2056))</f>
        <v/>
      </c>
      <c r="AH2056" s="2" t="str">
        <f ca="1">IFERROR(MONTH('pg5'!T58),"--")</f>
        <v>--</v>
      </c>
      <c r="AI2056" s="1">
        <f ca="1">COUNTIFS(AC2:AC3002,'pg5'!C58,AH2:AH3002,AH2056)</f>
        <v>0</v>
      </c>
    </row>
    <row r="2057" spans="27:35" ht="12.75" customHeight="1">
      <c r="AA2057" s="1">
        <f t="shared" si="33"/>
        <v>2056</v>
      </c>
      <c r="AB2057" s="1" t="b">
        <f>AND('pg5'!S59&lt;&gt;"Cancelled",'pg5'!S59&lt;&gt;"Account",'pg5'!S59&lt;&gt;"Pending",'pg5'!S59&lt;&gt;"")</f>
        <v>0</v>
      </c>
      <c r="AC2057" s="1" t="str">
        <f>IF(AB2057=TRUE,'pg5'!C59,"")</f>
        <v/>
      </c>
      <c r="AD2057" s="1" t="str">
        <f>IF('pg5'!S59="Ordered",'pg5'!C59,"")</f>
        <v/>
      </c>
      <c r="AE2057" s="2" t="str">
        <f>IF('pg5'!C59&lt;&gt;"",COUNTIF(AD2:AD3002,'pg5'!C59)&gt;4,"--")</f>
        <v>--</v>
      </c>
      <c r="AF2057" s="1" t="str">
        <f ca="1">IF(startDate="",0,IF(AND('pg5'!T59&gt;=startDate,'pg5'!T59&lt;=endDate,'pg5'!R59&lt;&gt;""),'pg5'!R59,""))</f>
        <v/>
      </c>
      <c r="AG2057" s="110" t="str">
        <f>IF(AC2057="","",COUNTIFS(AC2:AC3002,AC2057))</f>
        <v/>
      </c>
      <c r="AH2057" s="2" t="str">
        <f ca="1">IFERROR(MONTH('pg5'!T59),"--")</f>
        <v>--</v>
      </c>
      <c r="AI2057" s="1">
        <f ca="1">COUNTIFS(AC2:AC3002,'pg5'!C59,AH2:AH3002,AH2057)</f>
        <v>0</v>
      </c>
    </row>
    <row r="2058" spans="27:35" ht="12.75" customHeight="1">
      <c r="AA2058" s="1">
        <f t="shared" si="33"/>
        <v>2057</v>
      </c>
      <c r="AB2058" s="1" t="b">
        <f>AND('pg5'!S60&lt;&gt;"Cancelled",'pg5'!S60&lt;&gt;"Account",'pg5'!S60&lt;&gt;"Pending",'pg5'!S60&lt;&gt;"")</f>
        <v>0</v>
      </c>
      <c r="AC2058" s="1" t="str">
        <f>IF(AB2058=TRUE,'pg5'!C60,"")</f>
        <v/>
      </c>
      <c r="AD2058" s="1" t="str">
        <f>IF('pg5'!S60="Ordered",'pg5'!C60,"")</f>
        <v/>
      </c>
      <c r="AE2058" s="2" t="str">
        <f>IF('pg5'!C60&lt;&gt;"",COUNTIF(AD2:AD3002,'pg5'!C60)&gt;4,"--")</f>
        <v>--</v>
      </c>
      <c r="AF2058" s="1" t="str">
        <f ca="1">IF(startDate="",0,IF(AND('pg5'!T60&gt;=startDate,'pg5'!T60&lt;=endDate,'pg5'!R60&lt;&gt;""),'pg5'!R60,""))</f>
        <v/>
      </c>
      <c r="AG2058" s="110" t="str">
        <f>IF(AC2058="","",COUNTIFS(AC2:AC3002,AC2058))</f>
        <v/>
      </c>
      <c r="AH2058" s="2" t="str">
        <f ca="1">IFERROR(MONTH('pg5'!T60),"--")</f>
        <v>--</v>
      </c>
      <c r="AI2058" s="1">
        <f ca="1">COUNTIFS(AC2:AC3002,'pg5'!C60,AH2:AH3002,AH2058)</f>
        <v>0</v>
      </c>
    </row>
    <row r="2059" spans="27:35" ht="12.75" customHeight="1">
      <c r="AA2059" s="1">
        <f t="shared" si="33"/>
        <v>2058</v>
      </c>
      <c r="AB2059" s="1" t="b">
        <f>AND('pg5'!S61&lt;&gt;"Cancelled",'pg5'!S61&lt;&gt;"Account",'pg5'!S61&lt;&gt;"Pending",'pg5'!S61&lt;&gt;"")</f>
        <v>0</v>
      </c>
      <c r="AC2059" s="1" t="str">
        <f>IF(AB2059=TRUE,'pg5'!C61,"")</f>
        <v/>
      </c>
      <c r="AD2059" s="1" t="str">
        <f>IF('pg5'!S61="Ordered",'pg5'!C61,"")</f>
        <v/>
      </c>
      <c r="AE2059" s="2" t="str">
        <f>IF('pg5'!C61&lt;&gt;"",COUNTIF(AD2:AD3002,'pg5'!C61)&gt;4,"--")</f>
        <v>--</v>
      </c>
      <c r="AF2059" s="1" t="str">
        <f ca="1">IF(startDate="",0,IF(AND('pg5'!T61&gt;=startDate,'pg5'!T61&lt;=endDate,'pg5'!R61&lt;&gt;""),'pg5'!R61,""))</f>
        <v/>
      </c>
      <c r="AG2059" s="110" t="str">
        <f>IF(AC2059="","",COUNTIFS(AC2:AC3002,AC2059))</f>
        <v/>
      </c>
      <c r="AH2059" s="2" t="str">
        <f ca="1">IFERROR(MONTH('pg5'!T61),"--")</f>
        <v>--</v>
      </c>
      <c r="AI2059" s="1">
        <f ca="1">COUNTIFS(AC2:AC3002,'pg5'!C61,AH2:AH3002,AH2059)</f>
        <v>0</v>
      </c>
    </row>
    <row r="2060" spans="27:35" ht="12.75" customHeight="1">
      <c r="AA2060" s="1">
        <f t="shared" si="33"/>
        <v>2059</v>
      </c>
      <c r="AB2060" s="1" t="b">
        <f>AND('pg5'!S62&lt;&gt;"Cancelled",'pg5'!S62&lt;&gt;"Account",'pg5'!S62&lt;&gt;"Pending",'pg5'!S62&lt;&gt;"")</f>
        <v>0</v>
      </c>
      <c r="AC2060" s="1" t="str">
        <f>IF(AB2060=TRUE,'pg5'!C62,"")</f>
        <v/>
      </c>
      <c r="AD2060" s="1" t="str">
        <f>IF('pg5'!S62="Ordered",'pg5'!C62,"")</f>
        <v/>
      </c>
      <c r="AE2060" s="2" t="str">
        <f>IF('pg5'!C62&lt;&gt;"",COUNTIF(AD2:AD3002,'pg5'!C62)&gt;4,"--")</f>
        <v>--</v>
      </c>
      <c r="AF2060" s="1" t="str">
        <f ca="1">IF(startDate="",0,IF(AND('pg5'!T62&gt;=startDate,'pg5'!T62&lt;=endDate,'pg5'!R62&lt;&gt;""),'pg5'!R62,""))</f>
        <v/>
      </c>
      <c r="AG2060" s="110" t="str">
        <f>IF(AC2060="","",COUNTIFS(AC2:AC3002,AC2060))</f>
        <v/>
      </c>
      <c r="AH2060" s="2" t="str">
        <f ca="1">IFERROR(MONTH('pg5'!T62),"--")</f>
        <v>--</v>
      </c>
      <c r="AI2060" s="1">
        <f ca="1">COUNTIFS(AC2:AC3002,'pg5'!C62,AH2:AH3002,AH2060)</f>
        <v>0</v>
      </c>
    </row>
    <row r="2061" spans="27:35" ht="12.75" customHeight="1">
      <c r="AA2061" s="1">
        <f t="shared" si="33"/>
        <v>2060</v>
      </c>
      <c r="AB2061" s="1" t="b">
        <f>AND('pg5'!S63&lt;&gt;"Cancelled",'pg5'!S63&lt;&gt;"Account",'pg5'!S63&lt;&gt;"Pending",'pg5'!S63&lt;&gt;"")</f>
        <v>0</v>
      </c>
      <c r="AC2061" s="1" t="str">
        <f>IF(AB2061=TRUE,'pg5'!C63,"")</f>
        <v/>
      </c>
      <c r="AD2061" s="1" t="str">
        <f>IF('pg5'!S63="Ordered",'pg5'!C63,"")</f>
        <v/>
      </c>
      <c r="AE2061" s="2" t="str">
        <f>IF('pg5'!C63&lt;&gt;"",COUNTIF(AD2:AD3002,'pg5'!C63)&gt;4,"--")</f>
        <v>--</v>
      </c>
      <c r="AF2061" s="1" t="str">
        <f ca="1">IF(startDate="",0,IF(AND('pg5'!T63&gt;=startDate,'pg5'!T63&lt;=endDate,'pg5'!R63&lt;&gt;""),'pg5'!R63,""))</f>
        <v/>
      </c>
      <c r="AG2061" s="110" t="str">
        <f>IF(AC2061="","",COUNTIFS(AC2:AC3002,AC2061))</f>
        <v/>
      </c>
      <c r="AH2061" s="2" t="str">
        <f ca="1">IFERROR(MONTH('pg5'!T63),"--")</f>
        <v>--</v>
      </c>
      <c r="AI2061" s="1">
        <f ca="1">COUNTIFS(AC2:AC3002,'pg5'!C63,AH2:AH3002,AH2061)</f>
        <v>0</v>
      </c>
    </row>
    <row r="2062" spans="27:35" ht="12.75" customHeight="1">
      <c r="AA2062" s="1">
        <f t="shared" si="33"/>
        <v>2061</v>
      </c>
      <c r="AB2062" s="1" t="b">
        <f>AND('pg5'!S64&lt;&gt;"Cancelled",'pg5'!S64&lt;&gt;"Account",'pg5'!S64&lt;&gt;"Pending",'pg5'!S64&lt;&gt;"")</f>
        <v>0</v>
      </c>
      <c r="AC2062" s="1" t="str">
        <f>IF(AB2062=TRUE,'pg5'!C64,"")</f>
        <v/>
      </c>
      <c r="AD2062" s="1" t="str">
        <f>IF('pg5'!S64="Ordered",'pg5'!C64,"")</f>
        <v/>
      </c>
      <c r="AE2062" s="2" t="str">
        <f>IF('pg5'!C64&lt;&gt;"",COUNTIF(AD2:AD3002,'pg5'!C64)&gt;4,"--")</f>
        <v>--</v>
      </c>
      <c r="AF2062" s="1" t="str">
        <f ca="1">IF(startDate="",0,IF(AND('pg5'!T64&gt;=startDate,'pg5'!T64&lt;=endDate,'pg5'!R64&lt;&gt;""),'pg5'!R64,""))</f>
        <v/>
      </c>
      <c r="AG2062" s="110" t="str">
        <f>IF(AC2062="","",COUNTIFS(AC2:AC3002,AC2062))</f>
        <v/>
      </c>
      <c r="AH2062" s="2" t="str">
        <f ca="1">IFERROR(MONTH('pg5'!T64),"--")</f>
        <v>--</v>
      </c>
      <c r="AI2062" s="1">
        <f ca="1">COUNTIFS(AC2:AC3002,'pg5'!C64,AH2:AH3002,AH2062)</f>
        <v>0</v>
      </c>
    </row>
    <row r="2063" spans="27:35" ht="12.75" customHeight="1">
      <c r="AA2063" s="1">
        <f t="shared" si="33"/>
        <v>2062</v>
      </c>
      <c r="AB2063" s="1" t="b">
        <f>AND('pg5'!S65&lt;&gt;"Cancelled",'pg5'!S65&lt;&gt;"Account",'pg5'!S65&lt;&gt;"Pending",'pg5'!S65&lt;&gt;"")</f>
        <v>0</v>
      </c>
      <c r="AC2063" s="1" t="str">
        <f>IF(AB2063=TRUE,'pg5'!C65,"")</f>
        <v/>
      </c>
      <c r="AD2063" s="1" t="str">
        <f>IF('pg5'!S65="Ordered",'pg5'!C65,"")</f>
        <v/>
      </c>
      <c r="AE2063" s="2" t="str">
        <f>IF('pg5'!C65&lt;&gt;"",COUNTIF(AD2:AD3002,'pg5'!C65)&gt;4,"--")</f>
        <v>--</v>
      </c>
      <c r="AF2063" s="1" t="str">
        <f ca="1">IF(startDate="",0,IF(AND('pg5'!T65&gt;=startDate,'pg5'!T65&lt;=endDate,'pg5'!R65&lt;&gt;""),'pg5'!R65,""))</f>
        <v/>
      </c>
      <c r="AG2063" s="110" t="str">
        <f>IF(AC2063="","",COUNTIFS(AC2:AC3002,AC2063))</f>
        <v/>
      </c>
      <c r="AH2063" s="2" t="str">
        <f ca="1">IFERROR(MONTH('pg5'!T65),"--")</f>
        <v>--</v>
      </c>
      <c r="AI2063" s="1">
        <f ca="1">COUNTIFS(AC2:AC3002,'pg5'!C65,AH2:AH3002,AH2063)</f>
        <v>0</v>
      </c>
    </row>
    <row r="2064" spans="27:35" ht="12.75" customHeight="1">
      <c r="AA2064" s="1">
        <f t="shared" si="33"/>
        <v>2063</v>
      </c>
      <c r="AB2064" s="1" t="b">
        <f>AND('pg5'!S66&lt;&gt;"Cancelled",'pg5'!S66&lt;&gt;"Account",'pg5'!S66&lt;&gt;"Pending",'pg5'!S66&lt;&gt;"")</f>
        <v>0</v>
      </c>
      <c r="AC2064" s="1" t="str">
        <f>IF(AB2064=TRUE,'pg5'!C66,"")</f>
        <v/>
      </c>
      <c r="AD2064" s="1" t="str">
        <f>IF('pg5'!S66="Ordered",'pg5'!C66,"")</f>
        <v/>
      </c>
      <c r="AE2064" s="2" t="str">
        <f>IF('pg5'!C66&lt;&gt;"",COUNTIF(AD2:AD3002,'pg5'!C66)&gt;4,"--")</f>
        <v>--</v>
      </c>
      <c r="AF2064" s="1" t="str">
        <f ca="1">IF(startDate="",0,IF(AND('pg5'!T66&gt;=startDate,'pg5'!T66&lt;=endDate,'pg5'!R66&lt;&gt;""),'pg5'!R66,""))</f>
        <v/>
      </c>
      <c r="AG2064" s="110" t="str">
        <f>IF(AC2064="","",COUNTIFS(AC2:AC3002,AC2064))</f>
        <v/>
      </c>
      <c r="AH2064" s="2" t="str">
        <f ca="1">IFERROR(MONTH('pg5'!T66),"--")</f>
        <v>--</v>
      </c>
      <c r="AI2064" s="1">
        <f ca="1">COUNTIFS(AC2:AC3002,'pg5'!C66,AH2:AH3002,AH2064)</f>
        <v>0</v>
      </c>
    </row>
    <row r="2065" spans="27:35" ht="12.75" customHeight="1">
      <c r="AA2065" s="1">
        <f t="shared" si="33"/>
        <v>2064</v>
      </c>
      <c r="AB2065" s="1" t="b">
        <f>AND('pg5'!S67&lt;&gt;"Cancelled",'pg5'!S67&lt;&gt;"Account",'pg5'!S67&lt;&gt;"Pending",'pg5'!S67&lt;&gt;"")</f>
        <v>0</v>
      </c>
      <c r="AC2065" s="1" t="str">
        <f>IF(AB2065=TRUE,'pg5'!C67,"")</f>
        <v/>
      </c>
      <c r="AD2065" s="1" t="str">
        <f>IF('pg5'!S67="Ordered",'pg5'!C67,"")</f>
        <v/>
      </c>
      <c r="AE2065" s="2" t="str">
        <f>IF('pg5'!C67&lt;&gt;"",COUNTIF(AD2:AD3002,'pg5'!C67)&gt;4,"--")</f>
        <v>--</v>
      </c>
      <c r="AF2065" s="1" t="str">
        <f ca="1">IF(startDate="",0,IF(AND('pg5'!T67&gt;=startDate,'pg5'!T67&lt;=endDate,'pg5'!R67&lt;&gt;""),'pg5'!R67,""))</f>
        <v/>
      </c>
      <c r="AG2065" s="110" t="str">
        <f>IF(AC2065="","",COUNTIFS(AC2:AC3002,AC2065))</f>
        <v/>
      </c>
      <c r="AH2065" s="2" t="str">
        <f ca="1">IFERROR(MONTH('pg5'!T67),"--")</f>
        <v>--</v>
      </c>
      <c r="AI2065" s="1">
        <f ca="1">COUNTIFS(AC2:AC3002,'pg5'!C67,AH2:AH3002,AH2065)</f>
        <v>0</v>
      </c>
    </row>
    <row r="2066" spans="27:35" ht="12.75" customHeight="1">
      <c r="AA2066" s="1">
        <f t="shared" si="33"/>
        <v>2065</v>
      </c>
      <c r="AB2066" s="1" t="b">
        <f>AND('pg5'!S68&lt;&gt;"Cancelled",'pg5'!S68&lt;&gt;"Account",'pg5'!S68&lt;&gt;"Pending",'pg5'!S68&lt;&gt;"")</f>
        <v>0</v>
      </c>
      <c r="AC2066" s="1" t="str">
        <f>IF(AB2066=TRUE,'pg5'!C68,"")</f>
        <v/>
      </c>
      <c r="AD2066" s="1" t="str">
        <f>IF('pg5'!S68="Ordered",'pg5'!C68,"")</f>
        <v/>
      </c>
      <c r="AE2066" s="2" t="str">
        <f>IF('pg5'!C68&lt;&gt;"",COUNTIF(AD2:AD3002,'pg5'!C68)&gt;4,"--")</f>
        <v>--</v>
      </c>
      <c r="AF2066" s="1" t="str">
        <f ca="1">IF(startDate="",0,IF(AND('pg5'!T68&gt;=startDate,'pg5'!T68&lt;=endDate,'pg5'!R68&lt;&gt;""),'pg5'!R68,""))</f>
        <v/>
      </c>
      <c r="AG2066" s="110" t="str">
        <f>IF(AC2066="","",COUNTIFS(AC2:AC3002,AC2066))</f>
        <v/>
      </c>
      <c r="AH2066" s="2" t="str">
        <f ca="1">IFERROR(MONTH('pg5'!T68),"--")</f>
        <v>--</v>
      </c>
      <c r="AI2066" s="1">
        <f ca="1">COUNTIFS(AC2:AC3002,'pg5'!C68,AH2:AH3002,AH2066)</f>
        <v>0</v>
      </c>
    </row>
    <row r="2067" spans="27:35" ht="12.75" customHeight="1">
      <c r="AA2067" s="1">
        <f t="shared" si="33"/>
        <v>2066</v>
      </c>
      <c r="AB2067" s="1" t="b">
        <f>AND('pg5'!S69&lt;&gt;"Cancelled",'pg5'!S69&lt;&gt;"Account",'pg5'!S69&lt;&gt;"Pending",'pg5'!S69&lt;&gt;"")</f>
        <v>0</v>
      </c>
      <c r="AC2067" s="1" t="str">
        <f>IF(AB2067=TRUE,'pg5'!C69,"")</f>
        <v/>
      </c>
      <c r="AD2067" s="1" t="str">
        <f>IF('pg5'!S69="Ordered",'pg5'!C69,"")</f>
        <v/>
      </c>
      <c r="AE2067" s="2" t="str">
        <f>IF('pg5'!C69&lt;&gt;"",COUNTIF(AD2:AD3002,'pg5'!C69)&gt;4,"--")</f>
        <v>--</v>
      </c>
      <c r="AF2067" s="1" t="str">
        <f ca="1">IF(startDate="",0,IF(AND('pg5'!T69&gt;=startDate,'pg5'!T69&lt;=endDate,'pg5'!R69&lt;&gt;""),'pg5'!R69,""))</f>
        <v/>
      </c>
      <c r="AG2067" s="110" t="str">
        <f>IF(AC2067="","",COUNTIFS(AC2:AC3002,AC2067))</f>
        <v/>
      </c>
      <c r="AH2067" s="2" t="str">
        <f ca="1">IFERROR(MONTH('pg5'!T69),"--")</f>
        <v>--</v>
      </c>
      <c r="AI2067" s="1">
        <f ca="1">COUNTIFS(AC2:AC3002,'pg5'!C69,AH2:AH3002,AH2067)</f>
        <v>0</v>
      </c>
    </row>
    <row r="2068" spans="27:35" ht="12.75" customHeight="1">
      <c r="AA2068" s="1">
        <f t="shared" si="33"/>
        <v>2067</v>
      </c>
      <c r="AB2068" s="1" t="b">
        <f>AND('pg5'!S70&lt;&gt;"Cancelled",'pg5'!S70&lt;&gt;"Account",'pg5'!S70&lt;&gt;"Pending",'pg5'!S70&lt;&gt;"")</f>
        <v>0</v>
      </c>
      <c r="AC2068" s="1" t="str">
        <f>IF(AB2068=TRUE,'pg5'!C70,"")</f>
        <v/>
      </c>
      <c r="AD2068" s="1" t="str">
        <f>IF('pg5'!S70="Ordered",'pg5'!C70,"")</f>
        <v/>
      </c>
      <c r="AE2068" s="2" t="str">
        <f>IF('pg5'!C70&lt;&gt;"",COUNTIF(AD2:AD3002,'pg5'!C70)&gt;4,"--")</f>
        <v>--</v>
      </c>
      <c r="AF2068" s="1" t="str">
        <f ca="1">IF(startDate="",0,IF(AND('pg5'!T70&gt;=startDate,'pg5'!T70&lt;=endDate,'pg5'!R70&lt;&gt;""),'pg5'!R70,""))</f>
        <v/>
      </c>
      <c r="AG2068" s="110" t="str">
        <f>IF(AC2068="","",COUNTIFS(AC2:AC3002,AC2068))</f>
        <v/>
      </c>
      <c r="AH2068" s="2" t="str">
        <f ca="1">IFERROR(MONTH('pg5'!T70),"--")</f>
        <v>--</v>
      </c>
      <c r="AI2068" s="1">
        <f ca="1">COUNTIFS(AC2:AC3002,'pg5'!C70,AH2:AH3002,AH2068)</f>
        <v>0</v>
      </c>
    </row>
    <row r="2069" spans="27:35" ht="12.75" customHeight="1">
      <c r="AA2069" s="1">
        <f t="shared" si="33"/>
        <v>2068</v>
      </c>
      <c r="AB2069" s="1" t="b">
        <f>AND('pg5'!S71&lt;&gt;"Cancelled",'pg5'!S71&lt;&gt;"Account",'pg5'!S71&lt;&gt;"Pending",'pg5'!S71&lt;&gt;"")</f>
        <v>0</v>
      </c>
      <c r="AC2069" s="1" t="str">
        <f>IF(AB2069=TRUE,'pg5'!C71,"")</f>
        <v/>
      </c>
      <c r="AD2069" s="1" t="str">
        <f>IF('pg5'!S71="Ordered",'pg5'!C71,"")</f>
        <v/>
      </c>
      <c r="AE2069" s="2" t="str">
        <f>IF('pg5'!C71&lt;&gt;"",COUNTIF(AD2:AD3002,'pg5'!C71)&gt;4,"--")</f>
        <v>--</v>
      </c>
      <c r="AF2069" s="1" t="str">
        <f ca="1">IF(startDate="",0,IF(AND('pg5'!T71&gt;=startDate,'pg5'!T71&lt;=endDate,'pg5'!R71&lt;&gt;""),'pg5'!R71,""))</f>
        <v/>
      </c>
      <c r="AG2069" s="110" t="str">
        <f>IF(AC2069="","",COUNTIFS(AC2:AC3002,AC2069))</f>
        <v/>
      </c>
      <c r="AH2069" s="2" t="str">
        <f ca="1">IFERROR(MONTH('pg5'!T71),"--")</f>
        <v>--</v>
      </c>
      <c r="AI2069" s="1">
        <f ca="1">COUNTIFS(AC2:AC3002,'pg5'!C71,AH2:AH3002,AH2069)</f>
        <v>0</v>
      </c>
    </row>
    <row r="2070" spans="27:35" ht="12.75" customHeight="1">
      <c r="AA2070" s="1">
        <f t="shared" si="33"/>
        <v>2069</v>
      </c>
      <c r="AB2070" s="1" t="b">
        <f>AND('pg5'!S72&lt;&gt;"Cancelled",'pg5'!S72&lt;&gt;"Account",'pg5'!S72&lt;&gt;"Pending",'pg5'!S72&lt;&gt;"")</f>
        <v>0</v>
      </c>
      <c r="AC2070" s="1" t="str">
        <f>IF(AB2070=TRUE,'pg5'!C72,"")</f>
        <v/>
      </c>
      <c r="AD2070" s="1" t="str">
        <f>IF('pg5'!S72="Ordered",'pg5'!C72,"")</f>
        <v/>
      </c>
      <c r="AE2070" s="2" t="str">
        <f>IF('pg5'!C72&lt;&gt;"",COUNTIF(AD2:AD3002,'pg5'!C72)&gt;4,"--")</f>
        <v>--</v>
      </c>
      <c r="AF2070" s="1" t="str">
        <f ca="1">IF(startDate="",0,IF(AND('pg5'!T72&gt;=startDate,'pg5'!T72&lt;=endDate,'pg5'!R72&lt;&gt;""),'pg5'!R72,""))</f>
        <v/>
      </c>
      <c r="AG2070" s="110" t="str">
        <f>IF(AC2070="","",COUNTIFS(AC2:AC3002,AC2070))</f>
        <v/>
      </c>
      <c r="AH2070" s="2" t="str">
        <f ca="1">IFERROR(MONTH('pg5'!T72),"--")</f>
        <v>--</v>
      </c>
      <c r="AI2070" s="1">
        <f ca="1">COUNTIFS(AC2:AC3002,'pg5'!C72,AH2:AH3002,AH2070)</f>
        <v>0</v>
      </c>
    </row>
    <row r="2071" spans="27:35" ht="12.75" customHeight="1">
      <c r="AA2071" s="1">
        <f t="shared" si="33"/>
        <v>2070</v>
      </c>
      <c r="AB2071" s="1" t="b">
        <f>AND('pg5'!S73&lt;&gt;"Cancelled",'pg5'!S73&lt;&gt;"Account",'pg5'!S73&lt;&gt;"Pending",'pg5'!S73&lt;&gt;"")</f>
        <v>0</v>
      </c>
      <c r="AC2071" s="1" t="str">
        <f>IF(AB2071=TRUE,'pg5'!C73,"")</f>
        <v/>
      </c>
      <c r="AD2071" s="1" t="str">
        <f>IF('pg5'!S73="Ordered",'pg5'!C73,"")</f>
        <v/>
      </c>
      <c r="AE2071" s="2" t="str">
        <f>IF('pg5'!C73&lt;&gt;"",COUNTIF(AD2:AD3002,'pg5'!C73)&gt;4,"--")</f>
        <v>--</v>
      </c>
      <c r="AF2071" s="1" t="str">
        <f ca="1">IF(startDate="",0,IF(AND('pg5'!T73&gt;=startDate,'pg5'!T73&lt;=endDate,'pg5'!R73&lt;&gt;""),'pg5'!R73,""))</f>
        <v/>
      </c>
      <c r="AG2071" s="110" t="str">
        <f>IF(AC2071="","",COUNTIFS(AC2:AC3002,AC2071))</f>
        <v/>
      </c>
      <c r="AH2071" s="2" t="str">
        <f ca="1">IFERROR(MONTH('pg5'!T73),"--")</f>
        <v>--</v>
      </c>
      <c r="AI2071" s="1">
        <f ca="1">COUNTIFS(AC2:AC3002,'pg5'!C73,AH2:AH3002,AH2071)</f>
        <v>0</v>
      </c>
    </row>
    <row r="2072" spans="27:35" ht="12.75" customHeight="1">
      <c r="AA2072" s="1">
        <f t="shared" si="33"/>
        <v>2071</v>
      </c>
      <c r="AB2072" s="1" t="b">
        <f>AND('pg5'!S74&lt;&gt;"Cancelled",'pg5'!S74&lt;&gt;"Account",'pg5'!S74&lt;&gt;"Pending",'pg5'!S74&lt;&gt;"")</f>
        <v>0</v>
      </c>
      <c r="AC2072" s="1" t="str">
        <f>IF(AB2072=TRUE,'pg5'!C74,"")</f>
        <v/>
      </c>
      <c r="AD2072" s="1" t="str">
        <f>IF('pg5'!S74="Ordered",'pg5'!C74,"")</f>
        <v/>
      </c>
      <c r="AE2072" s="2" t="str">
        <f>IF('pg5'!C74&lt;&gt;"",COUNTIF(AD2:AD3002,'pg5'!C74)&gt;4,"--")</f>
        <v>--</v>
      </c>
      <c r="AF2072" s="1" t="str">
        <f ca="1">IF(startDate="",0,IF(AND('pg5'!T74&gt;=startDate,'pg5'!T74&lt;=endDate,'pg5'!R74&lt;&gt;""),'pg5'!R74,""))</f>
        <v/>
      </c>
      <c r="AG2072" s="110" t="str">
        <f>IF(AC2072="","",COUNTIFS(AC2:AC3002,AC2072))</f>
        <v/>
      </c>
      <c r="AH2072" s="2" t="str">
        <f ca="1">IFERROR(MONTH('pg5'!T74),"--")</f>
        <v>--</v>
      </c>
      <c r="AI2072" s="1">
        <f ca="1">COUNTIFS(AC2:AC3002,'pg5'!C74,AH2:AH3002,AH2072)</f>
        <v>0</v>
      </c>
    </row>
    <row r="2073" spans="27:35" ht="12.75" customHeight="1">
      <c r="AA2073" s="1">
        <f t="shared" si="33"/>
        <v>2072</v>
      </c>
      <c r="AB2073" s="1" t="b">
        <f>AND('pg5'!S75&lt;&gt;"Cancelled",'pg5'!S75&lt;&gt;"Account",'pg5'!S75&lt;&gt;"Pending",'pg5'!S75&lt;&gt;"")</f>
        <v>0</v>
      </c>
      <c r="AC2073" s="1" t="str">
        <f>IF(AB2073=TRUE,'pg5'!C75,"")</f>
        <v/>
      </c>
      <c r="AD2073" s="1" t="str">
        <f>IF('pg5'!S75="Ordered",'pg5'!C75,"")</f>
        <v/>
      </c>
      <c r="AE2073" s="2" t="str">
        <f>IF('pg5'!C75&lt;&gt;"",COUNTIF(AD2:AD3002,'pg5'!C75)&gt;4,"--")</f>
        <v>--</v>
      </c>
      <c r="AF2073" s="1" t="str">
        <f ca="1">IF(startDate="",0,IF(AND('pg5'!T75&gt;=startDate,'pg5'!T75&lt;=endDate,'pg5'!R75&lt;&gt;""),'pg5'!R75,""))</f>
        <v/>
      </c>
      <c r="AG2073" s="110" t="str">
        <f>IF(AC2073="","",COUNTIFS(AC2:AC3002,AC2073))</f>
        <v/>
      </c>
      <c r="AH2073" s="2" t="str">
        <f ca="1">IFERROR(MONTH('pg5'!T75),"--")</f>
        <v>--</v>
      </c>
      <c r="AI2073" s="1">
        <f ca="1">COUNTIFS(AC2:AC3002,'pg5'!C75,AH2:AH3002,AH2073)</f>
        <v>0</v>
      </c>
    </row>
    <row r="2074" spans="27:35" ht="12.75" customHeight="1">
      <c r="AA2074" s="1">
        <f t="shared" si="33"/>
        <v>2073</v>
      </c>
      <c r="AB2074" s="1" t="b">
        <f>AND('pg5'!S76&lt;&gt;"Cancelled",'pg5'!S76&lt;&gt;"Account",'pg5'!S76&lt;&gt;"Pending",'pg5'!S76&lt;&gt;"")</f>
        <v>0</v>
      </c>
      <c r="AC2074" s="1" t="str">
        <f>IF(AB2074=TRUE,'pg5'!C76,"")</f>
        <v/>
      </c>
      <c r="AD2074" s="1" t="str">
        <f>IF('pg5'!S76="Ordered",'pg5'!C76,"")</f>
        <v/>
      </c>
      <c r="AE2074" s="2" t="str">
        <f>IF('pg5'!C76&lt;&gt;"",COUNTIF(AD2:AD3002,'pg5'!C76)&gt;4,"--")</f>
        <v>--</v>
      </c>
      <c r="AF2074" s="1" t="str">
        <f ca="1">IF(startDate="",0,IF(AND('pg5'!T76&gt;=startDate,'pg5'!T76&lt;=endDate,'pg5'!R76&lt;&gt;""),'pg5'!R76,""))</f>
        <v/>
      </c>
      <c r="AG2074" s="110" t="str">
        <f>IF(AC2074="","",COUNTIFS(AC2:AC3002,AC2074))</f>
        <v/>
      </c>
      <c r="AH2074" s="2" t="str">
        <f ca="1">IFERROR(MONTH('pg5'!T76),"--")</f>
        <v>--</v>
      </c>
      <c r="AI2074" s="1">
        <f ca="1">COUNTIFS(AC2:AC3002,'pg5'!C76,AH2:AH3002,AH2074)</f>
        <v>0</v>
      </c>
    </row>
    <row r="2075" spans="27:35" ht="12.75" customHeight="1">
      <c r="AA2075" s="1">
        <f t="shared" si="33"/>
        <v>2074</v>
      </c>
      <c r="AB2075" s="1" t="b">
        <f>AND('pg5'!S77&lt;&gt;"Cancelled",'pg5'!S77&lt;&gt;"Account",'pg5'!S77&lt;&gt;"Pending",'pg5'!S77&lt;&gt;"")</f>
        <v>0</v>
      </c>
      <c r="AC2075" s="1" t="str">
        <f>IF(AB2075=TRUE,'pg5'!C77,"")</f>
        <v/>
      </c>
      <c r="AD2075" s="1" t="str">
        <f>IF('pg5'!S77="Ordered",'pg5'!C77,"")</f>
        <v/>
      </c>
      <c r="AE2075" s="2" t="str">
        <f>IF('pg5'!C77&lt;&gt;"",COUNTIF(AD2:AD3002,'pg5'!C77)&gt;4,"--")</f>
        <v>--</v>
      </c>
      <c r="AF2075" s="1" t="str">
        <f ca="1">IF(startDate="",0,IF(AND('pg5'!T77&gt;=startDate,'pg5'!T77&lt;=endDate,'pg5'!R77&lt;&gt;""),'pg5'!R77,""))</f>
        <v/>
      </c>
      <c r="AG2075" s="110" t="str">
        <f>IF(AC2075="","",COUNTIFS(AC2:AC3002,AC2075))</f>
        <v/>
      </c>
      <c r="AH2075" s="2" t="str">
        <f ca="1">IFERROR(MONTH('pg5'!T77),"--")</f>
        <v>--</v>
      </c>
      <c r="AI2075" s="1">
        <f ca="1">COUNTIFS(AC2:AC3002,'pg5'!C77,AH2:AH3002,AH2075)</f>
        <v>0</v>
      </c>
    </row>
    <row r="2076" spans="27:35" ht="12.75" customHeight="1">
      <c r="AA2076" s="1">
        <f t="shared" si="33"/>
        <v>2075</v>
      </c>
      <c r="AB2076" s="1" t="b">
        <f>AND('pg5'!S78&lt;&gt;"Cancelled",'pg5'!S78&lt;&gt;"Account",'pg5'!S78&lt;&gt;"Pending",'pg5'!S78&lt;&gt;"")</f>
        <v>0</v>
      </c>
      <c r="AC2076" s="1" t="str">
        <f>IF(AB2076=TRUE,'pg5'!C78,"")</f>
        <v/>
      </c>
      <c r="AD2076" s="1" t="str">
        <f>IF('pg5'!S78="Ordered",'pg5'!C78,"")</f>
        <v/>
      </c>
      <c r="AE2076" s="2" t="str">
        <f>IF('pg5'!C78&lt;&gt;"",COUNTIF(AD2:AD3002,'pg5'!C78)&gt;4,"--")</f>
        <v>--</v>
      </c>
      <c r="AF2076" s="1" t="str">
        <f ca="1">IF(startDate="",0,IF(AND('pg5'!T78&gt;=startDate,'pg5'!T78&lt;=endDate,'pg5'!R78&lt;&gt;""),'pg5'!R78,""))</f>
        <v/>
      </c>
      <c r="AG2076" s="110" t="str">
        <f>IF(AC2076="","",COUNTIFS(AC2:AC3002,AC2076))</f>
        <v/>
      </c>
      <c r="AH2076" s="2" t="str">
        <f ca="1">IFERROR(MONTH('pg5'!T78),"--")</f>
        <v>--</v>
      </c>
      <c r="AI2076" s="1">
        <f ca="1">COUNTIFS(AC2:AC3002,'pg5'!C78,AH2:AH3002,AH2076)</f>
        <v>0</v>
      </c>
    </row>
    <row r="2077" spans="27:35" ht="12.75" customHeight="1">
      <c r="AA2077" s="1">
        <f t="shared" si="33"/>
        <v>2076</v>
      </c>
      <c r="AB2077" s="1" t="b">
        <f>AND('pg5'!S79&lt;&gt;"Cancelled",'pg5'!S79&lt;&gt;"Account",'pg5'!S79&lt;&gt;"Pending",'pg5'!S79&lt;&gt;"")</f>
        <v>0</v>
      </c>
      <c r="AC2077" s="1" t="str">
        <f>IF(AB2077=TRUE,'pg5'!C79,"")</f>
        <v/>
      </c>
      <c r="AD2077" s="1" t="str">
        <f>IF('pg5'!S79="Ordered",'pg5'!C79,"")</f>
        <v/>
      </c>
      <c r="AE2077" s="2" t="str">
        <f>IF('pg5'!C79&lt;&gt;"",COUNTIF(AD2:AD3002,'pg5'!C79)&gt;4,"--")</f>
        <v>--</v>
      </c>
      <c r="AF2077" s="1" t="str">
        <f ca="1">IF(startDate="",0,IF(AND('pg5'!T79&gt;=startDate,'pg5'!T79&lt;=endDate,'pg5'!R79&lt;&gt;""),'pg5'!R79,""))</f>
        <v/>
      </c>
      <c r="AG2077" s="110" t="str">
        <f>IF(AC2077="","",COUNTIFS(AC2:AC3002,AC2077))</f>
        <v/>
      </c>
      <c r="AH2077" s="2" t="str">
        <f ca="1">IFERROR(MONTH('pg5'!T79),"--")</f>
        <v>--</v>
      </c>
      <c r="AI2077" s="1">
        <f ca="1">COUNTIFS(AC2:AC3002,'pg5'!C79,AH2:AH3002,AH2077)</f>
        <v>0</v>
      </c>
    </row>
    <row r="2078" spans="27:35" ht="12.75" customHeight="1">
      <c r="AA2078" s="1">
        <f t="shared" si="33"/>
        <v>2077</v>
      </c>
      <c r="AB2078" s="1" t="b">
        <f>AND('pg5'!S80&lt;&gt;"Cancelled",'pg5'!S80&lt;&gt;"Account",'pg5'!S80&lt;&gt;"Pending",'pg5'!S80&lt;&gt;"")</f>
        <v>0</v>
      </c>
      <c r="AC2078" s="1" t="str">
        <f>IF(AB2078=TRUE,'pg5'!C80,"")</f>
        <v/>
      </c>
      <c r="AD2078" s="1" t="str">
        <f>IF('pg5'!S80="Ordered",'pg5'!C80,"")</f>
        <v/>
      </c>
      <c r="AE2078" s="2" t="str">
        <f>IF('pg5'!C80&lt;&gt;"",COUNTIF(AD2:AD3002,'pg5'!C80)&gt;4,"--")</f>
        <v>--</v>
      </c>
      <c r="AF2078" s="1" t="str">
        <f ca="1">IF(startDate="",0,IF(AND('pg5'!T80&gt;=startDate,'pg5'!T80&lt;=endDate,'pg5'!R80&lt;&gt;""),'pg5'!R80,""))</f>
        <v/>
      </c>
      <c r="AG2078" s="110" t="str">
        <f>IF(AC2078="","",COUNTIFS(AC2:AC3002,AC2078))</f>
        <v/>
      </c>
      <c r="AH2078" s="2" t="str">
        <f ca="1">IFERROR(MONTH('pg5'!T80),"--")</f>
        <v>--</v>
      </c>
      <c r="AI2078" s="1">
        <f ca="1">COUNTIFS(AC2:AC3002,'pg5'!C80,AH2:AH3002,AH2078)</f>
        <v>0</v>
      </c>
    </row>
    <row r="2079" spans="27:35" ht="12.75" customHeight="1">
      <c r="AA2079" s="1">
        <f t="shared" si="33"/>
        <v>2078</v>
      </c>
      <c r="AB2079" s="1" t="b">
        <f>AND('pg5'!S81&lt;&gt;"Cancelled",'pg5'!S81&lt;&gt;"Account",'pg5'!S81&lt;&gt;"Pending",'pg5'!S81&lt;&gt;"")</f>
        <v>0</v>
      </c>
      <c r="AC2079" s="1" t="str">
        <f>IF(AB2079=TRUE,'pg5'!C81,"")</f>
        <v/>
      </c>
      <c r="AD2079" s="1" t="str">
        <f>IF('pg5'!S81="Ordered",'pg5'!C81,"")</f>
        <v/>
      </c>
      <c r="AE2079" s="2" t="str">
        <f>IF('pg5'!C81&lt;&gt;"",COUNTIF(AD2:AD3002,'pg5'!C81)&gt;4,"--")</f>
        <v>--</v>
      </c>
      <c r="AF2079" s="1" t="str">
        <f ca="1">IF(startDate="",0,IF(AND('pg5'!T81&gt;=startDate,'pg5'!T81&lt;=endDate,'pg5'!R81&lt;&gt;""),'pg5'!R81,""))</f>
        <v/>
      </c>
      <c r="AG2079" s="110" t="str">
        <f>IF(AC2079="","",COUNTIFS(AC2:AC3002,AC2079))</f>
        <v/>
      </c>
      <c r="AH2079" s="2" t="str">
        <f ca="1">IFERROR(MONTH('pg5'!T81),"--")</f>
        <v>--</v>
      </c>
      <c r="AI2079" s="1">
        <f ca="1">COUNTIFS(AC2:AC3002,'pg5'!C81,AH2:AH3002,AH2079)</f>
        <v>0</v>
      </c>
    </row>
    <row r="2080" spans="27:35" ht="12.75" customHeight="1">
      <c r="AA2080" s="1">
        <f t="shared" si="33"/>
        <v>2079</v>
      </c>
      <c r="AB2080" s="1" t="b">
        <f>AND('pg5'!S82&lt;&gt;"Cancelled",'pg5'!S82&lt;&gt;"Account",'pg5'!S82&lt;&gt;"Pending",'pg5'!S82&lt;&gt;"")</f>
        <v>0</v>
      </c>
      <c r="AC2080" s="1" t="str">
        <f>IF(AB2080=TRUE,'pg5'!C82,"")</f>
        <v/>
      </c>
      <c r="AD2080" s="1" t="str">
        <f>IF('pg5'!S82="Ordered",'pg5'!C82,"")</f>
        <v/>
      </c>
      <c r="AE2080" s="2" t="str">
        <f>IF('pg5'!C82&lt;&gt;"",COUNTIF(AD2:AD3002,'pg5'!C82)&gt;4,"--")</f>
        <v>--</v>
      </c>
      <c r="AF2080" s="1" t="str">
        <f ca="1">IF(startDate="",0,IF(AND('pg5'!T82&gt;=startDate,'pg5'!T82&lt;=endDate,'pg5'!R82&lt;&gt;""),'pg5'!R82,""))</f>
        <v/>
      </c>
      <c r="AG2080" s="110" t="str">
        <f>IF(AC2080="","",COUNTIFS(AC2:AC3002,AC2080))</f>
        <v/>
      </c>
      <c r="AH2080" s="2" t="str">
        <f ca="1">IFERROR(MONTH('pg5'!T82),"--")</f>
        <v>--</v>
      </c>
      <c r="AI2080" s="1">
        <f ca="1">COUNTIFS(AC2:AC3002,'pg5'!C82,AH2:AH3002,AH2080)</f>
        <v>0</v>
      </c>
    </row>
    <row r="2081" spans="27:35" ht="12.75" customHeight="1">
      <c r="AA2081" s="1">
        <f t="shared" si="33"/>
        <v>2080</v>
      </c>
      <c r="AB2081" s="1" t="b">
        <f>AND('pg5'!S83&lt;&gt;"Cancelled",'pg5'!S83&lt;&gt;"Account",'pg5'!S83&lt;&gt;"Pending",'pg5'!S83&lt;&gt;"")</f>
        <v>0</v>
      </c>
      <c r="AC2081" s="1" t="str">
        <f>IF(AB2081=TRUE,'pg5'!C83,"")</f>
        <v/>
      </c>
      <c r="AD2081" s="1" t="str">
        <f>IF('pg5'!S83="Ordered",'pg5'!C83,"")</f>
        <v/>
      </c>
      <c r="AE2081" s="2" t="str">
        <f>IF('pg5'!C83&lt;&gt;"",COUNTIF(AD2:AD3002,'pg5'!C83)&gt;4,"--")</f>
        <v>--</v>
      </c>
      <c r="AF2081" s="1" t="str">
        <f ca="1">IF(startDate="",0,IF(AND('pg5'!T83&gt;=startDate,'pg5'!T83&lt;=endDate,'pg5'!R83&lt;&gt;""),'pg5'!R83,""))</f>
        <v/>
      </c>
      <c r="AG2081" s="110" t="str">
        <f>IF(AC2081="","",COUNTIFS(AC2:AC3002,AC2081))</f>
        <v/>
      </c>
      <c r="AH2081" s="2" t="str">
        <f ca="1">IFERROR(MONTH('pg5'!T83),"--")</f>
        <v>--</v>
      </c>
      <c r="AI2081" s="1">
        <f ca="1">COUNTIFS(AC2:AC3002,'pg5'!C83,AH2:AH3002,AH2081)</f>
        <v>0</v>
      </c>
    </row>
    <row r="2082" spans="27:35" ht="12.75" customHeight="1">
      <c r="AA2082" s="1">
        <f t="shared" si="33"/>
        <v>2081</v>
      </c>
      <c r="AB2082" s="1" t="b">
        <f>AND('pg5'!S84&lt;&gt;"Cancelled",'pg5'!S84&lt;&gt;"Account",'pg5'!S84&lt;&gt;"Pending",'pg5'!S84&lt;&gt;"")</f>
        <v>0</v>
      </c>
      <c r="AC2082" s="1" t="str">
        <f>IF(AB2082=TRUE,'pg5'!C84,"")</f>
        <v/>
      </c>
      <c r="AD2082" s="1" t="str">
        <f>IF('pg5'!S84="Ordered",'pg5'!C84,"")</f>
        <v/>
      </c>
      <c r="AE2082" s="2" t="str">
        <f>IF('pg5'!C84&lt;&gt;"",COUNTIF(AD2:AD3002,'pg5'!C84)&gt;4,"--")</f>
        <v>--</v>
      </c>
      <c r="AF2082" s="1" t="str">
        <f ca="1">IF(startDate="",0,IF(AND('pg5'!T84&gt;=startDate,'pg5'!T84&lt;=endDate,'pg5'!R84&lt;&gt;""),'pg5'!R84,""))</f>
        <v/>
      </c>
      <c r="AG2082" s="110" t="str">
        <f>IF(AC2082="","",COUNTIFS(AC2:AC3002,AC2082))</f>
        <v/>
      </c>
      <c r="AH2082" s="2" t="str">
        <f ca="1">IFERROR(MONTH('pg5'!T84),"--")</f>
        <v>--</v>
      </c>
      <c r="AI2082" s="1">
        <f ca="1">COUNTIFS(AC2:AC3002,'pg5'!C84,AH2:AH3002,AH2082)</f>
        <v>0</v>
      </c>
    </row>
    <row r="2083" spans="27:35" ht="12.75" customHeight="1">
      <c r="AA2083" s="1">
        <f t="shared" si="33"/>
        <v>2082</v>
      </c>
      <c r="AB2083" s="1" t="b">
        <f>AND('pg5'!S85&lt;&gt;"Cancelled",'pg5'!S85&lt;&gt;"Account",'pg5'!S85&lt;&gt;"Pending",'pg5'!S85&lt;&gt;"")</f>
        <v>0</v>
      </c>
      <c r="AC2083" s="1" t="str">
        <f>IF(AB2083=TRUE,'pg5'!C85,"")</f>
        <v/>
      </c>
      <c r="AD2083" s="1" t="str">
        <f>IF('pg5'!S85="Ordered",'pg5'!C85,"")</f>
        <v/>
      </c>
      <c r="AE2083" s="2" t="str">
        <f>IF('pg5'!C85&lt;&gt;"",COUNTIF(AD2:AD3002,'pg5'!C85)&gt;4,"--")</f>
        <v>--</v>
      </c>
      <c r="AF2083" s="1" t="str">
        <f ca="1">IF(startDate="",0,IF(AND('pg5'!T85&gt;=startDate,'pg5'!T85&lt;=endDate,'pg5'!R85&lt;&gt;""),'pg5'!R85,""))</f>
        <v/>
      </c>
      <c r="AG2083" s="110" t="str">
        <f>IF(AC2083="","",COUNTIFS(AC2:AC3002,AC2083))</f>
        <v/>
      </c>
      <c r="AH2083" s="2" t="str">
        <f ca="1">IFERROR(MONTH('pg5'!T85),"--")</f>
        <v>--</v>
      </c>
      <c r="AI2083" s="1">
        <f ca="1">COUNTIFS(AC2:AC3002,'pg5'!C85,AH2:AH3002,AH2083)</f>
        <v>0</v>
      </c>
    </row>
    <row r="2084" spans="27:35" ht="12.75" customHeight="1">
      <c r="AA2084" s="1">
        <f t="shared" si="33"/>
        <v>2083</v>
      </c>
      <c r="AB2084" s="1" t="b">
        <f>AND('pg5'!S86&lt;&gt;"Cancelled",'pg5'!S86&lt;&gt;"Account",'pg5'!S86&lt;&gt;"Pending",'pg5'!S86&lt;&gt;"")</f>
        <v>0</v>
      </c>
      <c r="AC2084" s="1" t="str">
        <f>IF(AB2084=TRUE,'pg5'!C86,"")</f>
        <v/>
      </c>
      <c r="AD2084" s="1" t="str">
        <f>IF('pg5'!S86="Ordered",'pg5'!C86,"")</f>
        <v/>
      </c>
      <c r="AE2084" s="2" t="str">
        <f>IF('pg5'!C86&lt;&gt;"",COUNTIF(AD2:AD3002,'pg5'!C86)&gt;4,"--")</f>
        <v>--</v>
      </c>
      <c r="AF2084" s="1" t="str">
        <f ca="1">IF(startDate="",0,IF(AND('pg5'!T86&gt;=startDate,'pg5'!T86&lt;=endDate,'pg5'!R86&lt;&gt;""),'pg5'!R86,""))</f>
        <v/>
      </c>
      <c r="AG2084" s="110" t="str">
        <f>IF(AC2084="","",COUNTIFS(AC2:AC3002,AC2084))</f>
        <v/>
      </c>
      <c r="AH2084" s="2" t="str">
        <f ca="1">IFERROR(MONTH('pg5'!T86),"--")</f>
        <v>--</v>
      </c>
      <c r="AI2084" s="1">
        <f ca="1">COUNTIFS(AC2:AC3002,'pg5'!C86,AH2:AH3002,AH2084)</f>
        <v>0</v>
      </c>
    </row>
    <row r="2085" spans="27:35" ht="12.75" customHeight="1">
      <c r="AA2085" s="1">
        <f t="shared" si="33"/>
        <v>2084</v>
      </c>
      <c r="AB2085" s="1" t="b">
        <f>AND('pg5'!S87&lt;&gt;"Cancelled",'pg5'!S87&lt;&gt;"Account",'pg5'!S87&lt;&gt;"Pending",'pg5'!S87&lt;&gt;"")</f>
        <v>0</v>
      </c>
      <c r="AC2085" s="1" t="str">
        <f>IF(AB2085=TRUE,'pg5'!C87,"")</f>
        <v/>
      </c>
      <c r="AD2085" s="1" t="str">
        <f>IF('pg5'!S87="Ordered",'pg5'!C87,"")</f>
        <v/>
      </c>
      <c r="AE2085" s="2" t="str">
        <f>IF('pg5'!C87&lt;&gt;"",COUNTIF(AD2:AD3002,'pg5'!C87)&gt;4,"--")</f>
        <v>--</v>
      </c>
      <c r="AF2085" s="1" t="str">
        <f ca="1">IF(startDate="",0,IF(AND('pg5'!T87&gt;=startDate,'pg5'!T87&lt;=endDate,'pg5'!R87&lt;&gt;""),'pg5'!R87,""))</f>
        <v/>
      </c>
      <c r="AG2085" s="110" t="str">
        <f>IF(AC2085="","",COUNTIFS(AC2:AC3002,AC2085))</f>
        <v/>
      </c>
      <c r="AH2085" s="2" t="str">
        <f ca="1">IFERROR(MONTH('pg5'!T87),"--")</f>
        <v>--</v>
      </c>
      <c r="AI2085" s="1">
        <f ca="1">COUNTIFS(AC2:AC3002,'pg5'!C87,AH2:AH3002,AH2085)</f>
        <v>0</v>
      </c>
    </row>
    <row r="2086" spans="27:35" ht="12.75" customHeight="1">
      <c r="AA2086" s="1">
        <f t="shared" si="33"/>
        <v>2085</v>
      </c>
      <c r="AB2086" s="1" t="b">
        <f>AND('pg5'!S88&lt;&gt;"Cancelled",'pg5'!S88&lt;&gt;"Account",'pg5'!S88&lt;&gt;"Pending",'pg5'!S88&lt;&gt;"")</f>
        <v>0</v>
      </c>
      <c r="AC2086" s="1" t="str">
        <f>IF(AB2086=TRUE,'pg5'!C88,"")</f>
        <v/>
      </c>
      <c r="AD2086" s="1" t="str">
        <f>IF('pg5'!S88="Ordered",'pg5'!C88,"")</f>
        <v/>
      </c>
      <c r="AE2086" s="2" t="str">
        <f>IF('pg5'!C88&lt;&gt;"",COUNTIF(AD2:AD3002,'pg5'!C88)&gt;4,"--")</f>
        <v>--</v>
      </c>
      <c r="AF2086" s="1" t="str">
        <f ca="1">IF(startDate="",0,IF(AND('pg5'!T88&gt;=startDate,'pg5'!T88&lt;=endDate,'pg5'!R88&lt;&gt;""),'pg5'!R88,""))</f>
        <v/>
      </c>
      <c r="AG2086" s="110" t="str">
        <f>IF(AC2086="","",COUNTIFS(AC2:AC3002,AC2086))</f>
        <v/>
      </c>
      <c r="AH2086" s="2" t="str">
        <f ca="1">IFERROR(MONTH('pg5'!T88),"--")</f>
        <v>--</v>
      </c>
      <c r="AI2086" s="1">
        <f ca="1">COUNTIFS(AC2:AC3002,'pg5'!C88,AH2:AH3002,AH2086)</f>
        <v>0</v>
      </c>
    </row>
    <row r="2087" spans="27:35" ht="12.75" customHeight="1">
      <c r="AA2087" s="1">
        <f t="shared" si="33"/>
        <v>2086</v>
      </c>
      <c r="AB2087" s="1" t="b">
        <f>AND('pg5'!S89&lt;&gt;"Cancelled",'pg5'!S89&lt;&gt;"Account",'pg5'!S89&lt;&gt;"Pending",'pg5'!S89&lt;&gt;"")</f>
        <v>0</v>
      </c>
      <c r="AC2087" s="1" t="str">
        <f>IF(AB2087=TRUE,'pg5'!C89,"")</f>
        <v/>
      </c>
      <c r="AD2087" s="1" t="str">
        <f>IF('pg5'!S89="Ordered",'pg5'!C89,"")</f>
        <v/>
      </c>
      <c r="AE2087" s="2" t="str">
        <f>IF('pg5'!C89&lt;&gt;"",COUNTIF(AD2:AD3002,'pg5'!C89)&gt;4,"--")</f>
        <v>--</v>
      </c>
      <c r="AF2087" s="1" t="str">
        <f ca="1">IF(startDate="",0,IF(AND('pg5'!T89&gt;=startDate,'pg5'!T89&lt;=endDate,'pg5'!R89&lt;&gt;""),'pg5'!R89,""))</f>
        <v/>
      </c>
      <c r="AG2087" s="110" t="str">
        <f>IF(AC2087="","",COUNTIFS(AC2:AC3002,AC2087))</f>
        <v/>
      </c>
      <c r="AH2087" s="2" t="str">
        <f ca="1">IFERROR(MONTH('pg5'!T89),"--")</f>
        <v>--</v>
      </c>
      <c r="AI2087" s="1">
        <f ca="1">COUNTIFS(AC2:AC3002,'pg5'!C89,AH2:AH3002,AH2087)</f>
        <v>0</v>
      </c>
    </row>
    <row r="2088" spans="27:35" ht="12.75" customHeight="1">
      <c r="AA2088" s="1">
        <f t="shared" si="33"/>
        <v>2087</v>
      </c>
      <c r="AB2088" s="1" t="b">
        <f>AND('pg5'!S90&lt;&gt;"Cancelled",'pg5'!S90&lt;&gt;"Account",'pg5'!S90&lt;&gt;"Pending",'pg5'!S90&lt;&gt;"")</f>
        <v>0</v>
      </c>
      <c r="AC2088" s="1" t="str">
        <f>IF(AB2088=TRUE,'pg5'!C90,"")</f>
        <v/>
      </c>
      <c r="AD2088" s="1" t="str">
        <f>IF('pg5'!S90="Ordered",'pg5'!C90,"")</f>
        <v/>
      </c>
      <c r="AE2088" s="2" t="str">
        <f>IF('pg5'!C90&lt;&gt;"",COUNTIF(AD2:AD3002,'pg5'!C90)&gt;4,"--")</f>
        <v>--</v>
      </c>
      <c r="AF2088" s="1" t="str">
        <f ca="1">IF(startDate="",0,IF(AND('pg5'!T90&gt;=startDate,'pg5'!T90&lt;=endDate,'pg5'!R90&lt;&gt;""),'pg5'!R90,""))</f>
        <v/>
      </c>
      <c r="AG2088" s="110" t="str">
        <f>IF(AC2088="","",COUNTIFS(AC2:AC3002,AC2088))</f>
        <v/>
      </c>
      <c r="AH2088" s="2" t="str">
        <f ca="1">IFERROR(MONTH('pg5'!T90),"--")</f>
        <v>--</v>
      </c>
      <c r="AI2088" s="1">
        <f ca="1">COUNTIFS(AC2:AC3002,'pg5'!C90,AH2:AH3002,AH2088)</f>
        <v>0</v>
      </c>
    </row>
    <row r="2089" spans="27:35" ht="12.75" customHeight="1">
      <c r="AA2089" s="1">
        <f t="shared" si="33"/>
        <v>2088</v>
      </c>
      <c r="AB2089" s="1" t="b">
        <f>AND('pg5'!S91&lt;&gt;"Cancelled",'pg5'!S91&lt;&gt;"Account",'pg5'!S91&lt;&gt;"Pending",'pg5'!S91&lt;&gt;"")</f>
        <v>0</v>
      </c>
      <c r="AC2089" s="1" t="str">
        <f>IF(AB2089=TRUE,'pg5'!C91,"")</f>
        <v/>
      </c>
      <c r="AD2089" s="1" t="str">
        <f>IF('pg5'!S91="Ordered",'pg5'!C91,"")</f>
        <v/>
      </c>
      <c r="AE2089" s="2" t="str">
        <f>IF('pg5'!C91&lt;&gt;"",COUNTIF(AD2:AD3002,'pg5'!C91)&gt;4,"--")</f>
        <v>--</v>
      </c>
      <c r="AF2089" s="1" t="str">
        <f ca="1">IF(startDate="",0,IF(AND('pg5'!T91&gt;=startDate,'pg5'!T91&lt;=endDate,'pg5'!R91&lt;&gt;""),'pg5'!R91,""))</f>
        <v/>
      </c>
      <c r="AG2089" s="110" t="str">
        <f>IF(AC2089="","",COUNTIFS(AC2:AC3002,AC2089))</f>
        <v/>
      </c>
      <c r="AH2089" s="2" t="str">
        <f ca="1">IFERROR(MONTH('pg5'!T91),"--")</f>
        <v>--</v>
      </c>
      <c r="AI2089" s="1">
        <f ca="1">COUNTIFS(AC2:AC3002,'pg5'!C91,AH2:AH3002,AH2089)</f>
        <v>0</v>
      </c>
    </row>
    <row r="2090" spans="27:35" ht="12.75" customHeight="1">
      <c r="AA2090" s="1">
        <f t="shared" si="33"/>
        <v>2089</v>
      </c>
      <c r="AB2090" s="1" t="b">
        <f>AND('pg5'!S92&lt;&gt;"Cancelled",'pg5'!S92&lt;&gt;"Account",'pg5'!S92&lt;&gt;"Pending",'pg5'!S92&lt;&gt;"")</f>
        <v>0</v>
      </c>
      <c r="AC2090" s="1" t="str">
        <f>IF(AB2090=TRUE,'pg5'!C92,"")</f>
        <v/>
      </c>
      <c r="AD2090" s="1" t="str">
        <f>IF('pg5'!S92="Ordered",'pg5'!C92,"")</f>
        <v/>
      </c>
      <c r="AE2090" s="2" t="str">
        <f>IF('pg5'!C92&lt;&gt;"",COUNTIF(AD2:AD3002,'pg5'!C92)&gt;4,"--")</f>
        <v>--</v>
      </c>
      <c r="AF2090" s="1" t="str">
        <f ca="1">IF(startDate="",0,IF(AND('pg5'!T92&gt;=startDate,'pg5'!T92&lt;=endDate,'pg5'!R92&lt;&gt;""),'pg5'!R92,""))</f>
        <v/>
      </c>
      <c r="AG2090" s="110" t="str">
        <f>IF(AC2090="","",COUNTIFS(AC2:AC3002,AC2090))</f>
        <v/>
      </c>
      <c r="AH2090" s="2" t="str">
        <f ca="1">IFERROR(MONTH('pg5'!T92),"--")</f>
        <v>--</v>
      </c>
      <c r="AI2090" s="1">
        <f ca="1">COUNTIFS(AC2:AC3002,'pg5'!C92,AH2:AH3002,AH2090)</f>
        <v>0</v>
      </c>
    </row>
    <row r="2091" spans="27:35" ht="12.75" customHeight="1">
      <c r="AA2091" s="1">
        <f t="shared" si="33"/>
        <v>2090</v>
      </c>
      <c r="AB2091" s="1" t="b">
        <f>AND('pg5'!S93&lt;&gt;"Cancelled",'pg5'!S93&lt;&gt;"Account",'pg5'!S93&lt;&gt;"Pending",'pg5'!S93&lt;&gt;"")</f>
        <v>0</v>
      </c>
      <c r="AC2091" s="1" t="str">
        <f>IF(AB2091=TRUE,'pg5'!C93,"")</f>
        <v/>
      </c>
      <c r="AD2091" s="1" t="str">
        <f>IF('pg5'!S93="Ordered",'pg5'!C93,"")</f>
        <v/>
      </c>
      <c r="AE2091" s="2" t="str">
        <f>IF('pg5'!C93&lt;&gt;"",COUNTIF(AD2:AD3002,'pg5'!C93)&gt;4,"--")</f>
        <v>--</v>
      </c>
      <c r="AF2091" s="1" t="str">
        <f ca="1">IF(startDate="",0,IF(AND('pg5'!T93&gt;=startDate,'pg5'!T93&lt;=endDate,'pg5'!R93&lt;&gt;""),'pg5'!R93,""))</f>
        <v/>
      </c>
      <c r="AG2091" s="110" t="str">
        <f>IF(AC2091="","",COUNTIFS(AC2:AC3002,AC2091))</f>
        <v/>
      </c>
      <c r="AH2091" s="2" t="str">
        <f ca="1">IFERROR(MONTH('pg5'!T93),"--")</f>
        <v>--</v>
      </c>
      <c r="AI2091" s="1">
        <f ca="1">COUNTIFS(AC2:AC3002,'pg5'!C93,AH2:AH3002,AH2091)</f>
        <v>0</v>
      </c>
    </row>
    <row r="2092" spans="27:35" ht="12.75" customHeight="1">
      <c r="AA2092" s="1">
        <f t="shared" si="33"/>
        <v>2091</v>
      </c>
      <c r="AB2092" s="1" t="b">
        <f>AND('pg5'!S94&lt;&gt;"Cancelled",'pg5'!S94&lt;&gt;"Account",'pg5'!S94&lt;&gt;"Pending",'pg5'!S94&lt;&gt;"")</f>
        <v>0</v>
      </c>
      <c r="AC2092" s="1" t="str">
        <f>IF(AB2092=TRUE,'pg5'!C94,"")</f>
        <v/>
      </c>
      <c r="AD2092" s="1" t="str">
        <f>IF('pg5'!S94="Ordered",'pg5'!C94,"")</f>
        <v/>
      </c>
      <c r="AE2092" s="2" t="str">
        <f>IF('pg5'!C94&lt;&gt;"",COUNTIF(AD2:AD3002,'pg5'!C94)&gt;4,"--")</f>
        <v>--</v>
      </c>
      <c r="AF2092" s="1" t="str">
        <f ca="1">IF(startDate="",0,IF(AND('pg5'!T94&gt;=startDate,'pg5'!T94&lt;=endDate,'pg5'!R94&lt;&gt;""),'pg5'!R94,""))</f>
        <v/>
      </c>
      <c r="AG2092" s="110" t="str">
        <f>IF(AC2092="","",COUNTIFS(AC2:AC3002,AC2092))</f>
        <v/>
      </c>
      <c r="AH2092" s="2" t="str">
        <f ca="1">IFERROR(MONTH('pg5'!T94),"--")</f>
        <v>--</v>
      </c>
      <c r="AI2092" s="1">
        <f ca="1">COUNTIFS(AC2:AC3002,'pg5'!C94,AH2:AH3002,AH2092)</f>
        <v>0</v>
      </c>
    </row>
    <row r="2093" spans="27:35" ht="12.75" customHeight="1">
      <c r="AA2093" s="1">
        <f t="shared" si="33"/>
        <v>2092</v>
      </c>
      <c r="AB2093" s="1" t="b">
        <f>AND('pg5'!S95&lt;&gt;"Cancelled",'pg5'!S95&lt;&gt;"Account",'pg5'!S95&lt;&gt;"Pending",'pg5'!S95&lt;&gt;"")</f>
        <v>0</v>
      </c>
      <c r="AC2093" s="1" t="str">
        <f>IF(AB2093=TRUE,'pg5'!C95,"")</f>
        <v/>
      </c>
      <c r="AD2093" s="1" t="str">
        <f>IF('pg5'!S95="Ordered",'pg5'!C95,"")</f>
        <v/>
      </c>
      <c r="AE2093" s="2" t="str">
        <f>IF('pg5'!C95&lt;&gt;"",COUNTIF(AD2:AD3002,'pg5'!C95)&gt;4,"--")</f>
        <v>--</v>
      </c>
      <c r="AF2093" s="1" t="str">
        <f ca="1">IF(startDate="",0,IF(AND('pg5'!T95&gt;=startDate,'pg5'!T95&lt;=endDate,'pg5'!R95&lt;&gt;""),'pg5'!R95,""))</f>
        <v/>
      </c>
      <c r="AG2093" s="110" t="str">
        <f>IF(AC2093="","",COUNTIFS(AC2:AC3002,AC2093))</f>
        <v/>
      </c>
      <c r="AH2093" s="2" t="str">
        <f ca="1">IFERROR(MONTH('pg5'!T95),"--")</f>
        <v>--</v>
      </c>
      <c r="AI2093" s="1">
        <f ca="1">COUNTIFS(AC2:AC3002,'pg5'!C95,AH2:AH3002,AH2093)</f>
        <v>0</v>
      </c>
    </row>
    <row r="2094" spans="27:35" ht="12.75" customHeight="1">
      <c r="AA2094" s="1">
        <f t="shared" si="33"/>
        <v>2093</v>
      </c>
      <c r="AB2094" s="1" t="b">
        <f>AND('pg5'!S96&lt;&gt;"Cancelled",'pg5'!S96&lt;&gt;"Account",'pg5'!S96&lt;&gt;"Pending",'pg5'!S96&lt;&gt;"")</f>
        <v>0</v>
      </c>
      <c r="AC2094" s="1" t="str">
        <f>IF(AB2094=TRUE,'pg5'!C96,"")</f>
        <v/>
      </c>
      <c r="AD2094" s="1" t="str">
        <f>IF('pg5'!S96="Ordered",'pg5'!C96,"")</f>
        <v/>
      </c>
      <c r="AE2094" s="2" t="str">
        <f>IF('pg5'!C96&lt;&gt;"",COUNTIF(AD2:AD3002,'pg5'!C96)&gt;4,"--")</f>
        <v>--</v>
      </c>
      <c r="AF2094" s="1" t="str">
        <f ca="1">IF(startDate="",0,IF(AND('pg5'!T96&gt;=startDate,'pg5'!T96&lt;=endDate,'pg5'!R96&lt;&gt;""),'pg5'!R96,""))</f>
        <v/>
      </c>
      <c r="AG2094" s="110" t="str">
        <f>IF(AC2094="","",COUNTIFS(AC2:AC3002,AC2094))</f>
        <v/>
      </c>
      <c r="AH2094" s="2" t="str">
        <f ca="1">IFERROR(MONTH('pg5'!T96),"--")</f>
        <v>--</v>
      </c>
      <c r="AI2094" s="1">
        <f ca="1">COUNTIFS(AC2:AC3002,'pg5'!C96,AH2:AH3002,AH2094)</f>
        <v>0</v>
      </c>
    </row>
    <row r="2095" spans="27:35" ht="12.75" customHeight="1">
      <c r="AA2095" s="1">
        <f t="shared" si="33"/>
        <v>2094</v>
      </c>
      <c r="AB2095" s="1" t="b">
        <f>AND('pg5'!S97&lt;&gt;"Cancelled",'pg5'!S97&lt;&gt;"Account",'pg5'!S97&lt;&gt;"Pending",'pg5'!S97&lt;&gt;"")</f>
        <v>0</v>
      </c>
      <c r="AC2095" s="1" t="str">
        <f>IF(AB2095=TRUE,'pg5'!C97,"")</f>
        <v/>
      </c>
      <c r="AD2095" s="1" t="str">
        <f>IF('pg5'!S97="Ordered",'pg5'!C97,"")</f>
        <v/>
      </c>
      <c r="AE2095" s="2" t="str">
        <f>IF('pg5'!C97&lt;&gt;"",COUNTIF(AD2:AD3002,'pg5'!C97)&gt;4,"--")</f>
        <v>--</v>
      </c>
      <c r="AF2095" s="1" t="str">
        <f ca="1">IF(startDate="",0,IF(AND('pg5'!T97&gt;=startDate,'pg5'!T97&lt;=endDate,'pg5'!R97&lt;&gt;""),'pg5'!R97,""))</f>
        <v/>
      </c>
      <c r="AG2095" s="110" t="str">
        <f>IF(AC2095="","",COUNTIFS(AC2:AC3002,AC2095))</f>
        <v/>
      </c>
      <c r="AH2095" s="2" t="str">
        <f ca="1">IFERROR(MONTH('pg5'!T97),"--")</f>
        <v>--</v>
      </c>
      <c r="AI2095" s="1">
        <f ca="1">COUNTIFS(AC2:AC3002,'pg5'!C97,AH2:AH3002,AH2095)</f>
        <v>0</v>
      </c>
    </row>
    <row r="2096" spans="27:35" ht="12.75" customHeight="1">
      <c r="AA2096" s="1">
        <f t="shared" si="33"/>
        <v>2095</v>
      </c>
      <c r="AB2096" s="1" t="b">
        <f>AND('pg5'!S98&lt;&gt;"Cancelled",'pg5'!S98&lt;&gt;"Account",'pg5'!S98&lt;&gt;"Pending",'pg5'!S98&lt;&gt;"")</f>
        <v>0</v>
      </c>
      <c r="AC2096" s="1" t="str">
        <f>IF(AB2096=TRUE,'pg5'!C98,"")</f>
        <v/>
      </c>
      <c r="AD2096" s="1" t="str">
        <f>IF('pg5'!S98="Ordered",'pg5'!C98,"")</f>
        <v/>
      </c>
      <c r="AE2096" s="2" t="str">
        <f>IF('pg5'!C98&lt;&gt;"",COUNTIF(AD2:AD3002,'pg5'!C98)&gt;4,"--")</f>
        <v>--</v>
      </c>
      <c r="AF2096" s="1" t="str">
        <f ca="1">IF(startDate="",0,IF(AND('pg5'!T98&gt;=startDate,'pg5'!T98&lt;=endDate,'pg5'!R98&lt;&gt;""),'pg5'!R98,""))</f>
        <v/>
      </c>
      <c r="AG2096" s="110" t="str">
        <f>IF(AC2096="","",COUNTIFS(AC2:AC3002,AC2096))</f>
        <v/>
      </c>
      <c r="AH2096" s="2" t="str">
        <f ca="1">IFERROR(MONTH('pg5'!T98),"--")</f>
        <v>--</v>
      </c>
      <c r="AI2096" s="1">
        <f ca="1">COUNTIFS(AC2:AC3002,'pg5'!C98,AH2:AH3002,AH2096)</f>
        <v>0</v>
      </c>
    </row>
    <row r="2097" spans="27:35" ht="12.75" customHeight="1">
      <c r="AA2097" s="1">
        <f t="shared" si="33"/>
        <v>2096</v>
      </c>
      <c r="AB2097" s="1" t="b">
        <f>AND('pg5'!S99&lt;&gt;"Cancelled",'pg5'!S99&lt;&gt;"Account",'pg5'!S99&lt;&gt;"Pending",'pg5'!S99&lt;&gt;"")</f>
        <v>0</v>
      </c>
      <c r="AC2097" s="1" t="str">
        <f>IF(AB2097=TRUE,'pg5'!C99,"")</f>
        <v/>
      </c>
      <c r="AD2097" s="1" t="str">
        <f>IF('pg5'!S99="Ordered",'pg5'!C99,"")</f>
        <v/>
      </c>
      <c r="AE2097" s="2" t="str">
        <f>IF('pg5'!C99&lt;&gt;"",COUNTIF(AD2:AD3002,'pg5'!C99)&gt;4,"--")</f>
        <v>--</v>
      </c>
      <c r="AF2097" s="1" t="str">
        <f ca="1">IF(startDate="",0,IF(AND('pg5'!T99&gt;=startDate,'pg5'!T99&lt;=endDate,'pg5'!R99&lt;&gt;""),'pg5'!R99,""))</f>
        <v/>
      </c>
      <c r="AG2097" s="110" t="str">
        <f>IF(AC2097="","",COUNTIFS(AC2:AC3002,AC2097))</f>
        <v/>
      </c>
      <c r="AH2097" s="2" t="str">
        <f ca="1">IFERROR(MONTH('pg5'!T99),"--")</f>
        <v>--</v>
      </c>
      <c r="AI2097" s="1">
        <f ca="1">COUNTIFS(AC2:AC3002,'pg5'!C99,AH2:AH3002,AH2097)</f>
        <v>0</v>
      </c>
    </row>
    <row r="2098" spans="27:35" ht="12.75" customHeight="1">
      <c r="AA2098" s="1">
        <f t="shared" si="33"/>
        <v>2097</v>
      </c>
      <c r="AB2098" s="1" t="b">
        <f>AND('pg5'!S100&lt;&gt;"Cancelled",'pg5'!S100&lt;&gt;"Account",'pg5'!S100&lt;&gt;"Pending",'pg5'!S100&lt;&gt;"")</f>
        <v>0</v>
      </c>
      <c r="AC2098" s="1" t="str">
        <f>IF(AB2098=TRUE,'pg5'!C100,"")</f>
        <v/>
      </c>
      <c r="AD2098" s="1" t="str">
        <f>IF('pg5'!S100="Ordered",'pg5'!C100,"")</f>
        <v/>
      </c>
      <c r="AE2098" s="2" t="str">
        <f>IF('pg5'!C100&lt;&gt;"",COUNTIF(AD2:AD3002,'pg5'!C100)&gt;4,"--")</f>
        <v>--</v>
      </c>
      <c r="AF2098" s="1" t="str">
        <f ca="1">IF(startDate="",0,IF(AND('pg5'!T100&gt;=startDate,'pg5'!T100&lt;=endDate,'pg5'!R100&lt;&gt;""),'pg5'!R100,""))</f>
        <v/>
      </c>
      <c r="AG2098" s="110" t="str">
        <f>IF(AC2098="","",COUNTIFS(AC2:AC3002,AC2098))</f>
        <v/>
      </c>
      <c r="AH2098" s="2" t="str">
        <f ca="1">IFERROR(MONTH('pg5'!T100),"--")</f>
        <v>--</v>
      </c>
      <c r="AI2098" s="1">
        <f ca="1">COUNTIFS(AC2:AC3002,'pg5'!C100,AH2:AH3002,AH2098)</f>
        <v>0</v>
      </c>
    </row>
    <row r="2099" spans="27:35" ht="12.75" customHeight="1">
      <c r="AA2099" s="1">
        <f t="shared" si="33"/>
        <v>2098</v>
      </c>
      <c r="AB2099" s="1" t="b">
        <f>AND('pg5'!S101&lt;&gt;"Cancelled",'pg5'!S101&lt;&gt;"Account",'pg5'!S101&lt;&gt;"Pending",'pg5'!S101&lt;&gt;"")</f>
        <v>0</v>
      </c>
      <c r="AC2099" s="1" t="str">
        <f>IF(AB2099=TRUE,'pg5'!C101,"")</f>
        <v/>
      </c>
      <c r="AD2099" s="1" t="str">
        <f>IF('pg5'!S101="Ordered",'pg5'!C101,"")</f>
        <v/>
      </c>
      <c r="AE2099" s="2" t="str">
        <f>IF('pg5'!C101&lt;&gt;"",COUNTIF(AD2:AD3002,'pg5'!C101)&gt;4,"--")</f>
        <v>--</v>
      </c>
      <c r="AF2099" s="1" t="str">
        <f ca="1">IF(startDate="",0,IF(AND('pg5'!T101&gt;=startDate,'pg5'!T101&lt;=endDate,'pg5'!R101&lt;&gt;""),'pg5'!R101,""))</f>
        <v/>
      </c>
      <c r="AG2099" s="110" t="str">
        <f>IF(AC2099="","",COUNTIFS(AC2:AC3002,AC2099))</f>
        <v/>
      </c>
      <c r="AH2099" s="2" t="str">
        <f ca="1">IFERROR(MONTH('pg5'!T101),"--")</f>
        <v>--</v>
      </c>
      <c r="AI2099" s="1">
        <f ca="1">COUNTIFS(AC2:AC3002,'pg5'!C101,AH2:AH3002,AH2099)</f>
        <v>0</v>
      </c>
    </row>
    <row r="2100" spans="27:35" ht="12.75" customHeight="1">
      <c r="AA2100" s="1">
        <f t="shared" si="33"/>
        <v>2099</v>
      </c>
      <c r="AB2100" s="1" t="b">
        <f>AND('pg5'!S102&lt;&gt;"Cancelled",'pg5'!S102&lt;&gt;"Account",'pg5'!S102&lt;&gt;"Pending",'pg5'!S102&lt;&gt;"")</f>
        <v>0</v>
      </c>
      <c r="AC2100" s="1" t="str">
        <f>IF(AB2100=TRUE,'pg5'!C102,"")</f>
        <v/>
      </c>
      <c r="AD2100" s="1" t="str">
        <f>IF('pg5'!S102="Ordered",'pg5'!C102,"")</f>
        <v/>
      </c>
      <c r="AE2100" s="2" t="str">
        <f>IF('pg5'!C102&lt;&gt;"",COUNTIF(AD2:AD3002,'pg5'!C102)&gt;4,"--")</f>
        <v>--</v>
      </c>
      <c r="AF2100" s="1" t="str">
        <f ca="1">IF(startDate="",0,IF(AND('pg5'!T102&gt;=startDate,'pg5'!T102&lt;=endDate,'pg5'!R102&lt;&gt;""),'pg5'!R102,""))</f>
        <v/>
      </c>
      <c r="AG2100" s="110" t="str">
        <f>IF(AC2100="","",COUNTIFS(AC2:AC3002,AC2100))</f>
        <v/>
      </c>
      <c r="AH2100" s="2" t="str">
        <f ca="1">IFERROR(MONTH('pg5'!T102),"--")</f>
        <v>--</v>
      </c>
      <c r="AI2100" s="1">
        <f ca="1">COUNTIFS(AC2:AC3002,'pg5'!C102,AH2:AH3002,AH2100)</f>
        <v>0</v>
      </c>
    </row>
    <row r="2101" spans="27:35" ht="12.75" customHeight="1">
      <c r="AA2101" s="1">
        <f t="shared" si="33"/>
        <v>2100</v>
      </c>
      <c r="AB2101" s="1" t="b">
        <f>AND('pg5'!S103&lt;&gt;"Cancelled",'pg5'!S103&lt;&gt;"Account",'pg5'!S103&lt;&gt;"Pending",'pg5'!S103&lt;&gt;"")</f>
        <v>0</v>
      </c>
      <c r="AC2101" s="1" t="str">
        <f>IF(AB2101=TRUE,'pg5'!C103,"")</f>
        <v/>
      </c>
      <c r="AD2101" s="1" t="str">
        <f>IF('pg5'!S103="Ordered",'pg5'!C103,"")</f>
        <v/>
      </c>
      <c r="AE2101" s="2" t="str">
        <f>IF('pg5'!C103&lt;&gt;"",COUNTIF(AD2:AD3002,'pg5'!C103)&gt;4,"--")</f>
        <v>--</v>
      </c>
      <c r="AF2101" s="1" t="str">
        <f ca="1">IF(startDate="",0,IF(AND('pg5'!T103&gt;=startDate,'pg5'!T103&lt;=endDate,'pg5'!R103&lt;&gt;""),'pg5'!R103,""))</f>
        <v/>
      </c>
      <c r="AG2101" s="110" t="str">
        <f>IF(AC2101="","",COUNTIFS(AC2:AC3002,AC2101))</f>
        <v/>
      </c>
      <c r="AH2101" s="2" t="str">
        <f ca="1">IFERROR(MONTH('pg5'!T103),"--")</f>
        <v>--</v>
      </c>
      <c r="AI2101" s="1">
        <f ca="1">COUNTIFS(AC2:AC3002,'pg5'!C103,AH2:AH3002,AH2101)</f>
        <v>0</v>
      </c>
    </row>
    <row r="2102" spans="27:35" ht="12.75" customHeight="1">
      <c r="AA2102" s="1">
        <f t="shared" si="33"/>
        <v>2101</v>
      </c>
      <c r="AB2102" s="1" t="b">
        <f>AND('pg5'!S104&lt;&gt;"Cancelled",'pg5'!S104&lt;&gt;"Account",'pg5'!S104&lt;&gt;"Pending",'pg5'!S104&lt;&gt;"")</f>
        <v>0</v>
      </c>
      <c r="AC2102" s="1" t="str">
        <f>IF(AB2102=TRUE,'pg5'!C104,"")</f>
        <v/>
      </c>
      <c r="AD2102" s="1" t="str">
        <f>IF('pg5'!S104="Ordered",'pg5'!C104,"")</f>
        <v/>
      </c>
      <c r="AE2102" s="2" t="str">
        <f>IF('pg5'!C104&lt;&gt;"",COUNTIF(AD2:AD3002,'pg5'!C104)&gt;4,"--")</f>
        <v>--</v>
      </c>
      <c r="AF2102" s="1" t="str">
        <f ca="1">IF(startDate="",0,IF(AND('pg5'!T104&gt;=startDate,'pg5'!T104&lt;=endDate,'pg5'!R104&lt;&gt;""),'pg5'!R104,""))</f>
        <v/>
      </c>
      <c r="AG2102" s="110" t="str">
        <f>IF(AC2102="","",COUNTIFS(AC2:AC3002,AC2102))</f>
        <v/>
      </c>
      <c r="AH2102" s="2" t="str">
        <f ca="1">IFERROR(MONTH('pg5'!T104),"--")</f>
        <v>--</v>
      </c>
      <c r="AI2102" s="1">
        <f ca="1">COUNTIFS(AC2:AC3002,'pg5'!C104,AH2:AH3002,AH2102)</f>
        <v>0</v>
      </c>
    </row>
    <row r="2103" spans="27:35" ht="12.75" customHeight="1">
      <c r="AA2103" s="1">
        <f t="shared" si="33"/>
        <v>2102</v>
      </c>
      <c r="AB2103" s="1" t="b">
        <f>AND('pg5'!S105&lt;&gt;"Cancelled",'pg5'!S105&lt;&gt;"Account",'pg5'!S105&lt;&gt;"Pending",'pg5'!S105&lt;&gt;"")</f>
        <v>0</v>
      </c>
      <c r="AC2103" s="1" t="str">
        <f>IF(AB2103=TRUE,'pg5'!C105,"")</f>
        <v/>
      </c>
      <c r="AD2103" s="1" t="str">
        <f>IF('pg5'!S105="Ordered",'pg5'!C105,"")</f>
        <v/>
      </c>
      <c r="AE2103" s="2" t="str">
        <f>IF('pg5'!C105&lt;&gt;"",COUNTIF(AD2:AD3002,'pg5'!C105)&gt;4,"--")</f>
        <v>--</v>
      </c>
      <c r="AF2103" s="1" t="str">
        <f ca="1">IF(startDate="",0,IF(AND('pg5'!T105&gt;=startDate,'pg5'!T105&lt;=endDate,'pg5'!R105&lt;&gt;""),'pg5'!R105,""))</f>
        <v/>
      </c>
      <c r="AG2103" s="110" t="str">
        <f>IF(AC2103="","",COUNTIFS(AC2:AC3002,AC2103))</f>
        <v/>
      </c>
      <c r="AH2103" s="2" t="str">
        <f ca="1">IFERROR(MONTH('pg5'!T105),"--")</f>
        <v>--</v>
      </c>
      <c r="AI2103" s="1">
        <f ca="1">COUNTIFS(AC2:AC3002,'pg5'!C105,AH2:AH3002,AH2103)</f>
        <v>0</v>
      </c>
    </row>
    <row r="2104" spans="27:35" ht="12.75" customHeight="1">
      <c r="AA2104" s="1">
        <f t="shared" si="33"/>
        <v>2103</v>
      </c>
      <c r="AB2104" s="1" t="b">
        <f>AND('pg5'!S106&lt;&gt;"Cancelled",'pg5'!S106&lt;&gt;"Account",'pg5'!S106&lt;&gt;"Pending",'pg5'!S106&lt;&gt;"")</f>
        <v>0</v>
      </c>
      <c r="AC2104" s="1" t="str">
        <f>IF(AB2104=TRUE,'pg5'!C106,"")</f>
        <v/>
      </c>
      <c r="AD2104" s="1" t="str">
        <f>IF('pg5'!S106="Ordered",'pg5'!C106,"")</f>
        <v/>
      </c>
      <c r="AE2104" s="2" t="str">
        <f>IF('pg5'!C106&lt;&gt;"",COUNTIF(AD2:AD3002,'pg5'!C106)&gt;4,"--")</f>
        <v>--</v>
      </c>
      <c r="AF2104" s="1" t="str">
        <f ca="1">IF(startDate="",0,IF(AND('pg5'!T106&gt;=startDate,'pg5'!T106&lt;=endDate,'pg5'!R106&lt;&gt;""),'pg5'!R106,""))</f>
        <v/>
      </c>
      <c r="AG2104" s="110" t="str">
        <f>IF(AC2104="","",COUNTIFS(AC2:AC3002,AC2104))</f>
        <v/>
      </c>
      <c r="AH2104" s="2" t="str">
        <f ca="1">IFERROR(MONTH('pg5'!T106),"--")</f>
        <v>--</v>
      </c>
      <c r="AI2104" s="1">
        <f ca="1">COUNTIFS(AC2:AC3002,'pg5'!C106,AH2:AH3002,AH2104)</f>
        <v>0</v>
      </c>
    </row>
    <row r="2105" spans="27:35" ht="12.75" customHeight="1">
      <c r="AA2105" s="1">
        <f t="shared" si="33"/>
        <v>2104</v>
      </c>
      <c r="AB2105" s="1" t="b">
        <f>AND('pg5'!S107&lt;&gt;"Cancelled",'pg5'!S107&lt;&gt;"Account",'pg5'!S107&lt;&gt;"Pending",'pg5'!S107&lt;&gt;"")</f>
        <v>0</v>
      </c>
      <c r="AC2105" s="1" t="str">
        <f>IF(AB2105=TRUE,'pg5'!C107,"")</f>
        <v/>
      </c>
      <c r="AD2105" s="1" t="str">
        <f>IF('pg5'!S107="Ordered",'pg5'!C107,"")</f>
        <v/>
      </c>
      <c r="AE2105" s="2" t="str">
        <f>IF('pg5'!C107&lt;&gt;"",COUNTIF(AD2:AD3002,'pg5'!C107)&gt;4,"--")</f>
        <v>--</v>
      </c>
      <c r="AF2105" s="1" t="str">
        <f ca="1">IF(startDate="",0,IF(AND('pg5'!T107&gt;=startDate,'pg5'!T107&lt;=endDate,'pg5'!R107&lt;&gt;""),'pg5'!R107,""))</f>
        <v/>
      </c>
      <c r="AG2105" s="110" t="str">
        <f>IF(AC2105="","",COUNTIFS(AC2:AC3002,AC2105))</f>
        <v/>
      </c>
      <c r="AH2105" s="2" t="str">
        <f ca="1">IFERROR(MONTH('pg5'!T107),"--")</f>
        <v>--</v>
      </c>
      <c r="AI2105" s="1">
        <f ca="1">COUNTIFS(AC2:AC3002,'pg5'!C107,AH2:AH3002,AH2105)</f>
        <v>0</v>
      </c>
    </row>
    <row r="2106" spans="27:35" ht="12.75" customHeight="1">
      <c r="AA2106" s="1">
        <f t="shared" si="33"/>
        <v>2105</v>
      </c>
      <c r="AB2106" s="1" t="b">
        <f>AND('pg5'!S108&lt;&gt;"Cancelled",'pg5'!S108&lt;&gt;"Account",'pg5'!S108&lt;&gt;"Pending",'pg5'!S108&lt;&gt;"")</f>
        <v>0</v>
      </c>
      <c r="AC2106" s="1" t="str">
        <f>IF(AB2106=TRUE,'pg5'!C108,"")</f>
        <v/>
      </c>
      <c r="AD2106" s="1" t="str">
        <f>IF('pg5'!S108="Ordered",'pg5'!C108,"")</f>
        <v/>
      </c>
      <c r="AE2106" s="2" t="str">
        <f>IF('pg5'!C108&lt;&gt;"",COUNTIF(AD2:AD3002,'pg5'!C108)&gt;4,"--")</f>
        <v>--</v>
      </c>
      <c r="AF2106" s="1" t="str">
        <f ca="1">IF(startDate="",0,IF(AND('pg5'!T108&gt;=startDate,'pg5'!T108&lt;=endDate,'pg5'!R108&lt;&gt;""),'pg5'!R108,""))</f>
        <v/>
      </c>
      <c r="AG2106" s="110" t="str">
        <f>IF(AC2106="","",COUNTIFS(AC2:AC3002,AC2106))</f>
        <v/>
      </c>
      <c r="AH2106" s="2" t="str">
        <f ca="1">IFERROR(MONTH('pg5'!T108),"--")</f>
        <v>--</v>
      </c>
      <c r="AI2106" s="1">
        <f ca="1">COUNTIFS(AC2:AC3002,'pg5'!C108,AH2:AH3002,AH2106)</f>
        <v>0</v>
      </c>
    </row>
    <row r="2107" spans="27:35" ht="12.75" customHeight="1">
      <c r="AA2107" s="1">
        <f t="shared" si="33"/>
        <v>2106</v>
      </c>
      <c r="AB2107" s="1" t="b">
        <f>AND('pg5'!S109&lt;&gt;"Cancelled",'pg5'!S109&lt;&gt;"Account",'pg5'!S109&lt;&gt;"Pending",'pg5'!S109&lt;&gt;"")</f>
        <v>0</v>
      </c>
      <c r="AC2107" s="1" t="str">
        <f>IF(AB2107=TRUE,'pg5'!C109,"")</f>
        <v/>
      </c>
      <c r="AD2107" s="1" t="str">
        <f>IF('pg5'!S109="Ordered",'pg5'!C109,"")</f>
        <v/>
      </c>
      <c r="AE2107" s="2" t="str">
        <f>IF('pg5'!C109&lt;&gt;"",COUNTIF(AD2:AD3002,'pg5'!C109)&gt;4,"--")</f>
        <v>--</v>
      </c>
      <c r="AF2107" s="1" t="str">
        <f ca="1">IF(startDate="",0,IF(AND('pg5'!T109&gt;=startDate,'pg5'!T109&lt;=endDate,'pg5'!R109&lt;&gt;""),'pg5'!R109,""))</f>
        <v/>
      </c>
      <c r="AG2107" s="110" t="str">
        <f>IF(AC2107="","",COUNTIFS(AC2:AC3002,AC2107))</f>
        <v/>
      </c>
      <c r="AH2107" s="2" t="str">
        <f ca="1">IFERROR(MONTH('pg5'!T109),"--")</f>
        <v>--</v>
      </c>
      <c r="AI2107" s="1">
        <f ca="1">COUNTIFS(AC2:AC3002,'pg5'!C109,AH2:AH3002,AH2107)</f>
        <v>0</v>
      </c>
    </row>
    <row r="2108" spans="27:35" ht="12.75" customHeight="1">
      <c r="AA2108" s="1">
        <f t="shared" si="33"/>
        <v>2107</v>
      </c>
      <c r="AB2108" s="1" t="b">
        <f>AND('pg5'!S110&lt;&gt;"Cancelled",'pg5'!S110&lt;&gt;"Account",'pg5'!S110&lt;&gt;"Pending",'pg5'!S110&lt;&gt;"")</f>
        <v>0</v>
      </c>
      <c r="AC2108" s="1" t="str">
        <f>IF(AB2108=TRUE,'pg5'!C110,"")</f>
        <v/>
      </c>
      <c r="AD2108" s="1" t="str">
        <f>IF('pg5'!S110="Ordered",'pg5'!C110,"")</f>
        <v/>
      </c>
      <c r="AE2108" s="2" t="str">
        <f>IF('pg5'!C110&lt;&gt;"",COUNTIF(AD2:AD3002,'pg5'!C110)&gt;4,"--")</f>
        <v>--</v>
      </c>
      <c r="AF2108" s="1" t="str">
        <f ca="1">IF(startDate="",0,IF(AND('pg5'!T110&gt;=startDate,'pg5'!T110&lt;=endDate,'pg5'!R110&lt;&gt;""),'pg5'!R110,""))</f>
        <v/>
      </c>
      <c r="AG2108" s="110" t="str">
        <f>IF(AC2108="","",COUNTIFS(AC2:AC3002,AC2108))</f>
        <v/>
      </c>
      <c r="AH2108" s="2" t="str">
        <f ca="1">IFERROR(MONTH('pg5'!T110),"--")</f>
        <v>--</v>
      </c>
      <c r="AI2108" s="1">
        <f ca="1">COUNTIFS(AC2:AC3002,'pg5'!C110,AH2:AH3002,AH2108)</f>
        <v>0</v>
      </c>
    </row>
    <row r="2109" spans="27:35" ht="12.75" customHeight="1">
      <c r="AA2109" s="1">
        <f t="shared" si="33"/>
        <v>2108</v>
      </c>
      <c r="AB2109" s="1" t="b">
        <f>AND('pg5'!S111&lt;&gt;"Cancelled",'pg5'!S111&lt;&gt;"Account",'pg5'!S111&lt;&gt;"Pending",'pg5'!S111&lt;&gt;"")</f>
        <v>0</v>
      </c>
      <c r="AC2109" s="1" t="str">
        <f>IF(AB2109=TRUE,'pg5'!C111,"")</f>
        <v/>
      </c>
      <c r="AD2109" s="1" t="str">
        <f>IF('pg5'!S111="Ordered",'pg5'!C111,"")</f>
        <v/>
      </c>
      <c r="AE2109" s="2" t="str">
        <f>IF('pg5'!C111&lt;&gt;"",COUNTIF(AD2:AD3002,'pg5'!C111)&gt;4,"--")</f>
        <v>--</v>
      </c>
      <c r="AF2109" s="1" t="str">
        <f ca="1">IF(startDate="",0,IF(AND('pg5'!T111&gt;=startDate,'pg5'!T111&lt;=endDate,'pg5'!R111&lt;&gt;""),'pg5'!R111,""))</f>
        <v/>
      </c>
      <c r="AG2109" s="110" t="str">
        <f>IF(AC2109="","",COUNTIFS(AC2:AC3002,AC2109))</f>
        <v/>
      </c>
      <c r="AH2109" s="2" t="str">
        <f ca="1">IFERROR(MONTH('pg5'!T111),"--")</f>
        <v>--</v>
      </c>
      <c r="AI2109" s="1">
        <f ca="1">COUNTIFS(AC2:AC3002,'pg5'!C111,AH2:AH3002,AH2109)</f>
        <v>0</v>
      </c>
    </row>
    <row r="2110" spans="27:35" ht="12.75" customHeight="1">
      <c r="AA2110" s="1">
        <f t="shared" si="33"/>
        <v>2109</v>
      </c>
      <c r="AB2110" s="1" t="b">
        <f>AND('pg5'!S112&lt;&gt;"Cancelled",'pg5'!S112&lt;&gt;"Account",'pg5'!S112&lt;&gt;"Pending",'pg5'!S112&lt;&gt;"")</f>
        <v>0</v>
      </c>
      <c r="AC2110" s="1" t="str">
        <f>IF(AB2110=TRUE,'pg5'!C112,"")</f>
        <v/>
      </c>
      <c r="AD2110" s="1" t="str">
        <f>IF('pg5'!S112="Ordered",'pg5'!C112,"")</f>
        <v/>
      </c>
      <c r="AE2110" s="2" t="str">
        <f>IF('pg5'!C112&lt;&gt;"",COUNTIF(AD2:AD3002,'pg5'!C112)&gt;4,"--")</f>
        <v>--</v>
      </c>
      <c r="AF2110" s="1" t="str">
        <f ca="1">IF(startDate="",0,IF(AND('pg5'!T112&gt;=startDate,'pg5'!T112&lt;=endDate,'pg5'!R112&lt;&gt;""),'pg5'!R112,""))</f>
        <v/>
      </c>
      <c r="AG2110" s="110" t="str">
        <f>IF(AC2110="","",COUNTIFS(AC2:AC3002,AC2110))</f>
        <v/>
      </c>
      <c r="AH2110" s="2" t="str">
        <f ca="1">IFERROR(MONTH('pg5'!T112),"--")</f>
        <v>--</v>
      </c>
      <c r="AI2110" s="1">
        <f ca="1">COUNTIFS(AC2:AC3002,'pg5'!C112,AH2:AH3002,AH2110)</f>
        <v>0</v>
      </c>
    </row>
    <row r="2111" spans="27:35" ht="12.75" customHeight="1">
      <c r="AA2111" s="1">
        <f t="shared" si="33"/>
        <v>2110</v>
      </c>
      <c r="AB2111" s="1" t="b">
        <f>AND('pg5'!S113&lt;&gt;"Cancelled",'pg5'!S113&lt;&gt;"Account",'pg5'!S113&lt;&gt;"Pending",'pg5'!S113&lt;&gt;"")</f>
        <v>0</v>
      </c>
      <c r="AC2111" s="1" t="str">
        <f>IF(AB2111=TRUE,'pg5'!C113,"")</f>
        <v/>
      </c>
      <c r="AD2111" s="1" t="str">
        <f>IF('pg5'!S113="Ordered",'pg5'!C113,"")</f>
        <v/>
      </c>
      <c r="AE2111" s="2" t="str">
        <f>IF('pg5'!C113&lt;&gt;"",COUNTIF(AD2:AD3002,'pg5'!C113)&gt;4,"--")</f>
        <v>--</v>
      </c>
      <c r="AF2111" s="1" t="str">
        <f ca="1">IF(startDate="",0,IF(AND('pg5'!T113&gt;=startDate,'pg5'!T113&lt;=endDate,'pg5'!R113&lt;&gt;""),'pg5'!R113,""))</f>
        <v/>
      </c>
      <c r="AG2111" s="110" t="str">
        <f>IF(AC2111="","",COUNTIFS(AC2:AC3002,AC2111))</f>
        <v/>
      </c>
      <c r="AH2111" s="2" t="str">
        <f ca="1">IFERROR(MONTH('pg5'!T113),"--")</f>
        <v>--</v>
      </c>
      <c r="AI2111" s="1">
        <f ca="1">COUNTIFS(AC2:AC3002,'pg5'!C113,AH2:AH3002,AH2111)</f>
        <v>0</v>
      </c>
    </row>
    <row r="2112" spans="27:35" ht="12.75" customHeight="1">
      <c r="AA2112" s="1">
        <f t="shared" si="33"/>
        <v>2111</v>
      </c>
      <c r="AB2112" s="1" t="b">
        <f>AND('pg5'!S114&lt;&gt;"Cancelled",'pg5'!S114&lt;&gt;"Account",'pg5'!S114&lt;&gt;"Pending",'pg5'!S114&lt;&gt;"")</f>
        <v>0</v>
      </c>
      <c r="AC2112" s="1" t="str">
        <f>IF(AB2112=TRUE,'pg5'!C114,"")</f>
        <v/>
      </c>
      <c r="AD2112" s="1" t="str">
        <f>IF('pg5'!S114="Ordered",'pg5'!C114,"")</f>
        <v/>
      </c>
      <c r="AE2112" s="2" t="str">
        <f>IF('pg5'!C114&lt;&gt;"",COUNTIF(AD2:AD3002,'pg5'!C114)&gt;4,"--")</f>
        <v>--</v>
      </c>
      <c r="AF2112" s="1" t="str">
        <f ca="1">IF(startDate="",0,IF(AND('pg5'!T114&gt;=startDate,'pg5'!T114&lt;=endDate,'pg5'!R114&lt;&gt;""),'pg5'!R114,""))</f>
        <v/>
      </c>
      <c r="AG2112" s="110" t="str">
        <f>IF(AC2112="","",COUNTIFS(AC2:AC3002,AC2112))</f>
        <v/>
      </c>
      <c r="AH2112" s="2" t="str">
        <f ca="1">IFERROR(MONTH('pg5'!T114),"--")</f>
        <v>--</v>
      </c>
      <c r="AI2112" s="1">
        <f ca="1">COUNTIFS(AC2:AC3002,'pg5'!C114,AH2:AH3002,AH2112)</f>
        <v>0</v>
      </c>
    </row>
    <row r="2113" spans="27:35" ht="12.75" customHeight="1">
      <c r="AA2113" s="1">
        <f t="shared" si="33"/>
        <v>2112</v>
      </c>
      <c r="AB2113" s="1" t="b">
        <f>AND('pg5'!S115&lt;&gt;"Cancelled",'pg5'!S115&lt;&gt;"Account",'pg5'!S115&lt;&gt;"Pending",'pg5'!S115&lt;&gt;"")</f>
        <v>0</v>
      </c>
      <c r="AC2113" s="1" t="str">
        <f>IF(AB2113=TRUE,'pg5'!C115,"")</f>
        <v/>
      </c>
      <c r="AD2113" s="1" t="str">
        <f>IF('pg5'!S115="Ordered",'pg5'!C115,"")</f>
        <v/>
      </c>
      <c r="AE2113" s="2" t="str">
        <f>IF('pg5'!C115&lt;&gt;"",COUNTIF(AD2:AD3002,'pg5'!C115)&gt;4,"--")</f>
        <v>--</v>
      </c>
      <c r="AF2113" s="1" t="str">
        <f ca="1">IF(startDate="",0,IF(AND('pg5'!T115&gt;=startDate,'pg5'!T115&lt;=endDate,'pg5'!R115&lt;&gt;""),'pg5'!R115,""))</f>
        <v/>
      </c>
      <c r="AG2113" s="110" t="str">
        <f>IF(AC2113="","",COUNTIFS(AC2:AC3002,AC2113))</f>
        <v/>
      </c>
      <c r="AH2113" s="2" t="str">
        <f ca="1">IFERROR(MONTH('pg5'!T115),"--")</f>
        <v>--</v>
      </c>
      <c r="AI2113" s="1">
        <f ca="1">COUNTIFS(AC2:AC3002,'pg5'!C115,AH2:AH3002,AH2113)</f>
        <v>0</v>
      </c>
    </row>
    <row r="2114" spans="27:35" ht="12.75" customHeight="1">
      <c r="AA2114" s="1">
        <f t="shared" si="33"/>
        <v>2113</v>
      </c>
      <c r="AB2114" s="1" t="b">
        <f>AND('pg5'!S116&lt;&gt;"Cancelled",'pg5'!S116&lt;&gt;"Account",'pg5'!S116&lt;&gt;"Pending",'pg5'!S116&lt;&gt;"")</f>
        <v>0</v>
      </c>
      <c r="AC2114" s="1" t="str">
        <f>IF(AB2114=TRUE,'pg5'!C116,"")</f>
        <v/>
      </c>
      <c r="AD2114" s="1" t="str">
        <f>IF('pg5'!S116="Ordered",'pg5'!C116,"")</f>
        <v/>
      </c>
      <c r="AE2114" s="2" t="str">
        <f>IF('pg5'!C116&lt;&gt;"",COUNTIF(AD2:AD3002,'pg5'!C116)&gt;4,"--")</f>
        <v>--</v>
      </c>
      <c r="AF2114" s="1" t="str">
        <f ca="1">IF(startDate="",0,IF(AND('pg5'!T116&gt;=startDate,'pg5'!T116&lt;=endDate,'pg5'!R116&lt;&gt;""),'pg5'!R116,""))</f>
        <v/>
      </c>
      <c r="AG2114" s="110" t="str">
        <f>IF(AC2114="","",COUNTIFS(AC2:AC3002,AC2114))</f>
        <v/>
      </c>
      <c r="AH2114" s="2" t="str">
        <f ca="1">IFERROR(MONTH('pg5'!T116),"--")</f>
        <v>--</v>
      </c>
      <c r="AI2114" s="1">
        <f ca="1">COUNTIFS(AC2:AC3002,'pg5'!C116,AH2:AH3002,AH2114)</f>
        <v>0</v>
      </c>
    </row>
    <row r="2115" spans="27:35" ht="12.75" customHeight="1">
      <c r="AA2115" s="1">
        <f t="shared" si="33"/>
        <v>2114</v>
      </c>
      <c r="AB2115" s="1" t="b">
        <f>AND('pg5'!S117&lt;&gt;"Cancelled",'pg5'!S117&lt;&gt;"Account",'pg5'!S117&lt;&gt;"Pending",'pg5'!S117&lt;&gt;"")</f>
        <v>0</v>
      </c>
      <c r="AC2115" s="1" t="str">
        <f>IF(AB2115=TRUE,'pg5'!C117,"")</f>
        <v/>
      </c>
      <c r="AD2115" s="1" t="str">
        <f>IF('pg5'!S117="Ordered",'pg5'!C117,"")</f>
        <v/>
      </c>
      <c r="AE2115" s="2" t="str">
        <f>IF('pg5'!C117&lt;&gt;"",COUNTIF(AD2:AD3002,'pg5'!C117)&gt;4,"--")</f>
        <v>--</v>
      </c>
      <c r="AF2115" s="1" t="str">
        <f ca="1">IF(startDate="",0,IF(AND('pg5'!T117&gt;=startDate,'pg5'!T117&lt;=endDate,'pg5'!R117&lt;&gt;""),'pg5'!R117,""))</f>
        <v/>
      </c>
      <c r="AG2115" s="110" t="str">
        <f>IF(AC2115="","",COUNTIFS(AC2:AC3002,AC2115))</f>
        <v/>
      </c>
      <c r="AH2115" s="2" t="str">
        <f ca="1">IFERROR(MONTH('pg5'!T117),"--")</f>
        <v>--</v>
      </c>
      <c r="AI2115" s="1">
        <f ca="1">COUNTIFS(AC2:AC3002,'pg5'!C117,AH2:AH3002,AH2115)</f>
        <v>0</v>
      </c>
    </row>
    <row r="2116" spans="27:35" ht="12.75" customHeight="1">
      <c r="AA2116" s="1">
        <f t="shared" ref="AA2116:AA2179" si="34">AA2115+1</f>
        <v>2115</v>
      </c>
      <c r="AB2116" s="1" t="b">
        <f>AND('pg5'!S118&lt;&gt;"Cancelled",'pg5'!S118&lt;&gt;"Account",'pg5'!S118&lt;&gt;"Pending",'pg5'!S118&lt;&gt;"")</f>
        <v>0</v>
      </c>
      <c r="AC2116" s="1" t="str">
        <f>IF(AB2116=TRUE,'pg5'!C118,"")</f>
        <v/>
      </c>
      <c r="AD2116" s="1" t="str">
        <f>IF('pg5'!S118="Ordered",'pg5'!C118,"")</f>
        <v/>
      </c>
      <c r="AE2116" s="2" t="str">
        <f>IF('pg5'!C118&lt;&gt;"",COUNTIF(AD2:AD3002,'pg5'!C118)&gt;4,"--")</f>
        <v>--</v>
      </c>
      <c r="AF2116" s="1" t="str">
        <f ca="1">IF(startDate="",0,IF(AND('pg5'!T118&gt;=startDate,'pg5'!T118&lt;=endDate,'pg5'!R118&lt;&gt;""),'pg5'!R118,""))</f>
        <v/>
      </c>
      <c r="AG2116" s="110" t="str">
        <f>IF(AC2116="","",COUNTIFS(AC2:AC3002,AC2116))</f>
        <v/>
      </c>
      <c r="AH2116" s="2" t="str">
        <f ca="1">IFERROR(MONTH('pg5'!T118),"--")</f>
        <v>--</v>
      </c>
      <c r="AI2116" s="1">
        <f ca="1">COUNTIFS(AC2:AC3002,'pg5'!C118,AH2:AH3002,AH2116)</f>
        <v>0</v>
      </c>
    </row>
    <row r="2117" spans="27:35" ht="12.75" customHeight="1">
      <c r="AA2117" s="1">
        <f t="shared" si="34"/>
        <v>2116</v>
      </c>
      <c r="AB2117" s="1" t="b">
        <f>AND('pg5'!S119&lt;&gt;"Cancelled",'pg5'!S119&lt;&gt;"Account",'pg5'!S119&lt;&gt;"Pending",'pg5'!S119&lt;&gt;"")</f>
        <v>0</v>
      </c>
      <c r="AC2117" s="1" t="str">
        <f>IF(AB2117=TRUE,'pg5'!C119,"")</f>
        <v/>
      </c>
      <c r="AD2117" s="1" t="str">
        <f>IF('pg5'!S119="Ordered",'pg5'!C119,"")</f>
        <v/>
      </c>
      <c r="AE2117" s="2" t="str">
        <f>IF('pg5'!C119&lt;&gt;"",COUNTIF(AD2:AD3002,'pg5'!C119)&gt;4,"--")</f>
        <v>--</v>
      </c>
      <c r="AF2117" s="1" t="str">
        <f ca="1">IF(startDate="",0,IF(AND('pg5'!T119&gt;=startDate,'pg5'!T119&lt;=endDate,'pg5'!R119&lt;&gt;""),'pg5'!R119,""))</f>
        <v/>
      </c>
      <c r="AG2117" s="110" t="str">
        <f>IF(AC2117="","",COUNTIFS(AC2:AC3002,AC2117))</f>
        <v/>
      </c>
      <c r="AH2117" s="2" t="str">
        <f ca="1">IFERROR(MONTH('pg5'!T119),"--")</f>
        <v>--</v>
      </c>
      <c r="AI2117" s="1">
        <f ca="1">COUNTIFS(AC2:AC3002,'pg5'!C119,AH2:AH3002,AH2117)</f>
        <v>0</v>
      </c>
    </row>
    <row r="2118" spans="27:35" ht="12.75" customHeight="1">
      <c r="AA2118" s="1">
        <f t="shared" si="34"/>
        <v>2117</v>
      </c>
      <c r="AB2118" s="1" t="b">
        <f>AND('pg5'!S120&lt;&gt;"Cancelled",'pg5'!S120&lt;&gt;"Account",'pg5'!S120&lt;&gt;"Pending",'pg5'!S120&lt;&gt;"")</f>
        <v>0</v>
      </c>
      <c r="AC2118" s="1" t="str">
        <f>IF(AB2118=TRUE,'pg5'!C120,"")</f>
        <v/>
      </c>
      <c r="AD2118" s="1" t="str">
        <f>IF('pg5'!S120="Ordered",'pg5'!C120,"")</f>
        <v/>
      </c>
      <c r="AE2118" s="2" t="str">
        <f>IF('pg5'!C120&lt;&gt;"",COUNTIF(AD2:AD3002,'pg5'!C120)&gt;4,"--")</f>
        <v>--</v>
      </c>
      <c r="AF2118" s="1" t="str">
        <f ca="1">IF(startDate="",0,IF(AND('pg5'!T120&gt;=startDate,'pg5'!T120&lt;=endDate,'pg5'!R120&lt;&gt;""),'pg5'!R120,""))</f>
        <v/>
      </c>
      <c r="AG2118" s="110" t="str">
        <f>IF(AC2118="","",COUNTIFS(AC2:AC3002,AC2118))</f>
        <v/>
      </c>
      <c r="AH2118" s="2" t="str">
        <f ca="1">IFERROR(MONTH('pg5'!T120),"--")</f>
        <v>--</v>
      </c>
      <c r="AI2118" s="1">
        <f ca="1">COUNTIFS(AC2:AC3002,'pg5'!C120,AH2:AH3002,AH2118)</f>
        <v>0</v>
      </c>
    </row>
    <row r="2119" spans="27:35" ht="12.75" customHeight="1">
      <c r="AA2119" s="1">
        <f t="shared" si="34"/>
        <v>2118</v>
      </c>
      <c r="AB2119" s="1" t="b">
        <f>AND('pg5'!S121&lt;&gt;"Cancelled",'pg5'!S121&lt;&gt;"Account",'pg5'!S121&lt;&gt;"Pending",'pg5'!S121&lt;&gt;"")</f>
        <v>0</v>
      </c>
      <c r="AC2119" s="1" t="str">
        <f>IF(AB2119=TRUE,'pg5'!C121,"")</f>
        <v/>
      </c>
      <c r="AD2119" s="1" t="str">
        <f>IF('pg5'!S121="Ordered",'pg5'!C121,"")</f>
        <v/>
      </c>
      <c r="AE2119" s="2" t="str">
        <f>IF('pg5'!C121&lt;&gt;"",COUNTIF(AD2:AD3002,'pg5'!C121)&gt;4,"--")</f>
        <v>--</v>
      </c>
      <c r="AF2119" s="1" t="str">
        <f ca="1">IF(startDate="",0,IF(AND('pg5'!T121&gt;=startDate,'pg5'!T121&lt;=endDate,'pg5'!R121&lt;&gt;""),'pg5'!R121,""))</f>
        <v/>
      </c>
      <c r="AG2119" s="110" t="str">
        <f>IF(AC2119="","",COUNTIFS(AC2:AC3002,AC2119))</f>
        <v/>
      </c>
      <c r="AH2119" s="2" t="str">
        <f ca="1">IFERROR(MONTH('pg5'!T121),"--")</f>
        <v>--</v>
      </c>
      <c r="AI2119" s="1">
        <f ca="1">COUNTIFS(AC2:AC3002,'pg5'!C121,AH2:AH3002,AH2119)</f>
        <v>0</v>
      </c>
    </row>
    <row r="2120" spans="27:35" ht="12.75" customHeight="1">
      <c r="AA2120" s="1">
        <f t="shared" si="34"/>
        <v>2119</v>
      </c>
      <c r="AB2120" s="1" t="b">
        <f>AND('pg5'!S122&lt;&gt;"Cancelled",'pg5'!S122&lt;&gt;"Account",'pg5'!S122&lt;&gt;"Pending",'pg5'!S122&lt;&gt;"")</f>
        <v>0</v>
      </c>
      <c r="AC2120" s="1" t="str">
        <f>IF(AB2120=TRUE,'pg5'!C122,"")</f>
        <v/>
      </c>
      <c r="AD2120" s="1" t="str">
        <f>IF('pg5'!S122="Ordered",'pg5'!C122,"")</f>
        <v/>
      </c>
      <c r="AE2120" s="2" t="str">
        <f>IF('pg5'!C122&lt;&gt;"",COUNTIF(AD2:AD3002,'pg5'!C122)&gt;4,"--")</f>
        <v>--</v>
      </c>
      <c r="AF2120" s="1" t="str">
        <f ca="1">IF(startDate="",0,IF(AND('pg5'!T122&gt;=startDate,'pg5'!T122&lt;=endDate,'pg5'!R122&lt;&gt;""),'pg5'!R122,""))</f>
        <v/>
      </c>
      <c r="AG2120" s="110" t="str">
        <f>IF(AC2120="","",COUNTIFS(AC2:AC3002,AC2120))</f>
        <v/>
      </c>
      <c r="AH2120" s="2" t="str">
        <f ca="1">IFERROR(MONTH('pg5'!T122),"--")</f>
        <v>--</v>
      </c>
      <c r="AI2120" s="1">
        <f ca="1">COUNTIFS(AC2:AC3002,'pg5'!C122,AH2:AH3002,AH2120)</f>
        <v>0</v>
      </c>
    </row>
    <row r="2121" spans="27:35" ht="12.75" customHeight="1">
      <c r="AA2121" s="1">
        <f t="shared" si="34"/>
        <v>2120</v>
      </c>
      <c r="AB2121" s="1" t="b">
        <f>AND('pg5'!S123&lt;&gt;"Cancelled",'pg5'!S123&lt;&gt;"Account",'pg5'!S123&lt;&gt;"Pending",'pg5'!S123&lt;&gt;"")</f>
        <v>0</v>
      </c>
      <c r="AC2121" s="1" t="str">
        <f>IF(AB2121=TRUE,'pg5'!C123,"")</f>
        <v/>
      </c>
      <c r="AD2121" s="1" t="str">
        <f>IF('pg5'!S123="Ordered",'pg5'!C123,"")</f>
        <v/>
      </c>
      <c r="AE2121" s="2" t="str">
        <f>IF('pg5'!C123&lt;&gt;"",COUNTIF(AD2:AD3002,'pg5'!C123)&gt;4,"--")</f>
        <v>--</v>
      </c>
      <c r="AF2121" s="1" t="str">
        <f ca="1">IF(startDate="",0,IF(AND('pg5'!T123&gt;=startDate,'pg5'!T123&lt;=endDate,'pg5'!R123&lt;&gt;""),'pg5'!R123,""))</f>
        <v/>
      </c>
      <c r="AG2121" s="110" t="str">
        <f>IF(AC2121="","",COUNTIFS(AC2:AC3002,AC2121))</f>
        <v/>
      </c>
      <c r="AH2121" s="2" t="str">
        <f ca="1">IFERROR(MONTH('pg5'!T123),"--")</f>
        <v>--</v>
      </c>
      <c r="AI2121" s="1">
        <f ca="1">COUNTIFS(AC2:AC3002,'pg5'!C123,AH2:AH3002,AH2121)</f>
        <v>0</v>
      </c>
    </row>
    <row r="2122" spans="27:35" ht="12.75" customHeight="1">
      <c r="AA2122" s="1">
        <f t="shared" si="34"/>
        <v>2121</v>
      </c>
      <c r="AB2122" s="1" t="b">
        <f>AND('pg5'!S124&lt;&gt;"Cancelled",'pg5'!S124&lt;&gt;"Account",'pg5'!S124&lt;&gt;"Pending",'pg5'!S124&lt;&gt;"")</f>
        <v>0</v>
      </c>
      <c r="AC2122" s="1" t="str">
        <f>IF(AB2122=TRUE,'pg5'!C124,"")</f>
        <v/>
      </c>
      <c r="AD2122" s="1" t="str">
        <f>IF('pg5'!S124="Ordered",'pg5'!C124,"")</f>
        <v/>
      </c>
      <c r="AE2122" s="2" t="str">
        <f>IF('pg5'!C124&lt;&gt;"",COUNTIF(AD2:AD3002,'pg5'!C124)&gt;4,"--")</f>
        <v>--</v>
      </c>
      <c r="AF2122" s="1" t="str">
        <f ca="1">IF(startDate="",0,IF(AND('pg5'!T124&gt;=startDate,'pg5'!T124&lt;=endDate,'pg5'!R124&lt;&gt;""),'pg5'!R124,""))</f>
        <v/>
      </c>
      <c r="AG2122" s="110" t="str">
        <f>IF(AC2122="","",COUNTIFS(AC2:AC3002,AC2122))</f>
        <v/>
      </c>
      <c r="AH2122" s="2" t="str">
        <f ca="1">IFERROR(MONTH('pg5'!T124),"--")</f>
        <v>--</v>
      </c>
      <c r="AI2122" s="1">
        <f ca="1">COUNTIFS(AC2:AC3002,'pg5'!C124,AH2:AH3002,AH2122)</f>
        <v>0</v>
      </c>
    </row>
    <row r="2123" spans="27:35" ht="12.75" customHeight="1">
      <c r="AA2123" s="1">
        <f t="shared" si="34"/>
        <v>2122</v>
      </c>
      <c r="AB2123" s="1" t="b">
        <f>AND('pg5'!S125&lt;&gt;"Cancelled",'pg5'!S125&lt;&gt;"Account",'pg5'!S125&lt;&gt;"Pending",'pg5'!S125&lt;&gt;"")</f>
        <v>0</v>
      </c>
      <c r="AC2123" s="1" t="str">
        <f>IF(AB2123=TRUE,'pg5'!C125,"")</f>
        <v/>
      </c>
      <c r="AD2123" s="1" t="str">
        <f>IF('pg5'!S125="Ordered",'pg5'!C125,"")</f>
        <v/>
      </c>
      <c r="AE2123" s="2" t="str">
        <f>IF('pg5'!C125&lt;&gt;"",COUNTIF(AD2:AD3002,'pg5'!C125)&gt;4,"--")</f>
        <v>--</v>
      </c>
      <c r="AF2123" s="1" t="str">
        <f ca="1">IF(startDate="",0,IF(AND('pg5'!T125&gt;=startDate,'pg5'!T125&lt;=endDate,'pg5'!R125&lt;&gt;""),'pg5'!R125,""))</f>
        <v/>
      </c>
      <c r="AG2123" s="110" t="str">
        <f>IF(AC2123="","",COUNTIFS(AC2:AC3002,AC2123))</f>
        <v/>
      </c>
      <c r="AH2123" s="2" t="str">
        <f ca="1">IFERROR(MONTH('pg5'!T125),"--")</f>
        <v>--</v>
      </c>
      <c r="AI2123" s="1">
        <f ca="1">COUNTIFS(AC2:AC3002,'pg5'!C125,AH2:AH3002,AH2123)</f>
        <v>0</v>
      </c>
    </row>
    <row r="2124" spans="27:35" ht="12.75" customHeight="1">
      <c r="AA2124" s="1">
        <f t="shared" si="34"/>
        <v>2123</v>
      </c>
      <c r="AB2124" s="1" t="b">
        <f>AND('pg5'!S126&lt;&gt;"Cancelled",'pg5'!S126&lt;&gt;"Account",'pg5'!S126&lt;&gt;"Pending",'pg5'!S126&lt;&gt;"")</f>
        <v>0</v>
      </c>
      <c r="AC2124" s="1" t="str">
        <f>IF(AB2124=TRUE,'pg5'!C126,"")</f>
        <v/>
      </c>
      <c r="AD2124" s="1" t="str">
        <f>IF('pg5'!S126="Ordered",'pg5'!C126,"")</f>
        <v/>
      </c>
      <c r="AE2124" s="2" t="str">
        <f>IF('pg5'!C126&lt;&gt;"",COUNTIF(AD2:AD3002,'pg5'!C126)&gt;4,"--")</f>
        <v>--</v>
      </c>
      <c r="AF2124" s="1" t="str">
        <f ca="1">IF(startDate="",0,IF(AND('pg5'!T126&gt;=startDate,'pg5'!T126&lt;=endDate,'pg5'!R126&lt;&gt;""),'pg5'!R126,""))</f>
        <v/>
      </c>
      <c r="AG2124" s="110" t="str">
        <f>IF(AC2124="","",COUNTIFS(AC2:AC3002,AC2124))</f>
        <v/>
      </c>
      <c r="AH2124" s="2" t="str">
        <f ca="1">IFERROR(MONTH('pg5'!T126),"--")</f>
        <v>--</v>
      </c>
      <c r="AI2124" s="1">
        <f ca="1">COUNTIFS(AC2:AC3002,'pg5'!C126,AH2:AH3002,AH2124)</f>
        <v>0</v>
      </c>
    </row>
    <row r="2125" spans="27:35" ht="12.75" customHeight="1">
      <c r="AA2125" s="1">
        <f t="shared" si="34"/>
        <v>2124</v>
      </c>
      <c r="AB2125" s="1" t="b">
        <f>AND('pg5'!S127&lt;&gt;"Cancelled",'pg5'!S127&lt;&gt;"Account",'pg5'!S127&lt;&gt;"Pending",'pg5'!S127&lt;&gt;"")</f>
        <v>0</v>
      </c>
      <c r="AC2125" s="1" t="str">
        <f>IF(AB2125=TRUE,'pg5'!C127,"")</f>
        <v/>
      </c>
      <c r="AD2125" s="1" t="str">
        <f>IF('pg5'!S127="Ordered",'pg5'!C127,"")</f>
        <v/>
      </c>
      <c r="AE2125" s="2" t="str">
        <f>IF('pg5'!C127&lt;&gt;"",COUNTIF(AD2:AD3002,'pg5'!C127)&gt;4,"--")</f>
        <v>--</v>
      </c>
      <c r="AF2125" s="1" t="str">
        <f ca="1">IF(startDate="",0,IF(AND('pg5'!T127&gt;=startDate,'pg5'!T127&lt;=endDate,'pg5'!R127&lt;&gt;""),'pg5'!R127,""))</f>
        <v/>
      </c>
      <c r="AG2125" s="110" t="str">
        <f>IF(AC2125="","",COUNTIFS(AC2:AC3002,AC2125))</f>
        <v/>
      </c>
      <c r="AH2125" s="2" t="str">
        <f ca="1">IFERROR(MONTH('pg5'!T127),"--")</f>
        <v>--</v>
      </c>
      <c r="AI2125" s="1">
        <f ca="1">COUNTIFS(AC2:AC3002,'pg5'!C127,AH2:AH3002,AH2125)</f>
        <v>0</v>
      </c>
    </row>
    <row r="2126" spans="27:35" ht="12.75" customHeight="1">
      <c r="AA2126" s="1">
        <f t="shared" si="34"/>
        <v>2125</v>
      </c>
      <c r="AB2126" s="1" t="b">
        <f>AND('pg5'!S128&lt;&gt;"Cancelled",'pg5'!S128&lt;&gt;"Account",'pg5'!S128&lt;&gt;"Pending",'pg5'!S128&lt;&gt;"")</f>
        <v>0</v>
      </c>
      <c r="AC2126" s="1" t="str">
        <f>IF(AB2126=TRUE,'pg5'!C128,"")</f>
        <v/>
      </c>
      <c r="AD2126" s="1" t="str">
        <f>IF('pg5'!S128="Ordered",'pg5'!C128,"")</f>
        <v/>
      </c>
      <c r="AE2126" s="2" t="str">
        <f>IF('pg5'!C128&lt;&gt;"",COUNTIF(AD2:AD3002,'pg5'!C128)&gt;4,"--")</f>
        <v>--</v>
      </c>
      <c r="AF2126" s="1" t="str">
        <f ca="1">IF(startDate="",0,IF(AND('pg5'!T128&gt;=startDate,'pg5'!T128&lt;=endDate,'pg5'!R128&lt;&gt;""),'pg5'!R128,""))</f>
        <v/>
      </c>
      <c r="AG2126" s="110" t="str">
        <f>IF(AC2126="","",COUNTIFS(AC2:AC3002,AC2126))</f>
        <v/>
      </c>
      <c r="AH2126" s="2" t="str">
        <f ca="1">IFERROR(MONTH('pg5'!T128),"--")</f>
        <v>--</v>
      </c>
      <c r="AI2126" s="1">
        <f ca="1">COUNTIFS(AC2:AC3002,'pg5'!C128,AH2:AH3002,AH2126)</f>
        <v>0</v>
      </c>
    </row>
    <row r="2127" spans="27:35" ht="12.75" customHeight="1">
      <c r="AA2127" s="1">
        <f t="shared" si="34"/>
        <v>2126</v>
      </c>
      <c r="AB2127" s="1" t="b">
        <f>AND('pg5'!S129&lt;&gt;"Cancelled",'pg5'!S129&lt;&gt;"Account",'pg5'!S129&lt;&gt;"Pending",'pg5'!S129&lt;&gt;"")</f>
        <v>0</v>
      </c>
      <c r="AC2127" s="1" t="str">
        <f>IF(AB2127=TRUE,'pg5'!C129,"")</f>
        <v/>
      </c>
      <c r="AD2127" s="1" t="str">
        <f>IF('pg5'!S129="Ordered",'pg5'!C129,"")</f>
        <v/>
      </c>
      <c r="AE2127" s="2" t="str">
        <f>IF('pg5'!C129&lt;&gt;"",COUNTIF(AD2:AD3002,'pg5'!C129)&gt;4,"--")</f>
        <v>--</v>
      </c>
      <c r="AF2127" s="1" t="str">
        <f ca="1">IF(startDate="",0,IF(AND('pg5'!T129&gt;=startDate,'pg5'!T129&lt;=endDate,'pg5'!R129&lt;&gt;""),'pg5'!R129,""))</f>
        <v/>
      </c>
      <c r="AG2127" s="110" t="str">
        <f>IF(AC2127="","",COUNTIFS(AC2:AC3002,AC2127))</f>
        <v/>
      </c>
      <c r="AH2127" s="2" t="str">
        <f ca="1">IFERROR(MONTH('pg5'!T129),"--")</f>
        <v>--</v>
      </c>
      <c r="AI2127" s="1">
        <f ca="1">COUNTIFS(AC2:AC3002,'pg5'!C129,AH2:AH3002,AH2127)</f>
        <v>0</v>
      </c>
    </row>
    <row r="2128" spans="27:35" ht="12.75" customHeight="1">
      <c r="AA2128" s="1">
        <f t="shared" si="34"/>
        <v>2127</v>
      </c>
      <c r="AB2128" s="1" t="b">
        <f>AND('pg5'!S130&lt;&gt;"Cancelled",'pg5'!S130&lt;&gt;"Account",'pg5'!S130&lt;&gt;"Pending",'pg5'!S130&lt;&gt;"")</f>
        <v>0</v>
      </c>
      <c r="AC2128" s="1" t="str">
        <f>IF(AB2128=TRUE,'pg5'!C130,"")</f>
        <v/>
      </c>
      <c r="AD2128" s="1" t="str">
        <f>IF('pg5'!S130="Ordered",'pg5'!C130,"")</f>
        <v/>
      </c>
      <c r="AE2128" s="2" t="str">
        <f>IF('pg5'!C130&lt;&gt;"",COUNTIF(AD2:AD3002,'pg5'!C130)&gt;4,"--")</f>
        <v>--</v>
      </c>
      <c r="AF2128" s="1" t="str">
        <f ca="1">IF(startDate="",0,IF(AND('pg5'!T130&gt;=startDate,'pg5'!T130&lt;=endDate,'pg5'!R130&lt;&gt;""),'pg5'!R130,""))</f>
        <v/>
      </c>
      <c r="AG2128" s="110" t="str">
        <f>IF(AC2128="","",COUNTIFS(AC2:AC3002,AC2128))</f>
        <v/>
      </c>
      <c r="AH2128" s="2" t="str">
        <f ca="1">IFERROR(MONTH('pg5'!T130),"--")</f>
        <v>--</v>
      </c>
      <c r="AI2128" s="1">
        <f ca="1">COUNTIFS(AC2:AC3002,'pg5'!C130,AH2:AH3002,AH2128)</f>
        <v>0</v>
      </c>
    </row>
    <row r="2129" spans="27:35" ht="12.75" customHeight="1">
      <c r="AA2129" s="1">
        <f t="shared" si="34"/>
        <v>2128</v>
      </c>
      <c r="AB2129" s="1" t="b">
        <f>AND('pg5'!S131&lt;&gt;"Cancelled",'pg5'!S131&lt;&gt;"Account",'pg5'!S131&lt;&gt;"Pending",'pg5'!S131&lt;&gt;"")</f>
        <v>0</v>
      </c>
      <c r="AC2129" s="1" t="str">
        <f>IF(AB2129=TRUE,'pg5'!C131,"")</f>
        <v/>
      </c>
      <c r="AD2129" s="1" t="str">
        <f>IF('pg5'!S131="Ordered",'pg5'!C131,"")</f>
        <v/>
      </c>
      <c r="AE2129" s="2" t="str">
        <f>IF('pg5'!C131&lt;&gt;"",COUNTIF(AD2:AD3002,'pg5'!C131)&gt;4,"--")</f>
        <v>--</v>
      </c>
      <c r="AF2129" s="1" t="str">
        <f ca="1">IF(startDate="",0,IF(AND('pg5'!T131&gt;=startDate,'pg5'!T131&lt;=endDate,'pg5'!R131&lt;&gt;""),'pg5'!R131,""))</f>
        <v/>
      </c>
      <c r="AG2129" s="110" t="str">
        <f>IF(AC2129="","",COUNTIFS(AC2:AC3002,AC2129))</f>
        <v/>
      </c>
      <c r="AH2129" s="2" t="str">
        <f ca="1">IFERROR(MONTH('pg5'!T131),"--")</f>
        <v>--</v>
      </c>
      <c r="AI2129" s="1">
        <f ca="1">COUNTIFS(AC2:AC3002,'pg5'!C131,AH2:AH3002,AH2129)</f>
        <v>0</v>
      </c>
    </row>
    <row r="2130" spans="27:35" ht="12.75" customHeight="1">
      <c r="AA2130" s="1">
        <f t="shared" si="34"/>
        <v>2129</v>
      </c>
      <c r="AB2130" s="1" t="b">
        <f>AND('pg5'!S132&lt;&gt;"Cancelled",'pg5'!S132&lt;&gt;"Account",'pg5'!S132&lt;&gt;"Pending",'pg5'!S132&lt;&gt;"")</f>
        <v>0</v>
      </c>
      <c r="AC2130" s="1" t="str">
        <f>IF(AB2130=TRUE,'pg5'!C132,"")</f>
        <v/>
      </c>
      <c r="AD2130" s="1" t="str">
        <f>IF('pg5'!S132="Ordered",'pg5'!C132,"")</f>
        <v/>
      </c>
      <c r="AE2130" s="2" t="str">
        <f>IF('pg5'!C132&lt;&gt;"",COUNTIF(AD2:AD3002,'pg5'!C132)&gt;4,"--")</f>
        <v>--</v>
      </c>
      <c r="AF2130" s="1" t="str">
        <f ca="1">IF(startDate="",0,IF(AND('pg5'!T132&gt;=startDate,'pg5'!T132&lt;=endDate,'pg5'!R132&lt;&gt;""),'pg5'!R132,""))</f>
        <v/>
      </c>
      <c r="AG2130" s="110" t="str">
        <f>IF(AC2130="","",COUNTIFS(AC2:AC3002,AC2130))</f>
        <v/>
      </c>
      <c r="AH2130" s="2" t="str">
        <f ca="1">IFERROR(MONTH('pg5'!T132),"--")</f>
        <v>--</v>
      </c>
      <c r="AI2130" s="1">
        <f ca="1">COUNTIFS(AC2:AC3002,'pg5'!C132,AH2:AH3002,AH2130)</f>
        <v>0</v>
      </c>
    </row>
    <row r="2131" spans="27:35" ht="12.75" customHeight="1">
      <c r="AA2131" s="1">
        <f t="shared" si="34"/>
        <v>2130</v>
      </c>
      <c r="AB2131" s="1" t="b">
        <f>AND('pg5'!S133&lt;&gt;"Cancelled",'pg5'!S133&lt;&gt;"Account",'pg5'!S133&lt;&gt;"Pending",'pg5'!S133&lt;&gt;"")</f>
        <v>0</v>
      </c>
      <c r="AC2131" s="1" t="str">
        <f>IF(AB2131=TRUE,'pg5'!C133,"")</f>
        <v/>
      </c>
      <c r="AD2131" s="1" t="str">
        <f>IF('pg5'!S133="Ordered",'pg5'!C133,"")</f>
        <v/>
      </c>
      <c r="AE2131" s="2" t="str">
        <f>IF('pg5'!C133&lt;&gt;"",COUNTIF(AD2:AD3002,'pg5'!C133)&gt;4,"--")</f>
        <v>--</v>
      </c>
      <c r="AF2131" s="1" t="str">
        <f ca="1">IF(startDate="",0,IF(AND('pg5'!T133&gt;=startDate,'pg5'!T133&lt;=endDate,'pg5'!R133&lt;&gt;""),'pg5'!R133,""))</f>
        <v/>
      </c>
      <c r="AG2131" s="110" t="str">
        <f>IF(AC2131="","",COUNTIFS(AC2:AC3002,AC2131))</f>
        <v/>
      </c>
      <c r="AH2131" s="2" t="str">
        <f ca="1">IFERROR(MONTH('pg5'!T133),"--")</f>
        <v>--</v>
      </c>
      <c r="AI2131" s="1">
        <f ca="1">COUNTIFS(AC2:AC3002,'pg5'!C133,AH2:AH3002,AH2131)</f>
        <v>0</v>
      </c>
    </row>
    <row r="2132" spans="27:35" ht="12.75" customHeight="1">
      <c r="AA2132" s="1">
        <f t="shared" si="34"/>
        <v>2131</v>
      </c>
      <c r="AB2132" s="1" t="b">
        <f>AND('pg5'!S134&lt;&gt;"Cancelled",'pg5'!S134&lt;&gt;"Account",'pg5'!S134&lt;&gt;"Pending",'pg5'!S134&lt;&gt;"")</f>
        <v>0</v>
      </c>
      <c r="AC2132" s="1" t="str">
        <f>IF(AB2132=TRUE,'pg5'!C134,"")</f>
        <v/>
      </c>
      <c r="AD2132" s="1" t="str">
        <f>IF('pg5'!S134="Ordered",'pg5'!C134,"")</f>
        <v/>
      </c>
      <c r="AE2132" s="2" t="str">
        <f>IF('pg5'!C134&lt;&gt;"",COUNTIF(AD2:AD3002,'pg5'!C134)&gt;4,"--")</f>
        <v>--</v>
      </c>
      <c r="AF2132" s="1" t="str">
        <f ca="1">IF(startDate="",0,IF(AND('pg5'!T134&gt;=startDate,'pg5'!T134&lt;=endDate,'pg5'!R134&lt;&gt;""),'pg5'!R134,""))</f>
        <v/>
      </c>
      <c r="AG2132" s="110" t="str">
        <f>IF(AC2132="","",COUNTIFS(AC2:AC3002,AC2132))</f>
        <v/>
      </c>
      <c r="AH2132" s="2" t="str">
        <f ca="1">IFERROR(MONTH('pg5'!T134),"--")</f>
        <v>--</v>
      </c>
      <c r="AI2132" s="1">
        <f ca="1">COUNTIFS(AC2:AC3002,'pg5'!C134,AH2:AH3002,AH2132)</f>
        <v>0</v>
      </c>
    </row>
    <row r="2133" spans="27:35" ht="12.75" customHeight="1">
      <c r="AA2133" s="1">
        <f t="shared" si="34"/>
        <v>2132</v>
      </c>
      <c r="AB2133" s="1" t="b">
        <f>AND('pg5'!S135&lt;&gt;"Cancelled",'pg5'!S135&lt;&gt;"Account",'pg5'!S135&lt;&gt;"Pending",'pg5'!S135&lt;&gt;"")</f>
        <v>0</v>
      </c>
      <c r="AC2133" s="1" t="str">
        <f>IF(AB2133=TRUE,'pg5'!C135,"")</f>
        <v/>
      </c>
      <c r="AD2133" s="1" t="str">
        <f>IF('pg5'!S135="Ordered",'pg5'!C135,"")</f>
        <v/>
      </c>
      <c r="AE2133" s="2" t="str">
        <f>IF('pg5'!C135&lt;&gt;"",COUNTIF(AD2:AD3002,'pg5'!C135)&gt;4,"--")</f>
        <v>--</v>
      </c>
      <c r="AF2133" s="1" t="str">
        <f ca="1">IF(startDate="",0,IF(AND('pg5'!T135&gt;=startDate,'pg5'!T135&lt;=endDate,'pg5'!R135&lt;&gt;""),'pg5'!R135,""))</f>
        <v/>
      </c>
      <c r="AG2133" s="110" t="str">
        <f>IF(AC2133="","",COUNTIFS(AC2:AC3002,AC2133))</f>
        <v/>
      </c>
      <c r="AH2133" s="2" t="str">
        <f ca="1">IFERROR(MONTH('pg5'!T135),"--")</f>
        <v>--</v>
      </c>
      <c r="AI2133" s="1">
        <f ca="1">COUNTIFS(AC2:AC3002,'pg5'!C135,AH2:AH3002,AH2133)</f>
        <v>0</v>
      </c>
    </row>
    <row r="2134" spans="27:35" ht="12.75" customHeight="1">
      <c r="AA2134" s="1">
        <f t="shared" si="34"/>
        <v>2133</v>
      </c>
      <c r="AB2134" s="1" t="b">
        <f>AND('pg5'!S136&lt;&gt;"Cancelled",'pg5'!S136&lt;&gt;"Account",'pg5'!S136&lt;&gt;"Pending",'pg5'!S136&lt;&gt;"")</f>
        <v>0</v>
      </c>
      <c r="AC2134" s="1" t="str">
        <f>IF(AB2134=TRUE,'pg5'!C136,"")</f>
        <v/>
      </c>
      <c r="AD2134" s="1" t="str">
        <f>IF('pg5'!S136="Ordered",'pg5'!C136,"")</f>
        <v/>
      </c>
      <c r="AE2134" s="2" t="str">
        <f>IF('pg5'!C136&lt;&gt;"",COUNTIF(AD2:AD3002,'pg5'!C136)&gt;4,"--")</f>
        <v>--</v>
      </c>
      <c r="AF2134" s="1" t="str">
        <f ca="1">IF(startDate="",0,IF(AND('pg5'!T136&gt;=startDate,'pg5'!T136&lt;=endDate,'pg5'!R136&lt;&gt;""),'pg5'!R136,""))</f>
        <v/>
      </c>
      <c r="AG2134" s="110" t="str">
        <f>IF(AC2134="","",COUNTIFS(AC2:AC3002,AC2134))</f>
        <v/>
      </c>
      <c r="AH2134" s="2" t="str">
        <f ca="1">IFERROR(MONTH('pg5'!T136),"--")</f>
        <v>--</v>
      </c>
      <c r="AI2134" s="1">
        <f ca="1">COUNTIFS(AC2:AC3002,'pg5'!C136,AH2:AH3002,AH2134)</f>
        <v>0</v>
      </c>
    </row>
    <row r="2135" spans="27:35" ht="12.75" customHeight="1">
      <c r="AA2135" s="1">
        <f t="shared" si="34"/>
        <v>2134</v>
      </c>
      <c r="AB2135" s="1" t="b">
        <f>AND('pg5'!S137&lt;&gt;"Cancelled",'pg5'!S137&lt;&gt;"Account",'pg5'!S137&lt;&gt;"Pending",'pg5'!S137&lt;&gt;"")</f>
        <v>0</v>
      </c>
      <c r="AC2135" s="1" t="str">
        <f>IF(AB2135=TRUE,'pg5'!C137,"")</f>
        <v/>
      </c>
      <c r="AD2135" s="1" t="str">
        <f>IF('pg5'!S137="Ordered",'pg5'!C137,"")</f>
        <v/>
      </c>
      <c r="AE2135" s="2" t="str">
        <f>IF('pg5'!C137&lt;&gt;"",COUNTIF(AD2:AD3002,'pg5'!C137)&gt;4,"--")</f>
        <v>--</v>
      </c>
      <c r="AF2135" s="1" t="str">
        <f ca="1">IF(startDate="",0,IF(AND('pg5'!T137&gt;=startDate,'pg5'!T137&lt;=endDate,'pg5'!R137&lt;&gt;""),'pg5'!R137,""))</f>
        <v/>
      </c>
      <c r="AG2135" s="110" t="str">
        <f>IF(AC2135="","",COUNTIFS(AC2:AC3002,AC2135))</f>
        <v/>
      </c>
      <c r="AH2135" s="2" t="str">
        <f ca="1">IFERROR(MONTH('pg5'!T137),"--")</f>
        <v>--</v>
      </c>
      <c r="AI2135" s="1">
        <f ca="1">COUNTIFS(AC2:AC3002,'pg5'!C137,AH2:AH3002,AH2135)</f>
        <v>0</v>
      </c>
    </row>
    <row r="2136" spans="27:35" ht="12.75" customHeight="1">
      <c r="AA2136" s="1">
        <f t="shared" si="34"/>
        <v>2135</v>
      </c>
      <c r="AB2136" s="1" t="b">
        <f>AND('pg5'!S138&lt;&gt;"Cancelled",'pg5'!S138&lt;&gt;"Account",'pg5'!S138&lt;&gt;"Pending",'pg5'!S138&lt;&gt;"")</f>
        <v>0</v>
      </c>
      <c r="AC2136" s="1" t="str">
        <f>IF(AB2136=TRUE,'pg5'!C138,"")</f>
        <v/>
      </c>
      <c r="AD2136" s="1" t="str">
        <f>IF('pg5'!S138="Ordered",'pg5'!C138,"")</f>
        <v/>
      </c>
      <c r="AE2136" s="2" t="str">
        <f>IF('pg5'!C138&lt;&gt;"",COUNTIF(AD2:AD3002,'pg5'!C138)&gt;4,"--")</f>
        <v>--</v>
      </c>
      <c r="AF2136" s="1" t="str">
        <f ca="1">IF(startDate="",0,IF(AND('pg5'!T138&gt;=startDate,'pg5'!T138&lt;=endDate,'pg5'!R138&lt;&gt;""),'pg5'!R138,""))</f>
        <v/>
      </c>
      <c r="AG2136" s="110" t="str">
        <f>IF(AC2136="","",COUNTIFS(AC2:AC3002,AC2136))</f>
        <v/>
      </c>
      <c r="AH2136" s="2" t="str">
        <f ca="1">IFERROR(MONTH('pg5'!T138),"--")</f>
        <v>--</v>
      </c>
      <c r="AI2136" s="1">
        <f ca="1">COUNTIFS(AC2:AC3002,'pg5'!C138,AH2:AH3002,AH2136)</f>
        <v>0</v>
      </c>
    </row>
    <row r="2137" spans="27:35" ht="12.75" customHeight="1">
      <c r="AA2137" s="1">
        <f t="shared" si="34"/>
        <v>2136</v>
      </c>
      <c r="AB2137" s="1" t="b">
        <f>AND('pg5'!S139&lt;&gt;"Cancelled",'pg5'!S139&lt;&gt;"Account",'pg5'!S139&lt;&gt;"Pending",'pg5'!S139&lt;&gt;"")</f>
        <v>0</v>
      </c>
      <c r="AC2137" s="1" t="str">
        <f>IF(AB2137=TRUE,'pg5'!C139,"")</f>
        <v/>
      </c>
      <c r="AD2137" s="1" t="str">
        <f>IF('pg5'!S139="Ordered",'pg5'!C139,"")</f>
        <v/>
      </c>
      <c r="AE2137" s="2" t="str">
        <f>IF('pg5'!C139&lt;&gt;"",COUNTIF(AD2:AD3002,'pg5'!C139)&gt;4,"--")</f>
        <v>--</v>
      </c>
      <c r="AF2137" s="1" t="str">
        <f ca="1">IF(startDate="",0,IF(AND('pg5'!T139&gt;=startDate,'pg5'!T139&lt;=endDate,'pg5'!R139&lt;&gt;""),'pg5'!R139,""))</f>
        <v/>
      </c>
      <c r="AG2137" s="110" t="str">
        <f>IF(AC2137="","",COUNTIFS(AC2:AC3002,AC2137))</f>
        <v/>
      </c>
      <c r="AH2137" s="2" t="str">
        <f ca="1">IFERROR(MONTH('pg5'!T139),"--")</f>
        <v>--</v>
      </c>
      <c r="AI2137" s="1">
        <f ca="1">COUNTIFS(AC2:AC3002,'pg5'!C139,AH2:AH3002,AH2137)</f>
        <v>0</v>
      </c>
    </row>
    <row r="2138" spans="27:35" ht="12.75" customHeight="1">
      <c r="AA2138" s="1">
        <f t="shared" si="34"/>
        <v>2137</v>
      </c>
      <c r="AB2138" s="1" t="b">
        <f>AND('pg5'!S140&lt;&gt;"Cancelled",'pg5'!S140&lt;&gt;"Account",'pg5'!S140&lt;&gt;"Pending",'pg5'!S140&lt;&gt;"")</f>
        <v>0</v>
      </c>
      <c r="AC2138" s="1" t="str">
        <f>IF(AB2138=TRUE,'pg5'!C140,"")</f>
        <v/>
      </c>
      <c r="AD2138" s="1" t="str">
        <f>IF('pg5'!S140="Ordered",'pg5'!C140,"")</f>
        <v/>
      </c>
      <c r="AE2138" s="2" t="str">
        <f>IF('pg5'!C140&lt;&gt;"",COUNTIF(AD2:AD3002,'pg5'!C140)&gt;4,"--")</f>
        <v>--</v>
      </c>
      <c r="AF2138" s="1" t="str">
        <f ca="1">IF(startDate="",0,IF(AND('pg5'!T140&gt;=startDate,'pg5'!T140&lt;=endDate,'pg5'!R140&lt;&gt;""),'pg5'!R140,""))</f>
        <v/>
      </c>
      <c r="AG2138" s="110" t="str">
        <f>IF(AC2138="","",COUNTIFS(AC2:AC3002,AC2138))</f>
        <v/>
      </c>
      <c r="AH2138" s="2" t="str">
        <f ca="1">IFERROR(MONTH('pg5'!T140),"--")</f>
        <v>--</v>
      </c>
      <c r="AI2138" s="1">
        <f ca="1">COUNTIFS(AC2:AC3002,'pg5'!C140,AH2:AH3002,AH2138)</f>
        <v>0</v>
      </c>
    </row>
    <row r="2139" spans="27:35" ht="12.75" customHeight="1">
      <c r="AA2139" s="1">
        <f t="shared" si="34"/>
        <v>2138</v>
      </c>
      <c r="AB2139" s="1" t="b">
        <f>AND('pg5'!S141&lt;&gt;"Cancelled",'pg5'!S141&lt;&gt;"Account",'pg5'!S141&lt;&gt;"Pending",'pg5'!S141&lt;&gt;"")</f>
        <v>0</v>
      </c>
      <c r="AC2139" s="1" t="str">
        <f>IF(AB2139=TRUE,'pg5'!C141,"")</f>
        <v/>
      </c>
      <c r="AD2139" s="1" t="str">
        <f>IF('pg5'!S141="Ordered",'pg5'!C141,"")</f>
        <v/>
      </c>
      <c r="AE2139" s="2" t="str">
        <f>IF('pg5'!C141&lt;&gt;"",COUNTIF(AD2:AD3002,'pg5'!C141)&gt;4,"--")</f>
        <v>--</v>
      </c>
      <c r="AF2139" s="1" t="str">
        <f ca="1">IF(startDate="",0,IF(AND('pg5'!T141&gt;=startDate,'pg5'!T141&lt;=endDate,'pg5'!R141&lt;&gt;""),'pg5'!R141,""))</f>
        <v/>
      </c>
      <c r="AG2139" s="110" t="str">
        <f>IF(AC2139="","",COUNTIFS(AC2:AC3002,AC2139))</f>
        <v/>
      </c>
      <c r="AH2139" s="2" t="str">
        <f ca="1">IFERROR(MONTH('pg5'!T141),"--")</f>
        <v>--</v>
      </c>
      <c r="AI2139" s="1">
        <f ca="1">COUNTIFS(AC2:AC3002,'pg5'!C141,AH2:AH3002,AH2139)</f>
        <v>0</v>
      </c>
    </row>
    <row r="2140" spans="27:35" ht="12.75" customHeight="1">
      <c r="AA2140" s="1">
        <f t="shared" si="34"/>
        <v>2139</v>
      </c>
      <c r="AB2140" s="1" t="b">
        <f>AND('pg5'!S142&lt;&gt;"Cancelled",'pg5'!S142&lt;&gt;"Account",'pg5'!S142&lt;&gt;"Pending",'pg5'!S142&lt;&gt;"")</f>
        <v>0</v>
      </c>
      <c r="AC2140" s="1" t="str">
        <f>IF(AB2140=TRUE,'pg5'!C142,"")</f>
        <v/>
      </c>
      <c r="AD2140" s="1" t="str">
        <f>IF('pg5'!S142="Ordered",'pg5'!C142,"")</f>
        <v/>
      </c>
      <c r="AE2140" s="2" t="str">
        <f>IF('pg5'!C142&lt;&gt;"",COUNTIF(AD2:AD3002,'pg5'!C142)&gt;4,"--")</f>
        <v>--</v>
      </c>
      <c r="AF2140" s="1" t="str">
        <f ca="1">IF(startDate="",0,IF(AND('pg5'!T142&gt;=startDate,'pg5'!T142&lt;=endDate,'pg5'!R142&lt;&gt;""),'pg5'!R142,""))</f>
        <v/>
      </c>
      <c r="AG2140" s="110" t="str">
        <f>IF(AC2140="","",COUNTIFS(AC2:AC3002,AC2140))</f>
        <v/>
      </c>
      <c r="AH2140" s="2" t="str">
        <f ca="1">IFERROR(MONTH('pg5'!T142),"--")</f>
        <v>--</v>
      </c>
      <c r="AI2140" s="1">
        <f ca="1">COUNTIFS(AC2:AC3002,'pg5'!C142,AH2:AH3002,AH2140)</f>
        <v>0</v>
      </c>
    </row>
    <row r="2141" spans="27:35" ht="12.75" customHeight="1">
      <c r="AA2141" s="1">
        <f t="shared" si="34"/>
        <v>2140</v>
      </c>
      <c r="AB2141" s="1" t="b">
        <f>AND('pg5'!S143&lt;&gt;"Cancelled",'pg5'!S143&lt;&gt;"Account",'pg5'!S143&lt;&gt;"Pending",'pg5'!S143&lt;&gt;"")</f>
        <v>0</v>
      </c>
      <c r="AC2141" s="1" t="str">
        <f>IF(AB2141=TRUE,'pg5'!C143,"")</f>
        <v/>
      </c>
      <c r="AD2141" s="1" t="str">
        <f>IF('pg5'!S143="Ordered",'pg5'!C143,"")</f>
        <v/>
      </c>
      <c r="AE2141" s="2" t="str">
        <f>IF('pg5'!C143&lt;&gt;"",COUNTIF(AD2:AD3002,'pg5'!C143)&gt;4,"--")</f>
        <v>--</v>
      </c>
      <c r="AF2141" s="1" t="str">
        <f ca="1">IF(startDate="",0,IF(AND('pg5'!T143&gt;=startDate,'pg5'!T143&lt;=endDate,'pg5'!R143&lt;&gt;""),'pg5'!R143,""))</f>
        <v/>
      </c>
      <c r="AG2141" s="110" t="str">
        <f>IF(AC2141="","",COUNTIFS(AC2:AC3002,AC2141))</f>
        <v/>
      </c>
      <c r="AH2141" s="2" t="str">
        <f ca="1">IFERROR(MONTH('pg5'!T143),"--")</f>
        <v>--</v>
      </c>
      <c r="AI2141" s="1">
        <f ca="1">COUNTIFS(AC2:AC3002,'pg5'!C143,AH2:AH3002,AH2141)</f>
        <v>0</v>
      </c>
    </row>
    <row r="2142" spans="27:35" ht="12.75" customHeight="1">
      <c r="AA2142" s="1">
        <f t="shared" si="34"/>
        <v>2141</v>
      </c>
      <c r="AB2142" s="1" t="b">
        <f>AND('pg5'!S144&lt;&gt;"Cancelled",'pg5'!S144&lt;&gt;"Account",'pg5'!S144&lt;&gt;"Pending",'pg5'!S144&lt;&gt;"")</f>
        <v>0</v>
      </c>
      <c r="AC2142" s="1" t="str">
        <f>IF(AB2142=TRUE,'pg5'!C144,"")</f>
        <v/>
      </c>
      <c r="AD2142" s="1" t="str">
        <f>IF('pg5'!S144="Ordered",'pg5'!C144,"")</f>
        <v/>
      </c>
      <c r="AE2142" s="2" t="str">
        <f>IF('pg5'!C144&lt;&gt;"",COUNTIF(AD2:AD3002,'pg5'!C144)&gt;4,"--")</f>
        <v>--</v>
      </c>
      <c r="AF2142" s="1" t="str">
        <f ca="1">IF(startDate="",0,IF(AND('pg5'!T144&gt;=startDate,'pg5'!T144&lt;=endDate,'pg5'!R144&lt;&gt;""),'pg5'!R144,""))</f>
        <v/>
      </c>
      <c r="AG2142" s="110" t="str">
        <f>IF(AC2142="","",COUNTIFS(AC2:AC3002,AC2142))</f>
        <v/>
      </c>
      <c r="AH2142" s="2" t="str">
        <f ca="1">IFERROR(MONTH('pg5'!T144),"--")</f>
        <v>--</v>
      </c>
      <c r="AI2142" s="1">
        <f ca="1">COUNTIFS(AC2:AC3002,'pg5'!C144,AH2:AH3002,AH2142)</f>
        <v>0</v>
      </c>
    </row>
    <row r="2143" spans="27:35" ht="12.75" customHeight="1">
      <c r="AA2143" s="1">
        <f t="shared" si="34"/>
        <v>2142</v>
      </c>
      <c r="AB2143" s="1" t="b">
        <f>AND('pg5'!S145&lt;&gt;"Cancelled",'pg5'!S145&lt;&gt;"Account",'pg5'!S145&lt;&gt;"Pending",'pg5'!S145&lt;&gt;"")</f>
        <v>0</v>
      </c>
      <c r="AC2143" s="1" t="str">
        <f>IF(AB2143=TRUE,'pg5'!C145,"")</f>
        <v/>
      </c>
      <c r="AD2143" s="1" t="str">
        <f>IF('pg5'!S145="Ordered",'pg5'!C145,"")</f>
        <v/>
      </c>
      <c r="AE2143" s="2" t="str">
        <f>IF('pg5'!C145&lt;&gt;"",COUNTIF(AD2:AD3002,'pg5'!C145)&gt;4,"--")</f>
        <v>--</v>
      </c>
      <c r="AF2143" s="1" t="str">
        <f ca="1">IF(startDate="",0,IF(AND('pg5'!T145&gt;=startDate,'pg5'!T145&lt;=endDate,'pg5'!R145&lt;&gt;""),'pg5'!R145,""))</f>
        <v/>
      </c>
      <c r="AG2143" s="110" t="str">
        <f>IF(AC2143="","",COUNTIFS(AC2:AC3002,AC2143))</f>
        <v/>
      </c>
      <c r="AH2143" s="2" t="str">
        <f ca="1">IFERROR(MONTH('pg5'!T145),"--")</f>
        <v>--</v>
      </c>
      <c r="AI2143" s="1">
        <f ca="1">COUNTIFS(AC2:AC3002,'pg5'!C145,AH2:AH3002,AH2143)</f>
        <v>0</v>
      </c>
    </row>
    <row r="2144" spans="27:35" ht="12.75" customHeight="1">
      <c r="AA2144" s="1">
        <f t="shared" si="34"/>
        <v>2143</v>
      </c>
      <c r="AB2144" s="1" t="b">
        <f>AND('pg5'!S146&lt;&gt;"Cancelled",'pg5'!S146&lt;&gt;"Account",'pg5'!S146&lt;&gt;"Pending",'pg5'!S146&lt;&gt;"")</f>
        <v>0</v>
      </c>
      <c r="AC2144" s="1" t="str">
        <f>IF(AB2144=TRUE,'pg5'!C146,"")</f>
        <v/>
      </c>
      <c r="AD2144" s="1" t="str">
        <f>IF('pg5'!S146="Ordered",'pg5'!C146,"")</f>
        <v/>
      </c>
      <c r="AE2144" s="2" t="str">
        <f>IF('pg5'!C146&lt;&gt;"",COUNTIF(AD2:AD3002,'pg5'!C146)&gt;4,"--")</f>
        <v>--</v>
      </c>
      <c r="AF2144" s="1" t="str">
        <f ca="1">IF(startDate="",0,IF(AND('pg5'!T146&gt;=startDate,'pg5'!T146&lt;=endDate,'pg5'!R146&lt;&gt;""),'pg5'!R146,""))</f>
        <v/>
      </c>
      <c r="AG2144" s="110" t="str">
        <f>IF(AC2144="","",COUNTIFS(AC2:AC3002,AC2144))</f>
        <v/>
      </c>
      <c r="AH2144" s="2" t="str">
        <f ca="1">IFERROR(MONTH('pg5'!T146),"--")</f>
        <v>--</v>
      </c>
      <c r="AI2144" s="1">
        <f ca="1">COUNTIFS(AC2:AC3002,'pg5'!C146,AH2:AH3002,AH2144)</f>
        <v>0</v>
      </c>
    </row>
    <row r="2145" spans="27:35" ht="12.75" customHeight="1">
      <c r="AA2145" s="1">
        <f t="shared" si="34"/>
        <v>2144</v>
      </c>
      <c r="AB2145" s="1" t="b">
        <f>AND('pg5'!S147&lt;&gt;"Cancelled",'pg5'!S147&lt;&gt;"Account",'pg5'!S147&lt;&gt;"Pending",'pg5'!S147&lt;&gt;"")</f>
        <v>0</v>
      </c>
      <c r="AC2145" s="1" t="str">
        <f>IF(AB2145=TRUE,'pg5'!C147,"")</f>
        <v/>
      </c>
      <c r="AD2145" s="1" t="str">
        <f>IF('pg5'!S147="Ordered",'pg5'!C147,"")</f>
        <v/>
      </c>
      <c r="AE2145" s="2" t="str">
        <f>IF('pg5'!C147&lt;&gt;"",COUNTIF(AD2:AD3002,'pg5'!C147)&gt;4,"--")</f>
        <v>--</v>
      </c>
      <c r="AF2145" s="1" t="str">
        <f ca="1">IF(startDate="",0,IF(AND('pg5'!T147&gt;=startDate,'pg5'!T147&lt;=endDate,'pg5'!R147&lt;&gt;""),'pg5'!R147,""))</f>
        <v/>
      </c>
      <c r="AG2145" s="110" t="str">
        <f>IF(AC2145="","",COUNTIFS(AC2:AC3002,AC2145))</f>
        <v/>
      </c>
      <c r="AH2145" s="2" t="str">
        <f ca="1">IFERROR(MONTH('pg5'!T147),"--")</f>
        <v>--</v>
      </c>
      <c r="AI2145" s="1">
        <f ca="1">COUNTIFS(AC2:AC3002,'pg5'!C147,AH2:AH3002,AH2145)</f>
        <v>0</v>
      </c>
    </row>
    <row r="2146" spans="27:35" ht="12.75" customHeight="1">
      <c r="AA2146" s="1">
        <f t="shared" si="34"/>
        <v>2145</v>
      </c>
      <c r="AB2146" s="1" t="b">
        <f>AND('pg5'!S148&lt;&gt;"Cancelled",'pg5'!S148&lt;&gt;"Account",'pg5'!S148&lt;&gt;"Pending",'pg5'!S148&lt;&gt;"")</f>
        <v>0</v>
      </c>
      <c r="AC2146" s="1" t="str">
        <f>IF(AB2146=TRUE,'pg5'!C148,"")</f>
        <v/>
      </c>
      <c r="AD2146" s="1" t="str">
        <f>IF('pg5'!S148="Ordered",'pg5'!C148,"")</f>
        <v/>
      </c>
      <c r="AE2146" s="2" t="str">
        <f>IF('pg5'!C148&lt;&gt;"",COUNTIF(AD2:AD3002,'pg5'!C148)&gt;4,"--")</f>
        <v>--</v>
      </c>
      <c r="AF2146" s="1" t="str">
        <f ca="1">IF(startDate="",0,IF(AND('pg5'!T148&gt;=startDate,'pg5'!T148&lt;=endDate,'pg5'!R148&lt;&gt;""),'pg5'!R148,""))</f>
        <v/>
      </c>
      <c r="AG2146" s="110" t="str">
        <f>IF(AC2146="","",COUNTIFS(AC2:AC3002,AC2146))</f>
        <v/>
      </c>
      <c r="AH2146" s="2" t="str">
        <f ca="1">IFERROR(MONTH('pg5'!T148),"--")</f>
        <v>--</v>
      </c>
      <c r="AI2146" s="1">
        <f ca="1">COUNTIFS(AC2:AC3002,'pg5'!C148,AH2:AH3002,AH2146)</f>
        <v>0</v>
      </c>
    </row>
    <row r="2147" spans="27:35" ht="12.75" customHeight="1">
      <c r="AA2147" s="1">
        <f t="shared" si="34"/>
        <v>2146</v>
      </c>
      <c r="AB2147" s="1" t="b">
        <f>AND('pg5'!S149&lt;&gt;"Cancelled",'pg5'!S149&lt;&gt;"Account",'pg5'!S149&lt;&gt;"Pending",'pg5'!S149&lt;&gt;"")</f>
        <v>0</v>
      </c>
      <c r="AC2147" s="1" t="str">
        <f>IF(AB2147=TRUE,'pg5'!C149,"")</f>
        <v/>
      </c>
      <c r="AD2147" s="1" t="str">
        <f>IF('pg5'!S149="Ordered",'pg5'!C149,"")</f>
        <v/>
      </c>
      <c r="AE2147" s="2" t="str">
        <f>IF('pg5'!C149&lt;&gt;"",COUNTIF(AD2:AD3002,'pg5'!C149)&gt;4,"--")</f>
        <v>--</v>
      </c>
      <c r="AF2147" s="1" t="str">
        <f ca="1">IF(startDate="",0,IF(AND('pg5'!T149&gt;=startDate,'pg5'!T149&lt;=endDate,'pg5'!R149&lt;&gt;""),'pg5'!R149,""))</f>
        <v/>
      </c>
      <c r="AG2147" s="110" t="str">
        <f>IF(AC2147="","",COUNTIFS(AC2:AC3002,AC2147))</f>
        <v/>
      </c>
      <c r="AH2147" s="2" t="str">
        <f ca="1">IFERROR(MONTH('pg5'!T149),"--")</f>
        <v>--</v>
      </c>
      <c r="AI2147" s="1">
        <f ca="1">COUNTIFS(AC2:AC3002,'pg5'!C149,AH2:AH3002,AH2147)</f>
        <v>0</v>
      </c>
    </row>
    <row r="2148" spans="27:35" ht="12.75" customHeight="1">
      <c r="AA2148" s="1">
        <f t="shared" si="34"/>
        <v>2147</v>
      </c>
      <c r="AB2148" s="1" t="b">
        <f>AND('pg5'!S150&lt;&gt;"Cancelled",'pg5'!S150&lt;&gt;"Account",'pg5'!S150&lt;&gt;"Pending",'pg5'!S150&lt;&gt;"")</f>
        <v>0</v>
      </c>
      <c r="AC2148" s="1" t="str">
        <f>IF(AB2148=TRUE,'pg5'!C150,"")</f>
        <v/>
      </c>
      <c r="AD2148" s="1" t="str">
        <f>IF('pg5'!S150="Ordered",'pg5'!C150,"")</f>
        <v/>
      </c>
      <c r="AE2148" s="2" t="str">
        <f>IF('pg5'!C150&lt;&gt;"",COUNTIF(AD2:AD3002,'pg5'!C150)&gt;4,"--")</f>
        <v>--</v>
      </c>
      <c r="AF2148" s="1" t="str">
        <f ca="1">IF(startDate="",0,IF(AND('pg5'!T150&gt;=startDate,'pg5'!T150&lt;=endDate,'pg5'!R150&lt;&gt;""),'pg5'!R150,""))</f>
        <v/>
      </c>
      <c r="AG2148" s="110" t="str">
        <f>IF(AC2148="","",COUNTIFS(AC2:AC3002,AC2148))</f>
        <v/>
      </c>
      <c r="AH2148" s="2" t="str">
        <f ca="1">IFERROR(MONTH('pg5'!T150),"--")</f>
        <v>--</v>
      </c>
      <c r="AI2148" s="1">
        <f ca="1">COUNTIFS(AC2:AC3002,'pg5'!C150,AH2:AH3002,AH2148)</f>
        <v>0</v>
      </c>
    </row>
    <row r="2149" spans="27:35" ht="12.75" customHeight="1">
      <c r="AA2149" s="1">
        <f t="shared" si="34"/>
        <v>2148</v>
      </c>
      <c r="AB2149" s="1" t="b">
        <f>AND('pg5'!S151&lt;&gt;"Cancelled",'pg5'!S151&lt;&gt;"Account",'pg5'!S151&lt;&gt;"Pending",'pg5'!S151&lt;&gt;"")</f>
        <v>0</v>
      </c>
      <c r="AC2149" s="1" t="str">
        <f>IF(AB2149=TRUE,'pg5'!C151,"")</f>
        <v/>
      </c>
      <c r="AD2149" s="1" t="str">
        <f>IF('pg5'!S151="Ordered",'pg5'!C151,"")</f>
        <v/>
      </c>
      <c r="AE2149" s="2" t="str">
        <f>IF('pg5'!C151&lt;&gt;"",COUNTIF(AD2:AD3002,'pg5'!C151)&gt;4,"--")</f>
        <v>--</v>
      </c>
      <c r="AF2149" s="1" t="str">
        <f ca="1">IF(startDate="",0,IF(AND('pg5'!T151&gt;=startDate,'pg5'!T151&lt;=endDate,'pg5'!R151&lt;&gt;""),'pg5'!R151,""))</f>
        <v/>
      </c>
      <c r="AG2149" s="110" t="str">
        <f>IF(AC2149="","",COUNTIFS(AC2:AC3002,AC2149))</f>
        <v/>
      </c>
      <c r="AH2149" s="2" t="str">
        <f ca="1">IFERROR(MONTH('pg5'!T151),"--")</f>
        <v>--</v>
      </c>
      <c r="AI2149" s="1">
        <f ca="1">COUNTIFS(AC2:AC3002,'pg5'!C151,AH2:AH3002,AH2149)</f>
        <v>0</v>
      </c>
    </row>
    <row r="2150" spans="27:35" ht="12.75" customHeight="1">
      <c r="AA2150" s="1">
        <f t="shared" si="34"/>
        <v>2149</v>
      </c>
      <c r="AB2150" s="1" t="b">
        <f>AND('pg5'!S152&lt;&gt;"Cancelled",'pg5'!S152&lt;&gt;"Account",'pg5'!S152&lt;&gt;"Pending",'pg5'!S152&lt;&gt;"")</f>
        <v>0</v>
      </c>
      <c r="AC2150" s="1" t="str">
        <f>IF(AB2150=TRUE,'pg5'!C152,"")</f>
        <v/>
      </c>
      <c r="AD2150" s="1" t="str">
        <f>IF('pg5'!S152="Ordered",'pg5'!C152,"")</f>
        <v/>
      </c>
      <c r="AE2150" s="2" t="str">
        <f>IF('pg5'!C152&lt;&gt;"",COUNTIF(AD2:AD3002,'pg5'!C152)&gt;4,"--")</f>
        <v>--</v>
      </c>
      <c r="AF2150" s="1" t="str">
        <f ca="1">IF(startDate="",0,IF(AND('pg5'!T152&gt;=startDate,'pg5'!T152&lt;=endDate,'pg5'!R152&lt;&gt;""),'pg5'!R152,""))</f>
        <v/>
      </c>
      <c r="AG2150" s="110" t="str">
        <f>IF(AC2150="","",COUNTIFS(AC2:AC3002,AC2150))</f>
        <v/>
      </c>
      <c r="AH2150" s="2" t="str">
        <f ca="1">IFERROR(MONTH('pg5'!T152),"--")</f>
        <v>--</v>
      </c>
      <c r="AI2150" s="1">
        <f ca="1">COUNTIFS(AC2:AC3002,'pg5'!C152,AH2:AH3002,AH2150)</f>
        <v>0</v>
      </c>
    </row>
    <row r="2151" spans="27:35" ht="12.75" customHeight="1">
      <c r="AA2151" s="1">
        <f t="shared" si="34"/>
        <v>2150</v>
      </c>
      <c r="AB2151" s="1" t="b">
        <f>AND('pg5'!S153&lt;&gt;"Cancelled",'pg5'!S153&lt;&gt;"Account",'pg5'!S153&lt;&gt;"Pending",'pg5'!S153&lt;&gt;"")</f>
        <v>0</v>
      </c>
      <c r="AC2151" s="1" t="str">
        <f>IF(AB2151=TRUE,'pg5'!C153,"")</f>
        <v/>
      </c>
      <c r="AD2151" s="1" t="str">
        <f>IF('pg5'!S153="Ordered",'pg5'!C153,"")</f>
        <v/>
      </c>
      <c r="AE2151" s="2" t="str">
        <f>IF('pg5'!C153&lt;&gt;"",COUNTIF(AD2:AD3002,'pg5'!C153)&gt;4,"--")</f>
        <v>--</v>
      </c>
      <c r="AF2151" s="1" t="str">
        <f ca="1">IF(startDate="",0,IF(AND('pg5'!T153&gt;=startDate,'pg5'!T153&lt;=endDate,'pg5'!R153&lt;&gt;""),'pg5'!R153,""))</f>
        <v/>
      </c>
      <c r="AG2151" s="110" t="str">
        <f>IF(AC2151="","",COUNTIFS(AC2:AC3002,AC2151))</f>
        <v/>
      </c>
      <c r="AH2151" s="2" t="str">
        <f ca="1">IFERROR(MONTH('pg5'!T153),"--")</f>
        <v>--</v>
      </c>
      <c r="AI2151" s="1">
        <f ca="1">COUNTIFS(AC2:AC3002,'pg5'!C153,AH2:AH3002,AH2151)</f>
        <v>0</v>
      </c>
    </row>
    <row r="2152" spans="27:35" ht="12.75" customHeight="1">
      <c r="AA2152" s="1">
        <f t="shared" si="34"/>
        <v>2151</v>
      </c>
      <c r="AB2152" s="1" t="b">
        <f>AND('pg5'!S154&lt;&gt;"Cancelled",'pg5'!S154&lt;&gt;"Account",'pg5'!S154&lt;&gt;"Pending",'pg5'!S154&lt;&gt;"")</f>
        <v>0</v>
      </c>
      <c r="AC2152" s="1" t="str">
        <f>IF(AB2152=TRUE,'pg5'!C154,"")</f>
        <v/>
      </c>
      <c r="AD2152" s="1" t="str">
        <f>IF('pg5'!S154="Ordered",'pg5'!C154,"")</f>
        <v/>
      </c>
      <c r="AE2152" s="2" t="str">
        <f>IF('pg5'!C154&lt;&gt;"",COUNTIF(AD2:AD3002,'pg5'!C154)&gt;4,"--")</f>
        <v>--</v>
      </c>
      <c r="AF2152" s="1" t="str">
        <f ca="1">IF(startDate="",0,IF(AND('pg5'!T154&gt;=startDate,'pg5'!T154&lt;=endDate,'pg5'!R154&lt;&gt;""),'pg5'!R154,""))</f>
        <v/>
      </c>
      <c r="AG2152" s="110" t="str">
        <f>IF(AC2152="","",COUNTIFS(AC2:AC3002,AC2152))</f>
        <v/>
      </c>
      <c r="AH2152" s="2" t="str">
        <f ca="1">IFERROR(MONTH('pg5'!T154),"--")</f>
        <v>--</v>
      </c>
      <c r="AI2152" s="1">
        <f ca="1">COUNTIFS(AC2:AC3002,'pg5'!C154,AH2:AH3002,AH2152)</f>
        <v>0</v>
      </c>
    </row>
    <row r="2153" spans="27:35" ht="12.75" customHeight="1">
      <c r="AA2153" s="1">
        <f t="shared" si="34"/>
        <v>2152</v>
      </c>
      <c r="AB2153" s="1" t="b">
        <f>AND('pg5'!S155&lt;&gt;"Cancelled",'pg5'!S155&lt;&gt;"Account",'pg5'!S155&lt;&gt;"Pending",'pg5'!S155&lt;&gt;"")</f>
        <v>0</v>
      </c>
      <c r="AC2153" s="1" t="str">
        <f>IF(AB2153=TRUE,'pg5'!C155,"")</f>
        <v/>
      </c>
      <c r="AD2153" s="1" t="str">
        <f>IF('pg5'!S155="Ordered",'pg5'!C155,"")</f>
        <v/>
      </c>
      <c r="AE2153" s="2" t="str">
        <f>IF('pg5'!C155&lt;&gt;"",COUNTIF(AD2:AD3002,'pg5'!C155)&gt;4,"--")</f>
        <v>--</v>
      </c>
      <c r="AF2153" s="1" t="str">
        <f ca="1">IF(startDate="",0,IF(AND('pg5'!T155&gt;=startDate,'pg5'!T155&lt;=endDate,'pg5'!R155&lt;&gt;""),'pg5'!R155,""))</f>
        <v/>
      </c>
      <c r="AG2153" s="110" t="str">
        <f>IF(AC2153="","",COUNTIFS(AC2:AC3002,AC2153))</f>
        <v/>
      </c>
      <c r="AH2153" s="2" t="str">
        <f ca="1">IFERROR(MONTH('pg5'!T155),"--")</f>
        <v>--</v>
      </c>
      <c r="AI2153" s="1">
        <f ca="1">COUNTIFS(AC2:AC3002,'pg5'!C155,AH2:AH3002,AH2153)</f>
        <v>0</v>
      </c>
    </row>
    <row r="2154" spans="27:35" ht="12.75" customHeight="1">
      <c r="AA2154" s="1">
        <f t="shared" si="34"/>
        <v>2153</v>
      </c>
      <c r="AB2154" s="1" t="b">
        <f>AND('pg5'!S156&lt;&gt;"Cancelled",'pg5'!S156&lt;&gt;"Account",'pg5'!S156&lt;&gt;"Pending",'pg5'!S156&lt;&gt;"")</f>
        <v>0</v>
      </c>
      <c r="AC2154" s="1" t="str">
        <f>IF(AB2154=TRUE,'pg5'!C156,"")</f>
        <v/>
      </c>
      <c r="AD2154" s="1" t="str">
        <f>IF('pg5'!S156="Ordered",'pg5'!C156,"")</f>
        <v/>
      </c>
      <c r="AE2154" s="2" t="str">
        <f>IF('pg5'!C156&lt;&gt;"",COUNTIF(AD2:AD3002,'pg5'!C156)&gt;4,"--")</f>
        <v>--</v>
      </c>
      <c r="AF2154" s="1" t="str">
        <f ca="1">IF(startDate="",0,IF(AND('pg5'!T156&gt;=startDate,'pg5'!T156&lt;=endDate,'pg5'!R156&lt;&gt;""),'pg5'!R156,""))</f>
        <v/>
      </c>
      <c r="AG2154" s="110" t="str">
        <f>IF(AC2154="","",COUNTIFS(AC2:AC3002,AC2154))</f>
        <v/>
      </c>
      <c r="AH2154" s="2" t="str">
        <f ca="1">IFERROR(MONTH('pg5'!T156),"--")</f>
        <v>--</v>
      </c>
      <c r="AI2154" s="1">
        <f ca="1">COUNTIFS(AC2:AC3002,'pg5'!C156,AH2:AH3002,AH2154)</f>
        <v>0</v>
      </c>
    </row>
    <row r="2155" spans="27:35" ht="12.75" customHeight="1">
      <c r="AA2155" s="1">
        <f t="shared" si="34"/>
        <v>2154</v>
      </c>
      <c r="AB2155" s="1" t="b">
        <f>AND('pg5'!S157&lt;&gt;"Cancelled",'pg5'!S157&lt;&gt;"Account",'pg5'!S157&lt;&gt;"Pending",'pg5'!S157&lt;&gt;"")</f>
        <v>0</v>
      </c>
      <c r="AC2155" s="1" t="str">
        <f>IF(AB2155=TRUE,'pg5'!C157,"")</f>
        <v/>
      </c>
      <c r="AD2155" s="1" t="str">
        <f>IF('pg5'!S157="Ordered",'pg5'!C157,"")</f>
        <v/>
      </c>
      <c r="AE2155" s="2" t="str">
        <f>IF('pg5'!C157&lt;&gt;"",COUNTIF(AD2:AD3002,'pg5'!C157)&gt;4,"--")</f>
        <v>--</v>
      </c>
      <c r="AF2155" s="1" t="str">
        <f ca="1">IF(startDate="",0,IF(AND('pg5'!T157&gt;=startDate,'pg5'!T157&lt;=endDate,'pg5'!R157&lt;&gt;""),'pg5'!R157,""))</f>
        <v/>
      </c>
      <c r="AG2155" s="110" t="str">
        <f>IF(AC2155="","",COUNTIFS(AC2:AC3002,AC2155))</f>
        <v/>
      </c>
      <c r="AH2155" s="2" t="str">
        <f ca="1">IFERROR(MONTH('pg5'!T157),"--")</f>
        <v>--</v>
      </c>
      <c r="AI2155" s="1">
        <f ca="1">COUNTIFS(AC2:AC3002,'pg5'!C157,AH2:AH3002,AH2155)</f>
        <v>0</v>
      </c>
    </row>
    <row r="2156" spans="27:35" ht="12.75" customHeight="1">
      <c r="AA2156" s="1">
        <f t="shared" si="34"/>
        <v>2155</v>
      </c>
      <c r="AB2156" s="1" t="b">
        <f>AND('pg5'!S158&lt;&gt;"Cancelled",'pg5'!S158&lt;&gt;"Account",'pg5'!S158&lt;&gt;"Pending",'pg5'!S158&lt;&gt;"")</f>
        <v>0</v>
      </c>
      <c r="AC2156" s="1" t="str">
        <f>IF(AB2156=TRUE,'pg5'!C158,"")</f>
        <v/>
      </c>
      <c r="AD2156" s="1" t="str">
        <f>IF('pg5'!S158="Ordered",'pg5'!C158,"")</f>
        <v/>
      </c>
      <c r="AE2156" s="2" t="str">
        <f>IF('pg5'!C158&lt;&gt;"",COUNTIF(AD2:AD3002,'pg5'!C158)&gt;4,"--")</f>
        <v>--</v>
      </c>
      <c r="AF2156" s="1" t="str">
        <f ca="1">IF(startDate="",0,IF(AND('pg5'!T158&gt;=startDate,'pg5'!T158&lt;=endDate,'pg5'!R158&lt;&gt;""),'pg5'!R158,""))</f>
        <v/>
      </c>
      <c r="AG2156" s="110" t="str">
        <f>IF(AC2156="","",COUNTIFS(AC2:AC3002,AC2156))</f>
        <v/>
      </c>
      <c r="AH2156" s="2" t="str">
        <f ca="1">IFERROR(MONTH('pg5'!T158),"--")</f>
        <v>--</v>
      </c>
      <c r="AI2156" s="1">
        <f ca="1">COUNTIFS(AC2:AC3002,'pg5'!C158,AH2:AH3002,AH2156)</f>
        <v>0</v>
      </c>
    </row>
    <row r="2157" spans="27:35" ht="12.75" customHeight="1">
      <c r="AA2157" s="1">
        <f t="shared" si="34"/>
        <v>2156</v>
      </c>
      <c r="AB2157" s="1" t="b">
        <f>AND('pg5'!S159&lt;&gt;"Cancelled",'pg5'!S159&lt;&gt;"Account",'pg5'!S159&lt;&gt;"Pending",'pg5'!S159&lt;&gt;"")</f>
        <v>0</v>
      </c>
      <c r="AC2157" s="1" t="str">
        <f>IF(AB2157=TRUE,'pg5'!C159,"")</f>
        <v/>
      </c>
      <c r="AD2157" s="1" t="str">
        <f>IF('pg5'!S159="Ordered",'pg5'!C159,"")</f>
        <v/>
      </c>
      <c r="AE2157" s="2" t="str">
        <f>IF('pg5'!C159&lt;&gt;"",COUNTIF(AD2:AD3002,'pg5'!C159)&gt;4,"--")</f>
        <v>--</v>
      </c>
      <c r="AF2157" s="1" t="str">
        <f ca="1">IF(startDate="",0,IF(AND('pg5'!T159&gt;=startDate,'pg5'!T159&lt;=endDate,'pg5'!R159&lt;&gt;""),'pg5'!R159,""))</f>
        <v/>
      </c>
      <c r="AG2157" s="110" t="str">
        <f>IF(AC2157="","",COUNTIFS(AC2:AC3002,AC2157))</f>
        <v/>
      </c>
      <c r="AH2157" s="2" t="str">
        <f ca="1">IFERROR(MONTH('pg5'!T159),"--")</f>
        <v>--</v>
      </c>
      <c r="AI2157" s="1">
        <f ca="1">COUNTIFS(AC2:AC3002,'pg5'!C159,AH2:AH3002,AH2157)</f>
        <v>0</v>
      </c>
    </row>
    <row r="2158" spans="27:35" ht="12.75" customHeight="1">
      <c r="AA2158" s="1">
        <f t="shared" si="34"/>
        <v>2157</v>
      </c>
      <c r="AB2158" s="1" t="b">
        <f>AND('pg5'!S160&lt;&gt;"Cancelled",'pg5'!S160&lt;&gt;"Account",'pg5'!S160&lt;&gt;"Pending",'pg5'!S160&lt;&gt;"")</f>
        <v>0</v>
      </c>
      <c r="AC2158" s="1" t="str">
        <f>IF(AB2158=TRUE,'pg5'!C160,"")</f>
        <v/>
      </c>
      <c r="AD2158" s="1" t="str">
        <f>IF('pg5'!S160="Ordered",'pg5'!C160,"")</f>
        <v/>
      </c>
      <c r="AE2158" s="2" t="str">
        <f>IF('pg5'!C160&lt;&gt;"",COUNTIF(AD2:AD3002,'pg5'!C160)&gt;4,"--")</f>
        <v>--</v>
      </c>
      <c r="AF2158" s="1" t="str">
        <f ca="1">IF(startDate="",0,IF(AND('pg5'!T160&gt;=startDate,'pg5'!T160&lt;=endDate,'pg5'!R160&lt;&gt;""),'pg5'!R160,""))</f>
        <v/>
      </c>
      <c r="AG2158" s="110" t="str">
        <f>IF(AC2158="","",COUNTIFS(AC2:AC3002,AC2158))</f>
        <v/>
      </c>
      <c r="AH2158" s="2" t="str">
        <f ca="1">IFERROR(MONTH('pg5'!T160),"--")</f>
        <v>--</v>
      </c>
      <c r="AI2158" s="1">
        <f ca="1">COUNTIFS(AC2:AC3002,'pg5'!C160,AH2:AH3002,AH2158)</f>
        <v>0</v>
      </c>
    </row>
    <row r="2159" spans="27:35" ht="12.75" customHeight="1">
      <c r="AA2159" s="1">
        <f t="shared" si="34"/>
        <v>2158</v>
      </c>
      <c r="AB2159" s="1" t="b">
        <f>AND('pg5'!S161&lt;&gt;"Cancelled",'pg5'!S161&lt;&gt;"Account",'pg5'!S161&lt;&gt;"Pending",'pg5'!S161&lt;&gt;"")</f>
        <v>0</v>
      </c>
      <c r="AC2159" s="1" t="str">
        <f>IF(AB2159=TRUE,'pg5'!C161,"")</f>
        <v/>
      </c>
      <c r="AD2159" s="1" t="str">
        <f>IF('pg5'!S161="Ordered",'pg5'!C161,"")</f>
        <v/>
      </c>
      <c r="AE2159" s="2" t="str">
        <f>IF('pg5'!C161&lt;&gt;"",COUNTIF(AD2:AD3002,'pg5'!C161)&gt;4,"--")</f>
        <v>--</v>
      </c>
      <c r="AF2159" s="1" t="str">
        <f ca="1">IF(startDate="",0,IF(AND('pg5'!T161&gt;=startDate,'pg5'!T161&lt;=endDate,'pg5'!R161&lt;&gt;""),'pg5'!R161,""))</f>
        <v/>
      </c>
      <c r="AG2159" s="110" t="str">
        <f>IF(AC2159="","",COUNTIFS(AC2:AC3002,AC2159))</f>
        <v/>
      </c>
      <c r="AH2159" s="2" t="str">
        <f ca="1">IFERROR(MONTH('pg5'!T161),"--")</f>
        <v>--</v>
      </c>
      <c r="AI2159" s="1">
        <f ca="1">COUNTIFS(AC2:AC3002,'pg5'!C161,AH2:AH3002,AH2159)</f>
        <v>0</v>
      </c>
    </row>
    <row r="2160" spans="27:35" ht="12.75" customHeight="1">
      <c r="AA2160" s="1">
        <f t="shared" si="34"/>
        <v>2159</v>
      </c>
      <c r="AB2160" s="1" t="b">
        <f>AND('pg5'!S162&lt;&gt;"Cancelled",'pg5'!S162&lt;&gt;"Account",'pg5'!S162&lt;&gt;"Pending",'pg5'!S162&lt;&gt;"")</f>
        <v>0</v>
      </c>
      <c r="AC2160" s="1" t="str">
        <f>IF(AB2160=TRUE,'pg5'!C162,"")</f>
        <v/>
      </c>
      <c r="AD2160" s="1" t="str">
        <f>IF('pg5'!S162="Ordered",'pg5'!C162,"")</f>
        <v/>
      </c>
      <c r="AE2160" s="2" t="str">
        <f>IF('pg5'!C162&lt;&gt;"",COUNTIF(AD2:AD3002,'pg5'!C162)&gt;4,"--")</f>
        <v>--</v>
      </c>
      <c r="AF2160" s="1" t="str">
        <f ca="1">IF(startDate="",0,IF(AND('pg5'!T162&gt;=startDate,'pg5'!T162&lt;=endDate,'pg5'!R162&lt;&gt;""),'pg5'!R162,""))</f>
        <v/>
      </c>
      <c r="AG2160" s="110" t="str">
        <f>IF(AC2160="","",COUNTIFS(AC2:AC3002,AC2160))</f>
        <v/>
      </c>
      <c r="AH2160" s="2" t="str">
        <f ca="1">IFERROR(MONTH('pg5'!T162),"--")</f>
        <v>--</v>
      </c>
      <c r="AI2160" s="1">
        <f ca="1">COUNTIFS(AC2:AC3002,'pg5'!C162,AH2:AH3002,AH2160)</f>
        <v>0</v>
      </c>
    </row>
    <row r="2161" spans="27:35" ht="12.75" customHeight="1">
      <c r="AA2161" s="1">
        <f t="shared" si="34"/>
        <v>2160</v>
      </c>
      <c r="AB2161" s="1" t="b">
        <f>AND('pg5'!S163&lt;&gt;"Cancelled",'pg5'!S163&lt;&gt;"Account",'pg5'!S163&lt;&gt;"Pending",'pg5'!S163&lt;&gt;"")</f>
        <v>0</v>
      </c>
      <c r="AC2161" s="1" t="str">
        <f>IF(AB2161=TRUE,'pg5'!C163,"")</f>
        <v/>
      </c>
      <c r="AD2161" s="1" t="str">
        <f>IF('pg5'!S163="Ordered",'pg5'!C163,"")</f>
        <v/>
      </c>
      <c r="AE2161" s="2" t="str">
        <f>IF('pg5'!C163&lt;&gt;"",COUNTIF(AD2:AD3002,'pg5'!C163)&gt;4,"--")</f>
        <v>--</v>
      </c>
      <c r="AF2161" s="1" t="str">
        <f ca="1">IF(startDate="",0,IF(AND('pg5'!T163&gt;=startDate,'pg5'!T163&lt;=endDate,'pg5'!R163&lt;&gt;""),'pg5'!R163,""))</f>
        <v/>
      </c>
      <c r="AG2161" s="110" t="str">
        <f>IF(AC2161="","",COUNTIFS(AC2:AC3002,AC2161))</f>
        <v/>
      </c>
      <c r="AH2161" s="2" t="str">
        <f ca="1">IFERROR(MONTH('pg5'!T163),"--")</f>
        <v>--</v>
      </c>
      <c r="AI2161" s="1">
        <f ca="1">COUNTIFS(AC2:AC3002,'pg5'!C163,AH2:AH3002,AH2161)</f>
        <v>0</v>
      </c>
    </row>
    <row r="2162" spans="27:35" ht="12.75" customHeight="1">
      <c r="AA2162" s="1">
        <f t="shared" si="34"/>
        <v>2161</v>
      </c>
      <c r="AB2162" s="1" t="b">
        <f>AND('pg5'!S164&lt;&gt;"Cancelled",'pg5'!S164&lt;&gt;"Account",'pg5'!S164&lt;&gt;"Pending",'pg5'!S164&lt;&gt;"")</f>
        <v>0</v>
      </c>
      <c r="AC2162" s="1" t="str">
        <f>IF(AB2162=TRUE,'pg5'!C164,"")</f>
        <v/>
      </c>
      <c r="AD2162" s="1" t="str">
        <f>IF('pg5'!S164="Ordered",'pg5'!C164,"")</f>
        <v/>
      </c>
      <c r="AE2162" s="2" t="str">
        <f>IF('pg5'!C164&lt;&gt;"",COUNTIF(AD2:AD3002,'pg5'!C164)&gt;4,"--")</f>
        <v>--</v>
      </c>
      <c r="AF2162" s="1" t="str">
        <f ca="1">IF(startDate="",0,IF(AND('pg5'!T164&gt;=startDate,'pg5'!T164&lt;=endDate,'pg5'!R164&lt;&gt;""),'pg5'!R164,""))</f>
        <v/>
      </c>
      <c r="AG2162" s="110" t="str">
        <f>IF(AC2162="","",COUNTIFS(AC2:AC3002,AC2162))</f>
        <v/>
      </c>
      <c r="AH2162" s="2" t="str">
        <f ca="1">IFERROR(MONTH('pg5'!T164),"--")</f>
        <v>--</v>
      </c>
      <c r="AI2162" s="1">
        <f ca="1">COUNTIFS(AC2:AC3002,'pg5'!C164,AH2:AH3002,AH2162)</f>
        <v>0</v>
      </c>
    </row>
    <row r="2163" spans="27:35" ht="12.75" customHeight="1">
      <c r="AA2163" s="1">
        <f t="shared" si="34"/>
        <v>2162</v>
      </c>
      <c r="AB2163" s="1" t="b">
        <f>AND('pg5'!S165&lt;&gt;"Cancelled",'pg5'!S165&lt;&gt;"Account",'pg5'!S165&lt;&gt;"Pending",'pg5'!S165&lt;&gt;"")</f>
        <v>0</v>
      </c>
      <c r="AC2163" s="1" t="str">
        <f>IF(AB2163=TRUE,'pg5'!C165,"")</f>
        <v/>
      </c>
      <c r="AD2163" s="1" t="str">
        <f>IF('pg5'!S165="Ordered",'pg5'!C165,"")</f>
        <v/>
      </c>
      <c r="AE2163" s="2" t="str">
        <f>IF('pg5'!C165&lt;&gt;"",COUNTIF(AD2:AD3002,'pg5'!C165)&gt;4,"--")</f>
        <v>--</v>
      </c>
      <c r="AF2163" s="1" t="str">
        <f ca="1">IF(startDate="",0,IF(AND('pg5'!T165&gt;=startDate,'pg5'!T165&lt;=endDate,'pg5'!R165&lt;&gt;""),'pg5'!R165,""))</f>
        <v/>
      </c>
      <c r="AG2163" s="110" t="str">
        <f>IF(AC2163="","",COUNTIFS(AC2:AC3002,AC2163))</f>
        <v/>
      </c>
      <c r="AH2163" s="2" t="str">
        <f ca="1">IFERROR(MONTH('pg5'!T165),"--")</f>
        <v>--</v>
      </c>
      <c r="AI2163" s="1">
        <f ca="1">COUNTIFS(AC2:AC3002,'pg5'!C165,AH2:AH3002,AH2163)</f>
        <v>0</v>
      </c>
    </row>
    <row r="2164" spans="27:35" ht="12.75" customHeight="1">
      <c r="AA2164" s="1">
        <f t="shared" si="34"/>
        <v>2163</v>
      </c>
      <c r="AB2164" s="1" t="b">
        <f>AND('pg5'!S166&lt;&gt;"Cancelled",'pg5'!S166&lt;&gt;"Account",'pg5'!S166&lt;&gt;"Pending",'pg5'!S166&lt;&gt;"")</f>
        <v>0</v>
      </c>
      <c r="AC2164" s="1" t="str">
        <f>IF(AB2164=TRUE,'pg5'!C166,"")</f>
        <v/>
      </c>
      <c r="AD2164" s="1" t="str">
        <f>IF('pg5'!S166="Ordered",'pg5'!C166,"")</f>
        <v/>
      </c>
      <c r="AE2164" s="2" t="str">
        <f>IF('pg5'!C166&lt;&gt;"",COUNTIF(AD2:AD3002,'pg5'!C166)&gt;4,"--")</f>
        <v>--</v>
      </c>
      <c r="AF2164" s="1" t="str">
        <f ca="1">IF(startDate="",0,IF(AND('pg5'!T166&gt;=startDate,'pg5'!T166&lt;=endDate,'pg5'!R166&lt;&gt;""),'pg5'!R166,""))</f>
        <v/>
      </c>
      <c r="AG2164" s="110" t="str">
        <f>IF(AC2164="","",COUNTIFS(AC2:AC3002,AC2164))</f>
        <v/>
      </c>
      <c r="AH2164" s="2" t="str">
        <f ca="1">IFERROR(MONTH('pg5'!T166),"--")</f>
        <v>--</v>
      </c>
      <c r="AI2164" s="1">
        <f ca="1">COUNTIFS(AC2:AC3002,'pg5'!C166,AH2:AH3002,AH2164)</f>
        <v>0</v>
      </c>
    </row>
    <row r="2165" spans="27:35" ht="12.75" customHeight="1">
      <c r="AA2165" s="1">
        <f t="shared" si="34"/>
        <v>2164</v>
      </c>
      <c r="AB2165" s="1" t="b">
        <f>AND('pg5'!S167&lt;&gt;"Cancelled",'pg5'!S167&lt;&gt;"Account",'pg5'!S167&lt;&gt;"Pending",'pg5'!S167&lt;&gt;"")</f>
        <v>0</v>
      </c>
      <c r="AC2165" s="1" t="str">
        <f>IF(AB2165=TRUE,'pg5'!C167,"")</f>
        <v/>
      </c>
      <c r="AD2165" s="1" t="str">
        <f>IF('pg5'!S167="Ordered",'pg5'!C167,"")</f>
        <v/>
      </c>
      <c r="AE2165" s="2" t="str">
        <f>IF('pg5'!C167&lt;&gt;"",COUNTIF(AD2:AD3002,'pg5'!C167)&gt;4,"--")</f>
        <v>--</v>
      </c>
      <c r="AF2165" s="1" t="str">
        <f ca="1">IF(startDate="",0,IF(AND('pg5'!T167&gt;=startDate,'pg5'!T167&lt;=endDate,'pg5'!R167&lt;&gt;""),'pg5'!R167,""))</f>
        <v/>
      </c>
      <c r="AG2165" s="110" t="str">
        <f>IF(AC2165="","",COUNTIFS(AC2:AC3002,AC2165))</f>
        <v/>
      </c>
      <c r="AH2165" s="2" t="str">
        <f ca="1">IFERROR(MONTH('pg5'!T167),"--")</f>
        <v>--</v>
      </c>
      <c r="AI2165" s="1">
        <f ca="1">COUNTIFS(AC2:AC3002,'pg5'!C167,AH2:AH3002,AH2165)</f>
        <v>0</v>
      </c>
    </row>
    <row r="2166" spans="27:35" ht="12.75" customHeight="1">
      <c r="AA2166" s="1">
        <f t="shared" si="34"/>
        <v>2165</v>
      </c>
      <c r="AB2166" s="1" t="b">
        <f>AND('pg5'!S168&lt;&gt;"Cancelled",'pg5'!S168&lt;&gt;"Account",'pg5'!S168&lt;&gt;"Pending",'pg5'!S168&lt;&gt;"")</f>
        <v>0</v>
      </c>
      <c r="AC2166" s="1" t="str">
        <f>IF(AB2166=TRUE,'pg5'!C168,"")</f>
        <v/>
      </c>
      <c r="AD2166" s="1" t="str">
        <f>IF('pg5'!S168="Ordered",'pg5'!C168,"")</f>
        <v/>
      </c>
      <c r="AE2166" s="2" t="str">
        <f>IF('pg5'!C168&lt;&gt;"",COUNTIF(AD2:AD3002,'pg5'!C168)&gt;4,"--")</f>
        <v>--</v>
      </c>
      <c r="AF2166" s="1" t="str">
        <f ca="1">IF(startDate="",0,IF(AND('pg5'!T168&gt;=startDate,'pg5'!T168&lt;=endDate,'pg5'!R168&lt;&gt;""),'pg5'!R168,""))</f>
        <v/>
      </c>
      <c r="AG2166" s="110" t="str">
        <f>IF(AC2166="","",COUNTIFS(AC2:AC3002,AC2166))</f>
        <v/>
      </c>
      <c r="AH2166" s="2" t="str">
        <f ca="1">IFERROR(MONTH('pg5'!T168),"--")</f>
        <v>--</v>
      </c>
      <c r="AI2166" s="1">
        <f ca="1">COUNTIFS(AC2:AC3002,'pg5'!C168,AH2:AH3002,AH2166)</f>
        <v>0</v>
      </c>
    </row>
    <row r="2167" spans="27:35" ht="12.75" customHeight="1">
      <c r="AA2167" s="1">
        <f t="shared" si="34"/>
        <v>2166</v>
      </c>
      <c r="AB2167" s="1" t="b">
        <f>AND('pg5'!S169&lt;&gt;"Cancelled",'pg5'!S169&lt;&gt;"Account",'pg5'!S169&lt;&gt;"Pending",'pg5'!S169&lt;&gt;"")</f>
        <v>0</v>
      </c>
      <c r="AC2167" s="1" t="str">
        <f>IF(AB2167=TRUE,'pg5'!C169,"")</f>
        <v/>
      </c>
      <c r="AD2167" s="1" t="str">
        <f>IF('pg5'!S169="Ordered",'pg5'!C169,"")</f>
        <v/>
      </c>
      <c r="AE2167" s="2" t="str">
        <f>IF('pg5'!C169&lt;&gt;"",COUNTIF(AD2:AD3002,'pg5'!C169)&gt;4,"--")</f>
        <v>--</v>
      </c>
      <c r="AF2167" s="1" t="str">
        <f ca="1">IF(startDate="",0,IF(AND('pg5'!T169&gt;=startDate,'pg5'!T169&lt;=endDate,'pg5'!R169&lt;&gt;""),'pg5'!R169,""))</f>
        <v/>
      </c>
      <c r="AG2167" s="110" t="str">
        <f>IF(AC2167="","",COUNTIFS(AC2:AC3002,AC2167))</f>
        <v/>
      </c>
      <c r="AH2167" s="2" t="str">
        <f ca="1">IFERROR(MONTH('pg5'!T169),"--")</f>
        <v>--</v>
      </c>
      <c r="AI2167" s="1">
        <f ca="1">COUNTIFS(AC2:AC3002,'pg5'!C169,AH2:AH3002,AH2167)</f>
        <v>0</v>
      </c>
    </row>
    <row r="2168" spans="27:35" ht="12.75" customHeight="1">
      <c r="AA2168" s="1">
        <f t="shared" si="34"/>
        <v>2167</v>
      </c>
      <c r="AB2168" s="1" t="b">
        <f>AND('pg5'!S170&lt;&gt;"Cancelled",'pg5'!S170&lt;&gt;"Account",'pg5'!S170&lt;&gt;"Pending",'pg5'!S170&lt;&gt;"")</f>
        <v>0</v>
      </c>
      <c r="AC2168" s="1" t="str">
        <f>IF(AB2168=TRUE,'pg5'!C170,"")</f>
        <v/>
      </c>
      <c r="AD2168" s="1" t="str">
        <f>IF('pg5'!S170="Ordered",'pg5'!C170,"")</f>
        <v/>
      </c>
      <c r="AE2168" s="2" t="str">
        <f>IF('pg5'!C170&lt;&gt;"",COUNTIF(AD2:AD3002,'pg5'!C170)&gt;4,"--")</f>
        <v>--</v>
      </c>
      <c r="AF2168" s="1" t="str">
        <f ca="1">IF(startDate="",0,IF(AND('pg5'!T170&gt;=startDate,'pg5'!T170&lt;=endDate,'pg5'!R170&lt;&gt;""),'pg5'!R170,""))</f>
        <v/>
      </c>
      <c r="AG2168" s="110" t="str">
        <f>IF(AC2168="","",COUNTIFS(AC2:AC3002,AC2168))</f>
        <v/>
      </c>
      <c r="AH2168" s="2" t="str">
        <f ca="1">IFERROR(MONTH('pg5'!T170),"--")</f>
        <v>--</v>
      </c>
      <c r="AI2168" s="1">
        <f ca="1">COUNTIFS(AC2:AC3002,'pg5'!C170,AH2:AH3002,AH2168)</f>
        <v>0</v>
      </c>
    </row>
    <row r="2169" spans="27:35" ht="12.75" customHeight="1">
      <c r="AA2169" s="1">
        <f t="shared" si="34"/>
        <v>2168</v>
      </c>
      <c r="AB2169" s="1" t="b">
        <f>AND('pg5'!S171&lt;&gt;"Cancelled",'pg5'!S171&lt;&gt;"Account",'pg5'!S171&lt;&gt;"Pending",'pg5'!S171&lt;&gt;"")</f>
        <v>0</v>
      </c>
      <c r="AC2169" s="1" t="str">
        <f>IF(AB2169=TRUE,'pg5'!C171,"")</f>
        <v/>
      </c>
      <c r="AD2169" s="1" t="str">
        <f>IF('pg5'!S171="Ordered",'pg5'!C171,"")</f>
        <v/>
      </c>
      <c r="AE2169" s="2" t="str">
        <f>IF('pg5'!C171&lt;&gt;"",COUNTIF(AD2:AD3002,'pg5'!C171)&gt;4,"--")</f>
        <v>--</v>
      </c>
      <c r="AF2169" s="1" t="str">
        <f ca="1">IF(startDate="",0,IF(AND('pg5'!T171&gt;=startDate,'pg5'!T171&lt;=endDate,'pg5'!R171&lt;&gt;""),'pg5'!R171,""))</f>
        <v/>
      </c>
      <c r="AG2169" s="110" t="str">
        <f>IF(AC2169="","",COUNTIFS(AC2:AC3002,AC2169))</f>
        <v/>
      </c>
      <c r="AH2169" s="2" t="str">
        <f ca="1">IFERROR(MONTH('pg5'!T171),"--")</f>
        <v>--</v>
      </c>
      <c r="AI2169" s="1">
        <f ca="1">COUNTIFS(AC2:AC3002,'pg5'!C171,AH2:AH3002,AH2169)</f>
        <v>0</v>
      </c>
    </row>
    <row r="2170" spans="27:35" ht="12.75" customHeight="1">
      <c r="AA2170" s="1">
        <f t="shared" si="34"/>
        <v>2169</v>
      </c>
      <c r="AB2170" s="1" t="b">
        <f>AND('pg5'!S172&lt;&gt;"Cancelled",'pg5'!S172&lt;&gt;"Account",'pg5'!S172&lt;&gt;"Pending",'pg5'!S172&lt;&gt;"")</f>
        <v>0</v>
      </c>
      <c r="AC2170" s="1" t="str">
        <f>IF(AB2170=TRUE,'pg5'!C172,"")</f>
        <v/>
      </c>
      <c r="AD2170" s="1" t="str">
        <f>IF('pg5'!S172="Ordered",'pg5'!C172,"")</f>
        <v/>
      </c>
      <c r="AE2170" s="2" t="str">
        <f>IF('pg5'!C172&lt;&gt;"",COUNTIF(AD2:AD3002,'pg5'!C172)&gt;4,"--")</f>
        <v>--</v>
      </c>
      <c r="AF2170" s="1" t="str">
        <f ca="1">IF(startDate="",0,IF(AND('pg5'!T172&gt;=startDate,'pg5'!T172&lt;=endDate,'pg5'!R172&lt;&gt;""),'pg5'!R172,""))</f>
        <v/>
      </c>
      <c r="AG2170" s="110" t="str">
        <f>IF(AC2170="","",COUNTIFS(AC2:AC3002,AC2170))</f>
        <v/>
      </c>
      <c r="AH2170" s="2" t="str">
        <f ca="1">IFERROR(MONTH('pg5'!T172),"--")</f>
        <v>--</v>
      </c>
      <c r="AI2170" s="1">
        <f ca="1">COUNTIFS(AC2:AC3002,'pg5'!C172,AH2:AH3002,AH2170)</f>
        <v>0</v>
      </c>
    </row>
    <row r="2171" spans="27:35" ht="12.75" customHeight="1">
      <c r="AA2171" s="1">
        <f t="shared" si="34"/>
        <v>2170</v>
      </c>
      <c r="AB2171" s="1" t="b">
        <f>AND('pg5'!S173&lt;&gt;"Cancelled",'pg5'!S173&lt;&gt;"Account",'pg5'!S173&lt;&gt;"Pending",'pg5'!S173&lt;&gt;"")</f>
        <v>0</v>
      </c>
      <c r="AC2171" s="1" t="str">
        <f>IF(AB2171=TRUE,'pg5'!C173,"")</f>
        <v/>
      </c>
      <c r="AD2171" s="1" t="str">
        <f>IF('pg5'!S173="Ordered",'pg5'!C173,"")</f>
        <v/>
      </c>
      <c r="AE2171" s="2" t="str">
        <f>IF('pg5'!C173&lt;&gt;"",COUNTIF(AD2:AD3002,'pg5'!C173)&gt;4,"--")</f>
        <v>--</v>
      </c>
      <c r="AF2171" s="1" t="str">
        <f ca="1">IF(startDate="",0,IF(AND('pg5'!T173&gt;=startDate,'pg5'!T173&lt;=endDate,'pg5'!R173&lt;&gt;""),'pg5'!R173,""))</f>
        <v/>
      </c>
      <c r="AG2171" s="110" t="str">
        <f>IF(AC2171="","",COUNTIFS(AC2:AC3002,AC2171))</f>
        <v/>
      </c>
      <c r="AH2171" s="2" t="str">
        <f ca="1">IFERROR(MONTH('pg5'!T173),"--")</f>
        <v>--</v>
      </c>
      <c r="AI2171" s="1">
        <f ca="1">COUNTIFS(AC2:AC3002,'pg5'!C173,AH2:AH3002,AH2171)</f>
        <v>0</v>
      </c>
    </row>
    <row r="2172" spans="27:35" ht="12.75" customHeight="1">
      <c r="AA2172" s="1">
        <f t="shared" si="34"/>
        <v>2171</v>
      </c>
      <c r="AB2172" s="1" t="b">
        <f>AND('pg5'!S174&lt;&gt;"Cancelled",'pg5'!S174&lt;&gt;"Account",'pg5'!S174&lt;&gt;"Pending",'pg5'!S174&lt;&gt;"")</f>
        <v>0</v>
      </c>
      <c r="AC2172" s="1" t="str">
        <f>IF(AB2172=TRUE,'pg5'!C174,"")</f>
        <v/>
      </c>
      <c r="AD2172" s="1" t="str">
        <f>IF('pg5'!S174="Ordered",'pg5'!C174,"")</f>
        <v/>
      </c>
      <c r="AE2172" s="2" t="str">
        <f>IF('pg5'!C174&lt;&gt;"",COUNTIF(AD2:AD3002,'pg5'!C174)&gt;4,"--")</f>
        <v>--</v>
      </c>
      <c r="AF2172" s="1" t="str">
        <f ca="1">IF(startDate="",0,IF(AND('pg5'!T174&gt;=startDate,'pg5'!T174&lt;=endDate,'pg5'!R174&lt;&gt;""),'pg5'!R174,""))</f>
        <v/>
      </c>
      <c r="AG2172" s="110" t="str">
        <f>IF(AC2172="","",COUNTIFS(AC2:AC3002,AC2172))</f>
        <v/>
      </c>
      <c r="AH2172" s="2" t="str">
        <f ca="1">IFERROR(MONTH('pg5'!T174),"--")</f>
        <v>--</v>
      </c>
      <c r="AI2172" s="1">
        <f ca="1">COUNTIFS(AC2:AC3002,'pg5'!C174,AH2:AH3002,AH2172)</f>
        <v>0</v>
      </c>
    </row>
    <row r="2173" spans="27:35" ht="12.75" customHeight="1">
      <c r="AA2173" s="1">
        <f t="shared" si="34"/>
        <v>2172</v>
      </c>
      <c r="AB2173" s="1" t="b">
        <f>AND('pg5'!S175&lt;&gt;"Cancelled",'pg5'!S175&lt;&gt;"Account",'pg5'!S175&lt;&gt;"Pending",'pg5'!S175&lt;&gt;"")</f>
        <v>0</v>
      </c>
      <c r="AC2173" s="1" t="str">
        <f>IF(AB2173=TRUE,'pg5'!C175,"")</f>
        <v/>
      </c>
      <c r="AD2173" s="1" t="str">
        <f>IF('pg5'!S175="Ordered",'pg5'!C175,"")</f>
        <v/>
      </c>
      <c r="AE2173" s="2" t="str">
        <f>IF('pg5'!C175&lt;&gt;"",COUNTIF(AD2:AD3002,'pg5'!C175)&gt;4,"--")</f>
        <v>--</v>
      </c>
      <c r="AF2173" s="1" t="str">
        <f ca="1">IF(startDate="",0,IF(AND('pg5'!T175&gt;=startDate,'pg5'!T175&lt;=endDate,'pg5'!R175&lt;&gt;""),'pg5'!R175,""))</f>
        <v/>
      </c>
      <c r="AG2173" s="110" t="str">
        <f>IF(AC2173="","",COUNTIFS(AC2:AC3002,AC2173))</f>
        <v/>
      </c>
      <c r="AH2173" s="2" t="str">
        <f ca="1">IFERROR(MONTH('pg5'!T175),"--")</f>
        <v>--</v>
      </c>
      <c r="AI2173" s="1">
        <f ca="1">COUNTIFS(AC2:AC3002,'pg5'!C175,AH2:AH3002,AH2173)</f>
        <v>0</v>
      </c>
    </row>
    <row r="2174" spans="27:35" ht="12.75" customHeight="1">
      <c r="AA2174" s="1">
        <f t="shared" si="34"/>
        <v>2173</v>
      </c>
      <c r="AB2174" s="1" t="b">
        <f>AND('pg5'!S176&lt;&gt;"Cancelled",'pg5'!S176&lt;&gt;"Account",'pg5'!S176&lt;&gt;"Pending",'pg5'!S176&lt;&gt;"")</f>
        <v>0</v>
      </c>
      <c r="AC2174" s="1" t="str">
        <f>IF(AB2174=TRUE,'pg5'!C176,"")</f>
        <v/>
      </c>
      <c r="AD2174" s="1" t="str">
        <f>IF('pg5'!S176="Ordered",'pg5'!C176,"")</f>
        <v/>
      </c>
      <c r="AE2174" s="2" t="str">
        <f>IF('pg5'!C176&lt;&gt;"",COUNTIF(AD2:AD3002,'pg5'!C176)&gt;4,"--")</f>
        <v>--</v>
      </c>
      <c r="AF2174" s="1" t="str">
        <f ca="1">IF(startDate="",0,IF(AND('pg5'!T176&gt;=startDate,'pg5'!T176&lt;=endDate,'pg5'!R176&lt;&gt;""),'pg5'!R176,""))</f>
        <v/>
      </c>
      <c r="AG2174" s="110" t="str">
        <f>IF(AC2174="","",COUNTIFS(AC2:AC3002,AC2174))</f>
        <v/>
      </c>
      <c r="AH2174" s="2" t="str">
        <f ca="1">IFERROR(MONTH('pg5'!T176),"--")</f>
        <v>--</v>
      </c>
      <c r="AI2174" s="1">
        <f ca="1">COUNTIFS(AC2:AC3002,'pg5'!C176,AH2:AH3002,AH2174)</f>
        <v>0</v>
      </c>
    </row>
    <row r="2175" spans="27:35" ht="12.75" customHeight="1">
      <c r="AA2175" s="1">
        <f t="shared" si="34"/>
        <v>2174</v>
      </c>
      <c r="AB2175" s="1" t="b">
        <f>AND('pg5'!S177&lt;&gt;"Cancelled",'pg5'!S177&lt;&gt;"Account",'pg5'!S177&lt;&gt;"Pending",'pg5'!S177&lt;&gt;"")</f>
        <v>0</v>
      </c>
      <c r="AC2175" s="1" t="str">
        <f>IF(AB2175=TRUE,'pg5'!C177,"")</f>
        <v/>
      </c>
      <c r="AD2175" s="1" t="str">
        <f>IF('pg5'!S177="Ordered",'pg5'!C177,"")</f>
        <v/>
      </c>
      <c r="AE2175" s="2" t="str">
        <f>IF('pg5'!C177&lt;&gt;"",COUNTIF(AD2:AD3002,'pg5'!C177)&gt;4,"--")</f>
        <v>--</v>
      </c>
      <c r="AF2175" s="1" t="str">
        <f ca="1">IF(startDate="",0,IF(AND('pg5'!T177&gt;=startDate,'pg5'!T177&lt;=endDate,'pg5'!R177&lt;&gt;""),'pg5'!R177,""))</f>
        <v/>
      </c>
      <c r="AG2175" s="110" t="str">
        <f>IF(AC2175="","",COUNTIFS(AC2:AC3002,AC2175))</f>
        <v/>
      </c>
      <c r="AH2175" s="2" t="str">
        <f ca="1">IFERROR(MONTH('pg5'!T177),"--")</f>
        <v>--</v>
      </c>
      <c r="AI2175" s="1">
        <f ca="1">COUNTIFS(AC2:AC3002,'pg5'!C177,AH2:AH3002,AH2175)</f>
        <v>0</v>
      </c>
    </row>
    <row r="2176" spans="27:35" ht="12.75" customHeight="1">
      <c r="AA2176" s="1">
        <f t="shared" si="34"/>
        <v>2175</v>
      </c>
      <c r="AB2176" s="1" t="b">
        <f>AND('pg5'!S178&lt;&gt;"Cancelled",'pg5'!S178&lt;&gt;"Account",'pg5'!S178&lt;&gt;"Pending",'pg5'!S178&lt;&gt;"")</f>
        <v>0</v>
      </c>
      <c r="AC2176" s="1" t="str">
        <f>IF(AB2176=TRUE,'pg5'!C178,"")</f>
        <v/>
      </c>
      <c r="AD2176" s="1" t="str">
        <f>IF('pg5'!S178="Ordered",'pg5'!C178,"")</f>
        <v/>
      </c>
      <c r="AE2176" s="2" t="str">
        <f>IF('pg5'!C178&lt;&gt;"",COUNTIF(AD2:AD3002,'pg5'!C178)&gt;4,"--")</f>
        <v>--</v>
      </c>
      <c r="AF2176" s="1" t="str">
        <f ca="1">IF(startDate="",0,IF(AND('pg5'!T178&gt;=startDate,'pg5'!T178&lt;=endDate,'pg5'!R178&lt;&gt;""),'pg5'!R178,""))</f>
        <v/>
      </c>
      <c r="AG2176" s="110" t="str">
        <f>IF(AC2176="","",COUNTIFS(AC2:AC3002,AC2176))</f>
        <v/>
      </c>
      <c r="AH2176" s="2" t="str">
        <f ca="1">IFERROR(MONTH('pg5'!T178),"--")</f>
        <v>--</v>
      </c>
      <c r="AI2176" s="1">
        <f ca="1">COUNTIFS(AC2:AC3002,'pg5'!C178,AH2:AH3002,AH2176)</f>
        <v>0</v>
      </c>
    </row>
    <row r="2177" spans="27:35" ht="12.75" customHeight="1">
      <c r="AA2177" s="1">
        <f t="shared" si="34"/>
        <v>2176</v>
      </c>
      <c r="AB2177" s="1" t="b">
        <f>AND('pg5'!S179&lt;&gt;"Cancelled",'pg5'!S179&lt;&gt;"Account",'pg5'!S179&lt;&gt;"Pending",'pg5'!S179&lt;&gt;"")</f>
        <v>0</v>
      </c>
      <c r="AC2177" s="1" t="str">
        <f>IF(AB2177=TRUE,'pg5'!C179,"")</f>
        <v/>
      </c>
      <c r="AD2177" s="1" t="str">
        <f>IF('pg5'!S179="Ordered",'pg5'!C179,"")</f>
        <v/>
      </c>
      <c r="AE2177" s="2" t="str">
        <f>IF('pg5'!C179&lt;&gt;"",COUNTIF(AD2:AD3002,'pg5'!C179)&gt;4,"--")</f>
        <v>--</v>
      </c>
      <c r="AF2177" s="1" t="str">
        <f ca="1">IF(startDate="",0,IF(AND('pg5'!T179&gt;=startDate,'pg5'!T179&lt;=endDate,'pg5'!R179&lt;&gt;""),'pg5'!R179,""))</f>
        <v/>
      </c>
      <c r="AG2177" s="110" t="str">
        <f>IF(AC2177="","",COUNTIFS(AC2:AC3002,AC2177))</f>
        <v/>
      </c>
      <c r="AH2177" s="2" t="str">
        <f ca="1">IFERROR(MONTH('pg5'!T179),"--")</f>
        <v>--</v>
      </c>
      <c r="AI2177" s="1">
        <f ca="1">COUNTIFS(AC2:AC3002,'pg5'!C179,AH2:AH3002,AH2177)</f>
        <v>0</v>
      </c>
    </row>
    <row r="2178" spans="27:35" ht="12.75" customHeight="1">
      <c r="AA2178" s="1">
        <f t="shared" si="34"/>
        <v>2177</v>
      </c>
      <c r="AB2178" s="1" t="b">
        <f>AND('pg5'!S180&lt;&gt;"Cancelled",'pg5'!S180&lt;&gt;"Account",'pg5'!S180&lt;&gt;"Pending",'pg5'!S180&lt;&gt;"")</f>
        <v>0</v>
      </c>
      <c r="AC2178" s="1" t="str">
        <f>IF(AB2178=TRUE,'pg5'!C180,"")</f>
        <v/>
      </c>
      <c r="AD2178" s="1" t="str">
        <f>IF('pg5'!S180="Ordered",'pg5'!C180,"")</f>
        <v/>
      </c>
      <c r="AE2178" s="2" t="str">
        <f>IF('pg5'!C180&lt;&gt;"",COUNTIF(AD2:AD3002,'pg5'!C180)&gt;4,"--")</f>
        <v>--</v>
      </c>
      <c r="AF2178" s="1" t="str">
        <f ca="1">IF(startDate="",0,IF(AND('pg5'!T180&gt;=startDate,'pg5'!T180&lt;=endDate,'pg5'!R180&lt;&gt;""),'pg5'!R180,""))</f>
        <v/>
      </c>
      <c r="AG2178" s="110" t="str">
        <f>IF(AC2178="","",COUNTIFS(AC2:AC3002,AC2178))</f>
        <v/>
      </c>
      <c r="AH2178" s="2" t="str">
        <f ca="1">IFERROR(MONTH('pg5'!T180),"--")</f>
        <v>--</v>
      </c>
      <c r="AI2178" s="1">
        <f ca="1">COUNTIFS(AC2:AC3002,'pg5'!C180,AH2:AH3002,AH2178)</f>
        <v>0</v>
      </c>
    </row>
    <row r="2179" spans="27:35" ht="12.75" customHeight="1">
      <c r="AA2179" s="1">
        <f t="shared" si="34"/>
        <v>2178</v>
      </c>
      <c r="AB2179" s="1" t="b">
        <f>AND('pg5'!S181&lt;&gt;"Cancelled",'pg5'!S181&lt;&gt;"Account",'pg5'!S181&lt;&gt;"Pending",'pg5'!S181&lt;&gt;"")</f>
        <v>0</v>
      </c>
      <c r="AC2179" s="1" t="str">
        <f>IF(AB2179=TRUE,'pg5'!C181,"")</f>
        <v/>
      </c>
      <c r="AD2179" s="1" t="str">
        <f>IF('pg5'!S181="Ordered",'pg5'!C181,"")</f>
        <v/>
      </c>
      <c r="AE2179" s="2" t="str">
        <f>IF('pg5'!C181&lt;&gt;"",COUNTIF(AD2:AD3002,'pg5'!C181)&gt;4,"--")</f>
        <v>--</v>
      </c>
      <c r="AF2179" s="1" t="str">
        <f ca="1">IF(startDate="",0,IF(AND('pg5'!T181&gt;=startDate,'pg5'!T181&lt;=endDate,'pg5'!R181&lt;&gt;""),'pg5'!R181,""))</f>
        <v/>
      </c>
      <c r="AG2179" s="110" t="str">
        <f>IF(AC2179="","",COUNTIFS(AC2:AC3002,AC2179))</f>
        <v/>
      </c>
      <c r="AH2179" s="2" t="str">
        <f ca="1">IFERROR(MONTH('pg5'!T181),"--")</f>
        <v>--</v>
      </c>
      <c r="AI2179" s="1">
        <f ca="1">COUNTIFS(AC2:AC3002,'pg5'!C181,AH2:AH3002,AH2179)</f>
        <v>0</v>
      </c>
    </row>
    <row r="2180" spans="27:35" ht="12.75" customHeight="1">
      <c r="AA2180" s="1">
        <f t="shared" ref="AA2180:AA2243" si="35">AA2179+1</f>
        <v>2179</v>
      </c>
      <c r="AB2180" s="1" t="b">
        <f>AND('pg5'!S182&lt;&gt;"Cancelled",'pg5'!S182&lt;&gt;"Account",'pg5'!S182&lt;&gt;"Pending",'pg5'!S182&lt;&gt;"")</f>
        <v>0</v>
      </c>
      <c r="AC2180" s="1" t="str">
        <f>IF(AB2180=TRUE,'pg5'!C182,"")</f>
        <v/>
      </c>
      <c r="AD2180" s="1" t="str">
        <f>IF('pg5'!S182="Ordered",'pg5'!C182,"")</f>
        <v/>
      </c>
      <c r="AE2180" s="2" t="str">
        <f>IF('pg5'!C182&lt;&gt;"",COUNTIF(AD2:AD3002,'pg5'!C182)&gt;4,"--")</f>
        <v>--</v>
      </c>
      <c r="AF2180" s="1" t="str">
        <f ca="1">IF(startDate="",0,IF(AND('pg5'!T182&gt;=startDate,'pg5'!T182&lt;=endDate,'pg5'!R182&lt;&gt;""),'pg5'!R182,""))</f>
        <v/>
      </c>
      <c r="AG2180" s="110" t="str">
        <f>IF(AC2180="","",COUNTIFS(AC2:AC3002,AC2180))</f>
        <v/>
      </c>
      <c r="AH2180" s="2" t="str">
        <f ca="1">IFERROR(MONTH('pg5'!T182),"--")</f>
        <v>--</v>
      </c>
      <c r="AI2180" s="1">
        <f ca="1">COUNTIFS(AC2:AC3002,'pg5'!C182,AH2:AH3002,AH2180)</f>
        <v>0</v>
      </c>
    </row>
    <row r="2181" spans="27:35" ht="12.75" customHeight="1">
      <c r="AA2181" s="1">
        <f t="shared" si="35"/>
        <v>2180</v>
      </c>
      <c r="AB2181" s="1" t="b">
        <f>AND('pg5'!S183&lt;&gt;"Cancelled",'pg5'!S183&lt;&gt;"Account",'pg5'!S183&lt;&gt;"Pending",'pg5'!S183&lt;&gt;"")</f>
        <v>0</v>
      </c>
      <c r="AC2181" s="1" t="str">
        <f>IF(AB2181=TRUE,'pg5'!C183,"")</f>
        <v/>
      </c>
      <c r="AD2181" s="1" t="str">
        <f>IF('pg5'!S183="Ordered",'pg5'!C183,"")</f>
        <v/>
      </c>
      <c r="AE2181" s="2" t="str">
        <f>IF('pg5'!C183&lt;&gt;"",COUNTIF(AD2:AD3002,'pg5'!C183)&gt;4,"--")</f>
        <v>--</v>
      </c>
      <c r="AF2181" s="1" t="str">
        <f ca="1">IF(startDate="",0,IF(AND('pg5'!T183&gt;=startDate,'pg5'!T183&lt;=endDate,'pg5'!R183&lt;&gt;""),'pg5'!R183,""))</f>
        <v/>
      </c>
      <c r="AG2181" s="110" t="str">
        <f>IF(AC2181="","",COUNTIFS(AC2:AC3002,AC2181))</f>
        <v/>
      </c>
      <c r="AH2181" s="2" t="str">
        <f ca="1">IFERROR(MONTH('pg5'!T183),"--")</f>
        <v>--</v>
      </c>
      <c r="AI2181" s="1">
        <f ca="1">COUNTIFS(AC2:AC3002,'pg5'!C183,AH2:AH3002,AH2181)</f>
        <v>0</v>
      </c>
    </row>
    <row r="2182" spans="27:35" ht="12.75" customHeight="1">
      <c r="AA2182" s="1">
        <f t="shared" si="35"/>
        <v>2181</v>
      </c>
      <c r="AB2182" s="1" t="b">
        <f>AND('pg5'!S184&lt;&gt;"Cancelled",'pg5'!S184&lt;&gt;"Account",'pg5'!S184&lt;&gt;"Pending",'pg5'!S184&lt;&gt;"")</f>
        <v>0</v>
      </c>
      <c r="AC2182" s="1" t="str">
        <f>IF(AB2182=TRUE,'pg5'!C184,"")</f>
        <v/>
      </c>
      <c r="AD2182" s="1" t="str">
        <f>IF('pg5'!S184="Ordered",'pg5'!C184,"")</f>
        <v/>
      </c>
      <c r="AE2182" s="2" t="str">
        <f>IF('pg5'!C184&lt;&gt;"",COUNTIF(AD2:AD3002,'pg5'!C184)&gt;4,"--")</f>
        <v>--</v>
      </c>
      <c r="AF2182" s="1" t="str">
        <f ca="1">IF(startDate="",0,IF(AND('pg5'!T184&gt;=startDate,'pg5'!T184&lt;=endDate,'pg5'!R184&lt;&gt;""),'pg5'!R184,""))</f>
        <v/>
      </c>
      <c r="AG2182" s="110" t="str">
        <f>IF(AC2182="","",COUNTIFS(AC2:AC3002,AC2182))</f>
        <v/>
      </c>
      <c r="AH2182" s="2" t="str">
        <f ca="1">IFERROR(MONTH('pg5'!T184),"--")</f>
        <v>--</v>
      </c>
      <c r="AI2182" s="1">
        <f ca="1">COUNTIFS(AC2:AC3002,'pg5'!C184,AH2:AH3002,AH2182)</f>
        <v>0</v>
      </c>
    </row>
    <row r="2183" spans="27:35" ht="12.75" customHeight="1">
      <c r="AA2183" s="1">
        <f t="shared" si="35"/>
        <v>2182</v>
      </c>
      <c r="AB2183" s="1" t="b">
        <f>AND('pg5'!S185&lt;&gt;"Cancelled",'pg5'!S185&lt;&gt;"Account",'pg5'!S185&lt;&gt;"Pending",'pg5'!S185&lt;&gt;"")</f>
        <v>0</v>
      </c>
      <c r="AC2183" s="1" t="str">
        <f>IF(AB2183=TRUE,'pg5'!C185,"")</f>
        <v/>
      </c>
      <c r="AD2183" s="1" t="str">
        <f>IF('pg5'!S185="Ordered",'pg5'!C185,"")</f>
        <v/>
      </c>
      <c r="AE2183" s="2" t="str">
        <f>IF('pg5'!C185&lt;&gt;"",COUNTIF(AD2:AD3002,'pg5'!C185)&gt;4,"--")</f>
        <v>--</v>
      </c>
      <c r="AF2183" s="1" t="str">
        <f ca="1">IF(startDate="",0,IF(AND('pg5'!T185&gt;=startDate,'pg5'!T185&lt;=endDate,'pg5'!R185&lt;&gt;""),'pg5'!R185,""))</f>
        <v/>
      </c>
      <c r="AG2183" s="110" t="str">
        <f>IF(AC2183="","",COUNTIFS(AC2:AC3002,AC2183))</f>
        <v/>
      </c>
      <c r="AH2183" s="2" t="str">
        <f ca="1">IFERROR(MONTH('pg5'!T185),"--")</f>
        <v>--</v>
      </c>
      <c r="AI2183" s="1">
        <f ca="1">COUNTIFS(AC2:AC3002,'pg5'!C185,AH2:AH3002,AH2183)</f>
        <v>0</v>
      </c>
    </row>
    <row r="2184" spans="27:35" ht="12.75" customHeight="1">
      <c r="AA2184" s="1">
        <f t="shared" si="35"/>
        <v>2183</v>
      </c>
      <c r="AB2184" s="1" t="b">
        <f>AND('pg5'!S186&lt;&gt;"Cancelled",'pg5'!S186&lt;&gt;"Account",'pg5'!S186&lt;&gt;"Pending",'pg5'!S186&lt;&gt;"")</f>
        <v>0</v>
      </c>
      <c r="AC2184" s="1" t="str">
        <f>IF(AB2184=TRUE,'pg5'!C186,"")</f>
        <v/>
      </c>
      <c r="AD2184" s="1" t="str">
        <f>IF('pg5'!S186="Ordered",'pg5'!C186,"")</f>
        <v/>
      </c>
      <c r="AE2184" s="2" t="str">
        <f>IF('pg5'!C186&lt;&gt;"",COUNTIF(AD2:AD3002,'pg5'!C186)&gt;4,"--")</f>
        <v>--</v>
      </c>
      <c r="AF2184" s="1" t="str">
        <f ca="1">IF(startDate="",0,IF(AND('pg5'!T186&gt;=startDate,'pg5'!T186&lt;=endDate,'pg5'!R186&lt;&gt;""),'pg5'!R186,""))</f>
        <v/>
      </c>
      <c r="AG2184" s="110" t="str">
        <f>IF(AC2184="","",COUNTIFS(AC2:AC3002,AC2184))</f>
        <v/>
      </c>
      <c r="AH2184" s="2" t="str">
        <f ca="1">IFERROR(MONTH('pg5'!T186),"--")</f>
        <v>--</v>
      </c>
      <c r="AI2184" s="1">
        <f ca="1">COUNTIFS(AC2:AC3002,'pg5'!C186,AH2:AH3002,AH2184)</f>
        <v>0</v>
      </c>
    </row>
    <row r="2185" spans="27:35" ht="12.75" customHeight="1">
      <c r="AA2185" s="1">
        <f t="shared" si="35"/>
        <v>2184</v>
      </c>
      <c r="AB2185" s="1" t="b">
        <f>AND('pg5'!S187&lt;&gt;"Cancelled",'pg5'!S187&lt;&gt;"Account",'pg5'!S187&lt;&gt;"Pending",'pg5'!S187&lt;&gt;"")</f>
        <v>0</v>
      </c>
      <c r="AC2185" s="1" t="str">
        <f>IF(AB2185=TRUE,'pg5'!C187,"")</f>
        <v/>
      </c>
      <c r="AD2185" s="1" t="str">
        <f>IF('pg5'!S187="Ordered",'pg5'!C187,"")</f>
        <v/>
      </c>
      <c r="AE2185" s="2" t="str">
        <f>IF('pg5'!C187&lt;&gt;"",COUNTIF(AD2:AD3002,'pg5'!C187)&gt;4,"--")</f>
        <v>--</v>
      </c>
      <c r="AF2185" s="1" t="str">
        <f ca="1">IF(startDate="",0,IF(AND('pg5'!T187&gt;=startDate,'pg5'!T187&lt;=endDate,'pg5'!R187&lt;&gt;""),'pg5'!R187,""))</f>
        <v/>
      </c>
      <c r="AG2185" s="110" t="str">
        <f>IF(AC2185="","",COUNTIFS(AC2:AC3002,AC2185))</f>
        <v/>
      </c>
      <c r="AH2185" s="2" t="str">
        <f ca="1">IFERROR(MONTH('pg5'!T187),"--")</f>
        <v>--</v>
      </c>
      <c r="AI2185" s="1">
        <f ca="1">COUNTIFS(AC2:AC3002,'pg5'!C187,AH2:AH3002,AH2185)</f>
        <v>0</v>
      </c>
    </row>
    <row r="2186" spans="27:35" ht="12.75" customHeight="1">
      <c r="AA2186" s="1">
        <f t="shared" si="35"/>
        <v>2185</v>
      </c>
      <c r="AB2186" s="1" t="b">
        <f>AND('pg5'!S188&lt;&gt;"Cancelled",'pg5'!S188&lt;&gt;"Account",'pg5'!S188&lt;&gt;"Pending",'pg5'!S188&lt;&gt;"")</f>
        <v>0</v>
      </c>
      <c r="AC2186" s="1" t="str">
        <f>IF(AB2186=TRUE,'pg5'!C188,"")</f>
        <v/>
      </c>
      <c r="AD2186" s="1" t="str">
        <f>IF('pg5'!S188="Ordered",'pg5'!C188,"")</f>
        <v/>
      </c>
      <c r="AE2186" s="2" t="str">
        <f>IF('pg5'!C188&lt;&gt;"",COUNTIF(AD2:AD3002,'pg5'!C188)&gt;4,"--")</f>
        <v>--</v>
      </c>
      <c r="AF2186" s="1" t="str">
        <f ca="1">IF(startDate="",0,IF(AND('pg5'!T188&gt;=startDate,'pg5'!T188&lt;=endDate,'pg5'!R188&lt;&gt;""),'pg5'!R188,""))</f>
        <v/>
      </c>
      <c r="AG2186" s="110" t="str">
        <f>IF(AC2186="","",COUNTIFS(AC2:AC3002,AC2186))</f>
        <v/>
      </c>
      <c r="AH2186" s="2" t="str">
        <f ca="1">IFERROR(MONTH('pg5'!T188),"--")</f>
        <v>--</v>
      </c>
      <c r="AI2186" s="1">
        <f ca="1">COUNTIFS(AC2:AC3002,'pg5'!C188,AH2:AH3002,AH2186)</f>
        <v>0</v>
      </c>
    </row>
    <row r="2187" spans="27:35" ht="12.75" customHeight="1">
      <c r="AA2187" s="1">
        <f t="shared" si="35"/>
        <v>2186</v>
      </c>
      <c r="AB2187" s="1" t="b">
        <f>AND('pg5'!S189&lt;&gt;"Cancelled",'pg5'!S189&lt;&gt;"Account",'pg5'!S189&lt;&gt;"Pending",'pg5'!S189&lt;&gt;"")</f>
        <v>0</v>
      </c>
      <c r="AC2187" s="1" t="str">
        <f>IF(AB2187=TRUE,'pg5'!C189,"")</f>
        <v/>
      </c>
      <c r="AD2187" s="1" t="str">
        <f>IF('pg5'!S189="Ordered",'pg5'!C189,"")</f>
        <v/>
      </c>
      <c r="AE2187" s="2" t="str">
        <f>IF('pg5'!C189&lt;&gt;"",COUNTIF(AD2:AD3002,'pg5'!C189)&gt;4,"--")</f>
        <v>--</v>
      </c>
      <c r="AF2187" s="1" t="str">
        <f ca="1">IF(startDate="",0,IF(AND('pg5'!T189&gt;=startDate,'pg5'!T189&lt;=endDate,'pg5'!R189&lt;&gt;""),'pg5'!R189,""))</f>
        <v/>
      </c>
      <c r="AG2187" s="110" t="str">
        <f>IF(AC2187="","",COUNTIFS(AC2:AC3002,AC2187))</f>
        <v/>
      </c>
      <c r="AH2187" s="2" t="str">
        <f ca="1">IFERROR(MONTH('pg5'!T189),"--")</f>
        <v>--</v>
      </c>
      <c r="AI2187" s="1">
        <f ca="1">COUNTIFS(AC2:AC3002,'pg5'!C189,AH2:AH3002,AH2187)</f>
        <v>0</v>
      </c>
    </row>
    <row r="2188" spans="27:35" ht="12.75" customHeight="1">
      <c r="AA2188" s="1">
        <f t="shared" si="35"/>
        <v>2187</v>
      </c>
      <c r="AB2188" s="1" t="b">
        <f>AND('pg5'!S190&lt;&gt;"Cancelled",'pg5'!S190&lt;&gt;"Account",'pg5'!S190&lt;&gt;"Pending",'pg5'!S190&lt;&gt;"")</f>
        <v>0</v>
      </c>
      <c r="AC2188" s="1" t="str">
        <f>IF(AB2188=TRUE,'pg5'!C190,"")</f>
        <v/>
      </c>
      <c r="AD2188" s="1" t="str">
        <f>IF('pg5'!S190="Ordered",'pg5'!C190,"")</f>
        <v/>
      </c>
      <c r="AE2188" s="2" t="str">
        <f>IF('pg5'!C190&lt;&gt;"",COUNTIF(AD2:AD3002,'pg5'!C190)&gt;4,"--")</f>
        <v>--</v>
      </c>
      <c r="AF2188" s="1" t="str">
        <f ca="1">IF(startDate="",0,IF(AND('pg5'!T190&gt;=startDate,'pg5'!T190&lt;=endDate,'pg5'!R190&lt;&gt;""),'pg5'!R190,""))</f>
        <v/>
      </c>
      <c r="AG2188" s="110" t="str">
        <f>IF(AC2188="","",COUNTIFS(AC2:AC3002,AC2188))</f>
        <v/>
      </c>
      <c r="AH2188" s="2" t="str">
        <f ca="1">IFERROR(MONTH('pg5'!T190),"--")</f>
        <v>--</v>
      </c>
      <c r="AI2188" s="1">
        <f ca="1">COUNTIFS(AC2:AC3002,'pg5'!C190,AH2:AH3002,AH2188)</f>
        <v>0</v>
      </c>
    </row>
    <row r="2189" spans="27:35" ht="12.75" customHeight="1">
      <c r="AA2189" s="1">
        <f t="shared" si="35"/>
        <v>2188</v>
      </c>
      <c r="AB2189" s="1" t="b">
        <f>AND('pg5'!S191&lt;&gt;"Cancelled",'pg5'!S191&lt;&gt;"Account",'pg5'!S191&lt;&gt;"Pending",'pg5'!S191&lt;&gt;"")</f>
        <v>0</v>
      </c>
      <c r="AC2189" s="1" t="str">
        <f>IF(AB2189=TRUE,'pg5'!C191,"")</f>
        <v/>
      </c>
      <c r="AD2189" s="1" t="str">
        <f>IF('pg5'!S191="Ordered",'pg5'!C191,"")</f>
        <v/>
      </c>
      <c r="AE2189" s="2" t="str">
        <f>IF('pg5'!C191&lt;&gt;"",COUNTIF(AD2:AD3002,'pg5'!C191)&gt;4,"--")</f>
        <v>--</v>
      </c>
      <c r="AF2189" s="1" t="str">
        <f ca="1">IF(startDate="",0,IF(AND('pg5'!T191&gt;=startDate,'pg5'!T191&lt;=endDate,'pg5'!R191&lt;&gt;""),'pg5'!R191,""))</f>
        <v/>
      </c>
      <c r="AG2189" s="110" t="str">
        <f>IF(AC2189="","",COUNTIFS(AC2:AC3002,AC2189))</f>
        <v/>
      </c>
      <c r="AH2189" s="2" t="str">
        <f ca="1">IFERROR(MONTH('pg5'!T191),"--")</f>
        <v>--</v>
      </c>
      <c r="AI2189" s="1">
        <f ca="1">COUNTIFS(AC2:AC3002,'pg5'!C191,AH2:AH3002,AH2189)</f>
        <v>0</v>
      </c>
    </row>
    <row r="2190" spans="27:35" ht="12.75" customHeight="1">
      <c r="AA2190" s="1">
        <f t="shared" si="35"/>
        <v>2189</v>
      </c>
      <c r="AB2190" s="1" t="b">
        <f>AND('pg5'!S192&lt;&gt;"Cancelled",'pg5'!S192&lt;&gt;"Account",'pg5'!S192&lt;&gt;"Pending",'pg5'!S192&lt;&gt;"")</f>
        <v>0</v>
      </c>
      <c r="AC2190" s="1" t="str">
        <f>IF(AB2190=TRUE,'pg5'!C192,"")</f>
        <v/>
      </c>
      <c r="AD2190" s="1" t="str">
        <f>IF('pg5'!S192="Ordered",'pg5'!C192,"")</f>
        <v/>
      </c>
      <c r="AE2190" s="2" t="str">
        <f>IF('pg5'!C192&lt;&gt;"",COUNTIF(AD2:AD3002,'pg5'!C192)&gt;4,"--")</f>
        <v>--</v>
      </c>
      <c r="AF2190" s="1" t="str">
        <f ca="1">IF(startDate="",0,IF(AND('pg5'!T192&gt;=startDate,'pg5'!T192&lt;=endDate,'pg5'!R192&lt;&gt;""),'pg5'!R192,""))</f>
        <v/>
      </c>
      <c r="AG2190" s="110" t="str">
        <f>IF(AC2190="","",COUNTIFS(AC2:AC3002,AC2190))</f>
        <v/>
      </c>
      <c r="AH2190" s="2" t="str">
        <f ca="1">IFERROR(MONTH('pg5'!T192),"--")</f>
        <v>--</v>
      </c>
      <c r="AI2190" s="1">
        <f ca="1">COUNTIFS(AC2:AC3002,'pg5'!C192,AH2:AH3002,AH2190)</f>
        <v>0</v>
      </c>
    </row>
    <row r="2191" spans="27:35" ht="12.75" customHeight="1">
      <c r="AA2191" s="1">
        <f t="shared" si="35"/>
        <v>2190</v>
      </c>
      <c r="AB2191" s="1" t="b">
        <f>AND('pg5'!S193&lt;&gt;"Cancelled",'pg5'!S193&lt;&gt;"Account",'pg5'!S193&lt;&gt;"Pending",'pg5'!S193&lt;&gt;"")</f>
        <v>0</v>
      </c>
      <c r="AC2191" s="1" t="str">
        <f>IF(AB2191=TRUE,'pg5'!C193,"")</f>
        <v/>
      </c>
      <c r="AD2191" s="1" t="str">
        <f>IF('pg5'!S193="Ordered",'pg5'!C193,"")</f>
        <v/>
      </c>
      <c r="AE2191" s="2" t="str">
        <f>IF('pg5'!C193&lt;&gt;"",COUNTIF(AD2:AD3002,'pg5'!C193)&gt;4,"--")</f>
        <v>--</v>
      </c>
      <c r="AF2191" s="1" t="str">
        <f ca="1">IF(startDate="",0,IF(AND('pg5'!T193&gt;=startDate,'pg5'!T193&lt;=endDate,'pg5'!R193&lt;&gt;""),'pg5'!R193,""))</f>
        <v/>
      </c>
      <c r="AG2191" s="110" t="str">
        <f>IF(AC2191="","",COUNTIFS(AC2:AC3002,AC2191))</f>
        <v/>
      </c>
      <c r="AH2191" s="2" t="str">
        <f ca="1">IFERROR(MONTH('pg5'!T193),"--")</f>
        <v>--</v>
      </c>
      <c r="AI2191" s="1">
        <f ca="1">COUNTIFS(AC2:AC3002,'pg5'!C193,AH2:AH3002,AH2191)</f>
        <v>0</v>
      </c>
    </row>
    <row r="2192" spans="27:35" ht="12.75" customHeight="1">
      <c r="AA2192" s="1">
        <f t="shared" si="35"/>
        <v>2191</v>
      </c>
      <c r="AB2192" s="1" t="b">
        <f>AND('pg5'!S194&lt;&gt;"Cancelled",'pg5'!S194&lt;&gt;"Account",'pg5'!S194&lt;&gt;"Pending",'pg5'!S194&lt;&gt;"")</f>
        <v>0</v>
      </c>
      <c r="AC2192" s="1" t="str">
        <f>IF(AB2192=TRUE,'pg5'!C194,"")</f>
        <v/>
      </c>
      <c r="AD2192" s="1" t="str">
        <f>IF('pg5'!S194="Ordered",'pg5'!C194,"")</f>
        <v/>
      </c>
      <c r="AE2192" s="2" t="str">
        <f>IF('pg5'!C194&lt;&gt;"",COUNTIF(AD2:AD3002,'pg5'!C194)&gt;4,"--")</f>
        <v>--</v>
      </c>
      <c r="AF2192" s="1" t="str">
        <f ca="1">IF(startDate="",0,IF(AND('pg5'!T194&gt;=startDate,'pg5'!T194&lt;=endDate,'pg5'!R194&lt;&gt;""),'pg5'!R194,""))</f>
        <v/>
      </c>
      <c r="AG2192" s="110" t="str">
        <f>IF(AC2192="","",COUNTIFS(AC2:AC3002,AC2192))</f>
        <v/>
      </c>
      <c r="AH2192" s="2" t="str">
        <f ca="1">IFERROR(MONTH('pg5'!T194),"--")</f>
        <v>--</v>
      </c>
      <c r="AI2192" s="1">
        <f ca="1">COUNTIFS(AC2:AC3002,'pg5'!C194,AH2:AH3002,AH2192)</f>
        <v>0</v>
      </c>
    </row>
    <row r="2193" spans="27:35" ht="12.75" customHeight="1">
      <c r="AA2193" s="1">
        <f t="shared" si="35"/>
        <v>2192</v>
      </c>
      <c r="AB2193" s="1" t="b">
        <f>AND('pg5'!S195&lt;&gt;"Cancelled",'pg5'!S195&lt;&gt;"Account",'pg5'!S195&lt;&gt;"Pending",'pg5'!S195&lt;&gt;"")</f>
        <v>0</v>
      </c>
      <c r="AC2193" s="1" t="str">
        <f>IF(AB2193=TRUE,'pg5'!C195,"")</f>
        <v/>
      </c>
      <c r="AD2193" s="1" t="str">
        <f>IF('pg5'!S195="Ordered",'pg5'!C195,"")</f>
        <v/>
      </c>
      <c r="AE2193" s="2" t="str">
        <f>IF('pg5'!C195&lt;&gt;"",COUNTIF(AD2:AD3002,'pg5'!C195)&gt;4,"--")</f>
        <v>--</v>
      </c>
      <c r="AF2193" s="1" t="str">
        <f ca="1">IF(startDate="",0,IF(AND('pg5'!T195&gt;=startDate,'pg5'!T195&lt;=endDate,'pg5'!R195&lt;&gt;""),'pg5'!R195,""))</f>
        <v/>
      </c>
      <c r="AG2193" s="110" t="str">
        <f>IF(AC2193="","",COUNTIFS(AC2:AC3002,AC2193))</f>
        <v/>
      </c>
      <c r="AH2193" s="2" t="str">
        <f ca="1">IFERROR(MONTH('pg5'!T195),"--")</f>
        <v>--</v>
      </c>
      <c r="AI2193" s="1">
        <f ca="1">COUNTIFS(AC2:AC3002,'pg5'!C195,AH2:AH3002,AH2193)</f>
        <v>0</v>
      </c>
    </row>
    <row r="2194" spans="27:35" ht="12.75" customHeight="1">
      <c r="AA2194" s="1">
        <f t="shared" si="35"/>
        <v>2193</v>
      </c>
      <c r="AB2194" s="1" t="b">
        <f>AND('pg5'!S196&lt;&gt;"Cancelled",'pg5'!S196&lt;&gt;"Account",'pg5'!S196&lt;&gt;"Pending",'pg5'!S196&lt;&gt;"")</f>
        <v>0</v>
      </c>
      <c r="AC2194" s="1" t="str">
        <f>IF(AB2194=TRUE,'pg5'!C196,"")</f>
        <v/>
      </c>
      <c r="AD2194" s="1" t="str">
        <f>IF('pg5'!S196="Ordered",'pg5'!C196,"")</f>
        <v/>
      </c>
      <c r="AE2194" s="2" t="str">
        <f>IF('pg5'!C196&lt;&gt;"",COUNTIF(AD2:AD3002,'pg5'!C196)&gt;4,"--")</f>
        <v>--</v>
      </c>
      <c r="AF2194" s="1" t="str">
        <f ca="1">IF(startDate="",0,IF(AND('pg5'!T196&gt;=startDate,'pg5'!T196&lt;=endDate,'pg5'!R196&lt;&gt;""),'pg5'!R196,""))</f>
        <v/>
      </c>
      <c r="AG2194" s="110" t="str">
        <f>IF(AC2194="","",COUNTIFS(AC2:AC3002,AC2194))</f>
        <v/>
      </c>
      <c r="AH2194" s="2" t="str">
        <f ca="1">IFERROR(MONTH('pg5'!T196),"--")</f>
        <v>--</v>
      </c>
      <c r="AI2194" s="1">
        <f ca="1">COUNTIFS(AC2:AC3002,'pg5'!C196,AH2:AH3002,AH2194)</f>
        <v>0</v>
      </c>
    </row>
    <row r="2195" spans="27:35" ht="12.75" customHeight="1">
      <c r="AA2195" s="1">
        <f t="shared" si="35"/>
        <v>2194</v>
      </c>
      <c r="AB2195" s="1" t="b">
        <f>AND('pg5'!S197&lt;&gt;"Cancelled",'pg5'!S197&lt;&gt;"Account",'pg5'!S197&lt;&gt;"Pending",'pg5'!S197&lt;&gt;"")</f>
        <v>0</v>
      </c>
      <c r="AC2195" s="1" t="str">
        <f>IF(AB2195=TRUE,'pg5'!C197,"")</f>
        <v/>
      </c>
      <c r="AD2195" s="1" t="str">
        <f>IF('pg5'!S197="Ordered",'pg5'!C197,"")</f>
        <v/>
      </c>
      <c r="AE2195" s="2" t="str">
        <f>IF('pg5'!C197&lt;&gt;"",COUNTIF(AD2:AD3002,'pg5'!C197)&gt;4,"--")</f>
        <v>--</v>
      </c>
      <c r="AF2195" s="1" t="str">
        <f ca="1">IF(startDate="",0,IF(AND('pg5'!T197&gt;=startDate,'pg5'!T197&lt;=endDate,'pg5'!R197&lt;&gt;""),'pg5'!R197,""))</f>
        <v/>
      </c>
      <c r="AG2195" s="110" t="str">
        <f>IF(AC2195="","",COUNTIFS(AC2:AC3002,AC2195))</f>
        <v/>
      </c>
      <c r="AH2195" s="2" t="str">
        <f ca="1">IFERROR(MONTH('pg5'!T197),"--")</f>
        <v>--</v>
      </c>
      <c r="AI2195" s="1">
        <f ca="1">COUNTIFS(AC2:AC3002,'pg5'!C197,AH2:AH3002,AH2195)</f>
        <v>0</v>
      </c>
    </row>
    <row r="2196" spans="27:35" ht="12.75" customHeight="1">
      <c r="AA2196" s="1">
        <f t="shared" si="35"/>
        <v>2195</v>
      </c>
      <c r="AB2196" s="1" t="b">
        <f>AND('pg5'!S198&lt;&gt;"Cancelled",'pg5'!S198&lt;&gt;"Account",'pg5'!S198&lt;&gt;"Pending",'pg5'!S198&lt;&gt;"")</f>
        <v>0</v>
      </c>
      <c r="AC2196" s="1" t="str">
        <f>IF(AB2196=TRUE,'pg5'!C198,"")</f>
        <v/>
      </c>
      <c r="AD2196" s="1" t="str">
        <f>IF('pg5'!S198="Ordered",'pg5'!C198,"")</f>
        <v/>
      </c>
      <c r="AE2196" s="2" t="str">
        <f>IF('pg5'!C198&lt;&gt;"",COUNTIF(AD2:AD3002,'pg5'!C198)&gt;4,"--")</f>
        <v>--</v>
      </c>
      <c r="AF2196" s="1" t="str">
        <f ca="1">IF(startDate="",0,IF(AND('pg5'!T198&gt;=startDate,'pg5'!T198&lt;=endDate,'pg5'!R198&lt;&gt;""),'pg5'!R198,""))</f>
        <v/>
      </c>
      <c r="AG2196" s="110" t="str">
        <f>IF(AC2196="","",COUNTIFS(AC2:AC3002,AC2196))</f>
        <v/>
      </c>
      <c r="AH2196" s="2" t="str">
        <f ca="1">IFERROR(MONTH('pg5'!T198),"--")</f>
        <v>--</v>
      </c>
      <c r="AI2196" s="1">
        <f ca="1">COUNTIFS(AC2:AC3002,'pg5'!C198,AH2:AH3002,AH2196)</f>
        <v>0</v>
      </c>
    </row>
    <row r="2197" spans="27:35" ht="12.75" customHeight="1">
      <c r="AA2197" s="1">
        <f t="shared" si="35"/>
        <v>2196</v>
      </c>
      <c r="AB2197" s="1" t="b">
        <f>AND('pg5'!S199&lt;&gt;"Cancelled",'pg5'!S199&lt;&gt;"Account",'pg5'!S199&lt;&gt;"Pending",'pg5'!S199&lt;&gt;"")</f>
        <v>0</v>
      </c>
      <c r="AC2197" s="1" t="str">
        <f>IF(AB2197=TRUE,'pg5'!C199,"")</f>
        <v/>
      </c>
      <c r="AD2197" s="1" t="str">
        <f>IF('pg5'!S199="Ordered",'pg5'!C199,"")</f>
        <v/>
      </c>
      <c r="AE2197" s="2" t="str">
        <f>IF('pg5'!C199&lt;&gt;"",COUNTIF(AD2:AD3002,'pg5'!C199)&gt;4,"--")</f>
        <v>--</v>
      </c>
      <c r="AF2197" s="1" t="str">
        <f ca="1">IF(startDate="",0,IF(AND('pg5'!T199&gt;=startDate,'pg5'!T199&lt;=endDate,'pg5'!R199&lt;&gt;""),'pg5'!R199,""))</f>
        <v/>
      </c>
      <c r="AG2197" s="110" t="str">
        <f>IF(AC2197="","",COUNTIFS(AC2:AC3002,AC2197))</f>
        <v/>
      </c>
      <c r="AH2197" s="2" t="str">
        <f ca="1">IFERROR(MONTH('pg5'!T199),"--")</f>
        <v>--</v>
      </c>
      <c r="AI2197" s="1">
        <f ca="1">COUNTIFS(AC2:AC3002,'pg5'!C199,AH2:AH3002,AH2197)</f>
        <v>0</v>
      </c>
    </row>
    <row r="2198" spans="27:35" ht="12.75" customHeight="1">
      <c r="AA2198" s="1">
        <f t="shared" si="35"/>
        <v>2197</v>
      </c>
      <c r="AB2198" s="1" t="b">
        <f>AND('pg5'!S200&lt;&gt;"Cancelled",'pg5'!S200&lt;&gt;"Account",'pg5'!S200&lt;&gt;"Pending",'pg5'!S200&lt;&gt;"")</f>
        <v>0</v>
      </c>
      <c r="AC2198" s="1" t="str">
        <f>IF(AB2198=TRUE,'pg5'!C200,"")</f>
        <v/>
      </c>
      <c r="AD2198" s="1" t="str">
        <f>IF('pg5'!S200="Ordered",'pg5'!C200,"")</f>
        <v/>
      </c>
      <c r="AE2198" s="2" t="str">
        <f>IF('pg5'!C200&lt;&gt;"",COUNTIF(AD2:AD3002,'pg5'!C200)&gt;4,"--")</f>
        <v>--</v>
      </c>
      <c r="AF2198" s="1" t="str">
        <f ca="1">IF(startDate="",0,IF(AND('pg5'!T200&gt;=startDate,'pg5'!T200&lt;=endDate,'pg5'!R200&lt;&gt;""),'pg5'!R200,""))</f>
        <v/>
      </c>
      <c r="AG2198" s="110" t="str">
        <f>IF(AC2198="","",COUNTIFS(AC2:AC3002,AC2198))</f>
        <v/>
      </c>
      <c r="AH2198" s="2" t="str">
        <f ca="1">IFERROR(MONTH('pg5'!T200),"--")</f>
        <v>--</v>
      </c>
      <c r="AI2198" s="1">
        <f ca="1">COUNTIFS(AC2:AC3002,'pg5'!C200,AH2:AH3002,AH2198)</f>
        <v>0</v>
      </c>
    </row>
    <row r="2199" spans="27:35" ht="12.75" customHeight="1">
      <c r="AA2199" s="1">
        <f t="shared" si="35"/>
        <v>2198</v>
      </c>
      <c r="AB2199" s="1" t="b">
        <f>AND('pg5'!S201&lt;&gt;"Cancelled",'pg5'!S201&lt;&gt;"Account",'pg5'!S201&lt;&gt;"Pending",'pg5'!S201&lt;&gt;"")</f>
        <v>0</v>
      </c>
      <c r="AC2199" s="1" t="str">
        <f>IF(AB2199=TRUE,'pg5'!C201,"")</f>
        <v/>
      </c>
      <c r="AD2199" s="1" t="str">
        <f>IF('pg5'!S201="Ordered",'pg5'!C201,"")</f>
        <v/>
      </c>
      <c r="AE2199" s="2" t="str">
        <f>IF('pg5'!C201&lt;&gt;"",COUNTIF(AD2:AD3002,'pg5'!C201)&gt;4,"--")</f>
        <v>--</v>
      </c>
      <c r="AF2199" s="1" t="str">
        <f ca="1">IF(startDate="",0,IF(AND('pg5'!T201&gt;=startDate,'pg5'!T201&lt;=endDate,'pg5'!R201&lt;&gt;""),'pg5'!R201,""))</f>
        <v/>
      </c>
      <c r="AG2199" s="110" t="str">
        <f>IF(AC2199="","",COUNTIFS(AC2:AC3002,AC2199))</f>
        <v/>
      </c>
      <c r="AH2199" s="2" t="str">
        <f ca="1">IFERROR(MONTH('pg5'!T201),"--")</f>
        <v>--</v>
      </c>
      <c r="AI2199" s="1">
        <f ca="1">COUNTIFS(AC2:AC3002,'pg5'!C201,AH2:AH3002,AH2199)</f>
        <v>0</v>
      </c>
    </row>
    <row r="2200" spans="27:35" ht="12.75" customHeight="1">
      <c r="AA2200" s="1">
        <f t="shared" si="35"/>
        <v>2199</v>
      </c>
      <c r="AB2200" s="1" t="b">
        <f>AND('pg5'!S202&lt;&gt;"Cancelled",'pg5'!S202&lt;&gt;"Account",'pg5'!S202&lt;&gt;"Pending",'pg5'!S202&lt;&gt;"")</f>
        <v>0</v>
      </c>
      <c r="AC2200" s="1" t="str">
        <f>IF(AB2200=TRUE,'pg5'!C202,"")</f>
        <v/>
      </c>
      <c r="AD2200" s="1" t="str">
        <f>IF('pg5'!S202="Ordered",'pg5'!C202,"")</f>
        <v/>
      </c>
      <c r="AE2200" s="2" t="str">
        <f>IF('pg5'!C202&lt;&gt;"",COUNTIF(AD2:AD3002,'pg5'!C202)&gt;4,"--")</f>
        <v>--</v>
      </c>
      <c r="AF2200" s="1" t="str">
        <f ca="1">IF(startDate="",0,IF(AND('pg5'!T202&gt;=startDate,'pg5'!T202&lt;=endDate,'pg5'!R202&lt;&gt;""),'pg5'!R202,""))</f>
        <v/>
      </c>
      <c r="AG2200" s="110" t="str">
        <f>IF(AC2200="","",COUNTIFS(AC2:AC3002,AC2200))</f>
        <v/>
      </c>
      <c r="AH2200" s="2" t="str">
        <f ca="1">IFERROR(MONTH('pg5'!T202),"--")</f>
        <v>--</v>
      </c>
      <c r="AI2200" s="1">
        <f ca="1">COUNTIFS(AC2:AC3002,'pg5'!C202,AH2:AH3002,AH2200)</f>
        <v>0</v>
      </c>
    </row>
    <row r="2201" spans="27:35" ht="12.75" customHeight="1">
      <c r="AA2201" s="1">
        <f t="shared" si="35"/>
        <v>2200</v>
      </c>
      <c r="AB2201" s="1" t="b">
        <f>AND('pg5'!S203&lt;&gt;"Cancelled",'pg5'!S203&lt;&gt;"Account",'pg5'!S203&lt;&gt;"Pending",'pg5'!S203&lt;&gt;"")</f>
        <v>0</v>
      </c>
      <c r="AC2201" s="1" t="str">
        <f>IF(AB2201=TRUE,'pg5'!C203,"")</f>
        <v/>
      </c>
      <c r="AD2201" s="1" t="str">
        <f>IF('pg5'!S203="Ordered",'pg5'!C203,"")</f>
        <v/>
      </c>
      <c r="AE2201" s="2" t="str">
        <f>IF('pg5'!C203&lt;&gt;"",COUNTIF(AD2:AD3002,'pg5'!C203)&gt;4,"--")</f>
        <v>--</v>
      </c>
      <c r="AF2201" s="1" t="str">
        <f ca="1">IF(startDate="",0,IF(AND('pg5'!T203&gt;=startDate,'pg5'!T203&lt;=endDate,'pg5'!R203&lt;&gt;""),'pg5'!R203,""))</f>
        <v/>
      </c>
      <c r="AG2201" s="110" t="str">
        <f>IF(AC2201="","",COUNTIFS(AC2:AC3002,AC2201))</f>
        <v/>
      </c>
      <c r="AH2201" s="2" t="str">
        <f ca="1">IFERROR(MONTH('pg5'!T203),"--")</f>
        <v>--</v>
      </c>
      <c r="AI2201" s="1">
        <f ca="1">COUNTIFS(AC2:AC3002,'pg5'!C203,AH2:AH3002,AH2201)</f>
        <v>0</v>
      </c>
    </row>
    <row r="2202" spans="27:35" ht="12.75" customHeight="1">
      <c r="AA2202" s="1">
        <f t="shared" si="35"/>
        <v>2201</v>
      </c>
      <c r="AB2202" s="1" t="b">
        <f>AND('pg5'!S204&lt;&gt;"Cancelled",'pg5'!S204&lt;&gt;"Account",'pg5'!S204&lt;&gt;"Pending",'pg5'!S204&lt;&gt;"")</f>
        <v>0</v>
      </c>
      <c r="AC2202" s="1" t="str">
        <f>IF(AB2202=TRUE,'pg5'!C204,"")</f>
        <v/>
      </c>
      <c r="AD2202" s="1" t="str">
        <f>IF('pg5'!S204="Ordered",'pg5'!C204,"")</f>
        <v/>
      </c>
      <c r="AE2202" s="2" t="str">
        <f>IF('pg5'!C204&lt;&gt;"",COUNTIF(AD2:AD3002,'pg5'!C204)&gt;4,"--")</f>
        <v>--</v>
      </c>
      <c r="AF2202" s="1" t="str">
        <f ca="1">IF(startDate="",0,IF(AND('pg5'!T204&gt;=startDate,'pg5'!T204&lt;=endDate,'pg5'!R204&lt;&gt;""),'pg5'!R204,""))</f>
        <v/>
      </c>
      <c r="AG2202" s="110" t="str">
        <f>IF(AC2202="","",COUNTIFS(AC2:AC3002,AC2202))</f>
        <v/>
      </c>
      <c r="AH2202" s="2" t="str">
        <f ca="1">IFERROR(MONTH('pg5'!T204),"--")</f>
        <v>--</v>
      </c>
      <c r="AI2202" s="1">
        <f ca="1">COUNTIFS(AC2:AC3002,'pg5'!C204,AH2:AH3002,AH2202)</f>
        <v>0</v>
      </c>
    </row>
    <row r="2203" spans="27:35" ht="12.75" customHeight="1">
      <c r="AA2203" s="1">
        <f t="shared" si="35"/>
        <v>2202</v>
      </c>
      <c r="AB2203" s="1" t="b">
        <f>AND('pg5'!S205&lt;&gt;"Cancelled",'pg5'!S205&lt;&gt;"Account",'pg5'!S205&lt;&gt;"Pending",'pg5'!S205&lt;&gt;"")</f>
        <v>0</v>
      </c>
      <c r="AC2203" s="1" t="str">
        <f>IF(AB2203=TRUE,'pg5'!C205,"")</f>
        <v/>
      </c>
      <c r="AD2203" s="1" t="str">
        <f>IF('pg5'!S205="Ordered",'pg5'!C205,"")</f>
        <v/>
      </c>
      <c r="AE2203" s="2" t="str">
        <f>IF('pg5'!C205&lt;&gt;"",COUNTIF(AD2:AD3002,'pg5'!C205)&gt;4,"--")</f>
        <v>--</v>
      </c>
      <c r="AF2203" s="1" t="str">
        <f ca="1">IF(startDate="",0,IF(AND('pg5'!T205&gt;=startDate,'pg5'!T205&lt;=endDate,'pg5'!R205&lt;&gt;""),'pg5'!R205,""))</f>
        <v/>
      </c>
      <c r="AG2203" s="110" t="str">
        <f>IF(AC2203="","",COUNTIFS(AC2:AC3002,AC2203))</f>
        <v/>
      </c>
      <c r="AH2203" s="2" t="str">
        <f ca="1">IFERROR(MONTH('pg5'!T205),"--")</f>
        <v>--</v>
      </c>
      <c r="AI2203" s="1">
        <f ca="1">COUNTIFS(AC2:AC3002,'pg5'!C205,AH2:AH3002,AH2203)</f>
        <v>0</v>
      </c>
    </row>
    <row r="2204" spans="27:35" ht="12.75" customHeight="1">
      <c r="AA2204" s="1">
        <f t="shared" si="35"/>
        <v>2203</v>
      </c>
      <c r="AB2204" s="1" t="b">
        <f>AND('pg5'!S206&lt;&gt;"Cancelled",'pg5'!S206&lt;&gt;"Account",'pg5'!S206&lt;&gt;"Pending",'pg5'!S206&lt;&gt;"")</f>
        <v>0</v>
      </c>
      <c r="AC2204" s="1" t="str">
        <f>IF(AB2204=TRUE,'pg5'!C206,"")</f>
        <v/>
      </c>
      <c r="AD2204" s="1" t="str">
        <f>IF('pg5'!S206="Ordered",'pg5'!C206,"")</f>
        <v/>
      </c>
      <c r="AE2204" s="2" t="str">
        <f>IF('pg5'!C206&lt;&gt;"",COUNTIF(AD2:AD3002,'pg5'!C206)&gt;4,"--")</f>
        <v>--</v>
      </c>
      <c r="AF2204" s="1" t="str">
        <f ca="1">IF(startDate="",0,IF(AND('pg5'!T206&gt;=startDate,'pg5'!T206&lt;=endDate,'pg5'!R206&lt;&gt;""),'pg5'!R206,""))</f>
        <v/>
      </c>
      <c r="AG2204" s="110" t="str">
        <f>IF(AC2204="","",COUNTIFS(AC2:AC3002,AC2204))</f>
        <v/>
      </c>
      <c r="AH2204" s="2" t="str">
        <f ca="1">IFERROR(MONTH('pg5'!T206),"--")</f>
        <v>--</v>
      </c>
      <c r="AI2204" s="1">
        <f ca="1">COUNTIFS(AC2:AC3002,'pg5'!C206,AH2:AH3002,AH2204)</f>
        <v>0</v>
      </c>
    </row>
    <row r="2205" spans="27:35" ht="12.75" customHeight="1">
      <c r="AA2205" s="1">
        <f t="shared" si="35"/>
        <v>2204</v>
      </c>
      <c r="AB2205" s="1" t="b">
        <f>AND('pg5'!S207&lt;&gt;"Cancelled",'pg5'!S207&lt;&gt;"Account",'pg5'!S207&lt;&gt;"Pending",'pg5'!S207&lt;&gt;"")</f>
        <v>0</v>
      </c>
      <c r="AC2205" s="1" t="str">
        <f>IF(AB2205=TRUE,'pg5'!C207,"")</f>
        <v/>
      </c>
      <c r="AD2205" s="1" t="str">
        <f>IF('pg5'!S207="Ordered",'pg5'!C207,"")</f>
        <v/>
      </c>
      <c r="AE2205" s="2" t="str">
        <f>IF('pg5'!C207&lt;&gt;"",COUNTIF(AD2:AD3002,'pg5'!C207)&gt;4,"--")</f>
        <v>--</v>
      </c>
      <c r="AF2205" s="1" t="str">
        <f ca="1">IF(startDate="",0,IF(AND('pg5'!T207&gt;=startDate,'pg5'!T207&lt;=endDate,'pg5'!R207&lt;&gt;""),'pg5'!R207,""))</f>
        <v/>
      </c>
      <c r="AG2205" s="110" t="str">
        <f>IF(AC2205="","",COUNTIFS(AC2:AC3002,AC2205))</f>
        <v/>
      </c>
      <c r="AH2205" s="2" t="str">
        <f ca="1">IFERROR(MONTH('pg5'!T207),"--")</f>
        <v>--</v>
      </c>
      <c r="AI2205" s="1">
        <f ca="1">COUNTIFS(AC2:AC3002,'pg5'!C207,AH2:AH3002,AH2205)</f>
        <v>0</v>
      </c>
    </row>
    <row r="2206" spans="27:35" ht="12.75" customHeight="1">
      <c r="AA2206" s="1">
        <f t="shared" si="35"/>
        <v>2205</v>
      </c>
      <c r="AB2206" s="1" t="b">
        <f>AND('pg5'!S208&lt;&gt;"Cancelled",'pg5'!S208&lt;&gt;"Account",'pg5'!S208&lt;&gt;"Pending",'pg5'!S208&lt;&gt;"")</f>
        <v>0</v>
      </c>
      <c r="AC2206" s="1" t="str">
        <f>IF(AB2206=TRUE,'pg5'!C208,"")</f>
        <v/>
      </c>
      <c r="AD2206" s="1" t="str">
        <f>IF('pg5'!S208="Ordered",'pg5'!C208,"")</f>
        <v/>
      </c>
      <c r="AE2206" s="2" t="str">
        <f>IF('pg5'!C208&lt;&gt;"",COUNTIF(AD2:AD3002,'pg5'!C208)&gt;4,"--")</f>
        <v>--</v>
      </c>
      <c r="AF2206" s="1" t="str">
        <f ca="1">IF(startDate="",0,IF(AND('pg5'!T208&gt;=startDate,'pg5'!T208&lt;=endDate,'pg5'!R208&lt;&gt;""),'pg5'!R208,""))</f>
        <v/>
      </c>
      <c r="AG2206" s="110" t="str">
        <f>IF(AC2206="","",COUNTIFS(AC2:AC3002,AC2206))</f>
        <v/>
      </c>
      <c r="AH2206" s="2" t="str">
        <f ca="1">IFERROR(MONTH('pg5'!T208),"--")</f>
        <v>--</v>
      </c>
      <c r="AI2206" s="1">
        <f ca="1">COUNTIFS(AC2:AC3002,'pg5'!C208,AH2:AH3002,AH2206)</f>
        <v>0</v>
      </c>
    </row>
    <row r="2207" spans="27:35" ht="12.75" customHeight="1">
      <c r="AA2207" s="1">
        <f t="shared" si="35"/>
        <v>2206</v>
      </c>
      <c r="AB2207" s="1" t="b">
        <f>AND('pg5'!S209&lt;&gt;"Cancelled",'pg5'!S209&lt;&gt;"Account",'pg5'!S209&lt;&gt;"Pending",'pg5'!S209&lt;&gt;"")</f>
        <v>0</v>
      </c>
      <c r="AC2207" s="1" t="str">
        <f>IF(AB2207=TRUE,'pg5'!C209,"")</f>
        <v/>
      </c>
      <c r="AD2207" s="1" t="str">
        <f>IF('pg5'!S209="Ordered",'pg5'!C209,"")</f>
        <v/>
      </c>
      <c r="AE2207" s="2" t="str">
        <f>IF('pg5'!C209&lt;&gt;"",COUNTIF(AD2:AD3002,'pg5'!C209)&gt;4,"--")</f>
        <v>--</v>
      </c>
      <c r="AF2207" s="1" t="str">
        <f ca="1">IF(startDate="",0,IF(AND('pg5'!T209&gt;=startDate,'pg5'!T209&lt;=endDate,'pg5'!R209&lt;&gt;""),'pg5'!R209,""))</f>
        <v/>
      </c>
      <c r="AG2207" s="110" t="str">
        <f>IF(AC2207="","",COUNTIFS(AC2:AC3002,AC2207))</f>
        <v/>
      </c>
      <c r="AH2207" s="2" t="str">
        <f ca="1">IFERROR(MONTH('pg5'!T209),"--")</f>
        <v>--</v>
      </c>
      <c r="AI2207" s="1">
        <f ca="1">COUNTIFS(AC2:AC3002,'pg5'!C209,AH2:AH3002,AH2207)</f>
        <v>0</v>
      </c>
    </row>
    <row r="2208" spans="27:35" ht="12.75" customHeight="1">
      <c r="AA2208" s="1">
        <f t="shared" si="35"/>
        <v>2207</v>
      </c>
      <c r="AB2208" s="1" t="b">
        <f>AND('pg5'!S210&lt;&gt;"Cancelled",'pg5'!S210&lt;&gt;"Account",'pg5'!S210&lt;&gt;"Pending",'pg5'!S210&lt;&gt;"")</f>
        <v>0</v>
      </c>
      <c r="AC2208" s="1" t="str">
        <f>IF(AB2208=TRUE,'pg5'!C210,"")</f>
        <v/>
      </c>
      <c r="AD2208" s="1" t="str">
        <f>IF('pg5'!S210="Ordered",'pg5'!C210,"")</f>
        <v/>
      </c>
      <c r="AE2208" s="2" t="str">
        <f>IF('pg5'!C210&lt;&gt;"",COUNTIF(AD2:AD3002,'pg5'!C210)&gt;4,"--")</f>
        <v>--</v>
      </c>
      <c r="AF2208" s="1" t="str">
        <f ca="1">IF(startDate="",0,IF(AND('pg5'!T210&gt;=startDate,'pg5'!T210&lt;=endDate,'pg5'!R210&lt;&gt;""),'pg5'!R210,""))</f>
        <v/>
      </c>
      <c r="AG2208" s="110" t="str">
        <f>IF(AC2208="","",COUNTIFS(AC2:AC3002,AC2208))</f>
        <v/>
      </c>
      <c r="AH2208" s="2" t="str">
        <f ca="1">IFERROR(MONTH('pg5'!T210),"--")</f>
        <v>--</v>
      </c>
      <c r="AI2208" s="1">
        <f ca="1">COUNTIFS(AC2:AC3002,'pg5'!C210,AH2:AH3002,AH2208)</f>
        <v>0</v>
      </c>
    </row>
    <row r="2209" spans="27:35" ht="12.75" customHeight="1">
      <c r="AA2209" s="1">
        <f t="shared" si="35"/>
        <v>2208</v>
      </c>
      <c r="AB2209" s="1" t="b">
        <f>AND('pg5'!S211&lt;&gt;"Cancelled",'pg5'!S211&lt;&gt;"Account",'pg5'!S211&lt;&gt;"Pending",'pg5'!S211&lt;&gt;"")</f>
        <v>0</v>
      </c>
      <c r="AC2209" s="1" t="str">
        <f>IF(AB2209=TRUE,'pg5'!C211,"")</f>
        <v/>
      </c>
      <c r="AD2209" s="1" t="str">
        <f>IF('pg5'!S211="Ordered",'pg5'!C211,"")</f>
        <v/>
      </c>
      <c r="AE2209" s="2" t="str">
        <f>IF('pg5'!C211&lt;&gt;"",COUNTIF(AD2:AD3002,'pg5'!C211)&gt;4,"--")</f>
        <v>--</v>
      </c>
      <c r="AF2209" s="1" t="str">
        <f ca="1">IF(startDate="",0,IF(AND('pg5'!T211&gt;=startDate,'pg5'!T211&lt;=endDate,'pg5'!R211&lt;&gt;""),'pg5'!R211,""))</f>
        <v/>
      </c>
      <c r="AG2209" s="110" t="str">
        <f>IF(AC2209="","",COUNTIFS(AC2:AC3002,AC2209))</f>
        <v/>
      </c>
      <c r="AH2209" s="2" t="str">
        <f ca="1">IFERROR(MONTH('pg5'!T211),"--")</f>
        <v>--</v>
      </c>
      <c r="AI2209" s="1">
        <f ca="1">COUNTIFS(AC2:AC3002,'pg5'!C211,AH2:AH3002,AH2209)</f>
        <v>0</v>
      </c>
    </row>
    <row r="2210" spans="27:35" ht="12.75" customHeight="1">
      <c r="AA2210" s="1">
        <f t="shared" si="35"/>
        <v>2209</v>
      </c>
      <c r="AB2210" s="1" t="b">
        <f>AND('pg5'!S212&lt;&gt;"Cancelled",'pg5'!S212&lt;&gt;"Account",'pg5'!S212&lt;&gt;"Pending",'pg5'!S212&lt;&gt;"")</f>
        <v>0</v>
      </c>
      <c r="AC2210" s="1" t="str">
        <f>IF(AB2210=TRUE,'pg5'!C212,"")</f>
        <v/>
      </c>
      <c r="AD2210" s="1" t="str">
        <f>IF('pg5'!S212="Ordered",'pg5'!C212,"")</f>
        <v/>
      </c>
      <c r="AE2210" s="2" t="str">
        <f>IF('pg5'!C212&lt;&gt;"",COUNTIF(AD2:AD3002,'pg5'!C212)&gt;4,"--")</f>
        <v>--</v>
      </c>
      <c r="AF2210" s="1" t="str">
        <f ca="1">IF(startDate="",0,IF(AND('pg5'!T212&gt;=startDate,'pg5'!T212&lt;=endDate,'pg5'!R212&lt;&gt;""),'pg5'!R212,""))</f>
        <v/>
      </c>
      <c r="AG2210" s="110" t="str">
        <f>IF(AC2210="","",COUNTIFS(AC2:AC3002,AC2210))</f>
        <v/>
      </c>
      <c r="AH2210" s="2" t="str">
        <f ca="1">IFERROR(MONTH('pg5'!T212),"--")</f>
        <v>--</v>
      </c>
      <c r="AI2210" s="1">
        <f ca="1">COUNTIFS(AC2:AC3002,'pg5'!C212,AH2:AH3002,AH2210)</f>
        <v>0</v>
      </c>
    </row>
    <row r="2211" spans="27:35" ht="12.75" customHeight="1">
      <c r="AA2211" s="1">
        <f t="shared" si="35"/>
        <v>2210</v>
      </c>
      <c r="AB2211" s="1" t="b">
        <f>AND('pg5'!S213&lt;&gt;"Cancelled",'pg5'!S213&lt;&gt;"Account",'pg5'!S213&lt;&gt;"Pending",'pg5'!S213&lt;&gt;"")</f>
        <v>0</v>
      </c>
      <c r="AC2211" s="1" t="str">
        <f>IF(AB2211=TRUE,'pg5'!C213,"")</f>
        <v/>
      </c>
      <c r="AD2211" s="1" t="str">
        <f>IF('pg5'!S213="Ordered",'pg5'!C213,"")</f>
        <v/>
      </c>
      <c r="AE2211" s="2" t="str">
        <f>IF('pg5'!C213&lt;&gt;"",COUNTIF(AD2:AD3002,'pg5'!C213)&gt;4,"--")</f>
        <v>--</v>
      </c>
      <c r="AF2211" s="1" t="str">
        <f ca="1">IF(startDate="",0,IF(AND('pg5'!T213&gt;=startDate,'pg5'!T213&lt;=endDate,'pg5'!R213&lt;&gt;""),'pg5'!R213,""))</f>
        <v/>
      </c>
      <c r="AG2211" s="110" t="str">
        <f>IF(AC2211="","",COUNTIFS(AC2:AC3002,AC2211))</f>
        <v/>
      </c>
      <c r="AH2211" s="2" t="str">
        <f ca="1">IFERROR(MONTH('pg5'!T213),"--")</f>
        <v>--</v>
      </c>
      <c r="AI2211" s="1">
        <f ca="1">COUNTIFS(AC2:AC3002,'pg5'!C213,AH2:AH3002,AH2211)</f>
        <v>0</v>
      </c>
    </row>
    <row r="2212" spans="27:35" ht="12.75" customHeight="1">
      <c r="AA2212" s="1">
        <f t="shared" si="35"/>
        <v>2211</v>
      </c>
      <c r="AB2212" s="1" t="b">
        <f>AND('pg5'!S214&lt;&gt;"Cancelled",'pg5'!S214&lt;&gt;"Account",'pg5'!S214&lt;&gt;"Pending",'pg5'!S214&lt;&gt;"")</f>
        <v>0</v>
      </c>
      <c r="AC2212" s="1" t="str">
        <f>IF(AB2212=TRUE,'pg5'!C214,"")</f>
        <v/>
      </c>
      <c r="AD2212" s="1" t="str">
        <f>IF('pg5'!S214="Ordered",'pg5'!C214,"")</f>
        <v/>
      </c>
      <c r="AE2212" s="2" t="str">
        <f>IF('pg5'!C214&lt;&gt;"",COUNTIF(AD2:AD3002,'pg5'!C214)&gt;4,"--")</f>
        <v>--</v>
      </c>
      <c r="AF2212" s="1" t="str">
        <f ca="1">IF(startDate="",0,IF(AND('pg5'!T214&gt;=startDate,'pg5'!T214&lt;=endDate,'pg5'!R214&lt;&gt;""),'pg5'!R214,""))</f>
        <v/>
      </c>
      <c r="AG2212" s="110" t="str">
        <f>IF(AC2212="","",COUNTIFS(AC2:AC3002,AC2212))</f>
        <v/>
      </c>
      <c r="AH2212" s="2" t="str">
        <f ca="1">IFERROR(MONTH('pg5'!T214),"--")</f>
        <v>--</v>
      </c>
      <c r="AI2212" s="1">
        <f ca="1">COUNTIFS(AC2:AC3002,'pg5'!C214,AH2:AH3002,AH2212)</f>
        <v>0</v>
      </c>
    </row>
    <row r="2213" spans="27:35" ht="12.75" customHeight="1">
      <c r="AA2213" s="1">
        <f t="shared" si="35"/>
        <v>2212</v>
      </c>
      <c r="AB2213" s="1" t="b">
        <f>AND('pg5'!S215&lt;&gt;"Cancelled",'pg5'!S215&lt;&gt;"Account",'pg5'!S215&lt;&gt;"Pending",'pg5'!S215&lt;&gt;"")</f>
        <v>0</v>
      </c>
      <c r="AC2213" s="1" t="str">
        <f>IF(AB2213=TRUE,'pg5'!C215,"")</f>
        <v/>
      </c>
      <c r="AD2213" s="1" t="str">
        <f>IF('pg5'!S215="Ordered",'pg5'!C215,"")</f>
        <v/>
      </c>
      <c r="AE2213" s="2" t="str">
        <f>IF('pg5'!C215&lt;&gt;"",COUNTIF(AD2:AD3002,'pg5'!C215)&gt;4,"--")</f>
        <v>--</v>
      </c>
      <c r="AF2213" s="1" t="str">
        <f ca="1">IF(startDate="",0,IF(AND('pg5'!T215&gt;=startDate,'pg5'!T215&lt;=endDate,'pg5'!R215&lt;&gt;""),'pg5'!R215,""))</f>
        <v/>
      </c>
      <c r="AG2213" s="110" t="str">
        <f>IF(AC2213="","",COUNTIFS(AC2:AC3002,AC2213))</f>
        <v/>
      </c>
      <c r="AH2213" s="2" t="str">
        <f ca="1">IFERROR(MONTH('pg5'!T215),"--")</f>
        <v>--</v>
      </c>
      <c r="AI2213" s="1">
        <f ca="1">COUNTIFS(AC2:AC3002,'pg5'!C215,AH2:AH3002,AH2213)</f>
        <v>0</v>
      </c>
    </row>
    <row r="2214" spans="27:35" ht="12.75" customHeight="1">
      <c r="AA2214" s="1">
        <f t="shared" si="35"/>
        <v>2213</v>
      </c>
      <c r="AB2214" s="1" t="b">
        <f>AND('pg5'!S216&lt;&gt;"Cancelled",'pg5'!S216&lt;&gt;"Account",'pg5'!S216&lt;&gt;"Pending",'pg5'!S216&lt;&gt;"")</f>
        <v>0</v>
      </c>
      <c r="AC2214" s="1" t="str">
        <f>IF(AB2214=TRUE,'pg5'!C216,"")</f>
        <v/>
      </c>
      <c r="AD2214" s="1" t="str">
        <f>IF('pg5'!S216="Ordered",'pg5'!C216,"")</f>
        <v/>
      </c>
      <c r="AE2214" s="2" t="str">
        <f>IF('pg5'!C216&lt;&gt;"",COUNTIF(AD2:AD3002,'pg5'!C216)&gt;4,"--")</f>
        <v>--</v>
      </c>
      <c r="AF2214" s="1" t="str">
        <f ca="1">IF(startDate="",0,IF(AND('pg5'!T216&gt;=startDate,'pg5'!T216&lt;=endDate,'pg5'!R216&lt;&gt;""),'pg5'!R216,""))</f>
        <v/>
      </c>
      <c r="AG2214" s="110" t="str">
        <f>IF(AC2214="","",COUNTIFS(AC2:AC3002,AC2214))</f>
        <v/>
      </c>
      <c r="AH2214" s="2" t="str">
        <f ca="1">IFERROR(MONTH('pg5'!T216),"--")</f>
        <v>--</v>
      </c>
      <c r="AI2214" s="1">
        <f ca="1">COUNTIFS(AC2:AC3002,'pg5'!C216,AH2:AH3002,AH2214)</f>
        <v>0</v>
      </c>
    </row>
    <row r="2215" spans="27:35" ht="12.75" customHeight="1">
      <c r="AA2215" s="1">
        <f t="shared" si="35"/>
        <v>2214</v>
      </c>
      <c r="AB2215" s="1" t="b">
        <f>AND('pg5'!S217&lt;&gt;"Cancelled",'pg5'!S217&lt;&gt;"Account",'pg5'!S217&lt;&gt;"Pending",'pg5'!S217&lt;&gt;"")</f>
        <v>0</v>
      </c>
      <c r="AC2215" s="1" t="str">
        <f>IF(AB2215=TRUE,'pg5'!C217,"")</f>
        <v/>
      </c>
      <c r="AD2215" s="1" t="str">
        <f>IF('pg5'!S217="Ordered",'pg5'!C217,"")</f>
        <v/>
      </c>
      <c r="AE2215" s="2" t="str">
        <f>IF('pg5'!C217&lt;&gt;"",COUNTIF(AD2:AD3002,'pg5'!C217)&gt;4,"--")</f>
        <v>--</v>
      </c>
      <c r="AF2215" s="1" t="str">
        <f ca="1">IF(startDate="",0,IF(AND('pg5'!T217&gt;=startDate,'pg5'!T217&lt;=endDate,'pg5'!R217&lt;&gt;""),'pg5'!R217,""))</f>
        <v/>
      </c>
      <c r="AG2215" s="110" t="str">
        <f>IF(AC2215="","",COUNTIFS(AC2:AC3002,AC2215))</f>
        <v/>
      </c>
      <c r="AH2215" s="2" t="str">
        <f ca="1">IFERROR(MONTH('pg5'!T217),"--")</f>
        <v>--</v>
      </c>
      <c r="AI2215" s="1">
        <f ca="1">COUNTIFS(AC2:AC3002,'pg5'!C217,AH2:AH3002,AH2215)</f>
        <v>0</v>
      </c>
    </row>
    <row r="2216" spans="27:35" ht="12.75" customHeight="1">
      <c r="AA2216" s="1">
        <f t="shared" si="35"/>
        <v>2215</v>
      </c>
      <c r="AB2216" s="1" t="b">
        <f>AND('pg5'!S218&lt;&gt;"Cancelled",'pg5'!S218&lt;&gt;"Account",'pg5'!S218&lt;&gt;"Pending",'pg5'!S218&lt;&gt;"")</f>
        <v>0</v>
      </c>
      <c r="AC2216" s="1" t="str">
        <f>IF(AB2216=TRUE,'pg5'!C218,"")</f>
        <v/>
      </c>
      <c r="AD2216" s="1" t="str">
        <f>IF('pg5'!S218="Ordered",'pg5'!C218,"")</f>
        <v/>
      </c>
      <c r="AE2216" s="2" t="str">
        <f>IF('pg5'!C218&lt;&gt;"",COUNTIF(AD2:AD3002,'pg5'!C218)&gt;4,"--")</f>
        <v>--</v>
      </c>
      <c r="AF2216" s="1" t="str">
        <f ca="1">IF(startDate="",0,IF(AND('pg5'!T218&gt;=startDate,'pg5'!T218&lt;=endDate,'pg5'!R218&lt;&gt;""),'pg5'!R218,""))</f>
        <v/>
      </c>
      <c r="AG2216" s="110" t="str">
        <f>IF(AC2216="","",COUNTIFS(AC2:AC3002,AC2216))</f>
        <v/>
      </c>
      <c r="AH2216" s="2" t="str">
        <f ca="1">IFERROR(MONTH('pg5'!T218),"--")</f>
        <v>--</v>
      </c>
      <c r="AI2216" s="1">
        <f ca="1">COUNTIFS(AC2:AC3002,'pg5'!C218,AH2:AH3002,AH2216)</f>
        <v>0</v>
      </c>
    </row>
    <row r="2217" spans="27:35" ht="12.75" customHeight="1">
      <c r="AA2217" s="1">
        <f t="shared" si="35"/>
        <v>2216</v>
      </c>
      <c r="AB2217" s="1" t="b">
        <f>AND('pg5'!S219&lt;&gt;"Cancelled",'pg5'!S219&lt;&gt;"Account",'pg5'!S219&lt;&gt;"Pending",'pg5'!S219&lt;&gt;"")</f>
        <v>0</v>
      </c>
      <c r="AC2217" s="1" t="str">
        <f>IF(AB2217=TRUE,'pg5'!C219,"")</f>
        <v/>
      </c>
      <c r="AD2217" s="1" t="str">
        <f>IF('pg5'!S219="Ordered",'pg5'!C219,"")</f>
        <v/>
      </c>
      <c r="AE2217" s="2" t="str">
        <f>IF('pg5'!C219&lt;&gt;"",COUNTIF(AD2:AD3002,'pg5'!C219)&gt;4,"--")</f>
        <v>--</v>
      </c>
      <c r="AF2217" s="1" t="str">
        <f ca="1">IF(startDate="",0,IF(AND('pg5'!T219&gt;=startDate,'pg5'!T219&lt;=endDate,'pg5'!R219&lt;&gt;""),'pg5'!R219,""))</f>
        <v/>
      </c>
      <c r="AG2217" s="110" t="str">
        <f>IF(AC2217="","",COUNTIFS(AC2:AC3002,AC2217))</f>
        <v/>
      </c>
      <c r="AH2217" s="2" t="str">
        <f ca="1">IFERROR(MONTH('pg5'!T219),"--")</f>
        <v>--</v>
      </c>
      <c r="AI2217" s="1">
        <f ca="1">COUNTIFS(AC2:AC3002,'pg5'!C219,AH2:AH3002,AH2217)</f>
        <v>0</v>
      </c>
    </row>
    <row r="2218" spans="27:35" ht="12.75" customHeight="1">
      <c r="AA2218" s="1">
        <f t="shared" si="35"/>
        <v>2217</v>
      </c>
      <c r="AB2218" s="1" t="b">
        <f>AND('pg5'!S220&lt;&gt;"Cancelled",'pg5'!S220&lt;&gt;"Account",'pg5'!S220&lt;&gt;"Pending",'pg5'!S220&lt;&gt;"")</f>
        <v>0</v>
      </c>
      <c r="AC2218" s="1" t="str">
        <f>IF(AB2218=TRUE,'pg5'!C220,"")</f>
        <v/>
      </c>
      <c r="AD2218" s="1" t="str">
        <f>IF('pg5'!S220="Ordered",'pg5'!C220,"")</f>
        <v/>
      </c>
      <c r="AE2218" s="2" t="str">
        <f>IF('pg5'!C220&lt;&gt;"",COUNTIF(AD2:AD3002,'pg5'!C220)&gt;4,"--")</f>
        <v>--</v>
      </c>
      <c r="AF2218" s="1" t="str">
        <f ca="1">IF(startDate="",0,IF(AND('pg5'!T220&gt;=startDate,'pg5'!T220&lt;=endDate,'pg5'!R220&lt;&gt;""),'pg5'!R220,""))</f>
        <v/>
      </c>
      <c r="AG2218" s="110" t="str">
        <f>IF(AC2218="","",COUNTIFS(AC2:AC3002,AC2218))</f>
        <v/>
      </c>
      <c r="AH2218" s="2" t="str">
        <f ca="1">IFERROR(MONTH('pg5'!T220),"--")</f>
        <v>--</v>
      </c>
      <c r="AI2218" s="1">
        <f ca="1">COUNTIFS(AC2:AC3002,'pg5'!C220,AH2:AH3002,AH2218)</f>
        <v>0</v>
      </c>
    </row>
    <row r="2219" spans="27:35" ht="12.75" customHeight="1">
      <c r="AA2219" s="1">
        <f t="shared" si="35"/>
        <v>2218</v>
      </c>
      <c r="AB2219" s="1" t="b">
        <f>AND('pg5'!S221&lt;&gt;"Cancelled",'pg5'!S221&lt;&gt;"Account",'pg5'!S221&lt;&gt;"Pending",'pg5'!S221&lt;&gt;"")</f>
        <v>0</v>
      </c>
      <c r="AC2219" s="1" t="str">
        <f>IF(AB2219=TRUE,'pg5'!C221,"")</f>
        <v/>
      </c>
      <c r="AD2219" s="1" t="str">
        <f>IF('pg5'!S221="Ordered",'pg5'!C221,"")</f>
        <v/>
      </c>
      <c r="AE2219" s="2" t="str">
        <f>IF('pg5'!C221&lt;&gt;"",COUNTIF(AD2:AD3002,'pg5'!C221)&gt;4,"--")</f>
        <v>--</v>
      </c>
      <c r="AF2219" s="1" t="str">
        <f ca="1">IF(startDate="",0,IF(AND('pg5'!T221&gt;=startDate,'pg5'!T221&lt;=endDate,'pg5'!R221&lt;&gt;""),'pg5'!R221,""))</f>
        <v/>
      </c>
      <c r="AG2219" s="110" t="str">
        <f>IF(AC2219="","",COUNTIFS(AC2:AC3002,AC2219))</f>
        <v/>
      </c>
      <c r="AH2219" s="2" t="str">
        <f ca="1">IFERROR(MONTH('pg5'!T221),"--")</f>
        <v>--</v>
      </c>
      <c r="AI2219" s="1">
        <f ca="1">COUNTIFS(AC2:AC3002,'pg5'!C221,AH2:AH3002,AH2219)</f>
        <v>0</v>
      </c>
    </row>
    <row r="2220" spans="27:35" ht="12.75" customHeight="1">
      <c r="AA2220" s="1">
        <f t="shared" si="35"/>
        <v>2219</v>
      </c>
      <c r="AB2220" s="1" t="b">
        <f>AND('pg5'!S222&lt;&gt;"Cancelled",'pg5'!S222&lt;&gt;"Account",'pg5'!S222&lt;&gt;"Pending",'pg5'!S222&lt;&gt;"")</f>
        <v>0</v>
      </c>
      <c r="AC2220" s="1" t="str">
        <f>IF(AB2220=TRUE,'pg5'!C222,"")</f>
        <v/>
      </c>
      <c r="AD2220" s="1" t="str">
        <f>IF('pg5'!S222="Ordered",'pg5'!C222,"")</f>
        <v/>
      </c>
      <c r="AE2220" s="2" t="str">
        <f>IF('pg5'!C222&lt;&gt;"",COUNTIF(AD2:AD3002,'pg5'!C222)&gt;4,"--")</f>
        <v>--</v>
      </c>
      <c r="AF2220" s="1" t="str">
        <f ca="1">IF(startDate="",0,IF(AND('pg5'!T222&gt;=startDate,'pg5'!T222&lt;=endDate,'pg5'!R222&lt;&gt;""),'pg5'!R222,""))</f>
        <v/>
      </c>
      <c r="AG2220" s="110" t="str">
        <f>IF(AC2220="","",COUNTIFS(AC2:AC3002,AC2220))</f>
        <v/>
      </c>
      <c r="AH2220" s="2" t="str">
        <f ca="1">IFERROR(MONTH('pg5'!T222),"--")</f>
        <v>--</v>
      </c>
      <c r="AI2220" s="1">
        <f ca="1">COUNTIFS(AC2:AC3002,'pg5'!C222,AH2:AH3002,AH2220)</f>
        <v>0</v>
      </c>
    </row>
    <row r="2221" spans="27:35" ht="12.75" customHeight="1">
      <c r="AA2221" s="1">
        <f t="shared" si="35"/>
        <v>2220</v>
      </c>
      <c r="AB2221" s="1" t="b">
        <f>AND('pg5'!S223&lt;&gt;"Cancelled",'pg5'!S223&lt;&gt;"Account",'pg5'!S223&lt;&gt;"Pending",'pg5'!S223&lt;&gt;"")</f>
        <v>0</v>
      </c>
      <c r="AC2221" s="1" t="str">
        <f>IF(AB2221=TRUE,'pg5'!C223,"")</f>
        <v/>
      </c>
      <c r="AD2221" s="1" t="str">
        <f>IF('pg5'!S223="Ordered",'pg5'!C223,"")</f>
        <v/>
      </c>
      <c r="AE2221" s="2" t="str">
        <f>IF('pg5'!C223&lt;&gt;"",COUNTIF(AD2:AD3002,'pg5'!C223)&gt;4,"--")</f>
        <v>--</v>
      </c>
      <c r="AF2221" s="1" t="str">
        <f ca="1">IF(startDate="",0,IF(AND('pg5'!T223&gt;=startDate,'pg5'!T223&lt;=endDate,'pg5'!R223&lt;&gt;""),'pg5'!R223,""))</f>
        <v/>
      </c>
      <c r="AG2221" s="110" t="str">
        <f>IF(AC2221="","",COUNTIFS(AC2:AC3002,AC2221))</f>
        <v/>
      </c>
      <c r="AH2221" s="2" t="str">
        <f ca="1">IFERROR(MONTH('pg5'!T223),"--")</f>
        <v>--</v>
      </c>
      <c r="AI2221" s="1">
        <f ca="1">COUNTIFS(AC2:AC3002,'pg5'!C223,AH2:AH3002,AH2221)</f>
        <v>0</v>
      </c>
    </row>
    <row r="2222" spans="27:35" ht="12.75" customHeight="1">
      <c r="AA2222" s="1">
        <f t="shared" si="35"/>
        <v>2221</v>
      </c>
      <c r="AB2222" s="1" t="b">
        <f>AND('pg5'!S224&lt;&gt;"Cancelled",'pg5'!S224&lt;&gt;"Account",'pg5'!S224&lt;&gt;"Pending",'pg5'!S224&lt;&gt;"")</f>
        <v>0</v>
      </c>
      <c r="AC2222" s="1" t="str">
        <f>IF(AB2222=TRUE,'pg5'!C224,"")</f>
        <v/>
      </c>
      <c r="AD2222" s="1" t="str">
        <f>IF('pg5'!S224="Ordered",'pg5'!C224,"")</f>
        <v/>
      </c>
      <c r="AE2222" s="2" t="str">
        <f>IF('pg5'!C224&lt;&gt;"",COUNTIF(AD2:AD3002,'pg5'!C224)&gt;4,"--")</f>
        <v>--</v>
      </c>
      <c r="AF2222" s="1" t="str">
        <f ca="1">IF(startDate="",0,IF(AND('pg5'!T224&gt;=startDate,'pg5'!T224&lt;=endDate,'pg5'!R224&lt;&gt;""),'pg5'!R224,""))</f>
        <v/>
      </c>
      <c r="AG2222" s="110" t="str">
        <f>IF(AC2222="","",COUNTIFS(AC2:AC3002,AC2222))</f>
        <v/>
      </c>
      <c r="AH2222" s="2" t="str">
        <f ca="1">IFERROR(MONTH('pg5'!T224),"--")</f>
        <v>--</v>
      </c>
      <c r="AI2222" s="1">
        <f ca="1">COUNTIFS(AC2:AC3002,'pg5'!C224,AH2:AH3002,AH2222)</f>
        <v>0</v>
      </c>
    </row>
    <row r="2223" spans="27:35" ht="12.75" customHeight="1">
      <c r="AA2223" s="1">
        <f t="shared" si="35"/>
        <v>2222</v>
      </c>
      <c r="AB2223" s="1" t="b">
        <f>AND('pg5'!S225&lt;&gt;"Cancelled",'pg5'!S225&lt;&gt;"Account",'pg5'!S225&lt;&gt;"Pending",'pg5'!S225&lt;&gt;"")</f>
        <v>0</v>
      </c>
      <c r="AC2223" s="1" t="str">
        <f>IF(AB2223=TRUE,'pg5'!C225,"")</f>
        <v/>
      </c>
      <c r="AD2223" s="1" t="str">
        <f>IF('pg5'!S225="Ordered",'pg5'!C225,"")</f>
        <v/>
      </c>
      <c r="AE2223" s="2" t="str">
        <f>IF('pg5'!C225&lt;&gt;"",COUNTIF(AD2:AD3002,'pg5'!C225)&gt;4,"--")</f>
        <v>--</v>
      </c>
      <c r="AF2223" s="1" t="str">
        <f ca="1">IF(startDate="",0,IF(AND('pg5'!T225&gt;=startDate,'pg5'!T225&lt;=endDate,'pg5'!R225&lt;&gt;""),'pg5'!R225,""))</f>
        <v/>
      </c>
      <c r="AG2223" s="110" t="str">
        <f>IF(AC2223="","",COUNTIFS(AC2:AC3002,AC2223))</f>
        <v/>
      </c>
      <c r="AH2223" s="2" t="str">
        <f ca="1">IFERROR(MONTH('pg5'!T225),"--")</f>
        <v>--</v>
      </c>
      <c r="AI2223" s="1">
        <f ca="1">COUNTIFS(AC2:AC3002,'pg5'!C225,AH2:AH3002,AH2223)</f>
        <v>0</v>
      </c>
    </row>
    <row r="2224" spans="27:35" ht="12.75" customHeight="1">
      <c r="AA2224" s="1">
        <f t="shared" si="35"/>
        <v>2223</v>
      </c>
      <c r="AB2224" s="1" t="b">
        <f>AND('pg5'!S226&lt;&gt;"Cancelled",'pg5'!S226&lt;&gt;"Account",'pg5'!S226&lt;&gt;"Pending",'pg5'!S226&lt;&gt;"")</f>
        <v>0</v>
      </c>
      <c r="AC2224" s="1" t="str">
        <f>IF(AB2224=TRUE,'pg5'!C226,"")</f>
        <v/>
      </c>
      <c r="AD2224" s="1" t="str">
        <f>IF('pg5'!S226="Ordered",'pg5'!C226,"")</f>
        <v/>
      </c>
      <c r="AE2224" s="2" t="str">
        <f>IF('pg5'!C226&lt;&gt;"",COUNTIF(AD2:AD3002,'pg5'!C226)&gt;4,"--")</f>
        <v>--</v>
      </c>
      <c r="AF2224" s="1" t="str">
        <f ca="1">IF(startDate="",0,IF(AND('pg5'!T226&gt;=startDate,'pg5'!T226&lt;=endDate,'pg5'!R226&lt;&gt;""),'pg5'!R226,""))</f>
        <v/>
      </c>
      <c r="AG2224" s="110" t="str">
        <f>IF(AC2224="","",COUNTIFS(AC2:AC3002,AC2224))</f>
        <v/>
      </c>
      <c r="AH2224" s="2" t="str">
        <f ca="1">IFERROR(MONTH('pg5'!T226),"--")</f>
        <v>--</v>
      </c>
      <c r="AI2224" s="1">
        <f ca="1">COUNTIFS(AC2:AC3002,'pg5'!C226,AH2:AH3002,AH2224)</f>
        <v>0</v>
      </c>
    </row>
    <row r="2225" spans="27:35" ht="12.75" customHeight="1">
      <c r="AA2225" s="1">
        <f t="shared" si="35"/>
        <v>2224</v>
      </c>
      <c r="AB2225" s="1" t="b">
        <f>AND('pg5'!S227&lt;&gt;"Cancelled",'pg5'!S227&lt;&gt;"Account",'pg5'!S227&lt;&gt;"Pending",'pg5'!S227&lt;&gt;"")</f>
        <v>0</v>
      </c>
      <c r="AC2225" s="1" t="str">
        <f>IF(AB2225=TRUE,'pg5'!C227,"")</f>
        <v/>
      </c>
      <c r="AD2225" s="1" t="str">
        <f>IF('pg5'!S227="Ordered",'pg5'!C227,"")</f>
        <v/>
      </c>
      <c r="AE2225" s="2" t="str">
        <f>IF('pg5'!C227&lt;&gt;"",COUNTIF(AD2:AD3002,'pg5'!C227)&gt;4,"--")</f>
        <v>--</v>
      </c>
      <c r="AF2225" s="1" t="str">
        <f ca="1">IF(startDate="",0,IF(AND('pg5'!T227&gt;=startDate,'pg5'!T227&lt;=endDate,'pg5'!R227&lt;&gt;""),'pg5'!R227,""))</f>
        <v/>
      </c>
      <c r="AG2225" s="110" t="str">
        <f>IF(AC2225="","",COUNTIFS(AC2:AC3002,AC2225))</f>
        <v/>
      </c>
      <c r="AH2225" s="2" t="str">
        <f ca="1">IFERROR(MONTH('pg5'!T227),"--")</f>
        <v>--</v>
      </c>
      <c r="AI2225" s="1">
        <f ca="1">COUNTIFS(AC2:AC3002,'pg5'!C227,AH2:AH3002,AH2225)</f>
        <v>0</v>
      </c>
    </row>
    <row r="2226" spans="27:35" ht="12.75" customHeight="1">
      <c r="AA2226" s="1">
        <f t="shared" si="35"/>
        <v>2225</v>
      </c>
      <c r="AB2226" s="1" t="b">
        <f>AND('pg5'!S228&lt;&gt;"Cancelled",'pg5'!S228&lt;&gt;"Account",'pg5'!S228&lt;&gt;"Pending",'pg5'!S228&lt;&gt;"")</f>
        <v>0</v>
      </c>
      <c r="AC2226" s="1" t="str">
        <f>IF(AB2226=TRUE,'pg5'!C228,"")</f>
        <v/>
      </c>
      <c r="AD2226" s="1" t="str">
        <f>IF('pg5'!S228="Ordered",'pg5'!C228,"")</f>
        <v/>
      </c>
      <c r="AE2226" s="2" t="str">
        <f>IF('pg5'!C228&lt;&gt;"",COUNTIF(AD2:AD3002,'pg5'!C228)&gt;4,"--")</f>
        <v>--</v>
      </c>
      <c r="AF2226" s="1" t="str">
        <f ca="1">IF(startDate="",0,IF(AND('pg5'!T228&gt;=startDate,'pg5'!T228&lt;=endDate,'pg5'!R228&lt;&gt;""),'pg5'!R228,""))</f>
        <v/>
      </c>
      <c r="AG2226" s="110" t="str">
        <f>IF(AC2226="","",COUNTIFS(AC2:AC3002,AC2226))</f>
        <v/>
      </c>
      <c r="AH2226" s="2" t="str">
        <f ca="1">IFERROR(MONTH('pg5'!T228),"--")</f>
        <v>--</v>
      </c>
      <c r="AI2226" s="1">
        <f ca="1">COUNTIFS(AC2:AC3002,'pg5'!C228,AH2:AH3002,AH2226)</f>
        <v>0</v>
      </c>
    </row>
    <row r="2227" spans="27:35" ht="12.75" customHeight="1">
      <c r="AA2227" s="1">
        <f t="shared" si="35"/>
        <v>2226</v>
      </c>
      <c r="AB2227" s="1" t="b">
        <f>AND('pg5'!S229&lt;&gt;"Cancelled",'pg5'!S229&lt;&gt;"Account",'pg5'!S229&lt;&gt;"Pending",'pg5'!S229&lt;&gt;"")</f>
        <v>0</v>
      </c>
      <c r="AC2227" s="1" t="str">
        <f>IF(AB2227=TRUE,'pg5'!C229,"")</f>
        <v/>
      </c>
      <c r="AD2227" s="1" t="str">
        <f>IF('pg5'!S229="Ordered",'pg5'!C229,"")</f>
        <v/>
      </c>
      <c r="AE2227" s="2" t="str">
        <f>IF('pg5'!C229&lt;&gt;"",COUNTIF(AD2:AD3002,'pg5'!C229)&gt;4,"--")</f>
        <v>--</v>
      </c>
      <c r="AF2227" s="1" t="str">
        <f ca="1">IF(startDate="",0,IF(AND('pg5'!T229&gt;=startDate,'pg5'!T229&lt;=endDate,'pg5'!R229&lt;&gt;""),'pg5'!R229,""))</f>
        <v/>
      </c>
      <c r="AG2227" s="110" t="str">
        <f>IF(AC2227="","",COUNTIFS(AC2:AC3002,AC2227))</f>
        <v/>
      </c>
      <c r="AH2227" s="2" t="str">
        <f ca="1">IFERROR(MONTH('pg5'!T229),"--")</f>
        <v>--</v>
      </c>
      <c r="AI2227" s="1">
        <f ca="1">COUNTIFS(AC2:AC3002,'pg5'!C229,AH2:AH3002,AH2227)</f>
        <v>0</v>
      </c>
    </row>
    <row r="2228" spans="27:35" ht="12.75" customHeight="1">
      <c r="AA2228" s="1">
        <f t="shared" si="35"/>
        <v>2227</v>
      </c>
      <c r="AB2228" s="1" t="b">
        <f>AND('pg5'!S230&lt;&gt;"Cancelled",'pg5'!S230&lt;&gt;"Account",'pg5'!S230&lt;&gt;"Pending",'pg5'!S230&lt;&gt;"")</f>
        <v>0</v>
      </c>
      <c r="AC2228" s="1" t="str">
        <f>IF(AB2228=TRUE,'pg5'!C230,"")</f>
        <v/>
      </c>
      <c r="AD2228" s="1" t="str">
        <f>IF('pg5'!S230="Ordered",'pg5'!C230,"")</f>
        <v/>
      </c>
      <c r="AE2228" s="2" t="str">
        <f>IF('pg5'!C230&lt;&gt;"",COUNTIF(AD2:AD3002,'pg5'!C230)&gt;4,"--")</f>
        <v>--</v>
      </c>
      <c r="AF2228" s="1" t="str">
        <f ca="1">IF(startDate="",0,IF(AND('pg5'!T230&gt;=startDate,'pg5'!T230&lt;=endDate,'pg5'!R230&lt;&gt;""),'pg5'!R230,""))</f>
        <v/>
      </c>
      <c r="AG2228" s="110" t="str">
        <f>IF(AC2228="","",COUNTIFS(AC2:AC3002,AC2228))</f>
        <v/>
      </c>
      <c r="AH2228" s="2" t="str">
        <f ca="1">IFERROR(MONTH('pg5'!T230),"--")</f>
        <v>--</v>
      </c>
      <c r="AI2228" s="1">
        <f ca="1">COUNTIFS(AC2:AC3002,'pg5'!C230,AH2:AH3002,AH2228)</f>
        <v>0</v>
      </c>
    </row>
    <row r="2229" spans="27:35" ht="12.75" customHeight="1">
      <c r="AA2229" s="1">
        <f t="shared" si="35"/>
        <v>2228</v>
      </c>
      <c r="AB2229" s="1" t="b">
        <f>AND('pg5'!S231&lt;&gt;"Cancelled",'pg5'!S231&lt;&gt;"Account",'pg5'!S231&lt;&gt;"Pending",'pg5'!S231&lt;&gt;"")</f>
        <v>0</v>
      </c>
      <c r="AC2229" s="1" t="str">
        <f>IF(AB2229=TRUE,'pg5'!C231,"")</f>
        <v/>
      </c>
      <c r="AD2229" s="1" t="str">
        <f>IF('pg5'!S231="Ordered",'pg5'!C231,"")</f>
        <v/>
      </c>
      <c r="AE2229" s="2" t="str">
        <f>IF('pg5'!C231&lt;&gt;"",COUNTIF(AD2:AD3002,'pg5'!C231)&gt;4,"--")</f>
        <v>--</v>
      </c>
      <c r="AF2229" s="1" t="str">
        <f ca="1">IF(startDate="",0,IF(AND('pg5'!T231&gt;=startDate,'pg5'!T231&lt;=endDate,'pg5'!R231&lt;&gt;""),'pg5'!R231,""))</f>
        <v/>
      </c>
      <c r="AG2229" s="110" t="str">
        <f>IF(AC2229="","",COUNTIFS(AC2:AC3002,AC2229))</f>
        <v/>
      </c>
      <c r="AH2229" s="2" t="str">
        <f ca="1">IFERROR(MONTH('pg5'!T231),"--")</f>
        <v>--</v>
      </c>
      <c r="AI2229" s="1">
        <f ca="1">COUNTIFS(AC2:AC3002,'pg5'!C231,AH2:AH3002,AH2229)</f>
        <v>0</v>
      </c>
    </row>
    <row r="2230" spans="27:35" ht="12.75" customHeight="1">
      <c r="AA2230" s="1">
        <f t="shared" si="35"/>
        <v>2229</v>
      </c>
      <c r="AB2230" s="1" t="b">
        <f>AND('pg5'!S232&lt;&gt;"Cancelled",'pg5'!S232&lt;&gt;"Account",'pg5'!S232&lt;&gt;"Pending",'pg5'!S232&lt;&gt;"")</f>
        <v>0</v>
      </c>
      <c r="AC2230" s="1" t="str">
        <f>IF(AB2230=TRUE,'pg5'!C232,"")</f>
        <v/>
      </c>
      <c r="AD2230" s="1" t="str">
        <f>IF('pg5'!S232="Ordered",'pg5'!C232,"")</f>
        <v/>
      </c>
      <c r="AE2230" s="2" t="str">
        <f>IF('pg5'!C232&lt;&gt;"",COUNTIF(AD2:AD3002,'pg5'!C232)&gt;4,"--")</f>
        <v>--</v>
      </c>
      <c r="AF2230" s="1" t="str">
        <f ca="1">IF(startDate="",0,IF(AND('pg5'!T232&gt;=startDate,'pg5'!T232&lt;=endDate,'pg5'!R232&lt;&gt;""),'pg5'!R232,""))</f>
        <v/>
      </c>
      <c r="AG2230" s="110" t="str">
        <f>IF(AC2230="","",COUNTIFS(AC2:AC3002,AC2230))</f>
        <v/>
      </c>
      <c r="AH2230" s="2" t="str">
        <f ca="1">IFERROR(MONTH('pg5'!T232),"--")</f>
        <v>--</v>
      </c>
      <c r="AI2230" s="1">
        <f ca="1">COUNTIFS(AC2:AC3002,'pg5'!C232,AH2:AH3002,AH2230)</f>
        <v>0</v>
      </c>
    </row>
    <row r="2231" spans="27:35" ht="12.75" customHeight="1">
      <c r="AA2231" s="1">
        <f t="shared" si="35"/>
        <v>2230</v>
      </c>
      <c r="AB2231" s="1" t="b">
        <f>AND('pg5'!S233&lt;&gt;"Cancelled",'pg5'!S233&lt;&gt;"Account",'pg5'!S233&lt;&gt;"Pending",'pg5'!S233&lt;&gt;"")</f>
        <v>0</v>
      </c>
      <c r="AC2231" s="1" t="str">
        <f>IF(AB2231=TRUE,'pg5'!C233,"")</f>
        <v/>
      </c>
      <c r="AD2231" s="1" t="str">
        <f>IF('pg5'!S233="Ordered",'pg5'!C233,"")</f>
        <v/>
      </c>
      <c r="AE2231" s="2" t="str">
        <f>IF('pg5'!C233&lt;&gt;"",COUNTIF(AD2:AD3002,'pg5'!C233)&gt;4,"--")</f>
        <v>--</v>
      </c>
      <c r="AF2231" s="1" t="str">
        <f ca="1">IF(startDate="",0,IF(AND('pg5'!T233&gt;=startDate,'pg5'!T233&lt;=endDate,'pg5'!R233&lt;&gt;""),'pg5'!R233,""))</f>
        <v/>
      </c>
      <c r="AG2231" s="110" t="str">
        <f>IF(AC2231="","",COUNTIFS(AC2:AC3002,AC2231))</f>
        <v/>
      </c>
      <c r="AH2231" s="2" t="str">
        <f ca="1">IFERROR(MONTH('pg5'!T233),"--")</f>
        <v>--</v>
      </c>
      <c r="AI2231" s="1">
        <f ca="1">COUNTIFS(AC2:AC3002,'pg5'!C233,AH2:AH3002,AH2231)</f>
        <v>0</v>
      </c>
    </row>
    <row r="2232" spans="27:35" ht="12.75" customHeight="1">
      <c r="AA2232" s="1">
        <f t="shared" si="35"/>
        <v>2231</v>
      </c>
      <c r="AB2232" s="1" t="b">
        <f>AND('pg5'!S234&lt;&gt;"Cancelled",'pg5'!S234&lt;&gt;"Account",'pg5'!S234&lt;&gt;"Pending",'pg5'!S234&lt;&gt;"")</f>
        <v>0</v>
      </c>
      <c r="AC2232" s="1" t="str">
        <f>IF(AB2232=TRUE,'pg5'!C234,"")</f>
        <v/>
      </c>
      <c r="AD2232" s="1" t="str">
        <f>IF('pg5'!S234="Ordered",'pg5'!C234,"")</f>
        <v/>
      </c>
      <c r="AE2232" s="2" t="str">
        <f>IF('pg5'!C234&lt;&gt;"",COUNTIF(AD2:AD3002,'pg5'!C234)&gt;4,"--")</f>
        <v>--</v>
      </c>
      <c r="AF2232" s="1" t="str">
        <f ca="1">IF(startDate="",0,IF(AND('pg5'!T234&gt;=startDate,'pg5'!T234&lt;=endDate,'pg5'!R234&lt;&gt;""),'pg5'!R234,""))</f>
        <v/>
      </c>
      <c r="AG2232" s="110" t="str">
        <f>IF(AC2232="","",COUNTIFS(AC2:AC3002,AC2232))</f>
        <v/>
      </c>
      <c r="AH2232" s="2" t="str">
        <f ca="1">IFERROR(MONTH('pg5'!T234),"--")</f>
        <v>--</v>
      </c>
      <c r="AI2232" s="1">
        <f ca="1">COUNTIFS(AC2:AC3002,'pg5'!C234,AH2:AH3002,AH2232)</f>
        <v>0</v>
      </c>
    </row>
    <row r="2233" spans="27:35" ht="12.75" customHeight="1">
      <c r="AA2233" s="1">
        <f t="shared" si="35"/>
        <v>2232</v>
      </c>
      <c r="AB2233" s="1" t="b">
        <f>AND('pg5'!S235&lt;&gt;"Cancelled",'pg5'!S235&lt;&gt;"Account",'pg5'!S235&lt;&gt;"Pending",'pg5'!S235&lt;&gt;"")</f>
        <v>0</v>
      </c>
      <c r="AC2233" s="1" t="str">
        <f>IF(AB2233=TRUE,'pg5'!C235,"")</f>
        <v/>
      </c>
      <c r="AD2233" s="1" t="str">
        <f>IF('pg5'!S235="Ordered",'pg5'!C235,"")</f>
        <v/>
      </c>
      <c r="AE2233" s="2" t="str">
        <f>IF('pg5'!C235&lt;&gt;"",COUNTIF(AD2:AD3002,'pg5'!C235)&gt;4,"--")</f>
        <v>--</v>
      </c>
      <c r="AF2233" s="1" t="str">
        <f ca="1">IF(startDate="",0,IF(AND('pg5'!T235&gt;=startDate,'pg5'!T235&lt;=endDate,'pg5'!R235&lt;&gt;""),'pg5'!R235,""))</f>
        <v/>
      </c>
      <c r="AG2233" s="110" t="str">
        <f>IF(AC2233="","",COUNTIFS(AC2:AC3002,AC2233))</f>
        <v/>
      </c>
      <c r="AH2233" s="2" t="str">
        <f ca="1">IFERROR(MONTH('pg5'!T235),"--")</f>
        <v>--</v>
      </c>
      <c r="AI2233" s="1">
        <f ca="1">COUNTIFS(AC2:AC3002,'pg5'!C235,AH2:AH3002,AH2233)</f>
        <v>0</v>
      </c>
    </row>
    <row r="2234" spans="27:35" ht="12.75" customHeight="1">
      <c r="AA2234" s="1">
        <f t="shared" si="35"/>
        <v>2233</v>
      </c>
      <c r="AB2234" s="1" t="b">
        <f>AND('pg5'!S236&lt;&gt;"Cancelled",'pg5'!S236&lt;&gt;"Account",'pg5'!S236&lt;&gt;"Pending",'pg5'!S236&lt;&gt;"")</f>
        <v>0</v>
      </c>
      <c r="AC2234" s="1" t="str">
        <f>IF(AB2234=TRUE,'pg5'!C236,"")</f>
        <v/>
      </c>
      <c r="AD2234" s="1" t="str">
        <f>IF('pg5'!S236="Ordered",'pg5'!C236,"")</f>
        <v/>
      </c>
      <c r="AE2234" s="2" t="str">
        <f>IF('pg5'!C236&lt;&gt;"",COUNTIF(AD2:AD3002,'pg5'!C236)&gt;4,"--")</f>
        <v>--</v>
      </c>
      <c r="AF2234" s="1" t="str">
        <f ca="1">IF(startDate="",0,IF(AND('pg5'!T236&gt;=startDate,'pg5'!T236&lt;=endDate,'pg5'!R236&lt;&gt;""),'pg5'!R236,""))</f>
        <v/>
      </c>
      <c r="AG2234" s="110" t="str">
        <f>IF(AC2234="","",COUNTIFS(AC2:AC3002,AC2234))</f>
        <v/>
      </c>
      <c r="AH2234" s="2" t="str">
        <f ca="1">IFERROR(MONTH('pg5'!T236),"--")</f>
        <v>--</v>
      </c>
      <c r="AI2234" s="1">
        <f ca="1">COUNTIFS(AC2:AC3002,'pg5'!C236,AH2:AH3002,AH2234)</f>
        <v>0</v>
      </c>
    </row>
    <row r="2235" spans="27:35" ht="12.75" customHeight="1">
      <c r="AA2235" s="1">
        <f t="shared" si="35"/>
        <v>2234</v>
      </c>
      <c r="AB2235" s="1" t="b">
        <f>AND('pg5'!S237&lt;&gt;"Cancelled",'pg5'!S237&lt;&gt;"Account",'pg5'!S237&lt;&gt;"Pending",'pg5'!S237&lt;&gt;"")</f>
        <v>0</v>
      </c>
      <c r="AC2235" s="1" t="str">
        <f>IF(AB2235=TRUE,'pg5'!C237,"")</f>
        <v/>
      </c>
      <c r="AD2235" s="1" t="str">
        <f>IF('pg5'!S237="Ordered",'pg5'!C237,"")</f>
        <v/>
      </c>
      <c r="AE2235" s="2" t="str">
        <f>IF('pg5'!C237&lt;&gt;"",COUNTIF(AD2:AD3002,'pg5'!C237)&gt;4,"--")</f>
        <v>--</v>
      </c>
      <c r="AF2235" s="1" t="str">
        <f ca="1">IF(startDate="",0,IF(AND('pg5'!T237&gt;=startDate,'pg5'!T237&lt;=endDate,'pg5'!R237&lt;&gt;""),'pg5'!R237,""))</f>
        <v/>
      </c>
      <c r="AG2235" s="110" t="str">
        <f>IF(AC2235="","",COUNTIFS(AC2:AC3002,AC2235))</f>
        <v/>
      </c>
      <c r="AH2235" s="2" t="str">
        <f ca="1">IFERROR(MONTH('pg5'!T237),"--")</f>
        <v>--</v>
      </c>
      <c r="AI2235" s="1">
        <f ca="1">COUNTIFS(AC2:AC3002,'pg5'!C237,AH2:AH3002,AH2235)</f>
        <v>0</v>
      </c>
    </row>
    <row r="2236" spans="27:35" ht="12.75" customHeight="1">
      <c r="AA2236" s="1">
        <f t="shared" si="35"/>
        <v>2235</v>
      </c>
      <c r="AB2236" s="1" t="b">
        <f>AND('pg5'!S238&lt;&gt;"Cancelled",'pg5'!S238&lt;&gt;"Account",'pg5'!S238&lt;&gt;"Pending",'pg5'!S238&lt;&gt;"")</f>
        <v>0</v>
      </c>
      <c r="AC2236" s="1" t="str">
        <f>IF(AB2236=TRUE,'pg5'!C238,"")</f>
        <v/>
      </c>
      <c r="AD2236" s="1" t="str">
        <f>IF('pg5'!S238="Ordered",'pg5'!C238,"")</f>
        <v/>
      </c>
      <c r="AE2236" s="2" t="str">
        <f>IF('pg5'!C238&lt;&gt;"",COUNTIF(AD2:AD3002,'pg5'!C238)&gt;4,"--")</f>
        <v>--</v>
      </c>
      <c r="AF2236" s="1" t="str">
        <f ca="1">IF(startDate="",0,IF(AND('pg5'!T238&gt;=startDate,'pg5'!T238&lt;=endDate,'pg5'!R238&lt;&gt;""),'pg5'!R238,""))</f>
        <v/>
      </c>
      <c r="AG2236" s="110" t="str">
        <f>IF(AC2236="","",COUNTIFS(AC2:AC3002,AC2236))</f>
        <v/>
      </c>
      <c r="AH2236" s="2" t="str">
        <f ca="1">IFERROR(MONTH('pg5'!T238),"--")</f>
        <v>--</v>
      </c>
      <c r="AI2236" s="1">
        <f ca="1">COUNTIFS(AC2:AC3002,'pg5'!C238,AH2:AH3002,AH2236)</f>
        <v>0</v>
      </c>
    </row>
    <row r="2237" spans="27:35" ht="12.75" customHeight="1">
      <c r="AA2237" s="1">
        <f t="shared" si="35"/>
        <v>2236</v>
      </c>
      <c r="AB2237" s="1" t="b">
        <f>AND('pg5'!S239&lt;&gt;"Cancelled",'pg5'!S239&lt;&gt;"Account",'pg5'!S239&lt;&gt;"Pending",'pg5'!S239&lt;&gt;"")</f>
        <v>0</v>
      </c>
      <c r="AC2237" s="1" t="str">
        <f>IF(AB2237=TRUE,'pg5'!C239,"")</f>
        <v/>
      </c>
      <c r="AD2237" s="1" t="str">
        <f>IF('pg5'!S239="Ordered",'pg5'!C239,"")</f>
        <v/>
      </c>
      <c r="AE2237" s="2" t="str">
        <f>IF('pg5'!C239&lt;&gt;"",COUNTIF(AD2:AD3002,'pg5'!C239)&gt;4,"--")</f>
        <v>--</v>
      </c>
      <c r="AF2237" s="1" t="str">
        <f ca="1">IF(startDate="",0,IF(AND('pg5'!T239&gt;=startDate,'pg5'!T239&lt;=endDate,'pg5'!R239&lt;&gt;""),'pg5'!R239,""))</f>
        <v/>
      </c>
      <c r="AG2237" s="110" t="str">
        <f>IF(AC2237="","",COUNTIFS(AC2:AC3002,AC2237))</f>
        <v/>
      </c>
      <c r="AH2237" s="2" t="str">
        <f ca="1">IFERROR(MONTH('pg5'!T239),"--")</f>
        <v>--</v>
      </c>
      <c r="AI2237" s="1">
        <f ca="1">COUNTIFS(AC2:AC3002,'pg5'!C239,AH2:AH3002,AH2237)</f>
        <v>0</v>
      </c>
    </row>
    <row r="2238" spans="27:35" ht="12.75" customHeight="1">
      <c r="AA2238" s="1">
        <f t="shared" si="35"/>
        <v>2237</v>
      </c>
      <c r="AB2238" s="1" t="b">
        <f>AND('pg5'!S240&lt;&gt;"Cancelled",'pg5'!S240&lt;&gt;"Account",'pg5'!S240&lt;&gt;"Pending",'pg5'!S240&lt;&gt;"")</f>
        <v>0</v>
      </c>
      <c r="AC2238" s="1" t="str">
        <f>IF(AB2238=TRUE,'pg5'!C240,"")</f>
        <v/>
      </c>
      <c r="AD2238" s="1" t="str">
        <f>IF('pg5'!S240="Ordered",'pg5'!C240,"")</f>
        <v/>
      </c>
      <c r="AE2238" s="2" t="str">
        <f>IF('pg5'!C240&lt;&gt;"",COUNTIF(AD2:AD3002,'pg5'!C240)&gt;4,"--")</f>
        <v>--</v>
      </c>
      <c r="AF2238" s="1" t="str">
        <f ca="1">IF(startDate="",0,IF(AND('pg5'!T240&gt;=startDate,'pg5'!T240&lt;=endDate,'pg5'!R240&lt;&gt;""),'pg5'!R240,""))</f>
        <v/>
      </c>
      <c r="AG2238" s="110" t="str">
        <f>IF(AC2238="","",COUNTIFS(AC2:AC3002,AC2238))</f>
        <v/>
      </c>
      <c r="AH2238" s="2" t="str">
        <f ca="1">IFERROR(MONTH('pg5'!T240),"--")</f>
        <v>--</v>
      </c>
      <c r="AI2238" s="1">
        <f ca="1">COUNTIFS(AC2:AC3002,'pg5'!C240,AH2:AH3002,AH2238)</f>
        <v>0</v>
      </c>
    </row>
    <row r="2239" spans="27:35" ht="12.75" customHeight="1">
      <c r="AA2239" s="1">
        <f t="shared" si="35"/>
        <v>2238</v>
      </c>
      <c r="AB2239" s="1" t="b">
        <f>AND('pg5'!S241&lt;&gt;"Cancelled",'pg5'!S241&lt;&gt;"Account",'pg5'!S241&lt;&gt;"Pending",'pg5'!S241&lt;&gt;"")</f>
        <v>0</v>
      </c>
      <c r="AC2239" s="1" t="str">
        <f>IF(AB2239=TRUE,'pg5'!C241,"")</f>
        <v/>
      </c>
      <c r="AD2239" s="1" t="str">
        <f>IF('pg5'!S241="Ordered",'pg5'!C241,"")</f>
        <v/>
      </c>
      <c r="AE2239" s="2" t="str">
        <f>IF('pg5'!C241&lt;&gt;"",COUNTIF(AD2:AD3002,'pg5'!C241)&gt;4,"--")</f>
        <v>--</v>
      </c>
      <c r="AF2239" s="1" t="str">
        <f ca="1">IF(startDate="",0,IF(AND('pg5'!T241&gt;=startDate,'pg5'!T241&lt;=endDate,'pg5'!R241&lt;&gt;""),'pg5'!R241,""))</f>
        <v/>
      </c>
      <c r="AG2239" s="110" t="str">
        <f>IF(AC2239="","",COUNTIFS(AC2:AC3002,AC2239))</f>
        <v/>
      </c>
      <c r="AH2239" s="2" t="str">
        <f ca="1">IFERROR(MONTH('pg5'!T241),"--")</f>
        <v>--</v>
      </c>
      <c r="AI2239" s="1">
        <f ca="1">COUNTIFS(AC2:AC3002,'pg5'!C241,AH2:AH3002,AH2239)</f>
        <v>0</v>
      </c>
    </row>
    <row r="2240" spans="27:35" ht="12.75" customHeight="1">
      <c r="AA2240" s="1">
        <f t="shared" si="35"/>
        <v>2239</v>
      </c>
      <c r="AB2240" s="1" t="b">
        <f>AND('pg5'!S242&lt;&gt;"Cancelled",'pg5'!S242&lt;&gt;"Account",'pg5'!S242&lt;&gt;"Pending",'pg5'!S242&lt;&gt;"")</f>
        <v>0</v>
      </c>
      <c r="AC2240" s="1" t="str">
        <f>IF(AB2240=TRUE,'pg5'!C242,"")</f>
        <v/>
      </c>
      <c r="AD2240" s="1" t="str">
        <f>IF('pg5'!S242="Ordered",'pg5'!C242,"")</f>
        <v/>
      </c>
      <c r="AE2240" s="2" t="str">
        <f>IF('pg5'!C242&lt;&gt;"",COUNTIF(AD2:AD3002,'pg5'!C242)&gt;4,"--")</f>
        <v>--</v>
      </c>
      <c r="AF2240" s="1" t="str">
        <f ca="1">IF(startDate="",0,IF(AND('pg5'!T242&gt;=startDate,'pg5'!T242&lt;=endDate,'pg5'!R242&lt;&gt;""),'pg5'!R242,""))</f>
        <v/>
      </c>
      <c r="AG2240" s="110" t="str">
        <f>IF(AC2240="","",COUNTIFS(AC2:AC3002,AC2240))</f>
        <v/>
      </c>
      <c r="AH2240" s="2" t="str">
        <f ca="1">IFERROR(MONTH('pg5'!T242),"--")</f>
        <v>--</v>
      </c>
      <c r="AI2240" s="1">
        <f ca="1">COUNTIFS(AC2:AC3002,'pg5'!C242,AH2:AH3002,AH2240)</f>
        <v>0</v>
      </c>
    </row>
    <row r="2241" spans="27:35" ht="12.75" customHeight="1">
      <c r="AA2241" s="1">
        <f t="shared" si="35"/>
        <v>2240</v>
      </c>
      <c r="AB2241" s="1" t="b">
        <f>AND('pg5'!S243&lt;&gt;"Cancelled",'pg5'!S243&lt;&gt;"Account",'pg5'!S243&lt;&gt;"Pending",'pg5'!S243&lt;&gt;"")</f>
        <v>0</v>
      </c>
      <c r="AC2241" s="1" t="str">
        <f>IF(AB2241=TRUE,'pg5'!C243,"")</f>
        <v/>
      </c>
      <c r="AD2241" s="1" t="str">
        <f>IF('pg5'!S243="Ordered",'pg5'!C243,"")</f>
        <v/>
      </c>
      <c r="AE2241" s="2" t="str">
        <f>IF('pg5'!C243&lt;&gt;"",COUNTIF(AD2:AD3002,'pg5'!C243)&gt;4,"--")</f>
        <v>--</v>
      </c>
      <c r="AF2241" s="1" t="str">
        <f ca="1">IF(startDate="",0,IF(AND('pg5'!T243&gt;=startDate,'pg5'!T243&lt;=endDate,'pg5'!R243&lt;&gt;""),'pg5'!R243,""))</f>
        <v/>
      </c>
      <c r="AG2241" s="110" t="str">
        <f>IF(AC2241="","",COUNTIFS(AC2:AC3002,AC2241))</f>
        <v/>
      </c>
      <c r="AH2241" s="2" t="str">
        <f ca="1">IFERROR(MONTH('pg5'!T243),"--")</f>
        <v>--</v>
      </c>
      <c r="AI2241" s="1">
        <f ca="1">COUNTIFS(AC2:AC3002,'pg5'!C243,AH2:AH3002,AH2241)</f>
        <v>0</v>
      </c>
    </row>
    <row r="2242" spans="27:35" ht="12.75" customHeight="1">
      <c r="AA2242" s="1">
        <f t="shared" si="35"/>
        <v>2241</v>
      </c>
      <c r="AB2242" s="1" t="b">
        <f>AND('pg5'!S244&lt;&gt;"Cancelled",'pg5'!S244&lt;&gt;"Account",'pg5'!S244&lt;&gt;"Pending",'pg5'!S244&lt;&gt;"")</f>
        <v>0</v>
      </c>
      <c r="AC2242" s="1" t="str">
        <f>IF(AB2242=TRUE,'pg5'!C244,"")</f>
        <v/>
      </c>
      <c r="AD2242" s="1" t="str">
        <f>IF('pg5'!S244="Ordered",'pg5'!C244,"")</f>
        <v/>
      </c>
      <c r="AE2242" s="2" t="str">
        <f>IF('pg5'!C244&lt;&gt;"",COUNTIF(AD2:AD3002,'pg5'!C244)&gt;4,"--")</f>
        <v>--</v>
      </c>
      <c r="AF2242" s="1" t="str">
        <f ca="1">IF(startDate="",0,IF(AND('pg5'!T244&gt;=startDate,'pg5'!T244&lt;=endDate,'pg5'!R244&lt;&gt;""),'pg5'!R244,""))</f>
        <v/>
      </c>
      <c r="AG2242" s="110" t="str">
        <f>IF(AC2242="","",COUNTIFS(AC2:AC3002,AC2242))</f>
        <v/>
      </c>
      <c r="AH2242" s="2" t="str">
        <f ca="1">IFERROR(MONTH('pg5'!T244),"--")</f>
        <v>--</v>
      </c>
      <c r="AI2242" s="1">
        <f ca="1">COUNTIFS(AC2:AC3002,'pg5'!C244,AH2:AH3002,AH2242)</f>
        <v>0</v>
      </c>
    </row>
    <row r="2243" spans="27:35" ht="12.75" customHeight="1">
      <c r="AA2243" s="1">
        <f t="shared" si="35"/>
        <v>2242</v>
      </c>
      <c r="AB2243" s="1" t="b">
        <f>AND('pg5'!S245&lt;&gt;"Cancelled",'pg5'!S245&lt;&gt;"Account",'pg5'!S245&lt;&gt;"Pending",'pg5'!S245&lt;&gt;"")</f>
        <v>0</v>
      </c>
      <c r="AC2243" s="1" t="str">
        <f>IF(AB2243=TRUE,'pg5'!C245,"")</f>
        <v/>
      </c>
      <c r="AD2243" s="1" t="str">
        <f>IF('pg5'!S245="Ordered",'pg5'!C245,"")</f>
        <v/>
      </c>
      <c r="AE2243" s="2" t="str">
        <f>IF('pg5'!C245&lt;&gt;"",COUNTIF(AD2:AD3002,'pg5'!C245)&gt;4,"--")</f>
        <v>--</v>
      </c>
      <c r="AF2243" s="1" t="str">
        <f ca="1">IF(startDate="",0,IF(AND('pg5'!T245&gt;=startDate,'pg5'!T245&lt;=endDate,'pg5'!R245&lt;&gt;""),'pg5'!R245,""))</f>
        <v/>
      </c>
      <c r="AG2243" s="110" t="str">
        <f>IF(AC2243="","",COUNTIFS(AC2:AC3002,AC2243))</f>
        <v/>
      </c>
      <c r="AH2243" s="2" t="str">
        <f ca="1">IFERROR(MONTH('pg5'!T245),"--")</f>
        <v>--</v>
      </c>
      <c r="AI2243" s="1">
        <f ca="1">COUNTIFS(AC2:AC3002,'pg5'!C245,AH2:AH3002,AH2243)</f>
        <v>0</v>
      </c>
    </row>
    <row r="2244" spans="27:35" ht="12.75" customHeight="1">
      <c r="AA2244" s="1">
        <f t="shared" ref="AA2244:AA2307" si="36">AA2243+1</f>
        <v>2243</v>
      </c>
      <c r="AB2244" s="1" t="b">
        <f>AND('pg5'!S246&lt;&gt;"Cancelled",'pg5'!S246&lt;&gt;"Account",'pg5'!S246&lt;&gt;"Pending",'pg5'!S246&lt;&gt;"")</f>
        <v>0</v>
      </c>
      <c r="AC2244" s="1" t="str">
        <f>IF(AB2244=TRUE,'pg5'!C246,"")</f>
        <v/>
      </c>
      <c r="AD2244" s="1" t="str">
        <f>IF('pg5'!S246="Ordered",'pg5'!C246,"")</f>
        <v/>
      </c>
      <c r="AE2244" s="2" t="str">
        <f>IF('pg5'!C246&lt;&gt;"",COUNTIF(AD2:AD3002,'pg5'!C246)&gt;4,"--")</f>
        <v>--</v>
      </c>
      <c r="AF2244" s="1" t="str">
        <f ca="1">IF(startDate="",0,IF(AND('pg5'!T246&gt;=startDate,'pg5'!T246&lt;=endDate,'pg5'!R246&lt;&gt;""),'pg5'!R246,""))</f>
        <v/>
      </c>
      <c r="AG2244" s="110" t="str">
        <f>IF(AC2244="","",COUNTIFS(AC2:AC3002,AC2244))</f>
        <v/>
      </c>
      <c r="AH2244" s="2" t="str">
        <f ca="1">IFERROR(MONTH('pg5'!T246),"--")</f>
        <v>--</v>
      </c>
      <c r="AI2244" s="1">
        <f ca="1">COUNTIFS(AC2:AC3002,'pg5'!C246,AH2:AH3002,AH2244)</f>
        <v>0</v>
      </c>
    </row>
    <row r="2245" spans="27:35" ht="12.75" customHeight="1">
      <c r="AA2245" s="1">
        <f t="shared" si="36"/>
        <v>2244</v>
      </c>
      <c r="AB2245" s="1" t="b">
        <f>AND('pg5'!S247&lt;&gt;"Cancelled",'pg5'!S247&lt;&gt;"Account",'pg5'!S247&lt;&gt;"Pending",'pg5'!S247&lt;&gt;"")</f>
        <v>0</v>
      </c>
      <c r="AC2245" s="1" t="str">
        <f>IF(AB2245=TRUE,'pg5'!C247,"")</f>
        <v/>
      </c>
      <c r="AD2245" s="1" t="str">
        <f>IF('pg5'!S247="Ordered",'pg5'!C247,"")</f>
        <v/>
      </c>
      <c r="AE2245" s="2" t="str">
        <f>IF('pg5'!C247&lt;&gt;"",COUNTIF(AD2:AD3002,'pg5'!C247)&gt;4,"--")</f>
        <v>--</v>
      </c>
      <c r="AF2245" s="1" t="str">
        <f ca="1">IF(startDate="",0,IF(AND('pg5'!T247&gt;=startDate,'pg5'!T247&lt;=endDate,'pg5'!R247&lt;&gt;""),'pg5'!R247,""))</f>
        <v/>
      </c>
      <c r="AG2245" s="110" t="str">
        <f>IF(AC2245="","",COUNTIFS(AC2:AC3002,AC2245))</f>
        <v/>
      </c>
      <c r="AH2245" s="2" t="str">
        <f ca="1">IFERROR(MONTH('pg5'!T247),"--")</f>
        <v>--</v>
      </c>
      <c r="AI2245" s="1">
        <f ca="1">COUNTIFS(AC2:AC3002,'pg5'!C247,AH2:AH3002,AH2245)</f>
        <v>0</v>
      </c>
    </row>
    <row r="2246" spans="27:35" ht="12.75" customHeight="1">
      <c r="AA2246" s="1">
        <f t="shared" si="36"/>
        <v>2245</v>
      </c>
      <c r="AB2246" s="1" t="b">
        <f>AND('pg5'!S248&lt;&gt;"Cancelled",'pg5'!S248&lt;&gt;"Account",'pg5'!S248&lt;&gt;"Pending",'pg5'!S248&lt;&gt;"")</f>
        <v>0</v>
      </c>
      <c r="AC2246" s="1" t="str">
        <f>IF(AB2246=TRUE,'pg5'!C248,"")</f>
        <v/>
      </c>
      <c r="AD2246" s="1" t="str">
        <f>IF('pg5'!S248="Ordered",'pg5'!C248,"")</f>
        <v/>
      </c>
      <c r="AE2246" s="2" t="str">
        <f>IF('pg5'!C248&lt;&gt;"",COUNTIF(AD2:AD3002,'pg5'!C248)&gt;4,"--")</f>
        <v>--</v>
      </c>
      <c r="AF2246" s="1" t="str">
        <f ca="1">IF(startDate="",0,IF(AND('pg5'!T248&gt;=startDate,'pg5'!T248&lt;=endDate,'pg5'!R248&lt;&gt;""),'pg5'!R248,""))</f>
        <v/>
      </c>
      <c r="AG2246" s="110" t="str">
        <f>IF(AC2246="","",COUNTIFS(AC2:AC3002,AC2246))</f>
        <v/>
      </c>
      <c r="AH2246" s="2" t="str">
        <f ca="1">IFERROR(MONTH('pg5'!T248),"--")</f>
        <v>--</v>
      </c>
      <c r="AI2246" s="1">
        <f ca="1">COUNTIFS(AC2:AC3002,'pg5'!C248,AH2:AH3002,AH2246)</f>
        <v>0</v>
      </c>
    </row>
    <row r="2247" spans="27:35" ht="12.75" customHeight="1">
      <c r="AA2247" s="1">
        <f t="shared" si="36"/>
        <v>2246</v>
      </c>
      <c r="AB2247" s="1" t="b">
        <f>AND('pg5'!S249&lt;&gt;"Cancelled",'pg5'!S249&lt;&gt;"Account",'pg5'!S249&lt;&gt;"Pending",'pg5'!S249&lt;&gt;"")</f>
        <v>0</v>
      </c>
      <c r="AC2247" s="1" t="str">
        <f>IF(AB2247=TRUE,'pg5'!C249,"")</f>
        <v/>
      </c>
      <c r="AD2247" s="1" t="str">
        <f>IF('pg5'!S249="Ordered",'pg5'!C249,"")</f>
        <v/>
      </c>
      <c r="AE2247" s="2" t="str">
        <f>IF('pg5'!C249&lt;&gt;"",COUNTIF(AD2:AD3002,'pg5'!C249)&gt;4,"--")</f>
        <v>--</v>
      </c>
      <c r="AF2247" s="1" t="str">
        <f ca="1">IF(startDate="",0,IF(AND('pg5'!T249&gt;=startDate,'pg5'!T249&lt;=endDate,'pg5'!R249&lt;&gt;""),'pg5'!R249,""))</f>
        <v/>
      </c>
      <c r="AG2247" s="110" t="str">
        <f>IF(AC2247="","",COUNTIFS(AC2:AC3002,AC2247))</f>
        <v/>
      </c>
      <c r="AH2247" s="2" t="str">
        <f ca="1">IFERROR(MONTH('pg5'!T249),"--")</f>
        <v>--</v>
      </c>
      <c r="AI2247" s="1">
        <f ca="1">COUNTIFS(AC2:AC3002,'pg5'!C249,AH2:AH3002,AH2247)</f>
        <v>0</v>
      </c>
    </row>
    <row r="2248" spans="27:35" ht="12.75" customHeight="1">
      <c r="AA2248" s="1">
        <f t="shared" si="36"/>
        <v>2247</v>
      </c>
      <c r="AB2248" s="1" t="b">
        <f>AND('pg5'!S250&lt;&gt;"Cancelled",'pg5'!S250&lt;&gt;"Account",'pg5'!S250&lt;&gt;"Pending",'pg5'!S250&lt;&gt;"")</f>
        <v>0</v>
      </c>
      <c r="AC2248" s="1" t="str">
        <f>IF(AB2248=TRUE,'pg5'!C250,"")</f>
        <v/>
      </c>
      <c r="AD2248" s="1" t="str">
        <f>IF('pg5'!S250="Ordered",'pg5'!C250,"")</f>
        <v/>
      </c>
      <c r="AE2248" s="2" t="str">
        <f>IF('pg5'!C250&lt;&gt;"",COUNTIF(AD2:AD3002,'pg5'!C250)&gt;4,"--")</f>
        <v>--</v>
      </c>
      <c r="AF2248" s="1" t="str">
        <f ca="1">IF(startDate="",0,IF(AND('pg5'!T250&gt;=startDate,'pg5'!T250&lt;=endDate,'pg5'!R250&lt;&gt;""),'pg5'!R250,""))</f>
        <v/>
      </c>
      <c r="AG2248" s="110" t="str">
        <f>IF(AC2248="","",COUNTIFS(AC2:AC3002,AC2248))</f>
        <v/>
      </c>
      <c r="AH2248" s="2" t="str">
        <f ca="1">IFERROR(MONTH('pg5'!T250),"--")</f>
        <v>--</v>
      </c>
      <c r="AI2248" s="1">
        <f ca="1">COUNTIFS(AC2:AC3002,'pg5'!C250,AH2:AH3002,AH2248)</f>
        <v>0</v>
      </c>
    </row>
    <row r="2249" spans="27:35" ht="12.75" customHeight="1">
      <c r="AA2249" s="1">
        <f t="shared" si="36"/>
        <v>2248</v>
      </c>
      <c r="AB2249" s="1" t="b">
        <f>AND('pg5'!S251&lt;&gt;"Cancelled",'pg5'!S251&lt;&gt;"Account",'pg5'!S251&lt;&gt;"Pending",'pg5'!S251&lt;&gt;"")</f>
        <v>0</v>
      </c>
      <c r="AC2249" s="1" t="str">
        <f>IF(AB2249=TRUE,'pg5'!C251,"")</f>
        <v/>
      </c>
      <c r="AD2249" s="1" t="str">
        <f>IF('pg5'!S251="Ordered",'pg5'!C251,"")</f>
        <v/>
      </c>
      <c r="AE2249" s="2" t="str">
        <f>IF('pg5'!C251&lt;&gt;"",COUNTIF(AD2:AD3002,'pg5'!C251)&gt;4,"--")</f>
        <v>--</v>
      </c>
      <c r="AF2249" s="1" t="str">
        <f ca="1">IF(startDate="",0,IF(AND('pg5'!T251&gt;=startDate,'pg5'!T251&lt;=endDate,'pg5'!R251&lt;&gt;""),'pg5'!R251,""))</f>
        <v/>
      </c>
      <c r="AG2249" s="110" t="str">
        <f>IF(AC2249="","",COUNTIFS(AC2:AC3002,AC2249))</f>
        <v/>
      </c>
      <c r="AH2249" s="2" t="str">
        <f ca="1">IFERROR(MONTH('pg5'!T251),"--")</f>
        <v>--</v>
      </c>
      <c r="AI2249" s="1">
        <f ca="1">COUNTIFS(AC2:AC3002,'pg5'!C251,AH2:AH3002,AH2249)</f>
        <v>0</v>
      </c>
    </row>
    <row r="2250" spans="27:35" ht="12.75" customHeight="1">
      <c r="AA2250" s="1">
        <f t="shared" si="36"/>
        <v>2249</v>
      </c>
      <c r="AB2250" s="1" t="b">
        <f>AND('pg5'!S252&lt;&gt;"Cancelled",'pg5'!S252&lt;&gt;"Account",'pg5'!S252&lt;&gt;"Pending",'pg5'!S252&lt;&gt;"")</f>
        <v>0</v>
      </c>
      <c r="AC2250" s="1" t="str">
        <f>IF(AB2250=TRUE,'pg5'!C252,"")</f>
        <v/>
      </c>
      <c r="AD2250" s="1" t="str">
        <f>IF('pg5'!S252="Ordered",'pg5'!C252,"")</f>
        <v/>
      </c>
      <c r="AE2250" s="2" t="str">
        <f>IF('pg5'!C252&lt;&gt;"",COUNTIF(AD2:AD3002,'pg5'!C252)&gt;4,"--")</f>
        <v>--</v>
      </c>
      <c r="AF2250" s="1" t="str">
        <f ca="1">IF(startDate="",0,IF(AND('pg5'!T252&gt;=startDate,'pg5'!T252&lt;=endDate,'pg5'!R252&lt;&gt;""),'pg5'!R252,""))</f>
        <v/>
      </c>
      <c r="AG2250" s="110" t="str">
        <f>IF(AC2250="","",COUNTIFS(AC2:AC3002,AC2250))</f>
        <v/>
      </c>
      <c r="AH2250" s="2" t="str">
        <f ca="1">IFERROR(MONTH('pg5'!T252),"--")</f>
        <v>--</v>
      </c>
      <c r="AI2250" s="1">
        <f ca="1">COUNTIFS(AC2:AC3002,'pg5'!C252,AH2:AH3002,AH2250)</f>
        <v>0</v>
      </c>
    </row>
    <row r="2251" spans="27:35" ht="12.75" customHeight="1">
      <c r="AA2251" s="1">
        <f t="shared" si="36"/>
        <v>2250</v>
      </c>
      <c r="AB2251" s="1" t="b">
        <f>AND('pg5'!S253&lt;&gt;"Cancelled",'pg5'!S253&lt;&gt;"Account",'pg5'!S253&lt;&gt;"Pending",'pg5'!S253&lt;&gt;"")</f>
        <v>0</v>
      </c>
      <c r="AC2251" s="1" t="str">
        <f>IF(AB2251=TRUE,'pg5'!C253,"")</f>
        <v/>
      </c>
      <c r="AD2251" s="1" t="str">
        <f>IF('pg5'!S253="Ordered",'pg5'!C253,"")</f>
        <v/>
      </c>
      <c r="AE2251" s="2" t="str">
        <f>IF('pg5'!C253&lt;&gt;"",COUNTIF(AD2:AD3002,'pg5'!C253)&gt;4,"--")</f>
        <v>--</v>
      </c>
      <c r="AF2251" s="1" t="str">
        <f ca="1">IF(startDate="",0,IF(AND('pg5'!T253&gt;=startDate,'pg5'!T253&lt;=endDate,'pg5'!R253&lt;&gt;""),'pg5'!R253,""))</f>
        <v/>
      </c>
      <c r="AG2251" s="110" t="str">
        <f>IF(AC2251="","",COUNTIFS(AC2:AC3002,AC2251))</f>
        <v/>
      </c>
      <c r="AH2251" s="2" t="str">
        <f ca="1">IFERROR(MONTH('pg5'!T253),"--")</f>
        <v>--</v>
      </c>
      <c r="AI2251" s="1">
        <f ca="1">COUNTIFS(AC2:AC3002,'pg5'!C253,AH2:AH3002,AH2251)</f>
        <v>0</v>
      </c>
    </row>
    <row r="2252" spans="27:35" ht="12.75" customHeight="1">
      <c r="AA2252" s="1">
        <f t="shared" si="36"/>
        <v>2251</v>
      </c>
      <c r="AB2252" s="1" t="b">
        <f>AND('pg5'!S254&lt;&gt;"Cancelled",'pg5'!S254&lt;&gt;"Account",'pg5'!S254&lt;&gt;"Pending",'pg5'!S254&lt;&gt;"")</f>
        <v>0</v>
      </c>
      <c r="AC2252" s="1" t="str">
        <f>IF(AB2252=TRUE,'pg5'!C254,"")</f>
        <v/>
      </c>
      <c r="AD2252" s="1" t="str">
        <f>IF('pg5'!S254="Ordered",'pg5'!C254,"")</f>
        <v/>
      </c>
      <c r="AE2252" s="2" t="str">
        <f>IF('pg5'!C254&lt;&gt;"",COUNTIF(AD2:AD3002,'pg5'!C254)&gt;4,"--")</f>
        <v>--</v>
      </c>
      <c r="AF2252" s="1" t="str">
        <f ca="1">IF(startDate="",0,IF(AND('pg5'!T254&gt;=startDate,'pg5'!T254&lt;=endDate,'pg5'!R254&lt;&gt;""),'pg5'!R254,""))</f>
        <v/>
      </c>
      <c r="AG2252" s="110" t="str">
        <f>IF(AC2252="","",COUNTIFS(AC2:AC3002,AC2252))</f>
        <v/>
      </c>
      <c r="AH2252" s="2" t="str">
        <f ca="1">IFERROR(MONTH('pg5'!T254),"--")</f>
        <v>--</v>
      </c>
      <c r="AI2252" s="1">
        <f ca="1">COUNTIFS(AC2:AC3002,'pg5'!C254,AH2:AH3002,AH2252)</f>
        <v>0</v>
      </c>
    </row>
    <row r="2253" spans="27:35" ht="12.75" customHeight="1">
      <c r="AA2253" s="1">
        <f t="shared" si="36"/>
        <v>2252</v>
      </c>
      <c r="AB2253" s="1" t="b">
        <f>AND('pg5'!S255&lt;&gt;"Cancelled",'pg5'!S255&lt;&gt;"Account",'pg5'!S255&lt;&gt;"Pending",'pg5'!S255&lt;&gt;"")</f>
        <v>0</v>
      </c>
      <c r="AC2253" s="1" t="str">
        <f>IF(AB2253=TRUE,'pg5'!C255,"")</f>
        <v/>
      </c>
      <c r="AD2253" s="1" t="str">
        <f>IF('pg5'!S255="Ordered",'pg5'!C255,"")</f>
        <v/>
      </c>
      <c r="AE2253" s="2" t="str">
        <f>IF('pg5'!C255&lt;&gt;"",COUNTIF(AD2:AD3002,'pg5'!C255)&gt;4,"--")</f>
        <v>--</v>
      </c>
      <c r="AF2253" s="1" t="str">
        <f ca="1">IF(startDate="",0,IF(AND('pg5'!T255&gt;=startDate,'pg5'!T255&lt;=endDate,'pg5'!R255&lt;&gt;""),'pg5'!R255,""))</f>
        <v/>
      </c>
      <c r="AG2253" s="110" t="str">
        <f>IF(AC2253="","",COUNTIFS(AC2:AC3002,AC2253))</f>
        <v/>
      </c>
      <c r="AH2253" s="2" t="str">
        <f ca="1">IFERROR(MONTH('pg5'!T255),"--")</f>
        <v>--</v>
      </c>
      <c r="AI2253" s="1">
        <f ca="1">COUNTIFS(AC2:AC3002,'pg5'!C255,AH2:AH3002,AH2253)</f>
        <v>0</v>
      </c>
    </row>
    <row r="2254" spans="27:35" ht="12.75" customHeight="1">
      <c r="AA2254" s="1">
        <f t="shared" si="36"/>
        <v>2253</v>
      </c>
      <c r="AB2254" s="1" t="b">
        <f>AND('pg5'!S256&lt;&gt;"Cancelled",'pg5'!S256&lt;&gt;"Account",'pg5'!S256&lt;&gt;"Pending",'pg5'!S256&lt;&gt;"")</f>
        <v>0</v>
      </c>
      <c r="AC2254" s="1" t="str">
        <f>IF(AB2254=TRUE,'pg5'!C256,"")</f>
        <v/>
      </c>
      <c r="AD2254" s="1" t="str">
        <f>IF('pg5'!S256="Ordered",'pg5'!C256,"")</f>
        <v/>
      </c>
      <c r="AE2254" s="2" t="str">
        <f>IF('pg5'!C256&lt;&gt;"",COUNTIF(AD2:AD3002,'pg5'!C256)&gt;4,"--")</f>
        <v>--</v>
      </c>
      <c r="AF2254" s="1" t="str">
        <f ca="1">IF(startDate="",0,IF(AND('pg5'!T256&gt;=startDate,'pg5'!T256&lt;=endDate,'pg5'!R256&lt;&gt;""),'pg5'!R256,""))</f>
        <v/>
      </c>
      <c r="AG2254" s="110" t="str">
        <f>IF(AC2254="","",COUNTIFS(AC2:AC3002,AC2254))</f>
        <v/>
      </c>
      <c r="AH2254" s="2" t="str">
        <f ca="1">IFERROR(MONTH('pg5'!T256),"--")</f>
        <v>--</v>
      </c>
      <c r="AI2254" s="1">
        <f ca="1">COUNTIFS(AC2:AC3002,'pg5'!C256,AH2:AH3002,AH2254)</f>
        <v>0</v>
      </c>
    </row>
    <row r="2255" spans="27:35" ht="12.75" customHeight="1">
      <c r="AA2255" s="1">
        <f t="shared" si="36"/>
        <v>2254</v>
      </c>
      <c r="AB2255" s="1" t="b">
        <f>AND('pg5'!S257&lt;&gt;"Cancelled",'pg5'!S257&lt;&gt;"Account",'pg5'!S257&lt;&gt;"Pending",'pg5'!S257&lt;&gt;"")</f>
        <v>0</v>
      </c>
      <c r="AC2255" s="1" t="str">
        <f>IF(AB2255=TRUE,'pg5'!C257,"")</f>
        <v/>
      </c>
      <c r="AD2255" s="1" t="str">
        <f>IF('pg5'!S257="Ordered",'pg5'!C257,"")</f>
        <v/>
      </c>
      <c r="AE2255" s="2" t="str">
        <f>IF('pg5'!C257&lt;&gt;"",COUNTIF(AD2:AD3002,'pg5'!C257)&gt;4,"--")</f>
        <v>--</v>
      </c>
      <c r="AF2255" s="1" t="str">
        <f ca="1">IF(startDate="",0,IF(AND('pg5'!T257&gt;=startDate,'pg5'!T257&lt;=endDate,'pg5'!R257&lt;&gt;""),'pg5'!R257,""))</f>
        <v/>
      </c>
      <c r="AG2255" s="110" t="str">
        <f>IF(AC2255="","",COUNTIFS(AC2:AC3002,AC2255))</f>
        <v/>
      </c>
      <c r="AH2255" s="2" t="str">
        <f ca="1">IFERROR(MONTH('pg5'!T257),"--")</f>
        <v>--</v>
      </c>
      <c r="AI2255" s="1">
        <f ca="1">COUNTIFS(AC2:AC3002,'pg5'!C257,AH2:AH3002,AH2255)</f>
        <v>0</v>
      </c>
    </row>
    <row r="2256" spans="27:35" ht="12.75" customHeight="1">
      <c r="AA2256" s="1">
        <f t="shared" si="36"/>
        <v>2255</v>
      </c>
      <c r="AB2256" s="1" t="b">
        <f>AND('pg5'!S258&lt;&gt;"Cancelled",'pg5'!S258&lt;&gt;"Account",'pg5'!S258&lt;&gt;"Pending",'pg5'!S258&lt;&gt;"")</f>
        <v>0</v>
      </c>
      <c r="AC2256" s="1" t="str">
        <f>IF(AB2256=TRUE,'pg5'!C258,"")</f>
        <v/>
      </c>
      <c r="AD2256" s="1" t="str">
        <f>IF('pg5'!S258="Ordered",'pg5'!C258,"")</f>
        <v/>
      </c>
      <c r="AE2256" s="2" t="str">
        <f>IF('pg5'!C258&lt;&gt;"",COUNTIF(AD2:AD3002,'pg5'!C258)&gt;4,"--")</f>
        <v>--</v>
      </c>
      <c r="AF2256" s="1" t="str">
        <f ca="1">IF(startDate="",0,IF(AND('pg5'!T258&gt;=startDate,'pg5'!T258&lt;=endDate,'pg5'!R258&lt;&gt;""),'pg5'!R258,""))</f>
        <v/>
      </c>
      <c r="AG2256" s="110" t="str">
        <f>IF(AC2256="","",COUNTIFS(AC2:AC3002,AC2256))</f>
        <v/>
      </c>
      <c r="AH2256" s="2" t="str">
        <f ca="1">IFERROR(MONTH('pg5'!T258),"--")</f>
        <v>--</v>
      </c>
      <c r="AI2256" s="1">
        <f ca="1">COUNTIFS(AC2:AC3002,'pg5'!C258,AH2:AH3002,AH2256)</f>
        <v>0</v>
      </c>
    </row>
    <row r="2257" spans="27:35" ht="12.75" customHeight="1">
      <c r="AA2257" s="1">
        <f t="shared" si="36"/>
        <v>2256</v>
      </c>
      <c r="AB2257" s="1" t="b">
        <f>AND('pg5'!S259&lt;&gt;"Cancelled",'pg5'!S259&lt;&gt;"Account",'pg5'!S259&lt;&gt;"Pending",'pg5'!S259&lt;&gt;"")</f>
        <v>0</v>
      </c>
      <c r="AC2257" s="1" t="str">
        <f>IF(AB2257=TRUE,'pg5'!C259,"")</f>
        <v/>
      </c>
      <c r="AD2257" s="1" t="str">
        <f>IF('pg5'!S259="Ordered",'pg5'!C259,"")</f>
        <v/>
      </c>
      <c r="AE2257" s="2" t="str">
        <f>IF('pg5'!C259&lt;&gt;"",COUNTIF(AD2:AD3002,'pg5'!C259)&gt;4,"--")</f>
        <v>--</v>
      </c>
      <c r="AF2257" s="1" t="str">
        <f ca="1">IF(startDate="",0,IF(AND('pg5'!T259&gt;=startDate,'pg5'!T259&lt;=endDate,'pg5'!R259&lt;&gt;""),'pg5'!R259,""))</f>
        <v/>
      </c>
      <c r="AG2257" s="110" t="str">
        <f>IF(AC2257="","",COUNTIFS(AC2:AC3002,AC2257))</f>
        <v/>
      </c>
      <c r="AH2257" s="2" t="str">
        <f ca="1">IFERROR(MONTH('pg5'!T259),"--")</f>
        <v>--</v>
      </c>
      <c r="AI2257" s="1">
        <f ca="1">COUNTIFS(AC2:AC3002,'pg5'!C259,AH2:AH3002,AH2257)</f>
        <v>0</v>
      </c>
    </row>
    <row r="2258" spans="27:35" ht="12.75" customHeight="1">
      <c r="AA2258" s="1">
        <f t="shared" si="36"/>
        <v>2257</v>
      </c>
      <c r="AB2258" s="1" t="b">
        <f>AND('pg5'!S260&lt;&gt;"Cancelled",'pg5'!S260&lt;&gt;"Account",'pg5'!S260&lt;&gt;"Pending",'pg5'!S260&lt;&gt;"")</f>
        <v>0</v>
      </c>
      <c r="AC2258" s="1" t="str">
        <f>IF(AB2258=TRUE,'pg5'!C260,"")</f>
        <v/>
      </c>
      <c r="AD2258" s="1" t="str">
        <f>IF('pg5'!S260="Ordered",'pg5'!C260,"")</f>
        <v/>
      </c>
      <c r="AE2258" s="2" t="str">
        <f>IF('pg5'!C260&lt;&gt;"",COUNTIF(AD2:AD3002,'pg5'!C260)&gt;4,"--")</f>
        <v>--</v>
      </c>
      <c r="AF2258" s="1" t="str">
        <f ca="1">IF(startDate="",0,IF(AND('pg5'!T260&gt;=startDate,'pg5'!T260&lt;=endDate,'pg5'!R260&lt;&gt;""),'pg5'!R260,""))</f>
        <v/>
      </c>
      <c r="AG2258" s="110" t="str">
        <f>IF(AC2258="","",COUNTIFS(AC2:AC3002,AC2258))</f>
        <v/>
      </c>
      <c r="AH2258" s="2" t="str">
        <f ca="1">IFERROR(MONTH('pg5'!T260),"--")</f>
        <v>--</v>
      </c>
      <c r="AI2258" s="1">
        <f ca="1">COUNTIFS(AC2:AC3002,'pg5'!C260,AH2:AH3002,AH2258)</f>
        <v>0</v>
      </c>
    </row>
    <row r="2259" spans="27:35" ht="12.75" customHeight="1">
      <c r="AA2259" s="1">
        <f t="shared" si="36"/>
        <v>2258</v>
      </c>
      <c r="AB2259" s="1" t="b">
        <f>AND('pg5'!S261&lt;&gt;"Cancelled",'pg5'!S261&lt;&gt;"Account",'pg5'!S261&lt;&gt;"Pending",'pg5'!S261&lt;&gt;"")</f>
        <v>0</v>
      </c>
      <c r="AC2259" s="1" t="str">
        <f>IF(AB2259=TRUE,'pg5'!C261,"")</f>
        <v/>
      </c>
      <c r="AD2259" s="1" t="str">
        <f>IF('pg5'!S261="Ordered",'pg5'!C261,"")</f>
        <v/>
      </c>
      <c r="AE2259" s="2" t="str">
        <f>IF('pg5'!C261&lt;&gt;"",COUNTIF(AD2:AD3002,'pg5'!C261)&gt;4,"--")</f>
        <v>--</v>
      </c>
      <c r="AF2259" s="1" t="str">
        <f ca="1">IF(startDate="",0,IF(AND('pg5'!T261&gt;=startDate,'pg5'!T261&lt;=endDate,'pg5'!R261&lt;&gt;""),'pg5'!R261,""))</f>
        <v/>
      </c>
      <c r="AG2259" s="110" t="str">
        <f>IF(AC2259="","",COUNTIFS(AC2:AC3002,AC2259))</f>
        <v/>
      </c>
      <c r="AH2259" s="2" t="str">
        <f ca="1">IFERROR(MONTH('pg5'!T261),"--")</f>
        <v>--</v>
      </c>
      <c r="AI2259" s="1">
        <f ca="1">COUNTIFS(AC2:AC3002,'pg5'!C261,AH2:AH3002,AH2259)</f>
        <v>0</v>
      </c>
    </row>
    <row r="2260" spans="27:35" ht="12.75" customHeight="1">
      <c r="AA2260" s="1">
        <f t="shared" si="36"/>
        <v>2259</v>
      </c>
      <c r="AB2260" s="1" t="b">
        <f>AND('pg5'!S262&lt;&gt;"Cancelled",'pg5'!S262&lt;&gt;"Account",'pg5'!S262&lt;&gt;"Pending",'pg5'!S262&lt;&gt;"")</f>
        <v>0</v>
      </c>
      <c r="AC2260" s="1" t="str">
        <f>IF(AB2260=TRUE,'pg5'!C262,"")</f>
        <v/>
      </c>
      <c r="AD2260" s="1" t="str">
        <f>IF('pg5'!S262="Ordered",'pg5'!C262,"")</f>
        <v/>
      </c>
      <c r="AE2260" s="2" t="str">
        <f>IF('pg5'!C262&lt;&gt;"",COUNTIF(AD2:AD3002,'pg5'!C262)&gt;4,"--")</f>
        <v>--</v>
      </c>
      <c r="AF2260" s="1" t="str">
        <f ca="1">IF(startDate="",0,IF(AND('pg5'!T262&gt;=startDate,'pg5'!T262&lt;=endDate,'pg5'!R262&lt;&gt;""),'pg5'!R262,""))</f>
        <v/>
      </c>
      <c r="AG2260" s="110" t="str">
        <f>IF(AC2260="","",COUNTIFS(AC2:AC3002,AC2260))</f>
        <v/>
      </c>
      <c r="AH2260" s="2" t="str">
        <f ca="1">IFERROR(MONTH('pg5'!T262),"--")</f>
        <v>--</v>
      </c>
      <c r="AI2260" s="1">
        <f ca="1">COUNTIFS(AC2:AC3002,'pg5'!C262,AH2:AH3002,AH2260)</f>
        <v>0</v>
      </c>
    </row>
    <row r="2261" spans="27:35" ht="12.75" customHeight="1">
      <c r="AA2261" s="1">
        <f t="shared" si="36"/>
        <v>2260</v>
      </c>
      <c r="AB2261" s="1" t="b">
        <f>AND('pg5'!S263&lt;&gt;"Cancelled",'pg5'!S263&lt;&gt;"Account",'pg5'!S263&lt;&gt;"Pending",'pg5'!S263&lt;&gt;"")</f>
        <v>0</v>
      </c>
      <c r="AC2261" s="1" t="str">
        <f>IF(AB2261=TRUE,'pg5'!C263,"")</f>
        <v/>
      </c>
      <c r="AD2261" s="1" t="str">
        <f>IF('pg5'!S263="Ordered",'pg5'!C263,"")</f>
        <v/>
      </c>
      <c r="AE2261" s="2" t="str">
        <f>IF('pg5'!C263&lt;&gt;"",COUNTIF(AD2:AD3002,'pg5'!C263)&gt;4,"--")</f>
        <v>--</v>
      </c>
      <c r="AF2261" s="1" t="str">
        <f ca="1">IF(startDate="",0,IF(AND('pg5'!T263&gt;=startDate,'pg5'!T263&lt;=endDate,'pg5'!R263&lt;&gt;""),'pg5'!R263,""))</f>
        <v/>
      </c>
      <c r="AG2261" s="110" t="str">
        <f>IF(AC2261="","",COUNTIFS(AC2:AC3002,AC2261))</f>
        <v/>
      </c>
      <c r="AH2261" s="2" t="str">
        <f ca="1">IFERROR(MONTH('pg5'!T263),"--")</f>
        <v>--</v>
      </c>
      <c r="AI2261" s="1">
        <f ca="1">COUNTIFS(AC2:AC3002,'pg5'!C263,AH2:AH3002,AH2261)</f>
        <v>0</v>
      </c>
    </row>
    <row r="2262" spans="27:35" ht="12.75" customHeight="1">
      <c r="AA2262" s="1">
        <f t="shared" si="36"/>
        <v>2261</v>
      </c>
      <c r="AB2262" s="1" t="b">
        <f>AND('pg5'!S264&lt;&gt;"Cancelled",'pg5'!S264&lt;&gt;"Account",'pg5'!S264&lt;&gt;"Pending",'pg5'!S264&lt;&gt;"")</f>
        <v>0</v>
      </c>
      <c r="AC2262" s="1" t="str">
        <f>IF(AB2262=TRUE,'pg5'!C264,"")</f>
        <v/>
      </c>
      <c r="AD2262" s="1" t="str">
        <f>IF('pg5'!S264="Ordered",'pg5'!C264,"")</f>
        <v/>
      </c>
      <c r="AE2262" s="2" t="str">
        <f>IF('pg5'!C264&lt;&gt;"",COUNTIF(AD2:AD3002,'pg5'!C264)&gt;4,"--")</f>
        <v>--</v>
      </c>
      <c r="AF2262" s="1" t="str">
        <f ca="1">IF(startDate="",0,IF(AND('pg5'!T264&gt;=startDate,'pg5'!T264&lt;=endDate,'pg5'!R264&lt;&gt;""),'pg5'!R264,""))</f>
        <v/>
      </c>
      <c r="AG2262" s="110" t="str">
        <f>IF(AC2262="","",COUNTIFS(AC2:AC3002,AC2262))</f>
        <v/>
      </c>
      <c r="AH2262" s="2" t="str">
        <f ca="1">IFERROR(MONTH('pg5'!T264),"--")</f>
        <v>--</v>
      </c>
      <c r="AI2262" s="1">
        <f ca="1">COUNTIFS(AC2:AC3002,'pg5'!C264,AH2:AH3002,AH2262)</f>
        <v>0</v>
      </c>
    </row>
    <row r="2263" spans="27:35" ht="12.75" customHeight="1">
      <c r="AA2263" s="1">
        <f t="shared" si="36"/>
        <v>2262</v>
      </c>
      <c r="AB2263" s="1" t="b">
        <f>AND('pg5'!S265&lt;&gt;"Cancelled",'pg5'!S265&lt;&gt;"Account",'pg5'!S265&lt;&gt;"Pending",'pg5'!S265&lt;&gt;"")</f>
        <v>0</v>
      </c>
      <c r="AC2263" s="1" t="str">
        <f>IF(AB2263=TRUE,'pg5'!C265,"")</f>
        <v/>
      </c>
      <c r="AD2263" s="1" t="str">
        <f>IF('pg5'!S265="Ordered",'pg5'!C265,"")</f>
        <v/>
      </c>
      <c r="AE2263" s="2" t="str">
        <f>IF('pg5'!C265&lt;&gt;"",COUNTIF(AD2:AD3002,'pg5'!C265)&gt;4,"--")</f>
        <v>--</v>
      </c>
      <c r="AF2263" s="1" t="str">
        <f ca="1">IF(startDate="",0,IF(AND('pg5'!T265&gt;=startDate,'pg5'!T265&lt;=endDate,'pg5'!R265&lt;&gt;""),'pg5'!R265,""))</f>
        <v/>
      </c>
      <c r="AG2263" s="110" t="str">
        <f>IF(AC2263="","",COUNTIFS(AC2:AC3002,AC2263))</f>
        <v/>
      </c>
      <c r="AH2263" s="2" t="str">
        <f ca="1">IFERROR(MONTH('pg5'!T265),"--")</f>
        <v>--</v>
      </c>
      <c r="AI2263" s="1">
        <f ca="1">COUNTIFS(AC2:AC3002,'pg5'!C265,AH2:AH3002,AH2263)</f>
        <v>0</v>
      </c>
    </row>
    <row r="2264" spans="27:35" ht="12.75" customHeight="1">
      <c r="AA2264" s="1">
        <f t="shared" si="36"/>
        <v>2263</v>
      </c>
      <c r="AB2264" s="1" t="b">
        <f>AND('pg5'!S266&lt;&gt;"Cancelled",'pg5'!S266&lt;&gt;"Account",'pg5'!S266&lt;&gt;"Pending",'pg5'!S266&lt;&gt;"")</f>
        <v>0</v>
      </c>
      <c r="AC2264" s="1" t="str">
        <f>IF(AB2264=TRUE,'pg5'!C266,"")</f>
        <v/>
      </c>
      <c r="AD2264" s="1" t="str">
        <f>IF('pg5'!S266="Ordered",'pg5'!C266,"")</f>
        <v/>
      </c>
      <c r="AE2264" s="2" t="str">
        <f>IF('pg5'!C266&lt;&gt;"",COUNTIF(AD2:AD3002,'pg5'!C266)&gt;4,"--")</f>
        <v>--</v>
      </c>
      <c r="AF2264" s="1" t="str">
        <f ca="1">IF(startDate="",0,IF(AND('pg5'!T266&gt;=startDate,'pg5'!T266&lt;=endDate,'pg5'!R266&lt;&gt;""),'pg5'!R266,""))</f>
        <v/>
      </c>
      <c r="AG2264" s="110" t="str">
        <f>IF(AC2264="","",COUNTIFS(AC2:AC3002,AC2264))</f>
        <v/>
      </c>
      <c r="AH2264" s="2" t="str">
        <f ca="1">IFERROR(MONTH('pg5'!T266),"--")</f>
        <v>--</v>
      </c>
      <c r="AI2264" s="1">
        <f ca="1">COUNTIFS(AC2:AC3002,'pg5'!C266,AH2:AH3002,AH2264)</f>
        <v>0</v>
      </c>
    </row>
    <row r="2265" spans="27:35" ht="12.75" customHeight="1">
      <c r="AA2265" s="1">
        <f t="shared" si="36"/>
        <v>2264</v>
      </c>
      <c r="AB2265" s="1" t="b">
        <f>AND('pg5'!S267&lt;&gt;"Cancelled",'pg5'!S267&lt;&gt;"Account",'pg5'!S267&lt;&gt;"Pending",'pg5'!S267&lt;&gt;"")</f>
        <v>0</v>
      </c>
      <c r="AC2265" s="1" t="str">
        <f>IF(AB2265=TRUE,'pg5'!C267,"")</f>
        <v/>
      </c>
      <c r="AD2265" s="1" t="str">
        <f>IF('pg5'!S267="Ordered",'pg5'!C267,"")</f>
        <v/>
      </c>
      <c r="AE2265" s="2" t="str">
        <f>IF('pg5'!C267&lt;&gt;"",COUNTIF(AD2:AD3002,'pg5'!C267)&gt;4,"--")</f>
        <v>--</v>
      </c>
      <c r="AF2265" s="1" t="str">
        <f ca="1">IF(startDate="",0,IF(AND('pg5'!T267&gt;=startDate,'pg5'!T267&lt;=endDate,'pg5'!R267&lt;&gt;""),'pg5'!R267,""))</f>
        <v/>
      </c>
      <c r="AG2265" s="110" t="str">
        <f>IF(AC2265="","",COUNTIFS(AC2:AC3002,AC2265))</f>
        <v/>
      </c>
      <c r="AH2265" s="2" t="str">
        <f ca="1">IFERROR(MONTH('pg5'!T267),"--")</f>
        <v>--</v>
      </c>
      <c r="AI2265" s="1">
        <f ca="1">COUNTIFS(AC2:AC3002,'pg5'!C267,AH2:AH3002,AH2265)</f>
        <v>0</v>
      </c>
    </row>
    <row r="2266" spans="27:35" ht="12.75" customHeight="1">
      <c r="AA2266" s="1">
        <f t="shared" si="36"/>
        <v>2265</v>
      </c>
      <c r="AB2266" s="1" t="b">
        <f>AND('pg5'!S268&lt;&gt;"Cancelled",'pg5'!S268&lt;&gt;"Account",'pg5'!S268&lt;&gt;"Pending",'pg5'!S268&lt;&gt;"")</f>
        <v>0</v>
      </c>
      <c r="AC2266" s="1" t="str">
        <f>IF(AB2266=TRUE,'pg5'!C268,"")</f>
        <v/>
      </c>
      <c r="AD2266" s="1" t="str">
        <f>IF('pg5'!S268="Ordered",'pg5'!C268,"")</f>
        <v/>
      </c>
      <c r="AE2266" s="2" t="str">
        <f>IF('pg5'!C268&lt;&gt;"",COUNTIF(AD2:AD3002,'pg5'!C268)&gt;4,"--")</f>
        <v>--</v>
      </c>
      <c r="AF2266" s="1" t="str">
        <f ca="1">IF(startDate="",0,IF(AND('pg5'!T268&gt;=startDate,'pg5'!T268&lt;=endDate,'pg5'!R268&lt;&gt;""),'pg5'!R268,""))</f>
        <v/>
      </c>
      <c r="AG2266" s="110" t="str">
        <f>IF(AC2266="","",COUNTIFS(AC2:AC3002,AC2266))</f>
        <v/>
      </c>
      <c r="AH2266" s="2" t="str">
        <f ca="1">IFERROR(MONTH('pg5'!T268),"--")</f>
        <v>--</v>
      </c>
      <c r="AI2266" s="1">
        <f ca="1">COUNTIFS(AC2:AC3002,'pg5'!C268,AH2:AH3002,AH2266)</f>
        <v>0</v>
      </c>
    </row>
    <row r="2267" spans="27:35" ht="12.75" customHeight="1">
      <c r="AA2267" s="1">
        <f t="shared" si="36"/>
        <v>2266</v>
      </c>
      <c r="AB2267" s="1" t="b">
        <f>AND('pg5'!S269&lt;&gt;"Cancelled",'pg5'!S269&lt;&gt;"Account",'pg5'!S269&lt;&gt;"Pending",'pg5'!S269&lt;&gt;"")</f>
        <v>0</v>
      </c>
      <c r="AC2267" s="1" t="str">
        <f>IF(AB2267=TRUE,'pg5'!C269,"")</f>
        <v/>
      </c>
      <c r="AD2267" s="1" t="str">
        <f>IF('pg5'!S269="Ordered",'pg5'!C269,"")</f>
        <v/>
      </c>
      <c r="AE2267" s="2" t="str">
        <f>IF('pg5'!C269&lt;&gt;"",COUNTIF(AD2:AD3002,'pg5'!C269)&gt;4,"--")</f>
        <v>--</v>
      </c>
      <c r="AF2267" s="1" t="str">
        <f ca="1">IF(startDate="",0,IF(AND('pg5'!T269&gt;=startDate,'pg5'!T269&lt;=endDate,'pg5'!R269&lt;&gt;""),'pg5'!R269,""))</f>
        <v/>
      </c>
      <c r="AG2267" s="110" t="str">
        <f>IF(AC2267="","",COUNTIFS(AC2:AC3002,AC2267))</f>
        <v/>
      </c>
      <c r="AH2267" s="2" t="str">
        <f ca="1">IFERROR(MONTH('pg5'!T269),"--")</f>
        <v>--</v>
      </c>
      <c r="AI2267" s="1">
        <f ca="1">COUNTIFS(AC2:AC3002,'pg5'!C269,AH2:AH3002,AH2267)</f>
        <v>0</v>
      </c>
    </row>
    <row r="2268" spans="27:35" ht="12.75" customHeight="1">
      <c r="AA2268" s="1">
        <f t="shared" si="36"/>
        <v>2267</v>
      </c>
      <c r="AB2268" s="1" t="b">
        <f>AND('pg5'!S270&lt;&gt;"Cancelled",'pg5'!S270&lt;&gt;"Account",'pg5'!S270&lt;&gt;"Pending",'pg5'!S270&lt;&gt;"")</f>
        <v>0</v>
      </c>
      <c r="AC2268" s="1" t="str">
        <f>IF(AB2268=TRUE,'pg5'!C270,"")</f>
        <v/>
      </c>
      <c r="AD2268" s="1" t="str">
        <f>IF('pg5'!S270="Ordered",'pg5'!C270,"")</f>
        <v/>
      </c>
      <c r="AE2268" s="2" t="str">
        <f>IF('pg5'!C270&lt;&gt;"",COUNTIF(AD2:AD3002,'pg5'!C270)&gt;4,"--")</f>
        <v>--</v>
      </c>
      <c r="AF2268" s="1" t="str">
        <f ca="1">IF(startDate="",0,IF(AND('pg5'!T270&gt;=startDate,'pg5'!T270&lt;=endDate,'pg5'!R270&lt;&gt;""),'pg5'!R270,""))</f>
        <v/>
      </c>
      <c r="AG2268" s="110" t="str">
        <f>IF(AC2268="","",COUNTIFS(AC2:AC3002,AC2268))</f>
        <v/>
      </c>
      <c r="AH2268" s="2" t="str">
        <f ca="1">IFERROR(MONTH('pg5'!T270),"--")</f>
        <v>--</v>
      </c>
      <c r="AI2268" s="1">
        <f ca="1">COUNTIFS(AC2:AC3002,'pg5'!C270,AH2:AH3002,AH2268)</f>
        <v>0</v>
      </c>
    </row>
    <row r="2269" spans="27:35" ht="12.75" customHeight="1">
      <c r="AA2269" s="1">
        <f t="shared" si="36"/>
        <v>2268</v>
      </c>
      <c r="AB2269" s="1" t="b">
        <f>AND('pg5'!S271&lt;&gt;"Cancelled",'pg5'!S271&lt;&gt;"Account",'pg5'!S271&lt;&gt;"Pending",'pg5'!S271&lt;&gt;"")</f>
        <v>0</v>
      </c>
      <c r="AC2269" s="1" t="str">
        <f>IF(AB2269=TRUE,'pg5'!C271,"")</f>
        <v/>
      </c>
      <c r="AD2269" s="1" t="str">
        <f>IF('pg5'!S271="Ordered",'pg5'!C271,"")</f>
        <v/>
      </c>
      <c r="AE2269" s="2" t="str">
        <f>IF('pg5'!C271&lt;&gt;"",COUNTIF(AD2:AD3002,'pg5'!C271)&gt;4,"--")</f>
        <v>--</v>
      </c>
      <c r="AF2269" s="1" t="str">
        <f ca="1">IF(startDate="",0,IF(AND('pg5'!T271&gt;=startDate,'pg5'!T271&lt;=endDate,'pg5'!R271&lt;&gt;""),'pg5'!R271,""))</f>
        <v/>
      </c>
      <c r="AG2269" s="110" t="str">
        <f>IF(AC2269="","",COUNTIFS(AC2:AC3002,AC2269))</f>
        <v/>
      </c>
      <c r="AH2269" s="2" t="str">
        <f ca="1">IFERROR(MONTH('pg5'!T271),"--")</f>
        <v>--</v>
      </c>
      <c r="AI2269" s="1">
        <f ca="1">COUNTIFS(AC2:AC3002,'pg5'!C271,AH2:AH3002,AH2269)</f>
        <v>0</v>
      </c>
    </row>
    <row r="2270" spans="27:35" ht="12.75" customHeight="1">
      <c r="AA2270" s="1">
        <f t="shared" si="36"/>
        <v>2269</v>
      </c>
      <c r="AB2270" s="1" t="b">
        <f>AND('pg5'!S272&lt;&gt;"Cancelled",'pg5'!S272&lt;&gt;"Account",'pg5'!S272&lt;&gt;"Pending",'pg5'!S272&lt;&gt;"")</f>
        <v>0</v>
      </c>
      <c r="AC2270" s="1" t="str">
        <f>IF(AB2270=TRUE,'pg5'!C272,"")</f>
        <v/>
      </c>
      <c r="AD2270" s="1" t="str">
        <f>IF('pg5'!S272="Ordered",'pg5'!C272,"")</f>
        <v/>
      </c>
      <c r="AE2270" s="2" t="str">
        <f>IF('pg5'!C272&lt;&gt;"",COUNTIF(AD2:AD3002,'pg5'!C272)&gt;4,"--")</f>
        <v>--</v>
      </c>
      <c r="AF2270" s="1" t="str">
        <f ca="1">IF(startDate="",0,IF(AND('pg5'!T272&gt;=startDate,'pg5'!T272&lt;=endDate,'pg5'!R272&lt;&gt;""),'pg5'!R272,""))</f>
        <v/>
      </c>
      <c r="AG2270" s="110" t="str">
        <f>IF(AC2270="","",COUNTIFS(AC2:AC3002,AC2270))</f>
        <v/>
      </c>
      <c r="AH2270" s="2" t="str">
        <f ca="1">IFERROR(MONTH('pg5'!T272),"--")</f>
        <v>--</v>
      </c>
      <c r="AI2270" s="1">
        <f ca="1">COUNTIFS(AC2:AC3002,'pg5'!C272,AH2:AH3002,AH2270)</f>
        <v>0</v>
      </c>
    </row>
    <row r="2271" spans="27:35" ht="12.75" customHeight="1">
      <c r="AA2271" s="1">
        <f t="shared" si="36"/>
        <v>2270</v>
      </c>
      <c r="AB2271" s="1" t="b">
        <f>AND('pg5'!S273&lt;&gt;"Cancelled",'pg5'!S273&lt;&gt;"Account",'pg5'!S273&lt;&gt;"Pending",'pg5'!S273&lt;&gt;"")</f>
        <v>0</v>
      </c>
      <c r="AC2271" s="1" t="str">
        <f>IF(AB2271=TRUE,'pg5'!C273,"")</f>
        <v/>
      </c>
      <c r="AD2271" s="1" t="str">
        <f>IF('pg5'!S273="Ordered",'pg5'!C273,"")</f>
        <v/>
      </c>
      <c r="AE2271" s="2" t="str">
        <f>IF('pg5'!C273&lt;&gt;"",COUNTIF(AD2:AD3002,'pg5'!C273)&gt;4,"--")</f>
        <v>--</v>
      </c>
      <c r="AF2271" s="1" t="str">
        <f ca="1">IF(startDate="",0,IF(AND('pg5'!T273&gt;=startDate,'pg5'!T273&lt;=endDate,'pg5'!R273&lt;&gt;""),'pg5'!R273,""))</f>
        <v/>
      </c>
      <c r="AG2271" s="110" t="str">
        <f>IF(AC2271="","",COUNTIFS(AC2:AC3002,AC2271))</f>
        <v/>
      </c>
      <c r="AH2271" s="2" t="str">
        <f ca="1">IFERROR(MONTH('pg5'!T273),"--")</f>
        <v>--</v>
      </c>
      <c r="AI2271" s="1">
        <f ca="1">COUNTIFS(AC2:AC3002,'pg5'!C273,AH2:AH3002,AH2271)</f>
        <v>0</v>
      </c>
    </row>
    <row r="2272" spans="27:35" ht="12.75" customHeight="1">
      <c r="AA2272" s="1">
        <f t="shared" si="36"/>
        <v>2271</v>
      </c>
      <c r="AB2272" s="1" t="b">
        <f>AND('pg5'!S274&lt;&gt;"Cancelled",'pg5'!S274&lt;&gt;"Account",'pg5'!S274&lt;&gt;"Pending",'pg5'!S274&lt;&gt;"")</f>
        <v>0</v>
      </c>
      <c r="AC2272" s="1" t="str">
        <f>IF(AB2272=TRUE,'pg5'!C274,"")</f>
        <v/>
      </c>
      <c r="AD2272" s="1" t="str">
        <f>IF('pg5'!S274="Ordered",'pg5'!C274,"")</f>
        <v/>
      </c>
      <c r="AE2272" s="2" t="str">
        <f>IF('pg5'!C274&lt;&gt;"",COUNTIF(AD2:AD3002,'pg5'!C274)&gt;4,"--")</f>
        <v>--</v>
      </c>
      <c r="AF2272" s="1" t="str">
        <f ca="1">IF(startDate="",0,IF(AND('pg5'!T274&gt;=startDate,'pg5'!T274&lt;=endDate,'pg5'!R274&lt;&gt;""),'pg5'!R274,""))</f>
        <v/>
      </c>
      <c r="AG2272" s="110" t="str">
        <f>IF(AC2272="","",COUNTIFS(AC2:AC3002,AC2272))</f>
        <v/>
      </c>
      <c r="AH2272" s="2" t="str">
        <f ca="1">IFERROR(MONTH('pg5'!T274),"--")</f>
        <v>--</v>
      </c>
      <c r="AI2272" s="1">
        <f ca="1">COUNTIFS(AC2:AC3002,'pg5'!C274,AH2:AH3002,AH2272)</f>
        <v>0</v>
      </c>
    </row>
    <row r="2273" spans="27:35" ht="12.75" customHeight="1">
      <c r="AA2273" s="1">
        <f t="shared" si="36"/>
        <v>2272</v>
      </c>
      <c r="AB2273" s="1" t="b">
        <f>AND('pg5'!S275&lt;&gt;"Cancelled",'pg5'!S275&lt;&gt;"Account",'pg5'!S275&lt;&gt;"Pending",'pg5'!S275&lt;&gt;"")</f>
        <v>0</v>
      </c>
      <c r="AC2273" s="1" t="str">
        <f>IF(AB2273=TRUE,'pg5'!C275,"")</f>
        <v/>
      </c>
      <c r="AD2273" s="1" t="str">
        <f>IF('pg5'!S275="Ordered",'pg5'!C275,"")</f>
        <v/>
      </c>
      <c r="AE2273" s="2" t="str">
        <f>IF('pg5'!C275&lt;&gt;"",COUNTIF(AD2:AD3002,'pg5'!C275)&gt;4,"--")</f>
        <v>--</v>
      </c>
      <c r="AF2273" s="1" t="str">
        <f ca="1">IF(startDate="",0,IF(AND('pg5'!T275&gt;=startDate,'pg5'!T275&lt;=endDate,'pg5'!R275&lt;&gt;""),'pg5'!R275,""))</f>
        <v/>
      </c>
      <c r="AG2273" s="110" t="str">
        <f>IF(AC2273="","",COUNTIFS(AC2:AC3002,AC2273))</f>
        <v/>
      </c>
      <c r="AH2273" s="2" t="str">
        <f ca="1">IFERROR(MONTH('pg5'!T275),"--")</f>
        <v>--</v>
      </c>
      <c r="AI2273" s="1">
        <f ca="1">COUNTIFS(AC2:AC3002,'pg5'!C275,AH2:AH3002,AH2273)</f>
        <v>0</v>
      </c>
    </row>
    <row r="2274" spans="27:35" ht="12.75" customHeight="1">
      <c r="AA2274" s="1">
        <f t="shared" si="36"/>
        <v>2273</v>
      </c>
      <c r="AB2274" s="1" t="b">
        <f>AND('pg5'!S276&lt;&gt;"Cancelled",'pg5'!S276&lt;&gt;"Account",'pg5'!S276&lt;&gt;"Pending",'pg5'!S276&lt;&gt;"")</f>
        <v>0</v>
      </c>
      <c r="AC2274" s="1" t="str">
        <f>IF(AB2274=TRUE,'pg5'!C276,"")</f>
        <v/>
      </c>
      <c r="AD2274" s="1" t="str">
        <f>IF('pg5'!S276="Ordered",'pg5'!C276,"")</f>
        <v/>
      </c>
      <c r="AE2274" s="2" t="str">
        <f>IF('pg5'!C276&lt;&gt;"",COUNTIF(AD2:AD3002,'pg5'!C276)&gt;4,"--")</f>
        <v>--</v>
      </c>
      <c r="AF2274" s="1" t="str">
        <f ca="1">IF(startDate="",0,IF(AND('pg5'!T276&gt;=startDate,'pg5'!T276&lt;=endDate,'pg5'!R276&lt;&gt;""),'pg5'!R276,""))</f>
        <v/>
      </c>
      <c r="AG2274" s="110" t="str">
        <f>IF(AC2274="","",COUNTIFS(AC2:AC3002,AC2274))</f>
        <v/>
      </c>
      <c r="AH2274" s="2" t="str">
        <f ca="1">IFERROR(MONTH('pg5'!T276),"--")</f>
        <v>--</v>
      </c>
      <c r="AI2274" s="1">
        <f ca="1">COUNTIFS(AC2:AC3002,'pg5'!C276,AH2:AH3002,AH2274)</f>
        <v>0</v>
      </c>
    </row>
    <row r="2275" spans="27:35" ht="12.75" customHeight="1">
      <c r="AA2275" s="1">
        <f t="shared" si="36"/>
        <v>2274</v>
      </c>
      <c r="AB2275" s="1" t="b">
        <f>AND('pg5'!S277&lt;&gt;"Cancelled",'pg5'!S277&lt;&gt;"Account",'pg5'!S277&lt;&gt;"Pending",'pg5'!S277&lt;&gt;"")</f>
        <v>0</v>
      </c>
      <c r="AC2275" s="1" t="str">
        <f>IF(AB2275=TRUE,'pg5'!C277,"")</f>
        <v/>
      </c>
      <c r="AD2275" s="1" t="str">
        <f>IF('pg5'!S277="Ordered",'pg5'!C277,"")</f>
        <v/>
      </c>
      <c r="AE2275" s="2" t="str">
        <f>IF('pg5'!C277&lt;&gt;"",COUNTIF(AD2:AD3002,'pg5'!C277)&gt;4,"--")</f>
        <v>--</v>
      </c>
      <c r="AF2275" s="1" t="str">
        <f ca="1">IF(startDate="",0,IF(AND('pg5'!T277&gt;=startDate,'pg5'!T277&lt;=endDate,'pg5'!R277&lt;&gt;""),'pg5'!R277,""))</f>
        <v/>
      </c>
      <c r="AG2275" s="110" t="str">
        <f>IF(AC2275="","",COUNTIFS(AC2:AC3002,AC2275))</f>
        <v/>
      </c>
      <c r="AH2275" s="2" t="str">
        <f ca="1">IFERROR(MONTH('pg5'!T277),"--")</f>
        <v>--</v>
      </c>
      <c r="AI2275" s="1">
        <f ca="1">COUNTIFS(AC2:AC3002,'pg5'!C277,AH2:AH3002,AH2275)</f>
        <v>0</v>
      </c>
    </row>
    <row r="2276" spans="27:35" ht="12.75" customHeight="1">
      <c r="AA2276" s="1">
        <f t="shared" si="36"/>
        <v>2275</v>
      </c>
      <c r="AB2276" s="1" t="b">
        <f>AND('pg5'!S278&lt;&gt;"Cancelled",'pg5'!S278&lt;&gt;"Account",'pg5'!S278&lt;&gt;"Pending",'pg5'!S278&lt;&gt;"")</f>
        <v>0</v>
      </c>
      <c r="AC2276" s="1" t="str">
        <f>IF(AB2276=TRUE,'pg5'!C278,"")</f>
        <v/>
      </c>
      <c r="AD2276" s="1" t="str">
        <f>IF('pg5'!S278="Ordered",'pg5'!C278,"")</f>
        <v/>
      </c>
      <c r="AE2276" s="2" t="str">
        <f>IF('pg5'!C278&lt;&gt;"",COUNTIF(AD2:AD3002,'pg5'!C278)&gt;4,"--")</f>
        <v>--</v>
      </c>
      <c r="AF2276" s="1" t="str">
        <f ca="1">IF(startDate="",0,IF(AND('pg5'!T278&gt;=startDate,'pg5'!T278&lt;=endDate,'pg5'!R278&lt;&gt;""),'pg5'!R278,""))</f>
        <v/>
      </c>
      <c r="AG2276" s="110" t="str">
        <f>IF(AC2276="","",COUNTIFS(AC2:AC3002,AC2276))</f>
        <v/>
      </c>
      <c r="AH2276" s="2" t="str">
        <f ca="1">IFERROR(MONTH('pg5'!T278),"--")</f>
        <v>--</v>
      </c>
      <c r="AI2276" s="1">
        <f ca="1">COUNTIFS(AC2:AC3002,'pg5'!C278,AH2:AH3002,AH2276)</f>
        <v>0</v>
      </c>
    </row>
    <row r="2277" spans="27:35" ht="12.75" customHeight="1">
      <c r="AA2277" s="1">
        <f t="shared" si="36"/>
        <v>2276</v>
      </c>
      <c r="AB2277" s="1" t="b">
        <f>AND('pg5'!S279&lt;&gt;"Cancelled",'pg5'!S279&lt;&gt;"Account",'pg5'!S279&lt;&gt;"Pending",'pg5'!S279&lt;&gt;"")</f>
        <v>0</v>
      </c>
      <c r="AC2277" s="1" t="str">
        <f>IF(AB2277=TRUE,'pg5'!C279,"")</f>
        <v/>
      </c>
      <c r="AD2277" s="1" t="str">
        <f>IF('pg5'!S279="Ordered",'pg5'!C279,"")</f>
        <v/>
      </c>
      <c r="AE2277" s="2" t="str">
        <f>IF('pg5'!C279&lt;&gt;"",COUNTIF(AD2:AD3002,'pg5'!C279)&gt;4,"--")</f>
        <v>--</v>
      </c>
      <c r="AF2277" s="1" t="str">
        <f ca="1">IF(startDate="",0,IF(AND('pg5'!T279&gt;=startDate,'pg5'!T279&lt;=endDate,'pg5'!R279&lt;&gt;""),'pg5'!R279,""))</f>
        <v/>
      </c>
      <c r="AG2277" s="110" t="str">
        <f>IF(AC2277="","",COUNTIFS(AC2:AC3002,AC2277))</f>
        <v/>
      </c>
      <c r="AH2277" s="2" t="str">
        <f ca="1">IFERROR(MONTH('pg5'!T279),"--")</f>
        <v>--</v>
      </c>
      <c r="AI2277" s="1">
        <f ca="1">COUNTIFS(AC2:AC3002,'pg5'!C279,AH2:AH3002,AH2277)</f>
        <v>0</v>
      </c>
    </row>
    <row r="2278" spans="27:35" ht="12.75" customHeight="1">
      <c r="AA2278" s="1">
        <f t="shared" si="36"/>
        <v>2277</v>
      </c>
      <c r="AB2278" s="1" t="b">
        <f>AND('pg5'!S280&lt;&gt;"Cancelled",'pg5'!S280&lt;&gt;"Account",'pg5'!S280&lt;&gt;"Pending",'pg5'!S280&lt;&gt;"")</f>
        <v>0</v>
      </c>
      <c r="AC2278" s="1" t="str">
        <f>IF(AB2278=TRUE,'pg5'!C280,"")</f>
        <v/>
      </c>
      <c r="AD2278" s="1" t="str">
        <f>IF('pg5'!S280="Ordered",'pg5'!C280,"")</f>
        <v/>
      </c>
      <c r="AE2278" s="2" t="str">
        <f>IF('pg5'!C280&lt;&gt;"",COUNTIF(AD2:AD3002,'pg5'!C280)&gt;4,"--")</f>
        <v>--</v>
      </c>
      <c r="AF2278" s="1" t="str">
        <f ca="1">IF(startDate="",0,IF(AND('pg5'!T280&gt;=startDate,'pg5'!T280&lt;=endDate,'pg5'!R280&lt;&gt;""),'pg5'!R280,""))</f>
        <v/>
      </c>
      <c r="AG2278" s="110" t="str">
        <f>IF(AC2278="","",COUNTIFS(AC2:AC3002,AC2278))</f>
        <v/>
      </c>
      <c r="AH2278" s="2" t="str">
        <f ca="1">IFERROR(MONTH('pg5'!T280),"--")</f>
        <v>--</v>
      </c>
      <c r="AI2278" s="1">
        <f ca="1">COUNTIFS(AC2:AC3002,'pg5'!C280,AH2:AH3002,AH2278)</f>
        <v>0</v>
      </c>
    </row>
    <row r="2279" spans="27:35" ht="12.75" customHeight="1">
      <c r="AA2279" s="1">
        <f t="shared" si="36"/>
        <v>2278</v>
      </c>
      <c r="AB2279" s="1" t="b">
        <f>AND('pg5'!S281&lt;&gt;"Cancelled",'pg5'!S281&lt;&gt;"Account",'pg5'!S281&lt;&gt;"Pending",'pg5'!S281&lt;&gt;"")</f>
        <v>0</v>
      </c>
      <c r="AC2279" s="1" t="str">
        <f>IF(AB2279=TRUE,'pg5'!C281,"")</f>
        <v/>
      </c>
      <c r="AD2279" s="1" t="str">
        <f>IF('pg5'!S281="Ordered",'pg5'!C281,"")</f>
        <v/>
      </c>
      <c r="AE2279" s="2" t="str">
        <f>IF('pg5'!C281&lt;&gt;"",COUNTIF(AD2:AD3002,'pg5'!C281)&gt;4,"--")</f>
        <v>--</v>
      </c>
      <c r="AF2279" s="1" t="str">
        <f ca="1">IF(startDate="",0,IF(AND('pg5'!T281&gt;=startDate,'pg5'!T281&lt;=endDate,'pg5'!R281&lt;&gt;""),'pg5'!R281,""))</f>
        <v/>
      </c>
      <c r="AG2279" s="110" t="str">
        <f>IF(AC2279="","",COUNTIFS(AC2:AC3002,AC2279))</f>
        <v/>
      </c>
      <c r="AH2279" s="2" t="str">
        <f ca="1">IFERROR(MONTH('pg5'!T281),"--")</f>
        <v>--</v>
      </c>
      <c r="AI2279" s="1">
        <f ca="1">COUNTIFS(AC2:AC3002,'pg5'!C281,AH2:AH3002,AH2279)</f>
        <v>0</v>
      </c>
    </row>
    <row r="2280" spans="27:35" ht="12.75" customHeight="1">
      <c r="AA2280" s="1">
        <f t="shared" si="36"/>
        <v>2279</v>
      </c>
      <c r="AB2280" s="1" t="b">
        <f>AND('pg5'!S282&lt;&gt;"Cancelled",'pg5'!S282&lt;&gt;"Account",'pg5'!S282&lt;&gt;"Pending",'pg5'!S282&lt;&gt;"")</f>
        <v>0</v>
      </c>
      <c r="AC2280" s="1" t="str">
        <f>IF(AB2280=TRUE,'pg5'!C282,"")</f>
        <v/>
      </c>
      <c r="AD2280" s="1" t="str">
        <f>IF('pg5'!S282="Ordered",'pg5'!C282,"")</f>
        <v/>
      </c>
      <c r="AE2280" s="2" t="str">
        <f>IF('pg5'!C282&lt;&gt;"",COUNTIF(AD2:AD3002,'pg5'!C282)&gt;4,"--")</f>
        <v>--</v>
      </c>
      <c r="AF2280" s="1" t="str">
        <f ca="1">IF(startDate="",0,IF(AND('pg5'!T282&gt;=startDate,'pg5'!T282&lt;=endDate,'pg5'!R282&lt;&gt;""),'pg5'!R282,""))</f>
        <v/>
      </c>
      <c r="AG2280" s="110" t="str">
        <f>IF(AC2280="","",COUNTIFS(AC2:AC3002,AC2280))</f>
        <v/>
      </c>
      <c r="AH2280" s="2" t="str">
        <f ca="1">IFERROR(MONTH('pg5'!T282),"--")</f>
        <v>--</v>
      </c>
      <c r="AI2280" s="1">
        <f ca="1">COUNTIFS(AC2:AC3002,'pg5'!C282,AH2:AH3002,AH2280)</f>
        <v>0</v>
      </c>
    </row>
    <row r="2281" spans="27:35" ht="12.75" customHeight="1">
      <c r="AA2281" s="1">
        <f t="shared" si="36"/>
        <v>2280</v>
      </c>
      <c r="AB2281" s="1" t="b">
        <f>AND('pg5'!S283&lt;&gt;"Cancelled",'pg5'!S283&lt;&gt;"Account",'pg5'!S283&lt;&gt;"Pending",'pg5'!S283&lt;&gt;"")</f>
        <v>0</v>
      </c>
      <c r="AC2281" s="1" t="str">
        <f>IF(AB2281=TRUE,'pg5'!C283,"")</f>
        <v/>
      </c>
      <c r="AD2281" s="1" t="str">
        <f>IF('pg5'!S283="Ordered",'pg5'!C283,"")</f>
        <v/>
      </c>
      <c r="AE2281" s="2" t="str">
        <f>IF('pg5'!C283&lt;&gt;"",COUNTIF(AD2:AD3002,'pg5'!C283)&gt;4,"--")</f>
        <v>--</v>
      </c>
      <c r="AF2281" s="1" t="str">
        <f ca="1">IF(startDate="",0,IF(AND('pg5'!T283&gt;=startDate,'pg5'!T283&lt;=endDate,'pg5'!R283&lt;&gt;""),'pg5'!R283,""))</f>
        <v/>
      </c>
      <c r="AG2281" s="110" t="str">
        <f>IF(AC2281="","",COUNTIFS(AC2:AC3002,AC2281))</f>
        <v/>
      </c>
      <c r="AH2281" s="2" t="str">
        <f ca="1">IFERROR(MONTH('pg5'!T283),"--")</f>
        <v>--</v>
      </c>
      <c r="AI2281" s="1">
        <f ca="1">COUNTIFS(AC2:AC3002,'pg5'!C283,AH2:AH3002,AH2281)</f>
        <v>0</v>
      </c>
    </row>
    <row r="2282" spans="27:35" ht="12.75" customHeight="1">
      <c r="AA2282" s="1">
        <f t="shared" si="36"/>
        <v>2281</v>
      </c>
      <c r="AB2282" s="1" t="b">
        <f>AND('pg5'!S284&lt;&gt;"Cancelled",'pg5'!S284&lt;&gt;"Account",'pg5'!S284&lt;&gt;"Pending",'pg5'!S284&lt;&gt;"")</f>
        <v>0</v>
      </c>
      <c r="AC2282" s="1" t="str">
        <f>IF(AB2282=TRUE,'pg5'!C284,"")</f>
        <v/>
      </c>
      <c r="AD2282" s="1" t="str">
        <f>IF('pg5'!S284="Ordered",'pg5'!C284,"")</f>
        <v/>
      </c>
      <c r="AE2282" s="2" t="str">
        <f>IF('pg5'!C284&lt;&gt;"",COUNTIF(AD2:AD3002,'pg5'!C284)&gt;4,"--")</f>
        <v>--</v>
      </c>
      <c r="AF2282" s="1" t="str">
        <f ca="1">IF(startDate="",0,IF(AND('pg5'!T284&gt;=startDate,'pg5'!T284&lt;=endDate,'pg5'!R284&lt;&gt;""),'pg5'!R284,""))</f>
        <v/>
      </c>
      <c r="AG2282" s="110" t="str">
        <f>IF(AC2282="","",COUNTIFS(AC2:AC3002,AC2282))</f>
        <v/>
      </c>
      <c r="AH2282" s="2" t="str">
        <f ca="1">IFERROR(MONTH('pg5'!T284),"--")</f>
        <v>--</v>
      </c>
      <c r="AI2282" s="1">
        <f ca="1">COUNTIFS(AC2:AC3002,'pg5'!C284,AH2:AH3002,AH2282)</f>
        <v>0</v>
      </c>
    </row>
    <row r="2283" spans="27:35" ht="12.75" customHeight="1">
      <c r="AA2283" s="1">
        <f t="shared" si="36"/>
        <v>2282</v>
      </c>
      <c r="AB2283" s="1" t="b">
        <f>AND('pg5'!S285&lt;&gt;"Cancelled",'pg5'!S285&lt;&gt;"Account",'pg5'!S285&lt;&gt;"Pending",'pg5'!S285&lt;&gt;"")</f>
        <v>0</v>
      </c>
      <c r="AC2283" s="1" t="str">
        <f>IF(AB2283=TRUE,'pg5'!C285,"")</f>
        <v/>
      </c>
      <c r="AD2283" s="1" t="str">
        <f>IF('pg5'!S285="Ordered",'pg5'!C285,"")</f>
        <v/>
      </c>
      <c r="AE2283" s="2" t="str">
        <f>IF('pg5'!C285&lt;&gt;"",COUNTIF(AD2:AD3002,'pg5'!C285)&gt;4,"--")</f>
        <v>--</v>
      </c>
      <c r="AF2283" s="1" t="str">
        <f ca="1">IF(startDate="",0,IF(AND('pg5'!T285&gt;=startDate,'pg5'!T285&lt;=endDate,'pg5'!R285&lt;&gt;""),'pg5'!R285,""))</f>
        <v/>
      </c>
      <c r="AG2283" s="110" t="str">
        <f>IF(AC2283="","",COUNTIFS(AC2:AC3002,AC2283))</f>
        <v/>
      </c>
      <c r="AH2283" s="2" t="str">
        <f ca="1">IFERROR(MONTH('pg5'!T285),"--")</f>
        <v>--</v>
      </c>
      <c r="AI2283" s="1">
        <f ca="1">COUNTIFS(AC2:AC3002,'pg5'!C285,AH2:AH3002,AH2283)</f>
        <v>0</v>
      </c>
    </row>
    <row r="2284" spans="27:35" ht="12.75" customHeight="1">
      <c r="AA2284" s="1">
        <f t="shared" si="36"/>
        <v>2283</v>
      </c>
      <c r="AB2284" s="1" t="b">
        <f>AND('pg5'!S286&lt;&gt;"Cancelled",'pg5'!S286&lt;&gt;"Account",'pg5'!S286&lt;&gt;"Pending",'pg5'!S286&lt;&gt;"")</f>
        <v>0</v>
      </c>
      <c r="AC2284" s="1" t="str">
        <f>IF(AB2284=TRUE,'pg5'!C286,"")</f>
        <v/>
      </c>
      <c r="AD2284" s="1" t="str">
        <f>IF('pg5'!S286="Ordered",'pg5'!C286,"")</f>
        <v/>
      </c>
      <c r="AE2284" s="2" t="str">
        <f>IF('pg5'!C286&lt;&gt;"",COUNTIF(AD2:AD3002,'pg5'!C286)&gt;4,"--")</f>
        <v>--</v>
      </c>
      <c r="AF2284" s="1" t="str">
        <f ca="1">IF(startDate="",0,IF(AND('pg5'!T286&gt;=startDate,'pg5'!T286&lt;=endDate,'pg5'!R286&lt;&gt;""),'pg5'!R286,""))</f>
        <v/>
      </c>
      <c r="AG2284" s="110" t="str">
        <f>IF(AC2284="","",COUNTIFS(AC2:AC3002,AC2284))</f>
        <v/>
      </c>
      <c r="AH2284" s="2" t="str">
        <f ca="1">IFERROR(MONTH('pg5'!T286),"--")</f>
        <v>--</v>
      </c>
      <c r="AI2284" s="1">
        <f ca="1">COUNTIFS(AC2:AC3002,'pg5'!C286,AH2:AH3002,AH2284)</f>
        <v>0</v>
      </c>
    </row>
    <row r="2285" spans="27:35" ht="12.75" customHeight="1">
      <c r="AA2285" s="1">
        <f t="shared" si="36"/>
        <v>2284</v>
      </c>
      <c r="AB2285" s="1" t="b">
        <f>AND('pg5'!S287&lt;&gt;"Cancelled",'pg5'!S287&lt;&gt;"Account",'pg5'!S287&lt;&gt;"Pending",'pg5'!S287&lt;&gt;"")</f>
        <v>0</v>
      </c>
      <c r="AC2285" s="1" t="str">
        <f>IF(AB2285=TRUE,'pg5'!C287,"")</f>
        <v/>
      </c>
      <c r="AD2285" s="1" t="str">
        <f>IF('pg5'!S287="Ordered",'pg5'!C287,"")</f>
        <v/>
      </c>
      <c r="AE2285" s="2" t="str">
        <f>IF('pg5'!C287&lt;&gt;"",COUNTIF(AD2:AD3002,'pg5'!C287)&gt;4,"--")</f>
        <v>--</v>
      </c>
      <c r="AF2285" s="1" t="str">
        <f ca="1">IF(startDate="",0,IF(AND('pg5'!T287&gt;=startDate,'pg5'!T287&lt;=endDate,'pg5'!R287&lt;&gt;""),'pg5'!R287,""))</f>
        <v/>
      </c>
      <c r="AG2285" s="110" t="str">
        <f>IF(AC2285="","",COUNTIFS(AC2:AC3002,AC2285))</f>
        <v/>
      </c>
      <c r="AH2285" s="2" t="str">
        <f ca="1">IFERROR(MONTH('pg5'!T287),"--")</f>
        <v>--</v>
      </c>
      <c r="AI2285" s="1">
        <f ca="1">COUNTIFS(AC2:AC3002,'pg5'!C287,AH2:AH3002,AH2285)</f>
        <v>0</v>
      </c>
    </row>
    <row r="2286" spans="27:35" ht="12.75" customHeight="1">
      <c r="AA2286" s="1">
        <f t="shared" si="36"/>
        <v>2285</v>
      </c>
      <c r="AB2286" s="1" t="b">
        <f>AND('pg5'!S288&lt;&gt;"Cancelled",'pg5'!S288&lt;&gt;"Account",'pg5'!S288&lt;&gt;"Pending",'pg5'!S288&lt;&gt;"")</f>
        <v>0</v>
      </c>
      <c r="AC2286" s="1" t="str">
        <f>IF(AB2286=TRUE,'pg5'!C288,"")</f>
        <v/>
      </c>
      <c r="AD2286" s="1" t="str">
        <f>IF('pg5'!S288="Ordered",'pg5'!C288,"")</f>
        <v/>
      </c>
      <c r="AE2286" s="2" t="str">
        <f>IF('pg5'!C288&lt;&gt;"",COUNTIF(AD2:AD3002,'pg5'!C288)&gt;4,"--")</f>
        <v>--</v>
      </c>
      <c r="AF2286" s="1" t="str">
        <f ca="1">IF(startDate="",0,IF(AND('pg5'!T288&gt;=startDate,'pg5'!T288&lt;=endDate,'pg5'!R288&lt;&gt;""),'pg5'!R288,""))</f>
        <v/>
      </c>
      <c r="AG2286" s="110" t="str">
        <f>IF(AC2286="","",COUNTIFS(AC2:AC3002,AC2286))</f>
        <v/>
      </c>
      <c r="AH2286" s="2" t="str">
        <f ca="1">IFERROR(MONTH('pg5'!T288),"--")</f>
        <v>--</v>
      </c>
      <c r="AI2286" s="1">
        <f ca="1">COUNTIFS(AC2:AC3002,'pg5'!C288,AH2:AH3002,AH2286)</f>
        <v>0</v>
      </c>
    </row>
    <row r="2287" spans="27:35" ht="12.75" customHeight="1">
      <c r="AA2287" s="1">
        <f t="shared" si="36"/>
        <v>2286</v>
      </c>
      <c r="AB2287" s="1" t="b">
        <f>AND('pg5'!S289&lt;&gt;"Cancelled",'pg5'!S289&lt;&gt;"Account",'pg5'!S289&lt;&gt;"Pending",'pg5'!S289&lt;&gt;"")</f>
        <v>0</v>
      </c>
      <c r="AC2287" s="1" t="str">
        <f>IF(AB2287=TRUE,'pg5'!C289,"")</f>
        <v/>
      </c>
      <c r="AD2287" s="1" t="str">
        <f>IF('pg5'!S289="Ordered",'pg5'!C289,"")</f>
        <v/>
      </c>
      <c r="AE2287" s="2" t="str">
        <f>IF('pg5'!C289&lt;&gt;"",COUNTIF(AD2:AD3002,'pg5'!C289)&gt;4,"--")</f>
        <v>--</v>
      </c>
      <c r="AF2287" s="1" t="str">
        <f ca="1">IF(startDate="",0,IF(AND('pg5'!T289&gt;=startDate,'pg5'!T289&lt;=endDate,'pg5'!R289&lt;&gt;""),'pg5'!R289,""))</f>
        <v/>
      </c>
      <c r="AG2287" s="110" t="str">
        <f>IF(AC2287="","",COUNTIFS(AC2:AC3002,AC2287))</f>
        <v/>
      </c>
      <c r="AH2287" s="2" t="str">
        <f ca="1">IFERROR(MONTH('pg5'!T289),"--")</f>
        <v>--</v>
      </c>
      <c r="AI2287" s="1">
        <f ca="1">COUNTIFS(AC2:AC3002,'pg5'!C289,AH2:AH3002,AH2287)</f>
        <v>0</v>
      </c>
    </row>
    <row r="2288" spans="27:35" ht="12.75" customHeight="1">
      <c r="AA2288" s="1">
        <f t="shared" si="36"/>
        <v>2287</v>
      </c>
      <c r="AB2288" s="1" t="b">
        <f>AND('pg5'!S290&lt;&gt;"Cancelled",'pg5'!S290&lt;&gt;"Account",'pg5'!S290&lt;&gt;"Pending",'pg5'!S290&lt;&gt;"")</f>
        <v>0</v>
      </c>
      <c r="AC2288" s="1" t="str">
        <f>IF(AB2288=TRUE,'pg5'!C290,"")</f>
        <v/>
      </c>
      <c r="AD2288" s="1" t="str">
        <f>IF('pg5'!S290="Ordered",'pg5'!C290,"")</f>
        <v/>
      </c>
      <c r="AE2288" s="2" t="str">
        <f>IF('pg5'!C290&lt;&gt;"",COUNTIF(AD2:AD3002,'pg5'!C290)&gt;4,"--")</f>
        <v>--</v>
      </c>
      <c r="AF2288" s="1" t="str">
        <f ca="1">IF(startDate="",0,IF(AND('pg5'!T290&gt;=startDate,'pg5'!T290&lt;=endDate,'pg5'!R290&lt;&gt;""),'pg5'!R290,""))</f>
        <v/>
      </c>
      <c r="AG2288" s="110" t="str">
        <f>IF(AC2288="","",COUNTIFS(AC2:AC3002,AC2288))</f>
        <v/>
      </c>
      <c r="AH2288" s="2" t="str">
        <f ca="1">IFERROR(MONTH('pg5'!T290),"--")</f>
        <v>--</v>
      </c>
      <c r="AI2288" s="1">
        <f ca="1">COUNTIFS(AC2:AC3002,'pg5'!C290,AH2:AH3002,AH2288)</f>
        <v>0</v>
      </c>
    </row>
    <row r="2289" spans="27:35" ht="12.75" customHeight="1">
      <c r="AA2289" s="1">
        <f t="shared" si="36"/>
        <v>2288</v>
      </c>
      <c r="AB2289" s="1" t="b">
        <f>AND('pg5'!S291&lt;&gt;"Cancelled",'pg5'!S291&lt;&gt;"Account",'pg5'!S291&lt;&gt;"Pending",'pg5'!S291&lt;&gt;"")</f>
        <v>0</v>
      </c>
      <c r="AC2289" s="1" t="str">
        <f>IF(AB2289=TRUE,'pg5'!C291,"")</f>
        <v/>
      </c>
      <c r="AD2289" s="1" t="str">
        <f>IF('pg5'!S291="Ordered",'pg5'!C291,"")</f>
        <v/>
      </c>
      <c r="AE2289" s="2" t="str">
        <f>IF('pg5'!C291&lt;&gt;"",COUNTIF(AD2:AD3002,'pg5'!C291)&gt;4,"--")</f>
        <v>--</v>
      </c>
      <c r="AF2289" s="1" t="str">
        <f ca="1">IF(startDate="",0,IF(AND('pg5'!T291&gt;=startDate,'pg5'!T291&lt;=endDate,'pg5'!R291&lt;&gt;""),'pg5'!R291,""))</f>
        <v/>
      </c>
      <c r="AG2289" s="110" t="str">
        <f>IF(AC2289="","",COUNTIFS(AC2:AC3002,AC2289))</f>
        <v/>
      </c>
      <c r="AH2289" s="2" t="str">
        <f ca="1">IFERROR(MONTH('pg5'!T291),"--")</f>
        <v>--</v>
      </c>
      <c r="AI2289" s="1">
        <f ca="1">COUNTIFS(AC2:AC3002,'pg5'!C291,AH2:AH3002,AH2289)</f>
        <v>0</v>
      </c>
    </row>
    <row r="2290" spans="27:35" ht="12.75" customHeight="1">
      <c r="AA2290" s="1">
        <f t="shared" si="36"/>
        <v>2289</v>
      </c>
      <c r="AB2290" s="1" t="b">
        <f>AND('pg5'!S292&lt;&gt;"Cancelled",'pg5'!S292&lt;&gt;"Account",'pg5'!S292&lt;&gt;"Pending",'pg5'!S292&lt;&gt;"")</f>
        <v>0</v>
      </c>
      <c r="AC2290" s="1" t="str">
        <f>IF(AB2290=TRUE,'pg5'!C292,"")</f>
        <v/>
      </c>
      <c r="AD2290" s="1" t="str">
        <f>IF('pg5'!S292="Ordered",'pg5'!C292,"")</f>
        <v/>
      </c>
      <c r="AE2290" s="2" t="str">
        <f>IF('pg5'!C292&lt;&gt;"",COUNTIF(AD2:AD3002,'pg5'!C292)&gt;4,"--")</f>
        <v>--</v>
      </c>
      <c r="AF2290" s="1" t="str">
        <f ca="1">IF(startDate="",0,IF(AND('pg5'!T292&gt;=startDate,'pg5'!T292&lt;=endDate,'pg5'!R292&lt;&gt;""),'pg5'!R292,""))</f>
        <v/>
      </c>
      <c r="AG2290" s="110" t="str">
        <f>IF(AC2290="","",COUNTIFS(AC2:AC3002,AC2290))</f>
        <v/>
      </c>
      <c r="AH2290" s="2" t="str">
        <f ca="1">IFERROR(MONTH('pg5'!T292),"--")</f>
        <v>--</v>
      </c>
      <c r="AI2290" s="1">
        <f ca="1">COUNTIFS(AC2:AC3002,'pg5'!C292,AH2:AH3002,AH2290)</f>
        <v>0</v>
      </c>
    </row>
    <row r="2291" spans="27:35" ht="12.75" customHeight="1">
      <c r="AA2291" s="1">
        <f t="shared" si="36"/>
        <v>2290</v>
      </c>
      <c r="AB2291" s="1" t="b">
        <f>AND('pg5'!S293&lt;&gt;"Cancelled",'pg5'!S293&lt;&gt;"Account",'pg5'!S293&lt;&gt;"Pending",'pg5'!S293&lt;&gt;"")</f>
        <v>0</v>
      </c>
      <c r="AC2291" s="1" t="str">
        <f>IF(AB2291=TRUE,'pg5'!C293,"")</f>
        <v/>
      </c>
      <c r="AD2291" s="1" t="str">
        <f>IF('pg5'!S293="Ordered",'pg5'!C293,"")</f>
        <v/>
      </c>
      <c r="AE2291" s="2" t="str">
        <f>IF('pg5'!C293&lt;&gt;"",COUNTIF(AD2:AD3002,'pg5'!C293)&gt;4,"--")</f>
        <v>--</v>
      </c>
      <c r="AF2291" s="1" t="str">
        <f ca="1">IF(startDate="",0,IF(AND('pg5'!T293&gt;=startDate,'pg5'!T293&lt;=endDate,'pg5'!R293&lt;&gt;""),'pg5'!R293,""))</f>
        <v/>
      </c>
      <c r="AG2291" s="110" t="str">
        <f>IF(AC2291="","",COUNTIFS(AC2:AC3002,AC2291))</f>
        <v/>
      </c>
      <c r="AH2291" s="2" t="str">
        <f ca="1">IFERROR(MONTH('pg5'!T293),"--")</f>
        <v>--</v>
      </c>
      <c r="AI2291" s="1">
        <f ca="1">COUNTIFS(AC2:AC3002,'pg5'!C293,AH2:AH3002,AH2291)</f>
        <v>0</v>
      </c>
    </row>
    <row r="2292" spans="27:35" ht="12.75" customHeight="1">
      <c r="AA2292" s="1">
        <f t="shared" si="36"/>
        <v>2291</v>
      </c>
      <c r="AB2292" s="1" t="b">
        <f>AND('pg5'!S294&lt;&gt;"Cancelled",'pg5'!S294&lt;&gt;"Account",'pg5'!S294&lt;&gt;"Pending",'pg5'!S294&lt;&gt;"")</f>
        <v>0</v>
      </c>
      <c r="AC2292" s="1" t="str">
        <f>IF(AB2292=TRUE,'pg5'!C294,"")</f>
        <v/>
      </c>
      <c r="AD2292" s="1" t="str">
        <f>IF('pg5'!S294="Ordered",'pg5'!C294,"")</f>
        <v/>
      </c>
      <c r="AE2292" s="2" t="str">
        <f>IF('pg5'!C294&lt;&gt;"",COUNTIF(AD2:AD3002,'pg5'!C294)&gt;4,"--")</f>
        <v>--</v>
      </c>
      <c r="AF2292" s="1" t="str">
        <f ca="1">IF(startDate="",0,IF(AND('pg5'!T294&gt;=startDate,'pg5'!T294&lt;=endDate,'pg5'!R294&lt;&gt;""),'pg5'!R294,""))</f>
        <v/>
      </c>
      <c r="AG2292" s="110" t="str">
        <f>IF(AC2292="","",COUNTIFS(AC2:AC3002,AC2292))</f>
        <v/>
      </c>
      <c r="AH2292" s="2" t="str">
        <f ca="1">IFERROR(MONTH('pg5'!T294),"--")</f>
        <v>--</v>
      </c>
      <c r="AI2292" s="1">
        <f ca="1">COUNTIFS(AC2:AC3002,'pg5'!C294,AH2:AH3002,AH2292)</f>
        <v>0</v>
      </c>
    </row>
    <row r="2293" spans="27:35" ht="12.75" customHeight="1">
      <c r="AA2293" s="1">
        <f t="shared" si="36"/>
        <v>2292</v>
      </c>
      <c r="AB2293" s="1" t="b">
        <f>AND('pg5'!S295&lt;&gt;"Cancelled",'pg5'!S295&lt;&gt;"Account",'pg5'!S295&lt;&gt;"Pending",'pg5'!S295&lt;&gt;"")</f>
        <v>0</v>
      </c>
      <c r="AC2293" s="1" t="str">
        <f>IF(AB2293=TRUE,'pg5'!C295,"")</f>
        <v/>
      </c>
      <c r="AD2293" s="1" t="str">
        <f>IF('pg5'!S295="Ordered",'pg5'!C295,"")</f>
        <v/>
      </c>
      <c r="AE2293" s="2" t="str">
        <f>IF('pg5'!C295&lt;&gt;"",COUNTIF(AD2:AD3002,'pg5'!C295)&gt;4,"--")</f>
        <v>--</v>
      </c>
      <c r="AF2293" s="1" t="str">
        <f ca="1">IF(startDate="",0,IF(AND('pg5'!T295&gt;=startDate,'pg5'!T295&lt;=endDate,'pg5'!R295&lt;&gt;""),'pg5'!R295,""))</f>
        <v/>
      </c>
      <c r="AG2293" s="110" t="str">
        <f>IF(AC2293="","",COUNTIFS(AC2:AC3002,AC2293))</f>
        <v/>
      </c>
      <c r="AH2293" s="2" t="str">
        <f ca="1">IFERROR(MONTH('pg5'!T295),"--")</f>
        <v>--</v>
      </c>
      <c r="AI2293" s="1">
        <f ca="1">COUNTIFS(AC2:AC3002,'pg5'!C295,AH2:AH3002,AH2293)</f>
        <v>0</v>
      </c>
    </row>
    <row r="2294" spans="27:35" ht="12.75" customHeight="1">
      <c r="AA2294" s="1">
        <f t="shared" si="36"/>
        <v>2293</v>
      </c>
      <c r="AB2294" s="1" t="b">
        <f>AND('pg5'!S296&lt;&gt;"Cancelled",'pg5'!S296&lt;&gt;"Account",'pg5'!S296&lt;&gt;"Pending",'pg5'!S296&lt;&gt;"")</f>
        <v>0</v>
      </c>
      <c r="AC2294" s="1" t="str">
        <f>IF(AB2294=TRUE,'pg5'!C296,"")</f>
        <v/>
      </c>
      <c r="AD2294" s="1" t="str">
        <f>IF('pg5'!S296="Ordered",'pg5'!C296,"")</f>
        <v/>
      </c>
      <c r="AE2294" s="2" t="str">
        <f>IF('pg5'!C296&lt;&gt;"",COUNTIF(AD2:AD3002,'pg5'!C296)&gt;4,"--")</f>
        <v>--</v>
      </c>
      <c r="AF2294" s="1" t="str">
        <f ca="1">IF(startDate="",0,IF(AND('pg5'!T296&gt;=startDate,'pg5'!T296&lt;=endDate,'pg5'!R296&lt;&gt;""),'pg5'!R296,""))</f>
        <v/>
      </c>
      <c r="AG2294" s="110" t="str">
        <f>IF(AC2294="","",COUNTIFS(AC2:AC3002,AC2294))</f>
        <v/>
      </c>
      <c r="AH2294" s="2" t="str">
        <f ca="1">IFERROR(MONTH('pg5'!T296),"--")</f>
        <v>--</v>
      </c>
      <c r="AI2294" s="1">
        <f ca="1">COUNTIFS(AC2:AC3002,'pg5'!C296,AH2:AH3002,AH2294)</f>
        <v>0</v>
      </c>
    </row>
    <row r="2295" spans="27:35" ht="12.75" customHeight="1">
      <c r="AA2295" s="1">
        <f t="shared" si="36"/>
        <v>2294</v>
      </c>
      <c r="AB2295" s="1" t="b">
        <f>AND('pg5'!S297&lt;&gt;"Cancelled",'pg5'!S297&lt;&gt;"Account",'pg5'!S297&lt;&gt;"Pending",'pg5'!S297&lt;&gt;"")</f>
        <v>0</v>
      </c>
      <c r="AC2295" s="1" t="str">
        <f>IF(AB2295=TRUE,'pg5'!C297,"")</f>
        <v/>
      </c>
      <c r="AD2295" s="1" t="str">
        <f>IF('pg5'!S297="Ordered",'pg5'!C297,"")</f>
        <v/>
      </c>
      <c r="AE2295" s="2" t="str">
        <f>IF('pg5'!C297&lt;&gt;"",COUNTIF(AD2:AD3002,'pg5'!C297)&gt;4,"--")</f>
        <v>--</v>
      </c>
      <c r="AF2295" s="1" t="str">
        <f ca="1">IF(startDate="",0,IF(AND('pg5'!T297&gt;=startDate,'pg5'!T297&lt;=endDate,'pg5'!R297&lt;&gt;""),'pg5'!R297,""))</f>
        <v/>
      </c>
      <c r="AG2295" s="110" t="str">
        <f>IF(AC2295="","",COUNTIFS(AC2:AC3002,AC2295))</f>
        <v/>
      </c>
      <c r="AH2295" s="2" t="str">
        <f ca="1">IFERROR(MONTH('pg5'!T297),"--")</f>
        <v>--</v>
      </c>
      <c r="AI2295" s="1">
        <f ca="1">COUNTIFS(AC2:AC3002,'pg5'!C297,AH2:AH3002,AH2295)</f>
        <v>0</v>
      </c>
    </row>
    <row r="2296" spans="27:35" ht="12.75" customHeight="1">
      <c r="AA2296" s="1">
        <f t="shared" si="36"/>
        <v>2295</v>
      </c>
      <c r="AB2296" s="1" t="b">
        <f>AND('pg5'!S298&lt;&gt;"Cancelled",'pg5'!S298&lt;&gt;"Account",'pg5'!S298&lt;&gt;"Pending",'pg5'!S298&lt;&gt;"")</f>
        <v>0</v>
      </c>
      <c r="AC2296" s="1" t="str">
        <f>IF(AB2296=TRUE,'pg5'!C298,"")</f>
        <v/>
      </c>
      <c r="AD2296" s="1" t="str">
        <f>IF('pg5'!S298="Ordered",'pg5'!C298,"")</f>
        <v/>
      </c>
      <c r="AE2296" s="2" t="str">
        <f>IF('pg5'!C298&lt;&gt;"",COUNTIF(AD2:AD3002,'pg5'!C298)&gt;4,"--")</f>
        <v>--</v>
      </c>
      <c r="AF2296" s="1" t="str">
        <f ca="1">IF(startDate="",0,IF(AND('pg5'!T298&gt;=startDate,'pg5'!T298&lt;=endDate,'pg5'!R298&lt;&gt;""),'pg5'!R298,""))</f>
        <v/>
      </c>
      <c r="AG2296" s="110" t="str">
        <f>IF(AC2296="","",COUNTIFS(AC2:AC3002,AC2296))</f>
        <v/>
      </c>
      <c r="AH2296" s="2" t="str">
        <f ca="1">IFERROR(MONTH('pg5'!T298),"--")</f>
        <v>--</v>
      </c>
      <c r="AI2296" s="1">
        <f ca="1">COUNTIFS(AC2:AC3002,'pg5'!C298,AH2:AH3002,AH2296)</f>
        <v>0</v>
      </c>
    </row>
    <row r="2297" spans="27:35" ht="12.75" customHeight="1">
      <c r="AA2297" s="1">
        <f t="shared" si="36"/>
        <v>2296</v>
      </c>
      <c r="AB2297" s="1" t="b">
        <f>AND('pg5'!S299&lt;&gt;"Cancelled",'pg5'!S299&lt;&gt;"Account",'pg5'!S299&lt;&gt;"Pending",'pg5'!S299&lt;&gt;"")</f>
        <v>0</v>
      </c>
      <c r="AC2297" s="1" t="str">
        <f>IF(AB2297=TRUE,'pg5'!C299,"")</f>
        <v/>
      </c>
      <c r="AD2297" s="1" t="str">
        <f>IF('pg5'!S299="Ordered",'pg5'!C299,"")</f>
        <v/>
      </c>
      <c r="AE2297" s="2" t="str">
        <f>IF('pg5'!C299&lt;&gt;"",COUNTIF(AD2:AD3002,'pg5'!C299)&gt;4,"--")</f>
        <v>--</v>
      </c>
      <c r="AF2297" s="1" t="str">
        <f ca="1">IF(startDate="",0,IF(AND('pg5'!T299&gt;=startDate,'pg5'!T299&lt;=endDate,'pg5'!R299&lt;&gt;""),'pg5'!R299,""))</f>
        <v/>
      </c>
      <c r="AG2297" s="110" t="str">
        <f>IF(AC2297="","",COUNTIFS(AC2:AC3002,AC2297))</f>
        <v/>
      </c>
      <c r="AH2297" s="2" t="str">
        <f ca="1">IFERROR(MONTH('pg5'!T299),"--")</f>
        <v>--</v>
      </c>
      <c r="AI2297" s="1">
        <f ca="1">COUNTIFS(AC2:AC3002,'pg5'!C299,AH2:AH3002,AH2297)</f>
        <v>0</v>
      </c>
    </row>
    <row r="2298" spans="27:35" ht="12.75" customHeight="1">
      <c r="AA2298" s="1">
        <f t="shared" si="36"/>
        <v>2297</v>
      </c>
      <c r="AB2298" s="1" t="b">
        <f>AND('pg5'!S300&lt;&gt;"Cancelled",'pg5'!S300&lt;&gt;"Account",'pg5'!S300&lt;&gt;"Pending",'pg5'!S300&lt;&gt;"")</f>
        <v>0</v>
      </c>
      <c r="AC2298" s="1" t="str">
        <f>IF(AB2298=TRUE,'pg5'!C300,"")</f>
        <v/>
      </c>
      <c r="AD2298" s="1" t="str">
        <f>IF('pg5'!S300="Ordered",'pg5'!C300,"")</f>
        <v/>
      </c>
      <c r="AE2298" s="2" t="str">
        <f>IF('pg5'!C300&lt;&gt;"",COUNTIF(AD2:AD3002,'pg5'!C300)&gt;4,"--")</f>
        <v>--</v>
      </c>
      <c r="AF2298" s="1" t="str">
        <f ca="1">IF(startDate="",0,IF(AND('pg5'!T300&gt;=startDate,'pg5'!T300&lt;=endDate,'pg5'!R300&lt;&gt;""),'pg5'!R300,""))</f>
        <v/>
      </c>
      <c r="AG2298" s="110" t="str">
        <f>IF(AC2298="","",COUNTIFS(AC2:AC3002,AC2298))</f>
        <v/>
      </c>
      <c r="AH2298" s="2" t="str">
        <f ca="1">IFERROR(MONTH('pg5'!T300),"--")</f>
        <v>--</v>
      </c>
      <c r="AI2298" s="1">
        <f ca="1">COUNTIFS(AC2:AC3002,'pg5'!C300,AH2:AH3002,AH2298)</f>
        <v>0</v>
      </c>
    </row>
    <row r="2299" spans="27:35" ht="12.75" customHeight="1">
      <c r="AA2299" s="1">
        <f t="shared" si="36"/>
        <v>2298</v>
      </c>
      <c r="AB2299" s="1" t="b">
        <f>AND('pg5'!S301&lt;&gt;"Cancelled",'pg5'!S301&lt;&gt;"Account",'pg5'!S301&lt;&gt;"Pending",'pg5'!S301&lt;&gt;"")</f>
        <v>0</v>
      </c>
      <c r="AC2299" s="1" t="str">
        <f>IF(AB2299=TRUE,'pg5'!C301,"")</f>
        <v/>
      </c>
      <c r="AD2299" s="1" t="str">
        <f>IF('pg5'!S301="Ordered",'pg5'!C301,"")</f>
        <v/>
      </c>
      <c r="AE2299" s="2" t="str">
        <f>IF('pg5'!C301&lt;&gt;"",COUNTIF(AD2:AD3002,'pg5'!C301)&gt;4,"--")</f>
        <v>--</v>
      </c>
      <c r="AF2299" s="1" t="str">
        <f ca="1">IF(startDate="",0,IF(AND('pg5'!T301&gt;=startDate,'pg5'!T301&lt;=endDate,'pg5'!R301&lt;&gt;""),'pg5'!R301,""))</f>
        <v/>
      </c>
      <c r="AG2299" s="110" t="str">
        <f>IF(AC2299="","",COUNTIFS(AC2:AC3002,AC2299))</f>
        <v/>
      </c>
      <c r="AH2299" s="2" t="str">
        <f ca="1">IFERROR(MONTH('pg5'!T301),"--")</f>
        <v>--</v>
      </c>
      <c r="AI2299" s="1">
        <f ca="1">COUNTIFS(AC2:AC3002,'pg5'!C301,AH2:AH3002,AH2299)</f>
        <v>0</v>
      </c>
    </row>
    <row r="2300" spans="27:35" ht="12.75" customHeight="1">
      <c r="AA2300" s="1">
        <f t="shared" si="36"/>
        <v>2299</v>
      </c>
      <c r="AB2300" s="1" t="b">
        <f>AND('pg5'!S302&lt;&gt;"Cancelled",'pg5'!S302&lt;&gt;"Account",'pg5'!S302&lt;&gt;"Pending",'pg5'!S302&lt;&gt;"")</f>
        <v>0</v>
      </c>
      <c r="AC2300" s="1" t="str">
        <f>IF(AB2300=TRUE,'pg5'!C302,"")</f>
        <v/>
      </c>
      <c r="AD2300" s="1" t="str">
        <f>IF('pg5'!S302="Ordered",'pg5'!C302,"")</f>
        <v/>
      </c>
      <c r="AE2300" s="2" t="str">
        <f>IF('pg5'!C302&lt;&gt;"",COUNTIF(AD2:AD3002,'pg5'!C302)&gt;4,"--")</f>
        <v>--</v>
      </c>
      <c r="AF2300" s="1" t="str">
        <f ca="1">IF(startDate="",0,IF(AND('pg5'!T302&gt;=startDate,'pg5'!T302&lt;=endDate,'pg5'!R302&lt;&gt;""),'pg5'!R302,""))</f>
        <v/>
      </c>
      <c r="AG2300" s="110" t="str">
        <f>IF(AC2300="","",COUNTIFS(AC2:AC3002,AC2300))</f>
        <v/>
      </c>
      <c r="AH2300" s="2" t="str">
        <f ca="1">IFERROR(MONTH('pg5'!T302),"--")</f>
        <v>--</v>
      </c>
      <c r="AI2300" s="1">
        <f ca="1">COUNTIFS(AC2:AC3002,'pg5'!C302,AH2:AH3002,AH2300)</f>
        <v>0</v>
      </c>
    </row>
    <row r="2301" spans="27:35" ht="12.75" customHeight="1">
      <c r="AA2301" s="1">
        <f t="shared" si="36"/>
        <v>2300</v>
      </c>
      <c r="AB2301" s="1" t="b">
        <f>AND('pg5'!S303&lt;&gt;"Cancelled",'pg5'!S303&lt;&gt;"Account",'pg5'!S303&lt;&gt;"Pending",'pg5'!S303&lt;&gt;"")</f>
        <v>0</v>
      </c>
      <c r="AC2301" s="1" t="str">
        <f>IF(AB2301=TRUE,'pg5'!C303,"")</f>
        <v/>
      </c>
      <c r="AD2301" s="1" t="str">
        <f>IF('pg5'!S303="Ordered",'pg5'!C303,"")</f>
        <v/>
      </c>
      <c r="AE2301" s="2" t="str">
        <f>IF('pg5'!C303&lt;&gt;"",COUNTIF(AD2:AD3002,'pg5'!C303)&gt;4,"--")</f>
        <v>--</v>
      </c>
      <c r="AF2301" s="1" t="str">
        <f ca="1">IF(startDate="",0,IF(AND('pg5'!T303&gt;=startDate,'pg5'!T303&lt;=endDate,'pg5'!R303&lt;&gt;""),'pg5'!R303,""))</f>
        <v/>
      </c>
      <c r="AG2301" s="110" t="str">
        <f>IF(AC2301="","",COUNTIFS(AC2:AC3002,AC2301))</f>
        <v/>
      </c>
      <c r="AH2301" s="2" t="str">
        <f ca="1">IFERROR(MONTH('pg5'!T303),"--")</f>
        <v>--</v>
      </c>
      <c r="AI2301" s="1">
        <f ca="1">COUNTIFS(AC2:AC3002,'pg5'!C303,AH2:AH3002,AH2301)</f>
        <v>0</v>
      </c>
    </row>
    <row r="2302" spans="27:35" ht="12.75" customHeight="1">
      <c r="AA2302" s="1">
        <f t="shared" si="36"/>
        <v>2301</v>
      </c>
      <c r="AB2302" s="1" t="b">
        <f>AND('pg5'!S304&lt;&gt;"Cancelled",'pg5'!S304&lt;&gt;"Account",'pg5'!S304&lt;&gt;"Pending",'pg5'!S304&lt;&gt;"")</f>
        <v>0</v>
      </c>
      <c r="AC2302" s="1" t="str">
        <f>IF(AB2302=TRUE,'pg5'!C304,"")</f>
        <v/>
      </c>
      <c r="AD2302" s="1" t="str">
        <f>IF('pg5'!S304="Ordered",'pg5'!C304,"")</f>
        <v/>
      </c>
      <c r="AE2302" s="2" t="str">
        <f>IF('pg5'!C304&lt;&gt;"",COUNTIF(AD2:AD3002,'pg5'!C304)&gt;4,"--")</f>
        <v>--</v>
      </c>
      <c r="AF2302" s="1" t="str">
        <f ca="1">IF(startDate="",0,IF(AND('pg5'!T304&gt;=startDate,'pg5'!T304&lt;=endDate,'pg5'!R304&lt;&gt;""),'pg5'!R304,""))</f>
        <v/>
      </c>
      <c r="AG2302" s="110" t="str">
        <f>IF(AC2302="","",COUNTIFS(AC2:AC3002,AC2302))</f>
        <v/>
      </c>
      <c r="AH2302" s="2" t="str">
        <f ca="1">IFERROR(MONTH('pg5'!T304),"--")</f>
        <v>--</v>
      </c>
      <c r="AI2302" s="1">
        <f ca="1">COUNTIFS(AC2:AC3002,'pg5'!C304,AH2:AH3002,AH2302)</f>
        <v>0</v>
      </c>
    </row>
    <row r="2303" spans="27:35" ht="12.75" customHeight="1">
      <c r="AA2303" s="1">
        <f t="shared" si="36"/>
        <v>2302</v>
      </c>
      <c r="AB2303" s="1" t="b">
        <f>AND('pg5'!S305&lt;&gt;"Cancelled",'pg5'!S305&lt;&gt;"Account",'pg5'!S305&lt;&gt;"Pending",'pg5'!S305&lt;&gt;"")</f>
        <v>0</v>
      </c>
      <c r="AC2303" s="1" t="str">
        <f>IF(AB2303=TRUE,'pg5'!C305,"")</f>
        <v/>
      </c>
      <c r="AD2303" s="1" t="str">
        <f>IF('pg5'!S305="Ordered",'pg5'!C305,"")</f>
        <v/>
      </c>
      <c r="AE2303" s="2" t="str">
        <f>IF('pg5'!C305&lt;&gt;"",COUNTIF(AD2:AD3002,'pg5'!C305)&gt;4,"--")</f>
        <v>--</v>
      </c>
      <c r="AF2303" s="1" t="str">
        <f ca="1">IF(startDate="",0,IF(AND('pg5'!T305&gt;=startDate,'pg5'!T305&lt;=endDate,'pg5'!R305&lt;&gt;""),'pg5'!R305,""))</f>
        <v/>
      </c>
      <c r="AG2303" s="110" t="str">
        <f>IF(AC2303="","",COUNTIFS(AC2:AC3002,AC2303))</f>
        <v/>
      </c>
      <c r="AH2303" s="2" t="str">
        <f ca="1">IFERROR(MONTH('pg5'!T305),"--")</f>
        <v>--</v>
      </c>
      <c r="AI2303" s="1">
        <f ca="1">COUNTIFS(AC2:AC3002,'pg5'!C305,AH2:AH3002,AH2303)</f>
        <v>0</v>
      </c>
    </row>
    <row r="2304" spans="27:35" ht="12.75" customHeight="1">
      <c r="AA2304" s="1">
        <f t="shared" si="36"/>
        <v>2303</v>
      </c>
      <c r="AB2304" s="1" t="b">
        <f>AND('pg5'!S306&lt;&gt;"Cancelled",'pg5'!S306&lt;&gt;"Account",'pg5'!S306&lt;&gt;"Pending",'pg5'!S306&lt;&gt;"")</f>
        <v>0</v>
      </c>
      <c r="AC2304" s="1" t="str">
        <f>IF(AB2304=TRUE,'pg5'!C306,"")</f>
        <v/>
      </c>
      <c r="AD2304" s="1" t="str">
        <f>IF('pg5'!S306="Ordered",'pg5'!C306,"")</f>
        <v/>
      </c>
      <c r="AE2304" s="2" t="str">
        <f>IF('pg5'!C306&lt;&gt;"",COUNTIF(AD2:AD3002,'pg5'!C306)&gt;4,"--")</f>
        <v>--</v>
      </c>
      <c r="AF2304" s="1" t="str">
        <f ca="1">IF(startDate="",0,IF(AND('pg5'!T306&gt;=startDate,'pg5'!T306&lt;=endDate,'pg5'!R306&lt;&gt;""),'pg5'!R306,""))</f>
        <v/>
      </c>
      <c r="AG2304" s="110" t="str">
        <f>IF(AC2304="","",COUNTIFS(AC2:AC3002,AC2304))</f>
        <v/>
      </c>
      <c r="AH2304" s="2" t="str">
        <f ca="1">IFERROR(MONTH('pg5'!T306),"--")</f>
        <v>--</v>
      </c>
      <c r="AI2304" s="1">
        <f ca="1">COUNTIFS(AC2:AC3002,'pg5'!C306,AH2:AH3002,AH2304)</f>
        <v>0</v>
      </c>
    </row>
    <row r="2305" spans="27:35" ht="12.75" customHeight="1">
      <c r="AA2305" s="1">
        <f t="shared" si="36"/>
        <v>2304</v>
      </c>
      <c r="AB2305" s="1" t="b">
        <f>AND('pg5'!S307&lt;&gt;"Cancelled",'pg5'!S307&lt;&gt;"Account",'pg5'!S307&lt;&gt;"Pending",'pg5'!S307&lt;&gt;"")</f>
        <v>0</v>
      </c>
      <c r="AC2305" s="1" t="str">
        <f>IF(AB2305=TRUE,'pg5'!C307,"")</f>
        <v/>
      </c>
      <c r="AD2305" s="1" t="str">
        <f>IF('pg5'!S307="Ordered",'pg5'!C307,"")</f>
        <v/>
      </c>
      <c r="AE2305" s="2" t="str">
        <f>IF('pg5'!C307&lt;&gt;"",COUNTIF(AD2:AD3002,'pg5'!C307)&gt;4,"--")</f>
        <v>--</v>
      </c>
      <c r="AF2305" s="1" t="str">
        <f ca="1">IF(startDate="",0,IF(AND('pg5'!T307&gt;=startDate,'pg5'!T307&lt;=endDate,'pg5'!R307&lt;&gt;""),'pg5'!R307,""))</f>
        <v/>
      </c>
      <c r="AG2305" s="110" t="str">
        <f>IF(AC2305="","",COUNTIFS(AC2:AC3002,AC2305))</f>
        <v/>
      </c>
      <c r="AH2305" s="2" t="str">
        <f ca="1">IFERROR(MONTH('pg5'!T307),"--")</f>
        <v>--</v>
      </c>
      <c r="AI2305" s="1">
        <f ca="1">COUNTIFS(AC2:AC3002,'pg5'!C307,AH2:AH3002,AH2305)</f>
        <v>0</v>
      </c>
    </row>
    <row r="2306" spans="27:35" ht="12.75" customHeight="1">
      <c r="AA2306" s="1">
        <f t="shared" si="36"/>
        <v>2305</v>
      </c>
      <c r="AB2306" s="1" t="b">
        <f>AND('pg5'!S308&lt;&gt;"Cancelled",'pg5'!S308&lt;&gt;"Account",'pg5'!S308&lt;&gt;"Pending",'pg5'!S308&lt;&gt;"")</f>
        <v>0</v>
      </c>
      <c r="AC2306" s="1" t="str">
        <f>IF(AB2306=TRUE,'pg5'!C308,"")</f>
        <v/>
      </c>
      <c r="AD2306" s="1" t="str">
        <f>IF('pg5'!S308="Ordered",'pg5'!C308,"")</f>
        <v/>
      </c>
      <c r="AE2306" s="2" t="str">
        <f>IF('pg5'!C308&lt;&gt;"",COUNTIF(AD2:AD3002,'pg5'!C308)&gt;4,"--")</f>
        <v>--</v>
      </c>
      <c r="AF2306" s="1" t="str">
        <f ca="1">IF(startDate="",0,IF(AND('pg5'!T308&gt;=startDate,'pg5'!T308&lt;=endDate,'pg5'!R308&lt;&gt;""),'pg5'!R308,""))</f>
        <v/>
      </c>
      <c r="AG2306" s="110" t="str">
        <f>IF(AC2306="","",COUNTIFS(AC2:AC3002,AC2306))</f>
        <v/>
      </c>
      <c r="AH2306" s="2" t="str">
        <f ca="1">IFERROR(MONTH('pg5'!T308),"--")</f>
        <v>--</v>
      </c>
      <c r="AI2306" s="1">
        <f ca="1">COUNTIFS(AC2:AC3002,'pg5'!C308,AH2:AH3002,AH2306)</f>
        <v>0</v>
      </c>
    </row>
    <row r="2307" spans="27:35" ht="12.75" customHeight="1">
      <c r="AA2307" s="1">
        <f t="shared" si="36"/>
        <v>2306</v>
      </c>
      <c r="AB2307" s="1" t="b">
        <f>AND('pg5'!S309&lt;&gt;"Cancelled",'pg5'!S309&lt;&gt;"Account",'pg5'!S309&lt;&gt;"Pending",'pg5'!S309&lt;&gt;"")</f>
        <v>0</v>
      </c>
      <c r="AC2307" s="1" t="str">
        <f>IF(AB2307=TRUE,'pg5'!C309,"")</f>
        <v/>
      </c>
      <c r="AD2307" s="1" t="str">
        <f>IF('pg5'!S309="Ordered",'pg5'!C309,"")</f>
        <v/>
      </c>
      <c r="AE2307" s="2" t="str">
        <f>IF('pg5'!C309&lt;&gt;"",COUNTIF(AD2:AD3002,'pg5'!C309)&gt;4,"--")</f>
        <v>--</v>
      </c>
      <c r="AF2307" s="1" t="str">
        <f ca="1">IF(startDate="",0,IF(AND('pg5'!T309&gt;=startDate,'pg5'!T309&lt;=endDate,'pg5'!R309&lt;&gt;""),'pg5'!R309,""))</f>
        <v/>
      </c>
      <c r="AG2307" s="110" t="str">
        <f>IF(AC2307="","",COUNTIFS(AC2:AC3002,AC2307))</f>
        <v/>
      </c>
      <c r="AH2307" s="2" t="str">
        <f ca="1">IFERROR(MONTH('pg5'!T309),"--")</f>
        <v>--</v>
      </c>
      <c r="AI2307" s="1">
        <f ca="1">COUNTIFS(AC2:AC3002,'pg5'!C309,AH2:AH3002,AH2307)</f>
        <v>0</v>
      </c>
    </row>
    <row r="2308" spans="27:35" ht="12.75" customHeight="1">
      <c r="AA2308" s="1">
        <f t="shared" ref="AA2308:AA2371" si="37">AA2307+1</f>
        <v>2307</v>
      </c>
      <c r="AB2308" s="1" t="b">
        <f>AND('pg5'!S310&lt;&gt;"Cancelled",'pg5'!S310&lt;&gt;"Account",'pg5'!S310&lt;&gt;"Pending",'pg5'!S310&lt;&gt;"")</f>
        <v>0</v>
      </c>
      <c r="AC2308" s="1" t="str">
        <f>IF(AB2308=TRUE,'pg5'!C310,"")</f>
        <v/>
      </c>
      <c r="AD2308" s="1" t="str">
        <f>IF('pg5'!S310="Ordered",'pg5'!C310,"")</f>
        <v/>
      </c>
      <c r="AE2308" s="2" t="str">
        <f>IF('pg5'!C310&lt;&gt;"",COUNTIF(AD2:AD3002,'pg5'!C310)&gt;4,"--")</f>
        <v>--</v>
      </c>
      <c r="AF2308" s="1" t="str">
        <f ca="1">IF(startDate="",0,IF(AND('pg5'!T310&gt;=startDate,'pg5'!T310&lt;=endDate,'pg5'!R310&lt;&gt;""),'pg5'!R310,""))</f>
        <v/>
      </c>
      <c r="AG2308" s="110" t="str">
        <f>IF(AC2308="","",COUNTIFS(AC2:AC3002,AC2308))</f>
        <v/>
      </c>
      <c r="AH2308" s="2" t="str">
        <f ca="1">IFERROR(MONTH('pg5'!T310),"--")</f>
        <v>--</v>
      </c>
      <c r="AI2308" s="1">
        <f ca="1">COUNTIFS(AC2:AC3002,'pg5'!C310,AH2:AH3002,AH2308)</f>
        <v>0</v>
      </c>
    </row>
    <row r="2309" spans="27:35" ht="12.75" customHeight="1">
      <c r="AA2309" s="1">
        <f t="shared" si="37"/>
        <v>2308</v>
      </c>
      <c r="AB2309" s="1" t="b">
        <f>AND('pg5'!S311&lt;&gt;"Cancelled",'pg5'!S311&lt;&gt;"Account",'pg5'!S311&lt;&gt;"Pending",'pg5'!S311&lt;&gt;"")</f>
        <v>0</v>
      </c>
      <c r="AC2309" s="1" t="str">
        <f>IF(AB2309=TRUE,'pg5'!C311,"")</f>
        <v/>
      </c>
      <c r="AD2309" s="1" t="str">
        <f>IF('pg5'!S311="Ordered",'pg5'!C311,"")</f>
        <v/>
      </c>
      <c r="AE2309" s="2" t="str">
        <f>IF('pg5'!C311&lt;&gt;"",COUNTIF(AD2:AD3002,'pg5'!C311)&gt;4,"--")</f>
        <v>--</v>
      </c>
      <c r="AF2309" s="1" t="str">
        <f ca="1">IF(startDate="",0,IF(AND('pg5'!T311&gt;=startDate,'pg5'!T311&lt;=endDate,'pg5'!R311&lt;&gt;""),'pg5'!R311,""))</f>
        <v/>
      </c>
      <c r="AG2309" s="110" t="str">
        <f>IF(AC2309="","",COUNTIFS(AC2:AC3002,AC2309))</f>
        <v/>
      </c>
      <c r="AH2309" s="2" t="str">
        <f ca="1">IFERROR(MONTH('pg5'!T311),"--")</f>
        <v>--</v>
      </c>
      <c r="AI2309" s="1">
        <f ca="1">COUNTIFS(AC2:AC3002,'pg5'!C311,AH2:AH3002,AH2309)</f>
        <v>0</v>
      </c>
    </row>
    <row r="2310" spans="27:35" ht="12.75" customHeight="1">
      <c r="AA2310" s="1">
        <f t="shared" si="37"/>
        <v>2309</v>
      </c>
      <c r="AB2310" s="1" t="b">
        <f>AND('pg5'!S312&lt;&gt;"Cancelled",'pg5'!S312&lt;&gt;"Account",'pg5'!S312&lt;&gt;"Pending",'pg5'!S312&lt;&gt;"")</f>
        <v>0</v>
      </c>
      <c r="AC2310" s="1" t="str">
        <f>IF(AB2310=TRUE,'pg5'!C312,"")</f>
        <v/>
      </c>
      <c r="AD2310" s="1" t="str">
        <f>IF('pg5'!S312="Ordered",'pg5'!C312,"")</f>
        <v/>
      </c>
      <c r="AE2310" s="2" t="str">
        <f>IF('pg5'!C312&lt;&gt;"",COUNTIF(AD2:AD3002,'pg5'!C312)&gt;4,"--")</f>
        <v>--</v>
      </c>
      <c r="AF2310" s="1" t="str">
        <f ca="1">IF(startDate="",0,IF(AND('pg5'!T312&gt;=startDate,'pg5'!T312&lt;=endDate,'pg5'!R312&lt;&gt;""),'pg5'!R312,""))</f>
        <v/>
      </c>
      <c r="AG2310" s="110" t="str">
        <f>IF(AC2310="","",COUNTIFS(AC2:AC3002,AC2310))</f>
        <v/>
      </c>
      <c r="AH2310" s="2" t="str">
        <f ca="1">IFERROR(MONTH('pg5'!T312),"--")</f>
        <v>--</v>
      </c>
      <c r="AI2310" s="1">
        <f ca="1">COUNTIFS(AC2:AC3002,'pg5'!C312,AH2:AH3002,AH2310)</f>
        <v>0</v>
      </c>
    </row>
    <row r="2311" spans="27:35" ht="12.75" customHeight="1">
      <c r="AA2311" s="1">
        <f t="shared" si="37"/>
        <v>2310</v>
      </c>
      <c r="AB2311" s="1" t="b">
        <f>AND('pg5'!S313&lt;&gt;"Cancelled",'pg5'!S313&lt;&gt;"Account",'pg5'!S313&lt;&gt;"Pending",'pg5'!S313&lt;&gt;"")</f>
        <v>0</v>
      </c>
      <c r="AC2311" s="1" t="str">
        <f>IF(AB2311=TRUE,'pg5'!C313,"")</f>
        <v/>
      </c>
      <c r="AD2311" s="1" t="str">
        <f>IF('pg5'!S313="Ordered",'pg5'!C313,"")</f>
        <v/>
      </c>
      <c r="AE2311" s="2" t="str">
        <f>IF('pg5'!C313&lt;&gt;"",COUNTIF(AD2:AD3002,'pg5'!C313)&gt;4,"--")</f>
        <v>--</v>
      </c>
      <c r="AF2311" s="1" t="str">
        <f ca="1">IF(startDate="",0,IF(AND('pg5'!T313&gt;=startDate,'pg5'!T313&lt;=endDate,'pg5'!R313&lt;&gt;""),'pg5'!R313,""))</f>
        <v/>
      </c>
      <c r="AG2311" s="110" t="str">
        <f>IF(AC2311="","",COUNTIFS(AC2:AC3002,AC2311))</f>
        <v/>
      </c>
      <c r="AH2311" s="2" t="str">
        <f ca="1">IFERROR(MONTH('pg5'!T313),"--")</f>
        <v>--</v>
      </c>
      <c r="AI2311" s="1">
        <f ca="1">COUNTIFS(AC2:AC3002,'pg5'!C313,AH2:AH3002,AH2311)</f>
        <v>0</v>
      </c>
    </row>
    <row r="2312" spans="27:35" ht="12.75" customHeight="1">
      <c r="AA2312" s="1">
        <f t="shared" si="37"/>
        <v>2311</v>
      </c>
      <c r="AB2312" s="1" t="b">
        <f>AND('pg5'!S314&lt;&gt;"Cancelled",'pg5'!S314&lt;&gt;"Account",'pg5'!S314&lt;&gt;"Pending",'pg5'!S314&lt;&gt;"")</f>
        <v>0</v>
      </c>
      <c r="AC2312" s="1" t="str">
        <f>IF(AB2312=TRUE,'pg5'!C314,"")</f>
        <v/>
      </c>
      <c r="AD2312" s="1" t="str">
        <f>IF('pg5'!S314="Ordered",'pg5'!C314,"")</f>
        <v/>
      </c>
      <c r="AE2312" s="2" t="str">
        <f>IF('pg5'!C314&lt;&gt;"",COUNTIF(AD2:AD3002,'pg5'!C314)&gt;4,"--")</f>
        <v>--</v>
      </c>
      <c r="AF2312" s="1" t="str">
        <f ca="1">IF(startDate="",0,IF(AND('pg5'!T314&gt;=startDate,'pg5'!T314&lt;=endDate,'pg5'!R314&lt;&gt;""),'pg5'!R314,""))</f>
        <v/>
      </c>
      <c r="AG2312" s="110" t="str">
        <f>IF(AC2312="","",COUNTIFS(AC2:AC3002,AC2312))</f>
        <v/>
      </c>
      <c r="AH2312" s="2" t="str">
        <f ca="1">IFERROR(MONTH('pg5'!T314),"--")</f>
        <v>--</v>
      </c>
      <c r="AI2312" s="1">
        <f ca="1">COUNTIFS(AC2:AC3002,'pg5'!C314,AH2:AH3002,AH2312)</f>
        <v>0</v>
      </c>
    </row>
    <row r="2313" spans="27:35" ht="12.75" customHeight="1">
      <c r="AA2313" s="1">
        <f t="shared" si="37"/>
        <v>2312</v>
      </c>
      <c r="AB2313" s="1" t="b">
        <f>AND('pg5'!S315&lt;&gt;"Cancelled",'pg5'!S315&lt;&gt;"Account",'pg5'!S315&lt;&gt;"Pending",'pg5'!S315&lt;&gt;"")</f>
        <v>0</v>
      </c>
      <c r="AC2313" s="1" t="str">
        <f>IF(AB2313=TRUE,'pg5'!C315,"")</f>
        <v/>
      </c>
      <c r="AD2313" s="1" t="str">
        <f>IF('pg5'!S315="Ordered",'pg5'!C315,"")</f>
        <v/>
      </c>
      <c r="AE2313" s="2" t="str">
        <f>IF('pg5'!C315&lt;&gt;"",COUNTIF(AD2:AD3002,'pg5'!C315)&gt;4,"--")</f>
        <v>--</v>
      </c>
      <c r="AF2313" s="1" t="str">
        <f ca="1">IF(startDate="",0,IF(AND('pg5'!T315&gt;=startDate,'pg5'!T315&lt;=endDate,'pg5'!R315&lt;&gt;""),'pg5'!R315,""))</f>
        <v/>
      </c>
      <c r="AG2313" s="110" t="str">
        <f>IF(AC2313="","",COUNTIFS(AC2:AC3002,AC2313))</f>
        <v/>
      </c>
      <c r="AH2313" s="2" t="str">
        <f ca="1">IFERROR(MONTH('pg5'!T315),"--")</f>
        <v>--</v>
      </c>
      <c r="AI2313" s="1">
        <f ca="1">COUNTIFS(AC2:AC3002,'pg5'!C315,AH2:AH3002,AH2313)</f>
        <v>0</v>
      </c>
    </row>
    <row r="2314" spans="27:35" ht="12.75" customHeight="1">
      <c r="AA2314" s="1">
        <f t="shared" si="37"/>
        <v>2313</v>
      </c>
      <c r="AB2314" s="1" t="b">
        <f>AND('pg5'!S316&lt;&gt;"Cancelled",'pg5'!S316&lt;&gt;"Account",'pg5'!S316&lt;&gt;"Pending",'pg5'!S316&lt;&gt;"")</f>
        <v>0</v>
      </c>
      <c r="AC2314" s="1" t="str">
        <f>IF(AB2314=TRUE,'pg5'!C316,"")</f>
        <v/>
      </c>
      <c r="AD2314" s="1" t="str">
        <f>IF('pg5'!S316="Ordered",'pg5'!C316,"")</f>
        <v/>
      </c>
      <c r="AE2314" s="2" t="str">
        <f>IF('pg5'!C316&lt;&gt;"",COUNTIF(AD2:AD3002,'pg5'!C316)&gt;4,"--")</f>
        <v>--</v>
      </c>
      <c r="AF2314" s="1" t="str">
        <f ca="1">IF(startDate="",0,IF(AND('pg5'!T316&gt;=startDate,'pg5'!T316&lt;=endDate,'pg5'!R316&lt;&gt;""),'pg5'!R316,""))</f>
        <v/>
      </c>
      <c r="AG2314" s="110" t="str">
        <f>IF(AC2314="","",COUNTIFS(AC2:AC3002,AC2314))</f>
        <v/>
      </c>
      <c r="AH2314" s="2" t="str">
        <f ca="1">IFERROR(MONTH('pg5'!T316),"--")</f>
        <v>--</v>
      </c>
      <c r="AI2314" s="1">
        <f ca="1">COUNTIFS(AC2:AC3002,'pg5'!C316,AH2:AH3002,AH2314)</f>
        <v>0</v>
      </c>
    </row>
    <row r="2315" spans="27:35" ht="12.75" customHeight="1">
      <c r="AA2315" s="1">
        <f t="shared" si="37"/>
        <v>2314</v>
      </c>
      <c r="AB2315" s="1" t="b">
        <f>AND('pg5'!S317&lt;&gt;"Cancelled",'pg5'!S317&lt;&gt;"Account",'pg5'!S317&lt;&gt;"Pending",'pg5'!S317&lt;&gt;"")</f>
        <v>0</v>
      </c>
      <c r="AC2315" s="1" t="str">
        <f>IF(AB2315=TRUE,'pg5'!C317,"")</f>
        <v/>
      </c>
      <c r="AD2315" s="1" t="str">
        <f>IF('pg5'!S317="Ordered",'pg5'!C317,"")</f>
        <v/>
      </c>
      <c r="AE2315" s="2" t="str">
        <f>IF('pg5'!C317&lt;&gt;"",COUNTIF(AD2:AD3002,'pg5'!C317)&gt;4,"--")</f>
        <v>--</v>
      </c>
      <c r="AF2315" s="1" t="str">
        <f ca="1">IF(startDate="",0,IF(AND('pg5'!T317&gt;=startDate,'pg5'!T317&lt;=endDate,'pg5'!R317&lt;&gt;""),'pg5'!R317,""))</f>
        <v/>
      </c>
      <c r="AG2315" s="110" t="str">
        <f>IF(AC2315="","",COUNTIFS(AC2:AC3002,AC2315))</f>
        <v/>
      </c>
      <c r="AH2315" s="2" t="str">
        <f ca="1">IFERROR(MONTH('pg5'!T317),"--")</f>
        <v>--</v>
      </c>
      <c r="AI2315" s="1">
        <f ca="1">COUNTIFS(AC2:AC3002,'pg5'!C317,AH2:AH3002,AH2315)</f>
        <v>0</v>
      </c>
    </row>
    <row r="2316" spans="27:35" ht="12.75" customHeight="1">
      <c r="AA2316" s="1">
        <f t="shared" si="37"/>
        <v>2315</v>
      </c>
      <c r="AB2316" s="1" t="b">
        <f>AND('pg5'!S318&lt;&gt;"Cancelled",'pg5'!S318&lt;&gt;"Account",'pg5'!S318&lt;&gt;"Pending",'pg5'!S318&lt;&gt;"")</f>
        <v>0</v>
      </c>
      <c r="AC2316" s="1" t="str">
        <f>IF(AB2316=TRUE,'pg5'!C318,"")</f>
        <v/>
      </c>
      <c r="AD2316" s="1" t="str">
        <f>IF('pg5'!S318="Ordered",'pg5'!C318,"")</f>
        <v/>
      </c>
      <c r="AE2316" s="2" t="str">
        <f>IF('pg5'!C318&lt;&gt;"",COUNTIF(AD2:AD3002,'pg5'!C318)&gt;4,"--")</f>
        <v>--</v>
      </c>
      <c r="AF2316" s="1" t="str">
        <f ca="1">IF(startDate="",0,IF(AND('pg5'!T318&gt;=startDate,'pg5'!T318&lt;=endDate,'pg5'!R318&lt;&gt;""),'pg5'!R318,""))</f>
        <v/>
      </c>
      <c r="AG2316" s="110" t="str">
        <f>IF(AC2316="","",COUNTIFS(AC2:AC3002,AC2316))</f>
        <v/>
      </c>
      <c r="AH2316" s="2" t="str">
        <f ca="1">IFERROR(MONTH('pg5'!T318),"--")</f>
        <v>--</v>
      </c>
      <c r="AI2316" s="1">
        <f ca="1">COUNTIFS(AC2:AC3002,'pg5'!C318,AH2:AH3002,AH2316)</f>
        <v>0</v>
      </c>
    </row>
    <row r="2317" spans="27:35" ht="12.75" customHeight="1">
      <c r="AA2317" s="1">
        <f t="shared" si="37"/>
        <v>2316</v>
      </c>
      <c r="AB2317" s="1" t="b">
        <f>AND('pg5'!S319&lt;&gt;"Cancelled",'pg5'!S319&lt;&gt;"Account",'pg5'!S319&lt;&gt;"Pending",'pg5'!S319&lt;&gt;"")</f>
        <v>0</v>
      </c>
      <c r="AC2317" s="1" t="str">
        <f>IF(AB2317=TRUE,'pg5'!C319,"")</f>
        <v/>
      </c>
      <c r="AD2317" s="1" t="str">
        <f>IF('pg5'!S319="Ordered",'pg5'!C319,"")</f>
        <v/>
      </c>
      <c r="AE2317" s="2" t="str">
        <f>IF('pg5'!C319&lt;&gt;"",COUNTIF(AD2:AD3002,'pg5'!C319)&gt;4,"--")</f>
        <v>--</v>
      </c>
      <c r="AF2317" s="1" t="str">
        <f ca="1">IF(startDate="",0,IF(AND('pg5'!T319&gt;=startDate,'pg5'!T319&lt;=endDate,'pg5'!R319&lt;&gt;""),'pg5'!R319,""))</f>
        <v/>
      </c>
      <c r="AG2317" s="110" t="str">
        <f>IF(AC2317="","",COUNTIFS(AC2:AC3002,AC2317))</f>
        <v/>
      </c>
      <c r="AH2317" s="2" t="str">
        <f ca="1">IFERROR(MONTH('pg5'!T319),"--")</f>
        <v>--</v>
      </c>
      <c r="AI2317" s="1">
        <f ca="1">COUNTIFS(AC2:AC3002,'pg5'!C319,AH2:AH3002,AH2317)</f>
        <v>0</v>
      </c>
    </row>
    <row r="2318" spans="27:35" ht="12.75" customHeight="1">
      <c r="AA2318" s="1">
        <f t="shared" si="37"/>
        <v>2317</v>
      </c>
      <c r="AB2318" s="1" t="b">
        <f>AND('pg5'!S320&lt;&gt;"Cancelled",'pg5'!S320&lt;&gt;"Account",'pg5'!S320&lt;&gt;"Pending",'pg5'!S320&lt;&gt;"")</f>
        <v>0</v>
      </c>
      <c r="AC2318" s="1" t="str">
        <f>IF(AB2318=TRUE,'pg5'!C320,"")</f>
        <v/>
      </c>
      <c r="AD2318" s="1" t="str">
        <f>IF('pg5'!S320="Ordered",'pg5'!C320,"")</f>
        <v/>
      </c>
      <c r="AE2318" s="2" t="str">
        <f>IF('pg5'!C320&lt;&gt;"",COUNTIF(AD2:AD3002,'pg5'!C320)&gt;4,"--")</f>
        <v>--</v>
      </c>
      <c r="AF2318" s="1" t="str">
        <f ca="1">IF(startDate="",0,IF(AND('pg5'!T320&gt;=startDate,'pg5'!T320&lt;=endDate,'pg5'!R320&lt;&gt;""),'pg5'!R320,""))</f>
        <v/>
      </c>
      <c r="AG2318" s="110" t="str">
        <f>IF(AC2318="","",COUNTIFS(AC2:AC3002,AC2318))</f>
        <v/>
      </c>
      <c r="AH2318" s="2" t="str">
        <f ca="1">IFERROR(MONTH('pg5'!T320),"--")</f>
        <v>--</v>
      </c>
      <c r="AI2318" s="1">
        <f ca="1">COUNTIFS(AC2:AC3002,'pg5'!C320,AH2:AH3002,AH2318)</f>
        <v>0</v>
      </c>
    </row>
    <row r="2319" spans="27:35" ht="12.75" customHeight="1">
      <c r="AA2319" s="1">
        <f t="shared" si="37"/>
        <v>2318</v>
      </c>
      <c r="AB2319" s="1" t="b">
        <f>AND('pg5'!S321&lt;&gt;"Cancelled",'pg5'!S321&lt;&gt;"Account",'pg5'!S321&lt;&gt;"Pending",'pg5'!S321&lt;&gt;"")</f>
        <v>0</v>
      </c>
      <c r="AC2319" s="1" t="str">
        <f>IF(AB2319=TRUE,'pg5'!C321,"")</f>
        <v/>
      </c>
      <c r="AD2319" s="1" t="str">
        <f>IF('pg5'!S321="Ordered",'pg5'!C321,"")</f>
        <v/>
      </c>
      <c r="AE2319" s="2" t="str">
        <f>IF('pg5'!C321&lt;&gt;"",COUNTIF(AD2:AD3002,'pg5'!C321)&gt;4,"--")</f>
        <v>--</v>
      </c>
      <c r="AF2319" s="1" t="str">
        <f ca="1">IF(startDate="",0,IF(AND('pg5'!T321&gt;=startDate,'pg5'!T321&lt;=endDate,'pg5'!R321&lt;&gt;""),'pg5'!R321,""))</f>
        <v/>
      </c>
      <c r="AG2319" s="110" t="str">
        <f>IF(AC2319="","",COUNTIFS(AC2:AC3002,AC2319))</f>
        <v/>
      </c>
      <c r="AH2319" s="2" t="str">
        <f ca="1">IFERROR(MONTH('pg5'!T321),"--")</f>
        <v>--</v>
      </c>
      <c r="AI2319" s="1">
        <f ca="1">COUNTIFS(AC2:AC3002,'pg5'!C321,AH2:AH3002,AH2319)</f>
        <v>0</v>
      </c>
    </row>
    <row r="2320" spans="27:35" ht="12.75" customHeight="1">
      <c r="AA2320" s="1">
        <f t="shared" si="37"/>
        <v>2319</v>
      </c>
      <c r="AB2320" s="1" t="b">
        <f>AND('pg5'!S322&lt;&gt;"Cancelled",'pg5'!S322&lt;&gt;"Account",'pg5'!S322&lt;&gt;"Pending",'pg5'!S322&lt;&gt;"")</f>
        <v>0</v>
      </c>
      <c r="AC2320" s="1" t="str">
        <f>IF(AB2320=TRUE,'pg5'!C322,"")</f>
        <v/>
      </c>
      <c r="AD2320" s="1" t="str">
        <f>IF('pg5'!S322="Ordered",'pg5'!C322,"")</f>
        <v/>
      </c>
      <c r="AE2320" s="2" t="str">
        <f>IF('pg5'!C322&lt;&gt;"",COUNTIF(AD2:AD3002,'pg5'!C322)&gt;4,"--")</f>
        <v>--</v>
      </c>
      <c r="AF2320" s="1" t="str">
        <f ca="1">IF(startDate="",0,IF(AND('pg5'!T322&gt;=startDate,'pg5'!T322&lt;=endDate,'pg5'!R322&lt;&gt;""),'pg5'!R322,""))</f>
        <v/>
      </c>
      <c r="AG2320" s="110" t="str">
        <f>IF(AC2320="","",COUNTIFS(AC2:AC3002,AC2320))</f>
        <v/>
      </c>
      <c r="AH2320" s="2" t="str">
        <f ca="1">IFERROR(MONTH('pg5'!T322),"--")</f>
        <v>--</v>
      </c>
      <c r="AI2320" s="1">
        <f ca="1">COUNTIFS(AC2:AC3002,'pg5'!C322,AH2:AH3002,AH2320)</f>
        <v>0</v>
      </c>
    </row>
    <row r="2321" spans="27:35" ht="12.75" customHeight="1">
      <c r="AA2321" s="1">
        <f t="shared" si="37"/>
        <v>2320</v>
      </c>
      <c r="AB2321" s="1" t="b">
        <f>AND('pg5'!S323&lt;&gt;"Cancelled",'pg5'!S323&lt;&gt;"Account",'pg5'!S323&lt;&gt;"Pending",'pg5'!S323&lt;&gt;"")</f>
        <v>0</v>
      </c>
      <c r="AC2321" s="1" t="str">
        <f>IF(AB2321=TRUE,'pg5'!C323,"")</f>
        <v/>
      </c>
      <c r="AD2321" s="1" t="str">
        <f>IF('pg5'!S323="Ordered",'pg5'!C323,"")</f>
        <v/>
      </c>
      <c r="AE2321" s="2" t="str">
        <f>IF('pg5'!C323&lt;&gt;"",COUNTIF(AD2:AD3002,'pg5'!C323)&gt;4,"--")</f>
        <v>--</v>
      </c>
      <c r="AF2321" s="1" t="str">
        <f ca="1">IF(startDate="",0,IF(AND('pg5'!T323&gt;=startDate,'pg5'!T323&lt;=endDate,'pg5'!R323&lt;&gt;""),'pg5'!R323,""))</f>
        <v/>
      </c>
      <c r="AG2321" s="110" t="str">
        <f>IF(AC2321="","",COUNTIFS(AC2:AC3002,AC2321))</f>
        <v/>
      </c>
      <c r="AH2321" s="2" t="str">
        <f ca="1">IFERROR(MONTH('pg5'!T323),"--")</f>
        <v>--</v>
      </c>
      <c r="AI2321" s="1">
        <f ca="1">COUNTIFS(AC2:AC3002,'pg5'!C323,AH2:AH3002,AH2321)</f>
        <v>0</v>
      </c>
    </row>
    <row r="2322" spans="27:35" ht="12.75" customHeight="1">
      <c r="AA2322" s="1">
        <f t="shared" si="37"/>
        <v>2321</v>
      </c>
      <c r="AB2322" s="1" t="b">
        <f>AND('pg5'!S324&lt;&gt;"Cancelled",'pg5'!S324&lt;&gt;"Account",'pg5'!S324&lt;&gt;"Pending",'pg5'!S324&lt;&gt;"")</f>
        <v>0</v>
      </c>
      <c r="AC2322" s="1" t="str">
        <f>IF(AB2322=TRUE,'pg5'!C324,"")</f>
        <v/>
      </c>
      <c r="AD2322" s="1" t="str">
        <f>IF('pg5'!S324="Ordered",'pg5'!C324,"")</f>
        <v/>
      </c>
      <c r="AE2322" s="2" t="str">
        <f>IF('pg5'!C324&lt;&gt;"",COUNTIF(AD2:AD3002,'pg5'!C324)&gt;4,"--")</f>
        <v>--</v>
      </c>
      <c r="AF2322" s="1" t="str">
        <f ca="1">IF(startDate="",0,IF(AND('pg5'!T324&gt;=startDate,'pg5'!T324&lt;=endDate,'pg5'!R324&lt;&gt;""),'pg5'!R324,""))</f>
        <v/>
      </c>
      <c r="AG2322" s="110" t="str">
        <f>IF(AC2322="","",COUNTIFS(AC2:AC3002,AC2322))</f>
        <v/>
      </c>
      <c r="AH2322" s="2" t="str">
        <f ca="1">IFERROR(MONTH('pg5'!T324),"--")</f>
        <v>--</v>
      </c>
      <c r="AI2322" s="1">
        <f ca="1">COUNTIFS(AC2:AC3002,'pg5'!C324,AH2:AH3002,AH2322)</f>
        <v>0</v>
      </c>
    </row>
    <row r="2323" spans="27:35" ht="12.75" customHeight="1">
      <c r="AA2323" s="1">
        <f t="shared" si="37"/>
        <v>2322</v>
      </c>
      <c r="AB2323" s="1" t="b">
        <f>AND('pg5'!S325&lt;&gt;"Cancelled",'pg5'!S325&lt;&gt;"Account",'pg5'!S325&lt;&gt;"Pending",'pg5'!S325&lt;&gt;"")</f>
        <v>0</v>
      </c>
      <c r="AC2323" s="1" t="str">
        <f>IF(AB2323=TRUE,'pg5'!C325,"")</f>
        <v/>
      </c>
      <c r="AD2323" s="1" t="str">
        <f>IF('pg5'!S325="Ordered",'pg5'!C325,"")</f>
        <v/>
      </c>
      <c r="AE2323" s="2" t="str">
        <f>IF('pg5'!C325&lt;&gt;"",COUNTIF(AD2:AD3002,'pg5'!C325)&gt;4,"--")</f>
        <v>--</v>
      </c>
      <c r="AF2323" s="1" t="str">
        <f ca="1">IF(startDate="",0,IF(AND('pg5'!T325&gt;=startDate,'pg5'!T325&lt;=endDate,'pg5'!R325&lt;&gt;""),'pg5'!R325,""))</f>
        <v/>
      </c>
      <c r="AG2323" s="110" t="str">
        <f>IF(AC2323="","",COUNTIFS(AC2:AC3002,AC2323))</f>
        <v/>
      </c>
      <c r="AH2323" s="2" t="str">
        <f ca="1">IFERROR(MONTH('pg5'!T325),"--")</f>
        <v>--</v>
      </c>
      <c r="AI2323" s="1">
        <f ca="1">COUNTIFS(AC2:AC3002,'pg5'!C325,AH2:AH3002,AH2323)</f>
        <v>0</v>
      </c>
    </row>
    <row r="2324" spans="27:35" ht="12.75" customHeight="1">
      <c r="AA2324" s="1">
        <f t="shared" si="37"/>
        <v>2323</v>
      </c>
      <c r="AB2324" s="1" t="b">
        <f>AND('pg5'!S326&lt;&gt;"Cancelled",'pg5'!S326&lt;&gt;"Account",'pg5'!S326&lt;&gt;"Pending",'pg5'!S326&lt;&gt;"")</f>
        <v>0</v>
      </c>
      <c r="AC2324" s="1" t="str">
        <f>IF(AB2324=TRUE,'pg5'!C326,"")</f>
        <v/>
      </c>
      <c r="AD2324" s="1" t="str">
        <f>IF('pg5'!S326="Ordered",'pg5'!C326,"")</f>
        <v/>
      </c>
      <c r="AE2324" s="2" t="str">
        <f>IF('pg5'!C326&lt;&gt;"",COUNTIF(AD2:AD3002,'pg5'!C326)&gt;4,"--")</f>
        <v>--</v>
      </c>
      <c r="AF2324" s="1" t="str">
        <f ca="1">IF(startDate="",0,IF(AND('pg5'!T326&gt;=startDate,'pg5'!T326&lt;=endDate,'pg5'!R326&lt;&gt;""),'pg5'!R326,""))</f>
        <v/>
      </c>
      <c r="AG2324" s="110" t="str">
        <f>IF(AC2324="","",COUNTIFS(AC2:AC3002,AC2324))</f>
        <v/>
      </c>
      <c r="AH2324" s="2" t="str">
        <f ca="1">IFERROR(MONTH('pg5'!T326),"--")</f>
        <v>--</v>
      </c>
      <c r="AI2324" s="1">
        <f ca="1">COUNTIFS(AC2:AC3002,'pg5'!C326,AH2:AH3002,AH2324)</f>
        <v>0</v>
      </c>
    </row>
    <row r="2325" spans="27:35" ht="12.75" customHeight="1">
      <c r="AA2325" s="1">
        <f t="shared" si="37"/>
        <v>2324</v>
      </c>
      <c r="AB2325" s="1" t="b">
        <f>AND('pg5'!S327&lt;&gt;"Cancelled",'pg5'!S327&lt;&gt;"Account",'pg5'!S327&lt;&gt;"Pending",'pg5'!S327&lt;&gt;"")</f>
        <v>0</v>
      </c>
      <c r="AC2325" s="1" t="str">
        <f>IF(AB2325=TRUE,'pg5'!C327,"")</f>
        <v/>
      </c>
      <c r="AD2325" s="1" t="str">
        <f>IF('pg5'!S327="Ordered",'pg5'!C327,"")</f>
        <v/>
      </c>
      <c r="AE2325" s="2" t="str">
        <f>IF('pg5'!C327&lt;&gt;"",COUNTIF(AD2:AD3002,'pg5'!C327)&gt;4,"--")</f>
        <v>--</v>
      </c>
      <c r="AF2325" s="1" t="str">
        <f ca="1">IF(startDate="",0,IF(AND('pg5'!T327&gt;=startDate,'pg5'!T327&lt;=endDate,'pg5'!R327&lt;&gt;""),'pg5'!R327,""))</f>
        <v/>
      </c>
      <c r="AG2325" s="110" t="str">
        <f>IF(AC2325="","",COUNTIFS(AC2:AC3002,AC2325))</f>
        <v/>
      </c>
      <c r="AH2325" s="2" t="str">
        <f ca="1">IFERROR(MONTH('pg5'!T327),"--")</f>
        <v>--</v>
      </c>
      <c r="AI2325" s="1">
        <f ca="1">COUNTIFS(AC2:AC3002,'pg5'!C327,AH2:AH3002,AH2325)</f>
        <v>0</v>
      </c>
    </row>
    <row r="2326" spans="27:35" ht="12.75" customHeight="1">
      <c r="AA2326" s="1">
        <f t="shared" si="37"/>
        <v>2325</v>
      </c>
      <c r="AB2326" s="1" t="b">
        <f>AND('pg5'!S328&lt;&gt;"Cancelled",'pg5'!S328&lt;&gt;"Account",'pg5'!S328&lt;&gt;"Pending",'pg5'!S328&lt;&gt;"")</f>
        <v>0</v>
      </c>
      <c r="AC2326" s="1" t="str">
        <f>IF(AB2326=TRUE,'pg5'!C328,"")</f>
        <v/>
      </c>
      <c r="AD2326" s="1" t="str">
        <f>IF('pg5'!S328="Ordered",'pg5'!C328,"")</f>
        <v/>
      </c>
      <c r="AE2326" s="2" t="str">
        <f>IF('pg5'!C328&lt;&gt;"",COUNTIF(AD2:AD3002,'pg5'!C328)&gt;4,"--")</f>
        <v>--</v>
      </c>
      <c r="AF2326" s="1" t="str">
        <f ca="1">IF(startDate="",0,IF(AND('pg5'!T328&gt;=startDate,'pg5'!T328&lt;=endDate,'pg5'!R328&lt;&gt;""),'pg5'!R328,""))</f>
        <v/>
      </c>
      <c r="AG2326" s="110" t="str">
        <f>IF(AC2326="","",COUNTIFS(AC2:AC3002,AC2326))</f>
        <v/>
      </c>
      <c r="AH2326" s="2" t="str">
        <f ca="1">IFERROR(MONTH('pg5'!T328),"--")</f>
        <v>--</v>
      </c>
      <c r="AI2326" s="1">
        <f ca="1">COUNTIFS(AC2:AC3002,'pg5'!C328,AH2:AH3002,AH2326)</f>
        <v>0</v>
      </c>
    </row>
    <row r="2327" spans="27:35" ht="12.75" customHeight="1">
      <c r="AA2327" s="1">
        <f t="shared" si="37"/>
        <v>2326</v>
      </c>
      <c r="AB2327" s="1" t="b">
        <f>AND('pg5'!S329&lt;&gt;"Cancelled",'pg5'!S329&lt;&gt;"Account",'pg5'!S329&lt;&gt;"Pending",'pg5'!S329&lt;&gt;"")</f>
        <v>0</v>
      </c>
      <c r="AC2327" s="1" t="str">
        <f>IF(AB2327=TRUE,'pg5'!C329,"")</f>
        <v/>
      </c>
      <c r="AD2327" s="1" t="str">
        <f>IF('pg5'!S329="Ordered",'pg5'!C329,"")</f>
        <v/>
      </c>
      <c r="AE2327" s="2" t="str">
        <f>IF('pg5'!C329&lt;&gt;"",COUNTIF(AD2:AD3002,'pg5'!C329)&gt;4,"--")</f>
        <v>--</v>
      </c>
      <c r="AF2327" s="1" t="str">
        <f ca="1">IF(startDate="",0,IF(AND('pg5'!T329&gt;=startDate,'pg5'!T329&lt;=endDate,'pg5'!R329&lt;&gt;""),'pg5'!R329,""))</f>
        <v/>
      </c>
      <c r="AG2327" s="110" t="str">
        <f>IF(AC2327="","",COUNTIFS(AC2:AC3002,AC2327))</f>
        <v/>
      </c>
      <c r="AH2327" s="2" t="str">
        <f ca="1">IFERROR(MONTH('pg5'!T329),"--")</f>
        <v>--</v>
      </c>
      <c r="AI2327" s="1">
        <f ca="1">COUNTIFS(AC2:AC3002,'pg5'!C329,AH2:AH3002,AH2327)</f>
        <v>0</v>
      </c>
    </row>
    <row r="2328" spans="27:35" ht="12.75" customHeight="1">
      <c r="AA2328" s="1">
        <f t="shared" si="37"/>
        <v>2327</v>
      </c>
      <c r="AB2328" s="1" t="b">
        <f>AND('pg5'!S330&lt;&gt;"Cancelled",'pg5'!S330&lt;&gt;"Account",'pg5'!S330&lt;&gt;"Pending",'pg5'!S330&lt;&gt;"")</f>
        <v>0</v>
      </c>
      <c r="AC2328" s="1" t="str">
        <f>IF(AB2328=TRUE,'pg5'!C330,"")</f>
        <v/>
      </c>
      <c r="AD2328" s="1" t="str">
        <f>IF('pg5'!S330="Ordered",'pg5'!C330,"")</f>
        <v/>
      </c>
      <c r="AE2328" s="2" t="str">
        <f>IF('pg5'!C330&lt;&gt;"",COUNTIF(AD2:AD3002,'pg5'!C330)&gt;4,"--")</f>
        <v>--</v>
      </c>
      <c r="AF2328" s="1" t="str">
        <f ca="1">IF(startDate="",0,IF(AND('pg5'!T330&gt;=startDate,'pg5'!T330&lt;=endDate,'pg5'!R330&lt;&gt;""),'pg5'!R330,""))</f>
        <v/>
      </c>
      <c r="AG2328" s="110" t="str">
        <f>IF(AC2328="","",COUNTIFS(AC2:AC3002,AC2328))</f>
        <v/>
      </c>
      <c r="AH2328" s="2" t="str">
        <f ca="1">IFERROR(MONTH('pg5'!T330),"--")</f>
        <v>--</v>
      </c>
      <c r="AI2328" s="1">
        <f ca="1">COUNTIFS(AC2:AC3002,'pg5'!C330,AH2:AH3002,AH2328)</f>
        <v>0</v>
      </c>
    </row>
    <row r="2329" spans="27:35" ht="12.75" customHeight="1">
      <c r="AA2329" s="1">
        <f t="shared" si="37"/>
        <v>2328</v>
      </c>
      <c r="AB2329" s="1" t="b">
        <f>AND('pg5'!S331&lt;&gt;"Cancelled",'pg5'!S331&lt;&gt;"Account",'pg5'!S331&lt;&gt;"Pending",'pg5'!S331&lt;&gt;"")</f>
        <v>0</v>
      </c>
      <c r="AC2329" s="1" t="str">
        <f>IF(AB2329=TRUE,'pg5'!C331,"")</f>
        <v/>
      </c>
      <c r="AD2329" s="1" t="str">
        <f>IF('pg5'!S331="Ordered",'pg5'!C331,"")</f>
        <v/>
      </c>
      <c r="AE2329" s="2" t="str">
        <f>IF('pg5'!C331&lt;&gt;"",COUNTIF(AD2:AD3002,'pg5'!C331)&gt;4,"--")</f>
        <v>--</v>
      </c>
      <c r="AF2329" s="1" t="str">
        <f ca="1">IF(startDate="",0,IF(AND('pg5'!T331&gt;=startDate,'pg5'!T331&lt;=endDate,'pg5'!R331&lt;&gt;""),'pg5'!R331,""))</f>
        <v/>
      </c>
      <c r="AG2329" s="110" t="str">
        <f>IF(AC2329="","",COUNTIFS(AC2:AC3002,AC2329))</f>
        <v/>
      </c>
      <c r="AH2329" s="2" t="str">
        <f ca="1">IFERROR(MONTH('pg5'!T331),"--")</f>
        <v>--</v>
      </c>
      <c r="AI2329" s="1">
        <f ca="1">COUNTIFS(AC2:AC3002,'pg5'!C331,AH2:AH3002,AH2329)</f>
        <v>0</v>
      </c>
    </row>
    <row r="2330" spans="27:35" ht="12.75" customHeight="1">
      <c r="AA2330" s="1">
        <f t="shared" si="37"/>
        <v>2329</v>
      </c>
      <c r="AB2330" s="1" t="b">
        <f>AND('pg5'!S332&lt;&gt;"Cancelled",'pg5'!S332&lt;&gt;"Account",'pg5'!S332&lt;&gt;"Pending",'pg5'!S332&lt;&gt;"")</f>
        <v>0</v>
      </c>
      <c r="AC2330" s="1" t="str">
        <f>IF(AB2330=TRUE,'pg5'!C332,"")</f>
        <v/>
      </c>
      <c r="AD2330" s="1" t="str">
        <f>IF('pg5'!S332="Ordered",'pg5'!C332,"")</f>
        <v/>
      </c>
      <c r="AE2330" s="2" t="str">
        <f>IF('pg5'!C332&lt;&gt;"",COUNTIF(AD2:AD3002,'pg5'!C332)&gt;4,"--")</f>
        <v>--</v>
      </c>
      <c r="AF2330" s="1" t="str">
        <f ca="1">IF(startDate="",0,IF(AND('pg5'!T332&gt;=startDate,'pg5'!T332&lt;=endDate,'pg5'!R332&lt;&gt;""),'pg5'!R332,""))</f>
        <v/>
      </c>
      <c r="AG2330" s="110" t="str">
        <f>IF(AC2330="","",COUNTIFS(AC2:AC3002,AC2330))</f>
        <v/>
      </c>
      <c r="AH2330" s="2" t="str">
        <f ca="1">IFERROR(MONTH('pg5'!T332),"--")</f>
        <v>--</v>
      </c>
      <c r="AI2330" s="1">
        <f ca="1">COUNTIFS(AC2:AC3002,'pg5'!C332,AH2:AH3002,AH2330)</f>
        <v>0</v>
      </c>
    </row>
    <row r="2331" spans="27:35" ht="12.75" customHeight="1">
      <c r="AA2331" s="1">
        <f t="shared" si="37"/>
        <v>2330</v>
      </c>
      <c r="AB2331" s="1" t="b">
        <f>AND('pg5'!S333&lt;&gt;"Cancelled",'pg5'!S333&lt;&gt;"Account",'pg5'!S333&lt;&gt;"Pending",'pg5'!S333&lt;&gt;"")</f>
        <v>0</v>
      </c>
      <c r="AC2331" s="1" t="str">
        <f>IF(AB2331=TRUE,'pg5'!C333,"")</f>
        <v/>
      </c>
      <c r="AD2331" s="1" t="str">
        <f>IF('pg5'!S333="Ordered",'pg5'!C333,"")</f>
        <v/>
      </c>
      <c r="AE2331" s="2" t="str">
        <f>IF('pg5'!C333&lt;&gt;"",COUNTIF(AD2:AD3002,'pg5'!C333)&gt;4,"--")</f>
        <v>--</v>
      </c>
      <c r="AF2331" s="1" t="str">
        <f ca="1">IF(startDate="",0,IF(AND('pg5'!T333&gt;=startDate,'pg5'!T333&lt;=endDate,'pg5'!R333&lt;&gt;""),'pg5'!R333,""))</f>
        <v/>
      </c>
      <c r="AG2331" s="110" t="str">
        <f>IF(AC2331="","",COUNTIFS(AC2:AC3002,AC2331))</f>
        <v/>
      </c>
      <c r="AH2331" s="2" t="str">
        <f ca="1">IFERROR(MONTH('pg5'!T333),"--")</f>
        <v>--</v>
      </c>
      <c r="AI2331" s="1">
        <f ca="1">COUNTIFS(AC2:AC3002,'pg5'!C333,AH2:AH3002,AH2331)</f>
        <v>0</v>
      </c>
    </row>
    <row r="2332" spans="27:35" ht="12.75" customHeight="1">
      <c r="AA2332" s="1">
        <f t="shared" si="37"/>
        <v>2331</v>
      </c>
      <c r="AB2332" s="1" t="b">
        <f>AND('pg5'!S334&lt;&gt;"Cancelled",'pg5'!S334&lt;&gt;"Account",'pg5'!S334&lt;&gt;"Pending",'pg5'!S334&lt;&gt;"")</f>
        <v>0</v>
      </c>
      <c r="AC2332" s="1" t="str">
        <f>IF(AB2332=TRUE,'pg5'!C334,"")</f>
        <v/>
      </c>
      <c r="AD2332" s="1" t="str">
        <f>IF('pg5'!S334="Ordered",'pg5'!C334,"")</f>
        <v/>
      </c>
      <c r="AE2332" s="2" t="str">
        <f>IF('pg5'!C334&lt;&gt;"",COUNTIF(AD2:AD3002,'pg5'!C334)&gt;4,"--")</f>
        <v>--</v>
      </c>
      <c r="AF2332" s="1" t="str">
        <f ca="1">IF(startDate="",0,IF(AND('pg5'!T334&gt;=startDate,'pg5'!T334&lt;=endDate,'pg5'!R334&lt;&gt;""),'pg5'!R334,""))</f>
        <v/>
      </c>
      <c r="AG2332" s="110" t="str">
        <f>IF(AC2332="","",COUNTIFS(AC2:AC3002,AC2332))</f>
        <v/>
      </c>
      <c r="AH2332" s="2" t="str">
        <f ca="1">IFERROR(MONTH('pg5'!T334),"--")</f>
        <v>--</v>
      </c>
      <c r="AI2332" s="1">
        <f ca="1">COUNTIFS(AC2:AC3002,'pg5'!C334,AH2:AH3002,AH2332)</f>
        <v>0</v>
      </c>
    </row>
    <row r="2333" spans="27:35" ht="12.75" customHeight="1">
      <c r="AA2333" s="1">
        <f t="shared" si="37"/>
        <v>2332</v>
      </c>
      <c r="AB2333" s="1" t="b">
        <f>AND('pg5'!S335&lt;&gt;"Cancelled",'pg5'!S335&lt;&gt;"Account",'pg5'!S335&lt;&gt;"Pending",'pg5'!S335&lt;&gt;"")</f>
        <v>0</v>
      </c>
      <c r="AC2333" s="1" t="str">
        <f>IF(AB2333=TRUE,'pg5'!C335,"")</f>
        <v/>
      </c>
      <c r="AD2333" s="1" t="str">
        <f>IF('pg5'!S335="Ordered",'pg5'!C335,"")</f>
        <v/>
      </c>
      <c r="AE2333" s="2" t="str">
        <f>IF('pg5'!C335&lt;&gt;"",COUNTIF(AD2:AD3002,'pg5'!C335)&gt;4,"--")</f>
        <v>--</v>
      </c>
      <c r="AF2333" s="1" t="str">
        <f ca="1">IF(startDate="",0,IF(AND('pg5'!T335&gt;=startDate,'pg5'!T335&lt;=endDate,'pg5'!R335&lt;&gt;""),'pg5'!R335,""))</f>
        <v/>
      </c>
      <c r="AG2333" s="110" t="str">
        <f>IF(AC2333="","",COUNTIFS(AC2:AC3002,AC2333))</f>
        <v/>
      </c>
      <c r="AH2333" s="2" t="str">
        <f ca="1">IFERROR(MONTH('pg5'!T335),"--")</f>
        <v>--</v>
      </c>
      <c r="AI2333" s="1">
        <f ca="1">COUNTIFS(AC2:AC3002,'pg5'!C335,AH2:AH3002,AH2333)</f>
        <v>0</v>
      </c>
    </row>
    <row r="2334" spans="27:35" ht="12.75" customHeight="1">
      <c r="AA2334" s="1">
        <f t="shared" si="37"/>
        <v>2333</v>
      </c>
      <c r="AB2334" s="1" t="b">
        <f>AND('pg5'!S336&lt;&gt;"Cancelled",'pg5'!S336&lt;&gt;"Account",'pg5'!S336&lt;&gt;"Pending",'pg5'!S336&lt;&gt;"")</f>
        <v>0</v>
      </c>
      <c r="AC2334" s="1" t="str">
        <f>IF(AB2334=TRUE,'pg5'!C336,"")</f>
        <v/>
      </c>
      <c r="AD2334" s="1" t="str">
        <f>IF('pg5'!S336="Ordered",'pg5'!C336,"")</f>
        <v/>
      </c>
      <c r="AE2334" s="2" t="str">
        <f>IF('pg5'!C336&lt;&gt;"",COUNTIF(AD2:AD3002,'pg5'!C336)&gt;4,"--")</f>
        <v>--</v>
      </c>
      <c r="AF2334" s="1" t="str">
        <f ca="1">IF(startDate="",0,IF(AND('pg5'!T336&gt;=startDate,'pg5'!T336&lt;=endDate,'pg5'!R336&lt;&gt;""),'pg5'!R336,""))</f>
        <v/>
      </c>
      <c r="AG2334" s="110" t="str">
        <f>IF(AC2334="","",COUNTIFS(AC2:AC3002,AC2334))</f>
        <v/>
      </c>
      <c r="AH2334" s="2" t="str">
        <f ca="1">IFERROR(MONTH('pg5'!T336),"--")</f>
        <v>--</v>
      </c>
      <c r="AI2334" s="1">
        <f ca="1">COUNTIFS(AC2:AC3002,'pg5'!C336,AH2:AH3002,AH2334)</f>
        <v>0</v>
      </c>
    </row>
    <row r="2335" spans="27:35" ht="12.75" customHeight="1">
      <c r="AA2335" s="1">
        <f t="shared" si="37"/>
        <v>2334</v>
      </c>
      <c r="AB2335" s="1" t="b">
        <f>AND('pg5'!S337&lt;&gt;"Cancelled",'pg5'!S337&lt;&gt;"Account",'pg5'!S337&lt;&gt;"Pending",'pg5'!S337&lt;&gt;"")</f>
        <v>0</v>
      </c>
      <c r="AC2335" s="1" t="str">
        <f>IF(AB2335=TRUE,'pg5'!C337,"")</f>
        <v/>
      </c>
      <c r="AD2335" s="1" t="str">
        <f>IF('pg5'!S337="Ordered",'pg5'!C337,"")</f>
        <v/>
      </c>
      <c r="AE2335" s="2" t="str">
        <f>IF('pg5'!C337&lt;&gt;"",COUNTIF(AD2:AD3002,'pg5'!C337)&gt;4,"--")</f>
        <v>--</v>
      </c>
      <c r="AF2335" s="1" t="str">
        <f ca="1">IF(startDate="",0,IF(AND('pg5'!T337&gt;=startDate,'pg5'!T337&lt;=endDate,'pg5'!R337&lt;&gt;""),'pg5'!R337,""))</f>
        <v/>
      </c>
      <c r="AG2335" s="110" t="str">
        <f>IF(AC2335="","",COUNTIFS(AC2:AC3002,AC2335))</f>
        <v/>
      </c>
      <c r="AH2335" s="2" t="str">
        <f ca="1">IFERROR(MONTH('pg5'!T337),"--")</f>
        <v>--</v>
      </c>
      <c r="AI2335" s="1">
        <f ca="1">COUNTIFS(AC2:AC3002,'pg5'!C337,AH2:AH3002,AH2335)</f>
        <v>0</v>
      </c>
    </row>
    <row r="2336" spans="27:35" ht="12.75" customHeight="1">
      <c r="AA2336" s="1">
        <f t="shared" si="37"/>
        <v>2335</v>
      </c>
      <c r="AB2336" s="1" t="b">
        <f>AND('pg5'!S338&lt;&gt;"Cancelled",'pg5'!S338&lt;&gt;"Account",'pg5'!S338&lt;&gt;"Pending",'pg5'!S338&lt;&gt;"")</f>
        <v>0</v>
      </c>
      <c r="AC2336" s="1" t="str">
        <f>IF(AB2336=TRUE,'pg5'!C338,"")</f>
        <v/>
      </c>
      <c r="AD2336" s="1" t="str">
        <f>IF('pg5'!S338="Ordered",'pg5'!C338,"")</f>
        <v/>
      </c>
      <c r="AE2336" s="2" t="str">
        <f>IF('pg5'!C338&lt;&gt;"",COUNTIF(AD2:AD3002,'pg5'!C338)&gt;4,"--")</f>
        <v>--</v>
      </c>
      <c r="AF2336" s="1" t="str">
        <f ca="1">IF(startDate="",0,IF(AND('pg5'!T338&gt;=startDate,'pg5'!T338&lt;=endDate,'pg5'!R338&lt;&gt;""),'pg5'!R338,""))</f>
        <v/>
      </c>
      <c r="AG2336" s="110" t="str">
        <f>IF(AC2336="","",COUNTIFS(AC2:AC3002,AC2336))</f>
        <v/>
      </c>
      <c r="AH2336" s="2" t="str">
        <f ca="1">IFERROR(MONTH('pg5'!T338),"--")</f>
        <v>--</v>
      </c>
      <c r="AI2336" s="1">
        <f ca="1">COUNTIFS(AC2:AC3002,'pg5'!C338,AH2:AH3002,AH2336)</f>
        <v>0</v>
      </c>
    </row>
    <row r="2337" spans="27:35" ht="12.75" customHeight="1">
      <c r="AA2337" s="1">
        <f t="shared" si="37"/>
        <v>2336</v>
      </c>
      <c r="AB2337" s="1" t="b">
        <f>AND('pg5'!S339&lt;&gt;"Cancelled",'pg5'!S339&lt;&gt;"Account",'pg5'!S339&lt;&gt;"Pending",'pg5'!S339&lt;&gt;"")</f>
        <v>0</v>
      </c>
      <c r="AC2337" s="1" t="str">
        <f>IF(AB2337=TRUE,'pg5'!C339,"")</f>
        <v/>
      </c>
      <c r="AD2337" s="1" t="str">
        <f>IF('pg5'!S339="Ordered",'pg5'!C339,"")</f>
        <v/>
      </c>
      <c r="AE2337" s="2" t="str">
        <f>IF('pg5'!C339&lt;&gt;"",COUNTIF(AD2:AD3002,'pg5'!C339)&gt;4,"--")</f>
        <v>--</v>
      </c>
      <c r="AF2337" s="1" t="str">
        <f ca="1">IF(startDate="",0,IF(AND('pg5'!T339&gt;=startDate,'pg5'!T339&lt;=endDate,'pg5'!R339&lt;&gt;""),'pg5'!R339,""))</f>
        <v/>
      </c>
      <c r="AG2337" s="110" t="str">
        <f>IF(AC2337="","",COUNTIFS(AC2:AC3002,AC2337))</f>
        <v/>
      </c>
      <c r="AH2337" s="2" t="str">
        <f ca="1">IFERROR(MONTH('pg5'!T339),"--")</f>
        <v>--</v>
      </c>
      <c r="AI2337" s="1">
        <f ca="1">COUNTIFS(AC2:AC3002,'pg5'!C339,AH2:AH3002,AH2337)</f>
        <v>0</v>
      </c>
    </row>
    <row r="2338" spans="27:35" ht="12.75" customHeight="1">
      <c r="AA2338" s="1">
        <f t="shared" si="37"/>
        <v>2337</v>
      </c>
      <c r="AB2338" s="1" t="b">
        <f>AND('pg5'!S340&lt;&gt;"Cancelled",'pg5'!S340&lt;&gt;"Account",'pg5'!S340&lt;&gt;"Pending",'pg5'!S340&lt;&gt;"")</f>
        <v>0</v>
      </c>
      <c r="AC2338" s="1" t="str">
        <f>IF(AB2338=TRUE,'pg5'!C340,"")</f>
        <v/>
      </c>
      <c r="AD2338" s="1" t="str">
        <f>IF('pg5'!S340="Ordered",'pg5'!C340,"")</f>
        <v/>
      </c>
      <c r="AE2338" s="2" t="str">
        <f>IF('pg5'!C340&lt;&gt;"",COUNTIF(AD2:AD3002,'pg5'!C340)&gt;4,"--")</f>
        <v>--</v>
      </c>
      <c r="AF2338" s="1" t="str">
        <f ca="1">IF(startDate="",0,IF(AND('pg5'!T340&gt;=startDate,'pg5'!T340&lt;=endDate,'pg5'!R340&lt;&gt;""),'pg5'!R340,""))</f>
        <v/>
      </c>
      <c r="AG2338" s="110" t="str">
        <f>IF(AC2338="","",COUNTIFS(AC2:AC3002,AC2338))</f>
        <v/>
      </c>
      <c r="AH2338" s="2" t="str">
        <f ca="1">IFERROR(MONTH('pg5'!T340),"--")</f>
        <v>--</v>
      </c>
      <c r="AI2338" s="1">
        <f ca="1">COUNTIFS(AC2:AC3002,'pg5'!C340,AH2:AH3002,AH2338)</f>
        <v>0</v>
      </c>
    </row>
    <row r="2339" spans="27:35" ht="12.75" customHeight="1">
      <c r="AA2339" s="1">
        <f t="shared" si="37"/>
        <v>2338</v>
      </c>
      <c r="AB2339" s="1" t="b">
        <f>AND('pg5'!S341&lt;&gt;"Cancelled",'pg5'!S341&lt;&gt;"Account",'pg5'!S341&lt;&gt;"Pending",'pg5'!S341&lt;&gt;"")</f>
        <v>0</v>
      </c>
      <c r="AC2339" s="1" t="str">
        <f>IF(AB2339=TRUE,'pg5'!C341,"")</f>
        <v/>
      </c>
      <c r="AD2339" s="1" t="str">
        <f>IF('pg5'!S341="Ordered",'pg5'!C341,"")</f>
        <v/>
      </c>
      <c r="AE2339" s="2" t="str">
        <f>IF('pg5'!C341&lt;&gt;"",COUNTIF(AD2:AD3002,'pg5'!C341)&gt;4,"--")</f>
        <v>--</v>
      </c>
      <c r="AF2339" s="1" t="str">
        <f ca="1">IF(startDate="",0,IF(AND('pg5'!T341&gt;=startDate,'pg5'!T341&lt;=endDate,'pg5'!R341&lt;&gt;""),'pg5'!R341,""))</f>
        <v/>
      </c>
      <c r="AG2339" s="110" t="str">
        <f>IF(AC2339="","",COUNTIFS(AC2:AC3002,AC2339))</f>
        <v/>
      </c>
      <c r="AH2339" s="2" t="str">
        <f ca="1">IFERROR(MONTH('pg5'!T341),"--")</f>
        <v>--</v>
      </c>
      <c r="AI2339" s="1">
        <f ca="1">COUNTIFS(AC2:AC3002,'pg5'!C341,AH2:AH3002,AH2339)</f>
        <v>0</v>
      </c>
    </row>
    <row r="2340" spans="27:35" ht="12.75" customHeight="1">
      <c r="AA2340" s="1">
        <f t="shared" si="37"/>
        <v>2339</v>
      </c>
      <c r="AB2340" s="1" t="b">
        <f>AND('pg5'!S342&lt;&gt;"Cancelled",'pg5'!S342&lt;&gt;"Account",'pg5'!S342&lt;&gt;"Pending",'pg5'!S342&lt;&gt;"")</f>
        <v>0</v>
      </c>
      <c r="AC2340" s="1" t="str">
        <f>IF(AB2340=TRUE,'pg5'!C342,"")</f>
        <v/>
      </c>
      <c r="AD2340" s="1" t="str">
        <f>IF('pg5'!S342="Ordered",'pg5'!C342,"")</f>
        <v/>
      </c>
      <c r="AE2340" s="2" t="str">
        <f>IF('pg5'!C342&lt;&gt;"",COUNTIF(AD2:AD3002,'pg5'!C342)&gt;4,"--")</f>
        <v>--</v>
      </c>
      <c r="AF2340" s="1" t="str">
        <f ca="1">IF(startDate="",0,IF(AND('pg5'!T342&gt;=startDate,'pg5'!T342&lt;=endDate,'pg5'!R342&lt;&gt;""),'pg5'!R342,""))</f>
        <v/>
      </c>
      <c r="AG2340" s="110" t="str">
        <f>IF(AC2340="","",COUNTIFS(AC2:AC3002,AC2340))</f>
        <v/>
      </c>
      <c r="AH2340" s="2" t="str">
        <f ca="1">IFERROR(MONTH('pg5'!T342),"--")</f>
        <v>--</v>
      </c>
      <c r="AI2340" s="1">
        <f ca="1">COUNTIFS(AC2:AC3002,'pg5'!C342,AH2:AH3002,AH2340)</f>
        <v>0</v>
      </c>
    </row>
    <row r="2341" spans="27:35" ht="12.75" customHeight="1">
      <c r="AA2341" s="1">
        <f t="shared" si="37"/>
        <v>2340</v>
      </c>
      <c r="AB2341" s="1" t="b">
        <f>AND('pg5'!S343&lt;&gt;"Cancelled",'pg5'!S343&lt;&gt;"Account",'pg5'!S343&lt;&gt;"Pending",'pg5'!S343&lt;&gt;"")</f>
        <v>0</v>
      </c>
      <c r="AC2341" s="1" t="str">
        <f>IF(AB2341=TRUE,'pg5'!C343,"")</f>
        <v/>
      </c>
      <c r="AD2341" s="1" t="str">
        <f>IF('pg5'!S343="Ordered",'pg5'!C343,"")</f>
        <v/>
      </c>
      <c r="AE2341" s="2" t="str">
        <f>IF('pg5'!C343&lt;&gt;"",COUNTIF(AD2:AD3002,'pg5'!C343)&gt;4,"--")</f>
        <v>--</v>
      </c>
      <c r="AF2341" s="1" t="str">
        <f ca="1">IF(startDate="",0,IF(AND('pg5'!T343&gt;=startDate,'pg5'!T343&lt;=endDate,'pg5'!R343&lt;&gt;""),'pg5'!R343,""))</f>
        <v/>
      </c>
      <c r="AG2341" s="110" t="str">
        <f>IF(AC2341="","",COUNTIFS(AC2:AC3002,AC2341))</f>
        <v/>
      </c>
      <c r="AH2341" s="2" t="str">
        <f ca="1">IFERROR(MONTH('pg5'!T343),"--")</f>
        <v>--</v>
      </c>
      <c r="AI2341" s="1">
        <f ca="1">COUNTIFS(AC2:AC3002,'pg5'!C343,AH2:AH3002,AH2341)</f>
        <v>0</v>
      </c>
    </row>
    <row r="2342" spans="27:35" ht="12.75" customHeight="1">
      <c r="AA2342" s="1">
        <f t="shared" si="37"/>
        <v>2341</v>
      </c>
      <c r="AB2342" s="1" t="b">
        <f>AND('pg5'!S344&lt;&gt;"Cancelled",'pg5'!S344&lt;&gt;"Account",'pg5'!S344&lt;&gt;"Pending",'pg5'!S344&lt;&gt;"")</f>
        <v>0</v>
      </c>
      <c r="AC2342" s="1" t="str">
        <f>IF(AB2342=TRUE,'pg5'!C344,"")</f>
        <v/>
      </c>
      <c r="AD2342" s="1" t="str">
        <f>IF('pg5'!S344="Ordered",'pg5'!C344,"")</f>
        <v/>
      </c>
      <c r="AE2342" s="2" t="str">
        <f>IF('pg5'!C344&lt;&gt;"",COUNTIF(AD2:AD3002,'pg5'!C344)&gt;4,"--")</f>
        <v>--</v>
      </c>
      <c r="AF2342" s="1" t="str">
        <f ca="1">IF(startDate="",0,IF(AND('pg5'!T344&gt;=startDate,'pg5'!T344&lt;=endDate,'pg5'!R344&lt;&gt;""),'pg5'!R344,""))</f>
        <v/>
      </c>
      <c r="AG2342" s="110" t="str">
        <f>IF(AC2342="","",COUNTIFS(AC2:AC3002,AC2342))</f>
        <v/>
      </c>
      <c r="AH2342" s="2" t="str">
        <f ca="1">IFERROR(MONTH('pg5'!T344),"--")</f>
        <v>--</v>
      </c>
      <c r="AI2342" s="1">
        <f ca="1">COUNTIFS(AC2:AC3002,'pg5'!C344,AH2:AH3002,AH2342)</f>
        <v>0</v>
      </c>
    </row>
    <row r="2343" spans="27:35" ht="12.75" customHeight="1">
      <c r="AA2343" s="1">
        <f t="shared" si="37"/>
        <v>2342</v>
      </c>
      <c r="AB2343" s="1" t="b">
        <f>AND('pg5'!S345&lt;&gt;"Cancelled",'pg5'!S345&lt;&gt;"Account",'pg5'!S345&lt;&gt;"Pending",'pg5'!S345&lt;&gt;"")</f>
        <v>0</v>
      </c>
      <c r="AC2343" s="1" t="str">
        <f>IF(AB2343=TRUE,'pg5'!C345,"")</f>
        <v/>
      </c>
      <c r="AD2343" s="1" t="str">
        <f>IF('pg5'!S345="Ordered",'pg5'!C345,"")</f>
        <v/>
      </c>
      <c r="AE2343" s="2" t="str">
        <f>IF('pg5'!C345&lt;&gt;"",COUNTIF(AD2:AD3002,'pg5'!C345)&gt;4,"--")</f>
        <v>--</v>
      </c>
      <c r="AF2343" s="1" t="str">
        <f ca="1">IF(startDate="",0,IF(AND('pg5'!T345&gt;=startDate,'pg5'!T345&lt;=endDate,'pg5'!R345&lt;&gt;""),'pg5'!R345,""))</f>
        <v/>
      </c>
      <c r="AG2343" s="110" t="str">
        <f>IF(AC2343="","",COUNTIFS(AC2:AC3002,AC2343))</f>
        <v/>
      </c>
      <c r="AH2343" s="2" t="str">
        <f ca="1">IFERROR(MONTH('pg5'!T345),"--")</f>
        <v>--</v>
      </c>
      <c r="AI2343" s="1">
        <f ca="1">COUNTIFS(AC2:AC3002,'pg5'!C345,AH2:AH3002,AH2343)</f>
        <v>0</v>
      </c>
    </row>
    <row r="2344" spans="27:35" ht="12.75" customHeight="1">
      <c r="AA2344" s="1">
        <f t="shared" si="37"/>
        <v>2343</v>
      </c>
      <c r="AB2344" s="1" t="b">
        <f>AND('pg5'!S346&lt;&gt;"Cancelled",'pg5'!S346&lt;&gt;"Account",'pg5'!S346&lt;&gt;"Pending",'pg5'!S346&lt;&gt;"")</f>
        <v>0</v>
      </c>
      <c r="AC2344" s="1" t="str">
        <f>IF(AB2344=TRUE,'pg5'!C346,"")</f>
        <v/>
      </c>
      <c r="AD2344" s="1" t="str">
        <f>IF('pg5'!S346="Ordered",'pg5'!C346,"")</f>
        <v/>
      </c>
      <c r="AE2344" s="2" t="str">
        <f>IF('pg5'!C346&lt;&gt;"",COUNTIF(AD2:AD3002,'pg5'!C346)&gt;4,"--")</f>
        <v>--</v>
      </c>
      <c r="AF2344" s="1" t="str">
        <f ca="1">IF(startDate="",0,IF(AND('pg5'!T346&gt;=startDate,'pg5'!T346&lt;=endDate,'pg5'!R346&lt;&gt;""),'pg5'!R346,""))</f>
        <v/>
      </c>
      <c r="AG2344" s="110" t="str">
        <f>IF(AC2344="","",COUNTIFS(AC2:AC3002,AC2344))</f>
        <v/>
      </c>
      <c r="AH2344" s="2" t="str">
        <f ca="1">IFERROR(MONTH('pg5'!T346),"--")</f>
        <v>--</v>
      </c>
      <c r="AI2344" s="1">
        <f ca="1">COUNTIFS(AC2:AC3002,'pg5'!C346,AH2:AH3002,AH2344)</f>
        <v>0</v>
      </c>
    </row>
    <row r="2345" spans="27:35" ht="12.75" customHeight="1">
      <c r="AA2345" s="1">
        <f t="shared" si="37"/>
        <v>2344</v>
      </c>
      <c r="AB2345" s="1" t="b">
        <f>AND('pg5'!S347&lt;&gt;"Cancelled",'pg5'!S347&lt;&gt;"Account",'pg5'!S347&lt;&gt;"Pending",'pg5'!S347&lt;&gt;"")</f>
        <v>0</v>
      </c>
      <c r="AC2345" s="1" t="str">
        <f>IF(AB2345=TRUE,'pg5'!C347,"")</f>
        <v/>
      </c>
      <c r="AD2345" s="1" t="str">
        <f>IF('pg5'!S347="Ordered",'pg5'!C347,"")</f>
        <v/>
      </c>
      <c r="AE2345" s="2" t="str">
        <f>IF('pg5'!C347&lt;&gt;"",COUNTIF(AD2:AD3002,'pg5'!C347)&gt;4,"--")</f>
        <v>--</v>
      </c>
      <c r="AF2345" s="1" t="str">
        <f ca="1">IF(startDate="",0,IF(AND('pg5'!T347&gt;=startDate,'pg5'!T347&lt;=endDate,'pg5'!R347&lt;&gt;""),'pg5'!R347,""))</f>
        <v/>
      </c>
      <c r="AG2345" s="110" t="str">
        <f>IF(AC2345="","",COUNTIFS(AC2:AC3002,AC2345))</f>
        <v/>
      </c>
      <c r="AH2345" s="2" t="str">
        <f ca="1">IFERROR(MONTH('pg5'!T347),"--")</f>
        <v>--</v>
      </c>
      <c r="AI2345" s="1">
        <f ca="1">COUNTIFS(AC2:AC3002,'pg5'!C347,AH2:AH3002,AH2345)</f>
        <v>0</v>
      </c>
    </row>
    <row r="2346" spans="27:35" ht="12.75" customHeight="1">
      <c r="AA2346" s="1">
        <f t="shared" si="37"/>
        <v>2345</v>
      </c>
      <c r="AB2346" s="1" t="b">
        <f>AND('pg5'!S348&lt;&gt;"Cancelled",'pg5'!S348&lt;&gt;"Account",'pg5'!S348&lt;&gt;"Pending",'pg5'!S348&lt;&gt;"")</f>
        <v>0</v>
      </c>
      <c r="AC2346" s="1" t="str">
        <f>IF(AB2346=TRUE,'pg5'!C348,"")</f>
        <v/>
      </c>
      <c r="AD2346" s="1" t="str">
        <f>IF('pg5'!S348="Ordered",'pg5'!C348,"")</f>
        <v/>
      </c>
      <c r="AE2346" s="2" t="str">
        <f>IF('pg5'!C348&lt;&gt;"",COUNTIF(AD2:AD3002,'pg5'!C348)&gt;4,"--")</f>
        <v>--</v>
      </c>
      <c r="AF2346" s="1" t="str">
        <f ca="1">IF(startDate="",0,IF(AND('pg5'!T348&gt;=startDate,'pg5'!T348&lt;=endDate,'pg5'!R348&lt;&gt;""),'pg5'!R348,""))</f>
        <v/>
      </c>
      <c r="AG2346" s="110" t="str">
        <f>IF(AC2346="","",COUNTIFS(AC2:AC3002,AC2346))</f>
        <v/>
      </c>
      <c r="AH2346" s="2" t="str">
        <f ca="1">IFERROR(MONTH('pg5'!T348),"--")</f>
        <v>--</v>
      </c>
      <c r="AI2346" s="1">
        <f ca="1">COUNTIFS(AC2:AC3002,'pg5'!C348,AH2:AH3002,AH2346)</f>
        <v>0</v>
      </c>
    </row>
    <row r="2347" spans="27:35" ht="12.75" customHeight="1">
      <c r="AA2347" s="1">
        <f t="shared" si="37"/>
        <v>2346</v>
      </c>
      <c r="AB2347" s="1" t="b">
        <f>AND('pg5'!S349&lt;&gt;"Cancelled",'pg5'!S349&lt;&gt;"Account",'pg5'!S349&lt;&gt;"Pending",'pg5'!S349&lt;&gt;"")</f>
        <v>0</v>
      </c>
      <c r="AC2347" s="1" t="str">
        <f>IF(AB2347=TRUE,'pg5'!C349,"")</f>
        <v/>
      </c>
      <c r="AD2347" s="1" t="str">
        <f>IF('pg5'!S349="Ordered",'pg5'!C349,"")</f>
        <v/>
      </c>
      <c r="AE2347" s="2" t="str">
        <f>IF('pg5'!C349&lt;&gt;"",COUNTIF(AD2:AD3002,'pg5'!C349)&gt;4,"--")</f>
        <v>--</v>
      </c>
      <c r="AF2347" s="1" t="str">
        <f ca="1">IF(startDate="",0,IF(AND('pg5'!T349&gt;=startDate,'pg5'!T349&lt;=endDate,'pg5'!R349&lt;&gt;""),'pg5'!R349,""))</f>
        <v/>
      </c>
      <c r="AG2347" s="110" t="str">
        <f>IF(AC2347="","",COUNTIFS(AC2:AC3002,AC2347))</f>
        <v/>
      </c>
      <c r="AH2347" s="2" t="str">
        <f ca="1">IFERROR(MONTH('pg5'!T349),"--")</f>
        <v>--</v>
      </c>
      <c r="AI2347" s="1">
        <f ca="1">COUNTIFS(AC2:AC3002,'pg5'!C349,AH2:AH3002,AH2347)</f>
        <v>0</v>
      </c>
    </row>
    <row r="2348" spans="27:35" ht="12.75" customHeight="1">
      <c r="AA2348" s="1">
        <f t="shared" si="37"/>
        <v>2347</v>
      </c>
      <c r="AB2348" s="1" t="b">
        <f>AND('pg5'!S350&lt;&gt;"Cancelled",'pg5'!S350&lt;&gt;"Account",'pg5'!S350&lt;&gt;"Pending",'pg5'!S350&lt;&gt;"")</f>
        <v>0</v>
      </c>
      <c r="AC2348" s="1" t="str">
        <f>IF(AB2348=TRUE,'pg5'!C350,"")</f>
        <v/>
      </c>
      <c r="AD2348" s="1" t="str">
        <f>IF('pg5'!S350="Ordered",'pg5'!C350,"")</f>
        <v/>
      </c>
      <c r="AE2348" s="2" t="str">
        <f>IF('pg5'!C350&lt;&gt;"",COUNTIF(AD2:AD3002,'pg5'!C350)&gt;4,"--")</f>
        <v>--</v>
      </c>
      <c r="AF2348" s="1" t="str">
        <f ca="1">IF(startDate="",0,IF(AND('pg5'!T350&gt;=startDate,'pg5'!T350&lt;=endDate,'pg5'!R350&lt;&gt;""),'pg5'!R350,""))</f>
        <v/>
      </c>
      <c r="AG2348" s="110" t="str">
        <f>IF(AC2348="","",COUNTIFS(AC2:AC3002,AC2348))</f>
        <v/>
      </c>
      <c r="AH2348" s="2" t="str">
        <f ca="1">IFERROR(MONTH('pg5'!T350),"--")</f>
        <v>--</v>
      </c>
      <c r="AI2348" s="1">
        <f ca="1">COUNTIFS(AC2:AC3002,'pg5'!C350,AH2:AH3002,AH2348)</f>
        <v>0</v>
      </c>
    </row>
    <row r="2349" spans="27:35" ht="12.75" customHeight="1">
      <c r="AA2349" s="1">
        <f t="shared" si="37"/>
        <v>2348</v>
      </c>
      <c r="AB2349" s="1" t="b">
        <f>AND('pg5'!S351&lt;&gt;"Cancelled",'pg5'!S351&lt;&gt;"Account",'pg5'!S351&lt;&gt;"Pending",'pg5'!S351&lt;&gt;"")</f>
        <v>0</v>
      </c>
      <c r="AC2349" s="1" t="str">
        <f>IF(AB2349=TRUE,'pg5'!C351,"")</f>
        <v/>
      </c>
      <c r="AD2349" s="1" t="str">
        <f>IF('pg5'!S351="Ordered",'pg5'!C351,"")</f>
        <v/>
      </c>
      <c r="AE2349" s="2" t="str">
        <f>IF('pg5'!C351&lt;&gt;"",COUNTIF(AD2:AD3002,'pg5'!C351)&gt;4,"--")</f>
        <v>--</v>
      </c>
      <c r="AF2349" s="1" t="str">
        <f ca="1">IF(startDate="",0,IF(AND('pg5'!T351&gt;=startDate,'pg5'!T351&lt;=endDate,'pg5'!R351&lt;&gt;""),'pg5'!R351,""))</f>
        <v/>
      </c>
      <c r="AG2349" s="110" t="str">
        <f>IF(AC2349="","",COUNTIFS(AC2:AC3002,AC2349))</f>
        <v/>
      </c>
      <c r="AH2349" s="2" t="str">
        <f ca="1">IFERROR(MONTH('pg5'!T351),"--")</f>
        <v>--</v>
      </c>
      <c r="AI2349" s="1">
        <f ca="1">COUNTIFS(AC2:AC3002,'pg5'!C351,AH2:AH3002,AH2349)</f>
        <v>0</v>
      </c>
    </row>
    <row r="2350" spans="27:35" ht="12.75" customHeight="1">
      <c r="AA2350" s="1">
        <f t="shared" si="37"/>
        <v>2349</v>
      </c>
      <c r="AB2350" s="1" t="b">
        <f>AND('pg5'!S352&lt;&gt;"Cancelled",'pg5'!S352&lt;&gt;"Account",'pg5'!S352&lt;&gt;"Pending",'pg5'!S352&lt;&gt;"")</f>
        <v>0</v>
      </c>
      <c r="AC2350" s="1" t="str">
        <f>IF(AB2350=TRUE,'pg5'!C352,"")</f>
        <v/>
      </c>
      <c r="AD2350" s="1" t="str">
        <f>IF('pg5'!S352="Ordered",'pg5'!C352,"")</f>
        <v/>
      </c>
      <c r="AE2350" s="2" t="str">
        <f>IF('pg5'!C352&lt;&gt;"",COUNTIF(AD2:AD3002,'pg5'!C352)&gt;4,"--")</f>
        <v>--</v>
      </c>
      <c r="AF2350" s="1" t="str">
        <f ca="1">IF(startDate="",0,IF(AND('pg5'!T352&gt;=startDate,'pg5'!T352&lt;=endDate,'pg5'!R352&lt;&gt;""),'pg5'!R352,""))</f>
        <v/>
      </c>
      <c r="AG2350" s="110" t="str">
        <f>IF(AC2350="","",COUNTIFS(AC2:AC3002,AC2350))</f>
        <v/>
      </c>
      <c r="AH2350" s="2" t="str">
        <f ca="1">IFERROR(MONTH('pg5'!T352),"--")</f>
        <v>--</v>
      </c>
      <c r="AI2350" s="1">
        <f ca="1">COUNTIFS(AC2:AC3002,'pg5'!C352,AH2:AH3002,AH2350)</f>
        <v>0</v>
      </c>
    </row>
    <row r="2351" spans="27:35" ht="12.75" customHeight="1">
      <c r="AA2351" s="1">
        <f t="shared" si="37"/>
        <v>2350</v>
      </c>
      <c r="AB2351" s="1" t="b">
        <f>AND('pg5'!S353&lt;&gt;"Cancelled",'pg5'!S353&lt;&gt;"Account",'pg5'!S353&lt;&gt;"Pending",'pg5'!S353&lt;&gt;"")</f>
        <v>0</v>
      </c>
      <c r="AC2351" s="1" t="str">
        <f>IF(AB2351=TRUE,'pg5'!C353,"")</f>
        <v/>
      </c>
      <c r="AD2351" s="1" t="str">
        <f>IF('pg5'!S353="Ordered",'pg5'!C353,"")</f>
        <v/>
      </c>
      <c r="AE2351" s="2" t="str">
        <f>IF('pg5'!C353&lt;&gt;"",COUNTIF(AD2:AD3002,'pg5'!C353)&gt;4,"--")</f>
        <v>--</v>
      </c>
      <c r="AF2351" s="1" t="str">
        <f ca="1">IF(startDate="",0,IF(AND('pg5'!T353&gt;=startDate,'pg5'!T353&lt;=endDate,'pg5'!R353&lt;&gt;""),'pg5'!R353,""))</f>
        <v/>
      </c>
      <c r="AG2351" s="110" t="str">
        <f>IF(AC2351="","",COUNTIFS(AC2:AC3002,AC2351))</f>
        <v/>
      </c>
      <c r="AH2351" s="2" t="str">
        <f ca="1">IFERROR(MONTH('pg5'!T353),"--")</f>
        <v>--</v>
      </c>
      <c r="AI2351" s="1">
        <f ca="1">COUNTIFS(AC2:AC3002,'pg5'!C353,AH2:AH3002,AH2351)</f>
        <v>0</v>
      </c>
    </row>
    <row r="2352" spans="27:35" ht="12.75" customHeight="1">
      <c r="AA2352" s="1">
        <f t="shared" si="37"/>
        <v>2351</v>
      </c>
      <c r="AB2352" s="1" t="b">
        <f>AND('pg5'!S354&lt;&gt;"Cancelled",'pg5'!S354&lt;&gt;"Account",'pg5'!S354&lt;&gt;"Pending",'pg5'!S354&lt;&gt;"")</f>
        <v>0</v>
      </c>
      <c r="AC2352" s="1" t="str">
        <f>IF(AB2352=TRUE,'pg5'!C354,"")</f>
        <v/>
      </c>
      <c r="AD2352" s="1" t="str">
        <f>IF('pg5'!S354="Ordered",'pg5'!C354,"")</f>
        <v/>
      </c>
      <c r="AE2352" s="2" t="str">
        <f>IF('pg5'!C354&lt;&gt;"",COUNTIF(AD2:AD3002,'pg5'!C354)&gt;4,"--")</f>
        <v>--</v>
      </c>
      <c r="AF2352" s="1" t="str">
        <f ca="1">IF(startDate="",0,IF(AND('pg5'!T354&gt;=startDate,'pg5'!T354&lt;=endDate,'pg5'!R354&lt;&gt;""),'pg5'!R354,""))</f>
        <v/>
      </c>
      <c r="AG2352" s="110" t="str">
        <f>IF(AC2352="","",COUNTIFS(AC2:AC3002,AC2352))</f>
        <v/>
      </c>
      <c r="AH2352" s="2" t="str">
        <f ca="1">IFERROR(MONTH('pg5'!T354),"--")</f>
        <v>--</v>
      </c>
      <c r="AI2352" s="1">
        <f ca="1">COUNTIFS(AC2:AC3002,'pg5'!C354,AH2:AH3002,AH2352)</f>
        <v>0</v>
      </c>
    </row>
    <row r="2353" spans="27:35" ht="12.75" customHeight="1">
      <c r="AA2353" s="1">
        <f t="shared" si="37"/>
        <v>2352</v>
      </c>
      <c r="AB2353" s="1" t="b">
        <f>AND('pg5'!S355&lt;&gt;"Cancelled",'pg5'!S355&lt;&gt;"Account",'pg5'!S355&lt;&gt;"Pending",'pg5'!S355&lt;&gt;"")</f>
        <v>0</v>
      </c>
      <c r="AC2353" s="1" t="str">
        <f>IF(AB2353=TRUE,'pg5'!C355,"")</f>
        <v/>
      </c>
      <c r="AD2353" s="1" t="str">
        <f>IF('pg5'!S355="Ordered",'pg5'!C355,"")</f>
        <v/>
      </c>
      <c r="AE2353" s="2" t="str">
        <f>IF('pg5'!C355&lt;&gt;"",COUNTIF(AD2:AD3002,'pg5'!C355)&gt;4,"--")</f>
        <v>--</v>
      </c>
      <c r="AF2353" s="1" t="str">
        <f ca="1">IF(startDate="",0,IF(AND('pg5'!T355&gt;=startDate,'pg5'!T355&lt;=endDate,'pg5'!R355&lt;&gt;""),'pg5'!R355,""))</f>
        <v/>
      </c>
      <c r="AG2353" s="110" t="str">
        <f>IF(AC2353="","",COUNTIFS(AC2:AC3002,AC2353))</f>
        <v/>
      </c>
      <c r="AH2353" s="2" t="str">
        <f ca="1">IFERROR(MONTH('pg5'!T355),"--")</f>
        <v>--</v>
      </c>
      <c r="AI2353" s="1">
        <f ca="1">COUNTIFS(AC2:AC3002,'pg5'!C355,AH2:AH3002,AH2353)</f>
        <v>0</v>
      </c>
    </row>
    <row r="2354" spans="27:35" ht="12.75" customHeight="1">
      <c r="AA2354" s="1">
        <f t="shared" si="37"/>
        <v>2353</v>
      </c>
      <c r="AB2354" s="1" t="b">
        <f>AND('pg5'!S356&lt;&gt;"Cancelled",'pg5'!S356&lt;&gt;"Account",'pg5'!S356&lt;&gt;"Pending",'pg5'!S356&lt;&gt;"")</f>
        <v>0</v>
      </c>
      <c r="AC2354" s="1" t="str">
        <f>IF(AB2354=TRUE,'pg5'!C356,"")</f>
        <v/>
      </c>
      <c r="AD2354" s="1" t="str">
        <f>IF('pg5'!S356="Ordered",'pg5'!C356,"")</f>
        <v/>
      </c>
      <c r="AE2354" s="2" t="str">
        <f>IF('pg5'!C356&lt;&gt;"",COUNTIF(AD2:AD3002,'pg5'!C356)&gt;4,"--")</f>
        <v>--</v>
      </c>
      <c r="AF2354" s="1" t="str">
        <f ca="1">IF(startDate="",0,IF(AND('pg5'!T356&gt;=startDate,'pg5'!T356&lt;=endDate,'pg5'!R356&lt;&gt;""),'pg5'!R356,""))</f>
        <v/>
      </c>
      <c r="AG2354" s="110" t="str">
        <f>IF(AC2354="","",COUNTIFS(AC2:AC3002,AC2354))</f>
        <v/>
      </c>
      <c r="AH2354" s="2" t="str">
        <f ca="1">IFERROR(MONTH('pg5'!T356),"--")</f>
        <v>--</v>
      </c>
      <c r="AI2354" s="1">
        <f ca="1">COUNTIFS(AC2:AC3002,'pg5'!C356,AH2:AH3002,AH2354)</f>
        <v>0</v>
      </c>
    </row>
    <row r="2355" spans="27:35" ht="12.75" customHeight="1">
      <c r="AA2355" s="1">
        <f t="shared" si="37"/>
        <v>2354</v>
      </c>
      <c r="AB2355" s="1" t="b">
        <f>AND('pg5'!S357&lt;&gt;"Cancelled",'pg5'!S357&lt;&gt;"Account",'pg5'!S357&lt;&gt;"Pending",'pg5'!S357&lt;&gt;"")</f>
        <v>0</v>
      </c>
      <c r="AC2355" s="1" t="str">
        <f>IF(AB2355=TRUE,'pg5'!C357,"")</f>
        <v/>
      </c>
      <c r="AD2355" s="1" t="str">
        <f>IF('pg5'!S357="Ordered",'pg5'!C357,"")</f>
        <v/>
      </c>
      <c r="AE2355" s="2" t="str">
        <f>IF('pg5'!C357&lt;&gt;"",COUNTIF(AD2:AD3002,'pg5'!C357)&gt;4,"--")</f>
        <v>--</v>
      </c>
      <c r="AF2355" s="1" t="str">
        <f ca="1">IF(startDate="",0,IF(AND('pg5'!T357&gt;=startDate,'pg5'!T357&lt;=endDate,'pg5'!R357&lt;&gt;""),'pg5'!R357,""))</f>
        <v/>
      </c>
      <c r="AG2355" s="110" t="str">
        <f>IF(AC2355="","",COUNTIFS(AC2:AC3002,AC2355))</f>
        <v/>
      </c>
      <c r="AH2355" s="2" t="str">
        <f ca="1">IFERROR(MONTH('pg5'!T357),"--")</f>
        <v>--</v>
      </c>
      <c r="AI2355" s="1">
        <f ca="1">COUNTIFS(AC2:AC3002,'pg5'!C357,AH2:AH3002,AH2355)</f>
        <v>0</v>
      </c>
    </row>
    <row r="2356" spans="27:35" ht="12.75" customHeight="1">
      <c r="AA2356" s="1">
        <f t="shared" si="37"/>
        <v>2355</v>
      </c>
      <c r="AB2356" s="1" t="b">
        <f>AND('pg5'!S358&lt;&gt;"Cancelled",'pg5'!S358&lt;&gt;"Account",'pg5'!S358&lt;&gt;"Pending",'pg5'!S358&lt;&gt;"")</f>
        <v>0</v>
      </c>
      <c r="AC2356" s="1" t="str">
        <f>IF(AB2356=TRUE,'pg5'!C358,"")</f>
        <v/>
      </c>
      <c r="AD2356" s="1" t="str">
        <f>IF('pg5'!S358="Ordered",'pg5'!C358,"")</f>
        <v/>
      </c>
      <c r="AE2356" s="2" t="str">
        <f>IF('pg5'!C358&lt;&gt;"",COUNTIF(AD2:AD3002,'pg5'!C358)&gt;4,"--")</f>
        <v>--</v>
      </c>
      <c r="AF2356" s="1" t="str">
        <f ca="1">IF(startDate="",0,IF(AND('pg5'!T358&gt;=startDate,'pg5'!T358&lt;=endDate,'pg5'!R358&lt;&gt;""),'pg5'!R358,""))</f>
        <v/>
      </c>
      <c r="AG2356" s="110" t="str">
        <f>IF(AC2356="","",COUNTIFS(AC2:AC3002,AC2356))</f>
        <v/>
      </c>
      <c r="AH2356" s="2" t="str">
        <f ca="1">IFERROR(MONTH('pg5'!T358),"--")</f>
        <v>--</v>
      </c>
      <c r="AI2356" s="1">
        <f ca="1">COUNTIFS(AC2:AC3002,'pg5'!C358,AH2:AH3002,AH2356)</f>
        <v>0</v>
      </c>
    </row>
    <row r="2357" spans="27:35" ht="12.75" customHeight="1">
      <c r="AA2357" s="1">
        <f t="shared" si="37"/>
        <v>2356</v>
      </c>
      <c r="AB2357" s="1" t="b">
        <f>AND('pg5'!S359&lt;&gt;"Cancelled",'pg5'!S359&lt;&gt;"Account",'pg5'!S359&lt;&gt;"Pending",'pg5'!S359&lt;&gt;"")</f>
        <v>0</v>
      </c>
      <c r="AC2357" s="1" t="str">
        <f>IF(AB2357=TRUE,'pg5'!C359,"")</f>
        <v/>
      </c>
      <c r="AD2357" s="1" t="str">
        <f>IF('pg5'!S359="Ordered",'pg5'!C359,"")</f>
        <v/>
      </c>
      <c r="AE2357" s="2" t="str">
        <f>IF('pg5'!C359&lt;&gt;"",COUNTIF(AD2:AD3002,'pg5'!C359)&gt;4,"--")</f>
        <v>--</v>
      </c>
      <c r="AF2357" s="1" t="str">
        <f ca="1">IF(startDate="",0,IF(AND('pg5'!T359&gt;=startDate,'pg5'!T359&lt;=endDate,'pg5'!R359&lt;&gt;""),'pg5'!R359,""))</f>
        <v/>
      </c>
      <c r="AG2357" s="110" t="str">
        <f>IF(AC2357="","",COUNTIFS(AC2:AC3002,AC2357))</f>
        <v/>
      </c>
      <c r="AH2357" s="2" t="str">
        <f ca="1">IFERROR(MONTH('pg5'!T359),"--")</f>
        <v>--</v>
      </c>
      <c r="AI2357" s="1">
        <f ca="1">COUNTIFS(AC2:AC3002,'pg5'!C359,AH2:AH3002,AH2357)</f>
        <v>0</v>
      </c>
    </row>
    <row r="2358" spans="27:35" ht="12.75" customHeight="1">
      <c r="AA2358" s="1">
        <f t="shared" si="37"/>
        <v>2357</v>
      </c>
      <c r="AB2358" s="1" t="b">
        <f>AND('pg5'!S360&lt;&gt;"Cancelled",'pg5'!S360&lt;&gt;"Account",'pg5'!S360&lt;&gt;"Pending",'pg5'!S360&lt;&gt;"")</f>
        <v>0</v>
      </c>
      <c r="AC2358" s="1" t="str">
        <f>IF(AB2358=TRUE,'pg5'!C360,"")</f>
        <v/>
      </c>
      <c r="AD2358" s="1" t="str">
        <f>IF('pg5'!S360="Ordered",'pg5'!C360,"")</f>
        <v/>
      </c>
      <c r="AE2358" s="2" t="str">
        <f>IF('pg5'!C360&lt;&gt;"",COUNTIF(AD2:AD3002,'pg5'!C360)&gt;4,"--")</f>
        <v>--</v>
      </c>
      <c r="AF2358" s="1" t="str">
        <f ca="1">IF(startDate="",0,IF(AND('pg5'!T360&gt;=startDate,'pg5'!T360&lt;=endDate,'pg5'!R360&lt;&gt;""),'pg5'!R360,""))</f>
        <v/>
      </c>
      <c r="AG2358" s="110" t="str">
        <f>IF(AC2358="","",COUNTIFS(AC2:AC3002,AC2358))</f>
        <v/>
      </c>
      <c r="AH2358" s="2" t="str">
        <f ca="1">IFERROR(MONTH('pg5'!T360),"--")</f>
        <v>--</v>
      </c>
      <c r="AI2358" s="1">
        <f ca="1">COUNTIFS(AC2:AC3002,'pg5'!C360,AH2:AH3002,AH2358)</f>
        <v>0</v>
      </c>
    </row>
    <row r="2359" spans="27:35" ht="12.75" customHeight="1">
      <c r="AA2359" s="1">
        <f t="shared" si="37"/>
        <v>2358</v>
      </c>
      <c r="AB2359" s="1" t="b">
        <f>AND('pg5'!S361&lt;&gt;"Cancelled",'pg5'!S361&lt;&gt;"Account",'pg5'!S361&lt;&gt;"Pending",'pg5'!S361&lt;&gt;"")</f>
        <v>0</v>
      </c>
      <c r="AC2359" s="1" t="str">
        <f>IF(AB2359=TRUE,'pg5'!C361,"")</f>
        <v/>
      </c>
      <c r="AD2359" s="1" t="str">
        <f>IF('pg5'!S361="Ordered",'pg5'!C361,"")</f>
        <v/>
      </c>
      <c r="AE2359" s="2" t="str">
        <f>IF('pg5'!C361&lt;&gt;"",COUNTIF(AD2:AD3002,'pg5'!C361)&gt;4,"--")</f>
        <v>--</v>
      </c>
      <c r="AF2359" s="1" t="str">
        <f ca="1">IF(startDate="",0,IF(AND('pg5'!T361&gt;=startDate,'pg5'!T361&lt;=endDate,'pg5'!R361&lt;&gt;""),'pg5'!R361,""))</f>
        <v/>
      </c>
      <c r="AG2359" s="110" t="str">
        <f>IF(AC2359="","",COUNTIFS(AC2:AC3002,AC2359))</f>
        <v/>
      </c>
      <c r="AH2359" s="2" t="str">
        <f ca="1">IFERROR(MONTH('pg5'!T361),"--")</f>
        <v>--</v>
      </c>
      <c r="AI2359" s="1">
        <f ca="1">COUNTIFS(AC2:AC3002,'pg5'!C361,AH2:AH3002,AH2359)</f>
        <v>0</v>
      </c>
    </row>
    <row r="2360" spans="27:35" ht="12.75" customHeight="1">
      <c r="AA2360" s="1">
        <f t="shared" si="37"/>
        <v>2359</v>
      </c>
      <c r="AB2360" s="1" t="b">
        <f>AND('pg5'!S362&lt;&gt;"Cancelled",'pg5'!S362&lt;&gt;"Account",'pg5'!S362&lt;&gt;"Pending",'pg5'!S362&lt;&gt;"")</f>
        <v>0</v>
      </c>
      <c r="AC2360" s="1" t="str">
        <f>IF(AB2360=TRUE,'pg5'!C362,"")</f>
        <v/>
      </c>
      <c r="AD2360" s="1" t="str">
        <f>IF('pg5'!S362="Ordered",'pg5'!C362,"")</f>
        <v/>
      </c>
      <c r="AE2360" s="2" t="str">
        <f>IF('pg5'!C362&lt;&gt;"",COUNTIF(AD2:AD3002,'pg5'!C362)&gt;4,"--")</f>
        <v>--</v>
      </c>
      <c r="AF2360" s="1" t="str">
        <f ca="1">IF(startDate="",0,IF(AND('pg5'!T362&gt;=startDate,'pg5'!T362&lt;=endDate,'pg5'!R362&lt;&gt;""),'pg5'!R362,""))</f>
        <v/>
      </c>
      <c r="AG2360" s="110" t="str">
        <f>IF(AC2360="","",COUNTIFS(AC2:AC3002,AC2360))</f>
        <v/>
      </c>
      <c r="AH2360" s="2" t="str">
        <f ca="1">IFERROR(MONTH('pg5'!T362),"--")</f>
        <v>--</v>
      </c>
      <c r="AI2360" s="1">
        <f ca="1">COUNTIFS(AC2:AC3002,'pg5'!C362,AH2:AH3002,AH2360)</f>
        <v>0</v>
      </c>
    </row>
    <row r="2361" spans="27:35" ht="12.75" customHeight="1">
      <c r="AA2361" s="1">
        <f t="shared" si="37"/>
        <v>2360</v>
      </c>
      <c r="AB2361" s="1" t="b">
        <f>AND('pg5'!S363&lt;&gt;"Cancelled",'pg5'!S363&lt;&gt;"Account",'pg5'!S363&lt;&gt;"Pending",'pg5'!S363&lt;&gt;"")</f>
        <v>0</v>
      </c>
      <c r="AC2361" s="1" t="str">
        <f>IF(AB2361=TRUE,'pg5'!C363,"")</f>
        <v/>
      </c>
      <c r="AD2361" s="1" t="str">
        <f>IF('pg5'!S363="Ordered",'pg5'!C363,"")</f>
        <v/>
      </c>
      <c r="AE2361" s="2" t="str">
        <f>IF('pg5'!C363&lt;&gt;"",COUNTIF(AD2:AD3002,'pg5'!C363)&gt;4,"--")</f>
        <v>--</v>
      </c>
      <c r="AF2361" s="1" t="str">
        <f ca="1">IF(startDate="",0,IF(AND('pg5'!T363&gt;=startDate,'pg5'!T363&lt;=endDate,'pg5'!R363&lt;&gt;""),'pg5'!R363,""))</f>
        <v/>
      </c>
      <c r="AG2361" s="110" t="str">
        <f>IF(AC2361="","",COUNTIFS(AC2:AC3002,AC2361))</f>
        <v/>
      </c>
      <c r="AH2361" s="2" t="str">
        <f ca="1">IFERROR(MONTH('pg5'!T363),"--")</f>
        <v>--</v>
      </c>
      <c r="AI2361" s="1">
        <f ca="1">COUNTIFS(AC2:AC3002,'pg5'!C363,AH2:AH3002,AH2361)</f>
        <v>0</v>
      </c>
    </row>
    <row r="2362" spans="27:35" ht="12.75" customHeight="1">
      <c r="AA2362" s="1">
        <f t="shared" si="37"/>
        <v>2361</v>
      </c>
      <c r="AB2362" s="1" t="b">
        <f>AND('pg5'!S364&lt;&gt;"Cancelled",'pg5'!S364&lt;&gt;"Account",'pg5'!S364&lt;&gt;"Pending",'pg5'!S364&lt;&gt;"")</f>
        <v>0</v>
      </c>
      <c r="AC2362" s="1" t="str">
        <f>IF(AB2362=TRUE,'pg5'!C364,"")</f>
        <v/>
      </c>
      <c r="AD2362" s="1" t="str">
        <f>IF('pg5'!S364="Ordered",'pg5'!C364,"")</f>
        <v/>
      </c>
      <c r="AE2362" s="2" t="str">
        <f>IF('pg5'!C364&lt;&gt;"",COUNTIF(AD2:AD3002,'pg5'!C364)&gt;4,"--")</f>
        <v>--</v>
      </c>
      <c r="AF2362" s="1" t="str">
        <f ca="1">IF(startDate="",0,IF(AND('pg5'!T364&gt;=startDate,'pg5'!T364&lt;=endDate,'pg5'!R364&lt;&gt;""),'pg5'!R364,""))</f>
        <v/>
      </c>
      <c r="AG2362" s="110" t="str">
        <f>IF(AC2362="","",COUNTIFS(AC2:AC3002,AC2362))</f>
        <v/>
      </c>
      <c r="AH2362" s="2" t="str">
        <f ca="1">IFERROR(MONTH('pg5'!T364),"--")</f>
        <v>--</v>
      </c>
      <c r="AI2362" s="1">
        <f ca="1">COUNTIFS(AC2:AC3002,'pg5'!C364,AH2:AH3002,AH2362)</f>
        <v>0</v>
      </c>
    </row>
    <row r="2363" spans="27:35" ht="12.75" customHeight="1">
      <c r="AA2363" s="1">
        <f t="shared" si="37"/>
        <v>2362</v>
      </c>
      <c r="AB2363" s="1" t="b">
        <f>AND('pg5'!S365&lt;&gt;"Cancelled",'pg5'!S365&lt;&gt;"Account",'pg5'!S365&lt;&gt;"Pending",'pg5'!S365&lt;&gt;"")</f>
        <v>0</v>
      </c>
      <c r="AC2363" s="1" t="str">
        <f>IF(AB2363=TRUE,'pg5'!C365,"")</f>
        <v/>
      </c>
      <c r="AD2363" s="1" t="str">
        <f>IF('pg5'!S365="Ordered",'pg5'!C365,"")</f>
        <v/>
      </c>
      <c r="AE2363" s="2" t="str">
        <f>IF('pg5'!C365&lt;&gt;"",COUNTIF(AD2:AD3002,'pg5'!C365)&gt;4,"--")</f>
        <v>--</v>
      </c>
      <c r="AF2363" s="1" t="str">
        <f ca="1">IF(startDate="",0,IF(AND('pg5'!T365&gt;=startDate,'pg5'!T365&lt;=endDate,'pg5'!R365&lt;&gt;""),'pg5'!R365,""))</f>
        <v/>
      </c>
      <c r="AG2363" s="110" t="str">
        <f>IF(AC2363="","",COUNTIFS(AC2:AC3002,AC2363))</f>
        <v/>
      </c>
      <c r="AH2363" s="2" t="str">
        <f ca="1">IFERROR(MONTH('pg5'!T365),"--")</f>
        <v>--</v>
      </c>
      <c r="AI2363" s="1">
        <f ca="1">COUNTIFS(AC2:AC3002,'pg5'!C365,AH2:AH3002,AH2363)</f>
        <v>0</v>
      </c>
    </row>
    <row r="2364" spans="27:35" ht="12.75" customHeight="1">
      <c r="AA2364" s="1">
        <f t="shared" si="37"/>
        <v>2363</v>
      </c>
      <c r="AB2364" s="1" t="b">
        <f>AND('pg5'!S366&lt;&gt;"Cancelled",'pg5'!S366&lt;&gt;"Account",'pg5'!S366&lt;&gt;"Pending",'pg5'!S366&lt;&gt;"")</f>
        <v>0</v>
      </c>
      <c r="AC2364" s="1" t="str">
        <f>IF(AB2364=TRUE,'pg5'!C366,"")</f>
        <v/>
      </c>
      <c r="AD2364" s="1" t="str">
        <f>IF('pg5'!S366="Ordered",'pg5'!C366,"")</f>
        <v/>
      </c>
      <c r="AE2364" s="2" t="str">
        <f>IF('pg5'!C366&lt;&gt;"",COUNTIF(AD2:AD3002,'pg5'!C366)&gt;4,"--")</f>
        <v>--</v>
      </c>
      <c r="AF2364" s="1" t="str">
        <f ca="1">IF(startDate="",0,IF(AND('pg5'!T366&gt;=startDate,'pg5'!T366&lt;=endDate,'pg5'!R366&lt;&gt;""),'pg5'!R366,""))</f>
        <v/>
      </c>
      <c r="AG2364" s="110" t="str">
        <f>IF(AC2364="","",COUNTIFS(AC2:AC3002,AC2364))</f>
        <v/>
      </c>
      <c r="AH2364" s="2" t="str">
        <f ca="1">IFERROR(MONTH('pg5'!T366),"--")</f>
        <v>--</v>
      </c>
      <c r="AI2364" s="1">
        <f ca="1">COUNTIFS(AC2:AC3002,'pg5'!C366,AH2:AH3002,AH2364)</f>
        <v>0</v>
      </c>
    </row>
    <row r="2365" spans="27:35" ht="12.75" customHeight="1">
      <c r="AA2365" s="1">
        <f t="shared" si="37"/>
        <v>2364</v>
      </c>
      <c r="AB2365" s="1" t="b">
        <f>AND('pg5'!S367&lt;&gt;"Cancelled",'pg5'!S367&lt;&gt;"Account",'pg5'!S367&lt;&gt;"Pending",'pg5'!S367&lt;&gt;"")</f>
        <v>0</v>
      </c>
      <c r="AC2365" s="1" t="str">
        <f>IF(AB2365=TRUE,'pg5'!C367,"")</f>
        <v/>
      </c>
      <c r="AD2365" s="1" t="str">
        <f>IF('pg5'!S367="Ordered",'pg5'!C367,"")</f>
        <v/>
      </c>
      <c r="AE2365" s="2" t="str">
        <f>IF('pg5'!C367&lt;&gt;"",COUNTIF(AD2:AD3002,'pg5'!C367)&gt;4,"--")</f>
        <v>--</v>
      </c>
      <c r="AF2365" s="1" t="str">
        <f ca="1">IF(startDate="",0,IF(AND('pg5'!T367&gt;=startDate,'pg5'!T367&lt;=endDate,'pg5'!R367&lt;&gt;""),'pg5'!R367,""))</f>
        <v/>
      </c>
      <c r="AG2365" s="110" t="str">
        <f>IF(AC2365="","",COUNTIFS(AC2:AC3002,AC2365))</f>
        <v/>
      </c>
      <c r="AH2365" s="2" t="str">
        <f ca="1">IFERROR(MONTH('pg5'!T367),"--")</f>
        <v>--</v>
      </c>
      <c r="AI2365" s="1">
        <f ca="1">COUNTIFS(AC2:AC3002,'pg5'!C367,AH2:AH3002,AH2365)</f>
        <v>0</v>
      </c>
    </row>
    <row r="2366" spans="27:35" ht="12.75" customHeight="1">
      <c r="AA2366" s="1">
        <f t="shared" si="37"/>
        <v>2365</v>
      </c>
      <c r="AB2366" s="1" t="b">
        <f>AND('pg5'!S368&lt;&gt;"Cancelled",'pg5'!S368&lt;&gt;"Account",'pg5'!S368&lt;&gt;"Pending",'pg5'!S368&lt;&gt;"")</f>
        <v>0</v>
      </c>
      <c r="AC2366" s="1" t="str">
        <f>IF(AB2366=TRUE,'pg5'!C368,"")</f>
        <v/>
      </c>
      <c r="AD2366" s="1" t="str">
        <f>IF('pg5'!S368="Ordered",'pg5'!C368,"")</f>
        <v/>
      </c>
      <c r="AE2366" s="2" t="str">
        <f>IF('pg5'!C368&lt;&gt;"",COUNTIF(AD2:AD3002,'pg5'!C368)&gt;4,"--")</f>
        <v>--</v>
      </c>
      <c r="AF2366" s="1" t="str">
        <f ca="1">IF(startDate="",0,IF(AND('pg5'!T368&gt;=startDate,'pg5'!T368&lt;=endDate,'pg5'!R368&lt;&gt;""),'pg5'!R368,""))</f>
        <v/>
      </c>
      <c r="AG2366" s="110" t="str">
        <f>IF(AC2366="","",COUNTIFS(AC2:AC3002,AC2366))</f>
        <v/>
      </c>
      <c r="AH2366" s="2" t="str">
        <f ca="1">IFERROR(MONTH('pg5'!T368),"--")</f>
        <v>--</v>
      </c>
      <c r="AI2366" s="1">
        <f ca="1">COUNTIFS(AC2:AC3002,'pg5'!C368,AH2:AH3002,AH2366)</f>
        <v>0</v>
      </c>
    </row>
    <row r="2367" spans="27:35" ht="12.75" customHeight="1">
      <c r="AA2367" s="1">
        <f t="shared" si="37"/>
        <v>2366</v>
      </c>
      <c r="AB2367" s="1" t="b">
        <f>AND('pg5'!S369&lt;&gt;"Cancelled",'pg5'!S369&lt;&gt;"Account",'pg5'!S369&lt;&gt;"Pending",'pg5'!S369&lt;&gt;"")</f>
        <v>0</v>
      </c>
      <c r="AC2367" s="1" t="str">
        <f>IF(AB2367=TRUE,'pg5'!C369,"")</f>
        <v/>
      </c>
      <c r="AD2367" s="1" t="str">
        <f>IF('pg5'!S369="Ordered",'pg5'!C369,"")</f>
        <v/>
      </c>
      <c r="AE2367" s="2" t="str">
        <f>IF('pg5'!C369&lt;&gt;"",COUNTIF(AD2:AD3002,'pg5'!C369)&gt;4,"--")</f>
        <v>--</v>
      </c>
      <c r="AF2367" s="1" t="str">
        <f ca="1">IF(startDate="",0,IF(AND('pg5'!T369&gt;=startDate,'pg5'!T369&lt;=endDate,'pg5'!R369&lt;&gt;""),'pg5'!R369,""))</f>
        <v/>
      </c>
      <c r="AG2367" s="110" t="str">
        <f>IF(AC2367="","",COUNTIFS(AC2:AC3002,AC2367))</f>
        <v/>
      </c>
      <c r="AH2367" s="2" t="str">
        <f ca="1">IFERROR(MONTH('pg5'!T369),"--")</f>
        <v>--</v>
      </c>
      <c r="AI2367" s="1">
        <f ca="1">COUNTIFS(AC2:AC3002,'pg5'!C369,AH2:AH3002,AH2367)</f>
        <v>0</v>
      </c>
    </row>
    <row r="2368" spans="27:35" ht="12.75" customHeight="1">
      <c r="AA2368" s="1">
        <f t="shared" si="37"/>
        <v>2367</v>
      </c>
      <c r="AB2368" s="1" t="b">
        <f>AND('pg5'!S370&lt;&gt;"Cancelled",'pg5'!S370&lt;&gt;"Account",'pg5'!S370&lt;&gt;"Pending",'pg5'!S370&lt;&gt;"")</f>
        <v>0</v>
      </c>
      <c r="AC2368" s="1" t="str">
        <f>IF(AB2368=TRUE,'pg5'!C370,"")</f>
        <v/>
      </c>
      <c r="AD2368" s="1" t="str">
        <f>IF('pg5'!S370="Ordered",'pg5'!C370,"")</f>
        <v/>
      </c>
      <c r="AE2368" s="2" t="str">
        <f>IF('pg5'!C370&lt;&gt;"",COUNTIF(AD2:AD3002,'pg5'!C370)&gt;4,"--")</f>
        <v>--</v>
      </c>
      <c r="AF2368" s="1" t="str">
        <f ca="1">IF(startDate="",0,IF(AND('pg5'!T370&gt;=startDate,'pg5'!T370&lt;=endDate,'pg5'!R370&lt;&gt;""),'pg5'!R370,""))</f>
        <v/>
      </c>
      <c r="AG2368" s="110" t="str">
        <f>IF(AC2368="","",COUNTIFS(AC2:AC3002,AC2368))</f>
        <v/>
      </c>
      <c r="AH2368" s="2" t="str">
        <f ca="1">IFERROR(MONTH('pg5'!T370),"--")</f>
        <v>--</v>
      </c>
      <c r="AI2368" s="1">
        <f ca="1">COUNTIFS(AC2:AC3002,'pg5'!C370,AH2:AH3002,AH2368)</f>
        <v>0</v>
      </c>
    </row>
    <row r="2369" spans="27:35" ht="12.75" customHeight="1">
      <c r="AA2369" s="1">
        <f t="shared" si="37"/>
        <v>2368</v>
      </c>
      <c r="AB2369" s="1" t="b">
        <f>AND('pg5'!S371&lt;&gt;"Cancelled",'pg5'!S371&lt;&gt;"Account",'pg5'!S371&lt;&gt;"Pending",'pg5'!S371&lt;&gt;"")</f>
        <v>0</v>
      </c>
      <c r="AC2369" s="1" t="str">
        <f>IF(AB2369=TRUE,'pg5'!C371,"")</f>
        <v/>
      </c>
      <c r="AD2369" s="1" t="str">
        <f>IF('pg5'!S371="Ordered",'pg5'!C371,"")</f>
        <v/>
      </c>
      <c r="AE2369" s="2" t="str">
        <f>IF('pg5'!C371&lt;&gt;"",COUNTIF(AD2:AD3002,'pg5'!C371)&gt;4,"--")</f>
        <v>--</v>
      </c>
      <c r="AF2369" s="1" t="str">
        <f ca="1">IF(startDate="",0,IF(AND('pg5'!T371&gt;=startDate,'pg5'!T371&lt;=endDate,'pg5'!R371&lt;&gt;""),'pg5'!R371,""))</f>
        <v/>
      </c>
      <c r="AG2369" s="110" t="str">
        <f>IF(AC2369="","",COUNTIFS(AC2:AC3002,AC2369))</f>
        <v/>
      </c>
      <c r="AH2369" s="2" t="str">
        <f ca="1">IFERROR(MONTH('pg5'!T371),"--")</f>
        <v>--</v>
      </c>
      <c r="AI2369" s="1">
        <f ca="1">COUNTIFS(AC2:AC3002,'pg5'!C371,AH2:AH3002,AH2369)</f>
        <v>0</v>
      </c>
    </row>
    <row r="2370" spans="27:35" ht="12.75" customHeight="1">
      <c r="AA2370" s="1">
        <f t="shared" si="37"/>
        <v>2369</v>
      </c>
      <c r="AB2370" s="1" t="b">
        <f>AND('pg5'!S372&lt;&gt;"Cancelled",'pg5'!S372&lt;&gt;"Account",'pg5'!S372&lt;&gt;"Pending",'pg5'!S372&lt;&gt;"")</f>
        <v>0</v>
      </c>
      <c r="AC2370" s="1" t="str">
        <f>IF(AB2370=TRUE,'pg5'!C372,"")</f>
        <v/>
      </c>
      <c r="AD2370" s="1" t="str">
        <f>IF('pg5'!S372="Ordered",'pg5'!C372,"")</f>
        <v/>
      </c>
      <c r="AE2370" s="2" t="str">
        <f>IF('pg5'!C372&lt;&gt;"",COUNTIF(AD2:AD3002,'pg5'!C372)&gt;4,"--")</f>
        <v>--</v>
      </c>
      <c r="AF2370" s="1" t="str">
        <f ca="1">IF(startDate="",0,IF(AND('pg5'!T372&gt;=startDate,'pg5'!T372&lt;=endDate,'pg5'!R372&lt;&gt;""),'pg5'!R372,""))</f>
        <v/>
      </c>
      <c r="AG2370" s="110" t="str">
        <f>IF(AC2370="","",COUNTIFS(AC2:AC3002,AC2370))</f>
        <v/>
      </c>
      <c r="AH2370" s="2" t="str">
        <f ca="1">IFERROR(MONTH('pg5'!T372),"--")</f>
        <v>--</v>
      </c>
      <c r="AI2370" s="1">
        <f ca="1">COUNTIFS(AC2:AC3002,'pg5'!C372,AH2:AH3002,AH2370)</f>
        <v>0</v>
      </c>
    </row>
    <row r="2371" spans="27:35" ht="12.75" customHeight="1">
      <c r="AA2371" s="1">
        <f t="shared" si="37"/>
        <v>2370</v>
      </c>
      <c r="AB2371" s="1" t="b">
        <f>AND('pg5'!S373&lt;&gt;"Cancelled",'pg5'!S373&lt;&gt;"Account",'pg5'!S373&lt;&gt;"Pending",'pg5'!S373&lt;&gt;"")</f>
        <v>0</v>
      </c>
      <c r="AC2371" s="1" t="str">
        <f>IF(AB2371=TRUE,'pg5'!C373,"")</f>
        <v/>
      </c>
      <c r="AD2371" s="1" t="str">
        <f>IF('pg5'!S373="Ordered",'pg5'!C373,"")</f>
        <v/>
      </c>
      <c r="AE2371" s="2" t="str">
        <f>IF('pg5'!C373&lt;&gt;"",COUNTIF(AD2:AD3002,'pg5'!C373)&gt;4,"--")</f>
        <v>--</v>
      </c>
      <c r="AF2371" s="1" t="str">
        <f ca="1">IF(startDate="",0,IF(AND('pg5'!T373&gt;=startDate,'pg5'!T373&lt;=endDate,'pg5'!R373&lt;&gt;""),'pg5'!R373,""))</f>
        <v/>
      </c>
      <c r="AG2371" s="110" t="str">
        <f>IF(AC2371="","",COUNTIFS(AC2:AC3002,AC2371))</f>
        <v/>
      </c>
      <c r="AH2371" s="2" t="str">
        <f ca="1">IFERROR(MONTH('pg5'!T373),"--")</f>
        <v>--</v>
      </c>
      <c r="AI2371" s="1">
        <f ca="1">COUNTIFS(AC2:AC3002,'pg5'!C373,AH2:AH3002,AH2371)</f>
        <v>0</v>
      </c>
    </row>
    <row r="2372" spans="27:35" ht="12.75" customHeight="1">
      <c r="AA2372" s="1">
        <f t="shared" ref="AA2372:AA2435" si="38">AA2371+1</f>
        <v>2371</v>
      </c>
      <c r="AB2372" s="1" t="b">
        <f>AND('pg5'!S374&lt;&gt;"Cancelled",'pg5'!S374&lt;&gt;"Account",'pg5'!S374&lt;&gt;"Pending",'pg5'!S374&lt;&gt;"")</f>
        <v>0</v>
      </c>
      <c r="AC2372" s="1" t="str">
        <f>IF(AB2372=TRUE,'pg5'!C374,"")</f>
        <v/>
      </c>
      <c r="AD2372" s="1" t="str">
        <f>IF('pg5'!S374="Ordered",'pg5'!C374,"")</f>
        <v/>
      </c>
      <c r="AE2372" s="2" t="str">
        <f>IF('pg5'!C374&lt;&gt;"",COUNTIF(AD2:AD3002,'pg5'!C374)&gt;4,"--")</f>
        <v>--</v>
      </c>
      <c r="AF2372" s="1" t="str">
        <f ca="1">IF(startDate="",0,IF(AND('pg5'!T374&gt;=startDate,'pg5'!T374&lt;=endDate,'pg5'!R374&lt;&gt;""),'pg5'!R374,""))</f>
        <v/>
      </c>
      <c r="AG2372" s="110" t="str">
        <f>IF(AC2372="","",COUNTIFS(AC2:AC3002,AC2372))</f>
        <v/>
      </c>
      <c r="AH2372" s="2" t="str">
        <f ca="1">IFERROR(MONTH('pg5'!T374),"--")</f>
        <v>--</v>
      </c>
      <c r="AI2372" s="1">
        <f ca="1">COUNTIFS(AC2:AC3002,'pg5'!C374,AH2:AH3002,AH2372)</f>
        <v>0</v>
      </c>
    </row>
    <row r="2373" spans="27:35" ht="12.75" customHeight="1">
      <c r="AA2373" s="1">
        <f t="shared" si="38"/>
        <v>2372</v>
      </c>
      <c r="AB2373" s="1" t="b">
        <f>AND('pg5'!S375&lt;&gt;"Cancelled",'pg5'!S375&lt;&gt;"Account",'pg5'!S375&lt;&gt;"Pending",'pg5'!S375&lt;&gt;"")</f>
        <v>0</v>
      </c>
      <c r="AC2373" s="1" t="str">
        <f>IF(AB2373=TRUE,'pg5'!C375,"")</f>
        <v/>
      </c>
      <c r="AD2373" s="1" t="str">
        <f>IF('pg5'!S375="Ordered",'pg5'!C375,"")</f>
        <v/>
      </c>
      <c r="AE2373" s="2" t="str">
        <f>IF('pg5'!C375&lt;&gt;"",COUNTIF(AD2:AD3002,'pg5'!C375)&gt;4,"--")</f>
        <v>--</v>
      </c>
      <c r="AF2373" s="1" t="str">
        <f ca="1">IF(startDate="",0,IF(AND('pg5'!T375&gt;=startDate,'pg5'!T375&lt;=endDate,'pg5'!R375&lt;&gt;""),'pg5'!R375,""))</f>
        <v/>
      </c>
      <c r="AG2373" s="110" t="str">
        <f>IF(AC2373="","",COUNTIFS(AC2:AC3002,AC2373))</f>
        <v/>
      </c>
      <c r="AH2373" s="2" t="str">
        <f ca="1">IFERROR(MONTH('pg5'!T375),"--")</f>
        <v>--</v>
      </c>
      <c r="AI2373" s="1">
        <f ca="1">COUNTIFS(AC2:AC3002,'pg5'!C375,AH2:AH3002,AH2373)</f>
        <v>0</v>
      </c>
    </row>
    <row r="2374" spans="27:35" ht="12.75" customHeight="1">
      <c r="AA2374" s="1">
        <f t="shared" si="38"/>
        <v>2373</v>
      </c>
      <c r="AB2374" s="1" t="b">
        <f>AND('pg5'!S376&lt;&gt;"Cancelled",'pg5'!S376&lt;&gt;"Account",'pg5'!S376&lt;&gt;"Pending",'pg5'!S376&lt;&gt;"")</f>
        <v>0</v>
      </c>
      <c r="AC2374" s="1" t="str">
        <f>IF(AB2374=TRUE,'pg5'!C376,"")</f>
        <v/>
      </c>
      <c r="AD2374" s="1" t="str">
        <f>IF('pg5'!S376="Ordered",'pg5'!C376,"")</f>
        <v/>
      </c>
      <c r="AE2374" s="2" t="str">
        <f>IF('pg5'!C376&lt;&gt;"",COUNTIF(AD2:AD3002,'pg5'!C376)&gt;4,"--")</f>
        <v>--</v>
      </c>
      <c r="AF2374" s="1" t="str">
        <f ca="1">IF(startDate="",0,IF(AND('pg5'!T376&gt;=startDate,'pg5'!T376&lt;=endDate,'pg5'!R376&lt;&gt;""),'pg5'!R376,""))</f>
        <v/>
      </c>
      <c r="AG2374" s="110" t="str">
        <f>IF(AC2374="","",COUNTIFS(AC2:AC3002,AC2374))</f>
        <v/>
      </c>
      <c r="AH2374" s="2" t="str">
        <f ca="1">IFERROR(MONTH('pg5'!T376),"--")</f>
        <v>--</v>
      </c>
      <c r="AI2374" s="1">
        <f ca="1">COUNTIFS(AC2:AC3002,'pg5'!C376,AH2:AH3002,AH2374)</f>
        <v>0</v>
      </c>
    </row>
    <row r="2375" spans="27:35" ht="12.75" customHeight="1">
      <c r="AA2375" s="1">
        <f t="shared" si="38"/>
        <v>2374</v>
      </c>
      <c r="AB2375" s="1" t="b">
        <f>AND('pg5'!S377&lt;&gt;"Cancelled",'pg5'!S377&lt;&gt;"Account",'pg5'!S377&lt;&gt;"Pending",'pg5'!S377&lt;&gt;"")</f>
        <v>0</v>
      </c>
      <c r="AC2375" s="1" t="str">
        <f>IF(AB2375=TRUE,'pg5'!C377,"")</f>
        <v/>
      </c>
      <c r="AD2375" s="1" t="str">
        <f>IF('pg5'!S377="Ordered",'pg5'!C377,"")</f>
        <v/>
      </c>
      <c r="AE2375" s="2" t="str">
        <f>IF('pg5'!C377&lt;&gt;"",COUNTIF(AD2:AD3002,'pg5'!C377)&gt;4,"--")</f>
        <v>--</v>
      </c>
      <c r="AF2375" s="1" t="str">
        <f ca="1">IF(startDate="",0,IF(AND('pg5'!T377&gt;=startDate,'pg5'!T377&lt;=endDate,'pg5'!R377&lt;&gt;""),'pg5'!R377,""))</f>
        <v/>
      </c>
      <c r="AG2375" s="110" t="str">
        <f>IF(AC2375="","",COUNTIFS(AC2:AC3002,AC2375))</f>
        <v/>
      </c>
      <c r="AH2375" s="2" t="str">
        <f ca="1">IFERROR(MONTH('pg5'!T377),"--")</f>
        <v>--</v>
      </c>
      <c r="AI2375" s="1">
        <f ca="1">COUNTIFS(AC2:AC3002,'pg5'!C377,AH2:AH3002,AH2375)</f>
        <v>0</v>
      </c>
    </row>
    <row r="2376" spans="27:35" ht="12.75" customHeight="1">
      <c r="AA2376" s="1">
        <f t="shared" si="38"/>
        <v>2375</v>
      </c>
      <c r="AB2376" s="1" t="b">
        <f>AND('pg5'!S378&lt;&gt;"Cancelled",'pg5'!S378&lt;&gt;"Account",'pg5'!S378&lt;&gt;"Pending",'pg5'!S378&lt;&gt;"")</f>
        <v>0</v>
      </c>
      <c r="AC2376" s="1" t="str">
        <f>IF(AB2376=TRUE,'pg5'!C378,"")</f>
        <v/>
      </c>
      <c r="AD2376" s="1" t="str">
        <f>IF('pg5'!S378="Ordered",'pg5'!C378,"")</f>
        <v/>
      </c>
      <c r="AE2376" s="2" t="str">
        <f>IF('pg5'!C378&lt;&gt;"",COUNTIF(AD2:AD3002,'pg5'!C378)&gt;4,"--")</f>
        <v>--</v>
      </c>
      <c r="AF2376" s="1" t="str">
        <f ca="1">IF(startDate="",0,IF(AND('pg5'!T378&gt;=startDate,'pg5'!T378&lt;=endDate,'pg5'!R378&lt;&gt;""),'pg5'!R378,""))</f>
        <v/>
      </c>
      <c r="AG2376" s="110" t="str">
        <f>IF(AC2376="","",COUNTIFS(AC2:AC3002,AC2376))</f>
        <v/>
      </c>
      <c r="AH2376" s="2" t="str">
        <f ca="1">IFERROR(MONTH('pg5'!T378),"--")</f>
        <v>--</v>
      </c>
      <c r="AI2376" s="1">
        <f ca="1">COUNTIFS(AC2:AC3002,'pg5'!C378,AH2:AH3002,AH2376)</f>
        <v>0</v>
      </c>
    </row>
    <row r="2377" spans="27:35" ht="12.75" customHeight="1">
      <c r="AA2377" s="1">
        <f t="shared" si="38"/>
        <v>2376</v>
      </c>
      <c r="AB2377" s="1" t="b">
        <f>AND('pg5'!S379&lt;&gt;"Cancelled",'pg5'!S379&lt;&gt;"Account",'pg5'!S379&lt;&gt;"Pending",'pg5'!S379&lt;&gt;"")</f>
        <v>0</v>
      </c>
      <c r="AC2377" s="1" t="str">
        <f>IF(AB2377=TRUE,'pg5'!C379,"")</f>
        <v/>
      </c>
      <c r="AD2377" s="1" t="str">
        <f>IF('pg5'!S379="Ordered",'pg5'!C379,"")</f>
        <v/>
      </c>
      <c r="AE2377" s="2" t="str">
        <f>IF('pg5'!C379&lt;&gt;"",COUNTIF(AD2:AD3002,'pg5'!C379)&gt;4,"--")</f>
        <v>--</v>
      </c>
      <c r="AF2377" s="1" t="str">
        <f ca="1">IF(startDate="",0,IF(AND('pg5'!T379&gt;=startDate,'pg5'!T379&lt;=endDate,'pg5'!R379&lt;&gt;""),'pg5'!R379,""))</f>
        <v/>
      </c>
      <c r="AG2377" s="110" t="str">
        <f>IF(AC2377="","",COUNTIFS(AC2:AC3002,AC2377))</f>
        <v/>
      </c>
      <c r="AH2377" s="2" t="str">
        <f ca="1">IFERROR(MONTH('pg5'!T379),"--")</f>
        <v>--</v>
      </c>
      <c r="AI2377" s="1">
        <f ca="1">COUNTIFS(AC2:AC3002,'pg5'!C379,AH2:AH3002,AH2377)</f>
        <v>0</v>
      </c>
    </row>
    <row r="2378" spans="27:35" ht="12.75" customHeight="1">
      <c r="AA2378" s="1">
        <f t="shared" si="38"/>
        <v>2377</v>
      </c>
      <c r="AB2378" s="1" t="b">
        <f>AND('pg5'!S380&lt;&gt;"Cancelled",'pg5'!S380&lt;&gt;"Account",'pg5'!S380&lt;&gt;"Pending",'pg5'!S380&lt;&gt;"")</f>
        <v>0</v>
      </c>
      <c r="AC2378" s="1" t="str">
        <f>IF(AB2378=TRUE,'pg5'!C380,"")</f>
        <v/>
      </c>
      <c r="AD2378" s="1" t="str">
        <f>IF('pg5'!S380="Ordered",'pg5'!C380,"")</f>
        <v/>
      </c>
      <c r="AE2378" s="2" t="str">
        <f>IF('pg5'!C380&lt;&gt;"",COUNTIF(AD2:AD3002,'pg5'!C380)&gt;4,"--")</f>
        <v>--</v>
      </c>
      <c r="AF2378" s="1" t="str">
        <f ca="1">IF(startDate="",0,IF(AND('pg5'!T380&gt;=startDate,'pg5'!T380&lt;=endDate,'pg5'!R380&lt;&gt;""),'pg5'!R380,""))</f>
        <v/>
      </c>
      <c r="AG2378" s="110" t="str">
        <f>IF(AC2378="","",COUNTIFS(AC2:AC3002,AC2378))</f>
        <v/>
      </c>
      <c r="AH2378" s="2" t="str">
        <f ca="1">IFERROR(MONTH('pg5'!T380),"--")</f>
        <v>--</v>
      </c>
      <c r="AI2378" s="1">
        <f ca="1">COUNTIFS(AC2:AC3002,'pg5'!C380,AH2:AH3002,AH2378)</f>
        <v>0</v>
      </c>
    </row>
    <row r="2379" spans="27:35" ht="12.75" customHeight="1">
      <c r="AA2379" s="1">
        <f t="shared" si="38"/>
        <v>2378</v>
      </c>
      <c r="AB2379" s="1" t="b">
        <f>AND('pg5'!S381&lt;&gt;"Cancelled",'pg5'!S381&lt;&gt;"Account",'pg5'!S381&lt;&gt;"Pending",'pg5'!S381&lt;&gt;"")</f>
        <v>0</v>
      </c>
      <c r="AC2379" s="1" t="str">
        <f>IF(AB2379=TRUE,'pg5'!C381,"")</f>
        <v/>
      </c>
      <c r="AD2379" s="1" t="str">
        <f>IF('pg5'!S381="Ordered",'pg5'!C381,"")</f>
        <v/>
      </c>
      <c r="AE2379" s="2" t="str">
        <f>IF('pg5'!C381&lt;&gt;"",COUNTIF(AD2:AD3002,'pg5'!C381)&gt;4,"--")</f>
        <v>--</v>
      </c>
      <c r="AF2379" s="1" t="str">
        <f ca="1">IF(startDate="",0,IF(AND('pg5'!T381&gt;=startDate,'pg5'!T381&lt;=endDate,'pg5'!R381&lt;&gt;""),'pg5'!R381,""))</f>
        <v/>
      </c>
      <c r="AG2379" s="110" t="str">
        <f>IF(AC2379="","",COUNTIFS(AC2:AC3002,AC2379))</f>
        <v/>
      </c>
      <c r="AH2379" s="2" t="str">
        <f ca="1">IFERROR(MONTH('pg5'!T381),"--")</f>
        <v>--</v>
      </c>
      <c r="AI2379" s="1">
        <f ca="1">COUNTIFS(AC2:AC3002,'pg5'!C381,AH2:AH3002,AH2379)</f>
        <v>0</v>
      </c>
    </row>
    <row r="2380" spans="27:35" ht="12.75" customHeight="1">
      <c r="AA2380" s="1">
        <f t="shared" si="38"/>
        <v>2379</v>
      </c>
      <c r="AB2380" s="1" t="b">
        <f>AND('pg5'!S382&lt;&gt;"Cancelled",'pg5'!S382&lt;&gt;"Account",'pg5'!S382&lt;&gt;"Pending",'pg5'!S382&lt;&gt;"")</f>
        <v>0</v>
      </c>
      <c r="AC2380" s="1" t="str">
        <f>IF(AB2380=TRUE,'pg5'!C382,"")</f>
        <v/>
      </c>
      <c r="AD2380" s="1" t="str">
        <f>IF('pg5'!S382="Ordered",'pg5'!C382,"")</f>
        <v/>
      </c>
      <c r="AE2380" s="2" t="str">
        <f>IF('pg5'!C382&lt;&gt;"",COUNTIF(AD2:AD3002,'pg5'!C382)&gt;4,"--")</f>
        <v>--</v>
      </c>
      <c r="AF2380" s="1" t="str">
        <f ca="1">IF(startDate="",0,IF(AND('pg5'!T382&gt;=startDate,'pg5'!T382&lt;=endDate,'pg5'!R382&lt;&gt;""),'pg5'!R382,""))</f>
        <v/>
      </c>
      <c r="AG2380" s="110" t="str">
        <f>IF(AC2380="","",COUNTIFS(AC2:AC3002,AC2380))</f>
        <v/>
      </c>
      <c r="AH2380" s="2" t="str">
        <f ca="1">IFERROR(MONTH('pg5'!T382),"--")</f>
        <v>--</v>
      </c>
      <c r="AI2380" s="1">
        <f ca="1">COUNTIFS(AC2:AC3002,'pg5'!C382,AH2:AH3002,AH2380)</f>
        <v>0</v>
      </c>
    </row>
    <row r="2381" spans="27:35" ht="12.75" customHeight="1">
      <c r="AA2381" s="1">
        <f t="shared" si="38"/>
        <v>2380</v>
      </c>
      <c r="AB2381" s="1" t="b">
        <f>AND('pg5'!S383&lt;&gt;"Cancelled",'pg5'!S383&lt;&gt;"Account",'pg5'!S383&lt;&gt;"Pending",'pg5'!S383&lt;&gt;"")</f>
        <v>0</v>
      </c>
      <c r="AC2381" s="1" t="str">
        <f>IF(AB2381=TRUE,'pg5'!C383,"")</f>
        <v/>
      </c>
      <c r="AD2381" s="1" t="str">
        <f>IF('pg5'!S383="Ordered",'pg5'!C383,"")</f>
        <v/>
      </c>
      <c r="AE2381" s="2" t="str">
        <f>IF('pg5'!C383&lt;&gt;"",COUNTIF(AD2:AD3002,'pg5'!C383)&gt;4,"--")</f>
        <v>--</v>
      </c>
      <c r="AF2381" s="1" t="str">
        <f ca="1">IF(startDate="",0,IF(AND('pg5'!T383&gt;=startDate,'pg5'!T383&lt;=endDate,'pg5'!R383&lt;&gt;""),'pg5'!R383,""))</f>
        <v/>
      </c>
      <c r="AG2381" s="110" t="str">
        <f>IF(AC2381="","",COUNTIFS(AC2:AC3002,AC2381))</f>
        <v/>
      </c>
      <c r="AH2381" s="2" t="str">
        <f ca="1">IFERROR(MONTH('pg5'!T383),"--")</f>
        <v>--</v>
      </c>
      <c r="AI2381" s="1">
        <f ca="1">COUNTIFS(AC2:AC3002,'pg5'!C383,AH2:AH3002,AH2381)</f>
        <v>0</v>
      </c>
    </row>
    <row r="2382" spans="27:35" ht="12.75" customHeight="1">
      <c r="AA2382" s="1">
        <f t="shared" si="38"/>
        <v>2381</v>
      </c>
      <c r="AB2382" s="1" t="b">
        <f>AND('pg5'!S384&lt;&gt;"Cancelled",'pg5'!S384&lt;&gt;"Account",'pg5'!S384&lt;&gt;"Pending",'pg5'!S384&lt;&gt;"")</f>
        <v>0</v>
      </c>
      <c r="AC2382" s="1" t="str">
        <f>IF(AB2382=TRUE,'pg5'!C384,"")</f>
        <v/>
      </c>
      <c r="AD2382" s="1" t="str">
        <f>IF('pg5'!S384="Ordered",'pg5'!C384,"")</f>
        <v/>
      </c>
      <c r="AE2382" s="2" t="str">
        <f>IF('pg5'!C384&lt;&gt;"",COUNTIF(AD2:AD3002,'pg5'!C384)&gt;4,"--")</f>
        <v>--</v>
      </c>
      <c r="AF2382" s="1" t="str">
        <f ca="1">IF(startDate="",0,IF(AND('pg5'!T384&gt;=startDate,'pg5'!T384&lt;=endDate,'pg5'!R384&lt;&gt;""),'pg5'!R384,""))</f>
        <v/>
      </c>
      <c r="AG2382" s="110" t="str">
        <f>IF(AC2382="","",COUNTIFS(AC2:AC3002,AC2382))</f>
        <v/>
      </c>
      <c r="AH2382" s="2" t="str">
        <f ca="1">IFERROR(MONTH('pg5'!T384),"--")</f>
        <v>--</v>
      </c>
      <c r="AI2382" s="1">
        <f ca="1">COUNTIFS(AC2:AC3002,'pg5'!C384,AH2:AH3002,AH2382)</f>
        <v>0</v>
      </c>
    </row>
    <row r="2383" spans="27:35" ht="12.75" customHeight="1">
      <c r="AA2383" s="1">
        <f t="shared" si="38"/>
        <v>2382</v>
      </c>
      <c r="AB2383" s="1" t="b">
        <f>AND('pg5'!S385&lt;&gt;"Cancelled",'pg5'!S385&lt;&gt;"Account",'pg5'!S385&lt;&gt;"Pending",'pg5'!S385&lt;&gt;"")</f>
        <v>0</v>
      </c>
      <c r="AC2383" s="1" t="str">
        <f>IF(AB2383=TRUE,'pg5'!C385,"")</f>
        <v/>
      </c>
      <c r="AD2383" s="1" t="str">
        <f>IF('pg5'!S385="Ordered",'pg5'!C385,"")</f>
        <v/>
      </c>
      <c r="AE2383" s="2" t="str">
        <f>IF('pg5'!C385&lt;&gt;"",COUNTIF(AD2:AD3002,'pg5'!C385)&gt;4,"--")</f>
        <v>--</v>
      </c>
      <c r="AF2383" s="1" t="str">
        <f ca="1">IF(startDate="",0,IF(AND('pg5'!T385&gt;=startDate,'pg5'!T385&lt;=endDate,'pg5'!R385&lt;&gt;""),'pg5'!R385,""))</f>
        <v/>
      </c>
      <c r="AG2383" s="110" t="str">
        <f>IF(AC2383="","",COUNTIFS(AC2:AC3002,AC2383))</f>
        <v/>
      </c>
      <c r="AH2383" s="2" t="str">
        <f ca="1">IFERROR(MONTH('pg5'!T385),"--")</f>
        <v>--</v>
      </c>
      <c r="AI2383" s="1">
        <f ca="1">COUNTIFS(AC2:AC3002,'pg5'!C385,AH2:AH3002,AH2383)</f>
        <v>0</v>
      </c>
    </row>
    <row r="2384" spans="27:35" ht="12.75" customHeight="1">
      <c r="AA2384" s="1">
        <f t="shared" si="38"/>
        <v>2383</v>
      </c>
      <c r="AB2384" s="1" t="b">
        <f>AND('pg5'!S386&lt;&gt;"Cancelled",'pg5'!S386&lt;&gt;"Account",'pg5'!S386&lt;&gt;"Pending",'pg5'!S386&lt;&gt;"")</f>
        <v>0</v>
      </c>
      <c r="AC2384" s="1" t="str">
        <f>IF(AB2384=TRUE,'pg5'!C386,"")</f>
        <v/>
      </c>
      <c r="AD2384" s="1" t="str">
        <f>IF('pg5'!S386="Ordered",'pg5'!C386,"")</f>
        <v/>
      </c>
      <c r="AE2384" s="2" t="str">
        <f>IF('pg5'!C386&lt;&gt;"",COUNTIF(AD2:AD3002,'pg5'!C386)&gt;4,"--")</f>
        <v>--</v>
      </c>
      <c r="AF2384" s="1" t="str">
        <f ca="1">IF(startDate="",0,IF(AND('pg5'!T386&gt;=startDate,'pg5'!T386&lt;=endDate,'pg5'!R386&lt;&gt;""),'pg5'!R386,""))</f>
        <v/>
      </c>
      <c r="AG2384" s="110" t="str">
        <f>IF(AC2384="","",COUNTIFS(AC2:AC3002,AC2384))</f>
        <v/>
      </c>
      <c r="AH2384" s="2" t="str">
        <f ca="1">IFERROR(MONTH('pg5'!T386),"--")</f>
        <v>--</v>
      </c>
      <c r="AI2384" s="1">
        <f ca="1">COUNTIFS(AC2:AC3002,'pg5'!C386,AH2:AH3002,AH2384)</f>
        <v>0</v>
      </c>
    </row>
    <row r="2385" spans="27:35" ht="12.75" customHeight="1">
      <c r="AA2385" s="1">
        <f t="shared" si="38"/>
        <v>2384</v>
      </c>
      <c r="AB2385" s="1" t="b">
        <f>AND('pg5'!S387&lt;&gt;"Cancelled",'pg5'!S387&lt;&gt;"Account",'pg5'!S387&lt;&gt;"Pending",'pg5'!S387&lt;&gt;"")</f>
        <v>0</v>
      </c>
      <c r="AC2385" s="1" t="str">
        <f>IF(AB2385=TRUE,'pg5'!C387,"")</f>
        <v/>
      </c>
      <c r="AD2385" s="1" t="str">
        <f>IF('pg5'!S387="Ordered",'pg5'!C387,"")</f>
        <v/>
      </c>
      <c r="AE2385" s="2" t="str">
        <f>IF('pg5'!C387&lt;&gt;"",COUNTIF(AD2:AD3002,'pg5'!C387)&gt;4,"--")</f>
        <v>--</v>
      </c>
      <c r="AF2385" s="1" t="str">
        <f ca="1">IF(startDate="",0,IF(AND('pg5'!T387&gt;=startDate,'pg5'!T387&lt;=endDate,'pg5'!R387&lt;&gt;""),'pg5'!R387,""))</f>
        <v/>
      </c>
      <c r="AG2385" s="110" t="str">
        <f>IF(AC2385="","",COUNTIFS(AC2:AC3002,AC2385))</f>
        <v/>
      </c>
      <c r="AH2385" s="2" t="str">
        <f ca="1">IFERROR(MONTH('pg5'!T387),"--")</f>
        <v>--</v>
      </c>
      <c r="AI2385" s="1">
        <f ca="1">COUNTIFS(AC2:AC3002,'pg5'!C387,AH2:AH3002,AH2385)</f>
        <v>0</v>
      </c>
    </row>
    <row r="2386" spans="27:35" ht="12.75" customHeight="1">
      <c r="AA2386" s="1">
        <f t="shared" si="38"/>
        <v>2385</v>
      </c>
      <c r="AB2386" s="1" t="b">
        <f>AND('pg5'!S388&lt;&gt;"Cancelled",'pg5'!S388&lt;&gt;"Account",'pg5'!S388&lt;&gt;"Pending",'pg5'!S388&lt;&gt;"")</f>
        <v>0</v>
      </c>
      <c r="AC2386" s="1" t="str">
        <f>IF(AB2386=TRUE,'pg5'!C388,"")</f>
        <v/>
      </c>
      <c r="AD2386" s="1" t="str">
        <f>IF('pg5'!S388="Ordered",'pg5'!C388,"")</f>
        <v/>
      </c>
      <c r="AE2386" s="2" t="str">
        <f>IF('pg5'!C388&lt;&gt;"",COUNTIF(AD2:AD3002,'pg5'!C388)&gt;4,"--")</f>
        <v>--</v>
      </c>
      <c r="AF2386" s="1" t="str">
        <f ca="1">IF(startDate="",0,IF(AND('pg5'!T388&gt;=startDate,'pg5'!T388&lt;=endDate,'pg5'!R388&lt;&gt;""),'pg5'!R388,""))</f>
        <v/>
      </c>
      <c r="AG2386" s="110" t="str">
        <f>IF(AC2386="","",COUNTIFS(AC2:AC3002,AC2386))</f>
        <v/>
      </c>
      <c r="AH2386" s="2" t="str">
        <f ca="1">IFERROR(MONTH('pg5'!T388),"--")</f>
        <v>--</v>
      </c>
      <c r="AI2386" s="1">
        <f ca="1">COUNTIFS(AC2:AC3002,'pg5'!C388,AH2:AH3002,AH2386)</f>
        <v>0</v>
      </c>
    </row>
    <row r="2387" spans="27:35" ht="12.75" customHeight="1">
      <c r="AA2387" s="1">
        <f t="shared" si="38"/>
        <v>2386</v>
      </c>
      <c r="AB2387" s="1" t="b">
        <f>AND('pg5'!S389&lt;&gt;"Cancelled",'pg5'!S389&lt;&gt;"Account",'pg5'!S389&lt;&gt;"Pending",'pg5'!S389&lt;&gt;"")</f>
        <v>0</v>
      </c>
      <c r="AC2387" s="1" t="str">
        <f>IF(AB2387=TRUE,'pg5'!C389,"")</f>
        <v/>
      </c>
      <c r="AD2387" s="1" t="str">
        <f>IF('pg5'!S389="Ordered",'pg5'!C389,"")</f>
        <v/>
      </c>
      <c r="AE2387" s="2" t="str">
        <f>IF('pg5'!C389&lt;&gt;"",COUNTIF(AD2:AD3002,'pg5'!C389)&gt;4,"--")</f>
        <v>--</v>
      </c>
      <c r="AF2387" s="1" t="str">
        <f ca="1">IF(startDate="",0,IF(AND('pg5'!T389&gt;=startDate,'pg5'!T389&lt;=endDate,'pg5'!R389&lt;&gt;""),'pg5'!R389,""))</f>
        <v/>
      </c>
      <c r="AG2387" s="110" t="str">
        <f>IF(AC2387="","",COUNTIFS(AC2:AC3002,AC2387))</f>
        <v/>
      </c>
      <c r="AH2387" s="2" t="str">
        <f ca="1">IFERROR(MONTH('pg5'!T389),"--")</f>
        <v>--</v>
      </c>
      <c r="AI2387" s="1">
        <f ca="1">COUNTIFS(AC2:AC3002,'pg5'!C389,AH2:AH3002,AH2387)</f>
        <v>0</v>
      </c>
    </row>
    <row r="2388" spans="27:35" ht="12.75" customHeight="1">
      <c r="AA2388" s="1">
        <f t="shared" si="38"/>
        <v>2387</v>
      </c>
      <c r="AB2388" s="1" t="b">
        <f>AND('pg5'!S390&lt;&gt;"Cancelled",'pg5'!S390&lt;&gt;"Account",'pg5'!S390&lt;&gt;"Pending",'pg5'!S390&lt;&gt;"")</f>
        <v>0</v>
      </c>
      <c r="AC2388" s="1" t="str">
        <f>IF(AB2388=TRUE,'pg5'!C390,"")</f>
        <v/>
      </c>
      <c r="AD2388" s="1" t="str">
        <f>IF('pg5'!S390="Ordered",'pg5'!C390,"")</f>
        <v/>
      </c>
      <c r="AE2388" s="2" t="str">
        <f>IF('pg5'!C390&lt;&gt;"",COUNTIF(AD2:AD3002,'pg5'!C390)&gt;4,"--")</f>
        <v>--</v>
      </c>
      <c r="AF2388" s="1" t="str">
        <f ca="1">IF(startDate="",0,IF(AND('pg5'!T390&gt;=startDate,'pg5'!T390&lt;=endDate,'pg5'!R390&lt;&gt;""),'pg5'!R390,""))</f>
        <v/>
      </c>
      <c r="AG2388" s="110" t="str">
        <f>IF(AC2388="","",COUNTIFS(AC2:AC3002,AC2388))</f>
        <v/>
      </c>
      <c r="AH2388" s="2" t="str">
        <f ca="1">IFERROR(MONTH('pg5'!T390),"--")</f>
        <v>--</v>
      </c>
      <c r="AI2388" s="1">
        <f ca="1">COUNTIFS(AC2:AC3002,'pg5'!C390,AH2:AH3002,AH2388)</f>
        <v>0</v>
      </c>
    </row>
    <row r="2389" spans="27:35" ht="12.75" customHeight="1">
      <c r="AA2389" s="1">
        <f t="shared" si="38"/>
        <v>2388</v>
      </c>
      <c r="AB2389" s="1" t="b">
        <f>AND('pg5'!S391&lt;&gt;"Cancelled",'pg5'!S391&lt;&gt;"Account",'pg5'!S391&lt;&gt;"Pending",'pg5'!S391&lt;&gt;"")</f>
        <v>0</v>
      </c>
      <c r="AC2389" s="1" t="str">
        <f>IF(AB2389=TRUE,'pg5'!C391,"")</f>
        <v/>
      </c>
      <c r="AD2389" s="1" t="str">
        <f>IF('pg5'!S391="Ordered",'pg5'!C391,"")</f>
        <v/>
      </c>
      <c r="AE2389" s="2" t="str">
        <f>IF('pg5'!C391&lt;&gt;"",COUNTIF(AD2:AD3002,'pg5'!C391)&gt;4,"--")</f>
        <v>--</v>
      </c>
      <c r="AF2389" s="1" t="str">
        <f ca="1">IF(startDate="",0,IF(AND('pg5'!T391&gt;=startDate,'pg5'!T391&lt;=endDate,'pg5'!R391&lt;&gt;""),'pg5'!R391,""))</f>
        <v/>
      </c>
      <c r="AG2389" s="110" t="str">
        <f>IF(AC2389="","",COUNTIFS(AC2:AC3002,AC2389))</f>
        <v/>
      </c>
      <c r="AH2389" s="2" t="str">
        <f ca="1">IFERROR(MONTH('pg5'!T391),"--")</f>
        <v>--</v>
      </c>
      <c r="AI2389" s="1">
        <f ca="1">COUNTIFS(AC2:AC3002,'pg5'!C391,AH2:AH3002,AH2389)</f>
        <v>0</v>
      </c>
    </row>
    <row r="2390" spans="27:35" ht="12.75" customHeight="1">
      <c r="AA2390" s="1">
        <f t="shared" si="38"/>
        <v>2389</v>
      </c>
      <c r="AB2390" s="1" t="b">
        <f>AND('pg5'!S392&lt;&gt;"Cancelled",'pg5'!S392&lt;&gt;"Account",'pg5'!S392&lt;&gt;"Pending",'pg5'!S392&lt;&gt;"")</f>
        <v>0</v>
      </c>
      <c r="AC2390" s="1" t="str">
        <f>IF(AB2390=TRUE,'pg5'!C392,"")</f>
        <v/>
      </c>
      <c r="AD2390" s="1" t="str">
        <f>IF('pg5'!S392="Ordered",'pg5'!C392,"")</f>
        <v/>
      </c>
      <c r="AE2390" s="2" t="str">
        <f>IF('pg5'!C392&lt;&gt;"",COUNTIF(AD2:AD3002,'pg5'!C392)&gt;4,"--")</f>
        <v>--</v>
      </c>
      <c r="AF2390" s="1" t="str">
        <f ca="1">IF(startDate="",0,IF(AND('pg5'!T392&gt;=startDate,'pg5'!T392&lt;=endDate,'pg5'!R392&lt;&gt;""),'pg5'!R392,""))</f>
        <v/>
      </c>
      <c r="AG2390" s="110" t="str">
        <f>IF(AC2390="","",COUNTIFS(AC2:AC3002,AC2390))</f>
        <v/>
      </c>
      <c r="AH2390" s="2" t="str">
        <f ca="1">IFERROR(MONTH('pg5'!T392),"--")</f>
        <v>--</v>
      </c>
      <c r="AI2390" s="1">
        <f ca="1">COUNTIFS(AC2:AC3002,'pg5'!C392,AH2:AH3002,AH2390)</f>
        <v>0</v>
      </c>
    </row>
    <row r="2391" spans="27:35" ht="12.75" customHeight="1">
      <c r="AA2391" s="1">
        <f t="shared" si="38"/>
        <v>2390</v>
      </c>
      <c r="AB2391" s="1" t="b">
        <f>AND('pg5'!S393&lt;&gt;"Cancelled",'pg5'!S393&lt;&gt;"Account",'pg5'!S393&lt;&gt;"Pending",'pg5'!S393&lt;&gt;"")</f>
        <v>0</v>
      </c>
      <c r="AC2391" s="1" t="str">
        <f>IF(AB2391=TRUE,'pg5'!C393,"")</f>
        <v/>
      </c>
      <c r="AD2391" s="1" t="str">
        <f>IF('pg5'!S393="Ordered",'pg5'!C393,"")</f>
        <v/>
      </c>
      <c r="AE2391" s="2" t="str">
        <f>IF('pg5'!C393&lt;&gt;"",COUNTIF(AD2:AD3002,'pg5'!C393)&gt;4,"--")</f>
        <v>--</v>
      </c>
      <c r="AF2391" s="1" t="str">
        <f ca="1">IF(startDate="",0,IF(AND('pg5'!T393&gt;=startDate,'pg5'!T393&lt;=endDate,'pg5'!R393&lt;&gt;""),'pg5'!R393,""))</f>
        <v/>
      </c>
      <c r="AG2391" s="110" t="str">
        <f>IF(AC2391="","",COUNTIFS(AC2:AC3002,AC2391))</f>
        <v/>
      </c>
      <c r="AH2391" s="2" t="str">
        <f ca="1">IFERROR(MONTH('pg5'!T393),"--")</f>
        <v>--</v>
      </c>
      <c r="AI2391" s="1">
        <f ca="1">COUNTIFS(AC2:AC3002,'pg5'!C393,AH2:AH3002,AH2391)</f>
        <v>0</v>
      </c>
    </row>
    <row r="2392" spans="27:35" ht="12.75" customHeight="1">
      <c r="AA2392" s="1">
        <f t="shared" si="38"/>
        <v>2391</v>
      </c>
      <c r="AB2392" s="1" t="b">
        <f>AND('pg5'!S394&lt;&gt;"Cancelled",'pg5'!S394&lt;&gt;"Account",'pg5'!S394&lt;&gt;"Pending",'pg5'!S394&lt;&gt;"")</f>
        <v>0</v>
      </c>
      <c r="AC2392" s="1" t="str">
        <f>IF(AB2392=TRUE,'pg5'!C394,"")</f>
        <v/>
      </c>
      <c r="AD2392" s="1" t="str">
        <f>IF('pg5'!S394="Ordered",'pg5'!C394,"")</f>
        <v/>
      </c>
      <c r="AE2392" s="2" t="str">
        <f>IF('pg5'!C394&lt;&gt;"",COUNTIF(AD2:AD3002,'pg5'!C394)&gt;4,"--")</f>
        <v>--</v>
      </c>
      <c r="AF2392" s="1" t="str">
        <f ca="1">IF(startDate="",0,IF(AND('pg5'!T394&gt;=startDate,'pg5'!T394&lt;=endDate,'pg5'!R394&lt;&gt;""),'pg5'!R394,""))</f>
        <v/>
      </c>
      <c r="AG2392" s="110" t="str">
        <f>IF(AC2392="","",COUNTIFS(AC2:AC3002,AC2392))</f>
        <v/>
      </c>
      <c r="AH2392" s="2" t="str">
        <f ca="1">IFERROR(MONTH('pg5'!T394),"--")</f>
        <v>--</v>
      </c>
      <c r="AI2392" s="1">
        <f ca="1">COUNTIFS(AC2:AC3002,'pg5'!C394,AH2:AH3002,AH2392)</f>
        <v>0</v>
      </c>
    </row>
    <row r="2393" spans="27:35" ht="12.75" customHeight="1">
      <c r="AA2393" s="1">
        <f t="shared" si="38"/>
        <v>2392</v>
      </c>
      <c r="AB2393" s="1" t="b">
        <f>AND('pg5'!S395&lt;&gt;"Cancelled",'pg5'!S395&lt;&gt;"Account",'pg5'!S395&lt;&gt;"Pending",'pg5'!S395&lt;&gt;"")</f>
        <v>0</v>
      </c>
      <c r="AC2393" s="1" t="str">
        <f>IF(AB2393=TRUE,'pg5'!C395,"")</f>
        <v/>
      </c>
      <c r="AD2393" s="1" t="str">
        <f>IF('pg5'!S395="Ordered",'pg5'!C395,"")</f>
        <v/>
      </c>
      <c r="AE2393" s="2" t="str">
        <f>IF('pg5'!C395&lt;&gt;"",COUNTIF(AD2:AD3002,'pg5'!C395)&gt;4,"--")</f>
        <v>--</v>
      </c>
      <c r="AF2393" s="1" t="str">
        <f ca="1">IF(startDate="",0,IF(AND('pg5'!T395&gt;=startDate,'pg5'!T395&lt;=endDate,'pg5'!R395&lt;&gt;""),'pg5'!R395,""))</f>
        <v/>
      </c>
      <c r="AG2393" s="110" t="str">
        <f>IF(AC2393="","",COUNTIFS(AC2:AC3002,AC2393))</f>
        <v/>
      </c>
      <c r="AH2393" s="2" t="str">
        <f ca="1">IFERROR(MONTH('pg5'!T395),"--")</f>
        <v>--</v>
      </c>
      <c r="AI2393" s="1">
        <f ca="1">COUNTIFS(AC2:AC3002,'pg5'!C395,AH2:AH3002,AH2393)</f>
        <v>0</v>
      </c>
    </row>
    <row r="2394" spans="27:35" ht="12.75" customHeight="1">
      <c r="AA2394" s="1">
        <f t="shared" si="38"/>
        <v>2393</v>
      </c>
      <c r="AB2394" s="1" t="b">
        <f>AND('pg5'!S396&lt;&gt;"Cancelled",'pg5'!S396&lt;&gt;"Account",'pg5'!S396&lt;&gt;"Pending",'pg5'!S396&lt;&gt;"")</f>
        <v>0</v>
      </c>
      <c r="AC2394" s="1" t="str">
        <f>IF(AB2394=TRUE,'pg5'!C396,"")</f>
        <v/>
      </c>
      <c r="AD2394" s="1" t="str">
        <f>IF('pg5'!S396="Ordered",'pg5'!C396,"")</f>
        <v/>
      </c>
      <c r="AE2394" s="2" t="str">
        <f>IF('pg5'!C396&lt;&gt;"",COUNTIF(AD2:AD3002,'pg5'!C396)&gt;4,"--")</f>
        <v>--</v>
      </c>
      <c r="AF2394" s="1" t="str">
        <f ca="1">IF(startDate="",0,IF(AND('pg5'!T396&gt;=startDate,'pg5'!T396&lt;=endDate,'pg5'!R396&lt;&gt;""),'pg5'!R396,""))</f>
        <v/>
      </c>
      <c r="AG2394" s="110" t="str">
        <f>IF(AC2394="","",COUNTIFS(AC2:AC3002,AC2394))</f>
        <v/>
      </c>
      <c r="AH2394" s="2" t="str">
        <f ca="1">IFERROR(MONTH('pg5'!T396),"--")</f>
        <v>--</v>
      </c>
      <c r="AI2394" s="1">
        <f ca="1">COUNTIFS(AC2:AC3002,'pg5'!C396,AH2:AH3002,AH2394)</f>
        <v>0</v>
      </c>
    </row>
    <row r="2395" spans="27:35" ht="12.75" customHeight="1">
      <c r="AA2395" s="1">
        <f t="shared" si="38"/>
        <v>2394</v>
      </c>
      <c r="AB2395" s="1" t="b">
        <f>AND('pg5'!S397&lt;&gt;"Cancelled",'pg5'!S397&lt;&gt;"Account",'pg5'!S397&lt;&gt;"Pending",'pg5'!S397&lt;&gt;"")</f>
        <v>0</v>
      </c>
      <c r="AC2395" s="1" t="str">
        <f>IF(AB2395=TRUE,'pg5'!C397,"")</f>
        <v/>
      </c>
      <c r="AD2395" s="1" t="str">
        <f>IF('pg5'!S397="Ordered",'pg5'!C397,"")</f>
        <v/>
      </c>
      <c r="AE2395" s="2" t="str">
        <f>IF('pg5'!C397&lt;&gt;"",COUNTIF(AD2:AD3002,'pg5'!C397)&gt;4,"--")</f>
        <v>--</v>
      </c>
      <c r="AF2395" s="1" t="str">
        <f ca="1">IF(startDate="",0,IF(AND('pg5'!T397&gt;=startDate,'pg5'!T397&lt;=endDate,'pg5'!R397&lt;&gt;""),'pg5'!R397,""))</f>
        <v/>
      </c>
      <c r="AG2395" s="110" t="str">
        <f>IF(AC2395="","",COUNTIFS(AC2:AC3002,AC2395))</f>
        <v/>
      </c>
      <c r="AH2395" s="2" t="str">
        <f ca="1">IFERROR(MONTH('pg5'!T397),"--")</f>
        <v>--</v>
      </c>
      <c r="AI2395" s="1">
        <f ca="1">COUNTIFS(AC2:AC3002,'pg5'!C397,AH2:AH3002,AH2395)</f>
        <v>0</v>
      </c>
    </row>
    <row r="2396" spans="27:35" ht="12.75" customHeight="1">
      <c r="AA2396" s="1">
        <f t="shared" si="38"/>
        <v>2395</v>
      </c>
      <c r="AB2396" s="1" t="b">
        <f>AND('pg5'!S398&lt;&gt;"Cancelled",'pg5'!S398&lt;&gt;"Account",'pg5'!S398&lt;&gt;"Pending",'pg5'!S398&lt;&gt;"")</f>
        <v>0</v>
      </c>
      <c r="AC2396" s="1" t="str">
        <f>IF(AB2396=TRUE,'pg5'!C398,"")</f>
        <v/>
      </c>
      <c r="AD2396" s="1" t="str">
        <f>IF('pg5'!S398="Ordered",'pg5'!C398,"")</f>
        <v/>
      </c>
      <c r="AE2396" s="2" t="str">
        <f>IF('pg5'!C398&lt;&gt;"",COUNTIF(AD2:AD3002,'pg5'!C398)&gt;4,"--")</f>
        <v>--</v>
      </c>
      <c r="AF2396" s="1" t="str">
        <f ca="1">IF(startDate="",0,IF(AND('pg5'!T398&gt;=startDate,'pg5'!T398&lt;=endDate,'pg5'!R398&lt;&gt;""),'pg5'!R398,""))</f>
        <v/>
      </c>
      <c r="AG2396" s="110" t="str">
        <f>IF(AC2396="","",COUNTIFS(AC2:AC3002,AC2396))</f>
        <v/>
      </c>
      <c r="AH2396" s="2" t="str">
        <f ca="1">IFERROR(MONTH('pg5'!T398),"--")</f>
        <v>--</v>
      </c>
      <c r="AI2396" s="1">
        <f ca="1">COUNTIFS(AC2:AC3002,'pg5'!C398,AH2:AH3002,AH2396)</f>
        <v>0</v>
      </c>
    </row>
    <row r="2397" spans="27:35" ht="12.75" customHeight="1">
      <c r="AA2397" s="1">
        <f t="shared" si="38"/>
        <v>2396</v>
      </c>
      <c r="AB2397" s="1" t="b">
        <f>AND('pg5'!S399&lt;&gt;"Cancelled",'pg5'!S399&lt;&gt;"Account",'pg5'!S399&lt;&gt;"Pending",'pg5'!S399&lt;&gt;"")</f>
        <v>0</v>
      </c>
      <c r="AC2397" s="1" t="str">
        <f>IF(AB2397=TRUE,'pg5'!C399,"")</f>
        <v/>
      </c>
      <c r="AD2397" s="1" t="str">
        <f>IF('pg5'!S399="Ordered",'pg5'!C399,"")</f>
        <v/>
      </c>
      <c r="AE2397" s="2" t="str">
        <f>IF('pg5'!C399&lt;&gt;"",COUNTIF(AD2:AD3002,'pg5'!C399)&gt;4,"--")</f>
        <v>--</v>
      </c>
      <c r="AF2397" s="1" t="str">
        <f ca="1">IF(startDate="",0,IF(AND('pg5'!T399&gt;=startDate,'pg5'!T399&lt;=endDate,'pg5'!R399&lt;&gt;""),'pg5'!R399,""))</f>
        <v/>
      </c>
      <c r="AG2397" s="110" t="str">
        <f>IF(AC2397="","",COUNTIFS(AC2:AC3002,AC2397))</f>
        <v/>
      </c>
      <c r="AH2397" s="2" t="str">
        <f ca="1">IFERROR(MONTH('pg5'!T399),"--")</f>
        <v>--</v>
      </c>
      <c r="AI2397" s="1">
        <f ca="1">COUNTIFS(AC2:AC3002,'pg5'!C399,AH2:AH3002,AH2397)</f>
        <v>0</v>
      </c>
    </row>
    <row r="2398" spans="27:35" ht="12.75" customHeight="1">
      <c r="AA2398" s="1">
        <f t="shared" si="38"/>
        <v>2397</v>
      </c>
      <c r="AB2398" s="1" t="b">
        <f>AND('pg5'!S400&lt;&gt;"Cancelled",'pg5'!S400&lt;&gt;"Account",'pg5'!S400&lt;&gt;"Pending",'pg5'!S400&lt;&gt;"")</f>
        <v>0</v>
      </c>
      <c r="AC2398" s="1" t="str">
        <f>IF(AB2398=TRUE,'pg5'!C400,"")</f>
        <v/>
      </c>
      <c r="AD2398" s="1" t="str">
        <f>IF('pg5'!S400="Ordered",'pg5'!C400,"")</f>
        <v/>
      </c>
      <c r="AE2398" s="2" t="str">
        <f>IF('pg5'!C400&lt;&gt;"",COUNTIF(AD2:AD3002,'pg5'!C400)&gt;4,"--")</f>
        <v>--</v>
      </c>
      <c r="AF2398" s="1" t="str">
        <f ca="1">IF(startDate="",0,IF(AND('pg5'!T400&gt;=startDate,'pg5'!T400&lt;=endDate,'pg5'!R400&lt;&gt;""),'pg5'!R400,""))</f>
        <v/>
      </c>
      <c r="AG2398" s="110" t="str">
        <f>IF(AC2398="","",COUNTIFS(AC2:AC3002,AC2398))</f>
        <v/>
      </c>
      <c r="AH2398" s="2" t="str">
        <f ca="1">IFERROR(MONTH('pg5'!T400),"--")</f>
        <v>--</v>
      </c>
      <c r="AI2398" s="1">
        <f ca="1">COUNTIFS(AC2:AC3002,'pg5'!C400,AH2:AH3002,AH2398)</f>
        <v>0</v>
      </c>
    </row>
    <row r="2399" spans="27:35" ht="12.75" customHeight="1">
      <c r="AA2399" s="1">
        <f t="shared" si="38"/>
        <v>2398</v>
      </c>
      <c r="AB2399" s="1" t="b">
        <f>AND('pg5'!S401&lt;&gt;"Cancelled",'pg5'!S401&lt;&gt;"Account",'pg5'!S401&lt;&gt;"Pending",'pg5'!S401&lt;&gt;"")</f>
        <v>0</v>
      </c>
      <c r="AC2399" s="1" t="str">
        <f>IF(AB2399=TRUE,'pg5'!C401,"")</f>
        <v/>
      </c>
      <c r="AD2399" s="1" t="str">
        <f>IF('pg5'!S401="Ordered",'pg5'!C401,"")</f>
        <v/>
      </c>
      <c r="AE2399" s="2" t="str">
        <f>IF('pg5'!C401&lt;&gt;"",COUNTIF(AD2:AD3002,'pg5'!C401)&gt;4,"--")</f>
        <v>--</v>
      </c>
      <c r="AF2399" s="1" t="str">
        <f ca="1">IF(startDate="",0,IF(AND('pg5'!T401&gt;=startDate,'pg5'!T401&lt;=endDate,'pg5'!R401&lt;&gt;""),'pg5'!R401,""))</f>
        <v/>
      </c>
      <c r="AG2399" s="110" t="str">
        <f>IF(AC2399="","",COUNTIFS(AC2:AC3002,AC2399))</f>
        <v/>
      </c>
      <c r="AH2399" s="2" t="str">
        <f ca="1">IFERROR(MONTH('pg5'!T401),"--")</f>
        <v>--</v>
      </c>
      <c r="AI2399" s="1">
        <f ca="1">COUNTIFS(AC2:AC3002,'pg5'!C401,AH2:AH3002,AH2399)</f>
        <v>0</v>
      </c>
    </row>
    <row r="2400" spans="27:35" ht="12.75" customHeight="1">
      <c r="AA2400" s="1">
        <f t="shared" si="38"/>
        <v>2399</v>
      </c>
      <c r="AB2400" s="1" t="b">
        <f>AND('pg5'!S402&lt;&gt;"Cancelled",'pg5'!S402&lt;&gt;"Account",'pg5'!S402&lt;&gt;"Pending",'pg5'!S402&lt;&gt;"")</f>
        <v>0</v>
      </c>
      <c r="AC2400" s="1" t="str">
        <f>IF(AB2400=TRUE,'pg5'!C402,"")</f>
        <v/>
      </c>
      <c r="AD2400" s="1" t="str">
        <f>IF('pg5'!S402="Ordered",'pg5'!C402,"")</f>
        <v/>
      </c>
      <c r="AE2400" s="2" t="str">
        <f>IF('pg5'!C402&lt;&gt;"",COUNTIF(AD2:AD3002,'pg5'!C402)&gt;4,"--")</f>
        <v>--</v>
      </c>
      <c r="AF2400" s="1" t="str">
        <f ca="1">IF(startDate="",0,IF(AND('pg5'!T402&gt;=startDate,'pg5'!T402&lt;=endDate,'pg5'!R402&lt;&gt;""),'pg5'!R402,""))</f>
        <v/>
      </c>
      <c r="AG2400" s="110" t="str">
        <f>IF(AC2400="","",COUNTIFS(AC2:AC3002,AC2400))</f>
        <v/>
      </c>
      <c r="AH2400" s="2" t="str">
        <f ca="1">IFERROR(MONTH('pg5'!T402),"--")</f>
        <v>--</v>
      </c>
      <c r="AI2400" s="1">
        <f ca="1">COUNTIFS(AC2:AC3002,'pg5'!C402,AH2:AH3002,AH2400)</f>
        <v>0</v>
      </c>
    </row>
    <row r="2401" spans="27:35" ht="12.75" customHeight="1">
      <c r="AA2401" s="1">
        <f t="shared" si="38"/>
        <v>2400</v>
      </c>
      <c r="AB2401" s="1" t="b">
        <f>AND('pg5'!S403&lt;&gt;"Cancelled",'pg5'!S403&lt;&gt;"Account",'pg5'!S403&lt;&gt;"Pending",'pg5'!S403&lt;&gt;"")</f>
        <v>0</v>
      </c>
      <c r="AC2401" s="1" t="str">
        <f>IF(AB2401=TRUE,'pg5'!C403,"")</f>
        <v/>
      </c>
      <c r="AD2401" s="1" t="str">
        <f>IF('pg5'!S403="Ordered",'pg5'!C403,"")</f>
        <v/>
      </c>
      <c r="AE2401" s="2" t="str">
        <f>IF('pg5'!C403&lt;&gt;"",COUNTIF(AD2:AD3002,'pg5'!C403)&gt;4,"--")</f>
        <v>--</v>
      </c>
      <c r="AF2401" s="1" t="str">
        <f ca="1">IF(startDate="",0,IF(AND('pg5'!T403&gt;=startDate,'pg5'!T403&lt;=endDate,'pg5'!R403&lt;&gt;""),'pg5'!R403,""))</f>
        <v/>
      </c>
      <c r="AG2401" s="110" t="str">
        <f>IF(AC2401="","",COUNTIFS(AC2:AC3002,AC2401))</f>
        <v/>
      </c>
      <c r="AH2401" s="2" t="str">
        <f ca="1">IFERROR(MONTH('pg5'!T403),"--")</f>
        <v>--</v>
      </c>
      <c r="AI2401" s="1">
        <f ca="1">COUNTIFS(AC2:AC3002,'pg5'!C403,AH2:AH3002,AH2401)</f>
        <v>0</v>
      </c>
    </row>
    <row r="2402" spans="27:35" ht="12.75" customHeight="1">
      <c r="AA2402" s="1">
        <f t="shared" si="38"/>
        <v>2401</v>
      </c>
      <c r="AB2402" s="1" t="b">
        <f>AND('pg5'!S404&lt;&gt;"Cancelled",'pg5'!S404&lt;&gt;"Account",'pg5'!S404&lt;&gt;"Pending",'pg5'!S404&lt;&gt;"")</f>
        <v>0</v>
      </c>
      <c r="AC2402" s="1" t="str">
        <f>IF(AB2402=TRUE,'pg5'!C404,"")</f>
        <v/>
      </c>
      <c r="AD2402" s="1" t="str">
        <f>IF('pg5'!S404="Ordered",'pg5'!C404,"")</f>
        <v/>
      </c>
      <c r="AE2402" s="2" t="str">
        <f>IF('pg5'!C404&lt;&gt;"",COUNTIF(AD2:AD3002,'pg5'!C404)&gt;4,"--")</f>
        <v>--</v>
      </c>
      <c r="AF2402" s="1" t="str">
        <f ca="1">IF(startDate="",0,IF(AND('pg5'!T404&gt;=startDate,'pg5'!T404&lt;=endDate,'pg5'!R404&lt;&gt;""),'pg5'!R404,""))</f>
        <v/>
      </c>
      <c r="AG2402" s="110" t="str">
        <f>IF(AC2402="","",COUNTIFS(AC2:AC3002,AC2402))</f>
        <v/>
      </c>
      <c r="AH2402" s="2" t="str">
        <f ca="1">IFERROR(MONTH('pg5'!T404),"--")</f>
        <v>--</v>
      </c>
      <c r="AI2402" s="1">
        <f ca="1">COUNTIFS(AC2:AC3002,'pg5'!C404,AH2:AH3002,AH2402)</f>
        <v>0</v>
      </c>
    </row>
    <row r="2403" spans="27:35" ht="12.75" customHeight="1">
      <c r="AA2403" s="1">
        <f t="shared" si="38"/>
        <v>2402</v>
      </c>
      <c r="AB2403" s="1" t="b">
        <f>AND('pg5'!S405&lt;&gt;"Cancelled",'pg5'!S405&lt;&gt;"Account",'pg5'!S405&lt;&gt;"Pending",'pg5'!S405&lt;&gt;"")</f>
        <v>0</v>
      </c>
      <c r="AC2403" s="1" t="str">
        <f>IF(AB2403=TRUE,'pg5'!C405,"")</f>
        <v/>
      </c>
      <c r="AD2403" s="1" t="str">
        <f>IF('pg5'!S405="Ordered",'pg5'!C405,"")</f>
        <v/>
      </c>
      <c r="AE2403" s="2" t="str">
        <f>IF('pg5'!C405&lt;&gt;"",COUNTIF(AD2:AD3002,'pg5'!C405)&gt;4,"--")</f>
        <v>--</v>
      </c>
      <c r="AF2403" s="1" t="str">
        <f ca="1">IF(startDate="",0,IF(AND('pg5'!T405&gt;=startDate,'pg5'!T405&lt;=endDate,'pg5'!R405&lt;&gt;""),'pg5'!R405,""))</f>
        <v/>
      </c>
      <c r="AG2403" s="110" t="str">
        <f>IF(AC2403="","",COUNTIFS(AC2:AC3002,AC2403))</f>
        <v/>
      </c>
      <c r="AH2403" s="2" t="str">
        <f ca="1">IFERROR(MONTH('pg5'!T405),"--")</f>
        <v>--</v>
      </c>
      <c r="AI2403" s="1">
        <f ca="1">COUNTIFS(AC2:AC3002,'pg5'!C405,AH2:AH3002,AH2403)</f>
        <v>0</v>
      </c>
    </row>
    <row r="2404" spans="27:35" ht="12.75" customHeight="1">
      <c r="AA2404" s="1">
        <f t="shared" si="38"/>
        <v>2403</v>
      </c>
      <c r="AB2404" s="1" t="b">
        <f>AND('pg5'!S406&lt;&gt;"Cancelled",'pg5'!S406&lt;&gt;"Account",'pg5'!S406&lt;&gt;"Pending",'pg5'!S406&lt;&gt;"")</f>
        <v>0</v>
      </c>
      <c r="AC2404" s="1" t="str">
        <f>IF(AB2404=TRUE,'pg5'!C406,"")</f>
        <v/>
      </c>
      <c r="AD2404" s="1" t="str">
        <f>IF('pg5'!S406="Ordered",'pg5'!C406,"")</f>
        <v/>
      </c>
      <c r="AE2404" s="2" t="str">
        <f>IF('pg5'!C406&lt;&gt;"",COUNTIF(AD2:AD3002,'pg5'!C406)&gt;4,"--")</f>
        <v>--</v>
      </c>
      <c r="AF2404" s="1" t="str">
        <f ca="1">IF(startDate="",0,IF(AND('pg5'!T406&gt;=startDate,'pg5'!T406&lt;=endDate,'pg5'!R406&lt;&gt;""),'pg5'!R406,""))</f>
        <v/>
      </c>
      <c r="AG2404" s="110" t="str">
        <f>IF(AC2404="","",COUNTIFS(AC2:AC3002,AC2404))</f>
        <v/>
      </c>
      <c r="AH2404" s="2" t="str">
        <f ca="1">IFERROR(MONTH('pg5'!T406),"--")</f>
        <v>--</v>
      </c>
      <c r="AI2404" s="1">
        <f ca="1">COUNTIFS(AC2:AC3002,'pg5'!C406,AH2:AH3002,AH2404)</f>
        <v>0</v>
      </c>
    </row>
    <row r="2405" spans="27:35" ht="12.75" customHeight="1">
      <c r="AA2405" s="1">
        <f t="shared" si="38"/>
        <v>2404</v>
      </c>
      <c r="AB2405" s="1" t="b">
        <f>AND('pg5'!S407&lt;&gt;"Cancelled",'pg5'!S407&lt;&gt;"Account",'pg5'!S407&lt;&gt;"Pending",'pg5'!S407&lt;&gt;"")</f>
        <v>0</v>
      </c>
      <c r="AC2405" s="1" t="str">
        <f>IF(AB2405=TRUE,'pg5'!C407,"")</f>
        <v/>
      </c>
      <c r="AD2405" s="1" t="str">
        <f>IF('pg5'!S407="Ordered",'pg5'!C407,"")</f>
        <v/>
      </c>
      <c r="AE2405" s="2" t="str">
        <f>IF('pg5'!C407&lt;&gt;"",COUNTIF(AD2:AD3002,'pg5'!C407)&gt;4,"--")</f>
        <v>--</v>
      </c>
      <c r="AF2405" s="1" t="str">
        <f ca="1">IF(startDate="",0,IF(AND('pg5'!T407&gt;=startDate,'pg5'!T407&lt;=endDate,'pg5'!R407&lt;&gt;""),'pg5'!R407,""))</f>
        <v/>
      </c>
      <c r="AG2405" s="110" t="str">
        <f>IF(AC2405="","",COUNTIFS(AC2:AC3002,AC2405))</f>
        <v/>
      </c>
      <c r="AH2405" s="2" t="str">
        <f ca="1">IFERROR(MONTH('pg5'!T407),"--")</f>
        <v>--</v>
      </c>
      <c r="AI2405" s="1">
        <f ca="1">COUNTIFS(AC2:AC3002,'pg5'!C407,AH2:AH3002,AH2405)</f>
        <v>0</v>
      </c>
    </row>
    <row r="2406" spans="27:35" ht="12.75" customHeight="1">
      <c r="AA2406" s="1">
        <f t="shared" si="38"/>
        <v>2405</v>
      </c>
      <c r="AB2406" s="1" t="b">
        <f>AND('pg5'!S408&lt;&gt;"Cancelled",'pg5'!S408&lt;&gt;"Account",'pg5'!S408&lt;&gt;"Pending",'pg5'!S408&lt;&gt;"")</f>
        <v>0</v>
      </c>
      <c r="AC2406" s="1" t="str">
        <f>IF(AB2406=TRUE,'pg5'!C408,"")</f>
        <v/>
      </c>
      <c r="AD2406" s="1" t="str">
        <f>IF('pg5'!S408="Ordered",'pg5'!C408,"")</f>
        <v/>
      </c>
      <c r="AE2406" s="2" t="str">
        <f>IF('pg5'!C408&lt;&gt;"",COUNTIF(AD2:AD3002,'pg5'!C408)&gt;4,"--")</f>
        <v>--</v>
      </c>
      <c r="AF2406" s="1" t="str">
        <f ca="1">IF(startDate="",0,IF(AND('pg5'!T408&gt;=startDate,'pg5'!T408&lt;=endDate,'pg5'!R408&lt;&gt;""),'pg5'!R408,""))</f>
        <v/>
      </c>
      <c r="AG2406" s="110" t="str">
        <f>IF(AC2406="","",COUNTIFS(AC2:AC3002,AC2406))</f>
        <v/>
      </c>
      <c r="AH2406" s="2" t="str">
        <f ca="1">IFERROR(MONTH('pg5'!T408),"--")</f>
        <v>--</v>
      </c>
      <c r="AI2406" s="1">
        <f ca="1">COUNTIFS(AC2:AC3002,'pg5'!C408,AH2:AH3002,AH2406)</f>
        <v>0</v>
      </c>
    </row>
    <row r="2407" spans="27:35" ht="12.75" customHeight="1">
      <c r="AA2407" s="1">
        <f t="shared" si="38"/>
        <v>2406</v>
      </c>
      <c r="AB2407" s="1" t="b">
        <f>AND('pg5'!S409&lt;&gt;"Cancelled",'pg5'!S409&lt;&gt;"Account",'pg5'!S409&lt;&gt;"Pending",'pg5'!S409&lt;&gt;"")</f>
        <v>0</v>
      </c>
      <c r="AC2407" s="1" t="str">
        <f>IF(AB2407=TRUE,'pg5'!C409,"")</f>
        <v/>
      </c>
      <c r="AD2407" s="1" t="str">
        <f>IF('pg5'!S409="Ordered",'pg5'!C409,"")</f>
        <v/>
      </c>
      <c r="AE2407" s="2" t="str">
        <f>IF('pg5'!C409&lt;&gt;"",COUNTIF(AD2:AD3002,'pg5'!C409)&gt;4,"--")</f>
        <v>--</v>
      </c>
      <c r="AF2407" s="1" t="str">
        <f ca="1">IF(startDate="",0,IF(AND('pg5'!T409&gt;=startDate,'pg5'!T409&lt;=endDate,'pg5'!R409&lt;&gt;""),'pg5'!R409,""))</f>
        <v/>
      </c>
      <c r="AG2407" s="110" t="str">
        <f>IF(AC2407="","",COUNTIFS(AC2:AC3002,AC2407))</f>
        <v/>
      </c>
      <c r="AH2407" s="2" t="str">
        <f ca="1">IFERROR(MONTH('pg5'!T409),"--")</f>
        <v>--</v>
      </c>
      <c r="AI2407" s="1">
        <f ca="1">COUNTIFS(AC2:AC3002,'pg5'!C409,AH2:AH3002,AH2407)</f>
        <v>0</v>
      </c>
    </row>
    <row r="2408" spans="27:35" ht="12.75" customHeight="1">
      <c r="AA2408" s="1">
        <f t="shared" si="38"/>
        <v>2407</v>
      </c>
      <c r="AB2408" s="1" t="b">
        <f>AND('pg5'!S410&lt;&gt;"Cancelled",'pg5'!S410&lt;&gt;"Account",'pg5'!S410&lt;&gt;"Pending",'pg5'!S410&lt;&gt;"")</f>
        <v>0</v>
      </c>
      <c r="AC2408" s="1" t="str">
        <f>IF(AB2408=TRUE,'pg5'!C410,"")</f>
        <v/>
      </c>
      <c r="AD2408" s="1" t="str">
        <f>IF('pg5'!S410="Ordered",'pg5'!C410,"")</f>
        <v/>
      </c>
      <c r="AE2408" s="2" t="str">
        <f>IF('pg5'!C410&lt;&gt;"",COUNTIF(AD2:AD3002,'pg5'!C410)&gt;4,"--")</f>
        <v>--</v>
      </c>
      <c r="AF2408" s="1" t="str">
        <f ca="1">IF(startDate="",0,IF(AND('pg5'!T410&gt;=startDate,'pg5'!T410&lt;=endDate,'pg5'!R410&lt;&gt;""),'pg5'!R410,""))</f>
        <v/>
      </c>
      <c r="AG2408" s="110" t="str">
        <f>IF(AC2408="","",COUNTIFS(AC2:AC3002,AC2408))</f>
        <v/>
      </c>
      <c r="AH2408" s="2" t="str">
        <f ca="1">IFERROR(MONTH('pg5'!T410),"--")</f>
        <v>--</v>
      </c>
      <c r="AI2408" s="1">
        <f ca="1">COUNTIFS(AC2:AC3002,'pg5'!C410,AH2:AH3002,AH2408)</f>
        <v>0</v>
      </c>
    </row>
    <row r="2409" spans="27:35" ht="12.75" customHeight="1">
      <c r="AA2409" s="1">
        <f t="shared" si="38"/>
        <v>2408</v>
      </c>
      <c r="AB2409" s="1" t="b">
        <f>AND('pg5'!S411&lt;&gt;"Cancelled",'pg5'!S411&lt;&gt;"Account",'pg5'!S411&lt;&gt;"Pending",'pg5'!S411&lt;&gt;"")</f>
        <v>0</v>
      </c>
      <c r="AC2409" s="1" t="str">
        <f>IF(AB2409=TRUE,'pg5'!C411,"")</f>
        <v/>
      </c>
      <c r="AD2409" s="1" t="str">
        <f>IF('pg5'!S411="Ordered",'pg5'!C411,"")</f>
        <v/>
      </c>
      <c r="AE2409" s="2" t="str">
        <f>IF('pg5'!C411&lt;&gt;"",COUNTIF(AD2:AD3002,'pg5'!C411)&gt;4,"--")</f>
        <v>--</v>
      </c>
      <c r="AF2409" s="1" t="str">
        <f ca="1">IF(startDate="",0,IF(AND('pg5'!T411&gt;=startDate,'pg5'!T411&lt;=endDate,'pg5'!R411&lt;&gt;""),'pg5'!R411,""))</f>
        <v/>
      </c>
      <c r="AG2409" s="110" t="str">
        <f>IF(AC2409="","",COUNTIFS(AC2:AC3002,AC2409))</f>
        <v/>
      </c>
      <c r="AH2409" s="2" t="str">
        <f ca="1">IFERROR(MONTH('pg5'!T411),"--")</f>
        <v>--</v>
      </c>
      <c r="AI2409" s="1">
        <f ca="1">COUNTIFS(AC2:AC3002,'pg5'!C411,AH2:AH3002,AH2409)</f>
        <v>0</v>
      </c>
    </row>
    <row r="2410" spans="27:35" ht="12.75" customHeight="1">
      <c r="AA2410" s="1">
        <f t="shared" si="38"/>
        <v>2409</v>
      </c>
      <c r="AB2410" s="1" t="b">
        <f>AND('pg5'!S412&lt;&gt;"Cancelled",'pg5'!S412&lt;&gt;"Account",'pg5'!S412&lt;&gt;"Pending",'pg5'!S412&lt;&gt;"")</f>
        <v>0</v>
      </c>
      <c r="AC2410" s="1" t="str">
        <f>IF(AB2410=TRUE,'pg5'!C412,"")</f>
        <v/>
      </c>
      <c r="AD2410" s="1" t="str">
        <f>IF('pg5'!S412="Ordered",'pg5'!C412,"")</f>
        <v/>
      </c>
      <c r="AE2410" s="2" t="str">
        <f>IF('pg5'!C412&lt;&gt;"",COUNTIF(AD2:AD3002,'pg5'!C412)&gt;4,"--")</f>
        <v>--</v>
      </c>
      <c r="AF2410" s="1" t="str">
        <f ca="1">IF(startDate="",0,IF(AND('pg5'!T412&gt;=startDate,'pg5'!T412&lt;=endDate,'pg5'!R412&lt;&gt;""),'pg5'!R412,""))</f>
        <v/>
      </c>
      <c r="AG2410" s="110" t="str">
        <f>IF(AC2410="","",COUNTIFS(AC2:AC3002,AC2410))</f>
        <v/>
      </c>
      <c r="AH2410" s="2" t="str">
        <f ca="1">IFERROR(MONTH('pg5'!T412),"--")</f>
        <v>--</v>
      </c>
      <c r="AI2410" s="1">
        <f ca="1">COUNTIFS(AC2:AC3002,'pg5'!C412,AH2:AH3002,AH2410)</f>
        <v>0</v>
      </c>
    </row>
    <row r="2411" spans="27:35" ht="12.75" customHeight="1">
      <c r="AA2411" s="1">
        <f t="shared" si="38"/>
        <v>2410</v>
      </c>
      <c r="AB2411" s="1" t="b">
        <f>AND('pg5'!S413&lt;&gt;"Cancelled",'pg5'!S413&lt;&gt;"Account",'pg5'!S413&lt;&gt;"Pending",'pg5'!S413&lt;&gt;"")</f>
        <v>0</v>
      </c>
      <c r="AC2411" s="1" t="str">
        <f>IF(AB2411=TRUE,'pg5'!C413,"")</f>
        <v/>
      </c>
      <c r="AD2411" s="1" t="str">
        <f>IF('pg5'!S413="Ordered",'pg5'!C413,"")</f>
        <v/>
      </c>
      <c r="AE2411" s="2" t="str">
        <f>IF('pg5'!C413&lt;&gt;"",COUNTIF(AD2:AD3002,'pg5'!C413)&gt;4,"--")</f>
        <v>--</v>
      </c>
      <c r="AF2411" s="1" t="str">
        <f ca="1">IF(startDate="",0,IF(AND('pg5'!T413&gt;=startDate,'pg5'!T413&lt;=endDate,'pg5'!R413&lt;&gt;""),'pg5'!R413,""))</f>
        <v/>
      </c>
      <c r="AG2411" s="110" t="str">
        <f>IF(AC2411="","",COUNTIFS(AC2:AC3002,AC2411))</f>
        <v/>
      </c>
      <c r="AH2411" s="2" t="str">
        <f ca="1">IFERROR(MONTH('pg5'!T413),"--")</f>
        <v>--</v>
      </c>
      <c r="AI2411" s="1">
        <f ca="1">COUNTIFS(AC2:AC3002,'pg5'!C413,AH2:AH3002,AH2411)</f>
        <v>0</v>
      </c>
    </row>
    <row r="2412" spans="27:35" ht="12.75" customHeight="1">
      <c r="AA2412" s="1">
        <f t="shared" si="38"/>
        <v>2411</v>
      </c>
      <c r="AB2412" s="1" t="b">
        <f>AND('pg5'!S414&lt;&gt;"Cancelled",'pg5'!S414&lt;&gt;"Account",'pg5'!S414&lt;&gt;"Pending",'pg5'!S414&lt;&gt;"")</f>
        <v>0</v>
      </c>
      <c r="AC2412" s="1" t="str">
        <f>IF(AB2412=TRUE,'pg5'!C414,"")</f>
        <v/>
      </c>
      <c r="AD2412" s="1" t="str">
        <f>IF('pg5'!S414="Ordered",'pg5'!C414,"")</f>
        <v/>
      </c>
      <c r="AE2412" s="2" t="str">
        <f>IF('pg5'!C414&lt;&gt;"",COUNTIF(AD2:AD3002,'pg5'!C414)&gt;4,"--")</f>
        <v>--</v>
      </c>
      <c r="AF2412" s="1" t="str">
        <f ca="1">IF(startDate="",0,IF(AND('pg5'!T414&gt;=startDate,'pg5'!T414&lt;=endDate,'pg5'!R414&lt;&gt;""),'pg5'!R414,""))</f>
        <v/>
      </c>
      <c r="AG2412" s="110" t="str">
        <f>IF(AC2412="","",COUNTIFS(AC2:AC3002,AC2412))</f>
        <v/>
      </c>
      <c r="AH2412" s="2" t="str">
        <f ca="1">IFERROR(MONTH('pg5'!T414),"--")</f>
        <v>--</v>
      </c>
      <c r="AI2412" s="1">
        <f ca="1">COUNTIFS(AC2:AC3002,'pg5'!C414,AH2:AH3002,AH2412)</f>
        <v>0</v>
      </c>
    </row>
    <row r="2413" spans="27:35" ht="12.75" customHeight="1">
      <c r="AA2413" s="1">
        <f t="shared" si="38"/>
        <v>2412</v>
      </c>
      <c r="AB2413" s="1" t="b">
        <f>AND('pg5'!S415&lt;&gt;"Cancelled",'pg5'!S415&lt;&gt;"Account",'pg5'!S415&lt;&gt;"Pending",'pg5'!S415&lt;&gt;"")</f>
        <v>0</v>
      </c>
      <c r="AC2413" s="1" t="str">
        <f>IF(AB2413=TRUE,'pg5'!C415,"")</f>
        <v/>
      </c>
      <c r="AD2413" s="1" t="str">
        <f>IF('pg5'!S415="Ordered",'pg5'!C415,"")</f>
        <v/>
      </c>
      <c r="AE2413" s="2" t="str">
        <f>IF('pg5'!C415&lt;&gt;"",COUNTIF(AD2:AD3002,'pg5'!C415)&gt;4,"--")</f>
        <v>--</v>
      </c>
      <c r="AF2413" s="1" t="str">
        <f ca="1">IF(startDate="",0,IF(AND('pg5'!T415&gt;=startDate,'pg5'!T415&lt;=endDate,'pg5'!R415&lt;&gt;""),'pg5'!R415,""))</f>
        <v/>
      </c>
      <c r="AG2413" s="110" t="str">
        <f>IF(AC2413="","",COUNTIFS(AC2:AC3002,AC2413))</f>
        <v/>
      </c>
      <c r="AH2413" s="2" t="str">
        <f ca="1">IFERROR(MONTH('pg5'!T415),"--")</f>
        <v>--</v>
      </c>
      <c r="AI2413" s="1">
        <f ca="1">COUNTIFS(AC2:AC3002,'pg5'!C415,AH2:AH3002,AH2413)</f>
        <v>0</v>
      </c>
    </row>
    <row r="2414" spans="27:35" ht="12.75" customHeight="1">
      <c r="AA2414" s="1">
        <f t="shared" si="38"/>
        <v>2413</v>
      </c>
      <c r="AB2414" s="1" t="b">
        <f>AND('pg5'!S416&lt;&gt;"Cancelled",'pg5'!S416&lt;&gt;"Account",'pg5'!S416&lt;&gt;"Pending",'pg5'!S416&lt;&gt;"")</f>
        <v>0</v>
      </c>
      <c r="AC2414" s="1" t="str">
        <f>IF(AB2414=TRUE,'pg5'!C416,"")</f>
        <v/>
      </c>
      <c r="AD2414" s="1" t="str">
        <f>IF('pg5'!S416="Ordered",'pg5'!C416,"")</f>
        <v/>
      </c>
      <c r="AE2414" s="2" t="str">
        <f>IF('pg5'!C416&lt;&gt;"",COUNTIF(AD2:AD3002,'pg5'!C416)&gt;4,"--")</f>
        <v>--</v>
      </c>
      <c r="AF2414" s="1" t="str">
        <f ca="1">IF(startDate="",0,IF(AND('pg5'!T416&gt;=startDate,'pg5'!T416&lt;=endDate,'pg5'!R416&lt;&gt;""),'pg5'!R416,""))</f>
        <v/>
      </c>
      <c r="AG2414" s="110" t="str">
        <f>IF(AC2414="","",COUNTIFS(AC2:AC3002,AC2414))</f>
        <v/>
      </c>
      <c r="AH2414" s="2" t="str">
        <f ca="1">IFERROR(MONTH('pg5'!T416),"--")</f>
        <v>--</v>
      </c>
      <c r="AI2414" s="1">
        <f ca="1">COUNTIFS(AC2:AC3002,'pg5'!C416,AH2:AH3002,AH2414)</f>
        <v>0</v>
      </c>
    </row>
    <row r="2415" spans="27:35" ht="12.75" customHeight="1">
      <c r="AA2415" s="1">
        <f t="shared" si="38"/>
        <v>2414</v>
      </c>
      <c r="AB2415" s="1" t="b">
        <f>AND('pg5'!S417&lt;&gt;"Cancelled",'pg5'!S417&lt;&gt;"Account",'pg5'!S417&lt;&gt;"Pending",'pg5'!S417&lt;&gt;"")</f>
        <v>0</v>
      </c>
      <c r="AC2415" s="1" t="str">
        <f>IF(AB2415=TRUE,'pg5'!C417,"")</f>
        <v/>
      </c>
      <c r="AD2415" s="1" t="str">
        <f>IF('pg5'!S417="Ordered",'pg5'!C417,"")</f>
        <v/>
      </c>
      <c r="AE2415" s="2" t="str">
        <f>IF('pg5'!C417&lt;&gt;"",COUNTIF(AD2:AD3002,'pg5'!C417)&gt;4,"--")</f>
        <v>--</v>
      </c>
      <c r="AF2415" s="1" t="str">
        <f ca="1">IF(startDate="",0,IF(AND('pg5'!T417&gt;=startDate,'pg5'!T417&lt;=endDate,'pg5'!R417&lt;&gt;""),'pg5'!R417,""))</f>
        <v/>
      </c>
      <c r="AG2415" s="110" t="str">
        <f>IF(AC2415="","",COUNTIFS(AC2:AC3002,AC2415))</f>
        <v/>
      </c>
      <c r="AH2415" s="2" t="str">
        <f ca="1">IFERROR(MONTH('pg5'!T417),"--")</f>
        <v>--</v>
      </c>
      <c r="AI2415" s="1">
        <f ca="1">COUNTIFS(AC2:AC3002,'pg5'!C417,AH2:AH3002,AH2415)</f>
        <v>0</v>
      </c>
    </row>
    <row r="2416" spans="27:35" ht="12.75" customHeight="1">
      <c r="AA2416" s="1">
        <f t="shared" si="38"/>
        <v>2415</v>
      </c>
      <c r="AB2416" s="1" t="b">
        <f>AND('pg5'!S418&lt;&gt;"Cancelled",'pg5'!S418&lt;&gt;"Account",'pg5'!S418&lt;&gt;"Pending",'pg5'!S418&lt;&gt;"")</f>
        <v>0</v>
      </c>
      <c r="AC2416" s="1" t="str">
        <f>IF(AB2416=TRUE,'pg5'!C418,"")</f>
        <v/>
      </c>
      <c r="AD2416" s="1" t="str">
        <f>IF('pg5'!S418="Ordered",'pg5'!C418,"")</f>
        <v/>
      </c>
      <c r="AE2416" s="2" t="str">
        <f>IF('pg5'!C418&lt;&gt;"",COUNTIF(AD2:AD3002,'pg5'!C418)&gt;4,"--")</f>
        <v>--</v>
      </c>
      <c r="AF2416" s="1" t="str">
        <f ca="1">IF(startDate="",0,IF(AND('pg5'!T418&gt;=startDate,'pg5'!T418&lt;=endDate,'pg5'!R418&lt;&gt;""),'pg5'!R418,""))</f>
        <v/>
      </c>
      <c r="AG2416" s="110" t="str">
        <f>IF(AC2416="","",COUNTIFS(AC2:AC3002,AC2416))</f>
        <v/>
      </c>
      <c r="AH2416" s="2" t="str">
        <f ca="1">IFERROR(MONTH('pg5'!T418),"--")</f>
        <v>--</v>
      </c>
      <c r="AI2416" s="1">
        <f ca="1">COUNTIFS(AC2:AC3002,'pg5'!C418,AH2:AH3002,AH2416)</f>
        <v>0</v>
      </c>
    </row>
    <row r="2417" spans="27:35" ht="12.75" customHeight="1">
      <c r="AA2417" s="1">
        <f t="shared" si="38"/>
        <v>2416</v>
      </c>
      <c r="AB2417" s="1" t="b">
        <f>AND('pg5'!S419&lt;&gt;"Cancelled",'pg5'!S419&lt;&gt;"Account",'pg5'!S419&lt;&gt;"Pending",'pg5'!S419&lt;&gt;"")</f>
        <v>0</v>
      </c>
      <c r="AC2417" s="1" t="str">
        <f>IF(AB2417=TRUE,'pg5'!C419,"")</f>
        <v/>
      </c>
      <c r="AD2417" s="1" t="str">
        <f>IF('pg5'!S419="Ordered",'pg5'!C419,"")</f>
        <v/>
      </c>
      <c r="AE2417" s="2" t="str">
        <f>IF('pg5'!C419&lt;&gt;"",COUNTIF(AD2:AD3002,'pg5'!C419)&gt;4,"--")</f>
        <v>--</v>
      </c>
      <c r="AF2417" s="1" t="str">
        <f ca="1">IF(startDate="",0,IF(AND('pg5'!T419&gt;=startDate,'pg5'!T419&lt;=endDate,'pg5'!R419&lt;&gt;""),'pg5'!R419,""))</f>
        <v/>
      </c>
      <c r="AG2417" s="110" t="str">
        <f>IF(AC2417="","",COUNTIFS(AC2:AC3002,AC2417))</f>
        <v/>
      </c>
      <c r="AH2417" s="2" t="str">
        <f ca="1">IFERROR(MONTH('pg5'!T419),"--")</f>
        <v>--</v>
      </c>
      <c r="AI2417" s="1">
        <f ca="1">COUNTIFS(AC2:AC3002,'pg5'!C419,AH2:AH3002,AH2417)</f>
        <v>0</v>
      </c>
    </row>
    <row r="2418" spans="27:35" ht="12.75" customHeight="1">
      <c r="AA2418" s="1">
        <f t="shared" si="38"/>
        <v>2417</v>
      </c>
      <c r="AB2418" s="1" t="b">
        <f>AND('pg5'!S420&lt;&gt;"Cancelled",'pg5'!S420&lt;&gt;"Account",'pg5'!S420&lt;&gt;"Pending",'pg5'!S420&lt;&gt;"")</f>
        <v>0</v>
      </c>
      <c r="AC2418" s="1" t="str">
        <f>IF(AB2418=TRUE,'pg5'!C420,"")</f>
        <v/>
      </c>
      <c r="AD2418" s="1" t="str">
        <f>IF('pg5'!S420="Ordered",'pg5'!C420,"")</f>
        <v/>
      </c>
      <c r="AE2418" s="2" t="str">
        <f>IF('pg5'!C420&lt;&gt;"",COUNTIF(AD2:AD3002,'pg5'!C420)&gt;4,"--")</f>
        <v>--</v>
      </c>
      <c r="AF2418" s="1" t="str">
        <f ca="1">IF(startDate="",0,IF(AND('pg5'!T420&gt;=startDate,'pg5'!T420&lt;=endDate,'pg5'!R420&lt;&gt;""),'pg5'!R420,""))</f>
        <v/>
      </c>
      <c r="AG2418" s="110" t="str">
        <f>IF(AC2418="","",COUNTIFS(AC2:AC3002,AC2418))</f>
        <v/>
      </c>
      <c r="AH2418" s="2" t="str">
        <f ca="1">IFERROR(MONTH('pg5'!T420),"--")</f>
        <v>--</v>
      </c>
      <c r="AI2418" s="1">
        <f ca="1">COUNTIFS(AC2:AC3002,'pg5'!C420,AH2:AH3002,AH2418)</f>
        <v>0</v>
      </c>
    </row>
    <row r="2419" spans="27:35" ht="12.75" customHeight="1">
      <c r="AA2419" s="1">
        <f t="shared" si="38"/>
        <v>2418</v>
      </c>
      <c r="AB2419" s="1" t="b">
        <f>AND('pg5'!S421&lt;&gt;"Cancelled",'pg5'!S421&lt;&gt;"Account",'pg5'!S421&lt;&gt;"Pending",'pg5'!S421&lt;&gt;"")</f>
        <v>0</v>
      </c>
      <c r="AC2419" s="1" t="str">
        <f>IF(AB2419=TRUE,'pg5'!C421,"")</f>
        <v/>
      </c>
      <c r="AD2419" s="1" t="str">
        <f>IF('pg5'!S421="Ordered",'pg5'!C421,"")</f>
        <v/>
      </c>
      <c r="AE2419" s="2" t="str">
        <f>IF('pg5'!C421&lt;&gt;"",COUNTIF(AD2:AD3002,'pg5'!C421)&gt;4,"--")</f>
        <v>--</v>
      </c>
      <c r="AF2419" s="1" t="str">
        <f ca="1">IF(startDate="",0,IF(AND('pg5'!T421&gt;=startDate,'pg5'!T421&lt;=endDate,'pg5'!R421&lt;&gt;""),'pg5'!R421,""))</f>
        <v/>
      </c>
      <c r="AG2419" s="110" t="str">
        <f>IF(AC2419="","",COUNTIFS(AC2:AC3002,AC2419))</f>
        <v/>
      </c>
      <c r="AH2419" s="2" t="str">
        <f ca="1">IFERROR(MONTH('pg5'!T421),"--")</f>
        <v>--</v>
      </c>
      <c r="AI2419" s="1">
        <f ca="1">COUNTIFS(AC2:AC3002,'pg5'!C421,AH2:AH3002,AH2419)</f>
        <v>0</v>
      </c>
    </row>
    <row r="2420" spans="27:35" ht="12.75" customHeight="1">
      <c r="AA2420" s="1">
        <f t="shared" si="38"/>
        <v>2419</v>
      </c>
      <c r="AB2420" s="1" t="b">
        <f>AND('pg5'!S422&lt;&gt;"Cancelled",'pg5'!S422&lt;&gt;"Account",'pg5'!S422&lt;&gt;"Pending",'pg5'!S422&lt;&gt;"")</f>
        <v>0</v>
      </c>
      <c r="AC2420" s="1" t="str">
        <f>IF(AB2420=TRUE,'pg5'!C422,"")</f>
        <v/>
      </c>
      <c r="AD2420" s="1" t="str">
        <f>IF('pg5'!S422="Ordered",'pg5'!C422,"")</f>
        <v/>
      </c>
      <c r="AE2420" s="2" t="str">
        <f>IF('pg5'!C422&lt;&gt;"",COUNTIF(AD2:AD3002,'pg5'!C422)&gt;4,"--")</f>
        <v>--</v>
      </c>
      <c r="AF2420" s="1" t="str">
        <f ca="1">IF(startDate="",0,IF(AND('pg5'!T422&gt;=startDate,'pg5'!T422&lt;=endDate,'pg5'!R422&lt;&gt;""),'pg5'!R422,""))</f>
        <v/>
      </c>
      <c r="AG2420" s="110" t="str">
        <f>IF(AC2420="","",COUNTIFS(AC2:AC3002,AC2420))</f>
        <v/>
      </c>
      <c r="AH2420" s="2" t="str">
        <f ca="1">IFERROR(MONTH('pg5'!T422),"--")</f>
        <v>--</v>
      </c>
      <c r="AI2420" s="1">
        <f ca="1">COUNTIFS(AC2:AC3002,'pg5'!C422,AH2:AH3002,AH2420)</f>
        <v>0</v>
      </c>
    </row>
    <row r="2421" spans="27:35" ht="12.75" customHeight="1">
      <c r="AA2421" s="1">
        <f t="shared" si="38"/>
        <v>2420</v>
      </c>
      <c r="AB2421" s="1" t="b">
        <f>AND('pg5'!S423&lt;&gt;"Cancelled",'pg5'!S423&lt;&gt;"Account",'pg5'!S423&lt;&gt;"Pending",'pg5'!S423&lt;&gt;"")</f>
        <v>0</v>
      </c>
      <c r="AC2421" s="1" t="str">
        <f>IF(AB2421=TRUE,'pg5'!C423,"")</f>
        <v/>
      </c>
      <c r="AD2421" s="1" t="str">
        <f>IF('pg5'!S423="Ordered",'pg5'!C423,"")</f>
        <v/>
      </c>
      <c r="AE2421" s="2" t="str">
        <f>IF('pg5'!C423&lt;&gt;"",COUNTIF(AD2:AD3002,'pg5'!C423)&gt;4,"--")</f>
        <v>--</v>
      </c>
      <c r="AF2421" s="1" t="str">
        <f ca="1">IF(startDate="",0,IF(AND('pg5'!T423&gt;=startDate,'pg5'!T423&lt;=endDate,'pg5'!R423&lt;&gt;""),'pg5'!R423,""))</f>
        <v/>
      </c>
      <c r="AG2421" s="110" t="str">
        <f>IF(AC2421="","",COUNTIFS(AC2:AC3002,AC2421))</f>
        <v/>
      </c>
      <c r="AH2421" s="2" t="str">
        <f ca="1">IFERROR(MONTH('pg5'!T423),"--")</f>
        <v>--</v>
      </c>
      <c r="AI2421" s="1">
        <f ca="1">COUNTIFS(AC2:AC3002,'pg5'!C423,AH2:AH3002,AH2421)</f>
        <v>0</v>
      </c>
    </row>
    <row r="2422" spans="27:35" ht="12.75" customHeight="1">
      <c r="AA2422" s="1">
        <f t="shared" si="38"/>
        <v>2421</v>
      </c>
      <c r="AB2422" s="1" t="b">
        <f>AND('pg5'!S424&lt;&gt;"Cancelled",'pg5'!S424&lt;&gt;"Account",'pg5'!S424&lt;&gt;"Pending",'pg5'!S424&lt;&gt;"")</f>
        <v>0</v>
      </c>
      <c r="AC2422" s="1" t="str">
        <f>IF(AB2422=TRUE,'pg5'!C424,"")</f>
        <v/>
      </c>
      <c r="AD2422" s="1" t="str">
        <f>IF('pg5'!S424="Ordered",'pg5'!C424,"")</f>
        <v/>
      </c>
      <c r="AE2422" s="2" t="str">
        <f>IF('pg5'!C424&lt;&gt;"",COUNTIF(AD2:AD3002,'pg5'!C424)&gt;4,"--")</f>
        <v>--</v>
      </c>
      <c r="AF2422" s="1" t="str">
        <f ca="1">IF(startDate="",0,IF(AND('pg5'!T424&gt;=startDate,'pg5'!T424&lt;=endDate,'pg5'!R424&lt;&gt;""),'pg5'!R424,""))</f>
        <v/>
      </c>
      <c r="AG2422" s="110" t="str">
        <f>IF(AC2422="","",COUNTIFS(AC2:AC3002,AC2422))</f>
        <v/>
      </c>
      <c r="AH2422" s="2" t="str">
        <f ca="1">IFERROR(MONTH('pg5'!T424),"--")</f>
        <v>--</v>
      </c>
      <c r="AI2422" s="1">
        <f ca="1">COUNTIFS(AC2:AC3002,'pg5'!C424,AH2:AH3002,AH2422)</f>
        <v>0</v>
      </c>
    </row>
    <row r="2423" spans="27:35" ht="12.75" customHeight="1">
      <c r="AA2423" s="1">
        <f t="shared" si="38"/>
        <v>2422</v>
      </c>
      <c r="AB2423" s="1" t="b">
        <f>AND('pg5'!S425&lt;&gt;"Cancelled",'pg5'!S425&lt;&gt;"Account",'pg5'!S425&lt;&gt;"Pending",'pg5'!S425&lt;&gt;"")</f>
        <v>0</v>
      </c>
      <c r="AC2423" s="1" t="str">
        <f>IF(AB2423=TRUE,'pg5'!C425,"")</f>
        <v/>
      </c>
      <c r="AD2423" s="1" t="str">
        <f>IF('pg5'!S425="Ordered",'pg5'!C425,"")</f>
        <v/>
      </c>
      <c r="AE2423" s="2" t="str">
        <f>IF('pg5'!C425&lt;&gt;"",COUNTIF(AD2:AD3002,'pg5'!C425)&gt;4,"--")</f>
        <v>--</v>
      </c>
      <c r="AF2423" s="1" t="str">
        <f ca="1">IF(startDate="",0,IF(AND('pg5'!T425&gt;=startDate,'pg5'!T425&lt;=endDate,'pg5'!R425&lt;&gt;""),'pg5'!R425,""))</f>
        <v/>
      </c>
      <c r="AG2423" s="110" t="str">
        <f>IF(AC2423="","",COUNTIFS(AC2:AC3002,AC2423))</f>
        <v/>
      </c>
      <c r="AH2423" s="2" t="str">
        <f ca="1">IFERROR(MONTH('pg5'!T425),"--")</f>
        <v>--</v>
      </c>
      <c r="AI2423" s="1">
        <f ca="1">COUNTIFS(AC2:AC3002,'pg5'!C425,AH2:AH3002,AH2423)</f>
        <v>0</v>
      </c>
    </row>
    <row r="2424" spans="27:35" ht="12.75" customHeight="1">
      <c r="AA2424" s="1">
        <f t="shared" si="38"/>
        <v>2423</v>
      </c>
      <c r="AB2424" s="1" t="b">
        <f>AND('pg5'!S426&lt;&gt;"Cancelled",'pg5'!S426&lt;&gt;"Account",'pg5'!S426&lt;&gt;"Pending",'pg5'!S426&lt;&gt;"")</f>
        <v>0</v>
      </c>
      <c r="AC2424" s="1" t="str">
        <f>IF(AB2424=TRUE,'pg5'!C426,"")</f>
        <v/>
      </c>
      <c r="AD2424" s="1" t="str">
        <f>IF('pg5'!S426="Ordered",'pg5'!C426,"")</f>
        <v/>
      </c>
      <c r="AE2424" s="2" t="str">
        <f>IF('pg5'!C426&lt;&gt;"",COUNTIF(AD2:AD3002,'pg5'!C426)&gt;4,"--")</f>
        <v>--</v>
      </c>
      <c r="AF2424" s="1" t="str">
        <f ca="1">IF(startDate="",0,IF(AND('pg5'!T426&gt;=startDate,'pg5'!T426&lt;=endDate,'pg5'!R426&lt;&gt;""),'pg5'!R426,""))</f>
        <v/>
      </c>
      <c r="AG2424" s="110" t="str">
        <f>IF(AC2424="","",COUNTIFS(AC2:AC3002,AC2424))</f>
        <v/>
      </c>
      <c r="AH2424" s="2" t="str">
        <f ca="1">IFERROR(MONTH('pg5'!T426),"--")</f>
        <v>--</v>
      </c>
      <c r="AI2424" s="1">
        <f ca="1">COUNTIFS(AC2:AC3002,'pg5'!C426,AH2:AH3002,AH2424)</f>
        <v>0</v>
      </c>
    </row>
    <row r="2425" spans="27:35" ht="12.75" customHeight="1">
      <c r="AA2425" s="1">
        <f t="shared" si="38"/>
        <v>2424</v>
      </c>
      <c r="AB2425" s="1" t="b">
        <f>AND('pg5'!S427&lt;&gt;"Cancelled",'pg5'!S427&lt;&gt;"Account",'pg5'!S427&lt;&gt;"Pending",'pg5'!S427&lt;&gt;"")</f>
        <v>0</v>
      </c>
      <c r="AC2425" s="1" t="str">
        <f>IF(AB2425=TRUE,'pg5'!C427,"")</f>
        <v/>
      </c>
      <c r="AD2425" s="1" t="str">
        <f>IF('pg5'!S427="Ordered",'pg5'!C427,"")</f>
        <v/>
      </c>
      <c r="AE2425" s="2" t="str">
        <f>IF('pg5'!C427&lt;&gt;"",COUNTIF(AD2:AD3002,'pg5'!C427)&gt;4,"--")</f>
        <v>--</v>
      </c>
      <c r="AF2425" s="1" t="str">
        <f ca="1">IF(startDate="",0,IF(AND('pg5'!T427&gt;=startDate,'pg5'!T427&lt;=endDate,'pg5'!R427&lt;&gt;""),'pg5'!R427,""))</f>
        <v/>
      </c>
      <c r="AG2425" s="110" t="str">
        <f>IF(AC2425="","",COUNTIFS(AC2:AC3002,AC2425))</f>
        <v/>
      </c>
      <c r="AH2425" s="2" t="str">
        <f ca="1">IFERROR(MONTH('pg5'!T427),"--")</f>
        <v>--</v>
      </c>
      <c r="AI2425" s="1">
        <f ca="1">COUNTIFS(AC2:AC3002,'pg5'!C427,AH2:AH3002,AH2425)</f>
        <v>0</v>
      </c>
    </row>
    <row r="2426" spans="27:35" ht="12.75" customHeight="1">
      <c r="AA2426" s="1">
        <f t="shared" si="38"/>
        <v>2425</v>
      </c>
      <c r="AB2426" s="1" t="b">
        <f>AND('pg5'!S428&lt;&gt;"Cancelled",'pg5'!S428&lt;&gt;"Account",'pg5'!S428&lt;&gt;"Pending",'pg5'!S428&lt;&gt;"")</f>
        <v>0</v>
      </c>
      <c r="AC2426" s="1" t="str">
        <f>IF(AB2426=TRUE,'pg5'!C428,"")</f>
        <v/>
      </c>
      <c r="AD2426" s="1" t="str">
        <f>IF('pg5'!S428="Ordered",'pg5'!C428,"")</f>
        <v/>
      </c>
      <c r="AE2426" s="2" t="str">
        <f>IF('pg5'!C428&lt;&gt;"",COUNTIF(AD2:AD3002,'pg5'!C428)&gt;4,"--")</f>
        <v>--</v>
      </c>
      <c r="AF2426" s="1" t="str">
        <f ca="1">IF(startDate="",0,IF(AND('pg5'!T428&gt;=startDate,'pg5'!T428&lt;=endDate,'pg5'!R428&lt;&gt;""),'pg5'!R428,""))</f>
        <v/>
      </c>
      <c r="AG2426" s="110" t="str">
        <f>IF(AC2426="","",COUNTIFS(AC2:AC3002,AC2426))</f>
        <v/>
      </c>
      <c r="AH2426" s="2" t="str">
        <f ca="1">IFERROR(MONTH('pg5'!T428),"--")</f>
        <v>--</v>
      </c>
      <c r="AI2426" s="1">
        <f ca="1">COUNTIFS(AC2:AC3002,'pg5'!C428,AH2:AH3002,AH2426)</f>
        <v>0</v>
      </c>
    </row>
    <row r="2427" spans="27:35" ht="12.75" customHeight="1">
      <c r="AA2427" s="1">
        <f t="shared" si="38"/>
        <v>2426</v>
      </c>
      <c r="AB2427" s="1" t="b">
        <f>AND('pg5'!S429&lt;&gt;"Cancelled",'pg5'!S429&lt;&gt;"Account",'pg5'!S429&lt;&gt;"Pending",'pg5'!S429&lt;&gt;"")</f>
        <v>0</v>
      </c>
      <c r="AC2427" s="1" t="str">
        <f>IF(AB2427=TRUE,'pg5'!C429,"")</f>
        <v/>
      </c>
      <c r="AD2427" s="1" t="str">
        <f>IF('pg5'!S429="Ordered",'pg5'!C429,"")</f>
        <v/>
      </c>
      <c r="AE2427" s="2" t="str">
        <f>IF('pg5'!C429&lt;&gt;"",COUNTIF(AD2:AD3002,'pg5'!C429)&gt;4,"--")</f>
        <v>--</v>
      </c>
      <c r="AF2427" s="1" t="str">
        <f ca="1">IF(startDate="",0,IF(AND('pg5'!T429&gt;=startDate,'pg5'!T429&lt;=endDate,'pg5'!R429&lt;&gt;""),'pg5'!R429,""))</f>
        <v/>
      </c>
      <c r="AG2427" s="110" t="str">
        <f>IF(AC2427="","",COUNTIFS(AC2:AC3002,AC2427))</f>
        <v/>
      </c>
      <c r="AH2427" s="2" t="str">
        <f ca="1">IFERROR(MONTH('pg5'!T429),"--")</f>
        <v>--</v>
      </c>
      <c r="AI2427" s="1">
        <f ca="1">COUNTIFS(AC2:AC3002,'pg5'!C429,AH2:AH3002,AH2427)</f>
        <v>0</v>
      </c>
    </row>
    <row r="2428" spans="27:35" ht="12.75" customHeight="1">
      <c r="AA2428" s="1">
        <f t="shared" si="38"/>
        <v>2427</v>
      </c>
      <c r="AB2428" s="1" t="b">
        <f>AND('pg5'!S430&lt;&gt;"Cancelled",'pg5'!S430&lt;&gt;"Account",'pg5'!S430&lt;&gt;"Pending",'pg5'!S430&lt;&gt;"")</f>
        <v>0</v>
      </c>
      <c r="AC2428" s="1" t="str">
        <f>IF(AB2428=TRUE,'pg5'!C430,"")</f>
        <v/>
      </c>
      <c r="AD2428" s="1" t="str">
        <f>IF('pg5'!S430="Ordered",'pg5'!C430,"")</f>
        <v/>
      </c>
      <c r="AE2428" s="2" t="str">
        <f>IF('pg5'!C430&lt;&gt;"",COUNTIF(AD2:AD3002,'pg5'!C430)&gt;4,"--")</f>
        <v>--</v>
      </c>
      <c r="AF2428" s="1" t="str">
        <f ca="1">IF(startDate="",0,IF(AND('pg5'!T430&gt;=startDate,'pg5'!T430&lt;=endDate,'pg5'!R430&lt;&gt;""),'pg5'!R430,""))</f>
        <v/>
      </c>
      <c r="AG2428" s="110" t="str">
        <f>IF(AC2428="","",COUNTIFS(AC2:AC3002,AC2428))</f>
        <v/>
      </c>
      <c r="AH2428" s="2" t="str">
        <f ca="1">IFERROR(MONTH('pg5'!T430),"--")</f>
        <v>--</v>
      </c>
      <c r="AI2428" s="1">
        <f ca="1">COUNTIFS(AC2:AC3002,'pg5'!C430,AH2:AH3002,AH2428)</f>
        <v>0</v>
      </c>
    </row>
    <row r="2429" spans="27:35" ht="12.75" customHeight="1">
      <c r="AA2429" s="1">
        <f t="shared" si="38"/>
        <v>2428</v>
      </c>
      <c r="AB2429" s="1" t="b">
        <f>AND('pg5'!S431&lt;&gt;"Cancelled",'pg5'!S431&lt;&gt;"Account",'pg5'!S431&lt;&gt;"Pending",'pg5'!S431&lt;&gt;"")</f>
        <v>0</v>
      </c>
      <c r="AC2429" s="1" t="str">
        <f>IF(AB2429=TRUE,'pg5'!C431,"")</f>
        <v/>
      </c>
      <c r="AD2429" s="1" t="str">
        <f>IF('pg5'!S431="Ordered",'pg5'!C431,"")</f>
        <v/>
      </c>
      <c r="AE2429" s="2" t="str">
        <f>IF('pg5'!C431&lt;&gt;"",COUNTIF(AD2:AD3002,'pg5'!C431)&gt;4,"--")</f>
        <v>--</v>
      </c>
      <c r="AF2429" s="1" t="str">
        <f ca="1">IF(startDate="",0,IF(AND('pg5'!T431&gt;=startDate,'pg5'!T431&lt;=endDate,'pg5'!R431&lt;&gt;""),'pg5'!R431,""))</f>
        <v/>
      </c>
      <c r="AG2429" s="110" t="str">
        <f>IF(AC2429="","",COUNTIFS(AC2:AC3002,AC2429))</f>
        <v/>
      </c>
      <c r="AH2429" s="2" t="str">
        <f ca="1">IFERROR(MONTH('pg5'!T431),"--")</f>
        <v>--</v>
      </c>
      <c r="AI2429" s="1">
        <f ca="1">COUNTIFS(AC2:AC3002,'pg5'!C431,AH2:AH3002,AH2429)</f>
        <v>0</v>
      </c>
    </row>
    <row r="2430" spans="27:35" ht="12.75" customHeight="1">
      <c r="AA2430" s="1">
        <f t="shared" si="38"/>
        <v>2429</v>
      </c>
      <c r="AB2430" s="1" t="b">
        <f>AND('pg5'!S432&lt;&gt;"Cancelled",'pg5'!S432&lt;&gt;"Account",'pg5'!S432&lt;&gt;"Pending",'pg5'!S432&lt;&gt;"")</f>
        <v>0</v>
      </c>
      <c r="AC2430" s="1" t="str">
        <f>IF(AB2430=TRUE,'pg5'!C432,"")</f>
        <v/>
      </c>
      <c r="AD2430" s="1" t="str">
        <f>IF('pg5'!S432="Ordered",'pg5'!C432,"")</f>
        <v/>
      </c>
      <c r="AE2430" s="2" t="str">
        <f>IF('pg5'!C432&lt;&gt;"",COUNTIF(AD2:AD3002,'pg5'!C432)&gt;4,"--")</f>
        <v>--</v>
      </c>
      <c r="AF2430" s="1" t="str">
        <f ca="1">IF(startDate="",0,IF(AND('pg5'!T432&gt;=startDate,'pg5'!T432&lt;=endDate,'pg5'!R432&lt;&gt;""),'pg5'!R432,""))</f>
        <v/>
      </c>
      <c r="AG2430" s="110" t="str">
        <f>IF(AC2430="","",COUNTIFS(AC2:AC3002,AC2430))</f>
        <v/>
      </c>
      <c r="AH2430" s="2" t="str">
        <f ca="1">IFERROR(MONTH('pg5'!T432),"--")</f>
        <v>--</v>
      </c>
      <c r="AI2430" s="1">
        <f ca="1">COUNTIFS(AC2:AC3002,'pg5'!C432,AH2:AH3002,AH2430)</f>
        <v>0</v>
      </c>
    </row>
    <row r="2431" spans="27:35" ht="12.75" customHeight="1">
      <c r="AA2431" s="1">
        <f t="shared" si="38"/>
        <v>2430</v>
      </c>
      <c r="AB2431" s="1" t="b">
        <f>AND('pg5'!S433&lt;&gt;"Cancelled",'pg5'!S433&lt;&gt;"Account",'pg5'!S433&lt;&gt;"Pending",'pg5'!S433&lt;&gt;"")</f>
        <v>0</v>
      </c>
      <c r="AC2431" s="1" t="str">
        <f>IF(AB2431=TRUE,'pg5'!C433,"")</f>
        <v/>
      </c>
      <c r="AD2431" s="1" t="str">
        <f>IF('pg5'!S433="Ordered",'pg5'!C433,"")</f>
        <v/>
      </c>
      <c r="AE2431" s="2" t="str">
        <f>IF('pg5'!C433&lt;&gt;"",COUNTIF(AD2:AD3002,'pg5'!C433)&gt;4,"--")</f>
        <v>--</v>
      </c>
      <c r="AF2431" s="1" t="str">
        <f ca="1">IF(startDate="",0,IF(AND('pg5'!T433&gt;=startDate,'pg5'!T433&lt;=endDate,'pg5'!R433&lt;&gt;""),'pg5'!R433,""))</f>
        <v/>
      </c>
      <c r="AG2431" s="110" t="str">
        <f>IF(AC2431="","",COUNTIFS(AC2:AC3002,AC2431))</f>
        <v/>
      </c>
      <c r="AH2431" s="2" t="str">
        <f ca="1">IFERROR(MONTH('pg5'!T433),"--")</f>
        <v>--</v>
      </c>
      <c r="AI2431" s="1">
        <f ca="1">COUNTIFS(AC2:AC3002,'pg5'!C433,AH2:AH3002,AH2431)</f>
        <v>0</v>
      </c>
    </row>
    <row r="2432" spans="27:35" ht="12.75" customHeight="1">
      <c r="AA2432" s="1">
        <f t="shared" si="38"/>
        <v>2431</v>
      </c>
      <c r="AB2432" s="1" t="b">
        <f>AND('pg5'!S434&lt;&gt;"Cancelled",'pg5'!S434&lt;&gt;"Account",'pg5'!S434&lt;&gt;"Pending",'pg5'!S434&lt;&gt;"")</f>
        <v>0</v>
      </c>
      <c r="AC2432" s="1" t="str">
        <f>IF(AB2432=TRUE,'pg5'!C434,"")</f>
        <v/>
      </c>
      <c r="AD2432" s="1" t="str">
        <f>IF('pg5'!S434="Ordered",'pg5'!C434,"")</f>
        <v/>
      </c>
      <c r="AE2432" s="2" t="str">
        <f>IF('pg5'!C434&lt;&gt;"",COUNTIF(AD2:AD3002,'pg5'!C434)&gt;4,"--")</f>
        <v>--</v>
      </c>
      <c r="AF2432" s="1" t="str">
        <f ca="1">IF(startDate="",0,IF(AND('pg5'!T434&gt;=startDate,'pg5'!T434&lt;=endDate,'pg5'!R434&lt;&gt;""),'pg5'!R434,""))</f>
        <v/>
      </c>
      <c r="AG2432" s="110" t="str">
        <f>IF(AC2432="","",COUNTIFS(AC2:AC3002,AC2432))</f>
        <v/>
      </c>
      <c r="AH2432" s="2" t="str">
        <f ca="1">IFERROR(MONTH('pg5'!T434),"--")</f>
        <v>--</v>
      </c>
      <c r="AI2432" s="1">
        <f ca="1">COUNTIFS(AC2:AC3002,'pg5'!C434,AH2:AH3002,AH2432)</f>
        <v>0</v>
      </c>
    </row>
    <row r="2433" spans="27:35" ht="12.75" customHeight="1">
      <c r="AA2433" s="1">
        <f t="shared" si="38"/>
        <v>2432</v>
      </c>
      <c r="AB2433" s="1" t="b">
        <f>AND('pg5'!S435&lt;&gt;"Cancelled",'pg5'!S435&lt;&gt;"Account",'pg5'!S435&lt;&gt;"Pending",'pg5'!S435&lt;&gt;"")</f>
        <v>0</v>
      </c>
      <c r="AC2433" s="1" t="str">
        <f>IF(AB2433=TRUE,'pg5'!C435,"")</f>
        <v/>
      </c>
      <c r="AD2433" s="1" t="str">
        <f>IF('pg5'!S435="Ordered",'pg5'!C435,"")</f>
        <v/>
      </c>
      <c r="AE2433" s="2" t="str">
        <f>IF('pg5'!C435&lt;&gt;"",COUNTIF(AD2:AD3002,'pg5'!C435)&gt;4,"--")</f>
        <v>--</v>
      </c>
      <c r="AF2433" s="1" t="str">
        <f ca="1">IF(startDate="",0,IF(AND('pg5'!T435&gt;=startDate,'pg5'!T435&lt;=endDate,'pg5'!R435&lt;&gt;""),'pg5'!R435,""))</f>
        <v/>
      </c>
      <c r="AG2433" s="110" t="str">
        <f>IF(AC2433="","",COUNTIFS(AC2:AC3002,AC2433))</f>
        <v/>
      </c>
      <c r="AH2433" s="2" t="str">
        <f ca="1">IFERROR(MONTH('pg5'!T435),"--")</f>
        <v>--</v>
      </c>
      <c r="AI2433" s="1">
        <f ca="1">COUNTIFS(AC2:AC3002,'pg5'!C435,AH2:AH3002,AH2433)</f>
        <v>0</v>
      </c>
    </row>
    <row r="2434" spans="27:35" ht="12.75" customHeight="1">
      <c r="AA2434" s="1">
        <f t="shared" si="38"/>
        <v>2433</v>
      </c>
      <c r="AB2434" s="1" t="b">
        <f>AND('pg5'!S436&lt;&gt;"Cancelled",'pg5'!S436&lt;&gt;"Account",'pg5'!S436&lt;&gt;"Pending",'pg5'!S436&lt;&gt;"")</f>
        <v>0</v>
      </c>
      <c r="AC2434" s="1" t="str">
        <f>IF(AB2434=TRUE,'pg5'!C436,"")</f>
        <v/>
      </c>
      <c r="AD2434" s="1" t="str">
        <f>IF('pg5'!S436="Ordered",'pg5'!C436,"")</f>
        <v/>
      </c>
      <c r="AE2434" s="2" t="str">
        <f>IF('pg5'!C436&lt;&gt;"",COUNTIF(AD2:AD3002,'pg5'!C436)&gt;4,"--")</f>
        <v>--</v>
      </c>
      <c r="AF2434" s="1" t="str">
        <f ca="1">IF(startDate="",0,IF(AND('pg5'!T436&gt;=startDate,'pg5'!T436&lt;=endDate,'pg5'!R436&lt;&gt;""),'pg5'!R436,""))</f>
        <v/>
      </c>
      <c r="AG2434" s="110" t="str">
        <f>IF(AC2434="","",COUNTIFS(AC2:AC3002,AC2434))</f>
        <v/>
      </c>
      <c r="AH2434" s="2" t="str">
        <f ca="1">IFERROR(MONTH('pg5'!T436),"--")</f>
        <v>--</v>
      </c>
      <c r="AI2434" s="1">
        <f ca="1">COUNTIFS(AC2:AC3002,'pg5'!C436,AH2:AH3002,AH2434)</f>
        <v>0</v>
      </c>
    </row>
    <row r="2435" spans="27:35" ht="12.75" customHeight="1">
      <c r="AA2435" s="1">
        <f t="shared" si="38"/>
        <v>2434</v>
      </c>
      <c r="AB2435" s="1" t="b">
        <f>AND('pg5'!S437&lt;&gt;"Cancelled",'pg5'!S437&lt;&gt;"Account",'pg5'!S437&lt;&gt;"Pending",'pg5'!S437&lt;&gt;"")</f>
        <v>0</v>
      </c>
      <c r="AC2435" s="1" t="str">
        <f>IF(AB2435=TRUE,'pg5'!C437,"")</f>
        <v/>
      </c>
      <c r="AD2435" s="1" t="str">
        <f>IF('pg5'!S437="Ordered",'pg5'!C437,"")</f>
        <v/>
      </c>
      <c r="AE2435" s="2" t="str">
        <f>IF('pg5'!C437&lt;&gt;"",COUNTIF(AD2:AD3002,'pg5'!C437)&gt;4,"--")</f>
        <v>--</v>
      </c>
      <c r="AF2435" s="1" t="str">
        <f ca="1">IF(startDate="",0,IF(AND('pg5'!T437&gt;=startDate,'pg5'!T437&lt;=endDate,'pg5'!R437&lt;&gt;""),'pg5'!R437,""))</f>
        <v/>
      </c>
      <c r="AG2435" s="110" t="str">
        <f>IF(AC2435="","",COUNTIFS(AC2:AC3002,AC2435))</f>
        <v/>
      </c>
      <c r="AH2435" s="2" t="str">
        <f ca="1">IFERROR(MONTH('pg5'!T437),"--")</f>
        <v>--</v>
      </c>
      <c r="AI2435" s="1">
        <f ca="1">COUNTIFS(AC2:AC3002,'pg5'!C437,AH2:AH3002,AH2435)</f>
        <v>0</v>
      </c>
    </row>
    <row r="2436" spans="27:35" ht="12.75" customHeight="1">
      <c r="AA2436" s="1">
        <f t="shared" ref="AA2436:AA2499" si="39">AA2435+1</f>
        <v>2435</v>
      </c>
      <c r="AB2436" s="1" t="b">
        <f>AND('pg5'!S438&lt;&gt;"Cancelled",'pg5'!S438&lt;&gt;"Account",'pg5'!S438&lt;&gt;"Pending",'pg5'!S438&lt;&gt;"")</f>
        <v>0</v>
      </c>
      <c r="AC2436" s="1" t="str">
        <f>IF(AB2436=TRUE,'pg5'!C438,"")</f>
        <v/>
      </c>
      <c r="AD2436" s="1" t="str">
        <f>IF('pg5'!S438="Ordered",'pg5'!C438,"")</f>
        <v/>
      </c>
      <c r="AE2436" s="2" t="str">
        <f>IF('pg5'!C438&lt;&gt;"",COUNTIF(AD2:AD3002,'pg5'!C438)&gt;4,"--")</f>
        <v>--</v>
      </c>
      <c r="AF2436" s="1" t="str">
        <f ca="1">IF(startDate="",0,IF(AND('pg5'!T438&gt;=startDate,'pg5'!T438&lt;=endDate,'pg5'!R438&lt;&gt;""),'pg5'!R438,""))</f>
        <v/>
      </c>
      <c r="AG2436" s="110" t="str">
        <f>IF(AC2436="","",COUNTIFS(AC2:AC3002,AC2436))</f>
        <v/>
      </c>
      <c r="AH2436" s="2" t="str">
        <f ca="1">IFERROR(MONTH('pg5'!T438),"--")</f>
        <v>--</v>
      </c>
      <c r="AI2436" s="1">
        <f ca="1">COUNTIFS(AC2:AC3002,'pg5'!C438,AH2:AH3002,AH2436)</f>
        <v>0</v>
      </c>
    </row>
    <row r="2437" spans="27:35" ht="12.75" customHeight="1">
      <c r="AA2437" s="1">
        <f t="shared" si="39"/>
        <v>2436</v>
      </c>
      <c r="AB2437" s="1" t="b">
        <f>AND('pg5'!S439&lt;&gt;"Cancelled",'pg5'!S439&lt;&gt;"Account",'pg5'!S439&lt;&gt;"Pending",'pg5'!S439&lt;&gt;"")</f>
        <v>0</v>
      </c>
      <c r="AC2437" s="1" t="str">
        <f>IF(AB2437=TRUE,'pg5'!C439,"")</f>
        <v/>
      </c>
      <c r="AD2437" s="1" t="str">
        <f>IF('pg5'!S439="Ordered",'pg5'!C439,"")</f>
        <v/>
      </c>
      <c r="AE2437" s="2" t="str">
        <f>IF('pg5'!C439&lt;&gt;"",COUNTIF(AD2:AD3002,'pg5'!C439)&gt;4,"--")</f>
        <v>--</v>
      </c>
      <c r="AF2437" s="1" t="str">
        <f ca="1">IF(startDate="",0,IF(AND('pg5'!T439&gt;=startDate,'pg5'!T439&lt;=endDate,'pg5'!R439&lt;&gt;""),'pg5'!R439,""))</f>
        <v/>
      </c>
      <c r="AG2437" s="110" t="str">
        <f>IF(AC2437="","",COUNTIFS(AC2:AC3002,AC2437))</f>
        <v/>
      </c>
      <c r="AH2437" s="2" t="str">
        <f ca="1">IFERROR(MONTH('pg5'!T439),"--")</f>
        <v>--</v>
      </c>
      <c r="AI2437" s="1">
        <f ca="1">COUNTIFS(AC2:AC3002,'pg5'!C439,AH2:AH3002,AH2437)</f>
        <v>0</v>
      </c>
    </row>
    <row r="2438" spans="27:35" ht="12.75" customHeight="1">
      <c r="AA2438" s="1">
        <f t="shared" si="39"/>
        <v>2437</v>
      </c>
      <c r="AB2438" s="1" t="b">
        <f>AND('pg5'!S440&lt;&gt;"Cancelled",'pg5'!S440&lt;&gt;"Account",'pg5'!S440&lt;&gt;"Pending",'pg5'!S440&lt;&gt;"")</f>
        <v>0</v>
      </c>
      <c r="AC2438" s="1" t="str">
        <f>IF(AB2438=TRUE,'pg5'!C440,"")</f>
        <v/>
      </c>
      <c r="AD2438" s="1" t="str">
        <f>IF('pg5'!S440="Ordered",'pg5'!C440,"")</f>
        <v/>
      </c>
      <c r="AE2438" s="2" t="str">
        <f>IF('pg5'!C440&lt;&gt;"",COUNTIF(AD2:AD3002,'pg5'!C440)&gt;4,"--")</f>
        <v>--</v>
      </c>
      <c r="AF2438" s="1" t="str">
        <f ca="1">IF(startDate="",0,IF(AND('pg5'!T440&gt;=startDate,'pg5'!T440&lt;=endDate,'pg5'!R440&lt;&gt;""),'pg5'!R440,""))</f>
        <v/>
      </c>
      <c r="AG2438" s="110" t="str">
        <f>IF(AC2438="","",COUNTIFS(AC2:AC3002,AC2438))</f>
        <v/>
      </c>
      <c r="AH2438" s="2" t="str">
        <f ca="1">IFERROR(MONTH('pg5'!T440),"--")</f>
        <v>--</v>
      </c>
      <c r="AI2438" s="1">
        <f ca="1">COUNTIFS(AC2:AC3002,'pg5'!C440,AH2:AH3002,AH2438)</f>
        <v>0</v>
      </c>
    </row>
    <row r="2439" spans="27:35" ht="12.75" customHeight="1">
      <c r="AA2439" s="1">
        <f t="shared" si="39"/>
        <v>2438</v>
      </c>
      <c r="AB2439" s="1" t="b">
        <f>AND('pg5'!S441&lt;&gt;"Cancelled",'pg5'!S441&lt;&gt;"Account",'pg5'!S441&lt;&gt;"Pending",'pg5'!S441&lt;&gt;"")</f>
        <v>0</v>
      </c>
      <c r="AC2439" s="1" t="str">
        <f>IF(AB2439=TRUE,'pg5'!C441,"")</f>
        <v/>
      </c>
      <c r="AD2439" s="1" t="str">
        <f>IF('pg5'!S441="Ordered",'pg5'!C441,"")</f>
        <v/>
      </c>
      <c r="AE2439" s="2" t="str">
        <f>IF('pg5'!C441&lt;&gt;"",COUNTIF(AD2:AD3002,'pg5'!C441)&gt;4,"--")</f>
        <v>--</v>
      </c>
      <c r="AF2439" s="1" t="str">
        <f ca="1">IF(startDate="",0,IF(AND('pg5'!T441&gt;=startDate,'pg5'!T441&lt;=endDate,'pg5'!R441&lt;&gt;""),'pg5'!R441,""))</f>
        <v/>
      </c>
      <c r="AG2439" s="110" t="str">
        <f>IF(AC2439="","",COUNTIFS(AC2:AC3002,AC2439))</f>
        <v/>
      </c>
      <c r="AH2439" s="2" t="str">
        <f ca="1">IFERROR(MONTH('pg5'!T441),"--")</f>
        <v>--</v>
      </c>
      <c r="AI2439" s="1">
        <f ca="1">COUNTIFS(AC2:AC3002,'pg5'!C441,AH2:AH3002,AH2439)</f>
        <v>0</v>
      </c>
    </row>
    <row r="2440" spans="27:35" ht="12.75" customHeight="1">
      <c r="AA2440" s="1">
        <f t="shared" si="39"/>
        <v>2439</v>
      </c>
      <c r="AB2440" s="1" t="b">
        <f>AND('pg5'!S442&lt;&gt;"Cancelled",'pg5'!S442&lt;&gt;"Account",'pg5'!S442&lt;&gt;"Pending",'pg5'!S442&lt;&gt;"")</f>
        <v>0</v>
      </c>
      <c r="AC2440" s="1" t="str">
        <f>IF(AB2440=TRUE,'pg5'!C442,"")</f>
        <v/>
      </c>
      <c r="AD2440" s="1" t="str">
        <f>IF('pg5'!S442="Ordered",'pg5'!C442,"")</f>
        <v/>
      </c>
      <c r="AE2440" s="2" t="str">
        <f>IF('pg5'!C442&lt;&gt;"",COUNTIF(AD2:AD3002,'pg5'!C442)&gt;4,"--")</f>
        <v>--</v>
      </c>
      <c r="AF2440" s="1" t="str">
        <f ca="1">IF(startDate="",0,IF(AND('pg5'!T442&gt;=startDate,'pg5'!T442&lt;=endDate,'pg5'!R442&lt;&gt;""),'pg5'!R442,""))</f>
        <v/>
      </c>
      <c r="AG2440" s="110" t="str">
        <f>IF(AC2440="","",COUNTIFS(AC2:AC3002,AC2440))</f>
        <v/>
      </c>
      <c r="AH2440" s="2" t="str">
        <f ca="1">IFERROR(MONTH('pg5'!T442),"--")</f>
        <v>--</v>
      </c>
      <c r="AI2440" s="1">
        <f ca="1">COUNTIFS(AC2:AC3002,'pg5'!C442,AH2:AH3002,AH2440)</f>
        <v>0</v>
      </c>
    </row>
    <row r="2441" spans="27:35" ht="12.75" customHeight="1">
      <c r="AA2441" s="1">
        <f t="shared" si="39"/>
        <v>2440</v>
      </c>
      <c r="AB2441" s="1" t="b">
        <f>AND('pg5'!S443&lt;&gt;"Cancelled",'pg5'!S443&lt;&gt;"Account",'pg5'!S443&lt;&gt;"Pending",'pg5'!S443&lt;&gt;"")</f>
        <v>0</v>
      </c>
      <c r="AC2441" s="1" t="str">
        <f>IF(AB2441=TRUE,'pg5'!C443,"")</f>
        <v/>
      </c>
      <c r="AD2441" s="1" t="str">
        <f>IF('pg5'!S443="Ordered",'pg5'!C443,"")</f>
        <v/>
      </c>
      <c r="AE2441" s="2" t="str">
        <f>IF('pg5'!C443&lt;&gt;"",COUNTIF(AD2:AD3002,'pg5'!C443)&gt;4,"--")</f>
        <v>--</v>
      </c>
      <c r="AF2441" s="1" t="str">
        <f ca="1">IF(startDate="",0,IF(AND('pg5'!T443&gt;=startDate,'pg5'!T443&lt;=endDate,'pg5'!R443&lt;&gt;""),'pg5'!R443,""))</f>
        <v/>
      </c>
      <c r="AG2441" s="110" t="str">
        <f>IF(AC2441="","",COUNTIFS(AC2:AC3002,AC2441))</f>
        <v/>
      </c>
      <c r="AH2441" s="2" t="str">
        <f ca="1">IFERROR(MONTH('pg5'!T443),"--")</f>
        <v>--</v>
      </c>
      <c r="AI2441" s="1">
        <f ca="1">COUNTIFS(AC2:AC3002,'pg5'!C443,AH2:AH3002,AH2441)</f>
        <v>0</v>
      </c>
    </row>
    <row r="2442" spans="27:35" ht="12.75" customHeight="1">
      <c r="AA2442" s="1">
        <f t="shared" si="39"/>
        <v>2441</v>
      </c>
      <c r="AB2442" s="1" t="b">
        <f>AND('pg5'!S444&lt;&gt;"Cancelled",'pg5'!S444&lt;&gt;"Account",'pg5'!S444&lt;&gt;"Pending",'pg5'!S444&lt;&gt;"")</f>
        <v>0</v>
      </c>
      <c r="AC2442" s="1" t="str">
        <f>IF(AB2442=TRUE,'pg5'!C444,"")</f>
        <v/>
      </c>
      <c r="AD2442" s="1" t="str">
        <f>IF('pg5'!S444="Ordered",'pg5'!C444,"")</f>
        <v/>
      </c>
      <c r="AE2442" s="2" t="str">
        <f>IF('pg5'!C444&lt;&gt;"",COUNTIF(AD2:AD3002,'pg5'!C444)&gt;4,"--")</f>
        <v>--</v>
      </c>
      <c r="AF2442" s="1" t="str">
        <f ca="1">IF(startDate="",0,IF(AND('pg5'!T444&gt;=startDate,'pg5'!T444&lt;=endDate,'pg5'!R444&lt;&gt;""),'pg5'!R444,""))</f>
        <v/>
      </c>
      <c r="AG2442" s="110" t="str">
        <f>IF(AC2442="","",COUNTIFS(AC2:AC3002,AC2442))</f>
        <v/>
      </c>
      <c r="AH2442" s="2" t="str">
        <f ca="1">IFERROR(MONTH('pg5'!T444),"--")</f>
        <v>--</v>
      </c>
      <c r="AI2442" s="1">
        <f ca="1">COUNTIFS(AC2:AC3002,'pg5'!C444,AH2:AH3002,AH2442)</f>
        <v>0</v>
      </c>
    </row>
    <row r="2443" spans="27:35" ht="12.75" customHeight="1">
      <c r="AA2443" s="1">
        <f t="shared" si="39"/>
        <v>2442</v>
      </c>
      <c r="AB2443" s="1" t="b">
        <f>AND('pg5'!S445&lt;&gt;"Cancelled",'pg5'!S445&lt;&gt;"Account",'pg5'!S445&lt;&gt;"Pending",'pg5'!S445&lt;&gt;"")</f>
        <v>0</v>
      </c>
      <c r="AC2443" s="1" t="str">
        <f>IF(AB2443=TRUE,'pg5'!C445,"")</f>
        <v/>
      </c>
      <c r="AD2443" s="1" t="str">
        <f>IF('pg5'!S445="Ordered",'pg5'!C445,"")</f>
        <v/>
      </c>
      <c r="AE2443" s="2" t="str">
        <f>IF('pg5'!C445&lt;&gt;"",COUNTIF(AD2:AD3002,'pg5'!C445)&gt;4,"--")</f>
        <v>--</v>
      </c>
      <c r="AF2443" s="1" t="str">
        <f ca="1">IF(startDate="",0,IF(AND('pg5'!T445&gt;=startDate,'pg5'!T445&lt;=endDate,'pg5'!R445&lt;&gt;""),'pg5'!R445,""))</f>
        <v/>
      </c>
      <c r="AG2443" s="110" t="str">
        <f>IF(AC2443="","",COUNTIFS(AC2:AC3002,AC2443))</f>
        <v/>
      </c>
      <c r="AH2443" s="2" t="str">
        <f ca="1">IFERROR(MONTH('pg5'!T445),"--")</f>
        <v>--</v>
      </c>
      <c r="AI2443" s="1">
        <f ca="1">COUNTIFS(AC2:AC3002,'pg5'!C445,AH2:AH3002,AH2443)</f>
        <v>0</v>
      </c>
    </row>
    <row r="2444" spans="27:35" ht="12.75" customHeight="1">
      <c r="AA2444" s="1">
        <f t="shared" si="39"/>
        <v>2443</v>
      </c>
      <c r="AB2444" s="1" t="b">
        <f>AND('pg5'!S446&lt;&gt;"Cancelled",'pg5'!S446&lt;&gt;"Account",'pg5'!S446&lt;&gt;"Pending",'pg5'!S446&lt;&gt;"")</f>
        <v>0</v>
      </c>
      <c r="AC2444" s="1" t="str">
        <f>IF(AB2444=TRUE,'pg5'!C446,"")</f>
        <v/>
      </c>
      <c r="AD2444" s="1" t="str">
        <f>IF('pg5'!S446="Ordered",'pg5'!C446,"")</f>
        <v/>
      </c>
      <c r="AE2444" s="2" t="str">
        <f>IF('pg5'!C446&lt;&gt;"",COUNTIF(AD2:AD3002,'pg5'!C446)&gt;4,"--")</f>
        <v>--</v>
      </c>
      <c r="AF2444" s="1" t="str">
        <f ca="1">IF(startDate="",0,IF(AND('pg5'!T446&gt;=startDate,'pg5'!T446&lt;=endDate,'pg5'!R446&lt;&gt;""),'pg5'!R446,""))</f>
        <v/>
      </c>
      <c r="AG2444" s="110" t="str">
        <f>IF(AC2444="","",COUNTIFS(AC2:AC3002,AC2444))</f>
        <v/>
      </c>
      <c r="AH2444" s="2" t="str">
        <f ca="1">IFERROR(MONTH('pg5'!T446),"--")</f>
        <v>--</v>
      </c>
      <c r="AI2444" s="1">
        <f ca="1">COUNTIFS(AC2:AC3002,'pg5'!C446,AH2:AH3002,AH2444)</f>
        <v>0</v>
      </c>
    </row>
    <row r="2445" spans="27:35" ht="12.75" customHeight="1">
      <c r="AA2445" s="1">
        <f t="shared" si="39"/>
        <v>2444</v>
      </c>
      <c r="AB2445" s="1" t="b">
        <f>AND('pg5'!S447&lt;&gt;"Cancelled",'pg5'!S447&lt;&gt;"Account",'pg5'!S447&lt;&gt;"Pending",'pg5'!S447&lt;&gt;"")</f>
        <v>0</v>
      </c>
      <c r="AC2445" s="1" t="str">
        <f>IF(AB2445=TRUE,'pg5'!C447,"")</f>
        <v/>
      </c>
      <c r="AD2445" s="1" t="str">
        <f>IF('pg5'!S447="Ordered",'pg5'!C447,"")</f>
        <v/>
      </c>
      <c r="AE2445" s="2" t="str">
        <f>IF('pg5'!C447&lt;&gt;"",COUNTIF(AD2:AD3002,'pg5'!C447)&gt;4,"--")</f>
        <v>--</v>
      </c>
      <c r="AF2445" s="1" t="str">
        <f ca="1">IF(startDate="",0,IF(AND('pg5'!T447&gt;=startDate,'pg5'!T447&lt;=endDate,'pg5'!R447&lt;&gt;""),'pg5'!R447,""))</f>
        <v/>
      </c>
      <c r="AG2445" s="110" t="str">
        <f>IF(AC2445="","",COUNTIFS(AC2:AC3002,AC2445))</f>
        <v/>
      </c>
      <c r="AH2445" s="2" t="str">
        <f ca="1">IFERROR(MONTH('pg5'!T447),"--")</f>
        <v>--</v>
      </c>
      <c r="AI2445" s="1">
        <f ca="1">COUNTIFS(AC2:AC3002,'pg5'!C447,AH2:AH3002,AH2445)</f>
        <v>0</v>
      </c>
    </row>
    <row r="2446" spans="27:35" ht="12.75" customHeight="1">
      <c r="AA2446" s="1">
        <f t="shared" si="39"/>
        <v>2445</v>
      </c>
      <c r="AB2446" s="1" t="b">
        <f>AND('pg5'!S448&lt;&gt;"Cancelled",'pg5'!S448&lt;&gt;"Account",'pg5'!S448&lt;&gt;"Pending",'pg5'!S448&lt;&gt;"")</f>
        <v>0</v>
      </c>
      <c r="AC2446" s="1" t="str">
        <f>IF(AB2446=TRUE,'pg5'!C448,"")</f>
        <v/>
      </c>
      <c r="AD2446" s="1" t="str">
        <f>IF('pg5'!S448="Ordered",'pg5'!C448,"")</f>
        <v/>
      </c>
      <c r="AE2446" s="2" t="str">
        <f>IF('pg5'!C448&lt;&gt;"",COUNTIF(AD2:AD3002,'pg5'!C448)&gt;4,"--")</f>
        <v>--</v>
      </c>
      <c r="AF2446" s="1" t="str">
        <f ca="1">IF(startDate="",0,IF(AND('pg5'!T448&gt;=startDate,'pg5'!T448&lt;=endDate,'pg5'!R448&lt;&gt;""),'pg5'!R448,""))</f>
        <v/>
      </c>
      <c r="AG2446" s="110" t="str">
        <f>IF(AC2446="","",COUNTIFS(AC2:AC3002,AC2446))</f>
        <v/>
      </c>
      <c r="AH2446" s="2" t="str">
        <f ca="1">IFERROR(MONTH('pg5'!T448),"--")</f>
        <v>--</v>
      </c>
      <c r="AI2446" s="1">
        <f ca="1">COUNTIFS(AC2:AC3002,'pg5'!C448,AH2:AH3002,AH2446)</f>
        <v>0</v>
      </c>
    </row>
    <row r="2447" spans="27:35" ht="12.75" customHeight="1">
      <c r="AA2447" s="1">
        <f t="shared" si="39"/>
        <v>2446</v>
      </c>
      <c r="AB2447" s="1" t="b">
        <f>AND('pg5'!S449&lt;&gt;"Cancelled",'pg5'!S449&lt;&gt;"Account",'pg5'!S449&lt;&gt;"Pending",'pg5'!S449&lt;&gt;"")</f>
        <v>0</v>
      </c>
      <c r="AC2447" s="1" t="str">
        <f>IF(AB2447=TRUE,'pg5'!C449,"")</f>
        <v/>
      </c>
      <c r="AD2447" s="1" t="str">
        <f>IF('pg5'!S449="Ordered",'pg5'!C449,"")</f>
        <v/>
      </c>
      <c r="AE2447" s="2" t="str">
        <f>IF('pg5'!C449&lt;&gt;"",COUNTIF(AD2:AD3002,'pg5'!C449)&gt;4,"--")</f>
        <v>--</v>
      </c>
      <c r="AF2447" s="1" t="str">
        <f ca="1">IF(startDate="",0,IF(AND('pg5'!T449&gt;=startDate,'pg5'!T449&lt;=endDate,'pg5'!R449&lt;&gt;""),'pg5'!R449,""))</f>
        <v/>
      </c>
      <c r="AG2447" s="110" t="str">
        <f>IF(AC2447="","",COUNTIFS(AC2:AC3002,AC2447))</f>
        <v/>
      </c>
      <c r="AH2447" s="2" t="str">
        <f ca="1">IFERROR(MONTH('pg5'!T449),"--")</f>
        <v>--</v>
      </c>
      <c r="AI2447" s="1">
        <f ca="1">COUNTIFS(AC2:AC3002,'pg5'!C449,AH2:AH3002,AH2447)</f>
        <v>0</v>
      </c>
    </row>
    <row r="2448" spans="27:35" ht="12.75" customHeight="1">
      <c r="AA2448" s="1">
        <f t="shared" si="39"/>
        <v>2447</v>
      </c>
      <c r="AB2448" s="1" t="b">
        <f>AND('pg5'!S450&lt;&gt;"Cancelled",'pg5'!S450&lt;&gt;"Account",'pg5'!S450&lt;&gt;"Pending",'pg5'!S450&lt;&gt;"")</f>
        <v>0</v>
      </c>
      <c r="AC2448" s="1" t="str">
        <f>IF(AB2448=TRUE,'pg5'!C450,"")</f>
        <v/>
      </c>
      <c r="AD2448" s="1" t="str">
        <f>IF('pg5'!S450="Ordered",'pg5'!C450,"")</f>
        <v/>
      </c>
      <c r="AE2448" s="2" t="str">
        <f>IF('pg5'!C450&lt;&gt;"",COUNTIF(AD2:AD3002,'pg5'!C450)&gt;4,"--")</f>
        <v>--</v>
      </c>
      <c r="AF2448" s="1" t="str">
        <f ca="1">IF(startDate="",0,IF(AND('pg5'!T450&gt;=startDate,'pg5'!T450&lt;=endDate,'pg5'!R450&lt;&gt;""),'pg5'!R450,""))</f>
        <v/>
      </c>
      <c r="AG2448" s="110" t="str">
        <f>IF(AC2448="","",COUNTIFS(AC2:AC3002,AC2448))</f>
        <v/>
      </c>
      <c r="AH2448" s="2" t="str">
        <f ca="1">IFERROR(MONTH('pg5'!T450),"--")</f>
        <v>--</v>
      </c>
      <c r="AI2448" s="1">
        <f ca="1">COUNTIFS(AC2:AC3002,'pg5'!C450,AH2:AH3002,AH2448)</f>
        <v>0</v>
      </c>
    </row>
    <row r="2449" spans="27:35" ht="12.75" customHeight="1">
      <c r="AA2449" s="1">
        <f t="shared" si="39"/>
        <v>2448</v>
      </c>
      <c r="AB2449" s="1" t="b">
        <f>AND('pg5'!S451&lt;&gt;"Cancelled",'pg5'!S451&lt;&gt;"Account",'pg5'!S451&lt;&gt;"Pending",'pg5'!S451&lt;&gt;"")</f>
        <v>0</v>
      </c>
      <c r="AC2449" s="1" t="str">
        <f>IF(AB2449=TRUE,'pg5'!C451,"")</f>
        <v/>
      </c>
      <c r="AD2449" s="1" t="str">
        <f>IF('pg5'!S451="Ordered",'pg5'!C451,"")</f>
        <v/>
      </c>
      <c r="AE2449" s="2" t="str">
        <f>IF('pg5'!C451&lt;&gt;"",COUNTIF(AD2:AD3002,'pg5'!C451)&gt;4,"--")</f>
        <v>--</v>
      </c>
      <c r="AF2449" s="1" t="str">
        <f ca="1">IF(startDate="",0,IF(AND('pg5'!T451&gt;=startDate,'pg5'!T451&lt;=endDate,'pg5'!R451&lt;&gt;""),'pg5'!R451,""))</f>
        <v/>
      </c>
      <c r="AG2449" s="110" t="str">
        <f>IF(AC2449="","",COUNTIFS(AC2:AC3002,AC2449))</f>
        <v/>
      </c>
      <c r="AH2449" s="2" t="str">
        <f ca="1">IFERROR(MONTH('pg5'!T451),"--")</f>
        <v>--</v>
      </c>
      <c r="AI2449" s="1">
        <f ca="1">COUNTIFS(AC2:AC3002,'pg5'!C451,AH2:AH3002,AH2449)</f>
        <v>0</v>
      </c>
    </row>
    <row r="2450" spans="27:35" ht="12.75" customHeight="1">
      <c r="AA2450" s="1">
        <f t="shared" si="39"/>
        <v>2449</v>
      </c>
      <c r="AB2450" s="1" t="b">
        <f>AND('pg5'!S452&lt;&gt;"Cancelled",'pg5'!S452&lt;&gt;"Account",'pg5'!S452&lt;&gt;"Pending",'pg5'!S452&lt;&gt;"")</f>
        <v>0</v>
      </c>
      <c r="AC2450" s="1" t="str">
        <f>IF(AB2450=TRUE,'pg5'!C452,"")</f>
        <v/>
      </c>
      <c r="AD2450" s="1" t="str">
        <f>IF('pg5'!S452="Ordered",'pg5'!C452,"")</f>
        <v/>
      </c>
      <c r="AE2450" s="2" t="str">
        <f>IF('pg5'!C452&lt;&gt;"",COUNTIF(AD2:AD3002,'pg5'!C452)&gt;4,"--")</f>
        <v>--</v>
      </c>
      <c r="AF2450" s="1" t="str">
        <f ca="1">IF(startDate="",0,IF(AND('pg5'!T452&gt;=startDate,'pg5'!T452&lt;=endDate,'pg5'!R452&lt;&gt;""),'pg5'!R452,""))</f>
        <v/>
      </c>
      <c r="AG2450" s="110" t="str">
        <f>IF(AC2450="","",COUNTIFS(AC2:AC3002,AC2450))</f>
        <v/>
      </c>
      <c r="AH2450" s="2" t="str">
        <f ca="1">IFERROR(MONTH('pg5'!T452),"--")</f>
        <v>--</v>
      </c>
      <c r="AI2450" s="1">
        <f ca="1">COUNTIFS(AC2:AC3002,'pg5'!C452,AH2:AH3002,AH2450)</f>
        <v>0</v>
      </c>
    </row>
    <row r="2451" spans="27:35" ht="12.75" customHeight="1">
      <c r="AA2451" s="1">
        <f t="shared" si="39"/>
        <v>2450</v>
      </c>
      <c r="AB2451" s="1" t="b">
        <f>AND('pg5'!S453&lt;&gt;"Cancelled",'pg5'!S453&lt;&gt;"Account",'pg5'!S453&lt;&gt;"Pending",'pg5'!S453&lt;&gt;"")</f>
        <v>0</v>
      </c>
      <c r="AC2451" s="1" t="str">
        <f>IF(AB2451=TRUE,'pg5'!C453,"")</f>
        <v/>
      </c>
      <c r="AD2451" s="1" t="str">
        <f>IF('pg5'!S453="Ordered",'pg5'!C453,"")</f>
        <v/>
      </c>
      <c r="AE2451" s="2" t="str">
        <f>IF('pg5'!C453&lt;&gt;"",COUNTIF(AD2:AD3002,'pg5'!C453)&gt;4,"--")</f>
        <v>--</v>
      </c>
      <c r="AF2451" s="1" t="str">
        <f ca="1">IF(startDate="",0,IF(AND('pg5'!T453&gt;=startDate,'pg5'!T453&lt;=endDate,'pg5'!R453&lt;&gt;""),'pg5'!R453,""))</f>
        <v/>
      </c>
      <c r="AG2451" s="110" t="str">
        <f>IF(AC2451="","",COUNTIFS(AC2:AC3002,AC2451))</f>
        <v/>
      </c>
      <c r="AH2451" s="2" t="str">
        <f ca="1">IFERROR(MONTH('pg5'!T453),"--")</f>
        <v>--</v>
      </c>
      <c r="AI2451" s="1">
        <f ca="1">COUNTIFS(AC2:AC3002,'pg5'!C453,AH2:AH3002,AH2451)</f>
        <v>0</v>
      </c>
    </row>
    <row r="2452" spans="27:35" ht="12.75" customHeight="1">
      <c r="AA2452" s="1">
        <f t="shared" si="39"/>
        <v>2451</v>
      </c>
      <c r="AB2452" s="1" t="b">
        <f>AND('pg5'!S454&lt;&gt;"Cancelled",'pg5'!S454&lt;&gt;"Account",'pg5'!S454&lt;&gt;"Pending",'pg5'!S454&lt;&gt;"")</f>
        <v>0</v>
      </c>
      <c r="AC2452" s="1" t="str">
        <f>IF(AB2452=TRUE,'pg5'!C454,"")</f>
        <v/>
      </c>
      <c r="AD2452" s="1" t="str">
        <f>IF('pg5'!S454="Ordered",'pg5'!C454,"")</f>
        <v/>
      </c>
      <c r="AE2452" s="2" t="str">
        <f>IF('pg5'!C454&lt;&gt;"",COUNTIF(AD2:AD3002,'pg5'!C454)&gt;4,"--")</f>
        <v>--</v>
      </c>
      <c r="AF2452" s="1" t="str">
        <f ca="1">IF(startDate="",0,IF(AND('pg5'!T454&gt;=startDate,'pg5'!T454&lt;=endDate,'pg5'!R454&lt;&gt;""),'pg5'!R454,""))</f>
        <v/>
      </c>
      <c r="AG2452" s="110" t="str">
        <f>IF(AC2452="","",COUNTIFS(AC2:AC3002,AC2452))</f>
        <v/>
      </c>
      <c r="AH2452" s="2" t="str">
        <f ca="1">IFERROR(MONTH('pg5'!T454),"--")</f>
        <v>--</v>
      </c>
      <c r="AI2452" s="1">
        <f ca="1">COUNTIFS(AC2:AC3002,'pg5'!C454,AH2:AH3002,AH2452)</f>
        <v>0</v>
      </c>
    </row>
    <row r="2453" spans="27:35" ht="12.75" customHeight="1">
      <c r="AA2453" s="1">
        <f t="shared" si="39"/>
        <v>2452</v>
      </c>
      <c r="AB2453" s="1" t="b">
        <f>AND('pg5'!S455&lt;&gt;"Cancelled",'pg5'!S455&lt;&gt;"Account",'pg5'!S455&lt;&gt;"Pending",'pg5'!S455&lt;&gt;"")</f>
        <v>0</v>
      </c>
      <c r="AC2453" s="1" t="str">
        <f>IF(AB2453=TRUE,'pg5'!C455,"")</f>
        <v/>
      </c>
      <c r="AD2453" s="1" t="str">
        <f>IF('pg5'!S455="Ordered",'pg5'!C455,"")</f>
        <v/>
      </c>
      <c r="AE2453" s="2" t="str">
        <f>IF('pg5'!C455&lt;&gt;"",COUNTIF(AD2:AD3002,'pg5'!C455)&gt;4,"--")</f>
        <v>--</v>
      </c>
      <c r="AF2453" s="1" t="str">
        <f ca="1">IF(startDate="",0,IF(AND('pg5'!T455&gt;=startDate,'pg5'!T455&lt;=endDate,'pg5'!R455&lt;&gt;""),'pg5'!R455,""))</f>
        <v/>
      </c>
      <c r="AG2453" s="110" t="str">
        <f>IF(AC2453="","",COUNTIFS(AC2:AC3002,AC2453))</f>
        <v/>
      </c>
      <c r="AH2453" s="2" t="str">
        <f ca="1">IFERROR(MONTH('pg5'!T455),"--")</f>
        <v>--</v>
      </c>
      <c r="AI2453" s="1">
        <f ca="1">COUNTIFS(AC2:AC3002,'pg5'!C455,AH2:AH3002,AH2453)</f>
        <v>0</v>
      </c>
    </row>
    <row r="2454" spans="27:35" ht="12.75" customHeight="1">
      <c r="AA2454" s="1">
        <f t="shared" si="39"/>
        <v>2453</v>
      </c>
      <c r="AB2454" s="1" t="b">
        <f>AND('pg5'!S456&lt;&gt;"Cancelled",'pg5'!S456&lt;&gt;"Account",'pg5'!S456&lt;&gt;"Pending",'pg5'!S456&lt;&gt;"")</f>
        <v>0</v>
      </c>
      <c r="AC2454" s="1" t="str">
        <f>IF(AB2454=TRUE,'pg5'!C456,"")</f>
        <v/>
      </c>
      <c r="AD2454" s="1" t="str">
        <f>IF('pg5'!S456="Ordered",'pg5'!C456,"")</f>
        <v/>
      </c>
      <c r="AE2454" s="2" t="str">
        <f>IF('pg5'!C456&lt;&gt;"",COUNTIF(AD2:AD3002,'pg5'!C456)&gt;4,"--")</f>
        <v>--</v>
      </c>
      <c r="AF2454" s="1" t="str">
        <f ca="1">IF(startDate="",0,IF(AND('pg5'!T456&gt;=startDate,'pg5'!T456&lt;=endDate,'pg5'!R456&lt;&gt;""),'pg5'!R456,""))</f>
        <v/>
      </c>
      <c r="AG2454" s="110" t="str">
        <f>IF(AC2454="","",COUNTIFS(AC2:AC3002,AC2454))</f>
        <v/>
      </c>
      <c r="AH2454" s="2" t="str">
        <f ca="1">IFERROR(MONTH('pg5'!T456),"--")</f>
        <v>--</v>
      </c>
      <c r="AI2454" s="1">
        <f ca="1">COUNTIFS(AC2:AC3002,'pg5'!C456,AH2:AH3002,AH2454)</f>
        <v>0</v>
      </c>
    </row>
    <row r="2455" spans="27:35" ht="12.75" customHeight="1">
      <c r="AA2455" s="1">
        <f t="shared" si="39"/>
        <v>2454</v>
      </c>
      <c r="AB2455" s="1" t="b">
        <f>AND('pg5'!S457&lt;&gt;"Cancelled",'pg5'!S457&lt;&gt;"Account",'pg5'!S457&lt;&gt;"Pending",'pg5'!S457&lt;&gt;"")</f>
        <v>0</v>
      </c>
      <c r="AC2455" s="1" t="str">
        <f>IF(AB2455=TRUE,'pg5'!C457,"")</f>
        <v/>
      </c>
      <c r="AD2455" s="1" t="str">
        <f>IF('pg5'!S457="Ordered",'pg5'!C457,"")</f>
        <v/>
      </c>
      <c r="AE2455" s="2" t="str">
        <f>IF('pg5'!C457&lt;&gt;"",COUNTIF(AD2:AD3002,'pg5'!C457)&gt;4,"--")</f>
        <v>--</v>
      </c>
      <c r="AF2455" s="1" t="str">
        <f ca="1">IF(startDate="",0,IF(AND('pg5'!T457&gt;=startDate,'pg5'!T457&lt;=endDate,'pg5'!R457&lt;&gt;""),'pg5'!R457,""))</f>
        <v/>
      </c>
      <c r="AG2455" s="110" t="str">
        <f>IF(AC2455="","",COUNTIFS(AC2:AC3002,AC2455))</f>
        <v/>
      </c>
      <c r="AH2455" s="2" t="str">
        <f ca="1">IFERROR(MONTH('pg5'!T457),"--")</f>
        <v>--</v>
      </c>
      <c r="AI2455" s="1">
        <f ca="1">COUNTIFS(AC2:AC3002,'pg5'!C457,AH2:AH3002,AH2455)</f>
        <v>0</v>
      </c>
    </row>
    <row r="2456" spans="27:35" ht="12.75" customHeight="1">
      <c r="AA2456" s="1">
        <f t="shared" si="39"/>
        <v>2455</v>
      </c>
      <c r="AB2456" s="1" t="b">
        <f>AND('pg5'!S458&lt;&gt;"Cancelled",'pg5'!S458&lt;&gt;"Account",'pg5'!S458&lt;&gt;"Pending",'pg5'!S458&lt;&gt;"")</f>
        <v>0</v>
      </c>
      <c r="AC2456" s="1" t="str">
        <f>IF(AB2456=TRUE,'pg5'!C458,"")</f>
        <v/>
      </c>
      <c r="AD2456" s="1" t="str">
        <f>IF('pg5'!S458="Ordered",'pg5'!C458,"")</f>
        <v/>
      </c>
      <c r="AE2456" s="2" t="str">
        <f>IF('pg5'!C458&lt;&gt;"",COUNTIF(AD2:AD3002,'pg5'!C458)&gt;4,"--")</f>
        <v>--</v>
      </c>
      <c r="AF2456" s="1" t="str">
        <f ca="1">IF(startDate="",0,IF(AND('pg5'!T458&gt;=startDate,'pg5'!T458&lt;=endDate,'pg5'!R458&lt;&gt;""),'pg5'!R458,""))</f>
        <v/>
      </c>
      <c r="AG2456" s="110" t="str">
        <f>IF(AC2456="","",COUNTIFS(AC2:AC3002,AC2456))</f>
        <v/>
      </c>
      <c r="AH2456" s="2" t="str">
        <f ca="1">IFERROR(MONTH('pg5'!T458),"--")</f>
        <v>--</v>
      </c>
      <c r="AI2456" s="1">
        <f ca="1">COUNTIFS(AC2:AC3002,'pg5'!C458,AH2:AH3002,AH2456)</f>
        <v>0</v>
      </c>
    </row>
    <row r="2457" spans="27:35" ht="12.75" customHeight="1">
      <c r="AA2457" s="1">
        <f t="shared" si="39"/>
        <v>2456</v>
      </c>
      <c r="AB2457" s="1" t="b">
        <f>AND('pg5'!S459&lt;&gt;"Cancelled",'pg5'!S459&lt;&gt;"Account",'pg5'!S459&lt;&gt;"Pending",'pg5'!S459&lt;&gt;"")</f>
        <v>0</v>
      </c>
      <c r="AC2457" s="1" t="str">
        <f>IF(AB2457=TRUE,'pg5'!C459,"")</f>
        <v/>
      </c>
      <c r="AD2457" s="1" t="str">
        <f>IF('pg5'!S459="Ordered",'pg5'!C459,"")</f>
        <v/>
      </c>
      <c r="AE2457" s="2" t="str">
        <f>IF('pg5'!C459&lt;&gt;"",COUNTIF(AD2:AD3002,'pg5'!C459)&gt;4,"--")</f>
        <v>--</v>
      </c>
      <c r="AF2457" s="1" t="str">
        <f ca="1">IF(startDate="",0,IF(AND('pg5'!T459&gt;=startDate,'pg5'!T459&lt;=endDate,'pg5'!R459&lt;&gt;""),'pg5'!R459,""))</f>
        <v/>
      </c>
      <c r="AG2457" s="110" t="str">
        <f>IF(AC2457="","",COUNTIFS(AC2:AC3002,AC2457))</f>
        <v/>
      </c>
      <c r="AH2457" s="2" t="str">
        <f ca="1">IFERROR(MONTH('pg5'!T459),"--")</f>
        <v>--</v>
      </c>
      <c r="AI2457" s="1">
        <f ca="1">COUNTIFS(AC2:AC3002,'pg5'!C459,AH2:AH3002,AH2457)</f>
        <v>0</v>
      </c>
    </row>
    <row r="2458" spans="27:35" ht="12.75" customHeight="1">
      <c r="AA2458" s="1">
        <f t="shared" si="39"/>
        <v>2457</v>
      </c>
      <c r="AB2458" s="1" t="b">
        <f>AND('pg5'!S460&lt;&gt;"Cancelled",'pg5'!S460&lt;&gt;"Account",'pg5'!S460&lt;&gt;"Pending",'pg5'!S460&lt;&gt;"")</f>
        <v>0</v>
      </c>
      <c r="AC2458" s="1" t="str">
        <f>IF(AB2458=TRUE,'pg5'!C460,"")</f>
        <v/>
      </c>
      <c r="AD2458" s="1" t="str">
        <f>IF('pg5'!S460="Ordered",'pg5'!C460,"")</f>
        <v/>
      </c>
      <c r="AE2458" s="2" t="str">
        <f>IF('pg5'!C460&lt;&gt;"",COUNTIF(AD2:AD3002,'pg5'!C460)&gt;4,"--")</f>
        <v>--</v>
      </c>
      <c r="AF2458" s="1" t="str">
        <f ca="1">IF(startDate="",0,IF(AND('pg5'!T460&gt;=startDate,'pg5'!T460&lt;=endDate,'pg5'!R460&lt;&gt;""),'pg5'!R460,""))</f>
        <v/>
      </c>
      <c r="AG2458" s="110" t="str">
        <f>IF(AC2458="","",COUNTIFS(AC2:AC3002,AC2458))</f>
        <v/>
      </c>
      <c r="AH2458" s="2" t="str">
        <f ca="1">IFERROR(MONTH('pg5'!T460),"--")</f>
        <v>--</v>
      </c>
      <c r="AI2458" s="1">
        <f ca="1">COUNTIFS(AC2:AC3002,'pg5'!C460,AH2:AH3002,AH2458)</f>
        <v>0</v>
      </c>
    </row>
    <row r="2459" spans="27:35" ht="12.75" customHeight="1">
      <c r="AA2459" s="1">
        <f t="shared" si="39"/>
        <v>2458</v>
      </c>
      <c r="AB2459" s="1" t="b">
        <f>AND('pg5'!S461&lt;&gt;"Cancelled",'pg5'!S461&lt;&gt;"Account",'pg5'!S461&lt;&gt;"Pending",'pg5'!S461&lt;&gt;"")</f>
        <v>0</v>
      </c>
      <c r="AC2459" s="1" t="str">
        <f>IF(AB2459=TRUE,'pg5'!C461,"")</f>
        <v/>
      </c>
      <c r="AD2459" s="1" t="str">
        <f>IF('pg5'!S461="Ordered",'pg5'!C461,"")</f>
        <v/>
      </c>
      <c r="AE2459" s="2" t="str">
        <f>IF('pg5'!C461&lt;&gt;"",COUNTIF(AD2:AD3002,'pg5'!C461)&gt;4,"--")</f>
        <v>--</v>
      </c>
      <c r="AF2459" s="1" t="str">
        <f ca="1">IF(startDate="",0,IF(AND('pg5'!T461&gt;=startDate,'pg5'!T461&lt;=endDate,'pg5'!R461&lt;&gt;""),'pg5'!R461,""))</f>
        <v/>
      </c>
      <c r="AG2459" s="110" t="str">
        <f>IF(AC2459="","",COUNTIFS(AC2:AC3002,AC2459))</f>
        <v/>
      </c>
      <c r="AH2459" s="2" t="str">
        <f ca="1">IFERROR(MONTH('pg5'!T461),"--")</f>
        <v>--</v>
      </c>
      <c r="AI2459" s="1">
        <f ca="1">COUNTIFS(AC2:AC3002,'pg5'!C461,AH2:AH3002,AH2459)</f>
        <v>0</v>
      </c>
    </row>
    <row r="2460" spans="27:35" ht="12.75" customHeight="1">
      <c r="AA2460" s="1">
        <f t="shared" si="39"/>
        <v>2459</v>
      </c>
      <c r="AB2460" s="1" t="b">
        <f>AND('pg5'!S462&lt;&gt;"Cancelled",'pg5'!S462&lt;&gt;"Account",'pg5'!S462&lt;&gt;"Pending",'pg5'!S462&lt;&gt;"")</f>
        <v>0</v>
      </c>
      <c r="AC2460" s="1" t="str">
        <f>IF(AB2460=TRUE,'pg5'!C462,"")</f>
        <v/>
      </c>
      <c r="AD2460" s="1" t="str">
        <f>IF('pg5'!S462="Ordered",'pg5'!C462,"")</f>
        <v/>
      </c>
      <c r="AE2460" s="2" t="str">
        <f>IF('pg5'!C462&lt;&gt;"",COUNTIF(AD2:AD3002,'pg5'!C462)&gt;4,"--")</f>
        <v>--</v>
      </c>
      <c r="AF2460" s="1" t="str">
        <f ca="1">IF(startDate="",0,IF(AND('pg5'!T462&gt;=startDate,'pg5'!T462&lt;=endDate,'pg5'!R462&lt;&gt;""),'pg5'!R462,""))</f>
        <v/>
      </c>
      <c r="AG2460" s="110" t="str">
        <f>IF(AC2460="","",COUNTIFS(AC2:AC3002,AC2460))</f>
        <v/>
      </c>
      <c r="AH2460" s="2" t="str">
        <f ca="1">IFERROR(MONTH('pg5'!T462),"--")</f>
        <v>--</v>
      </c>
      <c r="AI2460" s="1">
        <f ca="1">COUNTIFS(AC2:AC3002,'pg5'!C462,AH2:AH3002,AH2460)</f>
        <v>0</v>
      </c>
    </row>
    <row r="2461" spans="27:35" ht="12.75" customHeight="1">
      <c r="AA2461" s="1">
        <f t="shared" si="39"/>
        <v>2460</v>
      </c>
      <c r="AB2461" s="1" t="b">
        <f>AND('pg5'!S463&lt;&gt;"Cancelled",'pg5'!S463&lt;&gt;"Account",'pg5'!S463&lt;&gt;"Pending",'pg5'!S463&lt;&gt;"")</f>
        <v>0</v>
      </c>
      <c r="AC2461" s="1" t="str">
        <f>IF(AB2461=TRUE,'pg5'!C463,"")</f>
        <v/>
      </c>
      <c r="AD2461" s="1" t="str">
        <f>IF('pg5'!S463="Ordered",'pg5'!C463,"")</f>
        <v/>
      </c>
      <c r="AE2461" s="2" t="str">
        <f>IF('pg5'!C463&lt;&gt;"",COUNTIF(AD2:AD3002,'pg5'!C463)&gt;4,"--")</f>
        <v>--</v>
      </c>
      <c r="AF2461" s="1" t="str">
        <f ca="1">IF(startDate="",0,IF(AND('pg5'!T463&gt;=startDate,'pg5'!T463&lt;=endDate,'pg5'!R463&lt;&gt;""),'pg5'!R463,""))</f>
        <v/>
      </c>
      <c r="AG2461" s="110" t="str">
        <f>IF(AC2461="","",COUNTIFS(AC2:AC3002,AC2461))</f>
        <v/>
      </c>
      <c r="AH2461" s="2" t="str">
        <f ca="1">IFERROR(MONTH('pg5'!T463),"--")</f>
        <v>--</v>
      </c>
      <c r="AI2461" s="1">
        <f ca="1">COUNTIFS(AC2:AC3002,'pg5'!C463,AH2:AH3002,AH2461)</f>
        <v>0</v>
      </c>
    </row>
    <row r="2462" spans="27:35" ht="12.75" customHeight="1">
      <c r="AA2462" s="1">
        <f t="shared" si="39"/>
        <v>2461</v>
      </c>
      <c r="AB2462" s="1" t="b">
        <f>AND('pg5'!S464&lt;&gt;"Cancelled",'pg5'!S464&lt;&gt;"Account",'pg5'!S464&lt;&gt;"Pending",'pg5'!S464&lt;&gt;"")</f>
        <v>0</v>
      </c>
      <c r="AC2462" s="1" t="str">
        <f>IF(AB2462=TRUE,'pg5'!C464,"")</f>
        <v/>
      </c>
      <c r="AD2462" s="1" t="str">
        <f>IF('pg5'!S464="Ordered",'pg5'!C464,"")</f>
        <v/>
      </c>
      <c r="AE2462" s="2" t="str">
        <f>IF('pg5'!C464&lt;&gt;"",COUNTIF(AD2:AD3002,'pg5'!C464)&gt;4,"--")</f>
        <v>--</v>
      </c>
      <c r="AF2462" s="1" t="str">
        <f ca="1">IF(startDate="",0,IF(AND('pg5'!T464&gt;=startDate,'pg5'!T464&lt;=endDate,'pg5'!R464&lt;&gt;""),'pg5'!R464,""))</f>
        <v/>
      </c>
      <c r="AG2462" s="110" t="str">
        <f>IF(AC2462="","",COUNTIFS(AC2:AC3002,AC2462))</f>
        <v/>
      </c>
      <c r="AH2462" s="2" t="str">
        <f ca="1">IFERROR(MONTH('pg5'!T464),"--")</f>
        <v>--</v>
      </c>
      <c r="AI2462" s="1">
        <f ca="1">COUNTIFS(AC2:AC3002,'pg5'!C464,AH2:AH3002,AH2462)</f>
        <v>0</v>
      </c>
    </row>
    <row r="2463" spans="27:35" ht="12.75" customHeight="1">
      <c r="AA2463" s="1">
        <f t="shared" si="39"/>
        <v>2462</v>
      </c>
      <c r="AB2463" s="1" t="b">
        <f>AND('pg5'!S465&lt;&gt;"Cancelled",'pg5'!S465&lt;&gt;"Account",'pg5'!S465&lt;&gt;"Pending",'pg5'!S465&lt;&gt;"")</f>
        <v>0</v>
      </c>
      <c r="AC2463" s="1" t="str">
        <f>IF(AB2463=TRUE,'pg5'!C465,"")</f>
        <v/>
      </c>
      <c r="AD2463" s="1" t="str">
        <f>IF('pg5'!S465="Ordered",'pg5'!C465,"")</f>
        <v/>
      </c>
      <c r="AE2463" s="2" t="str">
        <f>IF('pg5'!C465&lt;&gt;"",COUNTIF(AD2:AD3002,'pg5'!C465)&gt;4,"--")</f>
        <v>--</v>
      </c>
      <c r="AF2463" s="1" t="str">
        <f ca="1">IF(startDate="",0,IF(AND('pg5'!T465&gt;=startDate,'pg5'!T465&lt;=endDate,'pg5'!R465&lt;&gt;""),'pg5'!R465,""))</f>
        <v/>
      </c>
      <c r="AG2463" s="110" t="str">
        <f>IF(AC2463="","",COUNTIFS(AC2:AC3002,AC2463))</f>
        <v/>
      </c>
      <c r="AH2463" s="2" t="str">
        <f ca="1">IFERROR(MONTH('pg5'!T465),"--")</f>
        <v>--</v>
      </c>
      <c r="AI2463" s="1">
        <f ca="1">COUNTIFS(AC2:AC3002,'pg5'!C465,AH2:AH3002,AH2463)</f>
        <v>0</v>
      </c>
    </row>
    <row r="2464" spans="27:35" ht="12.75" customHeight="1">
      <c r="AA2464" s="1">
        <f t="shared" si="39"/>
        <v>2463</v>
      </c>
      <c r="AB2464" s="1" t="b">
        <f>AND('pg5'!S466&lt;&gt;"Cancelled",'pg5'!S466&lt;&gt;"Account",'pg5'!S466&lt;&gt;"Pending",'pg5'!S466&lt;&gt;"")</f>
        <v>0</v>
      </c>
      <c r="AC2464" s="1" t="str">
        <f>IF(AB2464=TRUE,'pg5'!C466,"")</f>
        <v/>
      </c>
      <c r="AD2464" s="1" t="str">
        <f>IF('pg5'!S466="Ordered",'pg5'!C466,"")</f>
        <v/>
      </c>
      <c r="AE2464" s="2" t="str">
        <f>IF('pg5'!C466&lt;&gt;"",COUNTIF(AD2:AD3002,'pg5'!C466)&gt;4,"--")</f>
        <v>--</v>
      </c>
      <c r="AF2464" s="1" t="str">
        <f ca="1">IF(startDate="",0,IF(AND('pg5'!T466&gt;=startDate,'pg5'!T466&lt;=endDate,'pg5'!R466&lt;&gt;""),'pg5'!R466,""))</f>
        <v/>
      </c>
      <c r="AG2464" s="110" t="str">
        <f>IF(AC2464="","",COUNTIFS(AC2:AC3002,AC2464))</f>
        <v/>
      </c>
      <c r="AH2464" s="2" t="str">
        <f ca="1">IFERROR(MONTH('pg5'!T466),"--")</f>
        <v>--</v>
      </c>
      <c r="AI2464" s="1">
        <f ca="1">COUNTIFS(AC2:AC3002,'pg5'!C466,AH2:AH3002,AH2464)</f>
        <v>0</v>
      </c>
    </row>
    <row r="2465" spans="27:35" ht="12.75" customHeight="1">
      <c r="AA2465" s="1">
        <f t="shared" si="39"/>
        <v>2464</v>
      </c>
      <c r="AB2465" s="1" t="b">
        <f>AND('pg5'!S467&lt;&gt;"Cancelled",'pg5'!S467&lt;&gt;"Account",'pg5'!S467&lt;&gt;"Pending",'pg5'!S467&lt;&gt;"")</f>
        <v>0</v>
      </c>
      <c r="AC2465" s="1" t="str">
        <f>IF(AB2465=TRUE,'pg5'!C467,"")</f>
        <v/>
      </c>
      <c r="AD2465" s="1" t="str">
        <f>IF('pg5'!S467="Ordered",'pg5'!C467,"")</f>
        <v/>
      </c>
      <c r="AE2465" s="2" t="str">
        <f>IF('pg5'!C467&lt;&gt;"",COUNTIF(AD2:AD3002,'pg5'!C467)&gt;4,"--")</f>
        <v>--</v>
      </c>
      <c r="AF2465" s="1" t="str">
        <f ca="1">IF(startDate="",0,IF(AND('pg5'!T467&gt;=startDate,'pg5'!T467&lt;=endDate,'pg5'!R467&lt;&gt;""),'pg5'!R467,""))</f>
        <v/>
      </c>
      <c r="AG2465" s="110" t="str">
        <f>IF(AC2465="","",COUNTIFS(AC2:AC3002,AC2465))</f>
        <v/>
      </c>
      <c r="AH2465" s="2" t="str">
        <f ca="1">IFERROR(MONTH('pg5'!T467),"--")</f>
        <v>--</v>
      </c>
      <c r="AI2465" s="1">
        <f ca="1">COUNTIFS(AC2:AC3002,'pg5'!C467,AH2:AH3002,AH2465)</f>
        <v>0</v>
      </c>
    </row>
    <row r="2466" spans="27:35" ht="12.75" customHeight="1">
      <c r="AA2466" s="1">
        <f t="shared" si="39"/>
        <v>2465</v>
      </c>
      <c r="AB2466" s="1" t="b">
        <f>AND('pg5'!S468&lt;&gt;"Cancelled",'pg5'!S468&lt;&gt;"Account",'pg5'!S468&lt;&gt;"Pending",'pg5'!S468&lt;&gt;"")</f>
        <v>0</v>
      </c>
      <c r="AC2466" s="1" t="str">
        <f>IF(AB2466=TRUE,'pg5'!C468,"")</f>
        <v/>
      </c>
      <c r="AD2466" s="1" t="str">
        <f>IF('pg5'!S468="Ordered",'pg5'!C468,"")</f>
        <v/>
      </c>
      <c r="AE2466" s="2" t="str">
        <f>IF('pg5'!C468&lt;&gt;"",COUNTIF(AD2:AD3002,'pg5'!C468)&gt;4,"--")</f>
        <v>--</v>
      </c>
      <c r="AF2466" s="1" t="str">
        <f ca="1">IF(startDate="",0,IF(AND('pg5'!T468&gt;=startDate,'pg5'!T468&lt;=endDate,'pg5'!R468&lt;&gt;""),'pg5'!R468,""))</f>
        <v/>
      </c>
      <c r="AG2466" s="110" t="str">
        <f>IF(AC2466="","",COUNTIFS(AC2:AC3002,AC2466))</f>
        <v/>
      </c>
      <c r="AH2466" s="2" t="str">
        <f ca="1">IFERROR(MONTH('pg5'!T468),"--")</f>
        <v>--</v>
      </c>
      <c r="AI2466" s="1">
        <f ca="1">COUNTIFS(AC2:AC3002,'pg5'!C468,AH2:AH3002,AH2466)</f>
        <v>0</v>
      </c>
    </row>
    <row r="2467" spans="27:35" ht="12.75" customHeight="1">
      <c r="AA2467" s="1">
        <f t="shared" si="39"/>
        <v>2466</v>
      </c>
      <c r="AB2467" s="1" t="b">
        <f>AND('pg5'!S469&lt;&gt;"Cancelled",'pg5'!S469&lt;&gt;"Account",'pg5'!S469&lt;&gt;"Pending",'pg5'!S469&lt;&gt;"")</f>
        <v>0</v>
      </c>
      <c r="AC2467" s="1" t="str">
        <f>IF(AB2467=TRUE,'pg5'!C469,"")</f>
        <v/>
      </c>
      <c r="AD2467" s="1" t="str">
        <f>IF('pg5'!S469="Ordered",'pg5'!C469,"")</f>
        <v/>
      </c>
      <c r="AE2467" s="2" t="str">
        <f>IF('pg5'!C469&lt;&gt;"",COUNTIF(AD2:AD3002,'pg5'!C469)&gt;4,"--")</f>
        <v>--</v>
      </c>
      <c r="AF2467" s="1" t="str">
        <f ca="1">IF(startDate="",0,IF(AND('pg5'!T469&gt;=startDate,'pg5'!T469&lt;=endDate,'pg5'!R469&lt;&gt;""),'pg5'!R469,""))</f>
        <v/>
      </c>
      <c r="AG2467" s="110" t="str">
        <f>IF(AC2467="","",COUNTIFS(AC2:AC3002,AC2467))</f>
        <v/>
      </c>
      <c r="AH2467" s="2" t="str">
        <f ca="1">IFERROR(MONTH('pg5'!T469),"--")</f>
        <v>--</v>
      </c>
      <c r="AI2467" s="1">
        <f ca="1">COUNTIFS(AC2:AC3002,'pg5'!C469,AH2:AH3002,AH2467)</f>
        <v>0</v>
      </c>
    </row>
    <row r="2468" spans="27:35" ht="12.75" customHeight="1">
      <c r="AA2468" s="1">
        <f t="shared" si="39"/>
        <v>2467</v>
      </c>
      <c r="AB2468" s="1" t="b">
        <f>AND('pg5'!S470&lt;&gt;"Cancelled",'pg5'!S470&lt;&gt;"Account",'pg5'!S470&lt;&gt;"Pending",'pg5'!S470&lt;&gt;"")</f>
        <v>0</v>
      </c>
      <c r="AC2468" s="1" t="str">
        <f>IF(AB2468=TRUE,'pg5'!C470,"")</f>
        <v/>
      </c>
      <c r="AD2468" s="1" t="str">
        <f>IF('pg5'!S470="Ordered",'pg5'!C470,"")</f>
        <v/>
      </c>
      <c r="AE2468" s="2" t="str">
        <f>IF('pg5'!C470&lt;&gt;"",COUNTIF(AD2:AD3002,'pg5'!C470)&gt;4,"--")</f>
        <v>--</v>
      </c>
      <c r="AF2468" s="1" t="str">
        <f ca="1">IF(startDate="",0,IF(AND('pg5'!T470&gt;=startDate,'pg5'!T470&lt;=endDate,'pg5'!R470&lt;&gt;""),'pg5'!R470,""))</f>
        <v/>
      </c>
      <c r="AG2468" s="110" t="str">
        <f>IF(AC2468="","",COUNTIFS(AC2:AC3002,AC2468))</f>
        <v/>
      </c>
      <c r="AH2468" s="2" t="str">
        <f ca="1">IFERROR(MONTH('pg5'!T470),"--")</f>
        <v>--</v>
      </c>
      <c r="AI2468" s="1">
        <f ca="1">COUNTIFS(AC2:AC3002,'pg5'!C470,AH2:AH3002,AH2468)</f>
        <v>0</v>
      </c>
    </row>
    <row r="2469" spans="27:35" ht="12.75" customHeight="1">
      <c r="AA2469" s="1">
        <f t="shared" si="39"/>
        <v>2468</v>
      </c>
      <c r="AB2469" s="1" t="b">
        <f>AND('pg5'!S471&lt;&gt;"Cancelled",'pg5'!S471&lt;&gt;"Account",'pg5'!S471&lt;&gt;"Pending",'pg5'!S471&lt;&gt;"")</f>
        <v>0</v>
      </c>
      <c r="AC2469" s="1" t="str">
        <f>IF(AB2469=TRUE,'pg5'!C471,"")</f>
        <v/>
      </c>
      <c r="AD2469" s="1" t="str">
        <f>IF('pg5'!S471="Ordered",'pg5'!C471,"")</f>
        <v/>
      </c>
      <c r="AE2469" s="2" t="str">
        <f>IF('pg5'!C471&lt;&gt;"",COUNTIF(AD2:AD3002,'pg5'!C471)&gt;4,"--")</f>
        <v>--</v>
      </c>
      <c r="AF2469" s="1" t="str">
        <f ca="1">IF(startDate="",0,IF(AND('pg5'!T471&gt;=startDate,'pg5'!T471&lt;=endDate,'pg5'!R471&lt;&gt;""),'pg5'!R471,""))</f>
        <v/>
      </c>
      <c r="AG2469" s="110" t="str">
        <f>IF(AC2469="","",COUNTIFS(AC2:AC3002,AC2469))</f>
        <v/>
      </c>
      <c r="AH2469" s="2" t="str">
        <f ca="1">IFERROR(MONTH('pg5'!T471),"--")</f>
        <v>--</v>
      </c>
      <c r="AI2469" s="1">
        <f ca="1">COUNTIFS(AC2:AC3002,'pg5'!C471,AH2:AH3002,AH2469)</f>
        <v>0</v>
      </c>
    </row>
    <row r="2470" spans="27:35" ht="12.75" customHeight="1">
      <c r="AA2470" s="1">
        <f t="shared" si="39"/>
        <v>2469</v>
      </c>
      <c r="AB2470" s="1" t="b">
        <f>AND('pg5'!S472&lt;&gt;"Cancelled",'pg5'!S472&lt;&gt;"Account",'pg5'!S472&lt;&gt;"Pending",'pg5'!S472&lt;&gt;"")</f>
        <v>0</v>
      </c>
      <c r="AC2470" s="1" t="str">
        <f>IF(AB2470=TRUE,'pg5'!C472,"")</f>
        <v/>
      </c>
      <c r="AD2470" s="1" t="str">
        <f>IF('pg5'!S472="Ordered",'pg5'!C472,"")</f>
        <v/>
      </c>
      <c r="AE2470" s="2" t="str">
        <f>IF('pg5'!C472&lt;&gt;"",COUNTIF(AD2:AD3002,'pg5'!C472)&gt;4,"--")</f>
        <v>--</v>
      </c>
      <c r="AF2470" s="1" t="str">
        <f ca="1">IF(startDate="",0,IF(AND('pg5'!T472&gt;=startDate,'pg5'!T472&lt;=endDate,'pg5'!R472&lt;&gt;""),'pg5'!R472,""))</f>
        <v/>
      </c>
      <c r="AG2470" s="110" t="str">
        <f>IF(AC2470="","",COUNTIFS(AC2:AC3002,AC2470))</f>
        <v/>
      </c>
      <c r="AH2470" s="2" t="str">
        <f ca="1">IFERROR(MONTH('pg5'!T472),"--")</f>
        <v>--</v>
      </c>
      <c r="AI2470" s="1">
        <f ca="1">COUNTIFS(AC2:AC3002,'pg5'!C472,AH2:AH3002,AH2470)</f>
        <v>0</v>
      </c>
    </row>
    <row r="2471" spans="27:35" ht="12.75" customHeight="1">
      <c r="AA2471" s="1">
        <f t="shared" si="39"/>
        <v>2470</v>
      </c>
      <c r="AB2471" s="1" t="b">
        <f>AND('pg5'!S473&lt;&gt;"Cancelled",'pg5'!S473&lt;&gt;"Account",'pg5'!S473&lt;&gt;"Pending",'pg5'!S473&lt;&gt;"")</f>
        <v>0</v>
      </c>
      <c r="AC2471" s="1" t="str">
        <f>IF(AB2471=TRUE,'pg5'!C473,"")</f>
        <v/>
      </c>
      <c r="AD2471" s="1" t="str">
        <f>IF('pg5'!S473="Ordered",'pg5'!C473,"")</f>
        <v/>
      </c>
      <c r="AE2471" s="2" t="str">
        <f>IF('pg5'!C473&lt;&gt;"",COUNTIF(AD2:AD3002,'pg5'!C473)&gt;4,"--")</f>
        <v>--</v>
      </c>
      <c r="AF2471" s="1" t="str">
        <f ca="1">IF(startDate="",0,IF(AND('pg5'!T473&gt;=startDate,'pg5'!T473&lt;=endDate,'pg5'!R473&lt;&gt;""),'pg5'!R473,""))</f>
        <v/>
      </c>
      <c r="AG2471" s="110" t="str">
        <f>IF(AC2471="","",COUNTIFS(AC2:AC3002,AC2471))</f>
        <v/>
      </c>
      <c r="AH2471" s="2" t="str">
        <f ca="1">IFERROR(MONTH('pg5'!T473),"--")</f>
        <v>--</v>
      </c>
      <c r="AI2471" s="1">
        <f ca="1">COUNTIFS(AC2:AC3002,'pg5'!C473,AH2:AH3002,AH2471)</f>
        <v>0</v>
      </c>
    </row>
    <row r="2472" spans="27:35" ht="12.75" customHeight="1">
      <c r="AA2472" s="1">
        <f t="shared" si="39"/>
        <v>2471</v>
      </c>
      <c r="AB2472" s="1" t="b">
        <f>AND('pg5'!S474&lt;&gt;"Cancelled",'pg5'!S474&lt;&gt;"Account",'pg5'!S474&lt;&gt;"Pending",'pg5'!S474&lt;&gt;"")</f>
        <v>0</v>
      </c>
      <c r="AC2472" s="1" t="str">
        <f>IF(AB2472=TRUE,'pg5'!C474,"")</f>
        <v/>
      </c>
      <c r="AD2472" s="1" t="str">
        <f>IF('pg5'!S474="Ordered",'pg5'!C474,"")</f>
        <v/>
      </c>
      <c r="AE2472" s="2" t="str">
        <f>IF('pg5'!C474&lt;&gt;"",COUNTIF(AD2:AD3002,'pg5'!C474)&gt;4,"--")</f>
        <v>--</v>
      </c>
      <c r="AF2472" s="1" t="str">
        <f ca="1">IF(startDate="",0,IF(AND('pg5'!T474&gt;=startDate,'pg5'!T474&lt;=endDate,'pg5'!R474&lt;&gt;""),'pg5'!R474,""))</f>
        <v/>
      </c>
      <c r="AG2472" s="110" t="str">
        <f>IF(AC2472="","",COUNTIFS(AC2:AC3002,AC2472))</f>
        <v/>
      </c>
      <c r="AH2472" s="2" t="str">
        <f ca="1">IFERROR(MONTH('pg5'!T474),"--")</f>
        <v>--</v>
      </c>
      <c r="AI2472" s="1">
        <f ca="1">COUNTIFS(AC2:AC3002,'pg5'!C474,AH2:AH3002,AH2472)</f>
        <v>0</v>
      </c>
    </row>
    <row r="2473" spans="27:35" ht="12.75" customHeight="1">
      <c r="AA2473" s="1">
        <f t="shared" si="39"/>
        <v>2472</v>
      </c>
      <c r="AB2473" s="1" t="b">
        <f>AND('pg5'!S475&lt;&gt;"Cancelled",'pg5'!S475&lt;&gt;"Account",'pg5'!S475&lt;&gt;"Pending",'pg5'!S475&lt;&gt;"")</f>
        <v>0</v>
      </c>
      <c r="AC2473" s="1" t="str">
        <f>IF(AB2473=TRUE,'pg5'!C475,"")</f>
        <v/>
      </c>
      <c r="AD2473" s="1" t="str">
        <f>IF('pg5'!S475="Ordered",'pg5'!C475,"")</f>
        <v/>
      </c>
      <c r="AE2473" s="2" t="str">
        <f>IF('pg5'!C475&lt;&gt;"",COUNTIF(AD2:AD3002,'pg5'!C475)&gt;4,"--")</f>
        <v>--</v>
      </c>
      <c r="AF2473" s="1" t="str">
        <f ca="1">IF(startDate="",0,IF(AND('pg5'!T475&gt;=startDate,'pg5'!T475&lt;=endDate,'pg5'!R475&lt;&gt;""),'pg5'!R475,""))</f>
        <v/>
      </c>
      <c r="AG2473" s="110" t="str">
        <f>IF(AC2473="","",COUNTIFS(AC2:AC3002,AC2473))</f>
        <v/>
      </c>
      <c r="AH2473" s="2" t="str">
        <f ca="1">IFERROR(MONTH('pg5'!T475),"--")</f>
        <v>--</v>
      </c>
      <c r="AI2473" s="1">
        <f ca="1">COUNTIFS(AC2:AC3002,'pg5'!C475,AH2:AH3002,AH2473)</f>
        <v>0</v>
      </c>
    </row>
    <row r="2474" spans="27:35" ht="12.75" customHeight="1">
      <c r="AA2474" s="1">
        <f t="shared" si="39"/>
        <v>2473</v>
      </c>
      <c r="AB2474" s="1" t="b">
        <f>AND('pg5'!S476&lt;&gt;"Cancelled",'pg5'!S476&lt;&gt;"Account",'pg5'!S476&lt;&gt;"Pending",'pg5'!S476&lt;&gt;"")</f>
        <v>0</v>
      </c>
      <c r="AC2474" s="1" t="str">
        <f>IF(AB2474=TRUE,'pg5'!C476,"")</f>
        <v/>
      </c>
      <c r="AD2474" s="1" t="str">
        <f>IF('pg5'!S476="Ordered",'pg5'!C476,"")</f>
        <v/>
      </c>
      <c r="AE2474" s="2" t="str">
        <f>IF('pg5'!C476&lt;&gt;"",COUNTIF(AD2:AD3002,'pg5'!C476)&gt;4,"--")</f>
        <v>--</v>
      </c>
      <c r="AF2474" s="1" t="str">
        <f ca="1">IF(startDate="",0,IF(AND('pg5'!T476&gt;=startDate,'pg5'!T476&lt;=endDate,'pg5'!R476&lt;&gt;""),'pg5'!R476,""))</f>
        <v/>
      </c>
      <c r="AG2474" s="110" t="str">
        <f>IF(AC2474="","",COUNTIFS(AC2:AC3002,AC2474))</f>
        <v/>
      </c>
      <c r="AH2474" s="2" t="str">
        <f ca="1">IFERROR(MONTH('pg5'!T476),"--")</f>
        <v>--</v>
      </c>
      <c r="AI2474" s="1">
        <f ca="1">COUNTIFS(AC2:AC3002,'pg5'!C476,AH2:AH3002,AH2474)</f>
        <v>0</v>
      </c>
    </row>
    <row r="2475" spans="27:35" ht="12.75" customHeight="1">
      <c r="AA2475" s="1">
        <f t="shared" si="39"/>
        <v>2474</v>
      </c>
      <c r="AB2475" s="1" t="b">
        <f>AND('pg5'!S477&lt;&gt;"Cancelled",'pg5'!S477&lt;&gt;"Account",'pg5'!S477&lt;&gt;"Pending",'pg5'!S477&lt;&gt;"")</f>
        <v>0</v>
      </c>
      <c r="AC2475" s="1" t="str">
        <f>IF(AB2475=TRUE,'pg5'!C477,"")</f>
        <v/>
      </c>
      <c r="AD2475" s="1" t="str">
        <f>IF('pg5'!S477="Ordered",'pg5'!C477,"")</f>
        <v/>
      </c>
      <c r="AE2475" s="2" t="str">
        <f>IF('pg5'!C477&lt;&gt;"",COUNTIF(AD2:AD3002,'pg5'!C477)&gt;4,"--")</f>
        <v>--</v>
      </c>
      <c r="AF2475" s="1" t="str">
        <f ca="1">IF(startDate="",0,IF(AND('pg5'!T477&gt;=startDate,'pg5'!T477&lt;=endDate,'pg5'!R477&lt;&gt;""),'pg5'!R477,""))</f>
        <v/>
      </c>
      <c r="AG2475" s="110" t="str">
        <f>IF(AC2475="","",COUNTIFS(AC2:AC3002,AC2475))</f>
        <v/>
      </c>
      <c r="AH2475" s="2" t="str">
        <f ca="1">IFERROR(MONTH('pg5'!T477),"--")</f>
        <v>--</v>
      </c>
      <c r="AI2475" s="1">
        <f ca="1">COUNTIFS(AC2:AC3002,'pg5'!C477,AH2:AH3002,AH2475)</f>
        <v>0</v>
      </c>
    </row>
    <row r="2476" spans="27:35" ht="12.75" customHeight="1">
      <c r="AA2476" s="1">
        <f t="shared" si="39"/>
        <v>2475</v>
      </c>
      <c r="AB2476" s="1" t="b">
        <f>AND('pg5'!S478&lt;&gt;"Cancelled",'pg5'!S478&lt;&gt;"Account",'pg5'!S478&lt;&gt;"Pending",'pg5'!S478&lt;&gt;"")</f>
        <v>0</v>
      </c>
      <c r="AC2476" s="1" t="str">
        <f>IF(AB2476=TRUE,'pg5'!C478,"")</f>
        <v/>
      </c>
      <c r="AD2476" s="1" t="str">
        <f>IF('pg5'!S478="Ordered",'pg5'!C478,"")</f>
        <v/>
      </c>
      <c r="AE2476" s="2" t="str">
        <f>IF('pg5'!C478&lt;&gt;"",COUNTIF(AD2:AD3002,'pg5'!C478)&gt;4,"--")</f>
        <v>--</v>
      </c>
      <c r="AF2476" s="1" t="str">
        <f ca="1">IF(startDate="",0,IF(AND('pg5'!T478&gt;=startDate,'pg5'!T478&lt;=endDate,'pg5'!R478&lt;&gt;""),'pg5'!R478,""))</f>
        <v/>
      </c>
      <c r="AG2476" s="110" t="str">
        <f>IF(AC2476="","",COUNTIFS(AC2:AC3002,AC2476))</f>
        <v/>
      </c>
      <c r="AH2476" s="2" t="str">
        <f ca="1">IFERROR(MONTH('pg5'!T478),"--")</f>
        <v>--</v>
      </c>
      <c r="AI2476" s="1">
        <f ca="1">COUNTIFS(AC2:AC3002,'pg5'!C478,AH2:AH3002,AH2476)</f>
        <v>0</v>
      </c>
    </row>
    <row r="2477" spans="27:35" ht="12.75" customHeight="1">
      <c r="AA2477" s="1">
        <f t="shared" si="39"/>
        <v>2476</v>
      </c>
      <c r="AB2477" s="1" t="b">
        <f>AND('pg5'!S479&lt;&gt;"Cancelled",'pg5'!S479&lt;&gt;"Account",'pg5'!S479&lt;&gt;"Pending",'pg5'!S479&lt;&gt;"")</f>
        <v>0</v>
      </c>
      <c r="AC2477" s="1" t="str">
        <f>IF(AB2477=TRUE,'pg5'!C479,"")</f>
        <v/>
      </c>
      <c r="AD2477" s="1" t="str">
        <f>IF('pg5'!S479="Ordered",'pg5'!C479,"")</f>
        <v/>
      </c>
      <c r="AE2477" s="2" t="str">
        <f>IF('pg5'!C479&lt;&gt;"",COUNTIF(AD2:AD3002,'pg5'!C479)&gt;4,"--")</f>
        <v>--</v>
      </c>
      <c r="AF2477" s="1" t="str">
        <f ca="1">IF(startDate="",0,IF(AND('pg5'!T479&gt;=startDate,'pg5'!T479&lt;=endDate,'pg5'!R479&lt;&gt;""),'pg5'!R479,""))</f>
        <v/>
      </c>
      <c r="AG2477" s="110" t="str">
        <f>IF(AC2477="","",COUNTIFS(AC2:AC3002,AC2477))</f>
        <v/>
      </c>
      <c r="AH2477" s="2" t="str">
        <f ca="1">IFERROR(MONTH('pg5'!T479),"--")</f>
        <v>--</v>
      </c>
      <c r="AI2477" s="1">
        <f ca="1">COUNTIFS(AC2:AC3002,'pg5'!C479,AH2:AH3002,AH2477)</f>
        <v>0</v>
      </c>
    </row>
    <row r="2478" spans="27:35" ht="12.75" customHeight="1">
      <c r="AA2478" s="1">
        <f t="shared" si="39"/>
        <v>2477</v>
      </c>
      <c r="AB2478" s="1" t="b">
        <f>AND('pg5'!S480&lt;&gt;"Cancelled",'pg5'!S480&lt;&gt;"Account",'pg5'!S480&lt;&gt;"Pending",'pg5'!S480&lt;&gt;"")</f>
        <v>0</v>
      </c>
      <c r="AC2478" s="1" t="str">
        <f>IF(AB2478=TRUE,'pg5'!C480,"")</f>
        <v/>
      </c>
      <c r="AD2478" s="1" t="str">
        <f>IF('pg5'!S480="Ordered",'pg5'!C480,"")</f>
        <v/>
      </c>
      <c r="AE2478" s="2" t="str">
        <f>IF('pg5'!C480&lt;&gt;"",COUNTIF(AD2:AD3002,'pg5'!C480)&gt;4,"--")</f>
        <v>--</v>
      </c>
      <c r="AF2478" s="1" t="str">
        <f ca="1">IF(startDate="",0,IF(AND('pg5'!T480&gt;=startDate,'pg5'!T480&lt;=endDate,'pg5'!R480&lt;&gt;""),'pg5'!R480,""))</f>
        <v/>
      </c>
      <c r="AG2478" s="110" t="str">
        <f>IF(AC2478="","",COUNTIFS(AC2:AC3002,AC2478))</f>
        <v/>
      </c>
      <c r="AH2478" s="2" t="str">
        <f ca="1">IFERROR(MONTH('pg5'!T480),"--")</f>
        <v>--</v>
      </c>
      <c r="AI2478" s="1">
        <f ca="1">COUNTIFS(AC2:AC3002,'pg5'!C480,AH2:AH3002,AH2478)</f>
        <v>0</v>
      </c>
    </row>
    <row r="2479" spans="27:35" ht="12.75" customHeight="1">
      <c r="AA2479" s="1">
        <f t="shared" si="39"/>
        <v>2478</v>
      </c>
      <c r="AB2479" s="1" t="b">
        <f>AND('pg5'!S481&lt;&gt;"Cancelled",'pg5'!S481&lt;&gt;"Account",'pg5'!S481&lt;&gt;"Pending",'pg5'!S481&lt;&gt;"")</f>
        <v>0</v>
      </c>
      <c r="AC2479" s="1" t="str">
        <f>IF(AB2479=TRUE,'pg5'!C481,"")</f>
        <v/>
      </c>
      <c r="AD2479" s="1" t="str">
        <f>IF('pg5'!S481="Ordered",'pg5'!C481,"")</f>
        <v/>
      </c>
      <c r="AE2479" s="2" t="str">
        <f>IF('pg5'!C481&lt;&gt;"",COUNTIF(AD2:AD3002,'pg5'!C481)&gt;4,"--")</f>
        <v>--</v>
      </c>
      <c r="AF2479" s="1" t="str">
        <f ca="1">IF(startDate="",0,IF(AND('pg5'!T481&gt;=startDate,'pg5'!T481&lt;=endDate,'pg5'!R481&lt;&gt;""),'pg5'!R481,""))</f>
        <v/>
      </c>
      <c r="AG2479" s="110" t="str">
        <f>IF(AC2479="","",COUNTIFS(AC2:AC3002,AC2479))</f>
        <v/>
      </c>
      <c r="AH2479" s="2" t="str">
        <f ca="1">IFERROR(MONTH('pg5'!T481),"--")</f>
        <v>--</v>
      </c>
      <c r="AI2479" s="1">
        <f ca="1">COUNTIFS(AC2:AC3002,'pg5'!C481,AH2:AH3002,AH2479)</f>
        <v>0</v>
      </c>
    </row>
    <row r="2480" spans="27:35" ht="12.75" customHeight="1">
      <c r="AA2480" s="1">
        <f t="shared" si="39"/>
        <v>2479</v>
      </c>
      <c r="AB2480" s="1" t="b">
        <f>AND('pg5'!S482&lt;&gt;"Cancelled",'pg5'!S482&lt;&gt;"Account",'pg5'!S482&lt;&gt;"Pending",'pg5'!S482&lt;&gt;"")</f>
        <v>0</v>
      </c>
      <c r="AC2480" s="1" t="str">
        <f>IF(AB2480=TRUE,'pg5'!C482,"")</f>
        <v/>
      </c>
      <c r="AD2480" s="1" t="str">
        <f>IF('pg5'!S482="Ordered",'pg5'!C482,"")</f>
        <v/>
      </c>
      <c r="AE2480" s="2" t="str">
        <f>IF('pg5'!C482&lt;&gt;"",COUNTIF(AD2:AD3002,'pg5'!C482)&gt;4,"--")</f>
        <v>--</v>
      </c>
      <c r="AF2480" s="1" t="str">
        <f ca="1">IF(startDate="",0,IF(AND('pg5'!T482&gt;=startDate,'pg5'!T482&lt;=endDate,'pg5'!R482&lt;&gt;""),'pg5'!R482,""))</f>
        <v/>
      </c>
      <c r="AG2480" s="110" t="str">
        <f>IF(AC2480="","",COUNTIFS(AC2:AC3002,AC2480))</f>
        <v/>
      </c>
      <c r="AH2480" s="2" t="str">
        <f ca="1">IFERROR(MONTH('pg5'!T482),"--")</f>
        <v>--</v>
      </c>
      <c r="AI2480" s="1">
        <f ca="1">COUNTIFS(AC2:AC3002,'pg5'!C482,AH2:AH3002,AH2480)</f>
        <v>0</v>
      </c>
    </row>
    <row r="2481" spans="27:35" ht="12.75" customHeight="1">
      <c r="AA2481" s="1">
        <f t="shared" si="39"/>
        <v>2480</v>
      </c>
      <c r="AB2481" s="1" t="b">
        <f>AND('pg5'!S483&lt;&gt;"Cancelled",'pg5'!S483&lt;&gt;"Account",'pg5'!S483&lt;&gt;"Pending",'pg5'!S483&lt;&gt;"")</f>
        <v>0</v>
      </c>
      <c r="AC2481" s="1" t="str">
        <f>IF(AB2481=TRUE,'pg5'!C483,"")</f>
        <v/>
      </c>
      <c r="AD2481" s="1" t="str">
        <f>IF('pg5'!S483="Ordered",'pg5'!C483,"")</f>
        <v/>
      </c>
      <c r="AE2481" s="2" t="str">
        <f>IF('pg5'!C483&lt;&gt;"",COUNTIF(AD2:AD3002,'pg5'!C483)&gt;4,"--")</f>
        <v>--</v>
      </c>
      <c r="AF2481" s="1" t="str">
        <f ca="1">IF(startDate="",0,IF(AND('pg5'!T483&gt;=startDate,'pg5'!T483&lt;=endDate,'pg5'!R483&lt;&gt;""),'pg5'!R483,""))</f>
        <v/>
      </c>
      <c r="AG2481" s="110" t="str">
        <f>IF(AC2481="","",COUNTIFS(AC2:AC3002,AC2481))</f>
        <v/>
      </c>
      <c r="AH2481" s="2" t="str">
        <f ca="1">IFERROR(MONTH('pg5'!T483),"--")</f>
        <v>--</v>
      </c>
      <c r="AI2481" s="1">
        <f ca="1">COUNTIFS(AC2:AC3002,'pg5'!C483,AH2:AH3002,AH2481)</f>
        <v>0</v>
      </c>
    </row>
    <row r="2482" spans="27:35" ht="12.75" customHeight="1">
      <c r="AA2482" s="1">
        <f t="shared" si="39"/>
        <v>2481</v>
      </c>
      <c r="AB2482" s="1" t="b">
        <f>AND('pg5'!S484&lt;&gt;"Cancelled",'pg5'!S484&lt;&gt;"Account",'pg5'!S484&lt;&gt;"Pending",'pg5'!S484&lt;&gt;"")</f>
        <v>0</v>
      </c>
      <c r="AC2482" s="1" t="str">
        <f>IF(AB2482=TRUE,'pg5'!C484,"")</f>
        <v/>
      </c>
      <c r="AD2482" s="1" t="str">
        <f>IF('pg5'!S484="Ordered",'pg5'!C484,"")</f>
        <v/>
      </c>
      <c r="AE2482" s="2" t="str">
        <f>IF('pg5'!C484&lt;&gt;"",COUNTIF(AD2:AD3002,'pg5'!C484)&gt;4,"--")</f>
        <v>--</v>
      </c>
      <c r="AF2482" s="1" t="str">
        <f ca="1">IF(startDate="",0,IF(AND('pg5'!T484&gt;=startDate,'pg5'!T484&lt;=endDate,'pg5'!R484&lt;&gt;""),'pg5'!R484,""))</f>
        <v/>
      </c>
      <c r="AG2482" s="110" t="str">
        <f>IF(AC2482="","",COUNTIFS(AC2:AC3002,AC2482))</f>
        <v/>
      </c>
      <c r="AH2482" s="2" t="str">
        <f ca="1">IFERROR(MONTH('pg5'!T484),"--")</f>
        <v>--</v>
      </c>
      <c r="AI2482" s="1">
        <f ca="1">COUNTIFS(AC2:AC3002,'pg5'!C484,AH2:AH3002,AH2482)</f>
        <v>0</v>
      </c>
    </row>
    <row r="2483" spans="27:35" ht="12.75" customHeight="1">
      <c r="AA2483" s="1">
        <f t="shared" si="39"/>
        <v>2482</v>
      </c>
      <c r="AB2483" s="1" t="b">
        <f>AND('pg5'!S485&lt;&gt;"Cancelled",'pg5'!S485&lt;&gt;"Account",'pg5'!S485&lt;&gt;"Pending",'pg5'!S485&lt;&gt;"")</f>
        <v>0</v>
      </c>
      <c r="AC2483" s="1" t="str">
        <f>IF(AB2483=TRUE,'pg5'!C485,"")</f>
        <v/>
      </c>
      <c r="AD2483" s="1" t="str">
        <f>IF('pg5'!S485="Ordered",'pg5'!C485,"")</f>
        <v/>
      </c>
      <c r="AE2483" s="2" t="str">
        <f>IF('pg5'!C485&lt;&gt;"",COUNTIF(AD2:AD3002,'pg5'!C485)&gt;4,"--")</f>
        <v>--</v>
      </c>
      <c r="AF2483" s="1" t="str">
        <f ca="1">IF(startDate="",0,IF(AND('pg5'!T485&gt;=startDate,'pg5'!T485&lt;=endDate,'pg5'!R485&lt;&gt;""),'pg5'!R485,""))</f>
        <v/>
      </c>
      <c r="AG2483" s="110" t="str">
        <f>IF(AC2483="","",COUNTIFS(AC2:AC3002,AC2483))</f>
        <v/>
      </c>
      <c r="AH2483" s="2" t="str">
        <f ca="1">IFERROR(MONTH('pg5'!T485),"--")</f>
        <v>--</v>
      </c>
      <c r="AI2483" s="1">
        <f ca="1">COUNTIFS(AC2:AC3002,'pg5'!C485,AH2:AH3002,AH2483)</f>
        <v>0</v>
      </c>
    </row>
    <row r="2484" spans="27:35" ht="12.75" customHeight="1">
      <c r="AA2484" s="1">
        <f t="shared" si="39"/>
        <v>2483</v>
      </c>
      <c r="AB2484" s="1" t="b">
        <f>AND('pg5'!S486&lt;&gt;"Cancelled",'pg5'!S486&lt;&gt;"Account",'pg5'!S486&lt;&gt;"Pending",'pg5'!S486&lt;&gt;"")</f>
        <v>0</v>
      </c>
      <c r="AC2484" s="1" t="str">
        <f>IF(AB2484=TRUE,'pg5'!C486,"")</f>
        <v/>
      </c>
      <c r="AD2484" s="1" t="str">
        <f>IF('pg5'!S486="Ordered",'pg5'!C486,"")</f>
        <v/>
      </c>
      <c r="AE2484" s="2" t="str">
        <f>IF('pg5'!C486&lt;&gt;"",COUNTIF(AD2:AD3002,'pg5'!C486)&gt;4,"--")</f>
        <v>--</v>
      </c>
      <c r="AF2484" s="1" t="str">
        <f ca="1">IF(startDate="",0,IF(AND('pg5'!T486&gt;=startDate,'pg5'!T486&lt;=endDate,'pg5'!R486&lt;&gt;""),'pg5'!R486,""))</f>
        <v/>
      </c>
      <c r="AG2484" s="110" t="str">
        <f>IF(AC2484="","",COUNTIFS(AC2:AC3002,AC2484))</f>
        <v/>
      </c>
      <c r="AH2484" s="2" t="str">
        <f ca="1">IFERROR(MONTH('pg5'!T486),"--")</f>
        <v>--</v>
      </c>
      <c r="AI2484" s="1">
        <f ca="1">COUNTIFS(AC2:AC3002,'pg5'!C486,AH2:AH3002,AH2484)</f>
        <v>0</v>
      </c>
    </row>
    <row r="2485" spans="27:35" ht="12.75" customHeight="1">
      <c r="AA2485" s="1">
        <f t="shared" si="39"/>
        <v>2484</v>
      </c>
      <c r="AB2485" s="1" t="b">
        <f>AND('pg5'!S487&lt;&gt;"Cancelled",'pg5'!S487&lt;&gt;"Account",'pg5'!S487&lt;&gt;"Pending",'pg5'!S487&lt;&gt;"")</f>
        <v>0</v>
      </c>
      <c r="AC2485" s="1" t="str">
        <f>IF(AB2485=TRUE,'pg5'!C487,"")</f>
        <v/>
      </c>
      <c r="AD2485" s="1" t="str">
        <f>IF('pg5'!S487="Ordered",'pg5'!C487,"")</f>
        <v/>
      </c>
      <c r="AE2485" s="2" t="str">
        <f>IF('pg5'!C487&lt;&gt;"",COUNTIF(AD2:AD3002,'pg5'!C487)&gt;4,"--")</f>
        <v>--</v>
      </c>
      <c r="AF2485" s="1" t="str">
        <f ca="1">IF(startDate="",0,IF(AND('pg5'!T487&gt;=startDate,'pg5'!T487&lt;=endDate,'pg5'!R487&lt;&gt;""),'pg5'!R487,""))</f>
        <v/>
      </c>
      <c r="AG2485" s="110" t="str">
        <f>IF(AC2485="","",COUNTIFS(AC2:AC3002,AC2485))</f>
        <v/>
      </c>
      <c r="AH2485" s="2" t="str">
        <f ca="1">IFERROR(MONTH('pg5'!T487),"--")</f>
        <v>--</v>
      </c>
      <c r="AI2485" s="1">
        <f ca="1">COUNTIFS(AC2:AC3002,'pg5'!C487,AH2:AH3002,AH2485)</f>
        <v>0</v>
      </c>
    </row>
    <row r="2486" spans="27:35" ht="12.75" customHeight="1">
      <c r="AA2486" s="1">
        <f t="shared" si="39"/>
        <v>2485</v>
      </c>
      <c r="AB2486" s="1" t="b">
        <f>AND('pg5'!S488&lt;&gt;"Cancelled",'pg5'!S488&lt;&gt;"Account",'pg5'!S488&lt;&gt;"Pending",'pg5'!S488&lt;&gt;"")</f>
        <v>0</v>
      </c>
      <c r="AC2486" s="1" t="str">
        <f>IF(AB2486=TRUE,'pg5'!C488,"")</f>
        <v/>
      </c>
      <c r="AD2486" s="1" t="str">
        <f>IF('pg5'!S488="Ordered",'pg5'!C488,"")</f>
        <v/>
      </c>
      <c r="AE2486" s="2" t="str">
        <f>IF('pg5'!C488&lt;&gt;"",COUNTIF(AD2:AD3002,'pg5'!C488)&gt;4,"--")</f>
        <v>--</v>
      </c>
      <c r="AF2486" s="1" t="str">
        <f ca="1">IF(startDate="",0,IF(AND('pg5'!T488&gt;=startDate,'pg5'!T488&lt;=endDate,'pg5'!R488&lt;&gt;""),'pg5'!R488,""))</f>
        <v/>
      </c>
      <c r="AG2486" s="110" t="str">
        <f>IF(AC2486="","",COUNTIFS(AC2:AC3002,AC2486))</f>
        <v/>
      </c>
      <c r="AH2486" s="2" t="str">
        <f ca="1">IFERROR(MONTH('pg5'!T488),"--")</f>
        <v>--</v>
      </c>
      <c r="AI2486" s="1">
        <f ca="1">COUNTIFS(AC2:AC3002,'pg5'!C488,AH2:AH3002,AH2486)</f>
        <v>0</v>
      </c>
    </row>
    <row r="2487" spans="27:35" ht="12.75" customHeight="1">
      <c r="AA2487" s="1">
        <f t="shared" si="39"/>
        <v>2486</v>
      </c>
      <c r="AB2487" s="1" t="b">
        <f>AND('pg5'!S489&lt;&gt;"Cancelled",'pg5'!S489&lt;&gt;"Account",'pg5'!S489&lt;&gt;"Pending",'pg5'!S489&lt;&gt;"")</f>
        <v>0</v>
      </c>
      <c r="AC2487" s="1" t="str">
        <f>IF(AB2487=TRUE,'pg5'!C489,"")</f>
        <v/>
      </c>
      <c r="AD2487" s="1" t="str">
        <f>IF('pg5'!S489="Ordered",'pg5'!C489,"")</f>
        <v/>
      </c>
      <c r="AE2487" s="2" t="str">
        <f>IF('pg5'!C489&lt;&gt;"",COUNTIF(AD2:AD3002,'pg5'!C489)&gt;4,"--")</f>
        <v>--</v>
      </c>
      <c r="AF2487" s="1" t="str">
        <f ca="1">IF(startDate="",0,IF(AND('pg5'!T489&gt;=startDate,'pg5'!T489&lt;=endDate,'pg5'!R489&lt;&gt;""),'pg5'!R489,""))</f>
        <v/>
      </c>
      <c r="AG2487" s="110" t="str">
        <f>IF(AC2487="","",COUNTIFS(AC2:AC3002,AC2487))</f>
        <v/>
      </c>
      <c r="AH2487" s="2" t="str">
        <f ca="1">IFERROR(MONTH('pg5'!T489),"--")</f>
        <v>--</v>
      </c>
      <c r="AI2487" s="1">
        <f ca="1">COUNTIFS(AC2:AC3002,'pg5'!C489,AH2:AH3002,AH2487)</f>
        <v>0</v>
      </c>
    </row>
    <row r="2488" spans="27:35" ht="12.75" customHeight="1">
      <c r="AA2488" s="1">
        <f t="shared" si="39"/>
        <v>2487</v>
      </c>
      <c r="AB2488" s="1" t="b">
        <f>AND('pg5'!S490&lt;&gt;"Cancelled",'pg5'!S490&lt;&gt;"Account",'pg5'!S490&lt;&gt;"Pending",'pg5'!S490&lt;&gt;"")</f>
        <v>0</v>
      </c>
      <c r="AC2488" s="1" t="str">
        <f>IF(AB2488=TRUE,'pg5'!C490,"")</f>
        <v/>
      </c>
      <c r="AD2488" s="1" t="str">
        <f>IF('pg5'!S490="Ordered",'pg5'!C490,"")</f>
        <v/>
      </c>
      <c r="AE2488" s="2" t="str">
        <f>IF('pg5'!C490&lt;&gt;"",COUNTIF(AD2:AD3002,'pg5'!C490)&gt;4,"--")</f>
        <v>--</v>
      </c>
      <c r="AF2488" s="1" t="str">
        <f ca="1">IF(startDate="",0,IF(AND('pg5'!T490&gt;=startDate,'pg5'!T490&lt;=endDate,'pg5'!R490&lt;&gt;""),'pg5'!R490,""))</f>
        <v/>
      </c>
      <c r="AG2488" s="110" t="str">
        <f>IF(AC2488="","",COUNTIFS(AC2:AC3002,AC2488))</f>
        <v/>
      </c>
      <c r="AH2488" s="2" t="str">
        <f ca="1">IFERROR(MONTH('pg5'!T490),"--")</f>
        <v>--</v>
      </c>
      <c r="AI2488" s="1">
        <f ca="1">COUNTIFS(AC2:AC3002,'pg5'!C490,AH2:AH3002,AH2488)</f>
        <v>0</v>
      </c>
    </row>
    <row r="2489" spans="27:35" ht="12.75" customHeight="1">
      <c r="AA2489" s="1">
        <f t="shared" si="39"/>
        <v>2488</v>
      </c>
      <c r="AB2489" s="1" t="b">
        <f>AND('pg5'!S491&lt;&gt;"Cancelled",'pg5'!S491&lt;&gt;"Account",'pg5'!S491&lt;&gt;"Pending",'pg5'!S491&lt;&gt;"")</f>
        <v>0</v>
      </c>
      <c r="AC2489" s="1" t="str">
        <f>IF(AB2489=TRUE,'pg5'!C491,"")</f>
        <v/>
      </c>
      <c r="AD2489" s="1" t="str">
        <f>IF('pg5'!S491="Ordered",'pg5'!C491,"")</f>
        <v/>
      </c>
      <c r="AE2489" s="2" t="str">
        <f>IF('pg5'!C491&lt;&gt;"",COUNTIF(AD2:AD3002,'pg5'!C491)&gt;4,"--")</f>
        <v>--</v>
      </c>
      <c r="AF2489" s="1" t="str">
        <f ca="1">IF(startDate="",0,IF(AND('pg5'!T491&gt;=startDate,'pg5'!T491&lt;=endDate,'pg5'!R491&lt;&gt;""),'pg5'!R491,""))</f>
        <v/>
      </c>
      <c r="AG2489" s="110" t="str">
        <f>IF(AC2489="","",COUNTIFS(AC2:AC3002,AC2489))</f>
        <v/>
      </c>
      <c r="AH2489" s="2" t="str">
        <f ca="1">IFERROR(MONTH('pg5'!T491),"--")</f>
        <v>--</v>
      </c>
      <c r="AI2489" s="1">
        <f ca="1">COUNTIFS(AC2:AC3002,'pg5'!C491,AH2:AH3002,AH2489)</f>
        <v>0</v>
      </c>
    </row>
    <row r="2490" spans="27:35" ht="12.75" customHeight="1">
      <c r="AA2490" s="1">
        <f t="shared" si="39"/>
        <v>2489</v>
      </c>
      <c r="AB2490" s="1" t="b">
        <f>AND('pg5'!S492&lt;&gt;"Cancelled",'pg5'!S492&lt;&gt;"Account",'pg5'!S492&lt;&gt;"Pending",'pg5'!S492&lt;&gt;"")</f>
        <v>0</v>
      </c>
      <c r="AC2490" s="1" t="str">
        <f>IF(AB2490=TRUE,'pg5'!C492,"")</f>
        <v/>
      </c>
      <c r="AD2490" s="1" t="str">
        <f>IF('pg5'!S492="Ordered",'pg5'!C492,"")</f>
        <v/>
      </c>
      <c r="AE2490" s="2" t="str">
        <f>IF('pg5'!C492&lt;&gt;"",COUNTIF(AD2:AD3002,'pg5'!C492)&gt;4,"--")</f>
        <v>--</v>
      </c>
      <c r="AF2490" s="1" t="str">
        <f ca="1">IF(startDate="",0,IF(AND('pg5'!T492&gt;=startDate,'pg5'!T492&lt;=endDate,'pg5'!R492&lt;&gt;""),'pg5'!R492,""))</f>
        <v/>
      </c>
      <c r="AG2490" s="110" t="str">
        <f>IF(AC2490="","",COUNTIFS(AC2:AC3002,AC2490))</f>
        <v/>
      </c>
      <c r="AH2490" s="2" t="str">
        <f ca="1">IFERROR(MONTH('pg5'!T492),"--")</f>
        <v>--</v>
      </c>
      <c r="AI2490" s="1">
        <f ca="1">COUNTIFS(AC2:AC3002,'pg5'!C492,AH2:AH3002,AH2490)</f>
        <v>0</v>
      </c>
    </row>
    <row r="2491" spans="27:35" ht="12.75" customHeight="1">
      <c r="AA2491" s="1">
        <f t="shared" si="39"/>
        <v>2490</v>
      </c>
      <c r="AB2491" s="1" t="b">
        <f>AND('pg5'!S493&lt;&gt;"Cancelled",'pg5'!S493&lt;&gt;"Account",'pg5'!S493&lt;&gt;"Pending",'pg5'!S493&lt;&gt;"")</f>
        <v>0</v>
      </c>
      <c r="AC2491" s="1" t="str">
        <f>IF(AB2491=TRUE,'pg5'!C493,"")</f>
        <v/>
      </c>
      <c r="AD2491" s="1" t="str">
        <f>IF('pg5'!S493="Ordered",'pg5'!C493,"")</f>
        <v/>
      </c>
      <c r="AE2491" s="2" t="str">
        <f>IF('pg5'!C493&lt;&gt;"",COUNTIF(AD2:AD3002,'pg5'!C493)&gt;4,"--")</f>
        <v>--</v>
      </c>
      <c r="AF2491" s="1" t="str">
        <f ca="1">IF(startDate="",0,IF(AND('pg5'!T493&gt;=startDate,'pg5'!T493&lt;=endDate,'pg5'!R493&lt;&gt;""),'pg5'!R493,""))</f>
        <v/>
      </c>
      <c r="AG2491" s="110" t="str">
        <f>IF(AC2491="","",COUNTIFS(AC2:AC3002,AC2491))</f>
        <v/>
      </c>
      <c r="AH2491" s="2" t="str">
        <f ca="1">IFERROR(MONTH('pg5'!T493),"--")</f>
        <v>--</v>
      </c>
      <c r="AI2491" s="1">
        <f ca="1">COUNTIFS(AC2:AC3002,'pg5'!C493,AH2:AH3002,AH2491)</f>
        <v>0</v>
      </c>
    </row>
    <row r="2492" spans="27:35" ht="12.75" customHeight="1">
      <c r="AA2492" s="1">
        <f t="shared" si="39"/>
        <v>2491</v>
      </c>
      <c r="AB2492" s="1" t="b">
        <f>AND('pg5'!S494&lt;&gt;"Cancelled",'pg5'!S494&lt;&gt;"Account",'pg5'!S494&lt;&gt;"Pending",'pg5'!S494&lt;&gt;"")</f>
        <v>0</v>
      </c>
      <c r="AC2492" s="1" t="str">
        <f>IF(AB2492=TRUE,'pg5'!C494,"")</f>
        <v/>
      </c>
      <c r="AD2492" s="1" t="str">
        <f>IF('pg5'!S494="Ordered",'pg5'!C494,"")</f>
        <v/>
      </c>
      <c r="AE2492" s="2" t="str">
        <f>IF('pg5'!C494&lt;&gt;"",COUNTIF(AD2:AD3002,'pg5'!C494)&gt;4,"--")</f>
        <v>--</v>
      </c>
      <c r="AF2492" s="1" t="str">
        <f ca="1">IF(startDate="",0,IF(AND('pg5'!T494&gt;=startDate,'pg5'!T494&lt;=endDate,'pg5'!R494&lt;&gt;""),'pg5'!R494,""))</f>
        <v/>
      </c>
      <c r="AG2492" s="110" t="str">
        <f>IF(AC2492="","",COUNTIFS(AC2:AC3002,AC2492))</f>
        <v/>
      </c>
      <c r="AH2492" s="2" t="str">
        <f ca="1">IFERROR(MONTH('pg5'!T494),"--")</f>
        <v>--</v>
      </c>
      <c r="AI2492" s="1">
        <f ca="1">COUNTIFS(AC2:AC3002,'pg5'!C494,AH2:AH3002,AH2492)</f>
        <v>0</v>
      </c>
    </row>
    <row r="2493" spans="27:35" ht="12.75" customHeight="1">
      <c r="AA2493" s="1">
        <f t="shared" si="39"/>
        <v>2492</v>
      </c>
      <c r="AB2493" s="1" t="b">
        <f>AND('pg5'!S495&lt;&gt;"Cancelled",'pg5'!S495&lt;&gt;"Account",'pg5'!S495&lt;&gt;"Pending",'pg5'!S495&lt;&gt;"")</f>
        <v>0</v>
      </c>
      <c r="AC2493" s="1" t="str">
        <f>IF(AB2493=TRUE,'pg5'!C495,"")</f>
        <v/>
      </c>
      <c r="AD2493" s="1" t="str">
        <f>IF('pg5'!S495="Ordered",'pg5'!C495,"")</f>
        <v/>
      </c>
      <c r="AE2493" s="2" t="str">
        <f>IF('pg5'!C495&lt;&gt;"",COUNTIF(AD2:AD3002,'pg5'!C495)&gt;4,"--")</f>
        <v>--</v>
      </c>
      <c r="AF2493" s="1" t="str">
        <f ca="1">IF(startDate="",0,IF(AND('pg5'!T495&gt;=startDate,'pg5'!T495&lt;=endDate,'pg5'!R495&lt;&gt;""),'pg5'!R495,""))</f>
        <v/>
      </c>
      <c r="AG2493" s="110" t="str">
        <f>IF(AC2493="","",COUNTIFS(AC2:AC3002,AC2493))</f>
        <v/>
      </c>
      <c r="AH2493" s="2" t="str">
        <f ca="1">IFERROR(MONTH('pg5'!T495),"--")</f>
        <v>--</v>
      </c>
      <c r="AI2493" s="1">
        <f ca="1">COUNTIFS(AC2:AC3002,'pg5'!C495,AH2:AH3002,AH2493)</f>
        <v>0</v>
      </c>
    </row>
    <row r="2494" spans="27:35" ht="12.75" customHeight="1">
      <c r="AA2494" s="1">
        <f t="shared" si="39"/>
        <v>2493</v>
      </c>
      <c r="AB2494" s="1" t="b">
        <f>AND('pg5'!S496&lt;&gt;"Cancelled",'pg5'!S496&lt;&gt;"Account",'pg5'!S496&lt;&gt;"Pending",'pg5'!S496&lt;&gt;"")</f>
        <v>0</v>
      </c>
      <c r="AC2494" s="1" t="str">
        <f>IF(AB2494=TRUE,'pg5'!C496,"")</f>
        <v/>
      </c>
      <c r="AD2494" s="1" t="str">
        <f>IF('pg5'!S496="Ordered",'pg5'!C496,"")</f>
        <v/>
      </c>
      <c r="AE2494" s="2" t="str">
        <f>IF('pg5'!C496&lt;&gt;"",COUNTIF(AD2:AD3002,'pg5'!C496)&gt;4,"--")</f>
        <v>--</v>
      </c>
      <c r="AF2494" s="1" t="str">
        <f ca="1">IF(startDate="",0,IF(AND('pg5'!T496&gt;=startDate,'pg5'!T496&lt;=endDate,'pg5'!R496&lt;&gt;""),'pg5'!R496,""))</f>
        <v/>
      </c>
      <c r="AG2494" s="110" t="str">
        <f>IF(AC2494="","",COUNTIFS(AC2:AC3002,AC2494))</f>
        <v/>
      </c>
      <c r="AH2494" s="2" t="str">
        <f ca="1">IFERROR(MONTH('pg5'!T496),"--")</f>
        <v>--</v>
      </c>
      <c r="AI2494" s="1">
        <f ca="1">COUNTIFS(AC2:AC3002,'pg5'!C496,AH2:AH3002,AH2494)</f>
        <v>0</v>
      </c>
    </row>
    <row r="2495" spans="27:35" ht="12.75" customHeight="1">
      <c r="AA2495" s="1">
        <f t="shared" si="39"/>
        <v>2494</v>
      </c>
      <c r="AB2495" s="1" t="b">
        <f>AND('pg5'!S497&lt;&gt;"Cancelled",'pg5'!S497&lt;&gt;"Account",'pg5'!S497&lt;&gt;"Pending",'pg5'!S497&lt;&gt;"")</f>
        <v>0</v>
      </c>
      <c r="AC2495" s="1" t="str">
        <f>IF(AB2495=TRUE,'pg5'!C497,"")</f>
        <v/>
      </c>
      <c r="AD2495" s="1" t="str">
        <f>IF('pg5'!S497="Ordered",'pg5'!C497,"")</f>
        <v/>
      </c>
      <c r="AE2495" s="2" t="str">
        <f>IF('pg5'!C497&lt;&gt;"",COUNTIF(AD2:AD3002,'pg5'!C497)&gt;4,"--")</f>
        <v>--</v>
      </c>
      <c r="AF2495" s="1" t="str">
        <f ca="1">IF(startDate="",0,IF(AND('pg5'!T497&gt;=startDate,'pg5'!T497&lt;=endDate,'pg5'!R497&lt;&gt;""),'pg5'!R497,""))</f>
        <v/>
      </c>
      <c r="AG2495" s="110" t="str">
        <f>IF(AC2495="","",COUNTIFS(AC2:AC3002,AC2495))</f>
        <v/>
      </c>
      <c r="AH2495" s="2" t="str">
        <f ca="1">IFERROR(MONTH('pg5'!T497),"--")</f>
        <v>--</v>
      </c>
      <c r="AI2495" s="1">
        <f ca="1">COUNTIFS(AC2:AC3002,'pg5'!C497,AH2:AH3002,AH2495)</f>
        <v>0</v>
      </c>
    </row>
    <row r="2496" spans="27:35" ht="12.75" customHeight="1">
      <c r="AA2496" s="1">
        <f t="shared" si="39"/>
        <v>2495</v>
      </c>
      <c r="AB2496" s="1" t="b">
        <f>AND('pg5'!S498&lt;&gt;"Cancelled",'pg5'!S498&lt;&gt;"Account",'pg5'!S498&lt;&gt;"Pending",'pg5'!S498&lt;&gt;"")</f>
        <v>0</v>
      </c>
      <c r="AC2496" s="1" t="str">
        <f>IF(AB2496=TRUE,'pg5'!C498,"")</f>
        <v/>
      </c>
      <c r="AD2496" s="1" t="str">
        <f>IF('pg5'!S498="Ordered",'pg5'!C498,"")</f>
        <v/>
      </c>
      <c r="AE2496" s="2" t="str">
        <f>IF('pg5'!C498&lt;&gt;"",COUNTIF(AD2:AD3002,'pg5'!C498)&gt;4,"--")</f>
        <v>--</v>
      </c>
      <c r="AF2496" s="1" t="str">
        <f ca="1">IF(startDate="",0,IF(AND('pg5'!T498&gt;=startDate,'pg5'!T498&lt;=endDate,'pg5'!R498&lt;&gt;""),'pg5'!R498,""))</f>
        <v/>
      </c>
      <c r="AG2496" s="110" t="str">
        <f>IF(AC2496="","",COUNTIFS(AC2:AC3002,AC2496))</f>
        <v/>
      </c>
      <c r="AH2496" s="2" t="str">
        <f ca="1">IFERROR(MONTH('pg5'!T498),"--")</f>
        <v>--</v>
      </c>
      <c r="AI2496" s="1">
        <f ca="1">COUNTIFS(AC2:AC3002,'pg5'!C498,AH2:AH3002,AH2496)</f>
        <v>0</v>
      </c>
    </row>
    <row r="2497" spans="27:35" ht="12.75" customHeight="1">
      <c r="AA2497" s="1">
        <f t="shared" si="39"/>
        <v>2496</v>
      </c>
      <c r="AB2497" s="1" t="b">
        <f>AND('pg5'!S499&lt;&gt;"Cancelled",'pg5'!S499&lt;&gt;"Account",'pg5'!S499&lt;&gt;"Pending",'pg5'!S499&lt;&gt;"")</f>
        <v>0</v>
      </c>
      <c r="AC2497" s="1" t="str">
        <f>IF(AB2497=TRUE,'pg5'!C499,"")</f>
        <v/>
      </c>
      <c r="AD2497" s="1" t="str">
        <f>IF('pg5'!S499="Ordered",'pg5'!C499,"")</f>
        <v/>
      </c>
      <c r="AE2497" s="2" t="str">
        <f>IF('pg5'!C499&lt;&gt;"",COUNTIF(AD2:AD3002,'pg5'!C499)&gt;4,"--")</f>
        <v>--</v>
      </c>
      <c r="AF2497" s="1" t="str">
        <f ca="1">IF(startDate="",0,IF(AND('pg5'!T499&gt;=startDate,'pg5'!T499&lt;=endDate,'pg5'!R499&lt;&gt;""),'pg5'!R499,""))</f>
        <v/>
      </c>
      <c r="AG2497" s="110" t="str">
        <f>IF(AC2497="","",COUNTIFS(AC2:AC3002,AC2497))</f>
        <v/>
      </c>
      <c r="AH2497" s="2" t="str">
        <f ca="1">IFERROR(MONTH('pg5'!T499),"--")</f>
        <v>--</v>
      </c>
      <c r="AI2497" s="1">
        <f ca="1">COUNTIFS(AC2:AC3002,'pg5'!C499,AH2:AH3002,AH2497)</f>
        <v>0</v>
      </c>
    </row>
    <row r="2498" spans="27:35" ht="12.75" customHeight="1">
      <c r="AA2498" s="1">
        <f t="shared" si="39"/>
        <v>2497</v>
      </c>
      <c r="AB2498" s="1" t="b">
        <f>AND('pg5'!S500&lt;&gt;"Cancelled",'pg5'!S500&lt;&gt;"Account",'pg5'!S500&lt;&gt;"Pending",'pg5'!S500&lt;&gt;"")</f>
        <v>0</v>
      </c>
      <c r="AC2498" s="1" t="str">
        <f>IF(AB2498=TRUE,'pg5'!C500,"")</f>
        <v/>
      </c>
      <c r="AD2498" s="1" t="str">
        <f>IF('pg5'!S500="Ordered",'pg5'!C500,"")</f>
        <v/>
      </c>
      <c r="AE2498" s="2" t="str">
        <f>IF('pg5'!C500&lt;&gt;"",COUNTIF(AD2:AD3002,'pg5'!C500)&gt;4,"--")</f>
        <v>--</v>
      </c>
      <c r="AF2498" s="1" t="str">
        <f ca="1">IF(startDate="",0,IF(AND('pg5'!T500&gt;=startDate,'pg5'!T500&lt;=endDate,'pg5'!R500&lt;&gt;""),'pg5'!R500,""))</f>
        <v/>
      </c>
      <c r="AG2498" s="110" t="str">
        <f>IF(AC2498="","",COUNTIFS(AC2:AC3002,AC2498))</f>
        <v/>
      </c>
      <c r="AH2498" s="2" t="str">
        <f ca="1">IFERROR(MONTH('pg5'!T500),"--")</f>
        <v>--</v>
      </c>
      <c r="AI2498" s="1">
        <f ca="1">COUNTIFS(AC2:AC3002,'pg5'!C500,AH2:AH3002,AH2498)</f>
        <v>0</v>
      </c>
    </row>
    <row r="2499" spans="27:35" ht="12.75" customHeight="1">
      <c r="AA2499" s="1">
        <f t="shared" si="39"/>
        <v>2498</v>
      </c>
      <c r="AB2499" s="1" t="b">
        <f>AND('pg5'!S501&lt;&gt;"Cancelled",'pg5'!S501&lt;&gt;"Account",'pg5'!S501&lt;&gt;"Pending",'pg5'!S501&lt;&gt;"")</f>
        <v>0</v>
      </c>
      <c r="AC2499" s="1" t="str">
        <f>IF(AB2499=TRUE,'pg5'!C501,"")</f>
        <v/>
      </c>
      <c r="AD2499" s="1" t="str">
        <f>IF('pg5'!S501="Ordered",'pg5'!C501,"")</f>
        <v/>
      </c>
      <c r="AE2499" s="2" t="str">
        <f>IF('pg5'!C501&lt;&gt;"",COUNTIF(AD2:AD3002,'pg5'!C501)&gt;4,"--")</f>
        <v>--</v>
      </c>
      <c r="AF2499" s="1" t="str">
        <f ca="1">IF(startDate="",0,IF(AND('pg5'!T501&gt;=startDate,'pg5'!T501&lt;=endDate,'pg5'!R501&lt;&gt;""),'pg5'!R501,""))</f>
        <v/>
      </c>
      <c r="AG2499" s="110" t="str">
        <f>IF(AC2499="","",COUNTIFS(AC2:AC3002,AC2499))</f>
        <v/>
      </c>
      <c r="AH2499" s="2" t="str">
        <f ca="1">IFERROR(MONTH('pg5'!T501),"--")</f>
        <v>--</v>
      </c>
      <c r="AI2499" s="1">
        <f ca="1">COUNTIFS(AC2:AC3002,'pg5'!C501,AH2:AH3002,AH2499)</f>
        <v>0</v>
      </c>
    </row>
    <row r="2500" spans="27:35" ht="12.75" customHeight="1">
      <c r="AA2500" s="1">
        <f t="shared" ref="AA2500:AA2563" si="40">AA2499+1</f>
        <v>2499</v>
      </c>
      <c r="AB2500" s="1" t="b">
        <f>AND('pg5'!S502&lt;&gt;"Cancelled",'pg5'!S502&lt;&gt;"Account",'pg5'!S502&lt;&gt;"Pending",'pg5'!S502&lt;&gt;"")</f>
        <v>0</v>
      </c>
      <c r="AC2500" s="1" t="str">
        <f>IF(AB2500=TRUE,'pg5'!C502,"")</f>
        <v/>
      </c>
      <c r="AD2500" s="1" t="str">
        <f>IF('pg5'!S502="Ordered",'pg5'!C502,"")</f>
        <v/>
      </c>
      <c r="AE2500" s="2" t="str">
        <f>IF('pg5'!C502&lt;&gt;"",COUNTIF(AD2:AD3002,'pg5'!C502)&gt;4,"--")</f>
        <v>--</v>
      </c>
      <c r="AF2500" s="1" t="str">
        <f ca="1">IF(startDate="",0,IF(AND('pg5'!T502&gt;=startDate,'pg5'!T502&lt;=endDate,'pg5'!R502&lt;&gt;""),'pg5'!R502,""))</f>
        <v/>
      </c>
      <c r="AG2500" s="110" t="str">
        <f>IF(AC2500="","",COUNTIFS(AC2:AC3002,AC2500))</f>
        <v/>
      </c>
      <c r="AH2500" s="2" t="str">
        <f ca="1">IFERROR(MONTH('pg5'!T502),"--")</f>
        <v>--</v>
      </c>
      <c r="AI2500" s="1">
        <f ca="1">COUNTIFS(AC2:AC3002,'pg5'!C502,AH2:AH3002,AH2500)</f>
        <v>0</v>
      </c>
    </row>
    <row r="2501" spans="27:35" ht="12.75" customHeight="1">
      <c r="AA2501" s="1">
        <f t="shared" si="40"/>
        <v>2500</v>
      </c>
      <c r="AB2501" s="1" t="b">
        <f>AND('pg5'!S503&lt;&gt;"Cancelled",'pg5'!S503&lt;&gt;"Account",'pg5'!S503&lt;&gt;"Pending",'pg5'!S503&lt;&gt;"")</f>
        <v>0</v>
      </c>
      <c r="AC2501" s="1" t="str">
        <f>IF(AB2501=TRUE,'pg5'!C503,"")</f>
        <v/>
      </c>
      <c r="AD2501" s="1" t="str">
        <f>IF('pg5'!S503="Ordered",'pg5'!C503,"")</f>
        <v/>
      </c>
      <c r="AE2501" s="2" t="str">
        <f>IF('pg5'!C503&lt;&gt;"",COUNTIF(AD2:AD3002,'pg5'!C503)&gt;4,"--")</f>
        <v>--</v>
      </c>
      <c r="AF2501" s="1" t="str">
        <f ca="1">IF(startDate="",0,IF(AND('pg5'!T503&gt;=startDate,'pg5'!T503&lt;=endDate,'pg5'!R503&lt;&gt;""),'pg5'!R503,""))</f>
        <v/>
      </c>
      <c r="AG2501" s="110" t="str">
        <f>IF(AC2501="","",COUNTIFS(AC2:AC3002,AC2501))</f>
        <v/>
      </c>
      <c r="AH2501" s="2" t="str">
        <f ca="1">IFERROR(MONTH('pg5'!T503),"--")</f>
        <v>--</v>
      </c>
      <c r="AI2501" s="1">
        <f ca="1">COUNTIFS(AC2:AC3002,'pg5'!C503,AH2:AH3002,AH2501)</f>
        <v>0</v>
      </c>
    </row>
    <row r="2502" spans="27:35" ht="12.75" customHeight="1">
      <c r="AA2502" s="1">
        <f t="shared" si="40"/>
        <v>2501</v>
      </c>
      <c r="AB2502" s="1" t="b">
        <f>AND('pg6'!S4&lt;&gt;"Cancelled",'pg6'!S4&lt;&gt;"Account",'pg6'!S4&lt;&gt;"Pending",'pg6'!S4&lt;&gt;"")</f>
        <v>0</v>
      </c>
      <c r="AC2502" s="1" t="str">
        <f>IF(AB2502=TRUE,'pg6'!C4,"")</f>
        <v/>
      </c>
      <c r="AD2502" s="1" t="str">
        <f>IF('pg6'!S4="Ordered",'pg6'!C4,"")</f>
        <v/>
      </c>
      <c r="AE2502" s="2" t="str">
        <f>IF('pg6'!C4&lt;&gt;"",COUNTIF(AD2:AD3002,'pg6'!C4)&gt;4,"--")</f>
        <v>--</v>
      </c>
      <c r="AF2502" s="1" t="str">
        <f>IF(startDate="",0,IF(AND('pg6'!T504&gt;=startDate,'pg6'!T504&lt;=endDate,'pg6'!R504&lt;&gt;""),'pg6'!R504,""))</f>
        <v/>
      </c>
      <c r="AG2502" s="110" t="str">
        <f>IF(AC2502="","",COUNTIFS(AC2:AC3002,AC2502))</f>
        <v/>
      </c>
      <c r="AH2502" s="2" t="str">
        <f ca="1">IFERROR(MONTH('pg6'!T4),"--")</f>
        <v>--</v>
      </c>
      <c r="AI2502" s="1">
        <f ca="1">COUNTIFS(AC2:AC3002,'pg6'!C4,AH2:AH3002,AH2502)</f>
        <v>0</v>
      </c>
    </row>
    <row r="2503" spans="27:35" ht="12.75" customHeight="1">
      <c r="AA2503" s="1">
        <f t="shared" si="40"/>
        <v>2502</v>
      </c>
      <c r="AB2503" s="1" t="b">
        <f>AND('pg6'!S5&lt;&gt;"Cancelled",'pg6'!S5&lt;&gt;"Account",'pg6'!S5&lt;&gt;"Pending",'pg6'!S5&lt;&gt;"")</f>
        <v>0</v>
      </c>
      <c r="AC2503" s="1" t="str">
        <f>IF(AB2503=TRUE,'pg6'!C5,"")</f>
        <v/>
      </c>
      <c r="AD2503" s="1" t="str">
        <f>IF('pg6'!S5="Ordered",'pg6'!C5,"")</f>
        <v/>
      </c>
      <c r="AE2503" s="2" t="str">
        <f>IF('pg6'!C5&lt;&gt;"",COUNTIF(AD2:AD3002,'pg6'!C5)&gt;4,"--")</f>
        <v>--</v>
      </c>
      <c r="AF2503" s="1" t="str">
        <f>IF(startDate="",0,IF(AND('pg6'!T505&gt;=startDate,'pg6'!T505&lt;=endDate,'pg6'!R505&lt;&gt;""),'pg6'!R505,""))</f>
        <v/>
      </c>
      <c r="AG2503" s="110" t="str">
        <f>IF(AC2503="","",COUNTIFS(AC2:AC3002,AC2503))</f>
        <v/>
      </c>
      <c r="AH2503" s="2" t="str">
        <f ca="1">IFERROR(MONTH('pg6'!T5),"--")</f>
        <v>--</v>
      </c>
      <c r="AI2503" s="1">
        <f ca="1">COUNTIFS(AC2:AC3002,'pg6'!C5,AH2:AH3002,AH2503)</f>
        <v>0</v>
      </c>
    </row>
    <row r="2504" spans="27:35" ht="12.75" customHeight="1">
      <c r="AA2504" s="1">
        <f t="shared" si="40"/>
        <v>2503</v>
      </c>
      <c r="AB2504" s="1" t="b">
        <f>AND('pg6'!S6&lt;&gt;"Cancelled",'pg6'!S6&lt;&gt;"Account",'pg6'!S6&lt;&gt;"Pending",'pg6'!S6&lt;&gt;"")</f>
        <v>0</v>
      </c>
      <c r="AC2504" s="1" t="str">
        <f>IF(AB2504=TRUE,'pg6'!C6,"")</f>
        <v/>
      </c>
      <c r="AD2504" s="1" t="str">
        <f>IF('pg6'!S6="Ordered",'pg6'!C6,"")</f>
        <v/>
      </c>
      <c r="AE2504" s="2" t="str">
        <f>IF('pg6'!C6&lt;&gt;"",COUNTIF(AD2:AD3002,'pg6'!C6)&gt;4,"--")</f>
        <v>--</v>
      </c>
      <c r="AF2504" s="1" t="str">
        <f>IF(startDate="",0,IF(AND('pg6'!T506&gt;=startDate,'pg6'!T506&lt;=endDate,'pg6'!R506&lt;&gt;""),'pg6'!R506,""))</f>
        <v/>
      </c>
      <c r="AG2504" s="110" t="str">
        <f>IF(AC2504="","",COUNTIFS(AC2:AC3002,AC2504))</f>
        <v/>
      </c>
      <c r="AH2504" s="2" t="str">
        <f ca="1">IFERROR(MONTH('pg6'!T6),"--")</f>
        <v>--</v>
      </c>
      <c r="AI2504" s="1">
        <f ca="1">COUNTIFS(AC2:AC3002,'pg6'!C6,AH2:AH3002,AH2504)</f>
        <v>0</v>
      </c>
    </row>
    <row r="2505" spans="27:35" ht="12.75" customHeight="1">
      <c r="AA2505" s="1">
        <f t="shared" si="40"/>
        <v>2504</v>
      </c>
      <c r="AB2505" s="1" t="b">
        <f>AND('pg6'!S7&lt;&gt;"Cancelled",'pg6'!S7&lt;&gt;"Account",'pg6'!S7&lt;&gt;"Pending",'pg6'!S7&lt;&gt;"")</f>
        <v>0</v>
      </c>
      <c r="AC2505" s="1" t="str">
        <f>IF(AB2505=TRUE,'pg6'!C7,"")</f>
        <v/>
      </c>
      <c r="AD2505" s="1" t="str">
        <f>IF('pg6'!S7="Ordered",'pg6'!C7,"")</f>
        <v/>
      </c>
      <c r="AE2505" s="2" t="str">
        <f>IF('pg6'!C7&lt;&gt;"",COUNTIF(AD2:AD3002,'pg6'!C7)&gt;4,"--")</f>
        <v>--</v>
      </c>
      <c r="AF2505" s="1" t="str">
        <f>IF(startDate="",0,IF(AND('pg6'!T507&gt;=startDate,'pg6'!T507&lt;=endDate,'pg6'!R507&lt;&gt;""),'pg6'!R507,""))</f>
        <v/>
      </c>
      <c r="AG2505" s="110" t="str">
        <f>IF(AC2505="","",COUNTIFS(AC2:AC3002,AC2505))</f>
        <v/>
      </c>
      <c r="AH2505" s="2" t="str">
        <f ca="1">IFERROR(MONTH('pg6'!T7),"--")</f>
        <v>--</v>
      </c>
      <c r="AI2505" s="1">
        <f ca="1">COUNTIFS(AC2:AC3002,'pg6'!C7,AH2:AH3002,AH2505)</f>
        <v>0</v>
      </c>
    </row>
    <row r="2506" spans="27:35" ht="12.75" customHeight="1">
      <c r="AA2506" s="1">
        <f t="shared" si="40"/>
        <v>2505</v>
      </c>
      <c r="AB2506" s="1" t="b">
        <f>AND('pg6'!S8&lt;&gt;"Cancelled",'pg6'!S8&lt;&gt;"Account",'pg6'!S8&lt;&gt;"Pending",'pg6'!S8&lt;&gt;"")</f>
        <v>0</v>
      </c>
      <c r="AC2506" s="1" t="str">
        <f>IF(AB2506=TRUE,'pg6'!C8,"")</f>
        <v/>
      </c>
      <c r="AD2506" s="1" t="str">
        <f>IF('pg6'!S8="Ordered",'pg6'!C8,"")</f>
        <v/>
      </c>
      <c r="AE2506" s="2" t="str">
        <f>IF('pg6'!C8&lt;&gt;"",COUNTIF(AD2:AD3002,'pg6'!C8)&gt;4,"--")</f>
        <v>--</v>
      </c>
      <c r="AF2506" s="1" t="str">
        <f>IF(startDate="",0,IF(AND('pg6'!T508&gt;=startDate,'pg6'!T508&lt;=endDate,'pg6'!R508&lt;&gt;""),'pg6'!R508,""))</f>
        <v/>
      </c>
      <c r="AG2506" s="110" t="str">
        <f>IF(AC2506="","",COUNTIFS(AC2:AC3002,AC2506))</f>
        <v/>
      </c>
      <c r="AH2506" s="2" t="str">
        <f ca="1">IFERROR(MONTH('pg6'!T8),"--")</f>
        <v>--</v>
      </c>
      <c r="AI2506" s="1">
        <f ca="1">COUNTIFS(AC2:AC3002,'pg6'!C8,AH2:AH3002,AH2506)</f>
        <v>0</v>
      </c>
    </row>
    <row r="2507" spans="27:35" ht="12.75" customHeight="1">
      <c r="AA2507" s="1">
        <f t="shared" si="40"/>
        <v>2506</v>
      </c>
      <c r="AB2507" s="1" t="b">
        <f>AND('pg6'!S9&lt;&gt;"Cancelled",'pg6'!S9&lt;&gt;"Account",'pg6'!S9&lt;&gt;"Pending",'pg6'!S9&lt;&gt;"")</f>
        <v>0</v>
      </c>
      <c r="AC2507" s="1" t="str">
        <f>IF(AB2507=TRUE,'pg6'!C9,"")</f>
        <v/>
      </c>
      <c r="AD2507" s="1" t="str">
        <f>IF('pg6'!S9="Ordered",'pg6'!C9,"")</f>
        <v/>
      </c>
      <c r="AE2507" s="2" t="str">
        <f>IF('pg6'!C9&lt;&gt;"",COUNTIF(AD2:AD3002,'pg6'!C9)&gt;4,"--")</f>
        <v>--</v>
      </c>
      <c r="AF2507" s="1" t="str">
        <f>IF(startDate="",0,IF(AND('pg6'!T509&gt;=startDate,'pg6'!T509&lt;=endDate,'pg6'!R509&lt;&gt;""),'pg6'!R509,""))</f>
        <v/>
      </c>
      <c r="AG2507" s="110" t="str">
        <f>IF(AC2507="","",COUNTIFS(AC2:AC3002,AC2507))</f>
        <v/>
      </c>
      <c r="AH2507" s="2" t="str">
        <f ca="1">IFERROR(MONTH('pg6'!T9),"--")</f>
        <v>--</v>
      </c>
      <c r="AI2507" s="1">
        <f ca="1">COUNTIFS(AC2:AC3002,'pg6'!C9,AH2:AH3002,AH2507)</f>
        <v>0</v>
      </c>
    </row>
    <row r="2508" spans="27:35" ht="12.75" customHeight="1">
      <c r="AA2508" s="1">
        <f t="shared" si="40"/>
        <v>2507</v>
      </c>
      <c r="AB2508" s="1" t="b">
        <f>AND('pg6'!S10&lt;&gt;"Cancelled",'pg6'!S10&lt;&gt;"Account",'pg6'!S10&lt;&gt;"Pending",'pg6'!S10&lt;&gt;"")</f>
        <v>0</v>
      </c>
      <c r="AC2508" s="1" t="str">
        <f>IF(AB2508=TRUE,'pg6'!C10,"")</f>
        <v/>
      </c>
      <c r="AD2508" s="1" t="str">
        <f>IF('pg6'!S10="Ordered",'pg6'!C10,"")</f>
        <v/>
      </c>
      <c r="AE2508" s="2" t="str">
        <f>IF('pg6'!C10&lt;&gt;"",COUNTIF(AD2:AD3002,'pg6'!C10)&gt;4,"--")</f>
        <v>--</v>
      </c>
      <c r="AF2508" s="1" t="str">
        <f>IF(startDate="",0,IF(AND('pg6'!T510&gt;=startDate,'pg6'!T510&lt;=endDate,'pg6'!R510&lt;&gt;""),'pg6'!R510,""))</f>
        <v/>
      </c>
      <c r="AG2508" s="110" t="str">
        <f>IF(AC2508="","",COUNTIFS(AC2:AC3002,AC2508))</f>
        <v/>
      </c>
      <c r="AH2508" s="2" t="str">
        <f ca="1">IFERROR(MONTH('pg6'!T10),"--")</f>
        <v>--</v>
      </c>
      <c r="AI2508" s="1">
        <f ca="1">COUNTIFS(AC2:AC3002,'pg6'!C10,AH2:AH3002,AH2508)</f>
        <v>0</v>
      </c>
    </row>
    <row r="2509" spans="27:35" ht="12.75" customHeight="1">
      <c r="AA2509" s="1">
        <f t="shared" si="40"/>
        <v>2508</v>
      </c>
      <c r="AB2509" s="1" t="b">
        <f>AND('pg6'!S11&lt;&gt;"Cancelled",'pg6'!S11&lt;&gt;"Account",'pg6'!S11&lt;&gt;"Pending",'pg6'!S11&lt;&gt;"")</f>
        <v>0</v>
      </c>
      <c r="AC2509" s="1" t="str">
        <f>IF(AB2509=TRUE,'pg6'!C11,"")</f>
        <v/>
      </c>
      <c r="AD2509" s="1" t="str">
        <f>IF('pg6'!S11="Ordered",'pg6'!C11,"")</f>
        <v/>
      </c>
      <c r="AE2509" s="2" t="str">
        <f>IF('pg6'!C11&lt;&gt;"",COUNTIF(AD2:AD3002,'pg6'!C11)&gt;4,"--")</f>
        <v>--</v>
      </c>
      <c r="AF2509" s="1" t="str">
        <f>IF(startDate="",0,IF(AND('pg6'!T511&gt;=startDate,'pg6'!T511&lt;=endDate,'pg6'!R511&lt;&gt;""),'pg6'!R511,""))</f>
        <v/>
      </c>
      <c r="AG2509" s="110" t="str">
        <f>IF(AC2509="","",COUNTIFS(AC2:AC3002,AC2509))</f>
        <v/>
      </c>
      <c r="AH2509" s="2" t="str">
        <f ca="1">IFERROR(MONTH('pg6'!T11),"--")</f>
        <v>--</v>
      </c>
      <c r="AI2509" s="1">
        <f ca="1">COUNTIFS(AC2:AC3002,'pg6'!C11,AH2:AH3002,AH2509)</f>
        <v>0</v>
      </c>
    </row>
    <row r="2510" spans="27:35" ht="12.75" customHeight="1">
      <c r="AA2510" s="1">
        <f t="shared" si="40"/>
        <v>2509</v>
      </c>
      <c r="AB2510" s="1" t="b">
        <f>AND('pg6'!S12&lt;&gt;"Cancelled",'pg6'!S12&lt;&gt;"Account",'pg6'!S12&lt;&gt;"Pending",'pg6'!S12&lt;&gt;"")</f>
        <v>0</v>
      </c>
      <c r="AC2510" s="1" t="str">
        <f>IF(AB2510=TRUE,'pg6'!C12,"")</f>
        <v/>
      </c>
      <c r="AD2510" s="1" t="str">
        <f>IF('pg6'!S12="Ordered",'pg6'!C12,"")</f>
        <v/>
      </c>
      <c r="AE2510" s="2" t="str">
        <f>IF('pg6'!C12&lt;&gt;"",COUNTIF(AD2:AD3002,'pg6'!C12)&gt;4,"--")</f>
        <v>--</v>
      </c>
      <c r="AF2510" s="1" t="str">
        <f>IF(startDate="",0,IF(AND('pg6'!T512&gt;=startDate,'pg6'!T512&lt;=endDate,'pg6'!R512&lt;&gt;""),'pg6'!R512,""))</f>
        <v/>
      </c>
      <c r="AG2510" s="110" t="str">
        <f>IF(AC2510="","",COUNTIFS(AC2:AC3002,AC2510))</f>
        <v/>
      </c>
      <c r="AH2510" s="2" t="str">
        <f ca="1">IFERROR(MONTH('pg6'!T12),"--")</f>
        <v>--</v>
      </c>
      <c r="AI2510" s="1">
        <f ca="1">COUNTIFS(AC2:AC3002,'pg6'!C12,AH2:AH3002,AH2510)</f>
        <v>0</v>
      </c>
    </row>
    <row r="2511" spans="27:35" ht="12.75" customHeight="1">
      <c r="AA2511" s="1">
        <f t="shared" si="40"/>
        <v>2510</v>
      </c>
      <c r="AB2511" s="1" t="b">
        <f>AND('pg6'!S13&lt;&gt;"Cancelled",'pg6'!S13&lt;&gt;"Account",'pg6'!S13&lt;&gt;"Pending",'pg6'!S13&lt;&gt;"")</f>
        <v>0</v>
      </c>
      <c r="AC2511" s="1" t="str">
        <f>IF(AB2511=TRUE,'pg6'!C13,"")</f>
        <v/>
      </c>
      <c r="AD2511" s="1" t="str">
        <f>IF('pg6'!S13="Ordered",'pg6'!C13,"")</f>
        <v/>
      </c>
      <c r="AE2511" s="2" t="str">
        <f>IF('pg6'!C13&lt;&gt;"",COUNTIF(AD2:AD3002,'pg6'!C13)&gt;4,"--")</f>
        <v>--</v>
      </c>
      <c r="AF2511" s="1" t="str">
        <f>IF(startDate="",0,IF(AND('pg6'!T513&gt;=startDate,'pg6'!T513&lt;=endDate,'pg6'!R513&lt;&gt;""),'pg6'!R513,""))</f>
        <v/>
      </c>
      <c r="AG2511" s="110" t="str">
        <f>IF(AC2511="","",COUNTIFS(AC2:AC3002,AC2511))</f>
        <v/>
      </c>
      <c r="AH2511" s="2" t="str">
        <f ca="1">IFERROR(MONTH('pg6'!T13),"--")</f>
        <v>--</v>
      </c>
      <c r="AI2511" s="1">
        <f ca="1">COUNTIFS(AC2:AC3002,'pg6'!C13,AH2:AH3002,AH2511)</f>
        <v>0</v>
      </c>
    </row>
    <row r="2512" spans="27:35" ht="12.75" customHeight="1">
      <c r="AA2512" s="1">
        <f t="shared" si="40"/>
        <v>2511</v>
      </c>
      <c r="AB2512" s="1" t="b">
        <f>AND('pg6'!S14&lt;&gt;"Cancelled",'pg6'!S14&lt;&gt;"Account",'pg6'!S14&lt;&gt;"Pending",'pg6'!S14&lt;&gt;"")</f>
        <v>0</v>
      </c>
      <c r="AC2512" s="1" t="str">
        <f>IF(AB2512=TRUE,'pg6'!C14,"")</f>
        <v/>
      </c>
      <c r="AD2512" s="1" t="str">
        <f>IF('pg6'!S14="Ordered",'pg6'!C14,"")</f>
        <v/>
      </c>
      <c r="AE2512" s="2" t="str">
        <f>IF('pg6'!C14&lt;&gt;"",COUNTIF(AD2:AD3002,'pg6'!C14)&gt;4,"--")</f>
        <v>--</v>
      </c>
      <c r="AF2512" s="1" t="str">
        <f>IF(startDate="",0,IF(AND('pg6'!T514&gt;=startDate,'pg6'!T514&lt;=endDate,'pg6'!R514&lt;&gt;""),'pg6'!R514,""))</f>
        <v/>
      </c>
      <c r="AG2512" s="110" t="str">
        <f>IF(AC2512="","",COUNTIFS(AC2:AC3002,AC2512))</f>
        <v/>
      </c>
      <c r="AH2512" s="2" t="str">
        <f ca="1">IFERROR(MONTH('pg6'!T14),"--")</f>
        <v>--</v>
      </c>
      <c r="AI2512" s="1">
        <f ca="1">COUNTIFS(AC2:AC3002,'pg6'!C14,AH2:AH3002,AH2512)</f>
        <v>0</v>
      </c>
    </row>
    <row r="2513" spans="27:35" ht="12.75" customHeight="1">
      <c r="AA2513" s="1">
        <f t="shared" si="40"/>
        <v>2512</v>
      </c>
      <c r="AB2513" s="1" t="b">
        <f>AND('pg6'!S15&lt;&gt;"Cancelled",'pg6'!S15&lt;&gt;"Account",'pg6'!S15&lt;&gt;"Pending",'pg6'!S15&lt;&gt;"")</f>
        <v>0</v>
      </c>
      <c r="AC2513" s="1" t="str">
        <f>IF(AB2513=TRUE,'pg6'!C15,"")</f>
        <v/>
      </c>
      <c r="AD2513" s="1" t="str">
        <f>IF('pg6'!S15="Ordered",'pg6'!C15,"")</f>
        <v/>
      </c>
      <c r="AE2513" s="2" t="str">
        <f>IF('pg6'!C15&lt;&gt;"",COUNTIF(AD2:AD3002,'pg6'!C15)&gt;4,"--")</f>
        <v>--</v>
      </c>
      <c r="AF2513" s="1" t="str">
        <f>IF(startDate="",0,IF(AND('pg6'!T515&gt;=startDate,'pg6'!T515&lt;=endDate,'pg6'!R515&lt;&gt;""),'pg6'!R515,""))</f>
        <v/>
      </c>
      <c r="AG2513" s="110" t="str">
        <f>IF(AC2513="","",COUNTIFS(AC2:AC3002,AC2513))</f>
        <v/>
      </c>
      <c r="AH2513" s="2" t="str">
        <f ca="1">IFERROR(MONTH('pg6'!T15),"--")</f>
        <v>--</v>
      </c>
      <c r="AI2513" s="1">
        <f ca="1">COUNTIFS(AC2:AC3002,'pg6'!C15,AH2:AH3002,AH2513)</f>
        <v>0</v>
      </c>
    </row>
    <row r="2514" spans="27:35" ht="12.75" customHeight="1">
      <c r="AA2514" s="1">
        <f t="shared" si="40"/>
        <v>2513</v>
      </c>
      <c r="AB2514" s="1" t="b">
        <f>AND('pg6'!S16&lt;&gt;"Cancelled",'pg6'!S16&lt;&gt;"Account",'pg6'!S16&lt;&gt;"Pending",'pg6'!S16&lt;&gt;"")</f>
        <v>0</v>
      </c>
      <c r="AC2514" s="1" t="str">
        <f>IF(AB2514=TRUE,'pg6'!C16,"")</f>
        <v/>
      </c>
      <c r="AD2514" s="1" t="str">
        <f>IF('pg6'!S16="Ordered",'pg6'!C16,"")</f>
        <v/>
      </c>
      <c r="AE2514" s="2" t="str">
        <f>IF('pg6'!C16&lt;&gt;"",COUNTIF(AD2:AD3002,'pg6'!C16)&gt;4,"--")</f>
        <v>--</v>
      </c>
      <c r="AF2514" s="1" t="str">
        <f>IF(startDate="",0,IF(AND('pg6'!T516&gt;=startDate,'pg6'!T516&lt;=endDate,'pg6'!R516&lt;&gt;""),'pg6'!R516,""))</f>
        <v/>
      </c>
      <c r="AG2514" s="110" t="str">
        <f>IF(AC2514="","",COUNTIFS(AC2:AC3002,AC2514))</f>
        <v/>
      </c>
      <c r="AH2514" s="2" t="str">
        <f ca="1">IFERROR(MONTH('pg6'!T16),"--")</f>
        <v>--</v>
      </c>
      <c r="AI2514" s="1">
        <f ca="1">COUNTIFS(AC2:AC3002,'pg6'!C16,AH2:AH3002,AH2514)</f>
        <v>0</v>
      </c>
    </row>
    <row r="2515" spans="27:35" ht="12.75" customHeight="1">
      <c r="AA2515" s="1">
        <f t="shared" si="40"/>
        <v>2514</v>
      </c>
      <c r="AB2515" s="1" t="b">
        <f>AND('pg6'!S17&lt;&gt;"Cancelled",'pg6'!S17&lt;&gt;"Account",'pg6'!S17&lt;&gt;"Pending",'pg6'!S17&lt;&gt;"")</f>
        <v>0</v>
      </c>
      <c r="AC2515" s="1" t="str">
        <f>IF(AB2515=TRUE,'pg6'!C17,"")</f>
        <v/>
      </c>
      <c r="AD2515" s="1" t="str">
        <f>IF('pg6'!S17="Ordered",'pg6'!C17,"")</f>
        <v/>
      </c>
      <c r="AE2515" s="2" t="str">
        <f>IF('pg6'!C17&lt;&gt;"",COUNTIF(AD2:AD3002,'pg6'!C17)&gt;4,"--")</f>
        <v>--</v>
      </c>
      <c r="AF2515" s="1" t="str">
        <f>IF(startDate="",0,IF(AND('pg6'!T517&gt;=startDate,'pg6'!T517&lt;=endDate,'pg6'!R517&lt;&gt;""),'pg6'!R517,""))</f>
        <v/>
      </c>
      <c r="AG2515" s="110" t="str">
        <f>IF(AC2515="","",COUNTIFS(AC2:AC3002,AC2515))</f>
        <v/>
      </c>
      <c r="AH2515" s="2" t="str">
        <f ca="1">IFERROR(MONTH('pg6'!T17),"--")</f>
        <v>--</v>
      </c>
      <c r="AI2515" s="1">
        <f ca="1">COUNTIFS(AC2:AC3002,'pg6'!C17,AH2:AH3002,AH2515)</f>
        <v>0</v>
      </c>
    </row>
    <row r="2516" spans="27:35" ht="12.75" customHeight="1">
      <c r="AA2516" s="1">
        <f t="shared" si="40"/>
        <v>2515</v>
      </c>
      <c r="AB2516" s="1" t="b">
        <f>AND('pg6'!S18&lt;&gt;"Cancelled",'pg6'!S18&lt;&gt;"Account",'pg6'!S18&lt;&gt;"Pending",'pg6'!S18&lt;&gt;"")</f>
        <v>0</v>
      </c>
      <c r="AC2516" s="1" t="str">
        <f>IF(AB2516=TRUE,'pg6'!C18,"")</f>
        <v/>
      </c>
      <c r="AD2516" s="1" t="str">
        <f>IF('pg6'!S18="Ordered",'pg6'!C18,"")</f>
        <v/>
      </c>
      <c r="AE2516" s="2" t="str">
        <f>IF('pg6'!C18&lt;&gt;"",COUNTIF(AD2:AD3002,'pg6'!C18)&gt;4,"--")</f>
        <v>--</v>
      </c>
      <c r="AF2516" s="1" t="str">
        <f>IF(startDate="",0,IF(AND('pg6'!T518&gt;=startDate,'pg6'!T518&lt;=endDate,'pg6'!R518&lt;&gt;""),'pg6'!R518,""))</f>
        <v/>
      </c>
      <c r="AG2516" s="110" t="str">
        <f>IF(AC2516="","",COUNTIFS(AC2:AC3002,AC2516))</f>
        <v/>
      </c>
      <c r="AH2516" s="2" t="str">
        <f ca="1">IFERROR(MONTH('pg6'!T18),"--")</f>
        <v>--</v>
      </c>
      <c r="AI2516" s="1">
        <f ca="1">COUNTIFS(AC2:AC3002,'pg6'!C18,AH2:AH3002,AH2516)</f>
        <v>0</v>
      </c>
    </row>
    <row r="2517" spans="27:35" ht="12.75" customHeight="1">
      <c r="AA2517" s="1">
        <f t="shared" si="40"/>
        <v>2516</v>
      </c>
      <c r="AB2517" s="1" t="b">
        <f>AND('pg6'!S19&lt;&gt;"Cancelled",'pg6'!S19&lt;&gt;"Account",'pg6'!S19&lt;&gt;"Pending",'pg6'!S19&lt;&gt;"")</f>
        <v>0</v>
      </c>
      <c r="AC2517" s="1" t="str">
        <f>IF(AB2517=TRUE,'pg6'!C19,"")</f>
        <v/>
      </c>
      <c r="AD2517" s="1" t="str">
        <f>IF('pg6'!S19="Ordered",'pg6'!C19,"")</f>
        <v/>
      </c>
      <c r="AE2517" s="2" t="str">
        <f>IF('pg6'!C19&lt;&gt;"",COUNTIF(AD2:AD3002,'pg6'!C19)&gt;4,"--")</f>
        <v>--</v>
      </c>
      <c r="AF2517" s="1" t="str">
        <f>IF(startDate="",0,IF(AND('pg6'!T519&gt;=startDate,'pg6'!T519&lt;=endDate,'pg6'!R519&lt;&gt;""),'pg6'!R519,""))</f>
        <v/>
      </c>
      <c r="AG2517" s="110" t="str">
        <f>IF(AC2517="","",COUNTIFS(AC2:AC3002,AC2517))</f>
        <v/>
      </c>
      <c r="AH2517" s="2" t="str">
        <f ca="1">IFERROR(MONTH('pg6'!T19),"--")</f>
        <v>--</v>
      </c>
      <c r="AI2517" s="1">
        <f ca="1">COUNTIFS(AC2:AC3002,'pg6'!C19,AH2:AH3002,AH2517)</f>
        <v>0</v>
      </c>
    </row>
    <row r="2518" spans="27:35" ht="12.75" customHeight="1">
      <c r="AA2518" s="1">
        <f t="shared" si="40"/>
        <v>2517</v>
      </c>
      <c r="AB2518" s="1" t="b">
        <f>AND('pg6'!S20&lt;&gt;"Cancelled",'pg6'!S20&lt;&gt;"Account",'pg6'!S20&lt;&gt;"Pending",'pg6'!S20&lt;&gt;"")</f>
        <v>0</v>
      </c>
      <c r="AC2518" s="1" t="str">
        <f>IF(AB2518=TRUE,'pg6'!C20,"")</f>
        <v/>
      </c>
      <c r="AD2518" s="1" t="str">
        <f>IF('pg6'!S20="Ordered",'pg6'!C20,"")</f>
        <v/>
      </c>
      <c r="AE2518" s="2" t="str">
        <f>IF('pg6'!C20&lt;&gt;"",COUNTIF(AD2:AD3002,'pg6'!C20)&gt;4,"--")</f>
        <v>--</v>
      </c>
      <c r="AF2518" s="1" t="str">
        <f>IF(startDate="",0,IF(AND('pg6'!T520&gt;=startDate,'pg6'!T520&lt;=endDate,'pg6'!R520&lt;&gt;""),'pg6'!R520,""))</f>
        <v/>
      </c>
      <c r="AG2518" s="110" t="str">
        <f>IF(AC2518="","",COUNTIFS(AC2:AC3002,AC2518))</f>
        <v/>
      </c>
      <c r="AH2518" s="2" t="str">
        <f ca="1">IFERROR(MONTH('pg6'!T20),"--")</f>
        <v>--</v>
      </c>
      <c r="AI2518" s="1">
        <f ca="1">COUNTIFS(AC2:AC3002,'pg6'!C20,AH2:AH3002,AH2518)</f>
        <v>0</v>
      </c>
    </row>
    <row r="2519" spans="27:35" ht="12.75" customHeight="1">
      <c r="AA2519" s="1">
        <f t="shared" si="40"/>
        <v>2518</v>
      </c>
      <c r="AB2519" s="1" t="b">
        <f>AND('pg6'!S21&lt;&gt;"Cancelled",'pg6'!S21&lt;&gt;"Account",'pg6'!S21&lt;&gt;"Pending",'pg6'!S21&lt;&gt;"")</f>
        <v>0</v>
      </c>
      <c r="AC2519" s="1" t="str">
        <f>IF(AB2519=TRUE,'pg6'!C21,"")</f>
        <v/>
      </c>
      <c r="AD2519" s="1" t="str">
        <f>IF('pg6'!S21="Ordered",'pg6'!C21,"")</f>
        <v/>
      </c>
      <c r="AE2519" s="2" t="str">
        <f>IF('pg6'!C21&lt;&gt;"",COUNTIF(AD2:AD3002,'pg6'!C21)&gt;4,"--")</f>
        <v>--</v>
      </c>
      <c r="AF2519" s="1" t="str">
        <f>IF(startDate="",0,IF(AND('pg6'!T521&gt;=startDate,'pg6'!T521&lt;=endDate,'pg6'!R521&lt;&gt;""),'pg6'!R521,""))</f>
        <v/>
      </c>
      <c r="AG2519" s="110" t="str">
        <f>IF(AC2519="","",COUNTIFS(AC2:AC3002,AC2519))</f>
        <v/>
      </c>
      <c r="AH2519" s="2" t="str">
        <f ca="1">IFERROR(MONTH('pg6'!T21),"--")</f>
        <v>--</v>
      </c>
      <c r="AI2519" s="1">
        <f ca="1">COUNTIFS(AC2:AC3002,'pg6'!C21,AH2:AH3002,AH2519)</f>
        <v>0</v>
      </c>
    </row>
    <row r="2520" spans="27:35" ht="12.75" customHeight="1">
      <c r="AA2520" s="1">
        <f t="shared" si="40"/>
        <v>2519</v>
      </c>
      <c r="AB2520" s="1" t="b">
        <f>AND('pg6'!S22&lt;&gt;"Cancelled",'pg6'!S22&lt;&gt;"Account",'pg6'!S22&lt;&gt;"Pending",'pg6'!S22&lt;&gt;"")</f>
        <v>0</v>
      </c>
      <c r="AC2520" s="1" t="str">
        <f>IF(AB2520=TRUE,'pg6'!C22,"")</f>
        <v/>
      </c>
      <c r="AD2520" s="1" t="str">
        <f>IF('pg6'!S22="Ordered",'pg6'!C22,"")</f>
        <v/>
      </c>
      <c r="AE2520" s="2" t="str">
        <f>IF('pg6'!C22&lt;&gt;"",COUNTIF(AD2:AD3002,'pg6'!C22)&gt;4,"--")</f>
        <v>--</v>
      </c>
      <c r="AF2520" s="1" t="str">
        <f>IF(startDate="",0,IF(AND('pg6'!T522&gt;=startDate,'pg6'!T522&lt;=endDate,'pg6'!R522&lt;&gt;""),'pg6'!R522,""))</f>
        <v/>
      </c>
      <c r="AG2520" s="110" t="str">
        <f>IF(AC2520="","",COUNTIFS(AC2:AC3002,AC2520))</f>
        <v/>
      </c>
      <c r="AH2520" s="2" t="str">
        <f ca="1">IFERROR(MONTH('pg6'!T22),"--")</f>
        <v>--</v>
      </c>
      <c r="AI2520" s="1">
        <f ca="1">COUNTIFS(AC2:AC3002,'pg6'!C22,AH2:AH3002,AH2520)</f>
        <v>0</v>
      </c>
    </row>
    <row r="2521" spans="27:35" ht="12.75" customHeight="1">
      <c r="AA2521" s="1">
        <f t="shared" si="40"/>
        <v>2520</v>
      </c>
      <c r="AB2521" s="1" t="b">
        <f>AND('pg6'!S23&lt;&gt;"Cancelled",'pg6'!S23&lt;&gt;"Account",'pg6'!S23&lt;&gt;"Pending",'pg6'!S23&lt;&gt;"")</f>
        <v>0</v>
      </c>
      <c r="AC2521" s="1" t="str">
        <f>IF(AB2521=TRUE,'pg6'!C23,"")</f>
        <v/>
      </c>
      <c r="AD2521" s="1" t="str">
        <f>IF('pg6'!S23="Ordered",'pg6'!C23,"")</f>
        <v/>
      </c>
      <c r="AE2521" s="2" t="str">
        <f>IF('pg6'!C23&lt;&gt;"",COUNTIF(AD2:AD3002,'pg6'!C23)&gt;4,"--")</f>
        <v>--</v>
      </c>
      <c r="AF2521" s="1" t="str">
        <f>IF(startDate="",0,IF(AND('pg6'!T523&gt;=startDate,'pg6'!T523&lt;=endDate,'pg6'!R523&lt;&gt;""),'pg6'!R523,""))</f>
        <v/>
      </c>
      <c r="AG2521" s="110" t="str">
        <f>IF(AC2521="","",COUNTIFS(AC2:AC3002,AC2521))</f>
        <v/>
      </c>
      <c r="AH2521" s="2" t="str">
        <f ca="1">IFERROR(MONTH('pg6'!T23),"--")</f>
        <v>--</v>
      </c>
      <c r="AI2521" s="1">
        <f ca="1">COUNTIFS(AC2:AC3002,'pg6'!C23,AH2:AH3002,AH2521)</f>
        <v>0</v>
      </c>
    </row>
    <row r="2522" spans="27:35" ht="12.75" customHeight="1">
      <c r="AA2522" s="1">
        <f t="shared" si="40"/>
        <v>2521</v>
      </c>
      <c r="AB2522" s="1" t="b">
        <f>AND('pg6'!S24&lt;&gt;"Cancelled",'pg6'!S24&lt;&gt;"Account",'pg6'!S24&lt;&gt;"Pending",'pg6'!S24&lt;&gt;"")</f>
        <v>0</v>
      </c>
      <c r="AC2522" s="1" t="str">
        <f>IF(AB2522=TRUE,'pg6'!C24,"")</f>
        <v/>
      </c>
      <c r="AD2522" s="1" t="str">
        <f>IF('pg6'!S24="Ordered",'pg6'!C24,"")</f>
        <v/>
      </c>
      <c r="AE2522" s="2" t="str">
        <f>IF('pg6'!C24&lt;&gt;"",COUNTIF(AD2:AD3002,'pg6'!C24)&gt;4,"--")</f>
        <v>--</v>
      </c>
      <c r="AF2522" s="1" t="str">
        <f>IF(startDate="",0,IF(AND('pg6'!T524&gt;=startDate,'pg6'!T524&lt;=endDate,'pg6'!R524&lt;&gt;""),'pg6'!R524,""))</f>
        <v/>
      </c>
      <c r="AG2522" s="110" t="str">
        <f>IF(AC2522="","",COUNTIFS(AC2:AC3002,AC2522))</f>
        <v/>
      </c>
      <c r="AH2522" s="2" t="str">
        <f ca="1">IFERROR(MONTH('pg6'!T24),"--")</f>
        <v>--</v>
      </c>
      <c r="AI2522" s="1">
        <f ca="1">COUNTIFS(AC2:AC3002,'pg6'!C24,AH2:AH3002,AH2522)</f>
        <v>0</v>
      </c>
    </row>
    <row r="2523" spans="27:35" ht="12.75" customHeight="1">
      <c r="AA2523" s="1">
        <f t="shared" si="40"/>
        <v>2522</v>
      </c>
      <c r="AB2523" s="1" t="b">
        <f>AND('pg6'!S25&lt;&gt;"Cancelled",'pg6'!S25&lt;&gt;"Account",'pg6'!S25&lt;&gt;"Pending",'pg6'!S25&lt;&gt;"")</f>
        <v>0</v>
      </c>
      <c r="AC2523" s="1" t="str">
        <f>IF(AB2523=TRUE,'pg6'!C25,"")</f>
        <v/>
      </c>
      <c r="AD2523" s="1" t="str">
        <f>IF('pg6'!S25="Ordered",'pg6'!C25,"")</f>
        <v/>
      </c>
      <c r="AE2523" s="2" t="str">
        <f>IF('pg6'!C25&lt;&gt;"",COUNTIF(AD2:AD3002,'pg6'!C25)&gt;4,"--")</f>
        <v>--</v>
      </c>
      <c r="AF2523" s="1" t="str">
        <f>IF(startDate="",0,IF(AND('pg6'!T525&gt;=startDate,'pg6'!T525&lt;=endDate,'pg6'!R525&lt;&gt;""),'pg6'!R525,""))</f>
        <v/>
      </c>
      <c r="AG2523" s="110" t="str">
        <f>IF(AC2523="","",COUNTIFS(AC2:AC3002,AC2523))</f>
        <v/>
      </c>
      <c r="AH2523" s="2" t="str">
        <f ca="1">IFERROR(MONTH('pg6'!T25),"--")</f>
        <v>--</v>
      </c>
      <c r="AI2523" s="1">
        <f ca="1">COUNTIFS(AC2:AC3002,'pg6'!C25,AH2:AH3002,AH2523)</f>
        <v>0</v>
      </c>
    </row>
    <row r="2524" spans="27:35" ht="12.75" customHeight="1">
      <c r="AA2524" s="1">
        <f t="shared" si="40"/>
        <v>2523</v>
      </c>
      <c r="AB2524" s="1" t="b">
        <f>AND('pg6'!S26&lt;&gt;"Cancelled",'pg6'!S26&lt;&gt;"Account",'pg6'!S26&lt;&gt;"Pending",'pg6'!S26&lt;&gt;"")</f>
        <v>0</v>
      </c>
      <c r="AC2524" s="1" t="str">
        <f>IF(AB2524=TRUE,'pg6'!C26,"")</f>
        <v/>
      </c>
      <c r="AD2524" s="1" t="str">
        <f>IF('pg6'!S26="Ordered",'pg6'!C26,"")</f>
        <v/>
      </c>
      <c r="AE2524" s="2" t="str">
        <f>IF('pg6'!C26&lt;&gt;"",COUNTIF(AD2:AD3002,'pg6'!C26)&gt;4,"--")</f>
        <v>--</v>
      </c>
      <c r="AF2524" s="1" t="str">
        <f>IF(startDate="",0,IF(AND('pg6'!T526&gt;=startDate,'pg6'!T526&lt;=endDate,'pg6'!R526&lt;&gt;""),'pg6'!R526,""))</f>
        <v/>
      </c>
      <c r="AG2524" s="110" t="str">
        <f>IF(AC2524="","",COUNTIFS(AC2:AC3002,AC2524))</f>
        <v/>
      </c>
      <c r="AH2524" s="2" t="str">
        <f ca="1">IFERROR(MONTH('pg6'!T26),"--")</f>
        <v>--</v>
      </c>
      <c r="AI2524" s="1">
        <f ca="1">COUNTIFS(AC2:AC3002,'pg6'!C26,AH2:AH3002,AH2524)</f>
        <v>0</v>
      </c>
    </row>
    <row r="2525" spans="27:35" ht="12.75" customHeight="1">
      <c r="AA2525" s="1">
        <f t="shared" si="40"/>
        <v>2524</v>
      </c>
      <c r="AB2525" s="1" t="b">
        <f>AND('pg6'!S27&lt;&gt;"Cancelled",'pg6'!S27&lt;&gt;"Account",'pg6'!S27&lt;&gt;"Pending",'pg6'!S27&lt;&gt;"")</f>
        <v>0</v>
      </c>
      <c r="AC2525" s="1" t="str">
        <f>IF(AB2525=TRUE,'pg6'!C27,"")</f>
        <v/>
      </c>
      <c r="AD2525" s="1" t="str">
        <f>IF('pg6'!S27="Ordered",'pg6'!C27,"")</f>
        <v/>
      </c>
      <c r="AE2525" s="2" t="str">
        <f>IF('pg6'!C27&lt;&gt;"",COUNTIF(AD2:AD3002,'pg6'!C27)&gt;4,"--")</f>
        <v>--</v>
      </c>
      <c r="AF2525" s="1" t="str">
        <f>IF(startDate="",0,IF(AND('pg6'!T527&gt;=startDate,'pg6'!T527&lt;=endDate,'pg6'!R527&lt;&gt;""),'pg6'!R527,""))</f>
        <v/>
      </c>
      <c r="AG2525" s="110" t="str">
        <f>IF(AC2525="","",COUNTIFS(AC2:AC3002,AC2525))</f>
        <v/>
      </c>
      <c r="AH2525" s="2" t="str">
        <f ca="1">IFERROR(MONTH('pg6'!T27),"--")</f>
        <v>--</v>
      </c>
      <c r="AI2525" s="1">
        <f ca="1">COUNTIFS(AC2:AC3002,'pg6'!C27,AH2:AH3002,AH2525)</f>
        <v>0</v>
      </c>
    </row>
    <row r="2526" spans="27:35" ht="12.75" customHeight="1">
      <c r="AA2526" s="1">
        <f t="shared" si="40"/>
        <v>2525</v>
      </c>
      <c r="AB2526" s="1" t="b">
        <f>AND('pg6'!S28&lt;&gt;"Cancelled",'pg6'!S28&lt;&gt;"Account",'pg6'!S28&lt;&gt;"Pending",'pg6'!S28&lt;&gt;"")</f>
        <v>0</v>
      </c>
      <c r="AC2526" s="1" t="str">
        <f>IF(AB2526=TRUE,'pg6'!C28,"")</f>
        <v/>
      </c>
      <c r="AD2526" s="1" t="str">
        <f>IF('pg6'!S28="Ordered",'pg6'!C28,"")</f>
        <v/>
      </c>
      <c r="AE2526" s="2" t="str">
        <f>IF('pg6'!C28&lt;&gt;"",COUNTIF(AD2:AD3002,'pg6'!C28)&gt;4,"--")</f>
        <v>--</v>
      </c>
      <c r="AF2526" s="1" t="str">
        <f>IF(startDate="",0,IF(AND('pg6'!T528&gt;=startDate,'pg6'!T528&lt;=endDate,'pg6'!R528&lt;&gt;""),'pg6'!R528,""))</f>
        <v/>
      </c>
      <c r="AG2526" s="110" t="str">
        <f>IF(AC2526="","",COUNTIFS(AC2:AC3002,AC2526))</f>
        <v/>
      </c>
      <c r="AH2526" s="2" t="str">
        <f ca="1">IFERROR(MONTH('pg6'!T28),"--")</f>
        <v>--</v>
      </c>
      <c r="AI2526" s="1">
        <f ca="1">COUNTIFS(AC2:AC3002,'pg6'!C28,AH2:AH3002,AH2526)</f>
        <v>0</v>
      </c>
    </row>
    <row r="2527" spans="27:35" ht="12.75" customHeight="1">
      <c r="AA2527" s="1">
        <f t="shared" si="40"/>
        <v>2526</v>
      </c>
      <c r="AB2527" s="1" t="b">
        <f>AND('pg6'!S29&lt;&gt;"Cancelled",'pg6'!S29&lt;&gt;"Account",'pg6'!S29&lt;&gt;"Pending",'pg6'!S29&lt;&gt;"")</f>
        <v>0</v>
      </c>
      <c r="AC2527" s="1" t="str">
        <f>IF(AB2527=TRUE,'pg6'!C29,"")</f>
        <v/>
      </c>
      <c r="AD2527" s="1" t="str">
        <f>IF('pg6'!S29="Ordered",'pg6'!C29,"")</f>
        <v/>
      </c>
      <c r="AE2527" s="2" t="str">
        <f>IF('pg6'!C29&lt;&gt;"",COUNTIF(AD2:AD3002,'pg6'!C29)&gt;4,"--")</f>
        <v>--</v>
      </c>
      <c r="AF2527" s="1" t="str">
        <f>IF(startDate="",0,IF(AND('pg6'!T529&gt;=startDate,'pg6'!T529&lt;=endDate,'pg6'!R529&lt;&gt;""),'pg6'!R529,""))</f>
        <v/>
      </c>
      <c r="AG2527" s="110" t="str">
        <f>IF(AC2527="","",COUNTIFS(AC2:AC3002,AC2527))</f>
        <v/>
      </c>
      <c r="AH2527" s="2" t="str">
        <f ca="1">IFERROR(MONTH('pg6'!T29),"--")</f>
        <v>--</v>
      </c>
      <c r="AI2527" s="1">
        <f ca="1">COUNTIFS(AC2:AC3002,'pg6'!C29,AH2:AH3002,AH2527)</f>
        <v>0</v>
      </c>
    </row>
    <row r="2528" spans="27:35" ht="12.75" customHeight="1">
      <c r="AA2528" s="1">
        <f t="shared" si="40"/>
        <v>2527</v>
      </c>
      <c r="AB2528" s="1" t="b">
        <f>AND('pg6'!S30&lt;&gt;"Cancelled",'pg6'!S30&lt;&gt;"Account",'pg6'!S30&lt;&gt;"Pending",'pg6'!S30&lt;&gt;"")</f>
        <v>0</v>
      </c>
      <c r="AC2528" s="1" t="str">
        <f>IF(AB2528=TRUE,'pg6'!C30,"")</f>
        <v/>
      </c>
      <c r="AD2528" s="1" t="str">
        <f>IF('pg6'!S30="Ordered",'pg6'!C30,"")</f>
        <v/>
      </c>
      <c r="AE2528" s="2" t="str">
        <f>IF('pg6'!C30&lt;&gt;"",COUNTIF(AD2:AD3002,'pg6'!C30)&gt;4,"--")</f>
        <v>--</v>
      </c>
      <c r="AF2528" s="1" t="str">
        <f>IF(startDate="",0,IF(AND('pg6'!T530&gt;=startDate,'pg6'!T530&lt;=endDate,'pg6'!R530&lt;&gt;""),'pg6'!R530,""))</f>
        <v/>
      </c>
      <c r="AG2528" s="110" t="str">
        <f>IF(AC2528="","",COUNTIFS(AC2:AC3002,AC2528))</f>
        <v/>
      </c>
      <c r="AH2528" s="2" t="str">
        <f ca="1">IFERROR(MONTH('pg6'!T30),"--")</f>
        <v>--</v>
      </c>
      <c r="AI2528" s="1">
        <f ca="1">COUNTIFS(AC2:AC3002,'pg6'!C30,AH2:AH3002,AH2528)</f>
        <v>0</v>
      </c>
    </row>
    <row r="2529" spans="27:35" ht="12.75" customHeight="1">
      <c r="AA2529" s="1">
        <f t="shared" si="40"/>
        <v>2528</v>
      </c>
      <c r="AB2529" s="1" t="b">
        <f>AND('pg6'!S31&lt;&gt;"Cancelled",'pg6'!S31&lt;&gt;"Account",'pg6'!S31&lt;&gt;"Pending",'pg6'!S31&lt;&gt;"")</f>
        <v>0</v>
      </c>
      <c r="AC2529" s="1" t="str">
        <f>IF(AB2529=TRUE,'pg6'!C31,"")</f>
        <v/>
      </c>
      <c r="AD2529" s="1" t="str">
        <f>IF('pg6'!S31="Ordered",'pg6'!C31,"")</f>
        <v/>
      </c>
      <c r="AE2529" s="2" t="str">
        <f>IF('pg6'!C31&lt;&gt;"",COUNTIF(AD2:AD3002,'pg6'!C31)&gt;4,"--")</f>
        <v>--</v>
      </c>
      <c r="AF2529" s="1" t="str">
        <f>IF(startDate="",0,IF(AND('pg6'!T531&gt;=startDate,'pg6'!T531&lt;=endDate,'pg6'!R531&lt;&gt;""),'pg6'!R531,""))</f>
        <v/>
      </c>
      <c r="AG2529" s="110" t="str">
        <f>IF(AC2529="","",COUNTIFS(AC2:AC3002,AC2529))</f>
        <v/>
      </c>
      <c r="AH2529" s="2" t="str">
        <f ca="1">IFERROR(MONTH('pg6'!T31),"--")</f>
        <v>--</v>
      </c>
      <c r="AI2529" s="1">
        <f ca="1">COUNTIFS(AC2:AC3002,'pg6'!C31,AH2:AH3002,AH2529)</f>
        <v>0</v>
      </c>
    </row>
    <row r="2530" spans="27:35" ht="12.75" customHeight="1">
      <c r="AA2530" s="1">
        <f t="shared" si="40"/>
        <v>2529</v>
      </c>
      <c r="AB2530" s="1" t="b">
        <f>AND('pg6'!S32&lt;&gt;"Cancelled",'pg6'!S32&lt;&gt;"Account",'pg6'!S32&lt;&gt;"Pending",'pg6'!S32&lt;&gt;"")</f>
        <v>0</v>
      </c>
      <c r="AC2530" s="1" t="str">
        <f>IF(AB2530=TRUE,'pg6'!C32,"")</f>
        <v/>
      </c>
      <c r="AD2530" s="1" t="str">
        <f>IF('pg6'!S32="Ordered",'pg6'!C32,"")</f>
        <v/>
      </c>
      <c r="AE2530" s="2" t="str">
        <f>IF('pg6'!C32&lt;&gt;"",COUNTIF(AD2:AD3002,'pg6'!C32)&gt;4,"--")</f>
        <v>--</v>
      </c>
      <c r="AF2530" s="1" t="str">
        <f>IF(startDate="",0,IF(AND('pg6'!T532&gt;=startDate,'pg6'!T532&lt;=endDate,'pg6'!R532&lt;&gt;""),'pg6'!R532,""))</f>
        <v/>
      </c>
      <c r="AG2530" s="110" t="str">
        <f>IF(AC2530="","",COUNTIFS(AC2:AC3002,AC2530))</f>
        <v/>
      </c>
      <c r="AH2530" s="2" t="str">
        <f ca="1">IFERROR(MONTH('pg6'!T32),"--")</f>
        <v>--</v>
      </c>
      <c r="AI2530" s="1">
        <f ca="1">COUNTIFS(AC2:AC3002,'pg6'!C32,AH2:AH3002,AH2530)</f>
        <v>0</v>
      </c>
    </row>
    <row r="2531" spans="27:35" ht="12.75" customHeight="1">
      <c r="AA2531" s="1">
        <f t="shared" si="40"/>
        <v>2530</v>
      </c>
      <c r="AB2531" s="1" t="b">
        <f>AND('pg6'!S33&lt;&gt;"Cancelled",'pg6'!S33&lt;&gt;"Account",'pg6'!S33&lt;&gt;"Pending",'pg6'!S33&lt;&gt;"")</f>
        <v>0</v>
      </c>
      <c r="AC2531" s="1" t="str">
        <f>IF(AB2531=TRUE,'pg6'!C33,"")</f>
        <v/>
      </c>
      <c r="AD2531" s="1" t="str">
        <f>IF('pg6'!S33="Ordered",'pg6'!C33,"")</f>
        <v/>
      </c>
      <c r="AE2531" s="2" t="str">
        <f>IF('pg6'!C33&lt;&gt;"",COUNTIF(AD2:AD3002,'pg6'!C33)&gt;4,"--")</f>
        <v>--</v>
      </c>
      <c r="AF2531" s="1" t="str">
        <f>IF(startDate="",0,IF(AND('pg6'!T533&gt;=startDate,'pg6'!T533&lt;=endDate,'pg6'!R533&lt;&gt;""),'pg6'!R533,""))</f>
        <v/>
      </c>
      <c r="AG2531" s="110" t="str">
        <f>IF(AC2531="","",COUNTIFS(AC2:AC3002,AC2531))</f>
        <v/>
      </c>
      <c r="AH2531" s="2" t="str">
        <f ca="1">IFERROR(MONTH('pg6'!T33),"--")</f>
        <v>--</v>
      </c>
      <c r="AI2531" s="1">
        <f ca="1">COUNTIFS(AC2:AC3002,'pg6'!C33,AH2:AH3002,AH2531)</f>
        <v>0</v>
      </c>
    </row>
    <row r="2532" spans="27:35" ht="12.75" customHeight="1">
      <c r="AA2532" s="1">
        <f t="shared" si="40"/>
        <v>2531</v>
      </c>
      <c r="AB2532" s="1" t="b">
        <f>AND('pg6'!S34&lt;&gt;"Cancelled",'pg6'!S34&lt;&gt;"Account",'pg6'!S34&lt;&gt;"Pending",'pg6'!S34&lt;&gt;"")</f>
        <v>0</v>
      </c>
      <c r="AC2532" s="1" t="str">
        <f>IF(AB2532=TRUE,'pg6'!C34,"")</f>
        <v/>
      </c>
      <c r="AD2532" s="1" t="str">
        <f>IF('pg6'!S34="Ordered",'pg6'!C34,"")</f>
        <v/>
      </c>
      <c r="AE2532" s="2" t="str">
        <f>IF('pg6'!C34&lt;&gt;"",COUNTIF(AD2:AD3002,'pg6'!C34)&gt;4,"--")</f>
        <v>--</v>
      </c>
      <c r="AF2532" s="1" t="str">
        <f>IF(startDate="",0,IF(AND('pg6'!T534&gt;=startDate,'pg6'!T534&lt;=endDate,'pg6'!R534&lt;&gt;""),'pg6'!R534,""))</f>
        <v/>
      </c>
      <c r="AG2532" s="110" t="str">
        <f>IF(AC2532="","",COUNTIFS(AC2:AC3002,AC2532))</f>
        <v/>
      </c>
      <c r="AH2532" s="2" t="str">
        <f ca="1">IFERROR(MONTH('pg6'!T34),"--")</f>
        <v>--</v>
      </c>
      <c r="AI2532" s="1">
        <f ca="1">COUNTIFS(AC2:AC3002,'pg6'!C34,AH2:AH3002,AH2532)</f>
        <v>0</v>
      </c>
    </row>
    <row r="2533" spans="27:35" ht="12.75" customHeight="1">
      <c r="AA2533" s="1">
        <f t="shared" si="40"/>
        <v>2532</v>
      </c>
      <c r="AB2533" s="1" t="b">
        <f>AND('pg6'!S35&lt;&gt;"Cancelled",'pg6'!S35&lt;&gt;"Account",'pg6'!S35&lt;&gt;"Pending",'pg6'!S35&lt;&gt;"")</f>
        <v>0</v>
      </c>
      <c r="AC2533" s="1" t="str">
        <f>IF(AB2533=TRUE,'pg6'!C35,"")</f>
        <v/>
      </c>
      <c r="AD2533" s="1" t="str">
        <f>IF('pg6'!S35="Ordered",'pg6'!C35,"")</f>
        <v/>
      </c>
      <c r="AE2533" s="2" t="str">
        <f>IF('pg6'!C35&lt;&gt;"",COUNTIF(AD2:AD3002,'pg6'!C35)&gt;4,"--")</f>
        <v>--</v>
      </c>
      <c r="AF2533" s="1" t="str">
        <f>IF(startDate="",0,IF(AND('pg6'!T535&gt;=startDate,'pg6'!T535&lt;=endDate,'pg6'!R535&lt;&gt;""),'pg6'!R535,""))</f>
        <v/>
      </c>
      <c r="AG2533" s="110" t="str">
        <f>IF(AC2533="","",COUNTIFS(AC2:AC3002,AC2533))</f>
        <v/>
      </c>
      <c r="AH2533" s="2" t="str">
        <f ca="1">IFERROR(MONTH('pg6'!T35),"--")</f>
        <v>--</v>
      </c>
      <c r="AI2533" s="1">
        <f ca="1">COUNTIFS(AC2:AC3002,'pg6'!C35,AH2:AH3002,AH2533)</f>
        <v>0</v>
      </c>
    </row>
    <row r="2534" spans="27:35" ht="12.75" customHeight="1">
      <c r="AA2534" s="1">
        <f t="shared" si="40"/>
        <v>2533</v>
      </c>
      <c r="AB2534" s="1" t="b">
        <f>AND('pg6'!S36&lt;&gt;"Cancelled",'pg6'!S36&lt;&gt;"Account",'pg6'!S36&lt;&gt;"Pending",'pg6'!S36&lt;&gt;"")</f>
        <v>0</v>
      </c>
      <c r="AC2534" s="1" t="str">
        <f>IF(AB2534=TRUE,'pg6'!C36,"")</f>
        <v/>
      </c>
      <c r="AD2534" s="1" t="str">
        <f>IF('pg6'!S36="Ordered",'pg6'!C36,"")</f>
        <v/>
      </c>
      <c r="AE2534" s="2" t="str">
        <f>IF('pg6'!C36&lt;&gt;"",COUNTIF(AD2:AD3002,'pg6'!C36)&gt;4,"--")</f>
        <v>--</v>
      </c>
      <c r="AF2534" s="1" t="str">
        <f>IF(startDate="",0,IF(AND('pg6'!T536&gt;=startDate,'pg6'!T536&lt;=endDate,'pg6'!R536&lt;&gt;""),'pg6'!R536,""))</f>
        <v/>
      </c>
      <c r="AG2534" s="110" t="str">
        <f>IF(AC2534="","",COUNTIFS(AC2:AC3002,AC2534))</f>
        <v/>
      </c>
      <c r="AH2534" s="2" t="str">
        <f ca="1">IFERROR(MONTH('pg6'!T36),"--")</f>
        <v>--</v>
      </c>
      <c r="AI2534" s="1">
        <f ca="1">COUNTIFS(AC2:AC3002,'pg6'!C36,AH2:AH3002,AH2534)</f>
        <v>0</v>
      </c>
    </row>
    <row r="2535" spans="27:35" ht="12.75" customHeight="1">
      <c r="AA2535" s="1">
        <f t="shared" si="40"/>
        <v>2534</v>
      </c>
      <c r="AB2535" s="1" t="b">
        <f>AND('pg6'!S37&lt;&gt;"Cancelled",'pg6'!S37&lt;&gt;"Account",'pg6'!S37&lt;&gt;"Pending",'pg6'!S37&lt;&gt;"")</f>
        <v>0</v>
      </c>
      <c r="AC2535" s="1" t="str">
        <f>IF(AB2535=TRUE,'pg6'!C37,"")</f>
        <v/>
      </c>
      <c r="AD2535" s="1" t="str">
        <f>IF('pg6'!S37="Ordered",'pg6'!C37,"")</f>
        <v/>
      </c>
      <c r="AE2535" s="2" t="str">
        <f>IF('pg6'!C37&lt;&gt;"",COUNTIF(AD2:AD3002,'pg6'!C37)&gt;4,"--")</f>
        <v>--</v>
      </c>
      <c r="AF2535" s="1" t="str">
        <f>IF(startDate="",0,IF(AND('pg6'!T537&gt;=startDate,'pg6'!T537&lt;=endDate,'pg6'!R537&lt;&gt;""),'pg6'!R537,""))</f>
        <v/>
      </c>
      <c r="AG2535" s="110" t="str">
        <f>IF(AC2535="","",COUNTIFS(AC2:AC3002,AC2535))</f>
        <v/>
      </c>
      <c r="AH2535" s="2" t="str">
        <f ca="1">IFERROR(MONTH('pg6'!T37),"--")</f>
        <v>--</v>
      </c>
      <c r="AI2535" s="1">
        <f ca="1">COUNTIFS(AC2:AC3002,'pg6'!C37,AH2:AH3002,AH2535)</f>
        <v>0</v>
      </c>
    </row>
    <row r="2536" spans="27:35" ht="12.75" customHeight="1">
      <c r="AA2536" s="1">
        <f t="shared" si="40"/>
        <v>2535</v>
      </c>
      <c r="AB2536" s="1" t="b">
        <f>AND('pg6'!S38&lt;&gt;"Cancelled",'pg6'!S38&lt;&gt;"Account",'pg6'!S38&lt;&gt;"Pending",'pg6'!S38&lt;&gt;"")</f>
        <v>0</v>
      </c>
      <c r="AC2536" s="1" t="str">
        <f>IF(AB2536=TRUE,'pg6'!C38,"")</f>
        <v/>
      </c>
      <c r="AD2536" s="1" t="str">
        <f>IF('pg6'!S38="Ordered",'pg6'!C38,"")</f>
        <v/>
      </c>
      <c r="AE2536" s="2" t="str">
        <f>IF('pg6'!C38&lt;&gt;"",COUNTIF(AD2:AD3002,'pg6'!C38)&gt;4,"--")</f>
        <v>--</v>
      </c>
      <c r="AF2536" s="1" t="str">
        <f>IF(startDate="",0,IF(AND('pg6'!T538&gt;=startDate,'pg6'!T538&lt;=endDate,'pg6'!R538&lt;&gt;""),'pg6'!R538,""))</f>
        <v/>
      </c>
      <c r="AG2536" s="110" t="str">
        <f>IF(AC2536="","",COUNTIFS(AC2:AC3002,AC2536))</f>
        <v/>
      </c>
      <c r="AH2536" s="2" t="str">
        <f ca="1">IFERROR(MONTH('pg6'!T38),"--")</f>
        <v>--</v>
      </c>
      <c r="AI2536" s="1">
        <f ca="1">COUNTIFS(AC2:AC3002,'pg6'!C38,AH2:AH3002,AH2536)</f>
        <v>0</v>
      </c>
    </row>
    <row r="2537" spans="27:35" ht="12.75" customHeight="1">
      <c r="AA2537" s="1">
        <f t="shared" si="40"/>
        <v>2536</v>
      </c>
      <c r="AB2537" s="1" t="b">
        <f>AND('pg6'!S39&lt;&gt;"Cancelled",'pg6'!S39&lt;&gt;"Account",'pg6'!S39&lt;&gt;"Pending",'pg6'!S39&lt;&gt;"")</f>
        <v>0</v>
      </c>
      <c r="AC2537" s="1" t="str">
        <f>IF(AB2537=TRUE,'pg6'!C39,"")</f>
        <v/>
      </c>
      <c r="AD2537" s="1" t="str">
        <f>IF('pg6'!S39="Ordered",'pg6'!C39,"")</f>
        <v/>
      </c>
      <c r="AE2537" s="2" t="str">
        <f>IF('pg6'!C39&lt;&gt;"",COUNTIF(AD2:AD3002,'pg6'!C39)&gt;4,"--")</f>
        <v>--</v>
      </c>
      <c r="AF2537" s="1" t="str">
        <f>IF(startDate="",0,IF(AND('pg6'!T539&gt;=startDate,'pg6'!T539&lt;=endDate,'pg6'!R539&lt;&gt;""),'pg6'!R539,""))</f>
        <v/>
      </c>
      <c r="AG2537" s="110" t="str">
        <f>IF(AC2537="","",COUNTIFS(AC2:AC3002,AC2537))</f>
        <v/>
      </c>
      <c r="AH2537" s="2" t="str">
        <f ca="1">IFERROR(MONTH('pg6'!T39),"--")</f>
        <v>--</v>
      </c>
      <c r="AI2537" s="1">
        <f ca="1">COUNTIFS(AC2:AC3002,'pg6'!C39,AH2:AH3002,AH2537)</f>
        <v>0</v>
      </c>
    </row>
    <row r="2538" spans="27:35" ht="12.75" customHeight="1">
      <c r="AA2538" s="1">
        <f t="shared" si="40"/>
        <v>2537</v>
      </c>
      <c r="AB2538" s="1" t="b">
        <f>AND('pg6'!S40&lt;&gt;"Cancelled",'pg6'!S40&lt;&gt;"Account",'pg6'!S40&lt;&gt;"Pending",'pg6'!S40&lt;&gt;"")</f>
        <v>0</v>
      </c>
      <c r="AC2538" s="1" t="str">
        <f>IF(AB2538=TRUE,'pg6'!C40,"")</f>
        <v/>
      </c>
      <c r="AD2538" s="1" t="str">
        <f>IF('pg6'!S40="Ordered",'pg6'!C40,"")</f>
        <v/>
      </c>
      <c r="AE2538" s="2" t="str">
        <f>IF('pg6'!C40&lt;&gt;"",COUNTIF(AD2:AD3002,'pg6'!C40)&gt;4,"--")</f>
        <v>--</v>
      </c>
      <c r="AF2538" s="1" t="str">
        <f>IF(startDate="",0,IF(AND('pg6'!T540&gt;=startDate,'pg6'!T540&lt;=endDate,'pg6'!R540&lt;&gt;""),'pg6'!R540,""))</f>
        <v/>
      </c>
      <c r="AG2538" s="110" t="str">
        <f>IF(AC2538="","",COUNTIFS(AC2:AC3002,AC2538))</f>
        <v/>
      </c>
      <c r="AH2538" s="2" t="str">
        <f ca="1">IFERROR(MONTH('pg6'!T40),"--")</f>
        <v>--</v>
      </c>
      <c r="AI2538" s="1">
        <f ca="1">COUNTIFS(AC2:AC3002,'pg6'!C40,AH2:AH3002,AH2538)</f>
        <v>0</v>
      </c>
    </row>
    <row r="2539" spans="27:35" ht="12.75" customHeight="1">
      <c r="AA2539" s="1">
        <f t="shared" si="40"/>
        <v>2538</v>
      </c>
      <c r="AB2539" s="1" t="b">
        <f>AND('pg6'!S41&lt;&gt;"Cancelled",'pg6'!S41&lt;&gt;"Account",'pg6'!S41&lt;&gt;"Pending",'pg6'!S41&lt;&gt;"")</f>
        <v>0</v>
      </c>
      <c r="AC2539" s="1" t="str">
        <f>IF(AB2539=TRUE,'pg6'!C41,"")</f>
        <v/>
      </c>
      <c r="AD2539" s="1" t="str">
        <f>IF('pg6'!S41="Ordered",'pg6'!C41,"")</f>
        <v/>
      </c>
      <c r="AE2539" s="2" t="str">
        <f>IF('pg6'!C41&lt;&gt;"",COUNTIF(AD2:AD3002,'pg6'!C41)&gt;4,"--")</f>
        <v>--</v>
      </c>
      <c r="AF2539" s="1" t="str">
        <f>IF(startDate="",0,IF(AND('pg6'!T541&gt;=startDate,'pg6'!T541&lt;=endDate,'pg6'!R541&lt;&gt;""),'pg6'!R541,""))</f>
        <v/>
      </c>
      <c r="AG2539" s="110" t="str">
        <f>IF(AC2539="","",COUNTIFS(AC2:AC3002,AC2539))</f>
        <v/>
      </c>
      <c r="AH2539" s="2" t="str">
        <f ca="1">IFERROR(MONTH('pg6'!T41),"--")</f>
        <v>--</v>
      </c>
      <c r="AI2539" s="1">
        <f ca="1">COUNTIFS(AC2:AC3002,'pg6'!C41,AH2:AH3002,AH2539)</f>
        <v>0</v>
      </c>
    </row>
    <row r="2540" spans="27:35" ht="12.75" customHeight="1">
      <c r="AA2540" s="1">
        <f t="shared" si="40"/>
        <v>2539</v>
      </c>
      <c r="AB2540" s="1" t="b">
        <f>AND('pg6'!S42&lt;&gt;"Cancelled",'pg6'!S42&lt;&gt;"Account",'pg6'!S42&lt;&gt;"Pending",'pg6'!S42&lt;&gt;"")</f>
        <v>0</v>
      </c>
      <c r="AC2540" s="1" t="str">
        <f>IF(AB2540=TRUE,'pg6'!C42,"")</f>
        <v/>
      </c>
      <c r="AD2540" s="1" t="str">
        <f>IF('pg6'!S42="Ordered",'pg6'!C42,"")</f>
        <v/>
      </c>
      <c r="AE2540" s="2" t="str">
        <f>IF('pg6'!C42&lt;&gt;"",COUNTIF(AD2:AD3002,'pg6'!C42)&gt;4,"--")</f>
        <v>--</v>
      </c>
      <c r="AF2540" s="1" t="str">
        <f>IF(startDate="",0,IF(AND('pg6'!T542&gt;=startDate,'pg6'!T542&lt;=endDate,'pg6'!R542&lt;&gt;""),'pg6'!R542,""))</f>
        <v/>
      </c>
      <c r="AG2540" s="110" t="str">
        <f>IF(AC2540="","",COUNTIFS(AC2:AC3002,AC2540))</f>
        <v/>
      </c>
      <c r="AH2540" s="2" t="str">
        <f ca="1">IFERROR(MONTH('pg6'!T42),"--")</f>
        <v>--</v>
      </c>
      <c r="AI2540" s="1">
        <f ca="1">COUNTIFS(AC2:AC3002,'pg6'!C42,AH2:AH3002,AH2540)</f>
        <v>0</v>
      </c>
    </row>
    <row r="2541" spans="27:35" ht="12.75" customHeight="1">
      <c r="AA2541" s="1">
        <f t="shared" si="40"/>
        <v>2540</v>
      </c>
      <c r="AB2541" s="1" t="b">
        <f>AND('pg6'!S43&lt;&gt;"Cancelled",'pg6'!S43&lt;&gt;"Account",'pg6'!S43&lt;&gt;"Pending",'pg6'!S43&lt;&gt;"")</f>
        <v>0</v>
      </c>
      <c r="AC2541" s="1" t="str">
        <f>IF(AB2541=TRUE,'pg6'!C43,"")</f>
        <v/>
      </c>
      <c r="AD2541" s="1" t="str">
        <f>IF('pg6'!S43="Ordered",'pg6'!C43,"")</f>
        <v/>
      </c>
      <c r="AE2541" s="2" t="str">
        <f>IF('pg6'!C43&lt;&gt;"",COUNTIF(AD2:AD3002,'pg6'!C43)&gt;4,"--")</f>
        <v>--</v>
      </c>
      <c r="AF2541" s="1" t="str">
        <f>IF(startDate="",0,IF(AND('pg6'!T543&gt;=startDate,'pg6'!T543&lt;=endDate,'pg6'!R543&lt;&gt;""),'pg6'!R543,""))</f>
        <v/>
      </c>
      <c r="AG2541" s="110" t="str">
        <f>IF(AC2541="","",COUNTIFS(AC2:AC3002,AC2541))</f>
        <v/>
      </c>
      <c r="AH2541" s="2" t="str">
        <f ca="1">IFERROR(MONTH('pg6'!T43),"--")</f>
        <v>--</v>
      </c>
      <c r="AI2541" s="1">
        <f ca="1">COUNTIFS(AC2:AC3002,'pg6'!C43,AH2:AH3002,AH2541)</f>
        <v>0</v>
      </c>
    </row>
    <row r="2542" spans="27:35" ht="12.75" customHeight="1">
      <c r="AA2542" s="1">
        <f t="shared" si="40"/>
        <v>2541</v>
      </c>
      <c r="AB2542" s="1" t="b">
        <f>AND('pg6'!S44&lt;&gt;"Cancelled",'pg6'!S44&lt;&gt;"Account",'pg6'!S44&lt;&gt;"Pending",'pg6'!S44&lt;&gt;"")</f>
        <v>0</v>
      </c>
      <c r="AC2542" s="1" t="str">
        <f>IF(AB2542=TRUE,'pg6'!C44,"")</f>
        <v/>
      </c>
      <c r="AD2542" s="1" t="str">
        <f>IF('pg6'!S44="Ordered",'pg6'!C44,"")</f>
        <v/>
      </c>
      <c r="AE2542" s="2" t="str">
        <f>IF('pg6'!C44&lt;&gt;"",COUNTIF(AD2:AD3002,'pg6'!C44)&gt;4,"--")</f>
        <v>--</v>
      </c>
      <c r="AF2542" s="1" t="str">
        <f>IF(startDate="",0,IF(AND('pg6'!T544&gt;=startDate,'pg6'!T544&lt;=endDate,'pg6'!R544&lt;&gt;""),'pg6'!R544,""))</f>
        <v/>
      </c>
      <c r="AG2542" s="110" t="str">
        <f>IF(AC2542="","",COUNTIFS(AC2:AC3002,AC2542))</f>
        <v/>
      </c>
      <c r="AH2542" s="2" t="str">
        <f ca="1">IFERROR(MONTH('pg6'!T44),"--")</f>
        <v>--</v>
      </c>
      <c r="AI2542" s="1">
        <f ca="1">COUNTIFS(AC2:AC3002,'pg6'!C44,AH2:AH3002,AH2542)</f>
        <v>0</v>
      </c>
    </row>
    <row r="2543" spans="27:35" ht="12.75" customHeight="1">
      <c r="AA2543" s="1">
        <f t="shared" si="40"/>
        <v>2542</v>
      </c>
      <c r="AB2543" s="1" t="b">
        <f>AND('pg6'!S45&lt;&gt;"Cancelled",'pg6'!S45&lt;&gt;"Account",'pg6'!S45&lt;&gt;"Pending",'pg6'!S45&lt;&gt;"")</f>
        <v>0</v>
      </c>
      <c r="AC2543" s="1" t="str">
        <f>IF(AB2543=TRUE,'pg6'!C45,"")</f>
        <v/>
      </c>
      <c r="AD2543" s="1" t="str">
        <f>IF('pg6'!S45="Ordered",'pg6'!C45,"")</f>
        <v/>
      </c>
      <c r="AE2543" s="2" t="str">
        <f>IF('pg6'!C45&lt;&gt;"",COUNTIF(AD2:AD3002,'pg6'!C45)&gt;4,"--")</f>
        <v>--</v>
      </c>
      <c r="AF2543" s="1" t="str">
        <f>IF(startDate="",0,IF(AND('pg6'!T545&gt;=startDate,'pg6'!T545&lt;=endDate,'pg6'!R545&lt;&gt;""),'pg6'!R545,""))</f>
        <v/>
      </c>
      <c r="AG2543" s="110" t="str">
        <f>IF(AC2543="","",COUNTIFS(AC2:AC3002,AC2543))</f>
        <v/>
      </c>
      <c r="AH2543" s="2" t="str">
        <f ca="1">IFERROR(MONTH('pg6'!T45),"--")</f>
        <v>--</v>
      </c>
      <c r="AI2543" s="1">
        <f ca="1">COUNTIFS(AC2:AC3002,'pg6'!C45,AH2:AH3002,AH2543)</f>
        <v>0</v>
      </c>
    </row>
    <row r="2544" spans="27:35" ht="12.75" customHeight="1">
      <c r="AA2544" s="1">
        <f t="shared" si="40"/>
        <v>2543</v>
      </c>
      <c r="AB2544" s="1" t="b">
        <f>AND('pg6'!S46&lt;&gt;"Cancelled",'pg6'!S46&lt;&gt;"Account",'pg6'!S46&lt;&gt;"Pending",'pg6'!S46&lt;&gt;"")</f>
        <v>0</v>
      </c>
      <c r="AC2544" s="1" t="str">
        <f>IF(AB2544=TRUE,'pg6'!C46,"")</f>
        <v/>
      </c>
      <c r="AD2544" s="1" t="str">
        <f>IF('pg6'!S46="Ordered",'pg6'!C46,"")</f>
        <v/>
      </c>
      <c r="AE2544" s="2" t="str">
        <f>IF('pg6'!C46&lt;&gt;"",COUNTIF(AD2:AD3002,'pg6'!C46)&gt;4,"--")</f>
        <v>--</v>
      </c>
      <c r="AF2544" s="1" t="str">
        <f>IF(startDate="",0,IF(AND('pg6'!T546&gt;=startDate,'pg6'!T546&lt;=endDate,'pg6'!R546&lt;&gt;""),'pg6'!R546,""))</f>
        <v/>
      </c>
      <c r="AG2544" s="110" t="str">
        <f>IF(AC2544="","",COUNTIFS(AC2:AC3002,AC2544))</f>
        <v/>
      </c>
      <c r="AH2544" s="2" t="str">
        <f ca="1">IFERROR(MONTH('pg6'!T46),"--")</f>
        <v>--</v>
      </c>
      <c r="AI2544" s="1">
        <f ca="1">COUNTIFS(AC2:AC3002,'pg6'!C46,AH2:AH3002,AH2544)</f>
        <v>0</v>
      </c>
    </row>
    <row r="2545" spans="27:35" ht="12.75" customHeight="1">
      <c r="AA2545" s="1">
        <f t="shared" si="40"/>
        <v>2544</v>
      </c>
      <c r="AB2545" s="1" t="b">
        <f>AND('pg6'!S47&lt;&gt;"Cancelled",'pg6'!S47&lt;&gt;"Account",'pg6'!S47&lt;&gt;"Pending",'pg6'!S47&lt;&gt;"")</f>
        <v>0</v>
      </c>
      <c r="AC2545" s="1" t="str">
        <f>IF(AB2545=TRUE,'pg6'!C47,"")</f>
        <v/>
      </c>
      <c r="AD2545" s="1" t="str">
        <f>IF('pg6'!S47="Ordered",'pg6'!C47,"")</f>
        <v/>
      </c>
      <c r="AE2545" s="2" t="str">
        <f>IF('pg6'!C47&lt;&gt;"",COUNTIF(AD2:AD3002,'pg6'!C47)&gt;4,"--")</f>
        <v>--</v>
      </c>
      <c r="AF2545" s="1" t="str">
        <f>IF(startDate="",0,IF(AND('pg6'!T547&gt;=startDate,'pg6'!T547&lt;=endDate,'pg6'!R547&lt;&gt;""),'pg6'!R547,""))</f>
        <v/>
      </c>
      <c r="AG2545" s="110" t="str">
        <f>IF(AC2545="","",COUNTIFS(AC2:AC3002,AC2545))</f>
        <v/>
      </c>
      <c r="AH2545" s="2" t="str">
        <f ca="1">IFERROR(MONTH('pg6'!T47),"--")</f>
        <v>--</v>
      </c>
      <c r="AI2545" s="1">
        <f ca="1">COUNTIFS(AC2:AC3002,'pg6'!C47,AH2:AH3002,AH2545)</f>
        <v>0</v>
      </c>
    </row>
    <row r="2546" spans="27:35" ht="12.75" customHeight="1">
      <c r="AA2546" s="1">
        <f t="shared" si="40"/>
        <v>2545</v>
      </c>
      <c r="AB2546" s="1" t="b">
        <f>AND('pg6'!S48&lt;&gt;"Cancelled",'pg6'!S48&lt;&gt;"Account",'pg6'!S48&lt;&gt;"Pending",'pg6'!S48&lt;&gt;"")</f>
        <v>0</v>
      </c>
      <c r="AC2546" s="1" t="str">
        <f>IF(AB2546=TRUE,'pg6'!C48,"")</f>
        <v/>
      </c>
      <c r="AD2546" s="1" t="str">
        <f>IF('pg6'!S48="Ordered",'pg6'!C48,"")</f>
        <v/>
      </c>
      <c r="AE2546" s="2" t="str">
        <f>IF('pg6'!C48&lt;&gt;"",COUNTIF(AD2:AD3002,'pg6'!C48)&gt;4,"--")</f>
        <v>--</v>
      </c>
      <c r="AF2546" s="1" t="str">
        <f>IF(startDate="",0,IF(AND('pg6'!T548&gt;=startDate,'pg6'!T548&lt;=endDate,'pg6'!R548&lt;&gt;""),'pg6'!R548,""))</f>
        <v/>
      </c>
      <c r="AG2546" s="110" t="str">
        <f>IF(AC2546="","",COUNTIFS(AC2:AC3002,AC2546))</f>
        <v/>
      </c>
      <c r="AH2546" s="2" t="str">
        <f ca="1">IFERROR(MONTH('pg6'!T48),"--")</f>
        <v>--</v>
      </c>
      <c r="AI2546" s="1">
        <f ca="1">COUNTIFS(AC2:AC3002,'pg6'!C48,AH2:AH3002,AH2546)</f>
        <v>0</v>
      </c>
    </row>
    <row r="2547" spans="27:35" ht="12.75" customHeight="1">
      <c r="AA2547" s="1">
        <f t="shared" si="40"/>
        <v>2546</v>
      </c>
      <c r="AB2547" s="1" t="b">
        <f>AND('pg6'!S49&lt;&gt;"Cancelled",'pg6'!S49&lt;&gt;"Account",'pg6'!S49&lt;&gt;"Pending",'pg6'!S49&lt;&gt;"")</f>
        <v>0</v>
      </c>
      <c r="AC2547" s="1" t="str">
        <f>IF(AB2547=TRUE,'pg6'!C49,"")</f>
        <v/>
      </c>
      <c r="AD2547" s="1" t="str">
        <f>IF('pg6'!S49="Ordered",'pg6'!C49,"")</f>
        <v/>
      </c>
      <c r="AE2547" s="2" t="str">
        <f>IF('pg6'!C49&lt;&gt;"",COUNTIF(AD2:AD3002,'pg6'!C49)&gt;4,"--")</f>
        <v>--</v>
      </c>
      <c r="AF2547" s="1" t="str">
        <f>IF(startDate="",0,IF(AND('pg6'!T549&gt;=startDate,'pg6'!T549&lt;=endDate,'pg6'!R549&lt;&gt;""),'pg6'!R549,""))</f>
        <v/>
      </c>
      <c r="AG2547" s="110" t="str">
        <f>IF(AC2547="","",COUNTIFS(AC2:AC3002,AC2547))</f>
        <v/>
      </c>
      <c r="AH2547" s="2" t="str">
        <f ca="1">IFERROR(MONTH('pg6'!T49),"--")</f>
        <v>--</v>
      </c>
      <c r="AI2547" s="1">
        <f ca="1">COUNTIFS(AC2:AC3002,'pg6'!C49,AH2:AH3002,AH2547)</f>
        <v>0</v>
      </c>
    </row>
    <row r="2548" spans="27:35" ht="12.75" customHeight="1">
      <c r="AA2548" s="1">
        <f t="shared" si="40"/>
        <v>2547</v>
      </c>
      <c r="AB2548" s="1" t="b">
        <f>AND('pg6'!S50&lt;&gt;"Cancelled",'pg6'!S50&lt;&gt;"Account",'pg6'!S50&lt;&gt;"Pending",'pg6'!S50&lt;&gt;"")</f>
        <v>0</v>
      </c>
      <c r="AC2548" s="1" t="str">
        <f>IF(AB2548=TRUE,'pg6'!C50,"")</f>
        <v/>
      </c>
      <c r="AD2548" s="1" t="str">
        <f>IF('pg6'!S50="Ordered",'pg6'!C50,"")</f>
        <v/>
      </c>
      <c r="AE2548" s="2" t="str">
        <f>IF('pg6'!C50&lt;&gt;"",COUNTIF(AD2:AD3002,'pg6'!C50)&gt;4,"--")</f>
        <v>--</v>
      </c>
      <c r="AF2548" s="1" t="str">
        <f>IF(startDate="",0,IF(AND('pg6'!T550&gt;=startDate,'pg6'!T550&lt;=endDate,'pg6'!R550&lt;&gt;""),'pg6'!R550,""))</f>
        <v/>
      </c>
      <c r="AG2548" s="110" t="str">
        <f>IF(AC2548="","",COUNTIFS(AC2:AC3002,AC2548))</f>
        <v/>
      </c>
      <c r="AH2548" s="2" t="str">
        <f ca="1">IFERROR(MONTH('pg6'!T50),"--")</f>
        <v>--</v>
      </c>
      <c r="AI2548" s="1">
        <f ca="1">COUNTIFS(AC2:AC3002,'pg6'!C50,AH2:AH3002,AH2548)</f>
        <v>0</v>
      </c>
    </row>
    <row r="2549" spans="27:35" ht="12.75" customHeight="1">
      <c r="AA2549" s="1">
        <f t="shared" si="40"/>
        <v>2548</v>
      </c>
      <c r="AB2549" s="1" t="b">
        <f>AND('pg6'!S51&lt;&gt;"Cancelled",'pg6'!S51&lt;&gt;"Account",'pg6'!S51&lt;&gt;"Pending",'pg6'!S51&lt;&gt;"")</f>
        <v>0</v>
      </c>
      <c r="AC2549" s="1" t="str">
        <f>IF(AB2549=TRUE,'pg6'!C51,"")</f>
        <v/>
      </c>
      <c r="AD2549" s="1" t="str">
        <f>IF('pg6'!S51="Ordered",'pg6'!C51,"")</f>
        <v/>
      </c>
      <c r="AE2549" s="2" t="str">
        <f>IF('pg6'!C51&lt;&gt;"",COUNTIF(AD2:AD3002,'pg6'!C51)&gt;4,"--")</f>
        <v>--</v>
      </c>
      <c r="AF2549" s="1" t="str">
        <f>IF(startDate="",0,IF(AND('pg6'!T551&gt;=startDate,'pg6'!T551&lt;=endDate,'pg6'!R551&lt;&gt;""),'pg6'!R551,""))</f>
        <v/>
      </c>
      <c r="AG2549" s="110" t="str">
        <f>IF(AC2549="","",COUNTIFS(AC2:AC3002,AC2549))</f>
        <v/>
      </c>
      <c r="AH2549" s="2" t="str">
        <f ca="1">IFERROR(MONTH('pg6'!T51),"--")</f>
        <v>--</v>
      </c>
      <c r="AI2549" s="1">
        <f ca="1">COUNTIFS(AC2:AC3002,'pg6'!C51,AH2:AH3002,AH2549)</f>
        <v>0</v>
      </c>
    </row>
    <row r="2550" spans="27:35" ht="12.75" customHeight="1">
      <c r="AA2550" s="1">
        <f t="shared" si="40"/>
        <v>2549</v>
      </c>
      <c r="AB2550" s="1" t="b">
        <f>AND('pg6'!S52&lt;&gt;"Cancelled",'pg6'!S52&lt;&gt;"Account",'pg6'!S52&lt;&gt;"Pending",'pg6'!S52&lt;&gt;"")</f>
        <v>0</v>
      </c>
      <c r="AC2550" s="1" t="str">
        <f>IF(AB2550=TRUE,'pg6'!C52,"")</f>
        <v/>
      </c>
      <c r="AD2550" s="1" t="str">
        <f>IF('pg6'!S52="Ordered",'pg6'!C52,"")</f>
        <v/>
      </c>
      <c r="AE2550" s="2" t="str">
        <f>IF('pg6'!C52&lt;&gt;"",COUNTIF(AD2:AD3002,'pg6'!C52)&gt;4,"--")</f>
        <v>--</v>
      </c>
      <c r="AF2550" s="1" t="str">
        <f>IF(startDate="",0,IF(AND('pg6'!T552&gt;=startDate,'pg6'!T552&lt;=endDate,'pg6'!R552&lt;&gt;""),'pg6'!R552,""))</f>
        <v/>
      </c>
      <c r="AG2550" s="110" t="str">
        <f>IF(AC2550="","",COUNTIFS(AC2:AC3002,AC2550))</f>
        <v/>
      </c>
      <c r="AH2550" s="2" t="str">
        <f ca="1">IFERROR(MONTH('pg6'!T52),"--")</f>
        <v>--</v>
      </c>
      <c r="AI2550" s="1">
        <f ca="1">COUNTIFS(AC2:AC3002,'pg6'!C52,AH2:AH3002,AH2550)</f>
        <v>0</v>
      </c>
    </row>
    <row r="2551" spans="27:35" ht="12.75" customHeight="1">
      <c r="AA2551" s="1">
        <f t="shared" si="40"/>
        <v>2550</v>
      </c>
      <c r="AB2551" s="1" t="b">
        <f>AND('pg6'!S53&lt;&gt;"Cancelled",'pg6'!S53&lt;&gt;"Account",'pg6'!S53&lt;&gt;"Pending",'pg6'!S53&lt;&gt;"")</f>
        <v>0</v>
      </c>
      <c r="AC2551" s="1" t="str">
        <f>IF(AB2551=TRUE,'pg6'!C53,"")</f>
        <v/>
      </c>
      <c r="AD2551" s="1" t="str">
        <f>IF('pg6'!S53="Ordered",'pg6'!C53,"")</f>
        <v/>
      </c>
      <c r="AE2551" s="2" t="str">
        <f>IF('pg6'!C53&lt;&gt;"",COUNTIF(AD2:AD3002,'pg6'!C53)&gt;4,"--")</f>
        <v>--</v>
      </c>
      <c r="AF2551" s="1" t="str">
        <f>IF(startDate="",0,IF(AND('pg6'!T553&gt;=startDate,'pg6'!T553&lt;=endDate,'pg6'!R553&lt;&gt;""),'pg6'!R553,""))</f>
        <v/>
      </c>
      <c r="AG2551" s="110" t="str">
        <f>IF(AC2551="","",COUNTIFS(AC2:AC3002,AC2551))</f>
        <v/>
      </c>
      <c r="AH2551" s="2" t="str">
        <f ca="1">IFERROR(MONTH('pg6'!T53),"--")</f>
        <v>--</v>
      </c>
      <c r="AI2551" s="1">
        <f ca="1">COUNTIFS(AC2:AC3002,'pg6'!C53,AH2:AH3002,AH2551)</f>
        <v>0</v>
      </c>
    </row>
    <row r="2552" spans="27:35" ht="12.75" customHeight="1">
      <c r="AA2552" s="1">
        <f t="shared" si="40"/>
        <v>2551</v>
      </c>
      <c r="AB2552" s="1" t="b">
        <f>AND('pg6'!S54&lt;&gt;"Cancelled",'pg6'!S54&lt;&gt;"Account",'pg6'!S54&lt;&gt;"Pending",'pg6'!S54&lt;&gt;"")</f>
        <v>0</v>
      </c>
      <c r="AC2552" s="1" t="str">
        <f>IF(AB2552=TRUE,'pg6'!C54,"")</f>
        <v/>
      </c>
      <c r="AD2552" s="1" t="str">
        <f>IF('pg6'!S54="Ordered",'pg6'!C54,"")</f>
        <v/>
      </c>
      <c r="AE2552" s="2" t="str">
        <f>IF('pg6'!C54&lt;&gt;"",COUNTIF(AD2:AD3002,'pg6'!C54)&gt;4,"--")</f>
        <v>--</v>
      </c>
      <c r="AF2552" s="1" t="str">
        <f>IF(startDate="",0,IF(AND('pg6'!T554&gt;=startDate,'pg6'!T554&lt;=endDate,'pg6'!R554&lt;&gt;""),'pg6'!R554,""))</f>
        <v/>
      </c>
      <c r="AG2552" s="110" t="str">
        <f>IF(AC2552="","",COUNTIFS(AC2:AC3002,AC2552))</f>
        <v/>
      </c>
      <c r="AH2552" s="2" t="str">
        <f ca="1">IFERROR(MONTH('pg6'!T54),"--")</f>
        <v>--</v>
      </c>
      <c r="AI2552" s="1">
        <f ca="1">COUNTIFS(AC2:AC3002,'pg6'!C54,AH2:AH3002,AH2552)</f>
        <v>0</v>
      </c>
    </row>
    <row r="2553" spans="27:35" ht="12.75" customHeight="1">
      <c r="AA2553" s="1">
        <f t="shared" si="40"/>
        <v>2552</v>
      </c>
      <c r="AB2553" s="1" t="b">
        <f>AND('pg6'!S55&lt;&gt;"Cancelled",'pg6'!S55&lt;&gt;"Account",'pg6'!S55&lt;&gt;"Pending",'pg6'!S55&lt;&gt;"")</f>
        <v>0</v>
      </c>
      <c r="AC2553" s="1" t="str">
        <f>IF(AB2553=TRUE,'pg6'!C55,"")</f>
        <v/>
      </c>
      <c r="AD2553" s="1" t="str">
        <f>IF('pg6'!S55="Ordered",'pg6'!C55,"")</f>
        <v/>
      </c>
      <c r="AE2553" s="2" t="str">
        <f>IF('pg6'!C55&lt;&gt;"",COUNTIF(AD2:AD3002,'pg6'!C55)&gt;4,"--")</f>
        <v>--</v>
      </c>
      <c r="AF2553" s="1" t="str">
        <f>IF(startDate="",0,IF(AND('pg6'!T555&gt;=startDate,'pg6'!T555&lt;=endDate,'pg6'!R555&lt;&gt;""),'pg6'!R555,""))</f>
        <v/>
      </c>
      <c r="AG2553" s="110" t="str">
        <f>IF(AC2553="","",COUNTIFS(AC2:AC3002,AC2553))</f>
        <v/>
      </c>
      <c r="AH2553" s="2" t="str">
        <f ca="1">IFERROR(MONTH('pg6'!T55),"--")</f>
        <v>--</v>
      </c>
      <c r="AI2553" s="1">
        <f ca="1">COUNTIFS(AC2:AC3002,'pg6'!C55,AH2:AH3002,AH2553)</f>
        <v>0</v>
      </c>
    </row>
    <row r="2554" spans="27:35" ht="12.75" customHeight="1">
      <c r="AA2554" s="1">
        <f t="shared" si="40"/>
        <v>2553</v>
      </c>
      <c r="AB2554" s="1" t="b">
        <f>AND('pg6'!S56&lt;&gt;"Cancelled",'pg6'!S56&lt;&gt;"Account",'pg6'!S56&lt;&gt;"Pending",'pg6'!S56&lt;&gt;"")</f>
        <v>0</v>
      </c>
      <c r="AC2554" s="1" t="str">
        <f>IF(AB2554=TRUE,'pg6'!C56,"")</f>
        <v/>
      </c>
      <c r="AD2554" s="1" t="str">
        <f>IF('pg6'!S56="Ordered",'pg6'!C56,"")</f>
        <v/>
      </c>
      <c r="AE2554" s="2" t="str">
        <f>IF('pg6'!C56&lt;&gt;"",COUNTIF(AD2:AD3002,'pg6'!C56)&gt;4,"--")</f>
        <v>--</v>
      </c>
      <c r="AF2554" s="1" t="str">
        <f>IF(startDate="",0,IF(AND('pg6'!T556&gt;=startDate,'pg6'!T556&lt;=endDate,'pg6'!R556&lt;&gt;""),'pg6'!R556,""))</f>
        <v/>
      </c>
      <c r="AG2554" s="110" t="str">
        <f>IF(AC2554="","",COUNTIFS(AC2:AC3002,AC2554))</f>
        <v/>
      </c>
      <c r="AH2554" s="2" t="str">
        <f ca="1">IFERROR(MONTH('pg6'!T56),"--")</f>
        <v>--</v>
      </c>
      <c r="AI2554" s="1">
        <f ca="1">COUNTIFS(AC2:AC3002,'pg6'!C56,AH2:AH3002,AH2554)</f>
        <v>0</v>
      </c>
    </row>
    <row r="2555" spans="27:35" ht="12.75" customHeight="1">
      <c r="AA2555" s="1">
        <f t="shared" si="40"/>
        <v>2554</v>
      </c>
      <c r="AB2555" s="1" t="b">
        <f>AND('pg6'!S57&lt;&gt;"Cancelled",'pg6'!S57&lt;&gt;"Account",'pg6'!S57&lt;&gt;"Pending",'pg6'!S57&lt;&gt;"")</f>
        <v>0</v>
      </c>
      <c r="AC2555" s="1" t="str">
        <f>IF(AB2555=TRUE,'pg6'!C57,"")</f>
        <v/>
      </c>
      <c r="AD2555" s="1" t="str">
        <f>IF('pg6'!S57="Ordered",'pg6'!C57,"")</f>
        <v/>
      </c>
      <c r="AE2555" s="2" t="str">
        <f>IF('pg6'!C57&lt;&gt;"",COUNTIF(AD2:AD3002,'pg6'!C57)&gt;4,"--")</f>
        <v>--</v>
      </c>
      <c r="AF2555" s="1" t="str">
        <f>IF(startDate="",0,IF(AND('pg6'!T557&gt;=startDate,'pg6'!T557&lt;=endDate,'pg6'!R557&lt;&gt;""),'pg6'!R557,""))</f>
        <v/>
      </c>
      <c r="AG2555" s="110" t="str">
        <f>IF(AC2555="","",COUNTIFS(AC2:AC3002,AC2555))</f>
        <v/>
      </c>
      <c r="AH2555" s="2" t="str">
        <f ca="1">IFERROR(MONTH('pg6'!T57),"--")</f>
        <v>--</v>
      </c>
      <c r="AI2555" s="1">
        <f ca="1">COUNTIFS(AC2:AC3002,'pg6'!C57,AH2:AH3002,AH2555)</f>
        <v>0</v>
      </c>
    </row>
    <row r="2556" spans="27:35" ht="12.75" customHeight="1">
      <c r="AA2556" s="1">
        <f t="shared" si="40"/>
        <v>2555</v>
      </c>
      <c r="AB2556" s="1" t="b">
        <f>AND('pg6'!S58&lt;&gt;"Cancelled",'pg6'!S58&lt;&gt;"Account",'pg6'!S58&lt;&gt;"Pending",'pg6'!S58&lt;&gt;"")</f>
        <v>0</v>
      </c>
      <c r="AC2556" s="1" t="str">
        <f>IF(AB2556=TRUE,'pg6'!C58,"")</f>
        <v/>
      </c>
      <c r="AD2556" s="1" t="str">
        <f>IF('pg6'!S58="Ordered",'pg6'!C58,"")</f>
        <v/>
      </c>
      <c r="AE2556" s="2" t="str">
        <f>IF('pg6'!C58&lt;&gt;"",COUNTIF(AD2:AD3002,'pg6'!C58)&gt;4,"--")</f>
        <v>--</v>
      </c>
      <c r="AF2556" s="1" t="str">
        <f>IF(startDate="",0,IF(AND('pg6'!T558&gt;=startDate,'pg6'!T558&lt;=endDate,'pg6'!R558&lt;&gt;""),'pg6'!R558,""))</f>
        <v/>
      </c>
      <c r="AG2556" s="110" t="str">
        <f>IF(AC2556="","",COUNTIFS(AC2:AC3002,AC2556))</f>
        <v/>
      </c>
      <c r="AH2556" s="2" t="str">
        <f ca="1">IFERROR(MONTH('pg6'!T58),"--")</f>
        <v>--</v>
      </c>
      <c r="AI2556" s="1">
        <f ca="1">COUNTIFS(AC2:AC3002,'pg6'!C58,AH2:AH3002,AH2556)</f>
        <v>0</v>
      </c>
    </row>
    <row r="2557" spans="27:35" ht="12.75" customHeight="1">
      <c r="AA2557" s="1">
        <f t="shared" si="40"/>
        <v>2556</v>
      </c>
      <c r="AB2557" s="1" t="b">
        <f>AND('pg6'!S59&lt;&gt;"Cancelled",'pg6'!S59&lt;&gt;"Account",'pg6'!S59&lt;&gt;"Pending",'pg6'!S59&lt;&gt;"")</f>
        <v>0</v>
      </c>
      <c r="AC2557" s="1" t="str">
        <f>IF(AB2557=TRUE,'pg6'!C59,"")</f>
        <v/>
      </c>
      <c r="AD2557" s="1" t="str">
        <f>IF('pg6'!S59="Ordered",'pg6'!C59,"")</f>
        <v/>
      </c>
      <c r="AE2557" s="2" t="str">
        <f>IF('pg6'!C59&lt;&gt;"",COUNTIF(AD2:AD3002,'pg6'!C59)&gt;4,"--")</f>
        <v>--</v>
      </c>
      <c r="AF2557" s="1" t="str">
        <f>IF(startDate="",0,IF(AND('pg6'!T559&gt;=startDate,'pg6'!T559&lt;=endDate,'pg6'!R559&lt;&gt;""),'pg6'!R559,""))</f>
        <v/>
      </c>
      <c r="AG2557" s="110" t="str">
        <f>IF(AC2557="","",COUNTIFS(AC2:AC3002,AC2557))</f>
        <v/>
      </c>
      <c r="AH2557" s="2" t="str">
        <f ca="1">IFERROR(MONTH('pg6'!T59),"--")</f>
        <v>--</v>
      </c>
      <c r="AI2557" s="1">
        <f ca="1">COUNTIFS(AC2:AC3002,'pg6'!C59,AH2:AH3002,AH2557)</f>
        <v>0</v>
      </c>
    </row>
    <row r="2558" spans="27:35" ht="12.75" customHeight="1">
      <c r="AA2558" s="1">
        <f t="shared" si="40"/>
        <v>2557</v>
      </c>
      <c r="AB2558" s="1" t="b">
        <f>AND('pg6'!S60&lt;&gt;"Cancelled",'pg6'!S60&lt;&gt;"Account",'pg6'!S60&lt;&gt;"Pending",'pg6'!S60&lt;&gt;"")</f>
        <v>0</v>
      </c>
      <c r="AC2558" s="1" t="str">
        <f>IF(AB2558=TRUE,'pg6'!C60,"")</f>
        <v/>
      </c>
      <c r="AD2558" s="1" t="str">
        <f>IF('pg6'!S60="Ordered",'pg6'!C60,"")</f>
        <v/>
      </c>
      <c r="AE2558" s="2" t="str">
        <f>IF('pg6'!C60&lt;&gt;"",COUNTIF(AD2:AD3002,'pg6'!C60)&gt;4,"--")</f>
        <v>--</v>
      </c>
      <c r="AF2558" s="1" t="str">
        <f>IF(startDate="",0,IF(AND('pg6'!T560&gt;=startDate,'pg6'!T560&lt;=endDate,'pg6'!R560&lt;&gt;""),'pg6'!R560,""))</f>
        <v/>
      </c>
      <c r="AG2558" s="110" t="str">
        <f>IF(AC2558="","",COUNTIFS(AC2:AC3002,AC2558))</f>
        <v/>
      </c>
      <c r="AH2558" s="2" t="str">
        <f ca="1">IFERROR(MONTH('pg6'!T60),"--")</f>
        <v>--</v>
      </c>
      <c r="AI2558" s="1">
        <f ca="1">COUNTIFS(AC2:AC3002,'pg6'!C60,AH2:AH3002,AH2558)</f>
        <v>0</v>
      </c>
    </row>
    <row r="2559" spans="27:35" ht="12.75" customHeight="1">
      <c r="AA2559" s="1">
        <f t="shared" si="40"/>
        <v>2558</v>
      </c>
      <c r="AB2559" s="1" t="b">
        <f>AND('pg6'!S61&lt;&gt;"Cancelled",'pg6'!S61&lt;&gt;"Account",'pg6'!S61&lt;&gt;"Pending",'pg6'!S61&lt;&gt;"")</f>
        <v>0</v>
      </c>
      <c r="AC2559" s="1" t="str">
        <f>IF(AB2559=TRUE,'pg6'!C61,"")</f>
        <v/>
      </c>
      <c r="AD2559" s="1" t="str">
        <f>IF('pg6'!S61="Ordered",'pg6'!C61,"")</f>
        <v/>
      </c>
      <c r="AE2559" s="2" t="str">
        <f>IF('pg6'!C61&lt;&gt;"",COUNTIF(AD2:AD3002,'pg6'!C61)&gt;4,"--")</f>
        <v>--</v>
      </c>
      <c r="AF2559" s="1" t="str">
        <f>IF(startDate="",0,IF(AND('pg6'!T561&gt;=startDate,'pg6'!T561&lt;=endDate,'pg6'!R561&lt;&gt;""),'pg6'!R561,""))</f>
        <v/>
      </c>
      <c r="AG2559" s="110" t="str">
        <f>IF(AC2559="","",COUNTIFS(AC2:AC3002,AC2559))</f>
        <v/>
      </c>
      <c r="AH2559" s="2" t="str">
        <f ca="1">IFERROR(MONTH('pg6'!T61),"--")</f>
        <v>--</v>
      </c>
      <c r="AI2559" s="1">
        <f ca="1">COUNTIFS(AC2:AC3002,'pg6'!C61,AH2:AH3002,AH2559)</f>
        <v>0</v>
      </c>
    </row>
    <row r="2560" spans="27:35" ht="12.75" customHeight="1">
      <c r="AA2560" s="1">
        <f t="shared" si="40"/>
        <v>2559</v>
      </c>
      <c r="AB2560" s="1" t="b">
        <f>AND('pg6'!S62&lt;&gt;"Cancelled",'pg6'!S62&lt;&gt;"Account",'pg6'!S62&lt;&gt;"Pending",'pg6'!S62&lt;&gt;"")</f>
        <v>0</v>
      </c>
      <c r="AC2560" s="1" t="str">
        <f>IF(AB2560=TRUE,'pg6'!C62,"")</f>
        <v/>
      </c>
      <c r="AD2560" s="1" t="str">
        <f>IF('pg6'!S62="Ordered",'pg6'!C62,"")</f>
        <v/>
      </c>
      <c r="AE2560" s="2" t="str">
        <f>IF('pg6'!C62&lt;&gt;"",COUNTIF(AD2:AD3002,'pg6'!C62)&gt;4,"--")</f>
        <v>--</v>
      </c>
      <c r="AF2560" s="1" t="str">
        <f>IF(startDate="",0,IF(AND('pg6'!T562&gt;=startDate,'pg6'!T562&lt;=endDate,'pg6'!R562&lt;&gt;""),'pg6'!R562,""))</f>
        <v/>
      </c>
      <c r="AG2560" s="110" t="str">
        <f>IF(AC2560="","",COUNTIFS(AC2:AC3002,AC2560))</f>
        <v/>
      </c>
      <c r="AH2560" s="2" t="str">
        <f ca="1">IFERROR(MONTH('pg6'!T62),"--")</f>
        <v>--</v>
      </c>
      <c r="AI2560" s="1">
        <f ca="1">COUNTIFS(AC2:AC3002,'pg6'!C62,AH2:AH3002,AH2560)</f>
        <v>0</v>
      </c>
    </row>
    <row r="2561" spans="27:35" ht="12.75" customHeight="1">
      <c r="AA2561" s="1">
        <f t="shared" si="40"/>
        <v>2560</v>
      </c>
      <c r="AB2561" s="1" t="b">
        <f>AND('pg6'!S63&lt;&gt;"Cancelled",'pg6'!S63&lt;&gt;"Account",'pg6'!S63&lt;&gt;"Pending",'pg6'!S63&lt;&gt;"")</f>
        <v>0</v>
      </c>
      <c r="AC2561" s="1" t="str">
        <f>IF(AB2561=TRUE,'pg6'!C63,"")</f>
        <v/>
      </c>
      <c r="AD2561" s="1" t="str">
        <f>IF('pg6'!S63="Ordered",'pg6'!C63,"")</f>
        <v/>
      </c>
      <c r="AE2561" s="2" t="str">
        <f>IF('pg6'!C63&lt;&gt;"",COUNTIF(AD2:AD3002,'pg6'!C63)&gt;4,"--")</f>
        <v>--</v>
      </c>
      <c r="AF2561" s="1" t="str">
        <f>IF(startDate="",0,IF(AND('pg6'!T563&gt;=startDate,'pg6'!T563&lt;=endDate,'pg6'!R563&lt;&gt;""),'pg6'!R563,""))</f>
        <v/>
      </c>
      <c r="AG2561" s="110" t="str">
        <f>IF(AC2561="","",COUNTIFS(AC2:AC3002,AC2561))</f>
        <v/>
      </c>
      <c r="AH2561" s="2" t="str">
        <f ca="1">IFERROR(MONTH('pg6'!T63),"--")</f>
        <v>--</v>
      </c>
      <c r="AI2561" s="1">
        <f ca="1">COUNTIFS(AC2:AC3002,'pg6'!C63,AH2:AH3002,AH2561)</f>
        <v>0</v>
      </c>
    </row>
    <row r="2562" spans="27:35" ht="12.75" customHeight="1">
      <c r="AA2562" s="1">
        <f t="shared" si="40"/>
        <v>2561</v>
      </c>
      <c r="AB2562" s="1" t="b">
        <f>AND('pg6'!S64&lt;&gt;"Cancelled",'pg6'!S64&lt;&gt;"Account",'pg6'!S64&lt;&gt;"Pending",'pg6'!S64&lt;&gt;"")</f>
        <v>0</v>
      </c>
      <c r="AC2562" s="1" t="str">
        <f>IF(AB2562=TRUE,'pg6'!C64,"")</f>
        <v/>
      </c>
      <c r="AD2562" s="1" t="str">
        <f>IF('pg6'!S64="Ordered",'pg6'!C64,"")</f>
        <v/>
      </c>
      <c r="AE2562" s="2" t="str">
        <f>IF('pg6'!C64&lt;&gt;"",COUNTIF(AD2:AD3002,'pg6'!C64)&gt;4,"--")</f>
        <v>--</v>
      </c>
      <c r="AF2562" s="1" t="str">
        <f>IF(startDate="",0,IF(AND('pg6'!T564&gt;=startDate,'pg6'!T564&lt;=endDate,'pg6'!R564&lt;&gt;""),'pg6'!R564,""))</f>
        <v/>
      </c>
      <c r="AG2562" s="110" t="str">
        <f>IF(AC2562="","",COUNTIFS(AC2:AC3002,AC2562))</f>
        <v/>
      </c>
      <c r="AH2562" s="2" t="str">
        <f ca="1">IFERROR(MONTH('pg6'!T64),"--")</f>
        <v>--</v>
      </c>
      <c r="AI2562" s="1">
        <f ca="1">COUNTIFS(AC2:AC3002,'pg6'!C64,AH2:AH3002,AH2562)</f>
        <v>0</v>
      </c>
    </row>
    <row r="2563" spans="27:35" ht="12.75" customHeight="1">
      <c r="AA2563" s="1">
        <f t="shared" si="40"/>
        <v>2562</v>
      </c>
      <c r="AB2563" s="1" t="b">
        <f>AND('pg6'!S65&lt;&gt;"Cancelled",'pg6'!S65&lt;&gt;"Account",'pg6'!S65&lt;&gt;"Pending",'pg6'!S65&lt;&gt;"")</f>
        <v>0</v>
      </c>
      <c r="AC2563" s="1" t="str">
        <f>IF(AB2563=TRUE,'pg6'!C65,"")</f>
        <v/>
      </c>
      <c r="AD2563" s="1" t="str">
        <f>IF('pg6'!S65="Ordered",'pg6'!C65,"")</f>
        <v/>
      </c>
      <c r="AE2563" s="2" t="str">
        <f>IF('pg6'!C65&lt;&gt;"",COUNTIF(AD2:AD3002,'pg6'!C65)&gt;4,"--")</f>
        <v>--</v>
      </c>
      <c r="AF2563" s="1" t="str">
        <f>IF(startDate="",0,IF(AND('pg6'!T565&gt;=startDate,'pg6'!T565&lt;=endDate,'pg6'!R565&lt;&gt;""),'pg6'!R565,""))</f>
        <v/>
      </c>
      <c r="AG2563" s="110" t="str">
        <f>IF(AC2563="","",COUNTIFS(AC2:AC3002,AC2563))</f>
        <v/>
      </c>
      <c r="AH2563" s="2" t="str">
        <f ca="1">IFERROR(MONTH('pg6'!T65),"--")</f>
        <v>--</v>
      </c>
      <c r="AI2563" s="1">
        <f ca="1">COUNTIFS(AC2:AC3002,'pg6'!C65,AH2:AH3002,AH2563)</f>
        <v>0</v>
      </c>
    </row>
    <row r="2564" spans="27:35" ht="12.75" customHeight="1">
      <c r="AA2564" s="1">
        <f t="shared" ref="AA2564:AA2627" si="41">AA2563+1</f>
        <v>2563</v>
      </c>
      <c r="AB2564" s="1" t="b">
        <f>AND('pg6'!S66&lt;&gt;"Cancelled",'pg6'!S66&lt;&gt;"Account",'pg6'!S66&lt;&gt;"Pending",'pg6'!S66&lt;&gt;"")</f>
        <v>0</v>
      </c>
      <c r="AC2564" s="1" t="str">
        <f>IF(AB2564=TRUE,'pg6'!C66,"")</f>
        <v/>
      </c>
      <c r="AD2564" s="1" t="str">
        <f>IF('pg6'!S66="Ordered",'pg6'!C66,"")</f>
        <v/>
      </c>
      <c r="AE2564" s="2" t="str">
        <f>IF('pg6'!C66&lt;&gt;"",COUNTIF(AD2:AD3002,'pg6'!C66)&gt;4,"--")</f>
        <v>--</v>
      </c>
      <c r="AF2564" s="1" t="str">
        <f>IF(startDate="",0,IF(AND('pg6'!T566&gt;=startDate,'pg6'!T566&lt;=endDate,'pg6'!R566&lt;&gt;""),'pg6'!R566,""))</f>
        <v/>
      </c>
      <c r="AG2564" s="110" t="str">
        <f>IF(AC2564="","",COUNTIFS(AC2:AC3002,AC2564))</f>
        <v/>
      </c>
      <c r="AH2564" s="2" t="str">
        <f ca="1">IFERROR(MONTH('pg6'!T66),"--")</f>
        <v>--</v>
      </c>
      <c r="AI2564" s="1">
        <f ca="1">COUNTIFS(AC2:AC3002,'pg6'!C66,AH2:AH3002,AH2564)</f>
        <v>0</v>
      </c>
    </row>
    <row r="2565" spans="27:35" ht="12.75" customHeight="1">
      <c r="AA2565" s="1">
        <f t="shared" si="41"/>
        <v>2564</v>
      </c>
      <c r="AB2565" s="1" t="b">
        <f>AND('pg6'!S67&lt;&gt;"Cancelled",'pg6'!S67&lt;&gt;"Account",'pg6'!S67&lt;&gt;"Pending",'pg6'!S67&lt;&gt;"")</f>
        <v>0</v>
      </c>
      <c r="AC2565" s="1" t="str">
        <f>IF(AB2565=TRUE,'pg6'!C67,"")</f>
        <v/>
      </c>
      <c r="AD2565" s="1" t="str">
        <f>IF('pg6'!S67="Ordered",'pg6'!C67,"")</f>
        <v/>
      </c>
      <c r="AE2565" s="2" t="str">
        <f>IF('pg6'!C67&lt;&gt;"",COUNTIF(AD2:AD3002,'pg6'!C67)&gt;4,"--")</f>
        <v>--</v>
      </c>
      <c r="AF2565" s="1" t="str">
        <f>IF(startDate="",0,IF(AND('pg6'!T567&gt;=startDate,'pg6'!T567&lt;=endDate,'pg6'!R567&lt;&gt;""),'pg6'!R567,""))</f>
        <v/>
      </c>
      <c r="AG2565" s="110" t="str">
        <f>IF(AC2565="","",COUNTIFS(AC2:AC3002,AC2565))</f>
        <v/>
      </c>
      <c r="AH2565" s="2" t="str">
        <f ca="1">IFERROR(MONTH('pg6'!T67),"--")</f>
        <v>--</v>
      </c>
      <c r="AI2565" s="1">
        <f ca="1">COUNTIFS(AC2:AC3002,'pg6'!C67,AH2:AH3002,AH2565)</f>
        <v>0</v>
      </c>
    </row>
    <row r="2566" spans="27:35" ht="12.75" customHeight="1">
      <c r="AA2566" s="1">
        <f t="shared" si="41"/>
        <v>2565</v>
      </c>
      <c r="AB2566" s="1" t="b">
        <f>AND('pg6'!S68&lt;&gt;"Cancelled",'pg6'!S68&lt;&gt;"Account",'pg6'!S68&lt;&gt;"Pending",'pg6'!S68&lt;&gt;"")</f>
        <v>0</v>
      </c>
      <c r="AC2566" s="1" t="str">
        <f>IF(AB2566=TRUE,'pg6'!C68,"")</f>
        <v/>
      </c>
      <c r="AD2566" s="1" t="str">
        <f>IF('pg6'!S68="Ordered",'pg6'!C68,"")</f>
        <v/>
      </c>
      <c r="AE2566" s="2" t="str">
        <f>IF('pg6'!C68&lt;&gt;"",COUNTIF(AD2:AD3002,'pg6'!C68)&gt;4,"--")</f>
        <v>--</v>
      </c>
      <c r="AF2566" s="1" t="str">
        <f>IF(startDate="",0,IF(AND('pg6'!T568&gt;=startDate,'pg6'!T568&lt;=endDate,'pg6'!R568&lt;&gt;""),'pg6'!R568,""))</f>
        <v/>
      </c>
      <c r="AG2566" s="110" t="str">
        <f>IF(AC2566="","",COUNTIFS(AC2:AC3002,AC2566))</f>
        <v/>
      </c>
      <c r="AH2566" s="2" t="str">
        <f ca="1">IFERROR(MONTH('pg6'!T68),"--")</f>
        <v>--</v>
      </c>
      <c r="AI2566" s="1">
        <f ca="1">COUNTIFS(AC2:AC3002,'pg6'!C68,AH2:AH3002,AH2566)</f>
        <v>0</v>
      </c>
    </row>
    <row r="2567" spans="27:35" ht="12.75" customHeight="1">
      <c r="AA2567" s="1">
        <f t="shared" si="41"/>
        <v>2566</v>
      </c>
      <c r="AB2567" s="1" t="b">
        <f>AND('pg6'!S69&lt;&gt;"Cancelled",'pg6'!S69&lt;&gt;"Account",'pg6'!S69&lt;&gt;"Pending",'pg6'!S69&lt;&gt;"")</f>
        <v>0</v>
      </c>
      <c r="AC2567" s="1" t="str">
        <f>IF(AB2567=TRUE,'pg6'!C69,"")</f>
        <v/>
      </c>
      <c r="AD2567" s="1" t="str">
        <f>IF('pg6'!S69="Ordered",'pg6'!C69,"")</f>
        <v/>
      </c>
      <c r="AE2567" s="2" t="str">
        <f>IF('pg6'!C69&lt;&gt;"",COUNTIF(AD2:AD3002,'pg6'!C69)&gt;4,"--")</f>
        <v>--</v>
      </c>
      <c r="AF2567" s="1" t="str">
        <f>IF(startDate="",0,IF(AND('pg6'!T569&gt;=startDate,'pg6'!T569&lt;=endDate,'pg6'!R569&lt;&gt;""),'pg6'!R569,""))</f>
        <v/>
      </c>
      <c r="AG2567" s="110" t="str">
        <f>IF(AC2567="","",COUNTIFS(AC2:AC3002,AC2567))</f>
        <v/>
      </c>
      <c r="AH2567" s="2" t="str">
        <f ca="1">IFERROR(MONTH('pg6'!T69),"--")</f>
        <v>--</v>
      </c>
      <c r="AI2567" s="1">
        <f ca="1">COUNTIFS(AC2:AC3002,'pg6'!C69,AH2:AH3002,AH2567)</f>
        <v>0</v>
      </c>
    </row>
    <row r="2568" spans="27:35" ht="12.75" customHeight="1">
      <c r="AA2568" s="1">
        <f t="shared" si="41"/>
        <v>2567</v>
      </c>
      <c r="AB2568" s="1" t="b">
        <f>AND('pg6'!S70&lt;&gt;"Cancelled",'pg6'!S70&lt;&gt;"Account",'pg6'!S70&lt;&gt;"Pending",'pg6'!S70&lt;&gt;"")</f>
        <v>0</v>
      </c>
      <c r="AC2568" s="1" t="str">
        <f>IF(AB2568=TRUE,'pg6'!C70,"")</f>
        <v/>
      </c>
      <c r="AD2568" s="1" t="str">
        <f>IF('pg6'!S70="Ordered",'pg6'!C70,"")</f>
        <v/>
      </c>
      <c r="AE2568" s="2" t="str">
        <f>IF('pg6'!C70&lt;&gt;"",COUNTIF(AD2:AD3002,'pg6'!C70)&gt;4,"--")</f>
        <v>--</v>
      </c>
      <c r="AF2568" s="1" t="str">
        <f>IF(startDate="",0,IF(AND('pg6'!T570&gt;=startDate,'pg6'!T570&lt;=endDate,'pg6'!R570&lt;&gt;""),'pg6'!R570,""))</f>
        <v/>
      </c>
      <c r="AG2568" s="110" t="str">
        <f>IF(AC2568="","",COUNTIFS(AC2:AC3002,AC2568))</f>
        <v/>
      </c>
      <c r="AH2568" s="2" t="str">
        <f ca="1">IFERROR(MONTH('pg6'!T70),"--")</f>
        <v>--</v>
      </c>
      <c r="AI2568" s="1">
        <f ca="1">COUNTIFS(AC2:AC3002,'pg6'!C70,AH2:AH3002,AH2568)</f>
        <v>0</v>
      </c>
    </row>
    <row r="2569" spans="27:35" ht="12.75" customHeight="1">
      <c r="AA2569" s="1">
        <f t="shared" si="41"/>
        <v>2568</v>
      </c>
      <c r="AB2569" s="1" t="b">
        <f>AND('pg6'!S71&lt;&gt;"Cancelled",'pg6'!S71&lt;&gt;"Account",'pg6'!S71&lt;&gt;"Pending",'pg6'!S71&lt;&gt;"")</f>
        <v>0</v>
      </c>
      <c r="AC2569" s="1" t="str">
        <f>IF(AB2569=TRUE,'pg6'!C71,"")</f>
        <v/>
      </c>
      <c r="AD2569" s="1" t="str">
        <f>IF('pg6'!S71="Ordered",'pg6'!C71,"")</f>
        <v/>
      </c>
      <c r="AE2569" s="2" t="str">
        <f>IF('pg6'!C71&lt;&gt;"",COUNTIF(AD2:AD3002,'pg6'!C71)&gt;4,"--")</f>
        <v>--</v>
      </c>
      <c r="AF2569" s="1" t="str">
        <f>IF(startDate="",0,IF(AND('pg6'!T571&gt;=startDate,'pg6'!T571&lt;=endDate,'pg6'!R571&lt;&gt;""),'pg6'!R571,""))</f>
        <v/>
      </c>
      <c r="AG2569" s="110" t="str">
        <f>IF(AC2569="","",COUNTIFS(AC2:AC3002,AC2569))</f>
        <v/>
      </c>
      <c r="AH2569" s="2" t="str">
        <f ca="1">IFERROR(MONTH('pg6'!T71),"--")</f>
        <v>--</v>
      </c>
      <c r="AI2569" s="1">
        <f ca="1">COUNTIFS(AC2:AC3002,'pg6'!C71,AH2:AH3002,AH2569)</f>
        <v>0</v>
      </c>
    </row>
    <row r="2570" spans="27:35" ht="12.75" customHeight="1">
      <c r="AA2570" s="1">
        <f t="shared" si="41"/>
        <v>2569</v>
      </c>
      <c r="AB2570" s="1" t="b">
        <f>AND('pg6'!S72&lt;&gt;"Cancelled",'pg6'!S72&lt;&gt;"Account",'pg6'!S72&lt;&gt;"Pending",'pg6'!S72&lt;&gt;"")</f>
        <v>0</v>
      </c>
      <c r="AC2570" s="1" t="str">
        <f>IF(AB2570=TRUE,'pg6'!C72,"")</f>
        <v/>
      </c>
      <c r="AD2570" s="1" t="str">
        <f>IF('pg6'!S72="Ordered",'pg6'!C72,"")</f>
        <v/>
      </c>
      <c r="AE2570" s="2" t="str">
        <f>IF('pg6'!C72&lt;&gt;"",COUNTIF(AD2:AD3002,'pg6'!C72)&gt;4,"--")</f>
        <v>--</v>
      </c>
      <c r="AF2570" s="1" t="str">
        <f>IF(startDate="",0,IF(AND('pg6'!T572&gt;=startDate,'pg6'!T572&lt;=endDate,'pg6'!R572&lt;&gt;""),'pg6'!R572,""))</f>
        <v/>
      </c>
      <c r="AG2570" s="110" t="str">
        <f>IF(AC2570="","",COUNTIFS(AC2:AC3002,AC2570))</f>
        <v/>
      </c>
      <c r="AH2570" s="2" t="str">
        <f ca="1">IFERROR(MONTH('pg6'!T72),"--")</f>
        <v>--</v>
      </c>
      <c r="AI2570" s="1">
        <f ca="1">COUNTIFS(AC2:AC3002,'pg6'!C72,AH2:AH3002,AH2570)</f>
        <v>0</v>
      </c>
    </row>
    <row r="2571" spans="27:35" ht="12.75" customHeight="1">
      <c r="AA2571" s="1">
        <f t="shared" si="41"/>
        <v>2570</v>
      </c>
      <c r="AB2571" s="1" t="b">
        <f>AND('pg6'!S73&lt;&gt;"Cancelled",'pg6'!S73&lt;&gt;"Account",'pg6'!S73&lt;&gt;"Pending",'pg6'!S73&lt;&gt;"")</f>
        <v>0</v>
      </c>
      <c r="AC2571" s="1" t="str">
        <f>IF(AB2571=TRUE,'pg6'!C73,"")</f>
        <v/>
      </c>
      <c r="AD2571" s="1" t="str">
        <f>IF('pg6'!S73="Ordered",'pg6'!C73,"")</f>
        <v/>
      </c>
      <c r="AE2571" s="2" t="str">
        <f>IF('pg6'!C73&lt;&gt;"",COUNTIF(AD2:AD3002,'pg6'!C73)&gt;4,"--")</f>
        <v>--</v>
      </c>
      <c r="AF2571" s="1" t="str">
        <f>IF(startDate="",0,IF(AND('pg6'!T573&gt;=startDate,'pg6'!T573&lt;=endDate,'pg6'!R573&lt;&gt;""),'pg6'!R573,""))</f>
        <v/>
      </c>
      <c r="AG2571" s="110" t="str">
        <f>IF(AC2571="","",COUNTIFS(AC2:AC3002,AC2571))</f>
        <v/>
      </c>
      <c r="AH2571" s="2" t="str">
        <f ca="1">IFERROR(MONTH('pg6'!T73),"--")</f>
        <v>--</v>
      </c>
      <c r="AI2571" s="1">
        <f ca="1">COUNTIFS(AC2:AC3002,'pg6'!C73,AH2:AH3002,AH2571)</f>
        <v>0</v>
      </c>
    </row>
    <row r="2572" spans="27:35" ht="12.75" customHeight="1">
      <c r="AA2572" s="1">
        <f t="shared" si="41"/>
        <v>2571</v>
      </c>
      <c r="AB2572" s="1" t="b">
        <f>AND('pg6'!S74&lt;&gt;"Cancelled",'pg6'!S74&lt;&gt;"Account",'pg6'!S74&lt;&gt;"Pending",'pg6'!S74&lt;&gt;"")</f>
        <v>0</v>
      </c>
      <c r="AC2572" s="1" t="str">
        <f>IF(AB2572=TRUE,'pg6'!C74,"")</f>
        <v/>
      </c>
      <c r="AD2572" s="1" t="str">
        <f>IF('pg6'!S74="Ordered",'pg6'!C74,"")</f>
        <v/>
      </c>
      <c r="AE2572" s="2" t="str">
        <f>IF('pg6'!C74&lt;&gt;"",COUNTIF(AD2:AD3002,'pg6'!C74)&gt;4,"--")</f>
        <v>--</v>
      </c>
      <c r="AF2572" s="1" t="str">
        <f>IF(startDate="",0,IF(AND('pg6'!T574&gt;=startDate,'pg6'!T574&lt;=endDate,'pg6'!R574&lt;&gt;""),'pg6'!R574,""))</f>
        <v/>
      </c>
      <c r="AG2572" s="110" t="str">
        <f>IF(AC2572="","",COUNTIFS(AC2:AC3002,AC2572))</f>
        <v/>
      </c>
      <c r="AH2572" s="2" t="str">
        <f ca="1">IFERROR(MONTH('pg6'!T74),"--")</f>
        <v>--</v>
      </c>
      <c r="AI2572" s="1">
        <f ca="1">COUNTIFS(AC2:AC3002,'pg6'!C74,AH2:AH3002,AH2572)</f>
        <v>0</v>
      </c>
    </row>
    <row r="2573" spans="27:35" ht="12.75" customHeight="1">
      <c r="AA2573" s="1">
        <f t="shared" si="41"/>
        <v>2572</v>
      </c>
      <c r="AB2573" s="1" t="b">
        <f>AND('pg6'!S75&lt;&gt;"Cancelled",'pg6'!S75&lt;&gt;"Account",'pg6'!S75&lt;&gt;"Pending",'pg6'!S75&lt;&gt;"")</f>
        <v>0</v>
      </c>
      <c r="AC2573" s="1" t="str">
        <f>IF(AB2573=TRUE,'pg6'!C75,"")</f>
        <v/>
      </c>
      <c r="AD2573" s="1" t="str">
        <f>IF('pg6'!S75="Ordered",'pg6'!C75,"")</f>
        <v/>
      </c>
      <c r="AE2573" s="2" t="str">
        <f>IF('pg6'!C75&lt;&gt;"",COUNTIF(AD2:AD3002,'pg6'!C75)&gt;4,"--")</f>
        <v>--</v>
      </c>
      <c r="AF2573" s="1" t="str">
        <f>IF(startDate="",0,IF(AND('pg6'!T575&gt;=startDate,'pg6'!T575&lt;=endDate,'pg6'!R575&lt;&gt;""),'pg6'!R575,""))</f>
        <v/>
      </c>
      <c r="AG2573" s="110" t="str">
        <f>IF(AC2573="","",COUNTIFS(AC2:AC3002,AC2573))</f>
        <v/>
      </c>
      <c r="AH2573" s="2" t="str">
        <f ca="1">IFERROR(MONTH('pg6'!T75),"--")</f>
        <v>--</v>
      </c>
      <c r="AI2573" s="1">
        <f ca="1">COUNTIFS(AC2:AC3002,'pg6'!C75,AH2:AH3002,AH2573)</f>
        <v>0</v>
      </c>
    </row>
    <row r="2574" spans="27:35" ht="12.75" customHeight="1">
      <c r="AA2574" s="1">
        <f t="shared" si="41"/>
        <v>2573</v>
      </c>
      <c r="AB2574" s="1" t="b">
        <f>AND('pg6'!S76&lt;&gt;"Cancelled",'pg6'!S76&lt;&gt;"Account",'pg6'!S76&lt;&gt;"Pending",'pg6'!S76&lt;&gt;"")</f>
        <v>0</v>
      </c>
      <c r="AC2574" s="1" t="str">
        <f>IF(AB2574=TRUE,'pg6'!C76,"")</f>
        <v/>
      </c>
      <c r="AD2574" s="1" t="str">
        <f>IF('pg6'!S76="Ordered",'pg6'!C76,"")</f>
        <v/>
      </c>
      <c r="AE2574" s="2" t="str">
        <f>IF('pg6'!C76&lt;&gt;"",COUNTIF(AD2:AD3002,'pg6'!C76)&gt;4,"--")</f>
        <v>--</v>
      </c>
      <c r="AF2574" s="1" t="str">
        <f>IF(startDate="",0,IF(AND('pg6'!T576&gt;=startDate,'pg6'!T576&lt;=endDate,'pg6'!R576&lt;&gt;""),'pg6'!R576,""))</f>
        <v/>
      </c>
      <c r="AG2574" s="110" t="str">
        <f>IF(AC2574="","",COUNTIFS(AC2:AC3002,AC2574))</f>
        <v/>
      </c>
      <c r="AH2574" s="2" t="str">
        <f ca="1">IFERROR(MONTH('pg6'!T76),"--")</f>
        <v>--</v>
      </c>
      <c r="AI2574" s="1">
        <f ca="1">COUNTIFS(AC2:AC3002,'pg6'!C76,AH2:AH3002,AH2574)</f>
        <v>0</v>
      </c>
    </row>
    <row r="2575" spans="27:35" ht="12.75" customHeight="1">
      <c r="AA2575" s="1">
        <f t="shared" si="41"/>
        <v>2574</v>
      </c>
      <c r="AB2575" s="1" t="b">
        <f>AND('pg6'!S77&lt;&gt;"Cancelled",'pg6'!S77&lt;&gt;"Account",'pg6'!S77&lt;&gt;"Pending",'pg6'!S77&lt;&gt;"")</f>
        <v>0</v>
      </c>
      <c r="AC2575" s="1" t="str">
        <f>IF(AB2575=TRUE,'pg6'!C77,"")</f>
        <v/>
      </c>
      <c r="AD2575" s="1" t="str">
        <f>IF('pg6'!S77="Ordered",'pg6'!C77,"")</f>
        <v/>
      </c>
      <c r="AE2575" s="2" t="str">
        <f>IF('pg6'!C77&lt;&gt;"",COUNTIF(AD2:AD3002,'pg6'!C77)&gt;4,"--")</f>
        <v>--</v>
      </c>
      <c r="AF2575" s="1" t="str">
        <f>IF(startDate="",0,IF(AND('pg6'!T577&gt;=startDate,'pg6'!T577&lt;=endDate,'pg6'!R577&lt;&gt;""),'pg6'!R577,""))</f>
        <v/>
      </c>
      <c r="AG2575" s="110" t="str">
        <f>IF(AC2575="","",COUNTIFS(AC2:AC3002,AC2575))</f>
        <v/>
      </c>
      <c r="AH2575" s="2" t="str">
        <f ca="1">IFERROR(MONTH('pg6'!T77),"--")</f>
        <v>--</v>
      </c>
      <c r="AI2575" s="1">
        <f ca="1">COUNTIFS(AC2:AC3002,'pg6'!C77,AH2:AH3002,AH2575)</f>
        <v>0</v>
      </c>
    </row>
    <row r="2576" spans="27:35" ht="12.75" customHeight="1">
      <c r="AA2576" s="1">
        <f t="shared" si="41"/>
        <v>2575</v>
      </c>
      <c r="AB2576" s="1" t="b">
        <f>AND('pg6'!S78&lt;&gt;"Cancelled",'pg6'!S78&lt;&gt;"Account",'pg6'!S78&lt;&gt;"Pending",'pg6'!S78&lt;&gt;"")</f>
        <v>0</v>
      </c>
      <c r="AC2576" s="1" t="str">
        <f>IF(AB2576=TRUE,'pg6'!C78,"")</f>
        <v/>
      </c>
      <c r="AD2576" s="1" t="str">
        <f>IF('pg6'!S78="Ordered",'pg6'!C78,"")</f>
        <v/>
      </c>
      <c r="AE2576" s="2" t="str">
        <f>IF('pg6'!C78&lt;&gt;"",COUNTIF(AD2:AD3002,'pg6'!C78)&gt;4,"--")</f>
        <v>--</v>
      </c>
      <c r="AF2576" s="1" t="str">
        <f>IF(startDate="",0,IF(AND('pg6'!T578&gt;=startDate,'pg6'!T578&lt;=endDate,'pg6'!R578&lt;&gt;""),'pg6'!R578,""))</f>
        <v/>
      </c>
      <c r="AG2576" s="110" t="str">
        <f>IF(AC2576="","",COUNTIFS(AC2:AC3002,AC2576))</f>
        <v/>
      </c>
      <c r="AH2576" s="2" t="str">
        <f ca="1">IFERROR(MONTH('pg6'!T78),"--")</f>
        <v>--</v>
      </c>
      <c r="AI2576" s="1">
        <f ca="1">COUNTIFS(AC2:AC3002,'pg6'!C78,AH2:AH3002,AH2576)</f>
        <v>0</v>
      </c>
    </row>
    <row r="2577" spans="27:35" ht="12.75" customHeight="1">
      <c r="AA2577" s="1">
        <f t="shared" si="41"/>
        <v>2576</v>
      </c>
      <c r="AB2577" s="1" t="b">
        <f>AND('pg6'!S79&lt;&gt;"Cancelled",'pg6'!S79&lt;&gt;"Account",'pg6'!S79&lt;&gt;"Pending",'pg6'!S79&lt;&gt;"")</f>
        <v>0</v>
      </c>
      <c r="AC2577" s="1" t="str">
        <f>IF(AB2577=TRUE,'pg6'!C79,"")</f>
        <v/>
      </c>
      <c r="AD2577" s="1" t="str">
        <f>IF('pg6'!S79="Ordered",'pg6'!C79,"")</f>
        <v/>
      </c>
      <c r="AE2577" s="2" t="str">
        <f>IF('pg6'!C79&lt;&gt;"",COUNTIF(AD2:AD3002,'pg6'!C79)&gt;4,"--")</f>
        <v>--</v>
      </c>
      <c r="AF2577" s="1" t="str">
        <f>IF(startDate="",0,IF(AND('pg6'!T579&gt;=startDate,'pg6'!T579&lt;=endDate,'pg6'!R579&lt;&gt;""),'pg6'!R579,""))</f>
        <v/>
      </c>
      <c r="AG2577" s="110" t="str">
        <f>IF(AC2577="","",COUNTIFS(AC2:AC3002,AC2577))</f>
        <v/>
      </c>
      <c r="AH2577" s="2" t="str">
        <f ca="1">IFERROR(MONTH('pg6'!T79),"--")</f>
        <v>--</v>
      </c>
      <c r="AI2577" s="1">
        <f ca="1">COUNTIFS(AC2:AC3002,'pg6'!C79,AH2:AH3002,AH2577)</f>
        <v>0</v>
      </c>
    </row>
    <row r="2578" spans="27:35" ht="12.75" customHeight="1">
      <c r="AA2578" s="1">
        <f t="shared" si="41"/>
        <v>2577</v>
      </c>
      <c r="AB2578" s="1" t="b">
        <f>AND('pg6'!S80&lt;&gt;"Cancelled",'pg6'!S80&lt;&gt;"Account",'pg6'!S80&lt;&gt;"Pending",'pg6'!S80&lt;&gt;"")</f>
        <v>0</v>
      </c>
      <c r="AC2578" s="1" t="str">
        <f>IF(AB2578=TRUE,'pg6'!C80,"")</f>
        <v/>
      </c>
      <c r="AD2578" s="1" t="str">
        <f>IF('pg6'!S80="Ordered",'pg6'!C80,"")</f>
        <v/>
      </c>
      <c r="AE2578" s="2" t="str">
        <f>IF('pg6'!C80&lt;&gt;"",COUNTIF(AD2:AD3002,'pg6'!C80)&gt;4,"--")</f>
        <v>--</v>
      </c>
      <c r="AF2578" s="1" t="str">
        <f>IF(startDate="",0,IF(AND('pg6'!T580&gt;=startDate,'pg6'!T580&lt;=endDate,'pg6'!R580&lt;&gt;""),'pg6'!R580,""))</f>
        <v/>
      </c>
      <c r="AG2578" s="110" t="str">
        <f>IF(AC2578="","",COUNTIFS(AC2:AC3002,AC2578))</f>
        <v/>
      </c>
      <c r="AH2578" s="2" t="str">
        <f ca="1">IFERROR(MONTH('pg6'!T80),"--")</f>
        <v>--</v>
      </c>
      <c r="AI2578" s="1">
        <f ca="1">COUNTIFS(AC2:AC3002,'pg6'!C80,AH2:AH3002,AH2578)</f>
        <v>0</v>
      </c>
    </row>
    <row r="2579" spans="27:35" ht="12.75" customHeight="1">
      <c r="AA2579" s="1">
        <f t="shared" si="41"/>
        <v>2578</v>
      </c>
      <c r="AB2579" s="1" t="b">
        <f>AND('pg6'!S81&lt;&gt;"Cancelled",'pg6'!S81&lt;&gt;"Account",'pg6'!S81&lt;&gt;"Pending",'pg6'!S81&lt;&gt;"")</f>
        <v>0</v>
      </c>
      <c r="AC2579" s="1" t="str">
        <f>IF(AB2579=TRUE,'pg6'!C81,"")</f>
        <v/>
      </c>
      <c r="AD2579" s="1" t="str">
        <f>IF('pg6'!S81="Ordered",'pg6'!C81,"")</f>
        <v/>
      </c>
      <c r="AE2579" s="2" t="str">
        <f>IF('pg6'!C81&lt;&gt;"",COUNTIF(AD2:AD3002,'pg6'!C81)&gt;4,"--")</f>
        <v>--</v>
      </c>
      <c r="AF2579" s="1" t="str">
        <f>IF(startDate="",0,IF(AND('pg6'!T581&gt;=startDate,'pg6'!T581&lt;=endDate,'pg6'!R581&lt;&gt;""),'pg6'!R581,""))</f>
        <v/>
      </c>
      <c r="AG2579" s="110" t="str">
        <f>IF(AC2579="","",COUNTIFS(AC2:AC3002,AC2579))</f>
        <v/>
      </c>
      <c r="AH2579" s="2" t="str">
        <f ca="1">IFERROR(MONTH('pg6'!T81),"--")</f>
        <v>--</v>
      </c>
      <c r="AI2579" s="1">
        <f ca="1">COUNTIFS(AC2:AC3002,'pg6'!C81,AH2:AH3002,AH2579)</f>
        <v>0</v>
      </c>
    </row>
    <row r="2580" spans="27:35" ht="12.75" customHeight="1">
      <c r="AA2580" s="1">
        <f t="shared" si="41"/>
        <v>2579</v>
      </c>
      <c r="AB2580" s="1" t="b">
        <f>AND('pg6'!S82&lt;&gt;"Cancelled",'pg6'!S82&lt;&gt;"Account",'pg6'!S82&lt;&gt;"Pending",'pg6'!S82&lt;&gt;"")</f>
        <v>0</v>
      </c>
      <c r="AC2580" s="1" t="str">
        <f>IF(AB2580=TRUE,'pg6'!C82,"")</f>
        <v/>
      </c>
      <c r="AD2580" s="1" t="str">
        <f>IF('pg6'!S82="Ordered",'pg6'!C82,"")</f>
        <v/>
      </c>
      <c r="AE2580" s="2" t="str">
        <f>IF('pg6'!C82&lt;&gt;"",COUNTIF(AD2:AD3002,'pg6'!C82)&gt;4,"--")</f>
        <v>--</v>
      </c>
      <c r="AF2580" s="1" t="str">
        <f>IF(startDate="",0,IF(AND('pg6'!T582&gt;=startDate,'pg6'!T582&lt;=endDate,'pg6'!R582&lt;&gt;""),'pg6'!R582,""))</f>
        <v/>
      </c>
      <c r="AG2580" s="110" t="str">
        <f>IF(AC2580="","",COUNTIFS(AC2:AC3002,AC2580))</f>
        <v/>
      </c>
      <c r="AH2580" s="2" t="str">
        <f ca="1">IFERROR(MONTH('pg6'!T82),"--")</f>
        <v>--</v>
      </c>
      <c r="AI2580" s="1">
        <f ca="1">COUNTIFS(AC2:AC3002,'pg6'!C82,AH2:AH3002,AH2580)</f>
        <v>0</v>
      </c>
    </row>
    <row r="2581" spans="27:35" ht="12.75" customHeight="1">
      <c r="AA2581" s="1">
        <f t="shared" si="41"/>
        <v>2580</v>
      </c>
      <c r="AB2581" s="1" t="b">
        <f>AND('pg6'!S83&lt;&gt;"Cancelled",'pg6'!S83&lt;&gt;"Account",'pg6'!S83&lt;&gt;"Pending",'pg6'!S83&lt;&gt;"")</f>
        <v>0</v>
      </c>
      <c r="AC2581" s="1" t="str">
        <f>IF(AB2581=TRUE,'pg6'!C83,"")</f>
        <v/>
      </c>
      <c r="AD2581" s="1" t="str">
        <f>IF('pg6'!S83="Ordered",'pg6'!C83,"")</f>
        <v/>
      </c>
      <c r="AE2581" s="2" t="str">
        <f>IF('pg6'!C83&lt;&gt;"",COUNTIF(AD2:AD3002,'pg6'!C83)&gt;4,"--")</f>
        <v>--</v>
      </c>
      <c r="AF2581" s="1" t="str">
        <f>IF(startDate="",0,IF(AND('pg6'!T583&gt;=startDate,'pg6'!T583&lt;=endDate,'pg6'!R583&lt;&gt;""),'pg6'!R583,""))</f>
        <v/>
      </c>
      <c r="AG2581" s="110" t="str">
        <f>IF(AC2581="","",COUNTIFS(AC2:AC3002,AC2581))</f>
        <v/>
      </c>
      <c r="AH2581" s="2" t="str">
        <f ca="1">IFERROR(MONTH('pg6'!T83),"--")</f>
        <v>--</v>
      </c>
      <c r="AI2581" s="1">
        <f ca="1">COUNTIFS(AC2:AC3002,'pg6'!C83,AH2:AH3002,AH2581)</f>
        <v>0</v>
      </c>
    </row>
    <row r="2582" spans="27:35" ht="12.75" customHeight="1">
      <c r="AA2582" s="1">
        <f t="shared" si="41"/>
        <v>2581</v>
      </c>
      <c r="AB2582" s="1" t="b">
        <f>AND('pg6'!S84&lt;&gt;"Cancelled",'pg6'!S84&lt;&gt;"Account",'pg6'!S84&lt;&gt;"Pending",'pg6'!S84&lt;&gt;"")</f>
        <v>0</v>
      </c>
      <c r="AC2582" s="1" t="str">
        <f>IF(AB2582=TRUE,'pg6'!C84,"")</f>
        <v/>
      </c>
      <c r="AD2582" s="1" t="str">
        <f>IF('pg6'!S84="Ordered",'pg6'!C84,"")</f>
        <v/>
      </c>
      <c r="AE2582" s="2" t="str">
        <f>IF('pg6'!C84&lt;&gt;"",COUNTIF(AD2:AD3002,'pg6'!C84)&gt;4,"--")</f>
        <v>--</v>
      </c>
      <c r="AF2582" s="1" t="str">
        <f>IF(startDate="",0,IF(AND('pg6'!T584&gt;=startDate,'pg6'!T584&lt;=endDate,'pg6'!R584&lt;&gt;""),'pg6'!R584,""))</f>
        <v/>
      </c>
      <c r="AG2582" s="110" t="str">
        <f>IF(AC2582="","",COUNTIFS(AC2:AC3002,AC2582))</f>
        <v/>
      </c>
      <c r="AH2582" s="2" t="str">
        <f ca="1">IFERROR(MONTH('pg6'!T84),"--")</f>
        <v>--</v>
      </c>
      <c r="AI2582" s="1">
        <f ca="1">COUNTIFS(AC2:AC3002,'pg6'!C84,AH2:AH3002,AH2582)</f>
        <v>0</v>
      </c>
    </row>
    <row r="2583" spans="27:35" ht="12.75" customHeight="1">
      <c r="AA2583" s="1">
        <f t="shared" si="41"/>
        <v>2582</v>
      </c>
      <c r="AB2583" s="1" t="b">
        <f>AND('pg6'!S85&lt;&gt;"Cancelled",'pg6'!S85&lt;&gt;"Account",'pg6'!S85&lt;&gt;"Pending",'pg6'!S85&lt;&gt;"")</f>
        <v>0</v>
      </c>
      <c r="AC2583" s="1" t="str">
        <f>IF(AB2583=TRUE,'pg6'!C85,"")</f>
        <v/>
      </c>
      <c r="AD2583" s="1" t="str">
        <f>IF('pg6'!S85="Ordered",'pg6'!C85,"")</f>
        <v/>
      </c>
      <c r="AE2583" s="2" t="str">
        <f>IF('pg6'!C85&lt;&gt;"",COUNTIF(AD2:AD3002,'pg6'!C85)&gt;4,"--")</f>
        <v>--</v>
      </c>
      <c r="AF2583" s="1" t="str">
        <f>IF(startDate="",0,IF(AND('pg6'!T585&gt;=startDate,'pg6'!T585&lt;=endDate,'pg6'!R585&lt;&gt;""),'pg6'!R585,""))</f>
        <v/>
      </c>
      <c r="AG2583" s="110" t="str">
        <f>IF(AC2583="","",COUNTIFS(AC2:AC3002,AC2583))</f>
        <v/>
      </c>
      <c r="AH2583" s="2" t="str">
        <f ca="1">IFERROR(MONTH('pg6'!T85),"--")</f>
        <v>--</v>
      </c>
      <c r="AI2583" s="1">
        <f ca="1">COUNTIFS(AC2:AC3002,'pg6'!C85,AH2:AH3002,AH2583)</f>
        <v>0</v>
      </c>
    </row>
    <row r="2584" spans="27:35" ht="12.75" customHeight="1">
      <c r="AA2584" s="1">
        <f t="shared" si="41"/>
        <v>2583</v>
      </c>
      <c r="AB2584" s="1" t="b">
        <f>AND('pg6'!S86&lt;&gt;"Cancelled",'pg6'!S86&lt;&gt;"Account",'pg6'!S86&lt;&gt;"Pending",'pg6'!S86&lt;&gt;"")</f>
        <v>0</v>
      </c>
      <c r="AC2584" s="1" t="str">
        <f>IF(AB2584=TRUE,'pg6'!C86,"")</f>
        <v/>
      </c>
      <c r="AD2584" s="1" t="str">
        <f>IF('pg6'!S86="Ordered",'pg6'!C86,"")</f>
        <v/>
      </c>
      <c r="AE2584" s="2" t="str">
        <f>IF('pg6'!C86&lt;&gt;"",COUNTIF(AD2:AD3002,'pg6'!C86)&gt;4,"--")</f>
        <v>--</v>
      </c>
      <c r="AF2584" s="1" t="str">
        <f>IF(startDate="",0,IF(AND('pg6'!T586&gt;=startDate,'pg6'!T586&lt;=endDate,'pg6'!R586&lt;&gt;""),'pg6'!R586,""))</f>
        <v/>
      </c>
      <c r="AG2584" s="110" t="str">
        <f>IF(AC2584="","",COUNTIFS(AC2:AC3002,AC2584))</f>
        <v/>
      </c>
      <c r="AH2584" s="2" t="str">
        <f ca="1">IFERROR(MONTH('pg6'!T86),"--")</f>
        <v>--</v>
      </c>
      <c r="AI2584" s="1">
        <f ca="1">COUNTIFS(AC2:AC3002,'pg6'!C86,AH2:AH3002,AH2584)</f>
        <v>0</v>
      </c>
    </row>
    <row r="2585" spans="27:35" ht="12.75" customHeight="1">
      <c r="AA2585" s="1">
        <f t="shared" si="41"/>
        <v>2584</v>
      </c>
      <c r="AB2585" s="1" t="b">
        <f>AND('pg6'!S87&lt;&gt;"Cancelled",'pg6'!S87&lt;&gt;"Account",'pg6'!S87&lt;&gt;"Pending",'pg6'!S87&lt;&gt;"")</f>
        <v>0</v>
      </c>
      <c r="AC2585" s="1" t="str">
        <f>IF(AB2585=TRUE,'pg6'!C87,"")</f>
        <v/>
      </c>
      <c r="AD2585" s="1" t="str">
        <f>IF('pg6'!S87="Ordered",'pg6'!C87,"")</f>
        <v/>
      </c>
      <c r="AE2585" s="2" t="str">
        <f>IF('pg6'!C87&lt;&gt;"",COUNTIF(AD2:AD3002,'pg6'!C87)&gt;4,"--")</f>
        <v>--</v>
      </c>
      <c r="AF2585" s="1" t="str">
        <f>IF(startDate="",0,IF(AND('pg6'!T587&gt;=startDate,'pg6'!T587&lt;=endDate,'pg6'!R587&lt;&gt;""),'pg6'!R587,""))</f>
        <v/>
      </c>
      <c r="AG2585" s="110" t="str">
        <f>IF(AC2585="","",COUNTIFS(AC2:AC3002,AC2585))</f>
        <v/>
      </c>
      <c r="AH2585" s="2" t="str">
        <f ca="1">IFERROR(MONTH('pg6'!T87),"--")</f>
        <v>--</v>
      </c>
      <c r="AI2585" s="1">
        <f ca="1">COUNTIFS(AC2:AC3002,'pg6'!C87,AH2:AH3002,AH2585)</f>
        <v>0</v>
      </c>
    </row>
    <row r="2586" spans="27:35" ht="12.75" customHeight="1">
      <c r="AA2586" s="1">
        <f t="shared" si="41"/>
        <v>2585</v>
      </c>
      <c r="AB2586" s="1" t="b">
        <f>AND('pg6'!S88&lt;&gt;"Cancelled",'pg6'!S88&lt;&gt;"Account",'pg6'!S88&lt;&gt;"Pending",'pg6'!S88&lt;&gt;"")</f>
        <v>0</v>
      </c>
      <c r="AC2586" s="1" t="str">
        <f>IF(AB2586=TRUE,'pg6'!C88,"")</f>
        <v/>
      </c>
      <c r="AD2586" s="1" t="str">
        <f>IF('pg6'!S88="Ordered",'pg6'!C88,"")</f>
        <v/>
      </c>
      <c r="AE2586" s="2" t="str">
        <f>IF('pg6'!C88&lt;&gt;"",COUNTIF(AD2:AD3002,'pg6'!C88)&gt;4,"--")</f>
        <v>--</v>
      </c>
      <c r="AF2586" s="1" t="str">
        <f>IF(startDate="",0,IF(AND('pg6'!T588&gt;=startDate,'pg6'!T588&lt;=endDate,'pg6'!R588&lt;&gt;""),'pg6'!R588,""))</f>
        <v/>
      </c>
      <c r="AG2586" s="110" t="str">
        <f>IF(AC2586="","",COUNTIFS(AC2:AC3002,AC2586))</f>
        <v/>
      </c>
      <c r="AH2586" s="2" t="str">
        <f ca="1">IFERROR(MONTH('pg6'!T88),"--")</f>
        <v>--</v>
      </c>
      <c r="AI2586" s="1">
        <f ca="1">COUNTIFS(AC2:AC3002,'pg6'!C88,AH2:AH3002,AH2586)</f>
        <v>0</v>
      </c>
    </row>
    <row r="2587" spans="27:35" ht="12.75" customHeight="1">
      <c r="AA2587" s="1">
        <f t="shared" si="41"/>
        <v>2586</v>
      </c>
      <c r="AB2587" s="1" t="b">
        <f>AND('pg6'!S89&lt;&gt;"Cancelled",'pg6'!S89&lt;&gt;"Account",'pg6'!S89&lt;&gt;"Pending",'pg6'!S89&lt;&gt;"")</f>
        <v>0</v>
      </c>
      <c r="AC2587" s="1" t="str">
        <f>IF(AB2587=TRUE,'pg6'!C89,"")</f>
        <v/>
      </c>
      <c r="AD2587" s="1" t="str">
        <f>IF('pg6'!S89="Ordered",'pg6'!C89,"")</f>
        <v/>
      </c>
      <c r="AE2587" s="2" t="str">
        <f>IF('pg6'!C89&lt;&gt;"",COUNTIF(AD2:AD3002,'pg6'!C89)&gt;4,"--")</f>
        <v>--</v>
      </c>
      <c r="AF2587" s="1" t="str">
        <f>IF(startDate="",0,IF(AND('pg6'!T589&gt;=startDate,'pg6'!T589&lt;=endDate,'pg6'!R589&lt;&gt;""),'pg6'!R589,""))</f>
        <v/>
      </c>
      <c r="AG2587" s="110" t="str">
        <f>IF(AC2587="","",COUNTIFS(AC2:AC3002,AC2587))</f>
        <v/>
      </c>
      <c r="AH2587" s="2" t="str">
        <f ca="1">IFERROR(MONTH('pg6'!T89),"--")</f>
        <v>--</v>
      </c>
      <c r="AI2587" s="1">
        <f ca="1">COUNTIFS(AC2:AC3002,'pg6'!C89,AH2:AH3002,AH2587)</f>
        <v>0</v>
      </c>
    </row>
    <row r="2588" spans="27:35" ht="12.75" customHeight="1">
      <c r="AA2588" s="1">
        <f t="shared" si="41"/>
        <v>2587</v>
      </c>
      <c r="AB2588" s="1" t="b">
        <f>AND('pg6'!S90&lt;&gt;"Cancelled",'pg6'!S90&lt;&gt;"Account",'pg6'!S90&lt;&gt;"Pending",'pg6'!S90&lt;&gt;"")</f>
        <v>0</v>
      </c>
      <c r="AC2588" s="1" t="str">
        <f>IF(AB2588=TRUE,'pg6'!C90,"")</f>
        <v/>
      </c>
      <c r="AD2588" s="1" t="str">
        <f>IF('pg6'!S90="Ordered",'pg6'!C90,"")</f>
        <v/>
      </c>
      <c r="AE2588" s="2" t="str">
        <f>IF('pg6'!C90&lt;&gt;"",COUNTIF(AD2:AD3002,'pg6'!C90)&gt;4,"--")</f>
        <v>--</v>
      </c>
      <c r="AF2588" s="1" t="str">
        <f>IF(startDate="",0,IF(AND('pg6'!T590&gt;=startDate,'pg6'!T590&lt;=endDate,'pg6'!R590&lt;&gt;""),'pg6'!R590,""))</f>
        <v/>
      </c>
      <c r="AG2588" s="110" t="str">
        <f>IF(AC2588="","",COUNTIFS(AC2:AC3002,AC2588))</f>
        <v/>
      </c>
      <c r="AH2588" s="2" t="str">
        <f ca="1">IFERROR(MONTH('pg6'!T90),"--")</f>
        <v>--</v>
      </c>
      <c r="AI2588" s="1">
        <f ca="1">COUNTIFS(AC2:AC3002,'pg6'!C90,AH2:AH3002,AH2588)</f>
        <v>0</v>
      </c>
    </row>
    <row r="2589" spans="27:35" ht="12.75" customHeight="1">
      <c r="AA2589" s="1">
        <f t="shared" si="41"/>
        <v>2588</v>
      </c>
      <c r="AB2589" s="1" t="b">
        <f>AND('pg6'!S91&lt;&gt;"Cancelled",'pg6'!S91&lt;&gt;"Account",'pg6'!S91&lt;&gt;"Pending",'pg6'!S91&lt;&gt;"")</f>
        <v>0</v>
      </c>
      <c r="AC2589" s="1" t="str">
        <f>IF(AB2589=TRUE,'pg6'!C91,"")</f>
        <v/>
      </c>
      <c r="AD2589" s="1" t="str">
        <f>IF('pg6'!S91="Ordered",'pg6'!C91,"")</f>
        <v/>
      </c>
      <c r="AE2589" s="2" t="str">
        <f>IF('pg6'!C91&lt;&gt;"",COUNTIF(AD2:AD3002,'pg6'!C91)&gt;4,"--")</f>
        <v>--</v>
      </c>
      <c r="AF2589" s="1" t="str">
        <f>IF(startDate="",0,IF(AND('pg6'!T591&gt;=startDate,'pg6'!T591&lt;=endDate,'pg6'!R591&lt;&gt;""),'pg6'!R591,""))</f>
        <v/>
      </c>
      <c r="AG2589" s="110" t="str">
        <f>IF(AC2589="","",COUNTIFS(AC2:AC3002,AC2589))</f>
        <v/>
      </c>
      <c r="AH2589" s="2" t="str">
        <f ca="1">IFERROR(MONTH('pg6'!T91),"--")</f>
        <v>--</v>
      </c>
      <c r="AI2589" s="1">
        <f ca="1">COUNTIFS(AC2:AC3002,'pg6'!C91,AH2:AH3002,AH2589)</f>
        <v>0</v>
      </c>
    </row>
    <row r="2590" spans="27:35" ht="12.75" customHeight="1">
      <c r="AA2590" s="1">
        <f t="shared" si="41"/>
        <v>2589</v>
      </c>
      <c r="AB2590" s="1" t="b">
        <f>AND('pg6'!S92&lt;&gt;"Cancelled",'pg6'!S92&lt;&gt;"Account",'pg6'!S92&lt;&gt;"Pending",'pg6'!S92&lt;&gt;"")</f>
        <v>0</v>
      </c>
      <c r="AC2590" s="1" t="str">
        <f>IF(AB2590=TRUE,'pg6'!C92,"")</f>
        <v/>
      </c>
      <c r="AD2590" s="1" t="str">
        <f>IF('pg6'!S92="Ordered",'pg6'!C92,"")</f>
        <v/>
      </c>
      <c r="AE2590" s="2" t="str">
        <f>IF('pg6'!C92&lt;&gt;"",COUNTIF(AD2:AD3002,'pg6'!C92)&gt;4,"--")</f>
        <v>--</v>
      </c>
      <c r="AF2590" s="1" t="str">
        <f>IF(startDate="",0,IF(AND('pg6'!T592&gt;=startDate,'pg6'!T592&lt;=endDate,'pg6'!R592&lt;&gt;""),'pg6'!R592,""))</f>
        <v/>
      </c>
      <c r="AG2590" s="110" t="str">
        <f>IF(AC2590="","",COUNTIFS(AC2:AC3002,AC2590))</f>
        <v/>
      </c>
      <c r="AH2590" s="2" t="str">
        <f ca="1">IFERROR(MONTH('pg6'!T92),"--")</f>
        <v>--</v>
      </c>
      <c r="AI2590" s="1">
        <f ca="1">COUNTIFS(AC2:AC3002,'pg6'!C92,AH2:AH3002,AH2590)</f>
        <v>0</v>
      </c>
    </row>
    <row r="2591" spans="27:35" ht="12.75" customHeight="1">
      <c r="AA2591" s="1">
        <f t="shared" si="41"/>
        <v>2590</v>
      </c>
      <c r="AB2591" s="1" t="b">
        <f>AND('pg6'!S93&lt;&gt;"Cancelled",'pg6'!S93&lt;&gt;"Account",'pg6'!S93&lt;&gt;"Pending",'pg6'!S93&lt;&gt;"")</f>
        <v>0</v>
      </c>
      <c r="AC2591" s="1" t="str">
        <f>IF(AB2591=TRUE,'pg6'!C93,"")</f>
        <v/>
      </c>
      <c r="AD2591" s="1" t="str">
        <f>IF('pg6'!S93="Ordered",'pg6'!C93,"")</f>
        <v/>
      </c>
      <c r="AE2591" s="2" t="str">
        <f>IF('pg6'!C93&lt;&gt;"",COUNTIF(AD2:AD3002,'pg6'!C93)&gt;4,"--")</f>
        <v>--</v>
      </c>
      <c r="AF2591" s="1" t="str">
        <f>IF(startDate="",0,IF(AND('pg6'!T593&gt;=startDate,'pg6'!T593&lt;=endDate,'pg6'!R593&lt;&gt;""),'pg6'!R593,""))</f>
        <v/>
      </c>
      <c r="AG2591" s="110" t="str">
        <f>IF(AC2591="","",COUNTIFS(AC2:AC3002,AC2591))</f>
        <v/>
      </c>
      <c r="AH2591" s="2" t="str">
        <f ca="1">IFERROR(MONTH('pg6'!T93),"--")</f>
        <v>--</v>
      </c>
      <c r="AI2591" s="1">
        <f ca="1">COUNTIFS(AC2:AC3002,'pg6'!C93,AH2:AH3002,AH2591)</f>
        <v>0</v>
      </c>
    </row>
    <row r="2592" spans="27:35" ht="12.75" customHeight="1">
      <c r="AA2592" s="1">
        <f t="shared" si="41"/>
        <v>2591</v>
      </c>
      <c r="AB2592" s="1" t="b">
        <f>AND('pg6'!S94&lt;&gt;"Cancelled",'pg6'!S94&lt;&gt;"Account",'pg6'!S94&lt;&gt;"Pending",'pg6'!S94&lt;&gt;"")</f>
        <v>0</v>
      </c>
      <c r="AC2592" s="1" t="str">
        <f>IF(AB2592=TRUE,'pg6'!C94,"")</f>
        <v/>
      </c>
      <c r="AD2592" s="1" t="str">
        <f>IF('pg6'!S94="Ordered",'pg6'!C94,"")</f>
        <v/>
      </c>
      <c r="AE2592" s="2" t="str">
        <f>IF('pg6'!C94&lt;&gt;"",COUNTIF(AD2:AD3002,'pg6'!C94)&gt;4,"--")</f>
        <v>--</v>
      </c>
      <c r="AF2592" s="1" t="str">
        <f>IF(startDate="",0,IF(AND('pg6'!T594&gt;=startDate,'pg6'!T594&lt;=endDate,'pg6'!R594&lt;&gt;""),'pg6'!R594,""))</f>
        <v/>
      </c>
      <c r="AG2592" s="110" t="str">
        <f>IF(AC2592="","",COUNTIFS(AC2:AC3002,AC2592))</f>
        <v/>
      </c>
      <c r="AH2592" s="2" t="str">
        <f ca="1">IFERROR(MONTH('pg6'!T94),"--")</f>
        <v>--</v>
      </c>
      <c r="AI2592" s="1">
        <f ca="1">COUNTIFS(AC2:AC3002,'pg6'!C94,AH2:AH3002,AH2592)</f>
        <v>0</v>
      </c>
    </row>
    <row r="2593" spans="27:35" ht="12.75" customHeight="1">
      <c r="AA2593" s="1">
        <f t="shared" si="41"/>
        <v>2592</v>
      </c>
      <c r="AB2593" s="1" t="b">
        <f>AND('pg6'!S95&lt;&gt;"Cancelled",'pg6'!S95&lt;&gt;"Account",'pg6'!S95&lt;&gt;"Pending",'pg6'!S95&lt;&gt;"")</f>
        <v>0</v>
      </c>
      <c r="AC2593" s="1" t="str">
        <f>IF(AB2593=TRUE,'pg6'!C95,"")</f>
        <v/>
      </c>
      <c r="AD2593" s="1" t="str">
        <f>IF('pg6'!S95="Ordered",'pg6'!C95,"")</f>
        <v/>
      </c>
      <c r="AE2593" s="2" t="str">
        <f>IF('pg6'!C95&lt;&gt;"",COUNTIF(AD2:AD3002,'pg6'!C95)&gt;4,"--")</f>
        <v>--</v>
      </c>
      <c r="AF2593" s="1" t="str">
        <f>IF(startDate="",0,IF(AND('pg6'!T595&gt;=startDate,'pg6'!T595&lt;=endDate,'pg6'!R595&lt;&gt;""),'pg6'!R595,""))</f>
        <v/>
      </c>
      <c r="AG2593" s="110" t="str">
        <f>IF(AC2593="","",COUNTIFS(AC2:AC3002,AC2593))</f>
        <v/>
      </c>
      <c r="AH2593" s="2" t="str">
        <f ca="1">IFERROR(MONTH('pg6'!T95),"--")</f>
        <v>--</v>
      </c>
      <c r="AI2593" s="1">
        <f ca="1">COUNTIFS(AC2:AC3002,'pg6'!C95,AH2:AH3002,AH2593)</f>
        <v>0</v>
      </c>
    </row>
    <row r="2594" spans="27:35" ht="12.75" customHeight="1">
      <c r="AA2594" s="1">
        <f t="shared" si="41"/>
        <v>2593</v>
      </c>
      <c r="AB2594" s="1" t="b">
        <f>AND('pg6'!S96&lt;&gt;"Cancelled",'pg6'!S96&lt;&gt;"Account",'pg6'!S96&lt;&gt;"Pending",'pg6'!S96&lt;&gt;"")</f>
        <v>0</v>
      </c>
      <c r="AC2594" s="1" t="str">
        <f>IF(AB2594=TRUE,'pg6'!C96,"")</f>
        <v/>
      </c>
      <c r="AD2594" s="1" t="str">
        <f>IF('pg6'!S96="Ordered",'pg6'!C96,"")</f>
        <v/>
      </c>
      <c r="AE2594" s="2" t="str">
        <f>IF('pg6'!C96&lt;&gt;"",COUNTIF(AD2:AD3002,'pg6'!C96)&gt;4,"--")</f>
        <v>--</v>
      </c>
      <c r="AF2594" s="1" t="str">
        <f>IF(startDate="",0,IF(AND('pg6'!T596&gt;=startDate,'pg6'!T596&lt;=endDate,'pg6'!R596&lt;&gt;""),'pg6'!R596,""))</f>
        <v/>
      </c>
      <c r="AG2594" s="110" t="str">
        <f>IF(AC2594="","",COUNTIFS(AC2:AC3002,AC2594))</f>
        <v/>
      </c>
      <c r="AH2594" s="2" t="str">
        <f ca="1">IFERROR(MONTH('pg6'!T96),"--")</f>
        <v>--</v>
      </c>
      <c r="AI2594" s="1">
        <f ca="1">COUNTIFS(AC2:AC3002,'pg6'!C96,AH2:AH3002,AH2594)</f>
        <v>0</v>
      </c>
    </row>
    <row r="2595" spans="27:35" ht="12.75" customHeight="1">
      <c r="AA2595" s="1">
        <f t="shared" si="41"/>
        <v>2594</v>
      </c>
      <c r="AB2595" s="1" t="b">
        <f>AND('pg6'!S97&lt;&gt;"Cancelled",'pg6'!S97&lt;&gt;"Account",'pg6'!S97&lt;&gt;"Pending",'pg6'!S97&lt;&gt;"")</f>
        <v>0</v>
      </c>
      <c r="AC2595" s="1" t="str">
        <f>IF(AB2595=TRUE,'pg6'!C97,"")</f>
        <v/>
      </c>
      <c r="AD2595" s="1" t="str">
        <f>IF('pg6'!S97="Ordered",'pg6'!C97,"")</f>
        <v/>
      </c>
      <c r="AE2595" s="2" t="str">
        <f>IF('pg6'!C97&lt;&gt;"",COUNTIF(AD2:AD3002,'pg6'!C97)&gt;4,"--")</f>
        <v>--</v>
      </c>
      <c r="AF2595" s="1" t="str">
        <f>IF(startDate="",0,IF(AND('pg6'!T597&gt;=startDate,'pg6'!T597&lt;=endDate,'pg6'!R597&lt;&gt;""),'pg6'!R597,""))</f>
        <v/>
      </c>
      <c r="AG2595" s="110" t="str">
        <f>IF(AC2595="","",COUNTIFS(AC2:AC3002,AC2595))</f>
        <v/>
      </c>
      <c r="AH2595" s="2" t="str">
        <f ca="1">IFERROR(MONTH('pg6'!T97),"--")</f>
        <v>--</v>
      </c>
      <c r="AI2595" s="1">
        <f ca="1">COUNTIFS(AC2:AC3002,'pg6'!C97,AH2:AH3002,AH2595)</f>
        <v>0</v>
      </c>
    </row>
    <row r="2596" spans="27:35" ht="12.75" customHeight="1">
      <c r="AA2596" s="1">
        <f t="shared" si="41"/>
        <v>2595</v>
      </c>
      <c r="AB2596" s="1" t="b">
        <f>AND('pg6'!S98&lt;&gt;"Cancelled",'pg6'!S98&lt;&gt;"Account",'pg6'!S98&lt;&gt;"Pending",'pg6'!S98&lt;&gt;"")</f>
        <v>0</v>
      </c>
      <c r="AC2596" s="1" t="str">
        <f>IF(AB2596=TRUE,'pg6'!C98,"")</f>
        <v/>
      </c>
      <c r="AD2596" s="1" t="str">
        <f>IF('pg6'!S98="Ordered",'pg6'!C98,"")</f>
        <v/>
      </c>
      <c r="AE2596" s="2" t="str">
        <f>IF('pg6'!C98&lt;&gt;"",COUNTIF(AD2:AD3002,'pg6'!C98)&gt;4,"--")</f>
        <v>--</v>
      </c>
      <c r="AF2596" s="1" t="str">
        <f>IF(startDate="",0,IF(AND('pg6'!T598&gt;=startDate,'pg6'!T598&lt;=endDate,'pg6'!R598&lt;&gt;""),'pg6'!R598,""))</f>
        <v/>
      </c>
      <c r="AG2596" s="110" t="str">
        <f>IF(AC2596="","",COUNTIFS(AC2:AC3002,AC2596))</f>
        <v/>
      </c>
      <c r="AH2596" s="2" t="str">
        <f ca="1">IFERROR(MONTH('pg6'!T98),"--")</f>
        <v>--</v>
      </c>
      <c r="AI2596" s="1">
        <f ca="1">COUNTIFS(AC2:AC3002,'pg6'!C98,AH2:AH3002,AH2596)</f>
        <v>0</v>
      </c>
    </row>
    <row r="2597" spans="27:35" ht="12.75" customHeight="1">
      <c r="AA2597" s="1">
        <f t="shared" si="41"/>
        <v>2596</v>
      </c>
      <c r="AB2597" s="1" t="b">
        <f>AND('pg6'!S99&lt;&gt;"Cancelled",'pg6'!S99&lt;&gt;"Account",'pg6'!S99&lt;&gt;"Pending",'pg6'!S99&lt;&gt;"")</f>
        <v>0</v>
      </c>
      <c r="AC2597" s="1" t="str">
        <f>IF(AB2597=TRUE,'pg6'!C99,"")</f>
        <v/>
      </c>
      <c r="AD2597" s="1" t="str">
        <f>IF('pg6'!S99="Ordered",'pg6'!C99,"")</f>
        <v/>
      </c>
      <c r="AE2597" s="2" t="str">
        <f>IF('pg6'!C99&lt;&gt;"",COUNTIF(AD2:AD3002,'pg6'!C99)&gt;4,"--")</f>
        <v>--</v>
      </c>
      <c r="AF2597" s="1" t="str">
        <f>IF(startDate="",0,IF(AND('pg6'!T599&gt;=startDate,'pg6'!T599&lt;=endDate,'pg6'!R599&lt;&gt;""),'pg6'!R599,""))</f>
        <v/>
      </c>
      <c r="AG2597" s="110" t="str">
        <f>IF(AC2597="","",COUNTIFS(AC2:AC3002,AC2597))</f>
        <v/>
      </c>
      <c r="AH2597" s="2" t="str">
        <f ca="1">IFERROR(MONTH('pg6'!T99),"--")</f>
        <v>--</v>
      </c>
      <c r="AI2597" s="1">
        <f ca="1">COUNTIFS(AC2:AC3002,'pg6'!C99,AH2:AH3002,AH2597)</f>
        <v>0</v>
      </c>
    </row>
    <row r="2598" spans="27:35" ht="12.75" customHeight="1">
      <c r="AA2598" s="1">
        <f t="shared" si="41"/>
        <v>2597</v>
      </c>
      <c r="AB2598" s="1" t="b">
        <f>AND('pg6'!S100&lt;&gt;"Cancelled",'pg6'!S100&lt;&gt;"Account",'pg6'!S100&lt;&gt;"Pending",'pg6'!S100&lt;&gt;"")</f>
        <v>0</v>
      </c>
      <c r="AC2598" s="1" t="str">
        <f>IF(AB2598=TRUE,'pg6'!C100,"")</f>
        <v/>
      </c>
      <c r="AD2598" s="1" t="str">
        <f>IF('pg6'!S100="Ordered",'pg6'!C100,"")</f>
        <v/>
      </c>
      <c r="AE2598" s="2" t="str">
        <f>IF('pg6'!C100&lt;&gt;"",COUNTIF(AD2:AD3002,'pg6'!C100)&gt;4,"--")</f>
        <v>--</v>
      </c>
      <c r="AF2598" s="1" t="str">
        <f>IF(startDate="",0,IF(AND('pg6'!T600&gt;=startDate,'pg6'!T600&lt;=endDate,'pg6'!R600&lt;&gt;""),'pg6'!R600,""))</f>
        <v/>
      </c>
      <c r="AG2598" s="110" t="str">
        <f>IF(AC2598="","",COUNTIFS(AC2:AC3002,AC2598))</f>
        <v/>
      </c>
      <c r="AH2598" s="2" t="str">
        <f ca="1">IFERROR(MONTH('pg6'!T100),"--")</f>
        <v>--</v>
      </c>
      <c r="AI2598" s="1">
        <f ca="1">COUNTIFS(AC2:AC3002,'pg6'!C100,AH2:AH3002,AH2598)</f>
        <v>0</v>
      </c>
    </row>
    <row r="2599" spans="27:35" ht="12.75" customHeight="1">
      <c r="AA2599" s="1">
        <f t="shared" si="41"/>
        <v>2598</v>
      </c>
      <c r="AB2599" s="1" t="b">
        <f>AND('pg6'!S101&lt;&gt;"Cancelled",'pg6'!S101&lt;&gt;"Account",'pg6'!S101&lt;&gt;"Pending",'pg6'!S101&lt;&gt;"")</f>
        <v>0</v>
      </c>
      <c r="AC2599" s="1" t="str">
        <f>IF(AB2599=TRUE,'pg6'!C101,"")</f>
        <v/>
      </c>
      <c r="AD2599" s="1" t="str">
        <f>IF('pg6'!S101="Ordered",'pg6'!C101,"")</f>
        <v/>
      </c>
      <c r="AE2599" s="2" t="str">
        <f>IF('pg6'!C101&lt;&gt;"",COUNTIF(AD2:AD3002,'pg6'!C101)&gt;4,"--")</f>
        <v>--</v>
      </c>
      <c r="AF2599" s="1" t="str">
        <f>IF(startDate="",0,IF(AND('pg6'!T601&gt;=startDate,'pg6'!T601&lt;=endDate,'pg6'!R601&lt;&gt;""),'pg6'!R601,""))</f>
        <v/>
      </c>
      <c r="AG2599" s="110" t="str">
        <f>IF(AC2599="","",COUNTIFS(AC2:AC3002,AC2599))</f>
        <v/>
      </c>
      <c r="AH2599" s="2" t="str">
        <f ca="1">IFERROR(MONTH('pg6'!T101),"--")</f>
        <v>--</v>
      </c>
      <c r="AI2599" s="1">
        <f ca="1">COUNTIFS(AC2:AC3002,'pg6'!C101,AH2:AH3002,AH2599)</f>
        <v>0</v>
      </c>
    </row>
    <row r="2600" spans="27:35" ht="12.75" customHeight="1">
      <c r="AA2600" s="1">
        <f t="shared" si="41"/>
        <v>2599</v>
      </c>
      <c r="AB2600" s="1" t="b">
        <f>AND('pg6'!S102&lt;&gt;"Cancelled",'pg6'!S102&lt;&gt;"Account",'pg6'!S102&lt;&gt;"Pending",'pg6'!S102&lt;&gt;"")</f>
        <v>0</v>
      </c>
      <c r="AC2600" s="1" t="str">
        <f>IF(AB2600=TRUE,'pg6'!C102,"")</f>
        <v/>
      </c>
      <c r="AD2600" s="1" t="str">
        <f>IF('pg6'!S102="Ordered",'pg6'!C102,"")</f>
        <v/>
      </c>
      <c r="AE2600" s="2" t="str">
        <f>IF('pg6'!C102&lt;&gt;"",COUNTIF(AD2:AD3002,'pg6'!C102)&gt;4,"--")</f>
        <v>--</v>
      </c>
      <c r="AF2600" s="1" t="str">
        <f>IF(startDate="",0,IF(AND('pg6'!T602&gt;=startDate,'pg6'!T602&lt;=endDate,'pg6'!R602&lt;&gt;""),'pg6'!R602,""))</f>
        <v/>
      </c>
      <c r="AG2600" s="110" t="str">
        <f>IF(AC2600="","",COUNTIFS(AC2:AC3002,AC2600))</f>
        <v/>
      </c>
      <c r="AH2600" s="2" t="str">
        <f ca="1">IFERROR(MONTH('pg6'!T102),"--")</f>
        <v>--</v>
      </c>
      <c r="AI2600" s="1">
        <f ca="1">COUNTIFS(AC2:AC3002,'pg6'!C102,AH2:AH3002,AH2600)</f>
        <v>0</v>
      </c>
    </row>
    <row r="2601" spans="27:35" ht="12.75" customHeight="1">
      <c r="AA2601" s="1">
        <f t="shared" si="41"/>
        <v>2600</v>
      </c>
      <c r="AB2601" s="1" t="b">
        <f>AND('pg6'!S103&lt;&gt;"Cancelled",'pg6'!S103&lt;&gt;"Account",'pg6'!S103&lt;&gt;"Pending",'pg6'!S103&lt;&gt;"")</f>
        <v>0</v>
      </c>
      <c r="AC2601" s="1" t="str">
        <f>IF(AB2601=TRUE,'pg6'!C103,"")</f>
        <v/>
      </c>
      <c r="AD2601" s="1" t="str">
        <f>IF('pg6'!S103="Ordered",'pg6'!C103,"")</f>
        <v/>
      </c>
      <c r="AE2601" s="2" t="str">
        <f>IF('pg6'!C103&lt;&gt;"",COUNTIF(AD2:AD3002,'pg6'!C103)&gt;4,"--")</f>
        <v>--</v>
      </c>
      <c r="AF2601" s="1" t="str">
        <f>IF(startDate="",0,IF(AND('pg6'!T603&gt;=startDate,'pg6'!T603&lt;=endDate,'pg6'!R603&lt;&gt;""),'pg6'!R603,""))</f>
        <v/>
      </c>
      <c r="AG2601" s="110" t="str">
        <f>IF(AC2601="","",COUNTIFS(AC2:AC3002,AC2601))</f>
        <v/>
      </c>
      <c r="AH2601" s="2" t="str">
        <f ca="1">IFERROR(MONTH('pg6'!T103),"--")</f>
        <v>--</v>
      </c>
      <c r="AI2601" s="1">
        <f ca="1">COUNTIFS(AC2:AC3002,'pg6'!C103,AH2:AH3002,AH2601)</f>
        <v>0</v>
      </c>
    </row>
    <row r="2602" spans="27:35" ht="12.75" customHeight="1">
      <c r="AA2602" s="1">
        <f t="shared" si="41"/>
        <v>2601</v>
      </c>
      <c r="AB2602" s="1" t="b">
        <f>AND('pg6'!S104&lt;&gt;"Cancelled",'pg6'!S104&lt;&gt;"Account",'pg6'!S104&lt;&gt;"Pending",'pg6'!S104&lt;&gt;"")</f>
        <v>0</v>
      </c>
      <c r="AC2602" s="1" t="str">
        <f>IF(AB2602=TRUE,'pg6'!C104,"")</f>
        <v/>
      </c>
      <c r="AD2602" s="1" t="str">
        <f>IF('pg6'!S104="Ordered",'pg6'!C104,"")</f>
        <v/>
      </c>
      <c r="AE2602" s="2" t="str">
        <f>IF('pg6'!C104&lt;&gt;"",COUNTIF(AD2:AD3002,'pg6'!C104)&gt;4,"--")</f>
        <v>--</v>
      </c>
      <c r="AF2602" s="1" t="str">
        <f>IF(startDate="",0,IF(AND('pg6'!T604&gt;=startDate,'pg6'!T604&lt;=endDate,'pg6'!R604&lt;&gt;""),'pg6'!R604,""))</f>
        <v/>
      </c>
      <c r="AG2602" s="110" t="str">
        <f>IF(AC2602="","",COUNTIFS(AC2:AC3002,AC2602))</f>
        <v/>
      </c>
      <c r="AH2602" s="2" t="str">
        <f ca="1">IFERROR(MONTH('pg6'!T104),"--")</f>
        <v>--</v>
      </c>
      <c r="AI2602" s="1">
        <f ca="1">COUNTIFS(AC2:AC3002,'pg6'!C104,AH2:AH3002,AH2602)</f>
        <v>0</v>
      </c>
    </row>
    <row r="2603" spans="27:35" ht="12.75" customHeight="1">
      <c r="AA2603" s="1">
        <f t="shared" si="41"/>
        <v>2602</v>
      </c>
      <c r="AB2603" s="1" t="b">
        <f>AND('pg6'!S105&lt;&gt;"Cancelled",'pg6'!S105&lt;&gt;"Account",'pg6'!S105&lt;&gt;"Pending",'pg6'!S105&lt;&gt;"")</f>
        <v>0</v>
      </c>
      <c r="AC2603" s="1" t="str">
        <f>IF(AB2603=TRUE,'pg6'!C105,"")</f>
        <v/>
      </c>
      <c r="AD2603" s="1" t="str">
        <f>IF('pg6'!S105="Ordered",'pg6'!C105,"")</f>
        <v/>
      </c>
      <c r="AE2603" s="2" t="str">
        <f>IF('pg6'!C105&lt;&gt;"",COUNTIF(AD2:AD3002,'pg6'!C105)&gt;4,"--")</f>
        <v>--</v>
      </c>
      <c r="AF2603" s="1" t="str">
        <f>IF(startDate="",0,IF(AND('pg6'!T605&gt;=startDate,'pg6'!T605&lt;=endDate,'pg6'!R605&lt;&gt;""),'pg6'!R605,""))</f>
        <v/>
      </c>
      <c r="AG2603" s="110" t="str">
        <f>IF(AC2603="","",COUNTIFS(AC2:AC3002,AC2603))</f>
        <v/>
      </c>
      <c r="AH2603" s="2" t="str">
        <f ca="1">IFERROR(MONTH('pg6'!T105),"--")</f>
        <v>--</v>
      </c>
      <c r="AI2603" s="1">
        <f ca="1">COUNTIFS(AC2:AC3002,'pg6'!C105,AH2:AH3002,AH2603)</f>
        <v>0</v>
      </c>
    </row>
    <row r="2604" spans="27:35" ht="12.75" customHeight="1">
      <c r="AA2604" s="1">
        <f t="shared" si="41"/>
        <v>2603</v>
      </c>
      <c r="AB2604" s="1" t="b">
        <f>AND('pg6'!S106&lt;&gt;"Cancelled",'pg6'!S106&lt;&gt;"Account",'pg6'!S106&lt;&gt;"Pending",'pg6'!S106&lt;&gt;"")</f>
        <v>0</v>
      </c>
      <c r="AC2604" s="1" t="str">
        <f>IF(AB2604=TRUE,'pg6'!C106,"")</f>
        <v/>
      </c>
      <c r="AD2604" s="1" t="str">
        <f>IF('pg6'!S106="Ordered",'pg6'!C106,"")</f>
        <v/>
      </c>
      <c r="AE2604" s="2" t="str">
        <f>IF('pg6'!C106&lt;&gt;"",COUNTIF(AD2:AD3002,'pg6'!C106)&gt;4,"--")</f>
        <v>--</v>
      </c>
      <c r="AF2604" s="1" t="str">
        <f>IF(startDate="",0,IF(AND('pg6'!T606&gt;=startDate,'pg6'!T606&lt;=endDate,'pg6'!R606&lt;&gt;""),'pg6'!R606,""))</f>
        <v/>
      </c>
      <c r="AG2604" s="110" t="str">
        <f>IF(AC2604="","",COUNTIFS(AC2:AC3002,AC2604))</f>
        <v/>
      </c>
      <c r="AH2604" s="2" t="str">
        <f ca="1">IFERROR(MONTH('pg6'!T106),"--")</f>
        <v>--</v>
      </c>
      <c r="AI2604" s="1">
        <f ca="1">COUNTIFS(AC2:AC3002,'pg6'!C106,AH2:AH3002,AH2604)</f>
        <v>0</v>
      </c>
    </row>
    <row r="2605" spans="27:35" ht="12.75" customHeight="1">
      <c r="AA2605" s="1">
        <f t="shared" si="41"/>
        <v>2604</v>
      </c>
      <c r="AB2605" s="1" t="b">
        <f>AND('pg6'!S107&lt;&gt;"Cancelled",'pg6'!S107&lt;&gt;"Account",'pg6'!S107&lt;&gt;"Pending",'pg6'!S107&lt;&gt;"")</f>
        <v>0</v>
      </c>
      <c r="AC2605" s="1" t="str">
        <f>IF(AB2605=TRUE,'pg6'!C107,"")</f>
        <v/>
      </c>
      <c r="AD2605" s="1" t="str">
        <f>IF('pg6'!S107="Ordered",'pg6'!C107,"")</f>
        <v/>
      </c>
      <c r="AE2605" s="2" t="str">
        <f>IF('pg6'!C107&lt;&gt;"",COUNTIF(AD2:AD3002,'pg6'!C107)&gt;4,"--")</f>
        <v>--</v>
      </c>
      <c r="AF2605" s="1" t="str">
        <f>IF(startDate="",0,IF(AND('pg6'!T607&gt;=startDate,'pg6'!T607&lt;=endDate,'pg6'!R607&lt;&gt;""),'pg6'!R607,""))</f>
        <v/>
      </c>
      <c r="AG2605" s="110" t="str">
        <f>IF(AC2605="","",COUNTIFS(AC2:AC3002,AC2605))</f>
        <v/>
      </c>
      <c r="AH2605" s="2" t="str">
        <f ca="1">IFERROR(MONTH('pg6'!T107),"--")</f>
        <v>--</v>
      </c>
      <c r="AI2605" s="1">
        <f ca="1">COUNTIFS(AC2:AC3002,'pg6'!C107,AH2:AH3002,AH2605)</f>
        <v>0</v>
      </c>
    </row>
    <row r="2606" spans="27:35" ht="12.75" customHeight="1">
      <c r="AA2606" s="1">
        <f t="shared" si="41"/>
        <v>2605</v>
      </c>
      <c r="AB2606" s="1" t="b">
        <f>AND('pg6'!S108&lt;&gt;"Cancelled",'pg6'!S108&lt;&gt;"Account",'pg6'!S108&lt;&gt;"Pending",'pg6'!S108&lt;&gt;"")</f>
        <v>0</v>
      </c>
      <c r="AC2606" s="1" t="str">
        <f>IF(AB2606=TRUE,'pg6'!C108,"")</f>
        <v/>
      </c>
      <c r="AD2606" s="1" t="str">
        <f>IF('pg6'!S108="Ordered",'pg6'!C108,"")</f>
        <v/>
      </c>
      <c r="AE2606" s="2" t="str">
        <f>IF('pg6'!C108&lt;&gt;"",COUNTIF(AD2:AD3002,'pg6'!C108)&gt;4,"--")</f>
        <v>--</v>
      </c>
      <c r="AF2606" s="1" t="str">
        <f>IF(startDate="",0,IF(AND('pg6'!T608&gt;=startDate,'pg6'!T608&lt;=endDate,'pg6'!R608&lt;&gt;""),'pg6'!R608,""))</f>
        <v/>
      </c>
      <c r="AG2606" s="110" t="str">
        <f>IF(AC2606="","",COUNTIFS(AC2:AC3002,AC2606))</f>
        <v/>
      </c>
      <c r="AH2606" s="2" t="str">
        <f ca="1">IFERROR(MONTH('pg6'!T108),"--")</f>
        <v>--</v>
      </c>
      <c r="AI2606" s="1">
        <f ca="1">COUNTIFS(AC2:AC3002,'pg6'!C108,AH2:AH3002,AH2606)</f>
        <v>0</v>
      </c>
    </row>
    <row r="2607" spans="27:35" ht="12.75" customHeight="1">
      <c r="AA2607" s="1">
        <f t="shared" si="41"/>
        <v>2606</v>
      </c>
      <c r="AB2607" s="1" t="b">
        <f>AND('pg6'!S109&lt;&gt;"Cancelled",'pg6'!S109&lt;&gt;"Account",'pg6'!S109&lt;&gt;"Pending",'pg6'!S109&lt;&gt;"")</f>
        <v>0</v>
      </c>
      <c r="AC2607" s="1" t="str">
        <f>IF(AB2607=TRUE,'pg6'!C109,"")</f>
        <v/>
      </c>
      <c r="AD2607" s="1" t="str">
        <f>IF('pg6'!S109="Ordered",'pg6'!C109,"")</f>
        <v/>
      </c>
      <c r="AE2607" s="2" t="str">
        <f>IF('pg6'!C109&lt;&gt;"",COUNTIF(AD2:AD3002,'pg6'!C109)&gt;4,"--")</f>
        <v>--</v>
      </c>
      <c r="AF2607" s="1" t="str">
        <f>IF(startDate="",0,IF(AND('pg6'!T609&gt;=startDate,'pg6'!T609&lt;=endDate,'pg6'!R609&lt;&gt;""),'pg6'!R609,""))</f>
        <v/>
      </c>
      <c r="AG2607" s="110" t="str">
        <f>IF(AC2607="","",COUNTIFS(AC2:AC3002,AC2607))</f>
        <v/>
      </c>
      <c r="AH2607" s="2" t="str">
        <f ca="1">IFERROR(MONTH('pg6'!T109),"--")</f>
        <v>--</v>
      </c>
      <c r="AI2607" s="1">
        <f ca="1">COUNTIFS(AC2:AC3002,'pg6'!C109,AH2:AH3002,AH2607)</f>
        <v>0</v>
      </c>
    </row>
    <row r="2608" spans="27:35" ht="12.75" customHeight="1">
      <c r="AA2608" s="1">
        <f t="shared" si="41"/>
        <v>2607</v>
      </c>
      <c r="AB2608" s="1" t="b">
        <f>AND('pg6'!S110&lt;&gt;"Cancelled",'pg6'!S110&lt;&gt;"Account",'pg6'!S110&lt;&gt;"Pending",'pg6'!S110&lt;&gt;"")</f>
        <v>0</v>
      </c>
      <c r="AC2608" s="1" t="str">
        <f>IF(AB2608=TRUE,'pg6'!C110,"")</f>
        <v/>
      </c>
      <c r="AD2608" s="1" t="str">
        <f>IF('pg6'!S110="Ordered",'pg6'!C110,"")</f>
        <v/>
      </c>
      <c r="AE2608" s="2" t="str">
        <f>IF('pg6'!C110&lt;&gt;"",COUNTIF(AD2:AD3002,'pg6'!C110)&gt;4,"--")</f>
        <v>--</v>
      </c>
      <c r="AF2608" s="1" t="str">
        <f>IF(startDate="",0,IF(AND('pg6'!T610&gt;=startDate,'pg6'!T610&lt;=endDate,'pg6'!R610&lt;&gt;""),'pg6'!R610,""))</f>
        <v/>
      </c>
      <c r="AG2608" s="110" t="str">
        <f>IF(AC2608="","",COUNTIFS(AC2:AC3002,AC2608))</f>
        <v/>
      </c>
      <c r="AH2608" s="2" t="str">
        <f ca="1">IFERROR(MONTH('pg6'!T110),"--")</f>
        <v>--</v>
      </c>
      <c r="AI2608" s="1">
        <f ca="1">COUNTIFS(AC2:AC3002,'pg6'!C110,AH2:AH3002,AH2608)</f>
        <v>0</v>
      </c>
    </row>
    <row r="2609" spans="27:35" ht="12.75" customHeight="1">
      <c r="AA2609" s="1">
        <f t="shared" si="41"/>
        <v>2608</v>
      </c>
      <c r="AB2609" s="1" t="b">
        <f>AND('pg6'!S111&lt;&gt;"Cancelled",'pg6'!S111&lt;&gt;"Account",'pg6'!S111&lt;&gt;"Pending",'pg6'!S111&lt;&gt;"")</f>
        <v>0</v>
      </c>
      <c r="AC2609" s="1" t="str">
        <f>IF(AB2609=TRUE,'pg6'!C111,"")</f>
        <v/>
      </c>
      <c r="AD2609" s="1" t="str">
        <f>IF('pg6'!S111="Ordered",'pg6'!C111,"")</f>
        <v/>
      </c>
      <c r="AE2609" s="2" t="str">
        <f>IF('pg6'!C111&lt;&gt;"",COUNTIF(AD2:AD3002,'pg6'!C111)&gt;4,"--")</f>
        <v>--</v>
      </c>
      <c r="AF2609" s="1" t="str">
        <f>IF(startDate="",0,IF(AND('pg6'!T611&gt;=startDate,'pg6'!T611&lt;=endDate,'pg6'!R611&lt;&gt;""),'pg6'!R611,""))</f>
        <v/>
      </c>
      <c r="AG2609" s="110" t="str">
        <f>IF(AC2609="","",COUNTIFS(AC2:AC3002,AC2609))</f>
        <v/>
      </c>
      <c r="AH2609" s="2" t="str">
        <f ca="1">IFERROR(MONTH('pg6'!T111),"--")</f>
        <v>--</v>
      </c>
      <c r="AI2609" s="1">
        <f ca="1">COUNTIFS(AC2:AC3002,'pg6'!C111,AH2:AH3002,AH2609)</f>
        <v>0</v>
      </c>
    </row>
    <row r="2610" spans="27:35" ht="12.75" customHeight="1">
      <c r="AA2610" s="1">
        <f t="shared" si="41"/>
        <v>2609</v>
      </c>
      <c r="AB2610" s="1" t="b">
        <f>AND('pg6'!S112&lt;&gt;"Cancelled",'pg6'!S112&lt;&gt;"Account",'pg6'!S112&lt;&gt;"Pending",'pg6'!S112&lt;&gt;"")</f>
        <v>0</v>
      </c>
      <c r="AC2610" s="1" t="str">
        <f>IF(AB2610=TRUE,'pg6'!C112,"")</f>
        <v/>
      </c>
      <c r="AD2610" s="1" t="str">
        <f>IF('pg6'!S112="Ordered",'pg6'!C112,"")</f>
        <v/>
      </c>
      <c r="AE2610" s="2" t="str">
        <f>IF('pg6'!C112&lt;&gt;"",COUNTIF(AD2:AD3002,'pg6'!C112)&gt;4,"--")</f>
        <v>--</v>
      </c>
      <c r="AF2610" s="1" t="str">
        <f>IF(startDate="",0,IF(AND('pg6'!T612&gt;=startDate,'pg6'!T612&lt;=endDate,'pg6'!R612&lt;&gt;""),'pg6'!R612,""))</f>
        <v/>
      </c>
      <c r="AG2610" s="110" t="str">
        <f>IF(AC2610="","",COUNTIFS(AC2:AC3002,AC2610))</f>
        <v/>
      </c>
      <c r="AH2610" s="2" t="str">
        <f ca="1">IFERROR(MONTH('pg6'!T112),"--")</f>
        <v>--</v>
      </c>
      <c r="AI2610" s="1">
        <f ca="1">COUNTIFS(AC2:AC3002,'pg6'!C112,AH2:AH3002,AH2610)</f>
        <v>0</v>
      </c>
    </row>
    <row r="2611" spans="27:35" ht="12.75" customHeight="1">
      <c r="AA2611" s="1">
        <f t="shared" si="41"/>
        <v>2610</v>
      </c>
      <c r="AB2611" s="1" t="b">
        <f>AND('pg6'!S113&lt;&gt;"Cancelled",'pg6'!S113&lt;&gt;"Account",'pg6'!S113&lt;&gt;"Pending",'pg6'!S113&lt;&gt;"")</f>
        <v>0</v>
      </c>
      <c r="AC2611" s="1" t="str">
        <f>IF(AB2611=TRUE,'pg6'!C113,"")</f>
        <v/>
      </c>
      <c r="AD2611" s="1" t="str">
        <f>IF('pg6'!S113="Ordered",'pg6'!C113,"")</f>
        <v/>
      </c>
      <c r="AE2611" s="2" t="str">
        <f>IF('pg6'!C113&lt;&gt;"",COUNTIF(AD2:AD3002,'pg6'!C113)&gt;4,"--")</f>
        <v>--</v>
      </c>
      <c r="AF2611" s="1" t="str">
        <f>IF(startDate="",0,IF(AND('pg6'!T613&gt;=startDate,'pg6'!T613&lt;=endDate,'pg6'!R613&lt;&gt;""),'pg6'!R613,""))</f>
        <v/>
      </c>
      <c r="AG2611" s="110" t="str">
        <f>IF(AC2611="","",COUNTIFS(AC2:AC3002,AC2611))</f>
        <v/>
      </c>
      <c r="AH2611" s="2" t="str">
        <f ca="1">IFERROR(MONTH('pg6'!T113),"--")</f>
        <v>--</v>
      </c>
      <c r="AI2611" s="1">
        <f ca="1">COUNTIFS(AC2:AC3002,'pg6'!C113,AH2:AH3002,AH2611)</f>
        <v>0</v>
      </c>
    </row>
    <row r="2612" spans="27:35" ht="12.75" customHeight="1">
      <c r="AA2612" s="1">
        <f t="shared" si="41"/>
        <v>2611</v>
      </c>
      <c r="AB2612" s="1" t="b">
        <f>AND('pg6'!S114&lt;&gt;"Cancelled",'pg6'!S114&lt;&gt;"Account",'pg6'!S114&lt;&gt;"Pending",'pg6'!S114&lt;&gt;"")</f>
        <v>0</v>
      </c>
      <c r="AC2612" s="1" t="str">
        <f>IF(AB2612=TRUE,'pg6'!C114,"")</f>
        <v/>
      </c>
      <c r="AD2612" s="1" t="str">
        <f>IF('pg6'!S114="Ordered",'pg6'!C114,"")</f>
        <v/>
      </c>
      <c r="AE2612" s="2" t="str">
        <f>IF('pg6'!C114&lt;&gt;"",COUNTIF(AD2:AD3002,'pg6'!C114)&gt;4,"--")</f>
        <v>--</v>
      </c>
      <c r="AF2612" s="1" t="str">
        <f>IF(startDate="",0,IF(AND('pg6'!T614&gt;=startDate,'pg6'!T614&lt;=endDate,'pg6'!R614&lt;&gt;""),'pg6'!R614,""))</f>
        <v/>
      </c>
      <c r="AG2612" s="110" t="str">
        <f>IF(AC2612="","",COUNTIFS(AC2:AC3002,AC2612))</f>
        <v/>
      </c>
      <c r="AH2612" s="2" t="str">
        <f ca="1">IFERROR(MONTH('pg6'!T114),"--")</f>
        <v>--</v>
      </c>
      <c r="AI2612" s="1">
        <f ca="1">COUNTIFS(AC2:AC3002,'pg6'!C114,AH2:AH3002,AH2612)</f>
        <v>0</v>
      </c>
    </row>
    <row r="2613" spans="27:35" ht="12.75" customHeight="1">
      <c r="AA2613" s="1">
        <f t="shared" si="41"/>
        <v>2612</v>
      </c>
      <c r="AB2613" s="1" t="b">
        <f>AND('pg6'!S115&lt;&gt;"Cancelled",'pg6'!S115&lt;&gt;"Account",'pg6'!S115&lt;&gt;"Pending",'pg6'!S115&lt;&gt;"")</f>
        <v>0</v>
      </c>
      <c r="AC2613" s="1" t="str">
        <f>IF(AB2613=TRUE,'pg6'!C115,"")</f>
        <v/>
      </c>
      <c r="AD2613" s="1" t="str">
        <f>IF('pg6'!S115="Ordered",'pg6'!C115,"")</f>
        <v/>
      </c>
      <c r="AE2613" s="2" t="str">
        <f>IF('pg6'!C115&lt;&gt;"",COUNTIF(AD2:AD3002,'pg6'!C115)&gt;4,"--")</f>
        <v>--</v>
      </c>
      <c r="AF2613" s="1" t="str">
        <f>IF(startDate="",0,IF(AND('pg6'!T615&gt;=startDate,'pg6'!T615&lt;=endDate,'pg6'!R615&lt;&gt;""),'pg6'!R615,""))</f>
        <v/>
      </c>
      <c r="AG2613" s="110" t="str">
        <f>IF(AC2613="","",COUNTIFS(AC2:AC3002,AC2613))</f>
        <v/>
      </c>
      <c r="AH2613" s="2" t="str">
        <f ca="1">IFERROR(MONTH('pg6'!T115),"--")</f>
        <v>--</v>
      </c>
      <c r="AI2613" s="1">
        <f ca="1">COUNTIFS(AC2:AC3002,'pg6'!C115,AH2:AH3002,AH2613)</f>
        <v>0</v>
      </c>
    </row>
    <row r="2614" spans="27:35" ht="12.75" customHeight="1">
      <c r="AA2614" s="1">
        <f t="shared" si="41"/>
        <v>2613</v>
      </c>
      <c r="AB2614" s="1" t="b">
        <f>AND('pg6'!S116&lt;&gt;"Cancelled",'pg6'!S116&lt;&gt;"Account",'pg6'!S116&lt;&gt;"Pending",'pg6'!S116&lt;&gt;"")</f>
        <v>0</v>
      </c>
      <c r="AC2614" s="1" t="str">
        <f>IF(AB2614=TRUE,'pg6'!C116,"")</f>
        <v/>
      </c>
      <c r="AD2614" s="1" t="str">
        <f>IF('pg6'!S116="Ordered",'pg6'!C116,"")</f>
        <v/>
      </c>
      <c r="AE2614" s="2" t="str">
        <f>IF('pg6'!C116&lt;&gt;"",COUNTIF(AD2:AD3002,'pg6'!C116)&gt;4,"--")</f>
        <v>--</v>
      </c>
      <c r="AF2614" s="1" t="str">
        <f>IF(startDate="",0,IF(AND('pg6'!T616&gt;=startDate,'pg6'!T616&lt;=endDate,'pg6'!R616&lt;&gt;""),'pg6'!R616,""))</f>
        <v/>
      </c>
      <c r="AG2614" s="110" t="str">
        <f>IF(AC2614="","",COUNTIFS(AC2:AC3002,AC2614))</f>
        <v/>
      </c>
      <c r="AH2614" s="2" t="str">
        <f ca="1">IFERROR(MONTH('pg6'!T116),"--")</f>
        <v>--</v>
      </c>
      <c r="AI2614" s="1">
        <f ca="1">COUNTIFS(AC2:AC3002,'pg6'!C116,AH2:AH3002,AH2614)</f>
        <v>0</v>
      </c>
    </row>
    <row r="2615" spans="27:35" ht="12.75" customHeight="1">
      <c r="AA2615" s="1">
        <f t="shared" si="41"/>
        <v>2614</v>
      </c>
      <c r="AB2615" s="1" t="b">
        <f>AND('pg6'!S117&lt;&gt;"Cancelled",'pg6'!S117&lt;&gt;"Account",'pg6'!S117&lt;&gt;"Pending",'pg6'!S117&lt;&gt;"")</f>
        <v>0</v>
      </c>
      <c r="AC2615" s="1" t="str">
        <f>IF(AB2615=TRUE,'pg6'!C117,"")</f>
        <v/>
      </c>
      <c r="AD2615" s="1" t="str">
        <f>IF('pg6'!S117="Ordered",'pg6'!C117,"")</f>
        <v/>
      </c>
      <c r="AE2615" s="2" t="str">
        <f>IF('pg6'!C117&lt;&gt;"",COUNTIF(AD2:AD3002,'pg6'!C117)&gt;4,"--")</f>
        <v>--</v>
      </c>
      <c r="AF2615" s="1" t="str">
        <f>IF(startDate="",0,IF(AND('pg6'!T617&gt;=startDate,'pg6'!T617&lt;=endDate,'pg6'!R617&lt;&gt;""),'pg6'!R617,""))</f>
        <v/>
      </c>
      <c r="AG2615" s="110" t="str">
        <f>IF(AC2615="","",COUNTIFS(AC2:AC3002,AC2615))</f>
        <v/>
      </c>
      <c r="AH2615" s="2" t="str">
        <f ca="1">IFERROR(MONTH('pg6'!T117),"--")</f>
        <v>--</v>
      </c>
      <c r="AI2615" s="1">
        <f ca="1">COUNTIFS(AC2:AC3002,'pg6'!C117,AH2:AH3002,AH2615)</f>
        <v>0</v>
      </c>
    </row>
    <row r="2616" spans="27:35" ht="12.75" customHeight="1">
      <c r="AA2616" s="1">
        <f t="shared" si="41"/>
        <v>2615</v>
      </c>
      <c r="AB2616" s="1" t="b">
        <f>AND('pg6'!S118&lt;&gt;"Cancelled",'pg6'!S118&lt;&gt;"Account",'pg6'!S118&lt;&gt;"Pending",'pg6'!S118&lt;&gt;"")</f>
        <v>0</v>
      </c>
      <c r="AC2616" s="1" t="str">
        <f>IF(AB2616=TRUE,'pg6'!C118,"")</f>
        <v/>
      </c>
      <c r="AD2616" s="1" t="str">
        <f>IF('pg6'!S118="Ordered",'pg6'!C118,"")</f>
        <v/>
      </c>
      <c r="AE2616" s="2" t="str">
        <f>IF('pg6'!C118&lt;&gt;"",COUNTIF(AD2:AD3002,'pg6'!C118)&gt;4,"--")</f>
        <v>--</v>
      </c>
      <c r="AF2616" s="1" t="str">
        <f>IF(startDate="",0,IF(AND('pg6'!T618&gt;=startDate,'pg6'!T618&lt;=endDate,'pg6'!R618&lt;&gt;""),'pg6'!R618,""))</f>
        <v/>
      </c>
      <c r="AG2616" s="110" t="str">
        <f>IF(AC2616="","",COUNTIFS(AC2:AC3002,AC2616))</f>
        <v/>
      </c>
      <c r="AH2616" s="2" t="str">
        <f ca="1">IFERROR(MONTH('pg6'!T118),"--")</f>
        <v>--</v>
      </c>
      <c r="AI2616" s="1">
        <f ca="1">COUNTIFS(AC2:AC3002,'pg6'!C118,AH2:AH3002,AH2616)</f>
        <v>0</v>
      </c>
    </row>
    <row r="2617" spans="27:35" ht="12.75" customHeight="1">
      <c r="AA2617" s="1">
        <f t="shared" si="41"/>
        <v>2616</v>
      </c>
      <c r="AB2617" s="1" t="b">
        <f>AND('pg6'!S119&lt;&gt;"Cancelled",'pg6'!S119&lt;&gt;"Account",'pg6'!S119&lt;&gt;"Pending",'pg6'!S119&lt;&gt;"")</f>
        <v>0</v>
      </c>
      <c r="AC2617" s="1" t="str">
        <f>IF(AB2617=TRUE,'pg6'!C119,"")</f>
        <v/>
      </c>
      <c r="AD2617" s="1" t="str">
        <f>IF('pg6'!S119="Ordered",'pg6'!C119,"")</f>
        <v/>
      </c>
      <c r="AE2617" s="2" t="str">
        <f>IF('pg6'!C119&lt;&gt;"",COUNTIF(AD2:AD3002,'pg6'!C119)&gt;4,"--")</f>
        <v>--</v>
      </c>
      <c r="AF2617" s="1" t="str">
        <f>IF(startDate="",0,IF(AND('pg6'!T619&gt;=startDate,'pg6'!T619&lt;=endDate,'pg6'!R619&lt;&gt;""),'pg6'!R619,""))</f>
        <v/>
      </c>
      <c r="AG2617" s="110" t="str">
        <f>IF(AC2617="","",COUNTIFS(AC2:AC3002,AC2617))</f>
        <v/>
      </c>
      <c r="AH2617" s="2" t="str">
        <f ca="1">IFERROR(MONTH('pg6'!T119),"--")</f>
        <v>--</v>
      </c>
      <c r="AI2617" s="1">
        <f ca="1">COUNTIFS(AC2:AC3002,'pg6'!C119,AH2:AH3002,AH2617)</f>
        <v>0</v>
      </c>
    </row>
    <row r="2618" spans="27:35" ht="12.75" customHeight="1">
      <c r="AA2618" s="1">
        <f t="shared" si="41"/>
        <v>2617</v>
      </c>
      <c r="AB2618" s="1" t="b">
        <f>AND('pg6'!S120&lt;&gt;"Cancelled",'pg6'!S120&lt;&gt;"Account",'pg6'!S120&lt;&gt;"Pending",'pg6'!S120&lt;&gt;"")</f>
        <v>0</v>
      </c>
      <c r="AC2618" s="1" t="str">
        <f>IF(AB2618=TRUE,'pg6'!C120,"")</f>
        <v/>
      </c>
      <c r="AD2618" s="1" t="str">
        <f>IF('pg6'!S120="Ordered",'pg6'!C120,"")</f>
        <v/>
      </c>
      <c r="AE2618" s="2" t="str">
        <f>IF('pg6'!C120&lt;&gt;"",COUNTIF(AD2:AD3002,'pg6'!C120)&gt;4,"--")</f>
        <v>--</v>
      </c>
      <c r="AF2618" s="1" t="str">
        <f>IF(startDate="",0,IF(AND('pg6'!T620&gt;=startDate,'pg6'!T620&lt;=endDate,'pg6'!R620&lt;&gt;""),'pg6'!R620,""))</f>
        <v/>
      </c>
      <c r="AG2618" s="110" t="str">
        <f>IF(AC2618="","",COUNTIFS(AC2:AC3002,AC2618))</f>
        <v/>
      </c>
      <c r="AH2618" s="2" t="str">
        <f ca="1">IFERROR(MONTH('pg6'!T120),"--")</f>
        <v>--</v>
      </c>
      <c r="AI2618" s="1">
        <f ca="1">COUNTIFS(AC2:AC3002,'pg6'!C120,AH2:AH3002,AH2618)</f>
        <v>0</v>
      </c>
    </row>
    <row r="2619" spans="27:35" ht="12.75" customHeight="1">
      <c r="AA2619" s="1">
        <f t="shared" si="41"/>
        <v>2618</v>
      </c>
      <c r="AB2619" s="1" t="b">
        <f>AND('pg6'!S121&lt;&gt;"Cancelled",'pg6'!S121&lt;&gt;"Account",'pg6'!S121&lt;&gt;"Pending",'pg6'!S121&lt;&gt;"")</f>
        <v>0</v>
      </c>
      <c r="AC2619" s="1" t="str">
        <f>IF(AB2619=TRUE,'pg6'!C121,"")</f>
        <v/>
      </c>
      <c r="AD2619" s="1" t="str">
        <f>IF('pg6'!S121="Ordered",'pg6'!C121,"")</f>
        <v/>
      </c>
      <c r="AE2619" s="2" t="str">
        <f>IF('pg6'!C121&lt;&gt;"",COUNTIF(AD2:AD3002,'pg6'!C121)&gt;4,"--")</f>
        <v>--</v>
      </c>
      <c r="AF2619" s="1" t="str">
        <f>IF(startDate="",0,IF(AND('pg6'!T621&gt;=startDate,'pg6'!T621&lt;=endDate,'pg6'!R621&lt;&gt;""),'pg6'!R621,""))</f>
        <v/>
      </c>
      <c r="AG2619" s="110" t="str">
        <f>IF(AC2619="","",COUNTIFS(AC2:AC3002,AC2619))</f>
        <v/>
      </c>
      <c r="AH2619" s="2" t="str">
        <f ca="1">IFERROR(MONTH('pg6'!T121),"--")</f>
        <v>--</v>
      </c>
      <c r="AI2619" s="1">
        <f ca="1">COUNTIFS(AC2:AC3002,'pg6'!C121,AH2:AH3002,AH2619)</f>
        <v>0</v>
      </c>
    </row>
    <row r="2620" spans="27:35" ht="12.75" customHeight="1">
      <c r="AA2620" s="1">
        <f t="shared" si="41"/>
        <v>2619</v>
      </c>
      <c r="AB2620" s="1" t="b">
        <f>AND('pg6'!S122&lt;&gt;"Cancelled",'pg6'!S122&lt;&gt;"Account",'pg6'!S122&lt;&gt;"Pending",'pg6'!S122&lt;&gt;"")</f>
        <v>0</v>
      </c>
      <c r="AC2620" s="1" t="str">
        <f>IF(AB2620=TRUE,'pg6'!C122,"")</f>
        <v/>
      </c>
      <c r="AD2620" s="1" t="str">
        <f>IF('pg6'!S122="Ordered",'pg6'!C122,"")</f>
        <v/>
      </c>
      <c r="AE2620" s="2" t="str">
        <f>IF('pg6'!C122&lt;&gt;"",COUNTIF(AD2:AD3002,'pg6'!C122)&gt;4,"--")</f>
        <v>--</v>
      </c>
      <c r="AF2620" s="1" t="str">
        <f>IF(startDate="",0,IF(AND('pg6'!T622&gt;=startDate,'pg6'!T622&lt;=endDate,'pg6'!R622&lt;&gt;""),'pg6'!R622,""))</f>
        <v/>
      </c>
      <c r="AG2620" s="110" t="str">
        <f>IF(AC2620="","",COUNTIFS(AC2:AC3002,AC2620))</f>
        <v/>
      </c>
      <c r="AH2620" s="2" t="str">
        <f ca="1">IFERROR(MONTH('pg6'!T122),"--")</f>
        <v>--</v>
      </c>
      <c r="AI2620" s="1">
        <f ca="1">COUNTIFS(AC2:AC3002,'pg6'!C122,AH2:AH3002,AH2620)</f>
        <v>0</v>
      </c>
    </row>
    <row r="2621" spans="27:35" ht="12.75" customHeight="1">
      <c r="AA2621" s="1">
        <f t="shared" si="41"/>
        <v>2620</v>
      </c>
      <c r="AB2621" s="1" t="b">
        <f>AND('pg6'!S123&lt;&gt;"Cancelled",'pg6'!S123&lt;&gt;"Account",'pg6'!S123&lt;&gt;"Pending",'pg6'!S123&lt;&gt;"")</f>
        <v>0</v>
      </c>
      <c r="AC2621" s="1" t="str">
        <f>IF(AB2621=TRUE,'pg6'!C123,"")</f>
        <v/>
      </c>
      <c r="AD2621" s="1" t="str">
        <f>IF('pg6'!S123="Ordered",'pg6'!C123,"")</f>
        <v/>
      </c>
      <c r="AE2621" s="2" t="str">
        <f>IF('pg6'!C123&lt;&gt;"",COUNTIF(AD2:AD3002,'pg6'!C123)&gt;4,"--")</f>
        <v>--</v>
      </c>
      <c r="AF2621" s="1" t="str">
        <f>IF(startDate="",0,IF(AND('pg6'!T623&gt;=startDate,'pg6'!T623&lt;=endDate,'pg6'!R623&lt;&gt;""),'pg6'!R623,""))</f>
        <v/>
      </c>
      <c r="AG2621" s="110" t="str">
        <f>IF(AC2621="","",COUNTIFS(AC2:AC3002,AC2621))</f>
        <v/>
      </c>
      <c r="AH2621" s="2" t="str">
        <f ca="1">IFERROR(MONTH('pg6'!T123),"--")</f>
        <v>--</v>
      </c>
      <c r="AI2621" s="1">
        <f ca="1">COUNTIFS(AC2:AC3002,'pg6'!C123,AH2:AH3002,AH2621)</f>
        <v>0</v>
      </c>
    </row>
    <row r="2622" spans="27:35" ht="12.75" customHeight="1">
      <c r="AA2622" s="1">
        <f t="shared" si="41"/>
        <v>2621</v>
      </c>
      <c r="AB2622" s="1" t="b">
        <f>AND('pg6'!S124&lt;&gt;"Cancelled",'pg6'!S124&lt;&gt;"Account",'pg6'!S124&lt;&gt;"Pending",'pg6'!S124&lt;&gt;"")</f>
        <v>0</v>
      </c>
      <c r="AC2622" s="1" t="str">
        <f>IF(AB2622=TRUE,'pg6'!C124,"")</f>
        <v/>
      </c>
      <c r="AD2622" s="1" t="str">
        <f>IF('pg6'!S124="Ordered",'pg6'!C124,"")</f>
        <v/>
      </c>
      <c r="AE2622" s="2" t="str">
        <f>IF('pg6'!C124&lt;&gt;"",COUNTIF(AD2:AD3002,'pg6'!C124)&gt;4,"--")</f>
        <v>--</v>
      </c>
      <c r="AF2622" s="1" t="str">
        <f>IF(startDate="",0,IF(AND('pg6'!T624&gt;=startDate,'pg6'!T624&lt;=endDate,'pg6'!R624&lt;&gt;""),'pg6'!R624,""))</f>
        <v/>
      </c>
      <c r="AG2622" s="110" t="str">
        <f>IF(AC2622="","",COUNTIFS(AC2:AC3002,AC2622))</f>
        <v/>
      </c>
      <c r="AH2622" s="2" t="str">
        <f ca="1">IFERROR(MONTH('pg6'!T124),"--")</f>
        <v>--</v>
      </c>
      <c r="AI2622" s="1">
        <f ca="1">COUNTIFS(AC2:AC3002,'pg6'!C124,AH2:AH3002,AH2622)</f>
        <v>0</v>
      </c>
    </row>
    <row r="2623" spans="27:35" ht="12.75" customHeight="1">
      <c r="AA2623" s="1">
        <f t="shared" si="41"/>
        <v>2622</v>
      </c>
      <c r="AB2623" s="1" t="b">
        <f>AND('pg6'!S125&lt;&gt;"Cancelled",'pg6'!S125&lt;&gt;"Account",'pg6'!S125&lt;&gt;"Pending",'pg6'!S125&lt;&gt;"")</f>
        <v>0</v>
      </c>
      <c r="AC2623" s="1" t="str">
        <f>IF(AB2623=TRUE,'pg6'!C125,"")</f>
        <v/>
      </c>
      <c r="AD2623" s="1" t="str">
        <f>IF('pg6'!S125="Ordered",'pg6'!C125,"")</f>
        <v/>
      </c>
      <c r="AE2623" s="2" t="str">
        <f>IF('pg6'!C125&lt;&gt;"",COUNTIF(AD2:AD3002,'pg6'!C125)&gt;4,"--")</f>
        <v>--</v>
      </c>
      <c r="AF2623" s="1" t="str">
        <f>IF(startDate="",0,IF(AND('pg6'!T625&gt;=startDate,'pg6'!T625&lt;=endDate,'pg6'!R625&lt;&gt;""),'pg6'!R625,""))</f>
        <v/>
      </c>
      <c r="AG2623" s="110" t="str">
        <f>IF(AC2623="","",COUNTIFS(AC2:AC3002,AC2623))</f>
        <v/>
      </c>
      <c r="AH2623" s="2" t="str">
        <f ca="1">IFERROR(MONTH('pg6'!T125),"--")</f>
        <v>--</v>
      </c>
      <c r="AI2623" s="1">
        <f ca="1">COUNTIFS(AC2:AC3002,'pg6'!C125,AH2:AH3002,AH2623)</f>
        <v>0</v>
      </c>
    </row>
    <row r="2624" spans="27:35" ht="12.75" customHeight="1">
      <c r="AA2624" s="1">
        <f t="shared" si="41"/>
        <v>2623</v>
      </c>
      <c r="AB2624" s="1" t="b">
        <f>AND('pg6'!S126&lt;&gt;"Cancelled",'pg6'!S126&lt;&gt;"Account",'pg6'!S126&lt;&gt;"Pending",'pg6'!S126&lt;&gt;"")</f>
        <v>0</v>
      </c>
      <c r="AC2624" s="1" t="str">
        <f>IF(AB2624=TRUE,'pg6'!C126,"")</f>
        <v/>
      </c>
      <c r="AD2624" s="1" t="str">
        <f>IF('pg6'!S126="Ordered",'pg6'!C126,"")</f>
        <v/>
      </c>
      <c r="AE2624" s="2" t="str">
        <f>IF('pg6'!C126&lt;&gt;"",COUNTIF(AD2:AD3002,'pg6'!C126)&gt;4,"--")</f>
        <v>--</v>
      </c>
      <c r="AF2624" s="1" t="str">
        <f>IF(startDate="",0,IF(AND('pg6'!T626&gt;=startDate,'pg6'!T626&lt;=endDate,'pg6'!R626&lt;&gt;""),'pg6'!R626,""))</f>
        <v/>
      </c>
      <c r="AG2624" s="110" t="str">
        <f>IF(AC2624="","",COUNTIFS(AC2:AC3002,AC2624))</f>
        <v/>
      </c>
      <c r="AH2624" s="2" t="str">
        <f ca="1">IFERROR(MONTH('pg6'!T126),"--")</f>
        <v>--</v>
      </c>
      <c r="AI2624" s="1">
        <f ca="1">COUNTIFS(AC2:AC3002,'pg6'!C126,AH2:AH3002,AH2624)</f>
        <v>0</v>
      </c>
    </row>
    <row r="2625" spans="27:35" ht="12.75" customHeight="1">
      <c r="AA2625" s="1">
        <f t="shared" si="41"/>
        <v>2624</v>
      </c>
      <c r="AB2625" s="1" t="b">
        <f>AND('pg6'!S127&lt;&gt;"Cancelled",'pg6'!S127&lt;&gt;"Account",'pg6'!S127&lt;&gt;"Pending",'pg6'!S127&lt;&gt;"")</f>
        <v>0</v>
      </c>
      <c r="AC2625" s="1" t="str">
        <f>IF(AB2625=TRUE,'pg6'!C127,"")</f>
        <v/>
      </c>
      <c r="AD2625" s="1" t="str">
        <f>IF('pg6'!S127="Ordered",'pg6'!C127,"")</f>
        <v/>
      </c>
      <c r="AE2625" s="2" t="str">
        <f>IF('pg6'!C127&lt;&gt;"",COUNTIF(AD2:AD3002,'pg6'!C127)&gt;4,"--")</f>
        <v>--</v>
      </c>
      <c r="AF2625" s="1" t="str">
        <f>IF(startDate="",0,IF(AND('pg6'!T627&gt;=startDate,'pg6'!T627&lt;=endDate,'pg6'!R627&lt;&gt;""),'pg6'!R627,""))</f>
        <v/>
      </c>
      <c r="AG2625" s="110" t="str">
        <f>IF(AC2625="","",COUNTIFS(AC2:AC3002,AC2625))</f>
        <v/>
      </c>
      <c r="AH2625" s="2" t="str">
        <f ca="1">IFERROR(MONTH('pg6'!T127),"--")</f>
        <v>--</v>
      </c>
      <c r="AI2625" s="1">
        <f ca="1">COUNTIFS(AC2:AC3002,'pg6'!C127,AH2:AH3002,AH2625)</f>
        <v>0</v>
      </c>
    </row>
    <row r="2626" spans="27:35" ht="12.75" customHeight="1">
      <c r="AA2626" s="1">
        <f t="shared" si="41"/>
        <v>2625</v>
      </c>
      <c r="AB2626" s="1" t="b">
        <f>AND('pg6'!S128&lt;&gt;"Cancelled",'pg6'!S128&lt;&gt;"Account",'pg6'!S128&lt;&gt;"Pending",'pg6'!S128&lt;&gt;"")</f>
        <v>0</v>
      </c>
      <c r="AC2626" s="1" t="str">
        <f>IF(AB2626=TRUE,'pg6'!C128,"")</f>
        <v/>
      </c>
      <c r="AD2626" s="1" t="str">
        <f>IF('pg6'!S128="Ordered",'pg6'!C128,"")</f>
        <v/>
      </c>
      <c r="AE2626" s="2" t="str">
        <f>IF('pg6'!C128&lt;&gt;"",COUNTIF(AD2:AD3002,'pg6'!C128)&gt;4,"--")</f>
        <v>--</v>
      </c>
      <c r="AF2626" s="1" t="str">
        <f>IF(startDate="",0,IF(AND('pg6'!T628&gt;=startDate,'pg6'!T628&lt;=endDate,'pg6'!R628&lt;&gt;""),'pg6'!R628,""))</f>
        <v/>
      </c>
      <c r="AG2626" s="110" t="str">
        <f>IF(AC2626="","",COUNTIFS(AC2:AC3002,AC2626))</f>
        <v/>
      </c>
      <c r="AH2626" s="2" t="str">
        <f ca="1">IFERROR(MONTH('pg6'!T128),"--")</f>
        <v>--</v>
      </c>
      <c r="AI2626" s="1">
        <f ca="1">COUNTIFS(AC2:AC3002,'pg6'!C128,AH2:AH3002,AH2626)</f>
        <v>0</v>
      </c>
    </row>
    <row r="2627" spans="27:35" ht="12.75" customHeight="1">
      <c r="AA2627" s="1">
        <f t="shared" si="41"/>
        <v>2626</v>
      </c>
      <c r="AB2627" s="1" t="b">
        <f>AND('pg6'!S129&lt;&gt;"Cancelled",'pg6'!S129&lt;&gt;"Account",'pg6'!S129&lt;&gt;"Pending",'pg6'!S129&lt;&gt;"")</f>
        <v>0</v>
      </c>
      <c r="AC2627" s="1" t="str">
        <f>IF(AB2627=TRUE,'pg6'!C129,"")</f>
        <v/>
      </c>
      <c r="AD2627" s="1" t="str">
        <f>IF('pg6'!S129="Ordered",'pg6'!C129,"")</f>
        <v/>
      </c>
      <c r="AE2627" s="2" t="str">
        <f>IF('pg6'!C129&lt;&gt;"",COUNTIF(AD2:AD3002,'pg6'!C129)&gt;4,"--")</f>
        <v>--</v>
      </c>
      <c r="AF2627" s="1" t="str">
        <f>IF(startDate="",0,IF(AND('pg6'!T629&gt;=startDate,'pg6'!T629&lt;=endDate,'pg6'!R629&lt;&gt;""),'pg6'!R629,""))</f>
        <v/>
      </c>
      <c r="AG2627" s="110" t="str">
        <f>IF(AC2627="","",COUNTIFS(AC2:AC3002,AC2627))</f>
        <v/>
      </c>
      <c r="AH2627" s="2" t="str">
        <f ca="1">IFERROR(MONTH('pg6'!T129),"--")</f>
        <v>--</v>
      </c>
      <c r="AI2627" s="1">
        <f ca="1">COUNTIFS(AC2:AC3002,'pg6'!C129,AH2:AH3002,AH2627)</f>
        <v>0</v>
      </c>
    </row>
    <row r="2628" spans="27:35" ht="12.75" customHeight="1">
      <c r="AA2628" s="1">
        <f t="shared" ref="AA2628:AA2691" si="42">AA2627+1</f>
        <v>2627</v>
      </c>
      <c r="AB2628" s="1" t="b">
        <f>AND('pg6'!S130&lt;&gt;"Cancelled",'pg6'!S130&lt;&gt;"Account",'pg6'!S130&lt;&gt;"Pending",'pg6'!S130&lt;&gt;"")</f>
        <v>0</v>
      </c>
      <c r="AC2628" s="1" t="str">
        <f>IF(AB2628=TRUE,'pg6'!C130,"")</f>
        <v/>
      </c>
      <c r="AD2628" s="1" t="str">
        <f>IF('pg6'!S130="Ordered",'pg6'!C130,"")</f>
        <v/>
      </c>
      <c r="AE2628" s="2" t="str">
        <f>IF('pg6'!C130&lt;&gt;"",COUNTIF(AD2:AD3002,'pg6'!C130)&gt;4,"--")</f>
        <v>--</v>
      </c>
      <c r="AF2628" s="1" t="str">
        <f>IF(startDate="",0,IF(AND('pg6'!T630&gt;=startDate,'pg6'!T630&lt;=endDate,'pg6'!R630&lt;&gt;""),'pg6'!R630,""))</f>
        <v/>
      </c>
      <c r="AG2628" s="110" t="str">
        <f>IF(AC2628="","",COUNTIFS(AC2:AC3002,AC2628))</f>
        <v/>
      </c>
      <c r="AH2628" s="2" t="str">
        <f ca="1">IFERROR(MONTH('pg6'!T130),"--")</f>
        <v>--</v>
      </c>
      <c r="AI2628" s="1">
        <f ca="1">COUNTIFS(AC2:AC3002,'pg6'!C130,AH2:AH3002,AH2628)</f>
        <v>0</v>
      </c>
    </row>
    <row r="2629" spans="27:35" ht="12.75" customHeight="1">
      <c r="AA2629" s="1">
        <f t="shared" si="42"/>
        <v>2628</v>
      </c>
      <c r="AB2629" s="1" t="b">
        <f>AND('pg6'!S131&lt;&gt;"Cancelled",'pg6'!S131&lt;&gt;"Account",'pg6'!S131&lt;&gt;"Pending",'pg6'!S131&lt;&gt;"")</f>
        <v>0</v>
      </c>
      <c r="AC2629" s="1" t="str">
        <f>IF(AB2629=TRUE,'pg6'!C131,"")</f>
        <v/>
      </c>
      <c r="AD2629" s="1" t="str">
        <f>IF('pg6'!S131="Ordered",'pg6'!C131,"")</f>
        <v/>
      </c>
      <c r="AE2629" s="2" t="str">
        <f>IF('pg6'!C131&lt;&gt;"",COUNTIF(AD2:AD3002,'pg6'!C131)&gt;4,"--")</f>
        <v>--</v>
      </c>
      <c r="AF2629" s="1" t="str">
        <f>IF(startDate="",0,IF(AND('pg6'!T631&gt;=startDate,'pg6'!T631&lt;=endDate,'pg6'!R631&lt;&gt;""),'pg6'!R631,""))</f>
        <v/>
      </c>
      <c r="AG2629" s="110" t="str">
        <f>IF(AC2629="","",COUNTIFS(AC2:AC3002,AC2629))</f>
        <v/>
      </c>
      <c r="AH2629" s="2" t="str">
        <f ca="1">IFERROR(MONTH('pg6'!T131),"--")</f>
        <v>--</v>
      </c>
      <c r="AI2629" s="1">
        <f ca="1">COUNTIFS(AC2:AC3002,'pg6'!C131,AH2:AH3002,AH2629)</f>
        <v>0</v>
      </c>
    </row>
    <row r="2630" spans="27:35" ht="12.75" customHeight="1">
      <c r="AA2630" s="1">
        <f t="shared" si="42"/>
        <v>2629</v>
      </c>
      <c r="AB2630" s="1" t="b">
        <f>AND('pg6'!S132&lt;&gt;"Cancelled",'pg6'!S132&lt;&gt;"Account",'pg6'!S132&lt;&gt;"Pending",'pg6'!S132&lt;&gt;"")</f>
        <v>0</v>
      </c>
      <c r="AC2630" s="1" t="str">
        <f>IF(AB2630=TRUE,'pg6'!C132,"")</f>
        <v/>
      </c>
      <c r="AD2630" s="1" t="str">
        <f>IF('pg6'!S132="Ordered",'pg6'!C132,"")</f>
        <v/>
      </c>
      <c r="AE2630" s="2" t="str">
        <f>IF('pg6'!C132&lt;&gt;"",COUNTIF(AD2:AD3002,'pg6'!C132)&gt;4,"--")</f>
        <v>--</v>
      </c>
      <c r="AF2630" s="1" t="str">
        <f>IF(startDate="",0,IF(AND('pg6'!T632&gt;=startDate,'pg6'!T632&lt;=endDate,'pg6'!R632&lt;&gt;""),'pg6'!R632,""))</f>
        <v/>
      </c>
      <c r="AG2630" s="110" t="str">
        <f>IF(AC2630="","",COUNTIFS(AC2:AC3002,AC2630))</f>
        <v/>
      </c>
      <c r="AH2630" s="2" t="str">
        <f ca="1">IFERROR(MONTH('pg6'!T132),"--")</f>
        <v>--</v>
      </c>
      <c r="AI2630" s="1">
        <f ca="1">COUNTIFS(AC2:AC3002,'pg6'!C132,AH2:AH3002,AH2630)</f>
        <v>0</v>
      </c>
    </row>
    <row r="2631" spans="27:35" ht="12.75" customHeight="1">
      <c r="AA2631" s="1">
        <f t="shared" si="42"/>
        <v>2630</v>
      </c>
      <c r="AB2631" s="1" t="b">
        <f>AND('pg6'!S133&lt;&gt;"Cancelled",'pg6'!S133&lt;&gt;"Account",'pg6'!S133&lt;&gt;"Pending",'pg6'!S133&lt;&gt;"")</f>
        <v>0</v>
      </c>
      <c r="AC2631" s="1" t="str">
        <f>IF(AB2631=TRUE,'pg6'!C133,"")</f>
        <v/>
      </c>
      <c r="AD2631" s="1" t="str">
        <f>IF('pg6'!S133="Ordered",'pg6'!C133,"")</f>
        <v/>
      </c>
      <c r="AE2631" s="2" t="str">
        <f>IF('pg6'!C133&lt;&gt;"",COUNTIF(AD2:AD3002,'pg6'!C133)&gt;4,"--")</f>
        <v>--</v>
      </c>
      <c r="AF2631" s="1" t="str">
        <f>IF(startDate="",0,IF(AND('pg6'!T633&gt;=startDate,'pg6'!T633&lt;=endDate,'pg6'!R633&lt;&gt;""),'pg6'!R633,""))</f>
        <v/>
      </c>
      <c r="AG2631" s="110" t="str">
        <f>IF(AC2631="","",COUNTIFS(AC2:AC3002,AC2631))</f>
        <v/>
      </c>
      <c r="AH2631" s="2" t="str">
        <f ca="1">IFERROR(MONTH('pg6'!T133),"--")</f>
        <v>--</v>
      </c>
      <c r="AI2631" s="1">
        <f ca="1">COUNTIFS(AC2:AC3002,'pg6'!C133,AH2:AH3002,AH2631)</f>
        <v>0</v>
      </c>
    </row>
    <row r="2632" spans="27:35" ht="12.75" customHeight="1">
      <c r="AA2632" s="1">
        <f t="shared" si="42"/>
        <v>2631</v>
      </c>
      <c r="AB2632" s="1" t="b">
        <f>AND('pg6'!S134&lt;&gt;"Cancelled",'pg6'!S134&lt;&gt;"Account",'pg6'!S134&lt;&gt;"Pending",'pg6'!S134&lt;&gt;"")</f>
        <v>0</v>
      </c>
      <c r="AC2632" s="1" t="str">
        <f>IF(AB2632=TRUE,'pg6'!C134,"")</f>
        <v/>
      </c>
      <c r="AD2632" s="1" t="str">
        <f>IF('pg6'!S134="Ordered",'pg6'!C134,"")</f>
        <v/>
      </c>
      <c r="AE2632" s="2" t="str">
        <f>IF('pg6'!C134&lt;&gt;"",COUNTIF(AD2:AD3002,'pg6'!C134)&gt;4,"--")</f>
        <v>--</v>
      </c>
      <c r="AF2632" s="1" t="str">
        <f>IF(startDate="",0,IF(AND('pg6'!T634&gt;=startDate,'pg6'!T634&lt;=endDate,'pg6'!R634&lt;&gt;""),'pg6'!R634,""))</f>
        <v/>
      </c>
      <c r="AG2632" s="110" t="str">
        <f>IF(AC2632="","",COUNTIFS(AC2:AC3002,AC2632))</f>
        <v/>
      </c>
      <c r="AH2632" s="2" t="str">
        <f ca="1">IFERROR(MONTH('pg6'!T134),"--")</f>
        <v>--</v>
      </c>
      <c r="AI2632" s="1">
        <f ca="1">COUNTIFS(AC2:AC3002,'pg6'!C134,AH2:AH3002,AH2632)</f>
        <v>0</v>
      </c>
    </row>
    <row r="2633" spans="27:35" ht="12.75" customHeight="1">
      <c r="AA2633" s="1">
        <f t="shared" si="42"/>
        <v>2632</v>
      </c>
      <c r="AB2633" s="1" t="b">
        <f>AND('pg6'!S135&lt;&gt;"Cancelled",'pg6'!S135&lt;&gt;"Account",'pg6'!S135&lt;&gt;"Pending",'pg6'!S135&lt;&gt;"")</f>
        <v>0</v>
      </c>
      <c r="AC2633" s="1" t="str">
        <f>IF(AB2633=TRUE,'pg6'!C135,"")</f>
        <v/>
      </c>
      <c r="AD2633" s="1" t="str">
        <f>IF('pg6'!S135="Ordered",'pg6'!C135,"")</f>
        <v/>
      </c>
      <c r="AE2633" s="2" t="str">
        <f>IF('pg6'!C135&lt;&gt;"",COUNTIF(AD2:AD3002,'pg6'!C135)&gt;4,"--")</f>
        <v>--</v>
      </c>
      <c r="AF2633" s="1" t="str">
        <f>IF(startDate="",0,IF(AND('pg6'!T635&gt;=startDate,'pg6'!T635&lt;=endDate,'pg6'!R635&lt;&gt;""),'pg6'!R635,""))</f>
        <v/>
      </c>
      <c r="AG2633" s="110" t="str">
        <f>IF(AC2633="","",COUNTIFS(AC2:AC3002,AC2633))</f>
        <v/>
      </c>
      <c r="AH2633" s="2" t="str">
        <f ca="1">IFERROR(MONTH('pg6'!T135),"--")</f>
        <v>--</v>
      </c>
      <c r="AI2633" s="1">
        <f ca="1">COUNTIFS(AC2:AC3002,'pg6'!C135,AH2:AH3002,AH2633)</f>
        <v>0</v>
      </c>
    </row>
    <row r="2634" spans="27:35" ht="12.75" customHeight="1">
      <c r="AA2634" s="1">
        <f t="shared" si="42"/>
        <v>2633</v>
      </c>
      <c r="AB2634" s="1" t="b">
        <f>AND('pg6'!S136&lt;&gt;"Cancelled",'pg6'!S136&lt;&gt;"Account",'pg6'!S136&lt;&gt;"Pending",'pg6'!S136&lt;&gt;"")</f>
        <v>0</v>
      </c>
      <c r="AC2634" s="1" t="str">
        <f>IF(AB2634=TRUE,'pg6'!C136,"")</f>
        <v/>
      </c>
      <c r="AD2634" s="1" t="str">
        <f>IF('pg6'!S136="Ordered",'pg6'!C136,"")</f>
        <v/>
      </c>
      <c r="AE2634" s="2" t="str">
        <f>IF('pg6'!C136&lt;&gt;"",COUNTIF(AD2:AD3002,'pg6'!C136)&gt;4,"--")</f>
        <v>--</v>
      </c>
      <c r="AF2634" s="1" t="str">
        <f>IF(startDate="",0,IF(AND('pg6'!T636&gt;=startDate,'pg6'!T636&lt;=endDate,'pg6'!R636&lt;&gt;""),'pg6'!R636,""))</f>
        <v/>
      </c>
      <c r="AG2634" s="110" t="str">
        <f>IF(AC2634="","",COUNTIFS(AC2:AC3002,AC2634))</f>
        <v/>
      </c>
      <c r="AH2634" s="2" t="str">
        <f ca="1">IFERROR(MONTH('pg6'!T136),"--")</f>
        <v>--</v>
      </c>
      <c r="AI2634" s="1">
        <f ca="1">COUNTIFS(AC2:AC3002,'pg6'!C136,AH2:AH3002,AH2634)</f>
        <v>0</v>
      </c>
    </row>
    <row r="2635" spans="27:35" ht="12.75" customHeight="1">
      <c r="AA2635" s="1">
        <f t="shared" si="42"/>
        <v>2634</v>
      </c>
      <c r="AB2635" s="1" t="b">
        <f>AND('pg6'!S137&lt;&gt;"Cancelled",'pg6'!S137&lt;&gt;"Account",'pg6'!S137&lt;&gt;"Pending",'pg6'!S137&lt;&gt;"")</f>
        <v>0</v>
      </c>
      <c r="AC2635" s="1" t="str">
        <f>IF(AB2635=TRUE,'pg6'!C137,"")</f>
        <v/>
      </c>
      <c r="AD2635" s="1" t="str">
        <f>IF('pg6'!S137="Ordered",'pg6'!C137,"")</f>
        <v/>
      </c>
      <c r="AE2635" s="2" t="str">
        <f>IF('pg6'!C137&lt;&gt;"",COUNTIF(AD2:AD3002,'pg6'!C137)&gt;4,"--")</f>
        <v>--</v>
      </c>
      <c r="AF2635" s="1" t="str">
        <f>IF(startDate="",0,IF(AND('pg6'!T637&gt;=startDate,'pg6'!T637&lt;=endDate,'pg6'!R637&lt;&gt;""),'pg6'!R637,""))</f>
        <v/>
      </c>
      <c r="AG2635" s="110" t="str">
        <f>IF(AC2635="","",COUNTIFS(AC2:AC3002,AC2635))</f>
        <v/>
      </c>
      <c r="AH2635" s="2" t="str">
        <f ca="1">IFERROR(MONTH('pg6'!T137),"--")</f>
        <v>--</v>
      </c>
      <c r="AI2635" s="1">
        <f ca="1">COUNTIFS(AC2:AC3002,'pg6'!C137,AH2:AH3002,AH2635)</f>
        <v>0</v>
      </c>
    </row>
    <row r="2636" spans="27:35" ht="12.75" customHeight="1">
      <c r="AA2636" s="1">
        <f t="shared" si="42"/>
        <v>2635</v>
      </c>
      <c r="AB2636" s="1" t="b">
        <f>AND('pg6'!S138&lt;&gt;"Cancelled",'pg6'!S138&lt;&gt;"Account",'pg6'!S138&lt;&gt;"Pending",'pg6'!S138&lt;&gt;"")</f>
        <v>0</v>
      </c>
      <c r="AC2636" s="1" t="str">
        <f>IF(AB2636=TRUE,'pg6'!C138,"")</f>
        <v/>
      </c>
      <c r="AD2636" s="1" t="str">
        <f>IF('pg6'!S138="Ordered",'pg6'!C138,"")</f>
        <v/>
      </c>
      <c r="AE2636" s="2" t="str">
        <f>IF('pg6'!C138&lt;&gt;"",COUNTIF(AD2:AD3002,'pg6'!C138)&gt;4,"--")</f>
        <v>--</v>
      </c>
      <c r="AF2636" s="1" t="str">
        <f>IF(startDate="",0,IF(AND('pg6'!T638&gt;=startDate,'pg6'!T638&lt;=endDate,'pg6'!R638&lt;&gt;""),'pg6'!R638,""))</f>
        <v/>
      </c>
      <c r="AG2636" s="110" t="str">
        <f>IF(AC2636="","",COUNTIFS(AC2:AC3002,AC2636))</f>
        <v/>
      </c>
      <c r="AH2636" s="2" t="str">
        <f ca="1">IFERROR(MONTH('pg6'!T138),"--")</f>
        <v>--</v>
      </c>
      <c r="AI2636" s="1">
        <f ca="1">COUNTIFS(AC2:AC3002,'pg6'!C138,AH2:AH3002,AH2636)</f>
        <v>0</v>
      </c>
    </row>
    <row r="2637" spans="27:35" ht="12.75" customHeight="1">
      <c r="AA2637" s="1">
        <f t="shared" si="42"/>
        <v>2636</v>
      </c>
      <c r="AB2637" s="1" t="b">
        <f>AND('pg6'!S139&lt;&gt;"Cancelled",'pg6'!S139&lt;&gt;"Account",'pg6'!S139&lt;&gt;"Pending",'pg6'!S139&lt;&gt;"")</f>
        <v>0</v>
      </c>
      <c r="AC2637" s="1" t="str">
        <f>IF(AB2637=TRUE,'pg6'!C139,"")</f>
        <v/>
      </c>
      <c r="AD2637" s="1" t="str">
        <f>IF('pg6'!S139="Ordered",'pg6'!C139,"")</f>
        <v/>
      </c>
      <c r="AE2637" s="2" t="str">
        <f>IF('pg6'!C139&lt;&gt;"",COUNTIF(AD2:AD3002,'pg6'!C139)&gt;4,"--")</f>
        <v>--</v>
      </c>
      <c r="AF2637" s="1" t="str">
        <f>IF(startDate="",0,IF(AND('pg6'!T639&gt;=startDate,'pg6'!T639&lt;=endDate,'pg6'!R639&lt;&gt;""),'pg6'!R639,""))</f>
        <v/>
      </c>
      <c r="AG2637" s="110" t="str">
        <f>IF(AC2637="","",COUNTIFS(AC2:AC3002,AC2637))</f>
        <v/>
      </c>
      <c r="AH2637" s="2" t="str">
        <f ca="1">IFERROR(MONTH('pg6'!T139),"--")</f>
        <v>--</v>
      </c>
      <c r="AI2637" s="1">
        <f ca="1">COUNTIFS(AC2:AC3002,'pg6'!C139,AH2:AH3002,AH2637)</f>
        <v>0</v>
      </c>
    </row>
    <row r="2638" spans="27:35" ht="12.75" customHeight="1">
      <c r="AA2638" s="1">
        <f t="shared" si="42"/>
        <v>2637</v>
      </c>
      <c r="AB2638" s="1" t="b">
        <f>AND('pg6'!S140&lt;&gt;"Cancelled",'pg6'!S140&lt;&gt;"Account",'pg6'!S140&lt;&gt;"Pending",'pg6'!S140&lt;&gt;"")</f>
        <v>0</v>
      </c>
      <c r="AC2638" s="1" t="str">
        <f>IF(AB2638=TRUE,'pg6'!C140,"")</f>
        <v/>
      </c>
      <c r="AD2638" s="1" t="str">
        <f>IF('pg6'!S140="Ordered",'pg6'!C140,"")</f>
        <v/>
      </c>
      <c r="AE2638" s="2" t="str">
        <f>IF('pg6'!C140&lt;&gt;"",COUNTIF(AD2:AD3002,'pg6'!C140)&gt;4,"--")</f>
        <v>--</v>
      </c>
      <c r="AF2638" s="1" t="str">
        <f>IF(startDate="",0,IF(AND('pg6'!T640&gt;=startDate,'pg6'!T640&lt;=endDate,'pg6'!R640&lt;&gt;""),'pg6'!R640,""))</f>
        <v/>
      </c>
      <c r="AG2638" s="110" t="str">
        <f>IF(AC2638="","",COUNTIFS(AC2:AC3002,AC2638))</f>
        <v/>
      </c>
      <c r="AH2638" s="2" t="str">
        <f ca="1">IFERROR(MONTH('pg6'!T140),"--")</f>
        <v>--</v>
      </c>
      <c r="AI2638" s="1">
        <f ca="1">COUNTIFS(AC2:AC3002,'pg6'!C140,AH2:AH3002,AH2638)</f>
        <v>0</v>
      </c>
    </row>
    <row r="2639" spans="27:35" ht="12.75" customHeight="1">
      <c r="AA2639" s="1">
        <f t="shared" si="42"/>
        <v>2638</v>
      </c>
      <c r="AB2639" s="1" t="b">
        <f>AND('pg6'!S141&lt;&gt;"Cancelled",'pg6'!S141&lt;&gt;"Account",'pg6'!S141&lt;&gt;"Pending",'pg6'!S141&lt;&gt;"")</f>
        <v>0</v>
      </c>
      <c r="AC2639" s="1" t="str">
        <f>IF(AB2639=TRUE,'pg6'!C141,"")</f>
        <v/>
      </c>
      <c r="AD2639" s="1" t="str">
        <f>IF('pg6'!S141="Ordered",'pg6'!C141,"")</f>
        <v/>
      </c>
      <c r="AE2639" s="2" t="str">
        <f>IF('pg6'!C141&lt;&gt;"",COUNTIF(AD2:AD3002,'pg6'!C141)&gt;4,"--")</f>
        <v>--</v>
      </c>
      <c r="AF2639" s="1" t="str">
        <f>IF(startDate="",0,IF(AND('pg6'!T641&gt;=startDate,'pg6'!T641&lt;=endDate,'pg6'!R641&lt;&gt;""),'pg6'!R641,""))</f>
        <v/>
      </c>
      <c r="AG2639" s="110" t="str">
        <f>IF(AC2639="","",COUNTIFS(AC2:AC3002,AC2639))</f>
        <v/>
      </c>
      <c r="AH2639" s="2" t="str">
        <f ca="1">IFERROR(MONTH('pg6'!T141),"--")</f>
        <v>--</v>
      </c>
      <c r="AI2639" s="1">
        <f ca="1">COUNTIFS(AC2:AC3002,'pg6'!C141,AH2:AH3002,AH2639)</f>
        <v>0</v>
      </c>
    </row>
    <row r="2640" spans="27:35" ht="12.75" customHeight="1">
      <c r="AA2640" s="1">
        <f t="shared" si="42"/>
        <v>2639</v>
      </c>
      <c r="AB2640" s="1" t="b">
        <f>AND('pg6'!S142&lt;&gt;"Cancelled",'pg6'!S142&lt;&gt;"Account",'pg6'!S142&lt;&gt;"Pending",'pg6'!S142&lt;&gt;"")</f>
        <v>0</v>
      </c>
      <c r="AC2640" s="1" t="str">
        <f>IF(AB2640=TRUE,'pg6'!C142,"")</f>
        <v/>
      </c>
      <c r="AD2640" s="1" t="str">
        <f>IF('pg6'!S142="Ordered",'pg6'!C142,"")</f>
        <v/>
      </c>
      <c r="AE2640" s="2" t="str">
        <f>IF('pg6'!C142&lt;&gt;"",COUNTIF(AD2:AD3002,'pg6'!C142)&gt;4,"--")</f>
        <v>--</v>
      </c>
      <c r="AF2640" s="1" t="str">
        <f>IF(startDate="",0,IF(AND('pg6'!T642&gt;=startDate,'pg6'!T642&lt;=endDate,'pg6'!R642&lt;&gt;""),'pg6'!R642,""))</f>
        <v/>
      </c>
      <c r="AG2640" s="110" t="str">
        <f>IF(AC2640="","",COUNTIFS(AC2:AC3002,AC2640))</f>
        <v/>
      </c>
      <c r="AH2640" s="2" t="str">
        <f ca="1">IFERROR(MONTH('pg6'!T142),"--")</f>
        <v>--</v>
      </c>
      <c r="AI2640" s="1">
        <f ca="1">COUNTIFS(AC2:AC3002,'pg6'!C142,AH2:AH3002,AH2640)</f>
        <v>0</v>
      </c>
    </row>
    <row r="2641" spans="27:35" ht="12.75" customHeight="1">
      <c r="AA2641" s="1">
        <f t="shared" si="42"/>
        <v>2640</v>
      </c>
      <c r="AB2641" s="1" t="b">
        <f>AND('pg6'!S143&lt;&gt;"Cancelled",'pg6'!S143&lt;&gt;"Account",'pg6'!S143&lt;&gt;"Pending",'pg6'!S143&lt;&gt;"")</f>
        <v>0</v>
      </c>
      <c r="AC2641" s="1" t="str">
        <f>IF(AB2641=TRUE,'pg6'!C143,"")</f>
        <v/>
      </c>
      <c r="AD2641" s="1" t="str">
        <f>IF('pg6'!S143="Ordered",'pg6'!C143,"")</f>
        <v/>
      </c>
      <c r="AE2641" s="2" t="str">
        <f>IF('pg6'!C143&lt;&gt;"",COUNTIF(AD2:AD3002,'pg6'!C143)&gt;4,"--")</f>
        <v>--</v>
      </c>
      <c r="AF2641" s="1" t="str">
        <f>IF(startDate="",0,IF(AND('pg6'!T643&gt;=startDate,'pg6'!T643&lt;=endDate,'pg6'!R643&lt;&gt;""),'pg6'!R643,""))</f>
        <v/>
      </c>
      <c r="AG2641" s="110" t="str">
        <f>IF(AC2641="","",COUNTIFS(AC2:AC3002,AC2641))</f>
        <v/>
      </c>
      <c r="AH2641" s="2" t="str">
        <f ca="1">IFERROR(MONTH('pg6'!T143),"--")</f>
        <v>--</v>
      </c>
      <c r="AI2641" s="1">
        <f ca="1">COUNTIFS(AC2:AC3002,'pg6'!C143,AH2:AH3002,AH2641)</f>
        <v>0</v>
      </c>
    </row>
    <row r="2642" spans="27:35" ht="12.75" customHeight="1">
      <c r="AA2642" s="1">
        <f t="shared" si="42"/>
        <v>2641</v>
      </c>
      <c r="AB2642" s="1" t="b">
        <f>AND('pg6'!S144&lt;&gt;"Cancelled",'pg6'!S144&lt;&gt;"Account",'pg6'!S144&lt;&gt;"Pending",'pg6'!S144&lt;&gt;"")</f>
        <v>0</v>
      </c>
      <c r="AC2642" s="1" t="str">
        <f>IF(AB2642=TRUE,'pg6'!C144,"")</f>
        <v/>
      </c>
      <c r="AD2642" s="1" t="str">
        <f>IF('pg6'!S144="Ordered",'pg6'!C144,"")</f>
        <v/>
      </c>
      <c r="AE2642" s="2" t="str">
        <f>IF('pg6'!C144&lt;&gt;"",COUNTIF(AD2:AD3002,'pg6'!C144)&gt;4,"--")</f>
        <v>--</v>
      </c>
      <c r="AF2642" s="1" t="str">
        <f>IF(startDate="",0,IF(AND('pg6'!T644&gt;=startDate,'pg6'!T644&lt;=endDate,'pg6'!R644&lt;&gt;""),'pg6'!R644,""))</f>
        <v/>
      </c>
      <c r="AG2642" s="110" t="str">
        <f>IF(AC2642="","",COUNTIFS(AC2:AC3002,AC2642))</f>
        <v/>
      </c>
      <c r="AH2642" s="2" t="str">
        <f ca="1">IFERROR(MONTH('pg6'!T144),"--")</f>
        <v>--</v>
      </c>
      <c r="AI2642" s="1">
        <f ca="1">COUNTIFS(AC2:AC3002,'pg6'!C144,AH2:AH3002,AH2642)</f>
        <v>0</v>
      </c>
    </row>
    <row r="2643" spans="27:35" ht="12.75" customHeight="1">
      <c r="AA2643" s="1">
        <f t="shared" si="42"/>
        <v>2642</v>
      </c>
      <c r="AB2643" s="1" t="b">
        <f>AND('pg6'!S145&lt;&gt;"Cancelled",'pg6'!S145&lt;&gt;"Account",'pg6'!S145&lt;&gt;"Pending",'pg6'!S145&lt;&gt;"")</f>
        <v>0</v>
      </c>
      <c r="AC2643" s="1" t="str">
        <f>IF(AB2643=TRUE,'pg6'!C145,"")</f>
        <v/>
      </c>
      <c r="AD2643" s="1" t="str">
        <f>IF('pg6'!S145="Ordered",'pg6'!C145,"")</f>
        <v/>
      </c>
      <c r="AE2643" s="2" t="str">
        <f>IF('pg6'!C145&lt;&gt;"",COUNTIF(AD2:AD3002,'pg6'!C145)&gt;4,"--")</f>
        <v>--</v>
      </c>
      <c r="AF2643" s="1" t="str">
        <f>IF(startDate="",0,IF(AND('pg6'!T645&gt;=startDate,'pg6'!T645&lt;=endDate,'pg6'!R645&lt;&gt;""),'pg6'!R645,""))</f>
        <v/>
      </c>
      <c r="AG2643" s="110" t="str">
        <f>IF(AC2643="","",COUNTIFS(AC2:AC3002,AC2643))</f>
        <v/>
      </c>
      <c r="AH2643" s="2" t="str">
        <f ca="1">IFERROR(MONTH('pg6'!T145),"--")</f>
        <v>--</v>
      </c>
      <c r="AI2643" s="1">
        <f ca="1">COUNTIFS(AC2:AC3002,'pg6'!C145,AH2:AH3002,AH2643)</f>
        <v>0</v>
      </c>
    </row>
    <row r="2644" spans="27:35" ht="12.75" customHeight="1">
      <c r="AA2644" s="1">
        <f t="shared" si="42"/>
        <v>2643</v>
      </c>
      <c r="AB2644" s="1" t="b">
        <f>AND('pg6'!S146&lt;&gt;"Cancelled",'pg6'!S146&lt;&gt;"Account",'pg6'!S146&lt;&gt;"Pending",'pg6'!S146&lt;&gt;"")</f>
        <v>0</v>
      </c>
      <c r="AC2644" s="1" t="str">
        <f>IF(AB2644=TRUE,'pg6'!C146,"")</f>
        <v/>
      </c>
      <c r="AD2644" s="1" t="str">
        <f>IF('pg6'!S146="Ordered",'pg6'!C146,"")</f>
        <v/>
      </c>
      <c r="AE2644" s="2" t="str">
        <f>IF('pg6'!C146&lt;&gt;"",COUNTIF(AD2:AD3002,'pg6'!C146)&gt;4,"--")</f>
        <v>--</v>
      </c>
      <c r="AF2644" s="1" t="str">
        <f>IF(startDate="",0,IF(AND('pg6'!T646&gt;=startDate,'pg6'!T646&lt;=endDate,'pg6'!R646&lt;&gt;""),'pg6'!R646,""))</f>
        <v/>
      </c>
      <c r="AG2644" s="110" t="str">
        <f>IF(AC2644="","",COUNTIFS(AC2:AC3002,AC2644))</f>
        <v/>
      </c>
      <c r="AH2644" s="2" t="str">
        <f ca="1">IFERROR(MONTH('pg6'!T146),"--")</f>
        <v>--</v>
      </c>
      <c r="AI2644" s="1">
        <f ca="1">COUNTIFS(AC2:AC3002,'pg6'!C146,AH2:AH3002,AH2644)</f>
        <v>0</v>
      </c>
    </row>
    <row r="2645" spans="27:35" ht="12.75" customHeight="1">
      <c r="AA2645" s="1">
        <f t="shared" si="42"/>
        <v>2644</v>
      </c>
      <c r="AB2645" s="1" t="b">
        <f>AND('pg6'!S147&lt;&gt;"Cancelled",'pg6'!S147&lt;&gt;"Account",'pg6'!S147&lt;&gt;"Pending",'pg6'!S147&lt;&gt;"")</f>
        <v>0</v>
      </c>
      <c r="AC2645" s="1" t="str">
        <f>IF(AB2645=TRUE,'pg6'!C147,"")</f>
        <v/>
      </c>
      <c r="AD2645" s="1" t="str">
        <f>IF('pg6'!S147="Ordered",'pg6'!C147,"")</f>
        <v/>
      </c>
      <c r="AE2645" s="2" t="str">
        <f>IF('pg6'!C147&lt;&gt;"",COUNTIF(AD2:AD3002,'pg6'!C147)&gt;4,"--")</f>
        <v>--</v>
      </c>
      <c r="AF2645" s="1" t="str">
        <f>IF(startDate="",0,IF(AND('pg6'!T647&gt;=startDate,'pg6'!T647&lt;=endDate,'pg6'!R647&lt;&gt;""),'pg6'!R647,""))</f>
        <v/>
      </c>
      <c r="AG2645" s="110" t="str">
        <f>IF(AC2645="","",COUNTIFS(AC2:AC3002,AC2645))</f>
        <v/>
      </c>
      <c r="AH2645" s="2" t="str">
        <f ca="1">IFERROR(MONTH('pg6'!T147),"--")</f>
        <v>--</v>
      </c>
      <c r="AI2645" s="1">
        <f ca="1">COUNTIFS(AC2:AC3002,'pg6'!C147,AH2:AH3002,AH2645)</f>
        <v>0</v>
      </c>
    </row>
    <row r="2646" spans="27:35" ht="12.75" customHeight="1">
      <c r="AA2646" s="1">
        <f t="shared" si="42"/>
        <v>2645</v>
      </c>
      <c r="AB2646" s="1" t="b">
        <f>AND('pg6'!S148&lt;&gt;"Cancelled",'pg6'!S148&lt;&gt;"Account",'pg6'!S148&lt;&gt;"Pending",'pg6'!S148&lt;&gt;"")</f>
        <v>0</v>
      </c>
      <c r="AC2646" s="1" t="str">
        <f>IF(AB2646=TRUE,'pg6'!C148,"")</f>
        <v/>
      </c>
      <c r="AD2646" s="1" t="str">
        <f>IF('pg6'!S148="Ordered",'pg6'!C148,"")</f>
        <v/>
      </c>
      <c r="AE2646" s="2" t="str">
        <f>IF('pg6'!C148&lt;&gt;"",COUNTIF(AD2:AD3002,'pg6'!C148)&gt;4,"--")</f>
        <v>--</v>
      </c>
      <c r="AF2646" s="1" t="str">
        <f>IF(startDate="",0,IF(AND('pg6'!T648&gt;=startDate,'pg6'!T648&lt;=endDate,'pg6'!R648&lt;&gt;""),'pg6'!R648,""))</f>
        <v/>
      </c>
      <c r="AG2646" s="110" t="str">
        <f>IF(AC2646="","",COUNTIFS(AC2:AC3002,AC2646))</f>
        <v/>
      </c>
      <c r="AH2646" s="2" t="str">
        <f ca="1">IFERROR(MONTH('pg6'!T148),"--")</f>
        <v>--</v>
      </c>
      <c r="AI2646" s="1">
        <f ca="1">COUNTIFS(AC2:AC3002,'pg6'!C148,AH2:AH3002,AH2646)</f>
        <v>0</v>
      </c>
    </row>
    <row r="2647" spans="27:35" ht="12.75" customHeight="1">
      <c r="AA2647" s="1">
        <f t="shared" si="42"/>
        <v>2646</v>
      </c>
      <c r="AB2647" s="1" t="b">
        <f>AND('pg6'!S149&lt;&gt;"Cancelled",'pg6'!S149&lt;&gt;"Account",'pg6'!S149&lt;&gt;"Pending",'pg6'!S149&lt;&gt;"")</f>
        <v>0</v>
      </c>
      <c r="AC2647" s="1" t="str">
        <f>IF(AB2647=TRUE,'pg6'!C149,"")</f>
        <v/>
      </c>
      <c r="AD2647" s="1" t="str">
        <f>IF('pg6'!S149="Ordered",'pg6'!C149,"")</f>
        <v/>
      </c>
      <c r="AE2647" s="2" t="str">
        <f>IF('pg6'!C149&lt;&gt;"",COUNTIF(AD2:AD3002,'pg6'!C149)&gt;4,"--")</f>
        <v>--</v>
      </c>
      <c r="AF2647" s="1" t="str">
        <f>IF(startDate="",0,IF(AND('pg6'!T649&gt;=startDate,'pg6'!T649&lt;=endDate,'pg6'!R649&lt;&gt;""),'pg6'!R649,""))</f>
        <v/>
      </c>
      <c r="AG2647" s="110" t="str">
        <f>IF(AC2647="","",COUNTIFS(AC2:AC3002,AC2647))</f>
        <v/>
      </c>
      <c r="AH2647" s="2" t="str">
        <f ca="1">IFERROR(MONTH('pg6'!T149),"--")</f>
        <v>--</v>
      </c>
      <c r="AI2647" s="1">
        <f ca="1">COUNTIFS(AC2:AC3002,'pg6'!C149,AH2:AH3002,AH2647)</f>
        <v>0</v>
      </c>
    </row>
    <row r="2648" spans="27:35" ht="12.75" customHeight="1">
      <c r="AA2648" s="1">
        <f t="shared" si="42"/>
        <v>2647</v>
      </c>
      <c r="AB2648" s="1" t="b">
        <f>AND('pg6'!S150&lt;&gt;"Cancelled",'pg6'!S150&lt;&gt;"Account",'pg6'!S150&lt;&gt;"Pending",'pg6'!S150&lt;&gt;"")</f>
        <v>0</v>
      </c>
      <c r="AC2648" s="1" t="str">
        <f>IF(AB2648=TRUE,'pg6'!C150,"")</f>
        <v/>
      </c>
      <c r="AD2648" s="1" t="str">
        <f>IF('pg6'!S150="Ordered",'pg6'!C150,"")</f>
        <v/>
      </c>
      <c r="AE2648" s="2" t="str">
        <f>IF('pg6'!C150&lt;&gt;"",COUNTIF(AD2:AD3002,'pg6'!C150)&gt;4,"--")</f>
        <v>--</v>
      </c>
      <c r="AF2648" s="1" t="str">
        <f>IF(startDate="",0,IF(AND('pg6'!T650&gt;=startDate,'pg6'!T650&lt;=endDate,'pg6'!R650&lt;&gt;""),'pg6'!R650,""))</f>
        <v/>
      </c>
      <c r="AG2648" s="110" t="str">
        <f>IF(AC2648="","",COUNTIFS(AC2:AC3002,AC2648))</f>
        <v/>
      </c>
      <c r="AH2648" s="2" t="str">
        <f ca="1">IFERROR(MONTH('pg6'!T150),"--")</f>
        <v>--</v>
      </c>
      <c r="AI2648" s="1">
        <f ca="1">COUNTIFS(AC2:AC3002,'pg6'!C150,AH2:AH3002,AH2648)</f>
        <v>0</v>
      </c>
    </row>
    <row r="2649" spans="27:35" ht="12.75" customHeight="1">
      <c r="AA2649" s="1">
        <f t="shared" si="42"/>
        <v>2648</v>
      </c>
      <c r="AB2649" s="1" t="b">
        <f>AND('pg6'!S151&lt;&gt;"Cancelled",'pg6'!S151&lt;&gt;"Account",'pg6'!S151&lt;&gt;"Pending",'pg6'!S151&lt;&gt;"")</f>
        <v>0</v>
      </c>
      <c r="AC2649" s="1" t="str">
        <f>IF(AB2649=TRUE,'pg6'!C151,"")</f>
        <v/>
      </c>
      <c r="AD2649" s="1" t="str">
        <f>IF('pg6'!S151="Ordered",'pg6'!C151,"")</f>
        <v/>
      </c>
      <c r="AE2649" s="2" t="str">
        <f>IF('pg6'!C151&lt;&gt;"",COUNTIF(AD2:AD3002,'pg6'!C151)&gt;4,"--")</f>
        <v>--</v>
      </c>
      <c r="AF2649" s="1" t="str">
        <f>IF(startDate="",0,IF(AND('pg6'!T651&gt;=startDate,'pg6'!T651&lt;=endDate,'pg6'!R651&lt;&gt;""),'pg6'!R651,""))</f>
        <v/>
      </c>
      <c r="AG2649" s="110" t="str">
        <f>IF(AC2649="","",COUNTIFS(AC2:AC3002,AC2649))</f>
        <v/>
      </c>
      <c r="AH2649" s="2" t="str">
        <f ca="1">IFERROR(MONTH('pg6'!T151),"--")</f>
        <v>--</v>
      </c>
      <c r="AI2649" s="1">
        <f ca="1">COUNTIFS(AC2:AC3002,'pg6'!C151,AH2:AH3002,AH2649)</f>
        <v>0</v>
      </c>
    </row>
    <row r="2650" spans="27:35" ht="12.75" customHeight="1">
      <c r="AA2650" s="1">
        <f t="shared" si="42"/>
        <v>2649</v>
      </c>
      <c r="AB2650" s="1" t="b">
        <f>AND('pg6'!S152&lt;&gt;"Cancelled",'pg6'!S152&lt;&gt;"Account",'pg6'!S152&lt;&gt;"Pending",'pg6'!S152&lt;&gt;"")</f>
        <v>0</v>
      </c>
      <c r="AC2650" s="1" t="str">
        <f>IF(AB2650=TRUE,'pg6'!C152,"")</f>
        <v/>
      </c>
      <c r="AD2650" s="1" t="str">
        <f>IF('pg6'!S152="Ordered",'pg6'!C152,"")</f>
        <v/>
      </c>
      <c r="AE2650" s="2" t="str">
        <f>IF('pg6'!C152&lt;&gt;"",COUNTIF(AD2:AD3002,'pg6'!C152)&gt;4,"--")</f>
        <v>--</v>
      </c>
      <c r="AF2650" s="1" t="str">
        <f>IF(startDate="",0,IF(AND('pg6'!T652&gt;=startDate,'pg6'!T652&lt;=endDate,'pg6'!R652&lt;&gt;""),'pg6'!R652,""))</f>
        <v/>
      </c>
      <c r="AG2650" s="110" t="str">
        <f>IF(AC2650="","",COUNTIFS(AC2:AC3002,AC2650))</f>
        <v/>
      </c>
      <c r="AH2650" s="2" t="str">
        <f ca="1">IFERROR(MONTH('pg6'!T152),"--")</f>
        <v>--</v>
      </c>
      <c r="AI2650" s="1">
        <f ca="1">COUNTIFS(AC2:AC3002,'pg6'!C152,AH2:AH3002,AH2650)</f>
        <v>0</v>
      </c>
    </row>
    <row r="2651" spans="27:35" ht="12.75" customHeight="1">
      <c r="AA2651" s="1">
        <f t="shared" si="42"/>
        <v>2650</v>
      </c>
      <c r="AB2651" s="1" t="b">
        <f>AND('pg6'!S153&lt;&gt;"Cancelled",'pg6'!S153&lt;&gt;"Account",'pg6'!S153&lt;&gt;"Pending",'pg6'!S153&lt;&gt;"")</f>
        <v>0</v>
      </c>
      <c r="AC2651" s="1" t="str">
        <f>IF(AB2651=TRUE,'pg6'!C153,"")</f>
        <v/>
      </c>
      <c r="AD2651" s="1" t="str">
        <f>IF('pg6'!S153="Ordered",'pg6'!C153,"")</f>
        <v/>
      </c>
      <c r="AE2651" s="2" t="str">
        <f>IF('pg6'!C153&lt;&gt;"",COUNTIF(AD2:AD3002,'pg6'!C153)&gt;4,"--")</f>
        <v>--</v>
      </c>
      <c r="AF2651" s="1" t="str">
        <f>IF(startDate="",0,IF(AND('pg6'!T653&gt;=startDate,'pg6'!T653&lt;=endDate,'pg6'!R653&lt;&gt;""),'pg6'!R653,""))</f>
        <v/>
      </c>
      <c r="AG2651" s="110" t="str">
        <f>IF(AC2651="","",COUNTIFS(AC2:AC3002,AC2651))</f>
        <v/>
      </c>
      <c r="AH2651" s="2" t="str">
        <f ca="1">IFERROR(MONTH('pg6'!T153),"--")</f>
        <v>--</v>
      </c>
      <c r="AI2651" s="1">
        <f ca="1">COUNTIFS(AC2:AC3002,'pg6'!C153,AH2:AH3002,AH2651)</f>
        <v>0</v>
      </c>
    </row>
    <row r="2652" spans="27:35" ht="12.75" customHeight="1">
      <c r="AA2652" s="1">
        <f t="shared" si="42"/>
        <v>2651</v>
      </c>
      <c r="AB2652" s="1" t="b">
        <f>AND('pg6'!S154&lt;&gt;"Cancelled",'pg6'!S154&lt;&gt;"Account",'pg6'!S154&lt;&gt;"Pending",'pg6'!S154&lt;&gt;"")</f>
        <v>0</v>
      </c>
      <c r="AC2652" s="1" t="str">
        <f>IF(AB2652=TRUE,'pg6'!C154,"")</f>
        <v/>
      </c>
      <c r="AD2652" s="1" t="str">
        <f>IF('pg6'!S154="Ordered",'pg6'!C154,"")</f>
        <v/>
      </c>
      <c r="AE2652" s="2" t="str">
        <f>IF('pg6'!C154&lt;&gt;"",COUNTIF(AD2:AD3002,'pg6'!C154)&gt;4,"--")</f>
        <v>--</v>
      </c>
      <c r="AF2652" s="1" t="str">
        <f>IF(startDate="",0,IF(AND('pg6'!T654&gt;=startDate,'pg6'!T654&lt;=endDate,'pg6'!R654&lt;&gt;""),'pg6'!R654,""))</f>
        <v/>
      </c>
      <c r="AG2652" s="110" t="str">
        <f>IF(AC2652="","",COUNTIFS(AC2:AC3002,AC2652))</f>
        <v/>
      </c>
      <c r="AH2652" s="2" t="str">
        <f ca="1">IFERROR(MONTH('pg6'!T154),"--")</f>
        <v>--</v>
      </c>
      <c r="AI2652" s="1">
        <f ca="1">COUNTIFS(AC2:AC3002,'pg6'!C154,AH2:AH3002,AH2652)</f>
        <v>0</v>
      </c>
    </row>
    <row r="2653" spans="27:35" ht="12.75" customHeight="1">
      <c r="AA2653" s="1">
        <f t="shared" si="42"/>
        <v>2652</v>
      </c>
      <c r="AB2653" s="1" t="b">
        <f>AND('pg6'!S155&lt;&gt;"Cancelled",'pg6'!S155&lt;&gt;"Account",'pg6'!S155&lt;&gt;"Pending",'pg6'!S155&lt;&gt;"")</f>
        <v>0</v>
      </c>
      <c r="AC2653" s="1" t="str">
        <f>IF(AB2653=TRUE,'pg6'!C155,"")</f>
        <v/>
      </c>
      <c r="AD2653" s="1" t="str">
        <f>IF('pg6'!S155="Ordered",'pg6'!C155,"")</f>
        <v/>
      </c>
      <c r="AE2653" s="2" t="str">
        <f>IF('pg6'!C155&lt;&gt;"",COUNTIF(AD2:AD3002,'pg6'!C155)&gt;4,"--")</f>
        <v>--</v>
      </c>
      <c r="AF2653" s="1" t="str">
        <f>IF(startDate="",0,IF(AND('pg6'!T655&gt;=startDate,'pg6'!T655&lt;=endDate,'pg6'!R655&lt;&gt;""),'pg6'!R655,""))</f>
        <v/>
      </c>
      <c r="AG2653" s="110" t="str">
        <f>IF(AC2653="","",COUNTIFS(AC2:AC3002,AC2653))</f>
        <v/>
      </c>
      <c r="AH2653" s="2" t="str">
        <f ca="1">IFERROR(MONTH('pg6'!T155),"--")</f>
        <v>--</v>
      </c>
      <c r="AI2653" s="1">
        <f ca="1">COUNTIFS(AC2:AC3002,'pg6'!C155,AH2:AH3002,AH2653)</f>
        <v>0</v>
      </c>
    </row>
    <row r="2654" spans="27:35" ht="12.75" customHeight="1">
      <c r="AA2654" s="1">
        <f t="shared" si="42"/>
        <v>2653</v>
      </c>
      <c r="AB2654" s="1" t="b">
        <f>AND('pg6'!S156&lt;&gt;"Cancelled",'pg6'!S156&lt;&gt;"Account",'pg6'!S156&lt;&gt;"Pending",'pg6'!S156&lt;&gt;"")</f>
        <v>0</v>
      </c>
      <c r="AC2654" s="1" t="str">
        <f>IF(AB2654=TRUE,'pg6'!C156,"")</f>
        <v/>
      </c>
      <c r="AD2654" s="1" t="str">
        <f>IF('pg6'!S156="Ordered",'pg6'!C156,"")</f>
        <v/>
      </c>
      <c r="AE2654" s="2" t="str">
        <f>IF('pg6'!C156&lt;&gt;"",COUNTIF(AD2:AD3002,'pg6'!C156)&gt;4,"--")</f>
        <v>--</v>
      </c>
      <c r="AF2654" s="1" t="str">
        <f>IF(startDate="",0,IF(AND('pg6'!T656&gt;=startDate,'pg6'!T656&lt;=endDate,'pg6'!R656&lt;&gt;""),'pg6'!R656,""))</f>
        <v/>
      </c>
      <c r="AG2654" s="110" t="str">
        <f>IF(AC2654="","",COUNTIFS(AC2:AC3002,AC2654))</f>
        <v/>
      </c>
      <c r="AH2654" s="2" t="str">
        <f ca="1">IFERROR(MONTH('pg6'!T156),"--")</f>
        <v>--</v>
      </c>
      <c r="AI2654" s="1">
        <f ca="1">COUNTIFS(AC2:AC3002,'pg6'!C156,AH2:AH3002,AH2654)</f>
        <v>0</v>
      </c>
    </row>
    <row r="2655" spans="27:35" ht="12.75" customHeight="1">
      <c r="AA2655" s="1">
        <f t="shared" si="42"/>
        <v>2654</v>
      </c>
      <c r="AB2655" s="1" t="b">
        <f>AND('pg6'!S157&lt;&gt;"Cancelled",'pg6'!S157&lt;&gt;"Account",'pg6'!S157&lt;&gt;"Pending",'pg6'!S157&lt;&gt;"")</f>
        <v>0</v>
      </c>
      <c r="AC2655" s="1" t="str">
        <f>IF(AB2655=TRUE,'pg6'!C157,"")</f>
        <v/>
      </c>
      <c r="AD2655" s="1" t="str">
        <f>IF('pg6'!S157="Ordered",'pg6'!C157,"")</f>
        <v/>
      </c>
      <c r="AE2655" s="2" t="str">
        <f>IF('pg6'!C157&lt;&gt;"",COUNTIF(AD2:AD3002,'pg6'!C157)&gt;4,"--")</f>
        <v>--</v>
      </c>
      <c r="AF2655" s="1" t="str">
        <f>IF(startDate="",0,IF(AND('pg6'!T657&gt;=startDate,'pg6'!T657&lt;=endDate,'pg6'!R657&lt;&gt;""),'pg6'!R657,""))</f>
        <v/>
      </c>
      <c r="AG2655" s="110" t="str">
        <f>IF(AC2655="","",COUNTIFS(AC2:AC3002,AC2655))</f>
        <v/>
      </c>
      <c r="AH2655" s="2" t="str">
        <f ca="1">IFERROR(MONTH('pg6'!T157),"--")</f>
        <v>--</v>
      </c>
      <c r="AI2655" s="1">
        <f ca="1">COUNTIFS(AC2:AC3002,'pg6'!C157,AH2:AH3002,AH2655)</f>
        <v>0</v>
      </c>
    </row>
    <row r="2656" spans="27:35" ht="12.75" customHeight="1">
      <c r="AA2656" s="1">
        <f t="shared" si="42"/>
        <v>2655</v>
      </c>
      <c r="AB2656" s="1" t="b">
        <f>AND('pg6'!S158&lt;&gt;"Cancelled",'pg6'!S158&lt;&gt;"Account",'pg6'!S158&lt;&gt;"Pending",'pg6'!S158&lt;&gt;"")</f>
        <v>0</v>
      </c>
      <c r="AC2656" s="1" t="str">
        <f>IF(AB2656=TRUE,'pg6'!C158,"")</f>
        <v/>
      </c>
      <c r="AD2656" s="1" t="str">
        <f>IF('pg6'!S158="Ordered",'pg6'!C158,"")</f>
        <v/>
      </c>
      <c r="AE2656" s="2" t="str">
        <f>IF('pg6'!C158&lt;&gt;"",COUNTIF(AD2:AD3002,'pg6'!C158)&gt;4,"--")</f>
        <v>--</v>
      </c>
      <c r="AF2656" s="1" t="str">
        <f>IF(startDate="",0,IF(AND('pg6'!T658&gt;=startDate,'pg6'!T658&lt;=endDate,'pg6'!R658&lt;&gt;""),'pg6'!R658,""))</f>
        <v/>
      </c>
      <c r="AG2656" s="110" t="str">
        <f>IF(AC2656="","",COUNTIFS(AC2:AC3002,AC2656))</f>
        <v/>
      </c>
      <c r="AH2656" s="2" t="str">
        <f ca="1">IFERROR(MONTH('pg6'!T158),"--")</f>
        <v>--</v>
      </c>
      <c r="AI2656" s="1">
        <f ca="1">COUNTIFS(AC2:AC3002,'pg6'!C158,AH2:AH3002,AH2656)</f>
        <v>0</v>
      </c>
    </row>
    <row r="2657" spans="27:35" ht="12.75" customHeight="1">
      <c r="AA2657" s="1">
        <f t="shared" si="42"/>
        <v>2656</v>
      </c>
      <c r="AB2657" s="1" t="b">
        <f>AND('pg6'!S159&lt;&gt;"Cancelled",'pg6'!S159&lt;&gt;"Account",'pg6'!S159&lt;&gt;"Pending",'pg6'!S159&lt;&gt;"")</f>
        <v>0</v>
      </c>
      <c r="AC2657" s="1" t="str">
        <f>IF(AB2657=TRUE,'pg6'!C159,"")</f>
        <v/>
      </c>
      <c r="AD2657" s="1" t="str">
        <f>IF('pg6'!S159="Ordered",'pg6'!C159,"")</f>
        <v/>
      </c>
      <c r="AE2657" s="2" t="str">
        <f>IF('pg6'!C159&lt;&gt;"",COUNTIF(AD2:AD3002,'pg6'!C159)&gt;4,"--")</f>
        <v>--</v>
      </c>
      <c r="AF2657" s="1" t="str">
        <f>IF(startDate="",0,IF(AND('pg6'!T659&gt;=startDate,'pg6'!T659&lt;=endDate,'pg6'!R659&lt;&gt;""),'pg6'!R659,""))</f>
        <v/>
      </c>
      <c r="AG2657" s="110" t="str">
        <f>IF(AC2657="","",COUNTIFS(AC2:AC3002,AC2657))</f>
        <v/>
      </c>
      <c r="AH2657" s="2" t="str">
        <f ca="1">IFERROR(MONTH('pg6'!T159),"--")</f>
        <v>--</v>
      </c>
      <c r="AI2657" s="1">
        <f ca="1">COUNTIFS(AC2:AC3002,'pg6'!C159,AH2:AH3002,AH2657)</f>
        <v>0</v>
      </c>
    </row>
    <row r="2658" spans="27:35" ht="12.75" customHeight="1">
      <c r="AA2658" s="1">
        <f t="shared" si="42"/>
        <v>2657</v>
      </c>
      <c r="AB2658" s="1" t="b">
        <f>AND('pg6'!S160&lt;&gt;"Cancelled",'pg6'!S160&lt;&gt;"Account",'pg6'!S160&lt;&gt;"Pending",'pg6'!S160&lt;&gt;"")</f>
        <v>0</v>
      </c>
      <c r="AC2658" s="1" t="str">
        <f>IF(AB2658=TRUE,'pg6'!C160,"")</f>
        <v/>
      </c>
      <c r="AD2658" s="1" t="str">
        <f>IF('pg6'!S160="Ordered",'pg6'!C160,"")</f>
        <v/>
      </c>
      <c r="AE2658" s="2" t="str">
        <f>IF('pg6'!C160&lt;&gt;"",COUNTIF(AD2:AD3002,'pg6'!C160)&gt;4,"--")</f>
        <v>--</v>
      </c>
      <c r="AF2658" s="1" t="str">
        <f>IF(startDate="",0,IF(AND('pg6'!T660&gt;=startDate,'pg6'!T660&lt;=endDate,'pg6'!R660&lt;&gt;""),'pg6'!R660,""))</f>
        <v/>
      </c>
      <c r="AG2658" s="110" t="str">
        <f>IF(AC2658="","",COUNTIFS(AC2:AC3002,AC2658))</f>
        <v/>
      </c>
      <c r="AH2658" s="2" t="str">
        <f ca="1">IFERROR(MONTH('pg6'!T160),"--")</f>
        <v>--</v>
      </c>
      <c r="AI2658" s="1">
        <f ca="1">COUNTIFS(AC2:AC3002,'pg6'!C160,AH2:AH3002,AH2658)</f>
        <v>0</v>
      </c>
    </row>
    <row r="2659" spans="27:35" ht="12.75" customHeight="1">
      <c r="AA2659" s="1">
        <f t="shared" si="42"/>
        <v>2658</v>
      </c>
      <c r="AB2659" s="1" t="b">
        <f>AND('pg6'!S161&lt;&gt;"Cancelled",'pg6'!S161&lt;&gt;"Account",'pg6'!S161&lt;&gt;"Pending",'pg6'!S161&lt;&gt;"")</f>
        <v>0</v>
      </c>
      <c r="AC2659" s="1" t="str">
        <f>IF(AB2659=TRUE,'pg6'!C161,"")</f>
        <v/>
      </c>
      <c r="AD2659" s="1" t="str">
        <f>IF('pg6'!S161="Ordered",'pg6'!C161,"")</f>
        <v/>
      </c>
      <c r="AE2659" s="2" t="str">
        <f>IF('pg6'!C161&lt;&gt;"",COUNTIF(AD2:AD3002,'pg6'!C161)&gt;4,"--")</f>
        <v>--</v>
      </c>
      <c r="AF2659" s="1" t="str">
        <f>IF(startDate="",0,IF(AND('pg6'!T661&gt;=startDate,'pg6'!T661&lt;=endDate,'pg6'!R661&lt;&gt;""),'pg6'!R661,""))</f>
        <v/>
      </c>
      <c r="AG2659" s="110" t="str">
        <f>IF(AC2659="","",COUNTIFS(AC2:AC3002,AC2659))</f>
        <v/>
      </c>
      <c r="AH2659" s="2" t="str">
        <f ca="1">IFERROR(MONTH('pg6'!T161),"--")</f>
        <v>--</v>
      </c>
      <c r="AI2659" s="1">
        <f ca="1">COUNTIFS(AC2:AC3002,'pg6'!C161,AH2:AH3002,AH2659)</f>
        <v>0</v>
      </c>
    </row>
    <row r="2660" spans="27:35" ht="12.75" customHeight="1">
      <c r="AA2660" s="1">
        <f t="shared" si="42"/>
        <v>2659</v>
      </c>
      <c r="AB2660" s="1" t="b">
        <f>AND('pg6'!S162&lt;&gt;"Cancelled",'pg6'!S162&lt;&gt;"Account",'pg6'!S162&lt;&gt;"Pending",'pg6'!S162&lt;&gt;"")</f>
        <v>0</v>
      </c>
      <c r="AC2660" s="1" t="str">
        <f>IF(AB2660=TRUE,'pg6'!C162,"")</f>
        <v/>
      </c>
      <c r="AD2660" s="1" t="str">
        <f>IF('pg6'!S162="Ordered",'pg6'!C162,"")</f>
        <v/>
      </c>
      <c r="AE2660" s="2" t="str">
        <f>IF('pg6'!C162&lt;&gt;"",COUNTIF(AD2:AD3002,'pg6'!C162)&gt;4,"--")</f>
        <v>--</v>
      </c>
      <c r="AF2660" s="1" t="str">
        <f>IF(startDate="",0,IF(AND('pg6'!T662&gt;=startDate,'pg6'!T662&lt;=endDate,'pg6'!R662&lt;&gt;""),'pg6'!R662,""))</f>
        <v/>
      </c>
      <c r="AG2660" s="110" t="str">
        <f>IF(AC2660="","",COUNTIFS(AC2:AC3002,AC2660))</f>
        <v/>
      </c>
      <c r="AH2660" s="2" t="str">
        <f ca="1">IFERROR(MONTH('pg6'!T162),"--")</f>
        <v>--</v>
      </c>
      <c r="AI2660" s="1">
        <f ca="1">COUNTIFS(AC2:AC3002,'pg6'!C162,AH2:AH3002,AH2660)</f>
        <v>0</v>
      </c>
    </row>
    <row r="2661" spans="27:35" ht="12.75" customHeight="1">
      <c r="AA2661" s="1">
        <f t="shared" si="42"/>
        <v>2660</v>
      </c>
      <c r="AB2661" s="1" t="b">
        <f>AND('pg6'!S163&lt;&gt;"Cancelled",'pg6'!S163&lt;&gt;"Account",'pg6'!S163&lt;&gt;"Pending",'pg6'!S163&lt;&gt;"")</f>
        <v>0</v>
      </c>
      <c r="AC2661" s="1" t="str">
        <f>IF(AB2661=TRUE,'pg6'!C163,"")</f>
        <v/>
      </c>
      <c r="AD2661" s="1" t="str">
        <f>IF('pg6'!S163="Ordered",'pg6'!C163,"")</f>
        <v/>
      </c>
      <c r="AE2661" s="2" t="str">
        <f>IF('pg6'!C163&lt;&gt;"",COUNTIF(AD2:AD3002,'pg6'!C163)&gt;4,"--")</f>
        <v>--</v>
      </c>
      <c r="AF2661" s="1" t="str">
        <f>IF(startDate="",0,IF(AND('pg6'!T663&gt;=startDate,'pg6'!T663&lt;=endDate,'pg6'!R663&lt;&gt;""),'pg6'!R663,""))</f>
        <v/>
      </c>
      <c r="AG2661" s="110" t="str">
        <f>IF(AC2661="","",COUNTIFS(AC2:AC3002,AC2661))</f>
        <v/>
      </c>
      <c r="AH2661" s="2" t="str">
        <f ca="1">IFERROR(MONTH('pg6'!T163),"--")</f>
        <v>--</v>
      </c>
      <c r="AI2661" s="1">
        <f ca="1">COUNTIFS(AC2:AC3002,'pg6'!C163,AH2:AH3002,AH2661)</f>
        <v>0</v>
      </c>
    </row>
    <row r="2662" spans="27:35" ht="12.75" customHeight="1">
      <c r="AA2662" s="1">
        <f t="shared" si="42"/>
        <v>2661</v>
      </c>
      <c r="AB2662" s="1" t="b">
        <f>AND('pg6'!S164&lt;&gt;"Cancelled",'pg6'!S164&lt;&gt;"Account",'pg6'!S164&lt;&gt;"Pending",'pg6'!S164&lt;&gt;"")</f>
        <v>0</v>
      </c>
      <c r="AC2662" s="1" t="str">
        <f>IF(AB2662=TRUE,'pg6'!C164,"")</f>
        <v/>
      </c>
      <c r="AD2662" s="1" t="str">
        <f>IF('pg6'!S164="Ordered",'pg6'!C164,"")</f>
        <v/>
      </c>
      <c r="AE2662" s="2" t="str">
        <f>IF('pg6'!C164&lt;&gt;"",COUNTIF(AD2:AD3002,'pg6'!C164)&gt;4,"--")</f>
        <v>--</v>
      </c>
      <c r="AF2662" s="1" t="str">
        <f>IF(startDate="",0,IF(AND('pg6'!T664&gt;=startDate,'pg6'!T664&lt;=endDate,'pg6'!R664&lt;&gt;""),'pg6'!R664,""))</f>
        <v/>
      </c>
      <c r="AG2662" s="110" t="str">
        <f>IF(AC2662="","",COUNTIFS(AC2:AC3002,AC2662))</f>
        <v/>
      </c>
      <c r="AH2662" s="2" t="str">
        <f ca="1">IFERROR(MONTH('pg6'!T164),"--")</f>
        <v>--</v>
      </c>
      <c r="AI2662" s="1">
        <f ca="1">COUNTIFS(AC2:AC3002,'pg6'!C164,AH2:AH3002,AH2662)</f>
        <v>0</v>
      </c>
    </row>
    <row r="2663" spans="27:35" ht="12.75" customHeight="1">
      <c r="AA2663" s="1">
        <f t="shared" si="42"/>
        <v>2662</v>
      </c>
      <c r="AB2663" s="1" t="b">
        <f>AND('pg6'!S165&lt;&gt;"Cancelled",'pg6'!S165&lt;&gt;"Account",'pg6'!S165&lt;&gt;"Pending",'pg6'!S165&lt;&gt;"")</f>
        <v>0</v>
      </c>
      <c r="AC2663" s="1" t="str">
        <f>IF(AB2663=TRUE,'pg6'!C165,"")</f>
        <v/>
      </c>
      <c r="AD2663" s="1" t="str">
        <f>IF('pg6'!S165="Ordered",'pg6'!C165,"")</f>
        <v/>
      </c>
      <c r="AE2663" s="2" t="str">
        <f>IF('pg6'!C165&lt;&gt;"",COUNTIF(AD2:AD3002,'pg6'!C165)&gt;4,"--")</f>
        <v>--</v>
      </c>
      <c r="AF2663" s="1" t="str">
        <f>IF(startDate="",0,IF(AND('pg6'!T665&gt;=startDate,'pg6'!T665&lt;=endDate,'pg6'!R665&lt;&gt;""),'pg6'!R665,""))</f>
        <v/>
      </c>
      <c r="AG2663" s="110" t="str">
        <f>IF(AC2663="","",COUNTIFS(AC2:AC3002,AC2663))</f>
        <v/>
      </c>
      <c r="AH2663" s="2" t="str">
        <f ca="1">IFERROR(MONTH('pg6'!T165),"--")</f>
        <v>--</v>
      </c>
      <c r="AI2663" s="1">
        <f ca="1">COUNTIFS(AC2:AC3002,'pg6'!C165,AH2:AH3002,AH2663)</f>
        <v>0</v>
      </c>
    </row>
    <row r="2664" spans="27:35" ht="12.75" customHeight="1">
      <c r="AA2664" s="1">
        <f t="shared" si="42"/>
        <v>2663</v>
      </c>
      <c r="AB2664" s="1" t="b">
        <f>AND('pg6'!S166&lt;&gt;"Cancelled",'pg6'!S166&lt;&gt;"Account",'pg6'!S166&lt;&gt;"Pending",'pg6'!S166&lt;&gt;"")</f>
        <v>0</v>
      </c>
      <c r="AC2664" s="1" t="str">
        <f>IF(AB2664=TRUE,'pg6'!C166,"")</f>
        <v/>
      </c>
      <c r="AD2664" s="1" t="str">
        <f>IF('pg6'!S166="Ordered",'pg6'!C166,"")</f>
        <v/>
      </c>
      <c r="AE2664" s="2" t="str">
        <f>IF('pg6'!C166&lt;&gt;"",COUNTIF(AD2:AD3002,'pg6'!C166)&gt;4,"--")</f>
        <v>--</v>
      </c>
      <c r="AF2664" s="1" t="str">
        <f>IF(startDate="",0,IF(AND('pg6'!T666&gt;=startDate,'pg6'!T666&lt;=endDate,'pg6'!R666&lt;&gt;""),'pg6'!R666,""))</f>
        <v/>
      </c>
      <c r="AG2664" s="110" t="str">
        <f>IF(AC2664="","",COUNTIFS(AC2:AC3002,AC2664))</f>
        <v/>
      </c>
      <c r="AH2664" s="2" t="str">
        <f ca="1">IFERROR(MONTH('pg6'!T166),"--")</f>
        <v>--</v>
      </c>
      <c r="AI2664" s="1">
        <f ca="1">COUNTIFS(AC2:AC3002,'pg6'!C166,AH2:AH3002,AH2664)</f>
        <v>0</v>
      </c>
    </row>
    <row r="2665" spans="27:35" ht="12.75" customHeight="1">
      <c r="AA2665" s="1">
        <f t="shared" si="42"/>
        <v>2664</v>
      </c>
      <c r="AB2665" s="1" t="b">
        <f>AND('pg6'!S167&lt;&gt;"Cancelled",'pg6'!S167&lt;&gt;"Account",'pg6'!S167&lt;&gt;"Pending",'pg6'!S167&lt;&gt;"")</f>
        <v>0</v>
      </c>
      <c r="AC2665" s="1" t="str">
        <f>IF(AB2665=TRUE,'pg6'!C167,"")</f>
        <v/>
      </c>
      <c r="AD2665" s="1" t="str">
        <f>IF('pg6'!S167="Ordered",'pg6'!C167,"")</f>
        <v/>
      </c>
      <c r="AE2665" s="2" t="str">
        <f>IF('pg6'!C167&lt;&gt;"",COUNTIF(AD2:AD3002,'pg6'!C167)&gt;4,"--")</f>
        <v>--</v>
      </c>
      <c r="AF2665" s="1" t="str">
        <f>IF(startDate="",0,IF(AND('pg6'!T667&gt;=startDate,'pg6'!T667&lt;=endDate,'pg6'!R667&lt;&gt;""),'pg6'!R667,""))</f>
        <v/>
      </c>
      <c r="AG2665" s="110" t="str">
        <f>IF(AC2665="","",COUNTIFS(AC2:AC3002,AC2665))</f>
        <v/>
      </c>
      <c r="AH2665" s="2" t="str">
        <f ca="1">IFERROR(MONTH('pg6'!T167),"--")</f>
        <v>--</v>
      </c>
      <c r="AI2665" s="1">
        <f ca="1">COUNTIFS(AC2:AC3002,'pg6'!C167,AH2:AH3002,AH2665)</f>
        <v>0</v>
      </c>
    </row>
    <row r="2666" spans="27:35" ht="12.75" customHeight="1">
      <c r="AA2666" s="1">
        <f t="shared" si="42"/>
        <v>2665</v>
      </c>
      <c r="AB2666" s="1" t="b">
        <f>AND('pg6'!S168&lt;&gt;"Cancelled",'pg6'!S168&lt;&gt;"Account",'pg6'!S168&lt;&gt;"Pending",'pg6'!S168&lt;&gt;"")</f>
        <v>0</v>
      </c>
      <c r="AC2666" s="1" t="str">
        <f>IF(AB2666=TRUE,'pg6'!C168,"")</f>
        <v/>
      </c>
      <c r="AD2666" s="1" t="str">
        <f>IF('pg6'!S168="Ordered",'pg6'!C168,"")</f>
        <v/>
      </c>
      <c r="AE2666" s="2" t="str">
        <f>IF('pg6'!C168&lt;&gt;"",COUNTIF(AD2:AD3002,'pg6'!C168)&gt;4,"--")</f>
        <v>--</v>
      </c>
      <c r="AF2666" s="1" t="str">
        <f>IF(startDate="",0,IF(AND('pg6'!T668&gt;=startDate,'pg6'!T668&lt;=endDate,'pg6'!R668&lt;&gt;""),'pg6'!R668,""))</f>
        <v/>
      </c>
      <c r="AG2666" s="110" t="str">
        <f>IF(AC2666="","",COUNTIFS(AC2:AC3002,AC2666))</f>
        <v/>
      </c>
      <c r="AH2666" s="2" t="str">
        <f ca="1">IFERROR(MONTH('pg6'!T168),"--")</f>
        <v>--</v>
      </c>
      <c r="AI2666" s="1">
        <f ca="1">COUNTIFS(AC2:AC3002,'pg6'!C168,AH2:AH3002,AH2666)</f>
        <v>0</v>
      </c>
    </row>
    <row r="2667" spans="27:35" ht="12.75" customHeight="1">
      <c r="AA2667" s="1">
        <f t="shared" si="42"/>
        <v>2666</v>
      </c>
      <c r="AB2667" s="1" t="b">
        <f>AND('pg6'!S169&lt;&gt;"Cancelled",'pg6'!S169&lt;&gt;"Account",'pg6'!S169&lt;&gt;"Pending",'pg6'!S169&lt;&gt;"")</f>
        <v>0</v>
      </c>
      <c r="AC2667" s="1" t="str">
        <f>IF(AB2667=TRUE,'pg6'!C169,"")</f>
        <v/>
      </c>
      <c r="AD2667" s="1" t="str">
        <f>IF('pg6'!S169="Ordered",'pg6'!C169,"")</f>
        <v/>
      </c>
      <c r="AE2667" s="2" t="str">
        <f>IF('pg6'!C169&lt;&gt;"",COUNTIF(AD2:AD3002,'pg6'!C169)&gt;4,"--")</f>
        <v>--</v>
      </c>
      <c r="AF2667" s="1" t="str">
        <f>IF(startDate="",0,IF(AND('pg6'!T669&gt;=startDate,'pg6'!T669&lt;=endDate,'pg6'!R669&lt;&gt;""),'pg6'!R669,""))</f>
        <v/>
      </c>
      <c r="AG2667" s="110" t="str">
        <f>IF(AC2667="","",COUNTIFS(AC2:AC3002,AC2667))</f>
        <v/>
      </c>
      <c r="AH2667" s="2" t="str">
        <f ca="1">IFERROR(MONTH('pg6'!T169),"--")</f>
        <v>--</v>
      </c>
      <c r="AI2667" s="1">
        <f ca="1">COUNTIFS(AC2:AC3002,'pg6'!C169,AH2:AH3002,AH2667)</f>
        <v>0</v>
      </c>
    </row>
    <row r="2668" spans="27:35" ht="12.75" customHeight="1">
      <c r="AA2668" s="1">
        <f t="shared" si="42"/>
        <v>2667</v>
      </c>
      <c r="AB2668" s="1" t="b">
        <f>AND('pg6'!S170&lt;&gt;"Cancelled",'pg6'!S170&lt;&gt;"Account",'pg6'!S170&lt;&gt;"Pending",'pg6'!S170&lt;&gt;"")</f>
        <v>0</v>
      </c>
      <c r="AC2668" s="1" t="str">
        <f>IF(AB2668=TRUE,'pg6'!C170,"")</f>
        <v/>
      </c>
      <c r="AD2668" s="1" t="str">
        <f>IF('pg6'!S170="Ordered",'pg6'!C170,"")</f>
        <v/>
      </c>
      <c r="AE2668" s="2" t="str">
        <f>IF('pg6'!C170&lt;&gt;"",COUNTIF(AD2:AD3002,'pg6'!C170)&gt;4,"--")</f>
        <v>--</v>
      </c>
      <c r="AF2668" s="1" t="str">
        <f>IF(startDate="",0,IF(AND('pg6'!T670&gt;=startDate,'pg6'!T670&lt;=endDate,'pg6'!R670&lt;&gt;""),'pg6'!R670,""))</f>
        <v/>
      </c>
      <c r="AG2668" s="110" t="str">
        <f>IF(AC2668="","",COUNTIFS(AC2:AC3002,AC2668))</f>
        <v/>
      </c>
      <c r="AH2668" s="2" t="str">
        <f ca="1">IFERROR(MONTH('pg6'!T170),"--")</f>
        <v>--</v>
      </c>
      <c r="AI2668" s="1">
        <f ca="1">COUNTIFS(AC2:AC3002,'pg6'!C170,AH2:AH3002,AH2668)</f>
        <v>0</v>
      </c>
    </row>
    <row r="2669" spans="27:35" ht="12.75" customHeight="1">
      <c r="AA2669" s="1">
        <f t="shared" si="42"/>
        <v>2668</v>
      </c>
      <c r="AB2669" s="1" t="b">
        <f>AND('pg6'!S171&lt;&gt;"Cancelled",'pg6'!S171&lt;&gt;"Account",'pg6'!S171&lt;&gt;"Pending",'pg6'!S171&lt;&gt;"")</f>
        <v>0</v>
      </c>
      <c r="AC2669" s="1" t="str">
        <f>IF(AB2669=TRUE,'pg6'!C171,"")</f>
        <v/>
      </c>
      <c r="AD2669" s="1" t="str">
        <f>IF('pg6'!S171="Ordered",'pg6'!C171,"")</f>
        <v/>
      </c>
      <c r="AE2669" s="2" t="str">
        <f>IF('pg6'!C171&lt;&gt;"",COUNTIF(AD2:AD3002,'pg6'!C171)&gt;4,"--")</f>
        <v>--</v>
      </c>
      <c r="AF2669" s="1" t="str">
        <f>IF(startDate="",0,IF(AND('pg6'!T671&gt;=startDate,'pg6'!T671&lt;=endDate,'pg6'!R671&lt;&gt;""),'pg6'!R671,""))</f>
        <v/>
      </c>
      <c r="AG2669" s="110" t="str">
        <f>IF(AC2669="","",COUNTIFS(AC2:AC3002,AC2669))</f>
        <v/>
      </c>
      <c r="AH2669" s="2" t="str">
        <f ca="1">IFERROR(MONTH('pg6'!T171),"--")</f>
        <v>--</v>
      </c>
      <c r="AI2669" s="1">
        <f ca="1">COUNTIFS(AC2:AC3002,'pg6'!C171,AH2:AH3002,AH2669)</f>
        <v>0</v>
      </c>
    </row>
    <row r="2670" spans="27:35" ht="12.75" customHeight="1">
      <c r="AA2670" s="1">
        <f t="shared" si="42"/>
        <v>2669</v>
      </c>
      <c r="AB2670" s="1" t="b">
        <f>AND('pg6'!S172&lt;&gt;"Cancelled",'pg6'!S172&lt;&gt;"Account",'pg6'!S172&lt;&gt;"Pending",'pg6'!S172&lt;&gt;"")</f>
        <v>0</v>
      </c>
      <c r="AC2670" s="1" t="str">
        <f>IF(AB2670=TRUE,'pg6'!C172,"")</f>
        <v/>
      </c>
      <c r="AD2670" s="1" t="str">
        <f>IF('pg6'!S172="Ordered",'pg6'!C172,"")</f>
        <v/>
      </c>
      <c r="AE2670" s="2" t="str">
        <f>IF('pg6'!C172&lt;&gt;"",COUNTIF(AD2:AD3002,'pg6'!C172)&gt;4,"--")</f>
        <v>--</v>
      </c>
      <c r="AF2670" s="1" t="str">
        <f>IF(startDate="",0,IF(AND('pg6'!T672&gt;=startDate,'pg6'!T672&lt;=endDate,'pg6'!R672&lt;&gt;""),'pg6'!R672,""))</f>
        <v/>
      </c>
      <c r="AG2670" s="110" t="str">
        <f>IF(AC2670="","",COUNTIFS(AC2:AC3002,AC2670))</f>
        <v/>
      </c>
      <c r="AH2670" s="2" t="str">
        <f ca="1">IFERROR(MONTH('pg6'!T172),"--")</f>
        <v>--</v>
      </c>
      <c r="AI2670" s="1">
        <f ca="1">COUNTIFS(AC2:AC3002,'pg6'!C172,AH2:AH3002,AH2670)</f>
        <v>0</v>
      </c>
    </row>
    <row r="2671" spans="27:35" ht="12.75" customHeight="1">
      <c r="AA2671" s="1">
        <f t="shared" si="42"/>
        <v>2670</v>
      </c>
      <c r="AB2671" s="1" t="b">
        <f>AND('pg6'!S173&lt;&gt;"Cancelled",'pg6'!S173&lt;&gt;"Account",'pg6'!S173&lt;&gt;"Pending",'pg6'!S173&lt;&gt;"")</f>
        <v>0</v>
      </c>
      <c r="AC2671" s="1" t="str">
        <f>IF(AB2671=TRUE,'pg6'!C173,"")</f>
        <v/>
      </c>
      <c r="AD2671" s="1" t="str">
        <f>IF('pg6'!S173="Ordered",'pg6'!C173,"")</f>
        <v/>
      </c>
      <c r="AE2671" s="2" t="str">
        <f>IF('pg6'!C173&lt;&gt;"",COUNTIF(AD2:AD3002,'pg6'!C173)&gt;4,"--")</f>
        <v>--</v>
      </c>
      <c r="AF2671" s="1" t="str">
        <f>IF(startDate="",0,IF(AND('pg6'!T673&gt;=startDate,'pg6'!T673&lt;=endDate,'pg6'!R673&lt;&gt;""),'pg6'!R673,""))</f>
        <v/>
      </c>
      <c r="AG2671" s="110" t="str">
        <f>IF(AC2671="","",COUNTIFS(AC2:AC3002,AC2671))</f>
        <v/>
      </c>
      <c r="AH2671" s="2" t="str">
        <f ca="1">IFERROR(MONTH('pg6'!T173),"--")</f>
        <v>--</v>
      </c>
      <c r="AI2671" s="1">
        <f ca="1">COUNTIFS(AC2:AC3002,'pg6'!C173,AH2:AH3002,AH2671)</f>
        <v>0</v>
      </c>
    </row>
    <row r="2672" spans="27:35" ht="12.75" customHeight="1">
      <c r="AA2672" s="1">
        <f t="shared" si="42"/>
        <v>2671</v>
      </c>
      <c r="AB2672" s="1" t="b">
        <f>AND('pg6'!S174&lt;&gt;"Cancelled",'pg6'!S174&lt;&gt;"Account",'pg6'!S174&lt;&gt;"Pending",'pg6'!S174&lt;&gt;"")</f>
        <v>0</v>
      </c>
      <c r="AC2672" s="1" t="str">
        <f>IF(AB2672=TRUE,'pg6'!C174,"")</f>
        <v/>
      </c>
      <c r="AD2672" s="1" t="str">
        <f>IF('pg6'!S174="Ordered",'pg6'!C174,"")</f>
        <v/>
      </c>
      <c r="AE2672" s="2" t="str">
        <f>IF('pg6'!C174&lt;&gt;"",COUNTIF(AD2:AD3002,'pg6'!C174)&gt;4,"--")</f>
        <v>--</v>
      </c>
      <c r="AF2672" s="1" t="str">
        <f>IF(startDate="",0,IF(AND('pg6'!T674&gt;=startDate,'pg6'!T674&lt;=endDate,'pg6'!R674&lt;&gt;""),'pg6'!R674,""))</f>
        <v/>
      </c>
      <c r="AG2672" s="110" t="str">
        <f>IF(AC2672="","",COUNTIFS(AC2:AC3002,AC2672))</f>
        <v/>
      </c>
      <c r="AH2672" s="2" t="str">
        <f ca="1">IFERROR(MONTH('pg6'!T174),"--")</f>
        <v>--</v>
      </c>
      <c r="AI2672" s="1">
        <f ca="1">COUNTIFS(AC2:AC3002,'pg6'!C174,AH2:AH3002,AH2672)</f>
        <v>0</v>
      </c>
    </row>
    <row r="2673" spans="27:35" ht="12.75" customHeight="1">
      <c r="AA2673" s="1">
        <f t="shared" si="42"/>
        <v>2672</v>
      </c>
      <c r="AB2673" s="1" t="b">
        <f>AND('pg6'!S175&lt;&gt;"Cancelled",'pg6'!S175&lt;&gt;"Account",'pg6'!S175&lt;&gt;"Pending",'pg6'!S175&lt;&gt;"")</f>
        <v>0</v>
      </c>
      <c r="AC2673" s="1" t="str">
        <f>IF(AB2673=TRUE,'pg6'!C175,"")</f>
        <v/>
      </c>
      <c r="AD2673" s="1" t="str">
        <f>IF('pg6'!S175="Ordered",'pg6'!C175,"")</f>
        <v/>
      </c>
      <c r="AE2673" s="2" t="str">
        <f>IF('pg6'!C175&lt;&gt;"",COUNTIF(AD2:AD3002,'pg6'!C175)&gt;4,"--")</f>
        <v>--</v>
      </c>
      <c r="AF2673" s="1" t="str">
        <f>IF(startDate="",0,IF(AND('pg6'!T675&gt;=startDate,'pg6'!T675&lt;=endDate,'pg6'!R675&lt;&gt;""),'pg6'!R675,""))</f>
        <v/>
      </c>
      <c r="AG2673" s="110" t="str">
        <f>IF(AC2673="","",COUNTIFS(AC2:AC3002,AC2673))</f>
        <v/>
      </c>
      <c r="AH2673" s="2" t="str">
        <f ca="1">IFERROR(MONTH('pg6'!T175),"--")</f>
        <v>--</v>
      </c>
      <c r="AI2673" s="1">
        <f ca="1">COUNTIFS(AC2:AC3002,'pg6'!C175,AH2:AH3002,AH2673)</f>
        <v>0</v>
      </c>
    </row>
    <row r="2674" spans="27:35" ht="12.75" customHeight="1">
      <c r="AA2674" s="1">
        <f t="shared" si="42"/>
        <v>2673</v>
      </c>
      <c r="AB2674" s="1" t="b">
        <f>AND('pg6'!S176&lt;&gt;"Cancelled",'pg6'!S176&lt;&gt;"Account",'pg6'!S176&lt;&gt;"Pending",'pg6'!S176&lt;&gt;"")</f>
        <v>0</v>
      </c>
      <c r="AC2674" s="1" t="str">
        <f>IF(AB2674=TRUE,'pg6'!C176,"")</f>
        <v/>
      </c>
      <c r="AD2674" s="1" t="str">
        <f>IF('pg6'!S176="Ordered",'pg6'!C176,"")</f>
        <v/>
      </c>
      <c r="AE2674" s="2" t="str">
        <f>IF('pg6'!C176&lt;&gt;"",COUNTIF(AD2:AD3002,'pg6'!C176)&gt;4,"--")</f>
        <v>--</v>
      </c>
      <c r="AF2674" s="1" t="str">
        <f>IF(startDate="",0,IF(AND('pg6'!T676&gt;=startDate,'pg6'!T676&lt;=endDate,'pg6'!R676&lt;&gt;""),'pg6'!R676,""))</f>
        <v/>
      </c>
      <c r="AG2674" s="110" t="str">
        <f>IF(AC2674="","",COUNTIFS(AC2:AC3002,AC2674))</f>
        <v/>
      </c>
      <c r="AH2674" s="2" t="str">
        <f ca="1">IFERROR(MONTH('pg6'!T176),"--")</f>
        <v>--</v>
      </c>
      <c r="AI2674" s="1">
        <f ca="1">COUNTIFS(AC2:AC3002,'pg6'!C176,AH2:AH3002,AH2674)</f>
        <v>0</v>
      </c>
    </row>
    <row r="2675" spans="27:35" ht="12.75" customHeight="1">
      <c r="AA2675" s="1">
        <f t="shared" si="42"/>
        <v>2674</v>
      </c>
      <c r="AB2675" s="1" t="b">
        <f>AND('pg6'!S177&lt;&gt;"Cancelled",'pg6'!S177&lt;&gt;"Account",'pg6'!S177&lt;&gt;"Pending",'pg6'!S177&lt;&gt;"")</f>
        <v>0</v>
      </c>
      <c r="AC2675" s="1" t="str">
        <f>IF(AB2675=TRUE,'pg6'!C177,"")</f>
        <v/>
      </c>
      <c r="AD2675" s="1" t="str">
        <f>IF('pg6'!S177="Ordered",'pg6'!C177,"")</f>
        <v/>
      </c>
      <c r="AE2675" s="2" t="str">
        <f>IF('pg6'!C177&lt;&gt;"",COUNTIF(AD2:AD3002,'pg6'!C177)&gt;4,"--")</f>
        <v>--</v>
      </c>
      <c r="AF2675" s="1" t="str">
        <f>IF(startDate="",0,IF(AND('pg6'!T677&gt;=startDate,'pg6'!T677&lt;=endDate,'pg6'!R677&lt;&gt;""),'pg6'!R677,""))</f>
        <v/>
      </c>
      <c r="AG2675" s="110" t="str">
        <f>IF(AC2675="","",COUNTIFS(AC2:AC3002,AC2675))</f>
        <v/>
      </c>
      <c r="AH2675" s="2" t="str">
        <f ca="1">IFERROR(MONTH('pg6'!T177),"--")</f>
        <v>--</v>
      </c>
      <c r="AI2675" s="1">
        <f ca="1">COUNTIFS(AC2:AC3002,'pg6'!C177,AH2:AH3002,AH2675)</f>
        <v>0</v>
      </c>
    </row>
    <row r="2676" spans="27:35" ht="12.75" customHeight="1">
      <c r="AA2676" s="1">
        <f t="shared" si="42"/>
        <v>2675</v>
      </c>
      <c r="AB2676" s="1" t="b">
        <f>AND('pg6'!S178&lt;&gt;"Cancelled",'pg6'!S178&lt;&gt;"Account",'pg6'!S178&lt;&gt;"Pending",'pg6'!S178&lt;&gt;"")</f>
        <v>0</v>
      </c>
      <c r="AC2676" s="1" t="str">
        <f>IF(AB2676=TRUE,'pg6'!C178,"")</f>
        <v/>
      </c>
      <c r="AD2676" s="1" t="str">
        <f>IF('pg6'!S178="Ordered",'pg6'!C178,"")</f>
        <v/>
      </c>
      <c r="AE2676" s="2" t="str">
        <f>IF('pg6'!C178&lt;&gt;"",COUNTIF(AD2:AD3002,'pg6'!C178)&gt;4,"--")</f>
        <v>--</v>
      </c>
      <c r="AF2676" s="1" t="str">
        <f>IF(startDate="",0,IF(AND('pg6'!T678&gt;=startDate,'pg6'!T678&lt;=endDate,'pg6'!R678&lt;&gt;""),'pg6'!R678,""))</f>
        <v/>
      </c>
      <c r="AG2676" s="110" t="str">
        <f>IF(AC2676="","",COUNTIFS(AC2:AC3002,AC2676))</f>
        <v/>
      </c>
      <c r="AH2676" s="2" t="str">
        <f ca="1">IFERROR(MONTH('pg6'!T178),"--")</f>
        <v>--</v>
      </c>
      <c r="AI2676" s="1">
        <f ca="1">COUNTIFS(AC2:AC3002,'pg6'!C178,AH2:AH3002,AH2676)</f>
        <v>0</v>
      </c>
    </row>
    <row r="2677" spans="27:35" ht="12.75" customHeight="1">
      <c r="AA2677" s="1">
        <f t="shared" si="42"/>
        <v>2676</v>
      </c>
      <c r="AB2677" s="1" t="b">
        <f>AND('pg6'!S179&lt;&gt;"Cancelled",'pg6'!S179&lt;&gt;"Account",'pg6'!S179&lt;&gt;"Pending",'pg6'!S179&lt;&gt;"")</f>
        <v>0</v>
      </c>
      <c r="AC2677" s="1" t="str">
        <f>IF(AB2677=TRUE,'pg6'!C179,"")</f>
        <v/>
      </c>
      <c r="AD2677" s="1" t="str">
        <f>IF('pg6'!S179="Ordered",'pg6'!C179,"")</f>
        <v/>
      </c>
      <c r="AE2677" s="2" t="str">
        <f>IF('pg6'!C179&lt;&gt;"",COUNTIF(AD2:AD3002,'pg6'!C179)&gt;4,"--")</f>
        <v>--</v>
      </c>
      <c r="AF2677" s="1" t="str">
        <f>IF(startDate="",0,IF(AND('pg6'!T679&gt;=startDate,'pg6'!T679&lt;=endDate,'pg6'!R679&lt;&gt;""),'pg6'!R679,""))</f>
        <v/>
      </c>
      <c r="AG2677" s="110" t="str">
        <f>IF(AC2677="","",COUNTIFS(AC2:AC3002,AC2677))</f>
        <v/>
      </c>
      <c r="AH2677" s="2" t="str">
        <f ca="1">IFERROR(MONTH('pg6'!T179),"--")</f>
        <v>--</v>
      </c>
      <c r="AI2677" s="1">
        <f ca="1">COUNTIFS(AC2:AC3002,'pg6'!C179,AH2:AH3002,AH2677)</f>
        <v>0</v>
      </c>
    </row>
    <row r="2678" spans="27:35" ht="12.75" customHeight="1">
      <c r="AA2678" s="1">
        <f t="shared" si="42"/>
        <v>2677</v>
      </c>
      <c r="AB2678" s="1" t="b">
        <f>AND('pg6'!S180&lt;&gt;"Cancelled",'pg6'!S180&lt;&gt;"Account",'pg6'!S180&lt;&gt;"Pending",'pg6'!S180&lt;&gt;"")</f>
        <v>0</v>
      </c>
      <c r="AC2678" s="1" t="str">
        <f>IF(AB2678=TRUE,'pg6'!C180,"")</f>
        <v/>
      </c>
      <c r="AD2678" s="1" t="str">
        <f>IF('pg6'!S180="Ordered",'pg6'!C180,"")</f>
        <v/>
      </c>
      <c r="AE2678" s="2" t="str">
        <f>IF('pg6'!C180&lt;&gt;"",COUNTIF(AD2:AD3002,'pg6'!C180)&gt;4,"--")</f>
        <v>--</v>
      </c>
      <c r="AF2678" s="1" t="str">
        <f>IF(startDate="",0,IF(AND('pg6'!T680&gt;=startDate,'pg6'!T680&lt;=endDate,'pg6'!R680&lt;&gt;""),'pg6'!R680,""))</f>
        <v/>
      </c>
      <c r="AG2678" s="110" t="str">
        <f>IF(AC2678="","",COUNTIFS(AC2:AC3002,AC2678))</f>
        <v/>
      </c>
      <c r="AH2678" s="2" t="str">
        <f ca="1">IFERROR(MONTH('pg6'!T180),"--")</f>
        <v>--</v>
      </c>
      <c r="AI2678" s="1">
        <f ca="1">COUNTIFS(AC2:AC3002,'pg6'!C180,AH2:AH3002,AH2678)</f>
        <v>0</v>
      </c>
    </row>
    <row r="2679" spans="27:35" ht="12.75" customHeight="1">
      <c r="AA2679" s="1">
        <f t="shared" si="42"/>
        <v>2678</v>
      </c>
      <c r="AB2679" s="1" t="b">
        <f>AND('pg6'!S181&lt;&gt;"Cancelled",'pg6'!S181&lt;&gt;"Account",'pg6'!S181&lt;&gt;"Pending",'pg6'!S181&lt;&gt;"")</f>
        <v>0</v>
      </c>
      <c r="AC2679" s="1" t="str">
        <f>IF(AB2679=TRUE,'pg6'!C181,"")</f>
        <v/>
      </c>
      <c r="AD2679" s="1" t="str">
        <f>IF('pg6'!S181="Ordered",'pg6'!C181,"")</f>
        <v/>
      </c>
      <c r="AE2679" s="2" t="str">
        <f>IF('pg6'!C181&lt;&gt;"",COUNTIF(AD2:AD3002,'pg6'!C181)&gt;4,"--")</f>
        <v>--</v>
      </c>
      <c r="AF2679" s="1" t="str">
        <f>IF(startDate="",0,IF(AND('pg6'!T681&gt;=startDate,'pg6'!T681&lt;=endDate,'pg6'!R681&lt;&gt;""),'pg6'!R681,""))</f>
        <v/>
      </c>
      <c r="AG2679" s="110" t="str">
        <f>IF(AC2679="","",COUNTIFS(AC2:AC3002,AC2679))</f>
        <v/>
      </c>
      <c r="AH2679" s="2" t="str">
        <f ca="1">IFERROR(MONTH('pg6'!T181),"--")</f>
        <v>--</v>
      </c>
      <c r="AI2679" s="1">
        <f ca="1">COUNTIFS(AC2:AC3002,'pg6'!C181,AH2:AH3002,AH2679)</f>
        <v>0</v>
      </c>
    </row>
    <row r="2680" spans="27:35" ht="12.75" customHeight="1">
      <c r="AA2680" s="1">
        <f t="shared" si="42"/>
        <v>2679</v>
      </c>
      <c r="AB2680" s="1" t="b">
        <f>AND('pg6'!S182&lt;&gt;"Cancelled",'pg6'!S182&lt;&gt;"Account",'pg6'!S182&lt;&gt;"Pending",'pg6'!S182&lt;&gt;"")</f>
        <v>0</v>
      </c>
      <c r="AC2680" s="1" t="str">
        <f>IF(AB2680=TRUE,'pg6'!C182,"")</f>
        <v/>
      </c>
      <c r="AD2680" s="1" t="str">
        <f>IF('pg6'!S182="Ordered",'pg6'!C182,"")</f>
        <v/>
      </c>
      <c r="AE2680" s="2" t="str">
        <f>IF('pg6'!C182&lt;&gt;"",COUNTIF(AD2:AD3002,'pg6'!C182)&gt;4,"--")</f>
        <v>--</v>
      </c>
      <c r="AF2680" s="1" t="str">
        <f>IF(startDate="",0,IF(AND('pg6'!T682&gt;=startDate,'pg6'!T682&lt;=endDate,'pg6'!R682&lt;&gt;""),'pg6'!R682,""))</f>
        <v/>
      </c>
      <c r="AG2680" s="110" t="str">
        <f>IF(AC2680="","",COUNTIFS(AC2:AC3002,AC2680))</f>
        <v/>
      </c>
      <c r="AH2680" s="2" t="str">
        <f ca="1">IFERROR(MONTH('pg6'!T182),"--")</f>
        <v>--</v>
      </c>
      <c r="AI2680" s="1">
        <f ca="1">COUNTIFS(AC2:AC3002,'pg6'!C182,AH2:AH3002,AH2680)</f>
        <v>0</v>
      </c>
    </row>
    <row r="2681" spans="27:35" ht="12.75" customHeight="1">
      <c r="AA2681" s="1">
        <f t="shared" si="42"/>
        <v>2680</v>
      </c>
      <c r="AB2681" s="1" t="b">
        <f>AND('pg6'!S183&lt;&gt;"Cancelled",'pg6'!S183&lt;&gt;"Account",'pg6'!S183&lt;&gt;"Pending",'pg6'!S183&lt;&gt;"")</f>
        <v>0</v>
      </c>
      <c r="AC2681" s="1" t="str">
        <f>IF(AB2681=TRUE,'pg6'!C183,"")</f>
        <v/>
      </c>
      <c r="AD2681" s="1" t="str">
        <f>IF('pg6'!S183="Ordered",'pg6'!C183,"")</f>
        <v/>
      </c>
      <c r="AE2681" s="2" t="str">
        <f>IF('pg6'!C183&lt;&gt;"",COUNTIF(AD2:AD3002,'pg6'!C183)&gt;4,"--")</f>
        <v>--</v>
      </c>
      <c r="AF2681" s="1" t="str">
        <f>IF(startDate="",0,IF(AND('pg6'!T683&gt;=startDate,'pg6'!T683&lt;=endDate,'pg6'!R683&lt;&gt;""),'pg6'!R683,""))</f>
        <v/>
      </c>
      <c r="AG2681" s="110" t="str">
        <f>IF(AC2681="","",COUNTIFS(AC2:AC3002,AC2681))</f>
        <v/>
      </c>
      <c r="AH2681" s="2" t="str">
        <f ca="1">IFERROR(MONTH('pg6'!T183),"--")</f>
        <v>--</v>
      </c>
      <c r="AI2681" s="1">
        <f ca="1">COUNTIFS(AC2:AC3002,'pg6'!C183,AH2:AH3002,AH2681)</f>
        <v>0</v>
      </c>
    </row>
    <row r="2682" spans="27:35" ht="12.75" customHeight="1">
      <c r="AA2682" s="1">
        <f t="shared" si="42"/>
        <v>2681</v>
      </c>
      <c r="AB2682" s="1" t="b">
        <f>AND('pg6'!S184&lt;&gt;"Cancelled",'pg6'!S184&lt;&gt;"Account",'pg6'!S184&lt;&gt;"Pending",'pg6'!S184&lt;&gt;"")</f>
        <v>0</v>
      </c>
      <c r="AC2682" s="1" t="str">
        <f>IF(AB2682=TRUE,'pg6'!C184,"")</f>
        <v/>
      </c>
      <c r="AD2682" s="1" t="str">
        <f>IF('pg6'!S184="Ordered",'pg6'!C184,"")</f>
        <v/>
      </c>
      <c r="AE2682" s="2" t="str">
        <f>IF('pg6'!C184&lt;&gt;"",COUNTIF(AD2:AD3002,'pg6'!C184)&gt;4,"--")</f>
        <v>--</v>
      </c>
      <c r="AF2682" s="1" t="str">
        <f>IF(startDate="",0,IF(AND('pg6'!T684&gt;=startDate,'pg6'!T684&lt;=endDate,'pg6'!R684&lt;&gt;""),'pg6'!R684,""))</f>
        <v/>
      </c>
      <c r="AG2682" s="110" t="str">
        <f>IF(AC2682="","",COUNTIFS(AC2:AC3002,AC2682))</f>
        <v/>
      </c>
      <c r="AH2682" s="2" t="str">
        <f ca="1">IFERROR(MONTH('pg6'!T184),"--")</f>
        <v>--</v>
      </c>
      <c r="AI2682" s="1">
        <f ca="1">COUNTIFS(AC2:AC3002,'pg6'!C184,AH2:AH3002,AH2682)</f>
        <v>0</v>
      </c>
    </row>
    <row r="2683" spans="27:35" ht="12.75" customHeight="1">
      <c r="AA2683" s="1">
        <f t="shared" si="42"/>
        <v>2682</v>
      </c>
      <c r="AB2683" s="1" t="b">
        <f>AND('pg6'!S185&lt;&gt;"Cancelled",'pg6'!S185&lt;&gt;"Account",'pg6'!S185&lt;&gt;"Pending",'pg6'!S185&lt;&gt;"")</f>
        <v>0</v>
      </c>
      <c r="AC2683" s="1" t="str">
        <f>IF(AB2683=TRUE,'pg6'!C185,"")</f>
        <v/>
      </c>
      <c r="AD2683" s="1" t="str">
        <f>IF('pg6'!S185="Ordered",'pg6'!C185,"")</f>
        <v/>
      </c>
      <c r="AE2683" s="2" t="str">
        <f>IF('pg6'!C185&lt;&gt;"",COUNTIF(AD2:AD3002,'pg6'!C185)&gt;4,"--")</f>
        <v>--</v>
      </c>
      <c r="AF2683" s="1" t="str">
        <f>IF(startDate="",0,IF(AND('pg6'!T685&gt;=startDate,'pg6'!T685&lt;=endDate,'pg6'!R685&lt;&gt;""),'pg6'!R685,""))</f>
        <v/>
      </c>
      <c r="AG2683" s="110" t="str">
        <f>IF(AC2683="","",COUNTIFS(AC2:AC3002,AC2683))</f>
        <v/>
      </c>
      <c r="AH2683" s="2" t="str">
        <f ca="1">IFERROR(MONTH('pg6'!T185),"--")</f>
        <v>--</v>
      </c>
      <c r="AI2683" s="1">
        <f ca="1">COUNTIFS(AC2:AC3002,'pg6'!C185,AH2:AH3002,AH2683)</f>
        <v>0</v>
      </c>
    </row>
    <row r="2684" spans="27:35" ht="12.75" customHeight="1">
      <c r="AA2684" s="1">
        <f t="shared" si="42"/>
        <v>2683</v>
      </c>
      <c r="AB2684" s="1" t="b">
        <f>AND('pg6'!S186&lt;&gt;"Cancelled",'pg6'!S186&lt;&gt;"Account",'pg6'!S186&lt;&gt;"Pending",'pg6'!S186&lt;&gt;"")</f>
        <v>0</v>
      </c>
      <c r="AC2684" s="1" t="str">
        <f>IF(AB2684=TRUE,'pg6'!C186,"")</f>
        <v/>
      </c>
      <c r="AD2684" s="1" t="str">
        <f>IF('pg6'!S186="Ordered",'pg6'!C186,"")</f>
        <v/>
      </c>
      <c r="AE2684" s="2" t="str">
        <f>IF('pg6'!C186&lt;&gt;"",COUNTIF(AD2:AD3002,'pg6'!C186)&gt;4,"--")</f>
        <v>--</v>
      </c>
      <c r="AF2684" s="1" t="str">
        <f>IF(startDate="",0,IF(AND('pg6'!T686&gt;=startDate,'pg6'!T686&lt;=endDate,'pg6'!R686&lt;&gt;""),'pg6'!R686,""))</f>
        <v/>
      </c>
      <c r="AG2684" s="110" t="str">
        <f>IF(AC2684="","",COUNTIFS(AC2:AC3002,AC2684))</f>
        <v/>
      </c>
      <c r="AH2684" s="2" t="str">
        <f ca="1">IFERROR(MONTH('pg6'!T186),"--")</f>
        <v>--</v>
      </c>
      <c r="AI2684" s="1">
        <f ca="1">COUNTIFS(AC2:AC3002,'pg6'!C186,AH2:AH3002,AH2684)</f>
        <v>0</v>
      </c>
    </row>
    <row r="2685" spans="27:35" ht="12.75" customHeight="1">
      <c r="AA2685" s="1">
        <f t="shared" si="42"/>
        <v>2684</v>
      </c>
      <c r="AB2685" s="1" t="b">
        <f>AND('pg6'!S187&lt;&gt;"Cancelled",'pg6'!S187&lt;&gt;"Account",'pg6'!S187&lt;&gt;"Pending",'pg6'!S187&lt;&gt;"")</f>
        <v>0</v>
      </c>
      <c r="AC2685" s="1" t="str">
        <f>IF(AB2685=TRUE,'pg6'!C187,"")</f>
        <v/>
      </c>
      <c r="AD2685" s="1" t="str">
        <f>IF('pg6'!S187="Ordered",'pg6'!C187,"")</f>
        <v/>
      </c>
      <c r="AE2685" s="2" t="str">
        <f>IF('pg6'!C187&lt;&gt;"",COUNTIF(AD2:AD3002,'pg6'!C187)&gt;4,"--")</f>
        <v>--</v>
      </c>
      <c r="AF2685" s="1" t="str">
        <f>IF(startDate="",0,IF(AND('pg6'!T687&gt;=startDate,'pg6'!T687&lt;=endDate,'pg6'!R687&lt;&gt;""),'pg6'!R687,""))</f>
        <v/>
      </c>
      <c r="AG2685" s="110" t="str">
        <f>IF(AC2685="","",COUNTIFS(AC2:AC3002,AC2685))</f>
        <v/>
      </c>
      <c r="AH2685" s="2" t="str">
        <f ca="1">IFERROR(MONTH('pg6'!T187),"--")</f>
        <v>--</v>
      </c>
      <c r="AI2685" s="1">
        <f ca="1">COUNTIFS(AC2:AC3002,'pg6'!C187,AH2:AH3002,AH2685)</f>
        <v>0</v>
      </c>
    </row>
    <row r="2686" spans="27:35" ht="12.75" customHeight="1">
      <c r="AA2686" s="1">
        <f t="shared" si="42"/>
        <v>2685</v>
      </c>
      <c r="AB2686" s="1" t="b">
        <f>AND('pg6'!S188&lt;&gt;"Cancelled",'pg6'!S188&lt;&gt;"Account",'pg6'!S188&lt;&gt;"Pending",'pg6'!S188&lt;&gt;"")</f>
        <v>0</v>
      </c>
      <c r="AC2686" s="1" t="str">
        <f>IF(AB2686=TRUE,'pg6'!C188,"")</f>
        <v/>
      </c>
      <c r="AD2686" s="1" t="str">
        <f>IF('pg6'!S188="Ordered",'pg6'!C188,"")</f>
        <v/>
      </c>
      <c r="AE2686" s="2" t="str">
        <f>IF('pg6'!C188&lt;&gt;"",COUNTIF(AD2:AD3002,'pg6'!C188)&gt;4,"--")</f>
        <v>--</v>
      </c>
      <c r="AF2686" s="1" t="str">
        <f>IF(startDate="",0,IF(AND('pg6'!T688&gt;=startDate,'pg6'!T688&lt;=endDate,'pg6'!R688&lt;&gt;""),'pg6'!R688,""))</f>
        <v/>
      </c>
      <c r="AG2686" s="110" t="str">
        <f>IF(AC2686="","",COUNTIFS(AC2:AC3002,AC2686))</f>
        <v/>
      </c>
      <c r="AH2686" s="2" t="str">
        <f ca="1">IFERROR(MONTH('pg6'!T188),"--")</f>
        <v>--</v>
      </c>
      <c r="AI2686" s="1">
        <f ca="1">COUNTIFS(AC2:AC3002,'pg6'!C188,AH2:AH3002,AH2686)</f>
        <v>0</v>
      </c>
    </row>
    <row r="2687" spans="27:35" ht="12.75" customHeight="1">
      <c r="AA2687" s="1">
        <f t="shared" si="42"/>
        <v>2686</v>
      </c>
      <c r="AB2687" s="1" t="b">
        <f>AND('pg6'!S189&lt;&gt;"Cancelled",'pg6'!S189&lt;&gt;"Account",'pg6'!S189&lt;&gt;"Pending",'pg6'!S189&lt;&gt;"")</f>
        <v>0</v>
      </c>
      <c r="AC2687" s="1" t="str">
        <f>IF(AB2687=TRUE,'pg6'!C189,"")</f>
        <v/>
      </c>
      <c r="AD2687" s="1" t="str">
        <f>IF('pg6'!S189="Ordered",'pg6'!C189,"")</f>
        <v/>
      </c>
      <c r="AE2687" s="2" t="str">
        <f>IF('pg6'!C189&lt;&gt;"",COUNTIF(AD2:AD3002,'pg6'!C189)&gt;4,"--")</f>
        <v>--</v>
      </c>
      <c r="AF2687" s="1" t="str">
        <f>IF(startDate="",0,IF(AND('pg6'!T689&gt;=startDate,'pg6'!T689&lt;=endDate,'pg6'!R689&lt;&gt;""),'pg6'!R689,""))</f>
        <v/>
      </c>
      <c r="AG2687" s="110" t="str">
        <f>IF(AC2687="","",COUNTIFS(AC2:AC3002,AC2687))</f>
        <v/>
      </c>
      <c r="AH2687" s="2" t="str">
        <f ca="1">IFERROR(MONTH('pg6'!T189),"--")</f>
        <v>--</v>
      </c>
      <c r="AI2687" s="1">
        <f ca="1">COUNTIFS(AC2:AC3002,'pg6'!C189,AH2:AH3002,AH2687)</f>
        <v>0</v>
      </c>
    </row>
    <row r="2688" spans="27:35" ht="12.75" customHeight="1">
      <c r="AA2688" s="1">
        <f t="shared" si="42"/>
        <v>2687</v>
      </c>
      <c r="AB2688" s="1" t="b">
        <f>AND('pg6'!S190&lt;&gt;"Cancelled",'pg6'!S190&lt;&gt;"Account",'pg6'!S190&lt;&gt;"Pending",'pg6'!S190&lt;&gt;"")</f>
        <v>0</v>
      </c>
      <c r="AC2688" s="1" t="str">
        <f>IF(AB2688=TRUE,'pg6'!C190,"")</f>
        <v/>
      </c>
      <c r="AD2688" s="1" t="str">
        <f>IF('pg6'!S190="Ordered",'pg6'!C190,"")</f>
        <v/>
      </c>
      <c r="AE2688" s="2" t="str">
        <f>IF('pg6'!C190&lt;&gt;"",COUNTIF(AD2:AD3002,'pg6'!C190)&gt;4,"--")</f>
        <v>--</v>
      </c>
      <c r="AF2688" s="1" t="str">
        <f>IF(startDate="",0,IF(AND('pg6'!T690&gt;=startDate,'pg6'!T690&lt;=endDate,'pg6'!R690&lt;&gt;""),'pg6'!R690,""))</f>
        <v/>
      </c>
      <c r="AG2688" s="110" t="str">
        <f>IF(AC2688="","",COUNTIFS(AC2:AC3002,AC2688))</f>
        <v/>
      </c>
      <c r="AH2688" s="2" t="str">
        <f ca="1">IFERROR(MONTH('pg6'!T190),"--")</f>
        <v>--</v>
      </c>
      <c r="AI2688" s="1">
        <f ca="1">COUNTIFS(AC2:AC3002,'pg6'!C190,AH2:AH3002,AH2688)</f>
        <v>0</v>
      </c>
    </row>
    <row r="2689" spans="27:35" ht="12.75" customHeight="1">
      <c r="AA2689" s="1">
        <f t="shared" si="42"/>
        <v>2688</v>
      </c>
      <c r="AB2689" s="1" t="b">
        <f>AND('pg6'!S191&lt;&gt;"Cancelled",'pg6'!S191&lt;&gt;"Account",'pg6'!S191&lt;&gt;"Pending",'pg6'!S191&lt;&gt;"")</f>
        <v>0</v>
      </c>
      <c r="AC2689" s="1" t="str">
        <f>IF(AB2689=TRUE,'pg6'!C191,"")</f>
        <v/>
      </c>
      <c r="AD2689" s="1" t="str">
        <f>IF('pg6'!S191="Ordered",'pg6'!C191,"")</f>
        <v/>
      </c>
      <c r="AE2689" s="2" t="str">
        <f>IF('pg6'!C191&lt;&gt;"",COUNTIF(AD2:AD3002,'pg6'!C191)&gt;4,"--")</f>
        <v>--</v>
      </c>
      <c r="AF2689" s="1" t="str">
        <f>IF(startDate="",0,IF(AND('pg6'!T691&gt;=startDate,'pg6'!T691&lt;=endDate,'pg6'!R691&lt;&gt;""),'pg6'!R691,""))</f>
        <v/>
      </c>
      <c r="AG2689" s="110" t="str">
        <f>IF(AC2689="","",COUNTIFS(AC2:AC3002,AC2689))</f>
        <v/>
      </c>
      <c r="AH2689" s="2" t="str">
        <f ca="1">IFERROR(MONTH('pg6'!T191),"--")</f>
        <v>--</v>
      </c>
      <c r="AI2689" s="1">
        <f ca="1">COUNTIFS(AC2:AC3002,'pg6'!C191,AH2:AH3002,AH2689)</f>
        <v>0</v>
      </c>
    </row>
    <row r="2690" spans="27:35" ht="12.75" customHeight="1">
      <c r="AA2690" s="1">
        <f t="shared" si="42"/>
        <v>2689</v>
      </c>
      <c r="AB2690" s="1" t="b">
        <f>AND('pg6'!S192&lt;&gt;"Cancelled",'pg6'!S192&lt;&gt;"Account",'pg6'!S192&lt;&gt;"Pending",'pg6'!S192&lt;&gt;"")</f>
        <v>0</v>
      </c>
      <c r="AC2690" s="1" t="str">
        <f>IF(AB2690=TRUE,'pg6'!C192,"")</f>
        <v/>
      </c>
      <c r="AD2690" s="1" t="str">
        <f>IF('pg6'!S192="Ordered",'pg6'!C192,"")</f>
        <v/>
      </c>
      <c r="AE2690" s="2" t="str">
        <f>IF('pg6'!C192&lt;&gt;"",COUNTIF(AD2:AD3002,'pg6'!C192)&gt;4,"--")</f>
        <v>--</v>
      </c>
      <c r="AF2690" s="1" t="str">
        <f>IF(startDate="",0,IF(AND('pg6'!T692&gt;=startDate,'pg6'!T692&lt;=endDate,'pg6'!R692&lt;&gt;""),'pg6'!R692,""))</f>
        <v/>
      </c>
      <c r="AG2690" s="110" t="str">
        <f>IF(AC2690="","",COUNTIFS(AC2:AC3002,AC2690))</f>
        <v/>
      </c>
      <c r="AH2690" s="2" t="str">
        <f ca="1">IFERROR(MONTH('pg6'!T192),"--")</f>
        <v>--</v>
      </c>
      <c r="AI2690" s="1">
        <f ca="1">COUNTIFS(AC2:AC3002,'pg6'!C192,AH2:AH3002,AH2690)</f>
        <v>0</v>
      </c>
    </row>
    <row r="2691" spans="27:35" ht="12.75" customHeight="1">
      <c r="AA2691" s="1">
        <f t="shared" si="42"/>
        <v>2690</v>
      </c>
      <c r="AB2691" s="1" t="b">
        <f>AND('pg6'!S193&lt;&gt;"Cancelled",'pg6'!S193&lt;&gt;"Account",'pg6'!S193&lt;&gt;"Pending",'pg6'!S193&lt;&gt;"")</f>
        <v>0</v>
      </c>
      <c r="AC2691" s="1" t="str">
        <f>IF(AB2691=TRUE,'pg6'!C193,"")</f>
        <v/>
      </c>
      <c r="AD2691" s="1" t="str">
        <f>IF('pg6'!S193="Ordered",'pg6'!C193,"")</f>
        <v/>
      </c>
      <c r="AE2691" s="2" t="str">
        <f>IF('pg6'!C193&lt;&gt;"",COUNTIF(AD2:AD3002,'pg6'!C193)&gt;4,"--")</f>
        <v>--</v>
      </c>
      <c r="AF2691" s="1" t="str">
        <f>IF(startDate="",0,IF(AND('pg6'!T693&gt;=startDate,'pg6'!T693&lt;=endDate,'pg6'!R693&lt;&gt;""),'pg6'!R693,""))</f>
        <v/>
      </c>
      <c r="AG2691" s="110" t="str">
        <f>IF(AC2691="","",COUNTIFS(AC2:AC3002,AC2691))</f>
        <v/>
      </c>
      <c r="AH2691" s="2" t="str">
        <f ca="1">IFERROR(MONTH('pg6'!T193),"--")</f>
        <v>--</v>
      </c>
      <c r="AI2691" s="1">
        <f ca="1">COUNTIFS(AC2:AC3002,'pg6'!C193,AH2:AH3002,AH2691)</f>
        <v>0</v>
      </c>
    </row>
    <row r="2692" spans="27:35" ht="12.75" customHeight="1">
      <c r="AA2692" s="1">
        <f t="shared" ref="AA2692:AA2755" si="43">AA2691+1</f>
        <v>2691</v>
      </c>
      <c r="AB2692" s="1" t="b">
        <f>AND('pg6'!S194&lt;&gt;"Cancelled",'pg6'!S194&lt;&gt;"Account",'pg6'!S194&lt;&gt;"Pending",'pg6'!S194&lt;&gt;"")</f>
        <v>0</v>
      </c>
      <c r="AC2692" s="1" t="str">
        <f>IF(AB2692=TRUE,'pg6'!C194,"")</f>
        <v/>
      </c>
      <c r="AD2692" s="1" t="str">
        <f>IF('pg6'!S194="Ordered",'pg6'!C194,"")</f>
        <v/>
      </c>
      <c r="AE2692" s="2" t="str">
        <f>IF('pg6'!C194&lt;&gt;"",COUNTIF(AD2:AD3002,'pg6'!C194)&gt;4,"--")</f>
        <v>--</v>
      </c>
      <c r="AF2692" s="1" t="str">
        <f>IF(startDate="",0,IF(AND('pg6'!T694&gt;=startDate,'pg6'!T694&lt;=endDate,'pg6'!R694&lt;&gt;""),'pg6'!R694,""))</f>
        <v/>
      </c>
      <c r="AG2692" s="110" t="str">
        <f>IF(AC2692="","",COUNTIFS(AC2:AC3002,AC2692))</f>
        <v/>
      </c>
      <c r="AH2692" s="2" t="str">
        <f ca="1">IFERROR(MONTH('pg6'!T194),"--")</f>
        <v>--</v>
      </c>
      <c r="AI2692" s="1">
        <f ca="1">COUNTIFS(AC2:AC3002,'pg6'!C194,AH2:AH3002,AH2692)</f>
        <v>0</v>
      </c>
    </row>
    <row r="2693" spans="27:35" ht="12.75" customHeight="1">
      <c r="AA2693" s="1">
        <f t="shared" si="43"/>
        <v>2692</v>
      </c>
      <c r="AB2693" s="1" t="b">
        <f>AND('pg6'!S195&lt;&gt;"Cancelled",'pg6'!S195&lt;&gt;"Account",'pg6'!S195&lt;&gt;"Pending",'pg6'!S195&lt;&gt;"")</f>
        <v>0</v>
      </c>
      <c r="AC2693" s="1" t="str">
        <f>IF(AB2693=TRUE,'pg6'!C195,"")</f>
        <v/>
      </c>
      <c r="AD2693" s="1" t="str">
        <f>IF('pg6'!S195="Ordered",'pg6'!C195,"")</f>
        <v/>
      </c>
      <c r="AE2693" s="2" t="str">
        <f>IF('pg6'!C195&lt;&gt;"",COUNTIF(AD2:AD3002,'pg6'!C195)&gt;4,"--")</f>
        <v>--</v>
      </c>
      <c r="AF2693" s="1" t="str">
        <f>IF(startDate="",0,IF(AND('pg6'!T695&gt;=startDate,'pg6'!T695&lt;=endDate,'pg6'!R695&lt;&gt;""),'pg6'!R695,""))</f>
        <v/>
      </c>
      <c r="AG2693" s="110" t="str">
        <f>IF(AC2693="","",COUNTIFS(AC2:AC3002,AC2693))</f>
        <v/>
      </c>
      <c r="AH2693" s="2" t="str">
        <f ca="1">IFERROR(MONTH('pg6'!T195),"--")</f>
        <v>--</v>
      </c>
      <c r="AI2693" s="1">
        <f ca="1">COUNTIFS(AC2:AC3002,'pg6'!C195,AH2:AH3002,AH2693)</f>
        <v>0</v>
      </c>
    </row>
    <row r="2694" spans="27:35" ht="12.75" customHeight="1">
      <c r="AA2694" s="1">
        <f t="shared" si="43"/>
        <v>2693</v>
      </c>
      <c r="AB2694" s="1" t="b">
        <f>AND('pg6'!S196&lt;&gt;"Cancelled",'pg6'!S196&lt;&gt;"Account",'pg6'!S196&lt;&gt;"Pending",'pg6'!S196&lt;&gt;"")</f>
        <v>0</v>
      </c>
      <c r="AC2694" s="1" t="str">
        <f>IF(AB2694=TRUE,'pg6'!C196,"")</f>
        <v/>
      </c>
      <c r="AD2694" s="1" t="str">
        <f>IF('pg6'!S196="Ordered",'pg6'!C196,"")</f>
        <v/>
      </c>
      <c r="AE2694" s="2" t="str">
        <f>IF('pg6'!C196&lt;&gt;"",COUNTIF(AD2:AD3002,'pg6'!C196)&gt;4,"--")</f>
        <v>--</v>
      </c>
      <c r="AF2694" s="1" t="str">
        <f>IF(startDate="",0,IF(AND('pg6'!T696&gt;=startDate,'pg6'!T696&lt;=endDate,'pg6'!R696&lt;&gt;""),'pg6'!R696,""))</f>
        <v/>
      </c>
      <c r="AG2694" s="110" t="str">
        <f>IF(AC2694="","",COUNTIFS(AC2:AC3002,AC2694))</f>
        <v/>
      </c>
      <c r="AH2694" s="2" t="str">
        <f ca="1">IFERROR(MONTH('pg6'!T196),"--")</f>
        <v>--</v>
      </c>
      <c r="AI2694" s="1">
        <f ca="1">COUNTIFS(AC2:AC3002,'pg6'!C196,AH2:AH3002,AH2694)</f>
        <v>0</v>
      </c>
    </row>
    <row r="2695" spans="27:35" ht="12.75" customHeight="1">
      <c r="AA2695" s="1">
        <f t="shared" si="43"/>
        <v>2694</v>
      </c>
      <c r="AB2695" s="1" t="b">
        <f>AND('pg6'!S197&lt;&gt;"Cancelled",'pg6'!S197&lt;&gt;"Account",'pg6'!S197&lt;&gt;"Pending",'pg6'!S197&lt;&gt;"")</f>
        <v>0</v>
      </c>
      <c r="AC2695" s="1" t="str">
        <f>IF(AB2695=TRUE,'pg6'!C197,"")</f>
        <v/>
      </c>
      <c r="AD2695" s="1" t="str">
        <f>IF('pg6'!S197="Ordered",'pg6'!C197,"")</f>
        <v/>
      </c>
      <c r="AE2695" s="2" t="str">
        <f>IF('pg6'!C197&lt;&gt;"",COUNTIF(AD2:AD3002,'pg6'!C197)&gt;4,"--")</f>
        <v>--</v>
      </c>
      <c r="AF2695" s="1" t="str">
        <f>IF(startDate="",0,IF(AND('pg6'!T697&gt;=startDate,'pg6'!T697&lt;=endDate,'pg6'!R697&lt;&gt;""),'pg6'!R697,""))</f>
        <v/>
      </c>
      <c r="AG2695" s="110" t="str">
        <f>IF(AC2695="","",COUNTIFS(AC2:AC3002,AC2695))</f>
        <v/>
      </c>
      <c r="AH2695" s="2" t="str">
        <f ca="1">IFERROR(MONTH('pg6'!T197),"--")</f>
        <v>--</v>
      </c>
      <c r="AI2695" s="1">
        <f ca="1">COUNTIFS(AC2:AC3002,'pg6'!C197,AH2:AH3002,AH2695)</f>
        <v>0</v>
      </c>
    </row>
    <row r="2696" spans="27:35" ht="12.75" customHeight="1">
      <c r="AA2696" s="1">
        <f t="shared" si="43"/>
        <v>2695</v>
      </c>
      <c r="AB2696" s="1" t="b">
        <f>AND('pg6'!S198&lt;&gt;"Cancelled",'pg6'!S198&lt;&gt;"Account",'pg6'!S198&lt;&gt;"Pending",'pg6'!S198&lt;&gt;"")</f>
        <v>0</v>
      </c>
      <c r="AC2696" s="1" t="str">
        <f>IF(AB2696=TRUE,'pg6'!C198,"")</f>
        <v/>
      </c>
      <c r="AD2696" s="1" t="str">
        <f>IF('pg6'!S198="Ordered",'pg6'!C198,"")</f>
        <v/>
      </c>
      <c r="AE2696" s="2" t="str">
        <f>IF('pg6'!C198&lt;&gt;"",COUNTIF(AD2:AD3002,'pg6'!C198)&gt;4,"--")</f>
        <v>--</v>
      </c>
      <c r="AF2696" s="1" t="str">
        <f>IF(startDate="",0,IF(AND('pg6'!T698&gt;=startDate,'pg6'!T698&lt;=endDate,'pg6'!R698&lt;&gt;""),'pg6'!R698,""))</f>
        <v/>
      </c>
      <c r="AG2696" s="110" t="str">
        <f>IF(AC2696="","",COUNTIFS(AC2:AC3002,AC2696))</f>
        <v/>
      </c>
      <c r="AH2696" s="2" t="str">
        <f ca="1">IFERROR(MONTH('pg6'!T198),"--")</f>
        <v>--</v>
      </c>
      <c r="AI2696" s="1">
        <f ca="1">COUNTIFS(AC2:AC3002,'pg6'!C198,AH2:AH3002,AH2696)</f>
        <v>0</v>
      </c>
    </row>
    <row r="2697" spans="27:35" ht="12.75" customHeight="1">
      <c r="AA2697" s="1">
        <f t="shared" si="43"/>
        <v>2696</v>
      </c>
      <c r="AB2697" s="1" t="b">
        <f>AND('pg6'!S199&lt;&gt;"Cancelled",'pg6'!S199&lt;&gt;"Account",'pg6'!S199&lt;&gt;"Pending",'pg6'!S199&lt;&gt;"")</f>
        <v>0</v>
      </c>
      <c r="AC2697" s="1" t="str">
        <f>IF(AB2697=TRUE,'pg6'!C199,"")</f>
        <v/>
      </c>
      <c r="AD2697" s="1" t="str">
        <f>IF('pg6'!S199="Ordered",'pg6'!C199,"")</f>
        <v/>
      </c>
      <c r="AE2697" s="2" t="str">
        <f>IF('pg6'!C199&lt;&gt;"",COUNTIF(AD2:AD3002,'pg6'!C199)&gt;4,"--")</f>
        <v>--</v>
      </c>
      <c r="AF2697" s="1" t="str">
        <f>IF(startDate="",0,IF(AND('pg6'!T699&gt;=startDate,'pg6'!T699&lt;=endDate,'pg6'!R699&lt;&gt;""),'pg6'!R699,""))</f>
        <v/>
      </c>
      <c r="AG2697" s="110" t="str">
        <f>IF(AC2697="","",COUNTIFS(AC2:AC3002,AC2697))</f>
        <v/>
      </c>
      <c r="AH2697" s="2" t="str">
        <f ca="1">IFERROR(MONTH('pg6'!T199),"--")</f>
        <v>--</v>
      </c>
      <c r="AI2697" s="1">
        <f ca="1">COUNTIFS(AC2:AC3002,'pg6'!C199,AH2:AH3002,AH2697)</f>
        <v>0</v>
      </c>
    </row>
    <row r="2698" spans="27:35" ht="12.75" customHeight="1">
      <c r="AA2698" s="1">
        <f t="shared" si="43"/>
        <v>2697</v>
      </c>
      <c r="AB2698" s="1" t="b">
        <f>AND('pg6'!S200&lt;&gt;"Cancelled",'pg6'!S200&lt;&gt;"Account",'pg6'!S200&lt;&gt;"Pending",'pg6'!S200&lt;&gt;"")</f>
        <v>0</v>
      </c>
      <c r="AC2698" s="1" t="str">
        <f>IF(AB2698=TRUE,'pg6'!C200,"")</f>
        <v/>
      </c>
      <c r="AD2698" s="1" t="str">
        <f>IF('pg6'!S200="Ordered",'pg6'!C200,"")</f>
        <v/>
      </c>
      <c r="AE2698" s="2" t="str">
        <f>IF('pg6'!C200&lt;&gt;"",COUNTIF(AD2:AD3002,'pg6'!C200)&gt;4,"--")</f>
        <v>--</v>
      </c>
      <c r="AF2698" s="1" t="str">
        <f>IF(startDate="",0,IF(AND('pg6'!T700&gt;=startDate,'pg6'!T700&lt;=endDate,'pg6'!R700&lt;&gt;""),'pg6'!R700,""))</f>
        <v/>
      </c>
      <c r="AG2698" s="110" t="str">
        <f>IF(AC2698="","",COUNTIFS(AC2:AC3002,AC2698))</f>
        <v/>
      </c>
      <c r="AH2698" s="2" t="str">
        <f ca="1">IFERROR(MONTH('pg6'!T200),"--")</f>
        <v>--</v>
      </c>
      <c r="AI2698" s="1">
        <f ca="1">COUNTIFS(AC2:AC3002,'pg6'!C200,AH2:AH3002,AH2698)</f>
        <v>0</v>
      </c>
    </row>
    <row r="2699" spans="27:35" ht="12.75" customHeight="1">
      <c r="AA2699" s="1">
        <f t="shared" si="43"/>
        <v>2698</v>
      </c>
      <c r="AB2699" s="1" t="b">
        <f>AND('pg6'!S201&lt;&gt;"Cancelled",'pg6'!S201&lt;&gt;"Account",'pg6'!S201&lt;&gt;"Pending",'pg6'!S201&lt;&gt;"")</f>
        <v>0</v>
      </c>
      <c r="AC2699" s="1" t="str">
        <f>IF(AB2699=TRUE,'pg6'!C201,"")</f>
        <v/>
      </c>
      <c r="AD2699" s="1" t="str">
        <f>IF('pg6'!S201="Ordered",'pg6'!C201,"")</f>
        <v/>
      </c>
      <c r="AE2699" s="2" t="str">
        <f>IF('pg6'!C201&lt;&gt;"",COUNTIF(AD2:AD3002,'pg6'!C201)&gt;4,"--")</f>
        <v>--</v>
      </c>
      <c r="AF2699" s="1" t="str">
        <f>IF(startDate="",0,IF(AND('pg6'!T701&gt;=startDate,'pg6'!T701&lt;=endDate,'pg6'!R701&lt;&gt;""),'pg6'!R701,""))</f>
        <v/>
      </c>
      <c r="AG2699" s="110" t="str">
        <f>IF(AC2699="","",COUNTIFS(AC2:AC3002,AC2699))</f>
        <v/>
      </c>
      <c r="AH2699" s="2" t="str">
        <f ca="1">IFERROR(MONTH('pg6'!T201),"--")</f>
        <v>--</v>
      </c>
      <c r="AI2699" s="1">
        <f ca="1">COUNTIFS(AC2:AC3002,'pg6'!C201,AH2:AH3002,AH2699)</f>
        <v>0</v>
      </c>
    </row>
    <row r="2700" spans="27:35" ht="12.75" customHeight="1">
      <c r="AA2700" s="1">
        <f t="shared" si="43"/>
        <v>2699</v>
      </c>
      <c r="AB2700" s="1" t="b">
        <f>AND('pg6'!S202&lt;&gt;"Cancelled",'pg6'!S202&lt;&gt;"Account",'pg6'!S202&lt;&gt;"Pending",'pg6'!S202&lt;&gt;"")</f>
        <v>0</v>
      </c>
      <c r="AC2700" s="1" t="str">
        <f>IF(AB2700=TRUE,'pg6'!C202,"")</f>
        <v/>
      </c>
      <c r="AD2700" s="1" t="str">
        <f>IF('pg6'!S202="Ordered",'pg6'!C202,"")</f>
        <v/>
      </c>
      <c r="AE2700" s="2" t="str">
        <f>IF('pg6'!C202&lt;&gt;"",COUNTIF(AD2:AD3002,'pg6'!C202)&gt;4,"--")</f>
        <v>--</v>
      </c>
      <c r="AF2700" s="1" t="str">
        <f>IF(startDate="",0,IF(AND('pg6'!T702&gt;=startDate,'pg6'!T702&lt;=endDate,'pg6'!R702&lt;&gt;""),'pg6'!R702,""))</f>
        <v/>
      </c>
      <c r="AG2700" s="110" t="str">
        <f>IF(AC2700="","",COUNTIFS(AC2:AC3002,AC2700))</f>
        <v/>
      </c>
      <c r="AH2700" s="2" t="str">
        <f ca="1">IFERROR(MONTH('pg6'!T202),"--")</f>
        <v>--</v>
      </c>
      <c r="AI2700" s="1">
        <f ca="1">COUNTIFS(AC2:AC3002,'pg6'!C202,AH2:AH3002,AH2700)</f>
        <v>0</v>
      </c>
    </row>
    <row r="2701" spans="27:35" ht="12.75" customHeight="1">
      <c r="AA2701" s="1">
        <f t="shared" si="43"/>
        <v>2700</v>
      </c>
      <c r="AB2701" s="1" t="b">
        <f>AND('pg6'!S203&lt;&gt;"Cancelled",'pg6'!S203&lt;&gt;"Account",'pg6'!S203&lt;&gt;"Pending",'pg6'!S203&lt;&gt;"")</f>
        <v>0</v>
      </c>
      <c r="AC2701" s="1" t="str">
        <f>IF(AB2701=TRUE,'pg6'!C203,"")</f>
        <v/>
      </c>
      <c r="AD2701" s="1" t="str">
        <f>IF('pg6'!S203="Ordered",'pg6'!C203,"")</f>
        <v/>
      </c>
      <c r="AE2701" s="2" t="str">
        <f>IF('pg6'!C203&lt;&gt;"",COUNTIF(AD2:AD3002,'pg6'!C203)&gt;4,"--")</f>
        <v>--</v>
      </c>
      <c r="AF2701" s="1" t="str">
        <f>IF(startDate="",0,IF(AND('pg6'!T703&gt;=startDate,'pg6'!T703&lt;=endDate,'pg6'!R703&lt;&gt;""),'pg6'!R703,""))</f>
        <v/>
      </c>
      <c r="AG2701" s="110" t="str">
        <f>IF(AC2701="","",COUNTIFS(AC2:AC3002,AC2701))</f>
        <v/>
      </c>
      <c r="AH2701" s="2" t="str">
        <f ca="1">IFERROR(MONTH('pg6'!T203),"--")</f>
        <v>--</v>
      </c>
      <c r="AI2701" s="1">
        <f ca="1">COUNTIFS(AC2:AC3002,'pg6'!C203,AH2:AH3002,AH2701)</f>
        <v>0</v>
      </c>
    </row>
    <row r="2702" spans="27:35" ht="12.75" customHeight="1">
      <c r="AA2702" s="1">
        <f t="shared" si="43"/>
        <v>2701</v>
      </c>
      <c r="AB2702" s="1" t="b">
        <f>AND('pg6'!S204&lt;&gt;"Cancelled",'pg6'!S204&lt;&gt;"Account",'pg6'!S204&lt;&gt;"Pending",'pg6'!S204&lt;&gt;"")</f>
        <v>0</v>
      </c>
      <c r="AC2702" s="1" t="str">
        <f>IF(AB2702=TRUE,'pg6'!C204,"")</f>
        <v/>
      </c>
      <c r="AD2702" s="1" t="str">
        <f>IF('pg6'!S204="Ordered",'pg6'!C204,"")</f>
        <v/>
      </c>
      <c r="AE2702" s="2" t="str">
        <f>IF('pg6'!C204&lt;&gt;"",COUNTIF(AD2:AD3002,'pg6'!C204)&gt;4,"--")</f>
        <v>--</v>
      </c>
      <c r="AF2702" s="1" t="str">
        <f>IF(startDate="",0,IF(AND('pg6'!T704&gt;=startDate,'pg6'!T704&lt;=endDate,'pg6'!R704&lt;&gt;""),'pg6'!R704,""))</f>
        <v/>
      </c>
      <c r="AG2702" s="110" t="str">
        <f>IF(AC2702="","",COUNTIFS(AC2:AC3002,AC2702))</f>
        <v/>
      </c>
      <c r="AH2702" s="2" t="str">
        <f ca="1">IFERROR(MONTH('pg6'!T204),"--")</f>
        <v>--</v>
      </c>
      <c r="AI2702" s="1">
        <f ca="1">COUNTIFS(AC2:AC3002,'pg6'!C204,AH2:AH3002,AH2702)</f>
        <v>0</v>
      </c>
    </row>
    <row r="2703" spans="27:35" ht="12.75" customHeight="1">
      <c r="AA2703" s="1">
        <f t="shared" si="43"/>
        <v>2702</v>
      </c>
      <c r="AB2703" s="1" t="b">
        <f>AND('pg6'!S205&lt;&gt;"Cancelled",'pg6'!S205&lt;&gt;"Account",'pg6'!S205&lt;&gt;"Pending",'pg6'!S205&lt;&gt;"")</f>
        <v>0</v>
      </c>
      <c r="AC2703" s="1" t="str">
        <f>IF(AB2703=TRUE,'pg6'!C205,"")</f>
        <v/>
      </c>
      <c r="AD2703" s="1" t="str">
        <f>IF('pg6'!S205="Ordered",'pg6'!C205,"")</f>
        <v/>
      </c>
      <c r="AE2703" s="2" t="str">
        <f>IF('pg6'!C205&lt;&gt;"",COUNTIF(AD2:AD3002,'pg6'!C205)&gt;4,"--")</f>
        <v>--</v>
      </c>
      <c r="AF2703" s="1" t="str">
        <f>IF(startDate="",0,IF(AND('pg6'!T705&gt;=startDate,'pg6'!T705&lt;=endDate,'pg6'!R705&lt;&gt;""),'pg6'!R705,""))</f>
        <v/>
      </c>
      <c r="AG2703" s="110" t="str">
        <f>IF(AC2703="","",COUNTIFS(AC2:AC3002,AC2703))</f>
        <v/>
      </c>
      <c r="AH2703" s="2" t="str">
        <f ca="1">IFERROR(MONTH('pg6'!T205),"--")</f>
        <v>--</v>
      </c>
      <c r="AI2703" s="1">
        <f ca="1">COUNTIFS(AC2:AC3002,'pg6'!C205,AH2:AH3002,AH2703)</f>
        <v>0</v>
      </c>
    </row>
    <row r="2704" spans="27:35" ht="12.75" customHeight="1">
      <c r="AA2704" s="1">
        <f t="shared" si="43"/>
        <v>2703</v>
      </c>
      <c r="AB2704" s="1" t="b">
        <f>AND('pg6'!S206&lt;&gt;"Cancelled",'pg6'!S206&lt;&gt;"Account",'pg6'!S206&lt;&gt;"Pending",'pg6'!S206&lt;&gt;"")</f>
        <v>0</v>
      </c>
      <c r="AC2704" s="1" t="str">
        <f>IF(AB2704=TRUE,'pg6'!C206,"")</f>
        <v/>
      </c>
      <c r="AD2704" s="1" t="str">
        <f>IF('pg6'!S206="Ordered",'pg6'!C206,"")</f>
        <v/>
      </c>
      <c r="AE2704" s="2" t="str">
        <f>IF('pg6'!C206&lt;&gt;"",COUNTIF(AD2:AD3002,'pg6'!C206)&gt;4,"--")</f>
        <v>--</v>
      </c>
      <c r="AF2704" s="1" t="str">
        <f>IF(startDate="",0,IF(AND('pg6'!T706&gt;=startDate,'pg6'!T706&lt;=endDate,'pg6'!R706&lt;&gt;""),'pg6'!R706,""))</f>
        <v/>
      </c>
      <c r="AG2704" s="110" t="str">
        <f>IF(AC2704="","",COUNTIFS(AC2:AC3002,AC2704))</f>
        <v/>
      </c>
      <c r="AH2704" s="2" t="str">
        <f ca="1">IFERROR(MONTH('pg6'!T206),"--")</f>
        <v>--</v>
      </c>
      <c r="AI2704" s="1">
        <f ca="1">COUNTIFS(AC2:AC3002,'pg6'!C206,AH2:AH3002,AH2704)</f>
        <v>0</v>
      </c>
    </row>
    <row r="2705" spans="27:35" ht="12.75" customHeight="1">
      <c r="AA2705" s="1">
        <f t="shared" si="43"/>
        <v>2704</v>
      </c>
      <c r="AB2705" s="1" t="b">
        <f>AND('pg6'!S207&lt;&gt;"Cancelled",'pg6'!S207&lt;&gt;"Account",'pg6'!S207&lt;&gt;"Pending",'pg6'!S207&lt;&gt;"")</f>
        <v>0</v>
      </c>
      <c r="AC2705" s="1" t="str">
        <f>IF(AB2705=TRUE,'pg6'!C207,"")</f>
        <v/>
      </c>
      <c r="AD2705" s="1" t="str">
        <f>IF('pg6'!S207="Ordered",'pg6'!C207,"")</f>
        <v/>
      </c>
      <c r="AE2705" s="2" t="str">
        <f>IF('pg6'!C207&lt;&gt;"",COUNTIF(AD2:AD3002,'pg6'!C207)&gt;4,"--")</f>
        <v>--</v>
      </c>
      <c r="AF2705" s="1" t="str">
        <f>IF(startDate="",0,IF(AND('pg6'!T707&gt;=startDate,'pg6'!T707&lt;=endDate,'pg6'!R707&lt;&gt;""),'pg6'!R707,""))</f>
        <v/>
      </c>
      <c r="AG2705" s="110" t="str">
        <f>IF(AC2705="","",COUNTIFS(AC2:AC3002,AC2705))</f>
        <v/>
      </c>
      <c r="AH2705" s="2" t="str">
        <f ca="1">IFERROR(MONTH('pg6'!T207),"--")</f>
        <v>--</v>
      </c>
      <c r="AI2705" s="1">
        <f ca="1">COUNTIFS(AC2:AC3002,'pg6'!C207,AH2:AH3002,AH2705)</f>
        <v>0</v>
      </c>
    </row>
    <row r="2706" spans="27:35" ht="12.75" customHeight="1">
      <c r="AA2706" s="1">
        <f t="shared" si="43"/>
        <v>2705</v>
      </c>
      <c r="AB2706" s="1" t="b">
        <f>AND('pg6'!S208&lt;&gt;"Cancelled",'pg6'!S208&lt;&gt;"Account",'pg6'!S208&lt;&gt;"Pending",'pg6'!S208&lt;&gt;"")</f>
        <v>0</v>
      </c>
      <c r="AC2706" s="1" t="str">
        <f>IF(AB2706=TRUE,'pg6'!C208,"")</f>
        <v/>
      </c>
      <c r="AD2706" s="1" t="str">
        <f>IF('pg6'!S208="Ordered",'pg6'!C208,"")</f>
        <v/>
      </c>
      <c r="AE2706" s="2" t="str">
        <f>IF('pg6'!C208&lt;&gt;"",COUNTIF(AD2:AD3002,'pg6'!C208)&gt;4,"--")</f>
        <v>--</v>
      </c>
      <c r="AF2706" s="1" t="str">
        <f>IF(startDate="",0,IF(AND('pg6'!T708&gt;=startDate,'pg6'!T708&lt;=endDate,'pg6'!R708&lt;&gt;""),'pg6'!R708,""))</f>
        <v/>
      </c>
      <c r="AG2706" s="110" t="str">
        <f>IF(AC2706="","",COUNTIFS(AC2:AC3002,AC2706))</f>
        <v/>
      </c>
      <c r="AH2706" s="2" t="str">
        <f ca="1">IFERROR(MONTH('pg6'!T208),"--")</f>
        <v>--</v>
      </c>
      <c r="AI2706" s="1">
        <f ca="1">COUNTIFS(AC2:AC3002,'pg6'!C208,AH2:AH3002,AH2706)</f>
        <v>0</v>
      </c>
    </row>
    <row r="2707" spans="27:35" ht="12.75" customHeight="1">
      <c r="AA2707" s="1">
        <f t="shared" si="43"/>
        <v>2706</v>
      </c>
      <c r="AB2707" s="1" t="b">
        <f>AND('pg6'!S209&lt;&gt;"Cancelled",'pg6'!S209&lt;&gt;"Account",'pg6'!S209&lt;&gt;"Pending",'pg6'!S209&lt;&gt;"")</f>
        <v>0</v>
      </c>
      <c r="AC2707" s="1" t="str">
        <f>IF(AB2707=TRUE,'pg6'!C209,"")</f>
        <v/>
      </c>
      <c r="AD2707" s="1" t="str">
        <f>IF('pg6'!S209="Ordered",'pg6'!C209,"")</f>
        <v/>
      </c>
      <c r="AE2707" s="2" t="str">
        <f>IF('pg6'!C209&lt;&gt;"",COUNTIF(AD2:AD3002,'pg6'!C209)&gt;4,"--")</f>
        <v>--</v>
      </c>
      <c r="AF2707" s="1" t="str">
        <f>IF(startDate="",0,IF(AND('pg6'!T709&gt;=startDate,'pg6'!T709&lt;=endDate,'pg6'!R709&lt;&gt;""),'pg6'!R709,""))</f>
        <v/>
      </c>
      <c r="AG2707" s="110" t="str">
        <f>IF(AC2707="","",COUNTIFS(AC2:AC3002,AC2707))</f>
        <v/>
      </c>
      <c r="AH2707" s="2" t="str">
        <f ca="1">IFERROR(MONTH('pg6'!T209),"--")</f>
        <v>--</v>
      </c>
      <c r="AI2707" s="1">
        <f ca="1">COUNTIFS(AC2:AC3002,'pg6'!C209,AH2:AH3002,AH2707)</f>
        <v>0</v>
      </c>
    </row>
    <row r="2708" spans="27:35" ht="12.75" customHeight="1">
      <c r="AA2708" s="1">
        <f t="shared" si="43"/>
        <v>2707</v>
      </c>
      <c r="AB2708" s="1" t="b">
        <f>AND('pg6'!S210&lt;&gt;"Cancelled",'pg6'!S210&lt;&gt;"Account",'pg6'!S210&lt;&gt;"Pending",'pg6'!S210&lt;&gt;"")</f>
        <v>0</v>
      </c>
      <c r="AC2708" s="1" t="str">
        <f>IF(AB2708=TRUE,'pg6'!C210,"")</f>
        <v/>
      </c>
      <c r="AD2708" s="1" t="str">
        <f>IF('pg6'!S210="Ordered",'pg6'!C210,"")</f>
        <v/>
      </c>
      <c r="AE2708" s="2" t="str">
        <f>IF('pg6'!C210&lt;&gt;"",COUNTIF(AD2:AD3002,'pg6'!C210)&gt;4,"--")</f>
        <v>--</v>
      </c>
      <c r="AF2708" s="1" t="str">
        <f>IF(startDate="",0,IF(AND('pg6'!T710&gt;=startDate,'pg6'!T710&lt;=endDate,'pg6'!R710&lt;&gt;""),'pg6'!R710,""))</f>
        <v/>
      </c>
      <c r="AG2708" s="110" t="str">
        <f>IF(AC2708="","",COUNTIFS(AC2:AC3002,AC2708))</f>
        <v/>
      </c>
      <c r="AH2708" s="2" t="str">
        <f ca="1">IFERROR(MONTH('pg6'!T210),"--")</f>
        <v>--</v>
      </c>
      <c r="AI2708" s="1">
        <f ca="1">COUNTIFS(AC2:AC3002,'pg6'!C210,AH2:AH3002,AH2708)</f>
        <v>0</v>
      </c>
    </row>
    <row r="2709" spans="27:35" ht="12.75" customHeight="1">
      <c r="AA2709" s="1">
        <f t="shared" si="43"/>
        <v>2708</v>
      </c>
      <c r="AB2709" s="1" t="b">
        <f>AND('pg6'!S211&lt;&gt;"Cancelled",'pg6'!S211&lt;&gt;"Account",'pg6'!S211&lt;&gt;"Pending",'pg6'!S211&lt;&gt;"")</f>
        <v>0</v>
      </c>
      <c r="AC2709" s="1" t="str">
        <f>IF(AB2709=TRUE,'pg6'!C211,"")</f>
        <v/>
      </c>
      <c r="AD2709" s="1" t="str">
        <f>IF('pg6'!S211="Ordered",'pg6'!C211,"")</f>
        <v/>
      </c>
      <c r="AE2709" s="2" t="str">
        <f>IF('pg6'!C211&lt;&gt;"",COUNTIF(AD2:AD3002,'pg6'!C211)&gt;4,"--")</f>
        <v>--</v>
      </c>
      <c r="AF2709" s="1" t="str">
        <f>IF(startDate="",0,IF(AND('pg6'!T711&gt;=startDate,'pg6'!T711&lt;=endDate,'pg6'!R711&lt;&gt;""),'pg6'!R711,""))</f>
        <v/>
      </c>
      <c r="AG2709" s="110" t="str">
        <f>IF(AC2709="","",COUNTIFS(AC2:AC3002,AC2709))</f>
        <v/>
      </c>
      <c r="AH2709" s="2" t="str">
        <f ca="1">IFERROR(MONTH('pg6'!T211),"--")</f>
        <v>--</v>
      </c>
      <c r="AI2709" s="1">
        <f ca="1">COUNTIFS(AC2:AC3002,'pg6'!C211,AH2:AH3002,AH2709)</f>
        <v>0</v>
      </c>
    </row>
    <row r="2710" spans="27:35" ht="12.75" customHeight="1">
      <c r="AA2710" s="1">
        <f t="shared" si="43"/>
        <v>2709</v>
      </c>
      <c r="AB2710" s="1" t="b">
        <f>AND('pg6'!S212&lt;&gt;"Cancelled",'pg6'!S212&lt;&gt;"Account",'pg6'!S212&lt;&gt;"Pending",'pg6'!S212&lt;&gt;"")</f>
        <v>0</v>
      </c>
      <c r="AC2710" s="1" t="str">
        <f>IF(AB2710=TRUE,'pg6'!C212,"")</f>
        <v/>
      </c>
      <c r="AD2710" s="1" t="str">
        <f>IF('pg6'!S212="Ordered",'pg6'!C212,"")</f>
        <v/>
      </c>
      <c r="AE2710" s="2" t="str">
        <f>IF('pg6'!C212&lt;&gt;"",COUNTIF(AD2:AD3002,'pg6'!C212)&gt;4,"--")</f>
        <v>--</v>
      </c>
      <c r="AF2710" s="1" t="str">
        <f>IF(startDate="",0,IF(AND('pg6'!T712&gt;=startDate,'pg6'!T712&lt;=endDate,'pg6'!R712&lt;&gt;""),'pg6'!R712,""))</f>
        <v/>
      </c>
      <c r="AG2710" s="110" t="str">
        <f>IF(AC2710="","",COUNTIFS(AC2:AC3002,AC2710))</f>
        <v/>
      </c>
      <c r="AH2710" s="2" t="str">
        <f ca="1">IFERROR(MONTH('pg6'!T212),"--")</f>
        <v>--</v>
      </c>
      <c r="AI2710" s="1">
        <f ca="1">COUNTIFS(AC2:AC3002,'pg6'!C212,AH2:AH3002,AH2710)</f>
        <v>0</v>
      </c>
    </row>
    <row r="2711" spans="27:35" ht="12.75" customHeight="1">
      <c r="AA2711" s="1">
        <f t="shared" si="43"/>
        <v>2710</v>
      </c>
      <c r="AB2711" s="1" t="b">
        <f>AND('pg6'!S213&lt;&gt;"Cancelled",'pg6'!S213&lt;&gt;"Account",'pg6'!S213&lt;&gt;"Pending",'pg6'!S213&lt;&gt;"")</f>
        <v>0</v>
      </c>
      <c r="AC2711" s="1" t="str">
        <f>IF(AB2711=TRUE,'pg6'!C213,"")</f>
        <v/>
      </c>
      <c r="AD2711" s="1" t="str">
        <f>IF('pg6'!S213="Ordered",'pg6'!C213,"")</f>
        <v/>
      </c>
      <c r="AE2711" s="2" t="str">
        <f>IF('pg6'!C213&lt;&gt;"",COUNTIF(AD2:AD3002,'pg6'!C213)&gt;4,"--")</f>
        <v>--</v>
      </c>
      <c r="AF2711" s="1" t="str">
        <f>IF(startDate="",0,IF(AND('pg6'!T713&gt;=startDate,'pg6'!T713&lt;=endDate,'pg6'!R713&lt;&gt;""),'pg6'!R713,""))</f>
        <v/>
      </c>
      <c r="AG2711" s="110" t="str">
        <f>IF(AC2711="","",COUNTIFS(AC2:AC3002,AC2711))</f>
        <v/>
      </c>
      <c r="AH2711" s="2" t="str">
        <f ca="1">IFERROR(MONTH('pg6'!T213),"--")</f>
        <v>--</v>
      </c>
      <c r="AI2711" s="1">
        <f ca="1">COUNTIFS(AC2:AC3002,'pg6'!C213,AH2:AH3002,AH2711)</f>
        <v>0</v>
      </c>
    </row>
    <row r="2712" spans="27:35" ht="12.75" customHeight="1">
      <c r="AA2712" s="1">
        <f t="shared" si="43"/>
        <v>2711</v>
      </c>
      <c r="AB2712" s="1" t="b">
        <f>AND('pg6'!S214&lt;&gt;"Cancelled",'pg6'!S214&lt;&gt;"Account",'pg6'!S214&lt;&gt;"Pending",'pg6'!S214&lt;&gt;"")</f>
        <v>0</v>
      </c>
      <c r="AC2712" s="1" t="str">
        <f>IF(AB2712=TRUE,'pg6'!C214,"")</f>
        <v/>
      </c>
      <c r="AD2712" s="1" t="str">
        <f>IF('pg6'!S214="Ordered",'pg6'!C214,"")</f>
        <v/>
      </c>
      <c r="AE2712" s="2" t="str">
        <f>IF('pg6'!C214&lt;&gt;"",COUNTIF(AD2:AD3002,'pg6'!C214)&gt;4,"--")</f>
        <v>--</v>
      </c>
      <c r="AF2712" s="1" t="str">
        <f>IF(startDate="",0,IF(AND('pg6'!T714&gt;=startDate,'pg6'!T714&lt;=endDate,'pg6'!R714&lt;&gt;""),'pg6'!R714,""))</f>
        <v/>
      </c>
      <c r="AG2712" s="110" t="str">
        <f>IF(AC2712="","",COUNTIFS(AC2:AC3002,AC2712))</f>
        <v/>
      </c>
      <c r="AH2712" s="2" t="str">
        <f ca="1">IFERROR(MONTH('pg6'!T214),"--")</f>
        <v>--</v>
      </c>
      <c r="AI2712" s="1">
        <f ca="1">COUNTIFS(AC2:AC3002,'pg6'!C214,AH2:AH3002,AH2712)</f>
        <v>0</v>
      </c>
    </row>
    <row r="2713" spans="27:35" ht="12.75" customHeight="1">
      <c r="AA2713" s="1">
        <f t="shared" si="43"/>
        <v>2712</v>
      </c>
      <c r="AB2713" s="1" t="b">
        <f>AND('pg6'!S215&lt;&gt;"Cancelled",'pg6'!S215&lt;&gt;"Account",'pg6'!S215&lt;&gt;"Pending",'pg6'!S215&lt;&gt;"")</f>
        <v>0</v>
      </c>
      <c r="AC2713" s="1" t="str">
        <f>IF(AB2713=TRUE,'pg6'!C215,"")</f>
        <v/>
      </c>
      <c r="AD2713" s="1" t="str">
        <f>IF('pg6'!S215="Ordered",'pg6'!C215,"")</f>
        <v/>
      </c>
      <c r="AE2713" s="2" t="str">
        <f>IF('pg6'!C215&lt;&gt;"",COUNTIF(AD2:AD3002,'pg6'!C215)&gt;4,"--")</f>
        <v>--</v>
      </c>
      <c r="AF2713" s="1" t="str">
        <f>IF(startDate="",0,IF(AND('pg6'!T715&gt;=startDate,'pg6'!T715&lt;=endDate,'pg6'!R715&lt;&gt;""),'pg6'!R715,""))</f>
        <v/>
      </c>
      <c r="AG2713" s="110" t="str">
        <f>IF(AC2713="","",COUNTIFS(AC2:AC3002,AC2713))</f>
        <v/>
      </c>
      <c r="AH2713" s="2" t="str">
        <f ca="1">IFERROR(MONTH('pg6'!T215),"--")</f>
        <v>--</v>
      </c>
      <c r="AI2713" s="1">
        <f ca="1">COUNTIFS(AC2:AC3002,'pg6'!C215,AH2:AH3002,AH2713)</f>
        <v>0</v>
      </c>
    </row>
    <row r="2714" spans="27:35" ht="12.75" customHeight="1">
      <c r="AA2714" s="1">
        <f t="shared" si="43"/>
        <v>2713</v>
      </c>
      <c r="AB2714" s="1" t="b">
        <f>AND('pg6'!S216&lt;&gt;"Cancelled",'pg6'!S216&lt;&gt;"Account",'pg6'!S216&lt;&gt;"Pending",'pg6'!S216&lt;&gt;"")</f>
        <v>0</v>
      </c>
      <c r="AC2714" s="1" t="str">
        <f>IF(AB2714=TRUE,'pg6'!C216,"")</f>
        <v/>
      </c>
      <c r="AD2714" s="1" t="str">
        <f>IF('pg6'!S216="Ordered",'pg6'!C216,"")</f>
        <v/>
      </c>
      <c r="AE2714" s="2" t="str">
        <f>IF('pg6'!C216&lt;&gt;"",COUNTIF(AD2:AD3002,'pg6'!C216)&gt;4,"--")</f>
        <v>--</v>
      </c>
      <c r="AF2714" s="1" t="str">
        <f>IF(startDate="",0,IF(AND('pg6'!T716&gt;=startDate,'pg6'!T716&lt;=endDate,'pg6'!R716&lt;&gt;""),'pg6'!R716,""))</f>
        <v/>
      </c>
      <c r="AG2714" s="110" t="str">
        <f>IF(AC2714="","",COUNTIFS(AC2:AC3002,AC2714))</f>
        <v/>
      </c>
      <c r="AH2714" s="2" t="str">
        <f ca="1">IFERROR(MONTH('pg6'!T216),"--")</f>
        <v>--</v>
      </c>
      <c r="AI2714" s="1">
        <f ca="1">COUNTIFS(AC2:AC3002,'pg6'!C216,AH2:AH3002,AH2714)</f>
        <v>0</v>
      </c>
    </row>
    <row r="2715" spans="27:35" ht="12.75" customHeight="1">
      <c r="AA2715" s="1">
        <f t="shared" si="43"/>
        <v>2714</v>
      </c>
      <c r="AB2715" s="1" t="b">
        <f>AND('pg6'!S217&lt;&gt;"Cancelled",'pg6'!S217&lt;&gt;"Account",'pg6'!S217&lt;&gt;"Pending",'pg6'!S217&lt;&gt;"")</f>
        <v>0</v>
      </c>
      <c r="AC2715" s="1" t="str">
        <f>IF(AB2715=TRUE,'pg6'!C217,"")</f>
        <v/>
      </c>
      <c r="AD2715" s="1" t="str">
        <f>IF('pg6'!S217="Ordered",'pg6'!C217,"")</f>
        <v/>
      </c>
      <c r="AE2715" s="2" t="str">
        <f>IF('pg6'!C217&lt;&gt;"",COUNTIF(AD2:AD3002,'pg6'!C217)&gt;4,"--")</f>
        <v>--</v>
      </c>
      <c r="AF2715" s="1" t="str">
        <f>IF(startDate="",0,IF(AND('pg6'!T717&gt;=startDate,'pg6'!T717&lt;=endDate,'pg6'!R717&lt;&gt;""),'pg6'!R717,""))</f>
        <v/>
      </c>
      <c r="AG2715" s="110" t="str">
        <f>IF(AC2715="","",COUNTIFS(AC2:AC3002,AC2715))</f>
        <v/>
      </c>
      <c r="AH2715" s="2" t="str">
        <f ca="1">IFERROR(MONTH('pg6'!T217),"--")</f>
        <v>--</v>
      </c>
      <c r="AI2715" s="1">
        <f ca="1">COUNTIFS(AC2:AC3002,'pg6'!C217,AH2:AH3002,AH2715)</f>
        <v>0</v>
      </c>
    </row>
    <row r="2716" spans="27:35" ht="12.75" customHeight="1">
      <c r="AA2716" s="1">
        <f t="shared" si="43"/>
        <v>2715</v>
      </c>
      <c r="AB2716" s="1" t="b">
        <f>AND('pg6'!S218&lt;&gt;"Cancelled",'pg6'!S218&lt;&gt;"Account",'pg6'!S218&lt;&gt;"Pending",'pg6'!S218&lt;&gt;"")</f>
        <v>0</v>
      </c>
      <c r="AC2716" s="1" t="str">
        <f>IF(AB2716=TRUE,'pg6'!C218,"")</f>
        <v/>
      </c>
      <c r="AD2716" s="1" t="str">
        <f>IF('pg6'!S218="Ordered",'pg6'!C218,"")</f>
        <v/>
      </c>
      <c r="AE2716" s="2" t="str">
        <f>IF('pg6'!C218&lt;&gt;"",COUNTIF(AD2:AD3002,'pg6'!C218)&gt;4,"--")</f>
        <v>--</v>
      </c>
      <c r="AF2716" s="1" t="str">
        <f>IF(startDate="",0,IF(AND('pg6'!T718&gt;=startDate,'pg6'!T718&lt;=endDate,'pg6'!R718&lt;&gt;""),'pg6'!R718,""))</f>
        <v/>
      </c>
      <c r="AG2716" s="110" t="str">
        <f>IF(AC2716="","",COUNTIFS(AC2:AC3002,AC2716))</f>
        <v/>
      </c>
      <c r="AH2716" s="2" t="str">
        <f ca="1">IFERROR(MONTH('pg6'!T218),"--")</f>
        <v>--</v>
      </c>
      <c r="AI2716" s="1">
        <f ca="1">COUNTIFS(AC2:AC3002,'pg6'!C218,AH2:AH3002,AH2716)</f>
        <v>0</v>
      </c>
    </row>
    <row r="2717" spans="27:35" ht="12.75" customHeight="1">
      <c r="AA2717" s="1">
        <f t="shared" si="43"/>
        <v>2716</v>
      </c>
      <c r="AB2717" s="1" t="b">
        <f>AND('pg6'!S219&lt;&gt;"Cancelled",'pg6'!S219&lt;&gt;"Account",'pg6'!S219&lt;&gt;"Pending",'pg6'!S219&lt;&gt;"")</f>
        <v>0</v>
      </c>
      <c r="AC2717" s="1" t="str">
        <f>IF(AB2717=TRUE,'pg6'!C219,"")</f>
        <v/>
      </c>
      <c r="AD2717" s="1" t="str">
        <f>IF('pg6'!S219="Ordered",'pg6'!C219,"")</f>
        <v/>
      </c>
      <c r="AE2717" s="2" t="str">
        <f>IF('pg6'!C219&lt;&gt;"",COUNTIF(AD2:AD3002,'pg6'!C219)&gt;4,"--")</f>
        <v>--</v>
      </c>
      <c r="AF2717" s="1" t="str">
        <f>IF(startDate="",0,IF(AND('pg6'!T719&gt;=startDate,'pg6'!T719&lt;=endDate,'pg6'!R719&lt;&gt;""),'pg6'!R719,""))</f>
        <v/>
      </c>
      <c r="AG2717" s="110" t="str">
        <f>IF(AC2717="","",COUNTIFS(AC2:AC3002,AC2717))</f>
        <v/>
      </c>
      <c r="AH2717" s="2" t="str">
        <f ca="1">IFERROR(MONTH('pg6'!T219),"--")</f>
        <v>--</v>
      </c>
      <c r="AI2717" s="1">
        <f ca="1">COUNTIFS(AC2:AC3002,'pg6'!C219,AH2:AH3002,AH2717)</f>
        <v>0</v>
      </c>
    </row>
    <row r="2718" spans="27:35" ht="12.75" customHeight="1">
      <c r="AA2718" s="1">
        <f t="shared" si="43"/>
        <v>2717</v>
      </c>
      <c r="AB2718" s="1" t="b">
        <f>AND('pg6'!S220&lt;&gt;"Cancelled",'pg6'!S220&lt;&gt;"Account",'pg6'!S220&lt;&gt;"Pending",'pg6'!S220&lt;&gt;"")</f>
        <v>0</v>
      </c>
      <c r="AC2718" s="1" t="str">
        <f>IF(AB2718=TRUE,'pg6'!C220,"")</f>
        <v/>
      </c>
      <c r="AD2718" s="1" t="str">
        <f>IF('pg6'!S220="Ordered",'pg6'!C220,"")</f>
        <v/>
      </c>
      <c r="AE2718" s="2" t="str">
        <f>IF('pg6'!C220&lt;&gt;"",COUNTIF(AD2:AD3002,'pg6'!C220)&gt;4,"--")</f>
        <v>--</v>
      </c>
      <c r="AF2718" s="1" t="str">
        <f>IF(startDate="",0,IF(AND('pg6'!T720&gt;=startDate,'pg6'!T720&lt;=endDate,'pg6'!R720&lt;&gt;""),'pg6'!R720,""))</f>
        <v/>
      </c>
      <c r="AG2718" s="110" t="str">
        <f>IF(AC2718="","",COUNTIFS(AC2:AC3002,AC2718))</f>
        <v/>
      </c>
      <c r="AH2718" s="2" t="str">
        <f ca="1">IFERROR(MONTH('pg6'!T220),"--")</f>
        <v>--</v>
      </c>
      <c r="AI2718" s="1">
        <f ca="1">COUNTIFS(AC2:AC3002,'pg6'!C220,AH2:AH3002,AH2718)</f>
        <v>0</v>
      </c>
    </row>
    <row r="2719" spans="27:35" ht="12.75" customHeight="1">
      <c r="AA2719" s="1">
        <f t="shared" si="43"/>
        <v>2718</v>
      </c>
      <c r="AB2719" s="1" t="b">
        <f>AND('pg6'!S221&lt;&gt;"Cancelled",'pg6'!S221&lt;&gt;"Account",'pg6'!S221&lt;&gt;"Pending",'pg6'!S221&lt;&gt;"")</f>
        <v>0</v>
      </c>
      <c r="AC2719" s="1" t="str">
        <f>IF(AB2719=TRUE,'pg6'!C221,"")</f>
        <v/>
      </c>
      <c r="AD2719" s="1" t="str">
        <f>IF('pg6'!S221="Ordered",'pg6'!C221,"")</f>
        <v/>
      </c>
      <c r="AE2719" s="2" t="str">
        <f>IF('pg6'!C221&lt;&gt;"",COUNTIF(AD2:AD3002,'pg6'!C221)&gt;4,"--")</f>
        <v>--</v>
      </c>
      <c r="AF2719" s="1" t="str">
        <f>IF(startDate="",0,IF(AND('pg6'!T721&gt;=startDate,'pg6'!T721&lt;=endDate,'pg6'!R721&lt;&gt;""),'pg6'!R721,""))</f>
        <v/>
      </c>
      <c r="AG2719" s="110" t="str">
        <f>IF(AC2719="","",COUNTIFS(AC2:AC3002,AC2719))</f>
        <v/>
      </c>
      <c r="AH2719" s="2" t="str">
        <f ca="1">IFERROR(MONTH('pg6'!T221),"--")</f>
        <v>--</v>
      </c>
      <c r="AI2719" s="1">
        <f ca="1">COUNTIFS(AC2:AC3002,'pg6'!C221,AH2:AH3002,AH2719)</f>
        <v>0</v>
      </c>
    </row>
    <row r="2720" spans="27:35" ht="12.75" customHeight="1">
      <c r="AA2720" s="1">
        <f t="shared" si="43"/>
        <v>2719</v>
      </c>
      <c r="AB2720" s="1" t="b">
        <f>AND('pg6'!S222&lt;&gt;"Cancelled",'pg6'!S222&lt;&gt;"Account",'pg6'!S222&lt;&gt;"Pending",'pg6'!S222&lt;&gt;"")</f>
        <v>0</v>
      </c>
      <c r="AC2720" s="1" t="str">
        <f>IF(AB2720=TRUE,'pg6'!C222,"")</f>
        <v/>
      </c>
      <c r="AD2720" s="1" t="str">
        <f>IF('pg6'!S222="Ordered",'pg6'!C222,"")</f>
        <v/>
      </c>
      <c r="AE2720" s="2" t="str">
        <f>IF('pg6'!C222&lt;&gt;"",COUNTIF(AD2:AD3002,'pg6'!C222)&gt;4,"--")</f>
        <v>--</v>
      </c>
      <c r="AF2720" s="1" t="str">
        <f>IF(startDate="",0,IF(AND('pg6'!T722&gt;=startDate,'pg6'!T722&lt;=endDate,'pg6'!R722&lt;&gt;""),'pg6'!R722,""))</f>
        <v/>
      </c>
      <c r="AG2720" s="110" t="str">
        <f>IF(AC2720="","",COUNTIFS(AC2:AC3002,AC2720))</f>
        <v/>
      </c>
      <c r="AH2720" s="2" t="str">
        <f ca="1">IFERROR(MONTH('pg6'!T222),"--")</f>
        <v>--</v>
      </c>
      <c r="AI2720" s="1">
        <f ca="1">COUNTIFS(AC2:AC3002,'pg6'!C222,AH2:AH3002,AH2720)</f>
        <v>0</v>
      </c>
    </row>
    <row r="2721" spans="27:35" ht="12.75" customHeight="1">
      <c r="AA2721" s="1">
        <f t="shared" si="43"/>
        <v>2720</v>
      </c>
      <c r="AB2721" s="1" t="b">
        <f>AND('pg6'!S223&lt;&gt;"Cancelled",'pg6'!S223&lt;&gt;"Account",'pg6'!S223&lt;&gt;"Pending",'pg6'!S223&lt;&gt;"")</f>
        <v>0</v>
      </c>
      <c r="AC2721" s="1" t="str">
        <f>IF(AB2721=TRUE,'pg6'!C223,"")</f>
        <v/>
      </c>
      <c r="AD2721" s="1" t="str">
        <f>IF('pg6'!S223="Ordered",'pg6'!C223,"")</f>
        <v/>
      </c>
      <c r="AE2721" s="2" t="str">
        <f>IF('pg6'!C223&lt;&gt;"",COUNTIF(AD2:AD3002,'pg6'!C223)&gt;4,"--")</f>
        <v>--</v>
      </c>
      <c r="AF2721" s="1" t="str">
        <f>IF(startDate="",0,IF(AND('pg6'!T723&gt;=startDate,'pg6'!T723&lt;=endDate,'pg6'!R723&lt;&gt;""),'pg6'!R723,""))</f>
        <v/>
      </c>
      <c r="AG2721" s="110" t="str">
        <f>IF(AC2721="","",COUNTIFS(AC2:AC3002,AC2721))</f>
        <v/>
      </c>
      <c r="AH2721" s="2" t="str">
        <f ca="1">IFERROR(MONTH('pg6'!T223),"--")</f>
        <v>--</v>
      </c>
      <c r="AI2721" s="1">
        <f ca="1">COUNTIFS(AC2:AC3002,'pg6'!C223,AH2:AH3002,AH2721)</f>
        <v>0</v>
      </c>
    </row>
    <row r="2722" spans="27:35" ht="12.75" customHeight="1">
      <c r="AA2722" s="1">
        <f t="shared" si="43"/>
        <v>2721</v>
      </c>
      <c r="AB2722" s="1" t="b">
        <f>AND('pg6'!S224&lt;&gt;"Cancelled",'pg6'!S224&lt;&gt;"Account",'pg6'!S224&lt;&gt;"Pending",'pg6'!S224&lt;&gt;"")</f>
        <v>0</v>
      </c>
      <c r="AC2722" s="1" t="str">
        <f>IF(AB2722=TRUE,'pg6'!C224,"")</f>
        <v/>
      </c>
      <c r="AD2722" s="1" t="str">
        <f>IF('pg6'!S224="Ordered",'pg6'!C224,"")</f>
        <v/>
      </c>
      <c r="AE2722" s="2" t="str">
        <f>IF('pg6'!C224&lt;&gt;"",COUNTIF(AD2:AD3002,'pg6'!C224)&gt;4,"--")</f>
        <v>--</v>
      </c>
      <c r="AF2722" s="1" t="str">
        <f>IF(startDate="",0,IF(AND('pg6'!T724&gt;=startDate,'pg6'!T724&lt;=endDate,'pg6'!R724&lt;&gt;""),'pg6'!R724,""))</f>
        <v/>
      </c>
      <c r="AG2722" s="110" t="str">
        <f>IF(AC2722="","",COUNTIFS(AC2:AC3002,AC2722))</f>
        <v/>
      </c>
      <c r="AH2722" s="2" t="str">
        <f ca="1">IFERROR(MONTH('pg6'!T224),"--")</f>
        <v>--</v>
      </c>
      <c r="AI2722" s="1">
        <f ca="1">COUNTIFS(AC2:AC3002,'pg6'!C224,AH2:AH3002,AH2722)</f>
        <v>0</v>
      </c>
    </row>
    <row r="2723" spans="27:35" ht="12.75" customHeight="1">
      <c r="AA2723" s="1">
        <f t="shared" si="43"/>
        <v>2722</v>
      </c>
      <c r="AB2723" s="1" t="b">
        <f>AND('pg6'!S225&lt;&gt;"Cancelled",'pg6'!S225&lt;&gt;"Account",'pg6'!S225&lt;&gt;"Pending",'pg6'!S225&lt;&gt;"")</f>
        <v>0</v>
      </c>
      <c r="AC2723" s="1" t="str">
        <f>IF(AB2723=TRUE,'pg6'!C225,"")</f>
        <v/>
      </c>
      <c r="AD2723" s="1" t="str">
        <f>IF('pg6'!S225="Ordered",'pg6'!C225,"")</f>
        <v/>
      </c>
      <c r="AE2723" s="2" t="str">
        <f>IF('pg6'!C225&lt;&gt;"",COUNTIF(AD2:AD3002,'pg6'!C225)&gt;4,"--")</f>
        <v>--</v>
      </c>
      <c r="AF2723" s="1" t="str">
        <f>IF(startDate="",0,IF(AND('pg6'!T725&gt;=startDate,'pg6'!T725&lt;=endDate,'pg6'!R725&lt;&gt;""),'pg6'!R725,""))</f>
        <v/>
      </c>
      <c r="AG2723" s="110" t="str">
        <f>IF(AC2723="","",COUNTIFS(AC2:AC3002,AC2723))</f>
        <v/>
      </c>
      <c r="AH2723" s="2" t="str">
        <f ca="1">IFERROR(MONTH('pg6'!T225),"--")</f>
        <v>--</v>
      </c>
      <c r="AI2723" s="1">
        <f ca="1">COUNTIFS(AC2:AC3002,'pg6'!C225,AH2:AH3002,AH2723)</f>
        <v>0</v>
      </c>
    </row>
    <row r="2724" spans="27:35" ht="12.75" customHeight="1">
      <c r="AA2724" s="1">
        <f t="shared" si="43"/>
        <v>2723</v>
      </c>
      <c r="AB2724" s="1" t="b">
        <f>AND('pg6'!S226&lt;&gt;"Cancelled",'pg6'!S226&lt;&gt;"Account",'pg6'!S226&lt;&gt;"Pending",'pg6'!S226&lt;&gt;"")</f>
        <v>0</v>
      </c>
      <c r="AC2724" s="1" t="str">
        <f>IF(AB2724=TRUE,'pg6'!C226,"")</f>
        <v/>
      </c>
      <c r="AD2724" s="1" t="str">
        <f>IF('pg6'!S226="Ordered",'pg6'!C226,"")</f>
        <v/>
      </c>
      <c r="AE2724" s="2" t="str">
        <f>IF('pg6'!C226&lt;&gt;"",COUNTIF(AD2:AD3002,'pg6'!C226)&gt;4,"--")</f>
        <v>--</v>
      </c>
      <c r="AF2724" s="1" t="str">
        <f>IF(startDate="",0,IF(AND('pg6'!T726&gt;=startDate,'pg6'!T726&lt;=endDate,'pg6'!R726&lt;&gt;""),'pg6'!R726,""))</f>
        <v/>
      </c>
      <c r="AG2724" s="110" t="str">
        <f>IF(AC2724="","",COUNTIFS(AC2:AC3002,AC2724))</f>
        <v/>
      </c>
      <c r="AH2724" s="2" t="str">
        <f ca="1">IFERROR(MONTH('pg6'!T226),"--")</f>
        <v>--</v>
      </c>
      <c r="AI2724" s="1">
        <f ca="1">COUNTIFS(AC2:AC3002,'pg6'!C226,AH2:AH3002,AH2724)</f>
        <v>0</v>
      </c>
    </row>
    <row r="2725" spans="27:35" ht="12.75" customHeight="1">
      <c r="AA2725" s="1">
        <f t="shared" si="43"/>
        <v>2724</v>
      </c>
      <c r="AB2725" s="1" t="b">
        <f>AND('pg6'!S227&lt;&gt;"Cancelled",'pg6'!S227&lt;&gt;"Account",'pg6'!S227&lt;&gt;"Pending",'pg6'!S227&lt;&gt;"")</f>
        <v>0</v>
      </c>
      <c r="AC2725" s="1" t="str">
        <f>IF(AB2725=TRUE,'pg6'!C227,"")</f>
        <v/>
      </c>
      <c r="AD2725" s="1" t="str">
        <f>IF('pg6'!S227="Ordered",'pg6'!C227,"")</f>
        <v/>
      </c>
      <c r="AE2725" s="2" t="str">
        <f>IF('pg6'!C227&lt;&gt;"",COUNTIF(AD2:AD3002,'pg6'!C227)&gt;4,"--")</f>
        <v>--</v>
      </c>
      <c r="AF2725" s="1" t="str">
        <f>IF(startDate="",0,IF(AND('pg6'!T727&gt;=startDate,'pg6'!T727&lt;=endDate,'pg6'!R727&lt;&gt;""),'pg6'!R727,""))</f>
        <v/>
      </c>
      <c r="AG2725" s="110" t="str">
        <f>IF(AC2725="","",COUNTIFS(AC2:AC3002,AC2725))</f>
        <v/>
      </c>
      <c r="AH2725" s="2" t="str">
        <f ca="1">IFERROR(MONTH('pg6'!T227),"--")</f>
        <v>--</v>
      </c>
      <c r="AI2725" s="1">
        <f ca="1">COUNTIFS(AC2:AC3002,'pg6'!C227,AH2:AH3002,AH2725)</f>
        <v>0</v>
      </c>
    </row>
    <row r="2726" spans="27:35" ht="12.75" customHeight="1">
      <c r="AA2726" s="1">
        <f t="shared" si="43"/>
        <v>2725</v>
      </c>
      <c r="AB2726" s="1" t="b">
        <f>AND('pg6'!S228&lt;&gt;"Cancelled",'pg6'!S228&lt;&gt;"Account",'pg6'!S228&lt;&gt;"Pending",'pg6'!S228&lt;&gt;"")</f>
        <v>0</v>
      </c>
      <c r="AC2726" s="1" t="str">
        <f>IF(AB2726=TRUE,'pg6'!C228,"")</f>
        <v/>
      </c>
      <c r="AD2726" s="1" t="str">
        <f>IF('pg6'!S228="Ordered",'pg6'!C228,"")</f>
        <v/>
      </c>
      <c r="AE2726" s="2" t="str">
        <f>IF('pg6'!C228&lt;&gt;"",COUNTIF(AD2:AD3002,'pg6'!C228)&gt;4,"--")</f>
        <v>--</v>
      </c>
      <c r="AF2726" s="1" t="str">
        <f>IF(startDate="",0,IF(AND('pg6'!T728&gt;=startDate,'pg6'!T728&lt;=endDate,'pg6'!R728&lt;&gt;""),'pg6'!R728,""))</f>
        <v/>
      </c>
      <c r="AG2726" s="110" t="str">
        <f>IF(AC2726="","",COUNTIFS(AC2:AC3002,AC2726))</f>
        <v/>
      </c>
      <c r="AH2726" s="2" t="str">
        <f ca="1">IFERROR(MONTH('pg6'!T228),"--")</f>
        <v>--</v>
      </c>
      <c r="AI2726" s="1">
        <f ca="1">COUNTIFS(AC2:AC3002,'pg6'!C228,AH2:AH3002,AH2726)</f>
        <v>0</v>
      </c>
    </row>
    <row r="2727" spans="27:35" ht="12.75" customHeight="1">
      <c r="AA2727" s="1">
        <f t="shared" si="43"/>
        <v>2726</v>
      </c>
      <c r="AB2727" s="1" t="b">
        <f>AND('pg6'!S229&lt;&gt;"Cancelled",'pg6'!S229&lt;&gt;"Account",'pg6'!S229&lt;&gt;"Pending",'pg6'!S229&lt;&gt;"")</f>
        <v>0</v>
      </c>
      <c r="AC2727" s="1" t="str">
        <f>IF(AB2727=TRUE,'pg6'!C229,"")</f>
        <v/>
      </c>
      <c r="AD2727" s="1" t="str">
        <f>IF('pg6'!S229="Ordered",'pg6'!C229,"")</f>
        <v/>
      </c>
      <c r="AE2727" s="2" t="str">
        <f>IF('pg6'!C229&lt;&gt;"",COUNTIF(AD2:AD3002,'pg6'!C229)&gt;4,"--")</f>
        <v>--</v>
      </c>
      <c r="AF2727" s="1" t="str">
        <f>IF(startDate="",0,IF(AND('pg6'!T729&gt;=startDate,'pg6'!T729&lt;=endDate,'pg6'!R729&lt;&gt;""),'pg6'!R729,""))</f>
        <v/>
      </c>
      <c r="AG2727" s="110" t="str">
        <f>IF(AC2727="","",COUNTIFS(AC2:AC3002,AC2727))</f>
        <v/>
      </c>
      <c r="AH2727" s="2" t="str">
        <f ca="1">IFERROR(MONTH('pg6'!T229),"--")</f>
        <v>--</v>
      </c>
      <c r="AI2727" s="1">
        <f ca="1">COUNTIFS(AC2:AC3002,'pg6'!C229,AH2:AH3002,AH2727)</f>
        <v>0</v>
      </c>
    </row>
    <row r="2728" spans="27:35" ht="12.75" customHeight="1">
      <c r="AA2728" s="1">
        <f t="shared" si="43"/>
        <v>2727</v>
      </c>
      <c r="AB2728" s="1" t="b">
        <f>AND('pg6'!S230&lt;&gt;"Cancelled",'pg6'!S230&lt;&gt;"Account",'pg6'!S230&lt;&gt;"Pending",'pg6'!S230&lt;&gt;"")</f>
        <v>0</v>
      </c>
      <c r="AC2728" s="1" t="str">
        <f>IF(AB2728=TRUE,'pg6'!C230,"")</f>
        <v/>
      </c>
      <c r="AD2728" s="1" t="str">
        <f>IF('pg6'!S230="Ordered",'pg6'!C230,"")</f>
        <v/>
      </c>
      <c r="AE2728" s="2" t="str">
        <f>IF('pg6'!C230&lt;&gt;"",COUNTIF(AD2:AD3002,'pg6'!C230)&gt;4,"--")</f>
        <v>--</v>
      </c>
      <c r="AF2728" s="1" t="str">
        <f>IF(startDate="",0,IF(AND('pg6'!T730&gt;=startDate,'pg6'!T730&lt;=endDate,'pg6'!R730&lt;&gt;""),'pg6'!R730,""))</f>
        <v/>
      </c>
      <c r="AG2728" s="110" t="str">
        <f>IF(AC2728="","",COUNTIFS(AC2:AC3002,AC2728))</f>
        <v/>
      </c>
      <c r="AH2728" s="2" t="str">
        <f ca="1">IFERROR(MONTH('pg6'!T230),"--")</f>
        <v>--</v>
      </c>
      <c r="AI2728" s="1">
        <f ca="1">COUNTIFS(AC2:AC3002,'pg6'!C230,AH2:AH3002,AH2728)</f>
        <v>0</v>
      </c>
    </row>
    <row r="2729" spans="27:35" ht="12.75" customHeight="1">
      <c r="AA2729" s="1">
        <f t="shared" si="43"/>
        <v>2728</v>
      </c>
      <c r="AB2729" s="1" t="b">
        <f>AND('pg6'!S231&lt;&gt;"Cancelled",'pg6'!S231&lt;&gt;"Account",'pg6'!S231&lt;&gt;"Pending",'pg6'!S231&lt;&gt;"")</f>
        <v>0</v>
      </c>
      <c r="AC2729" s="1" t="str">
        <f>IF(AB2729=TRUE,'pg6'!C231,"")</f>
        <v/>
      </c>
      <c r="AD2729" s="1" t="str">
        <f>IF('pg6'!S231="Ordered",'pg6'!C231,"")</f>
        <v/>
      </c>
      <c r="AE2729" s="2" t="str">
        <f>IF('pg6'!C231&lt;&gt;"",COUNTIF(AD2:AD3002,'pg6'!C231)&gt;4,"--")</f>
        <v>--</v>
      </c>
      <c r="AF2729" s="1" t="str">
        <f>IF(startDate="",0,IF(AND('pg6'!T731&gt;=startDate,'pg6'!T731&lt;=endDate,'pg6'!R731&lt;&gt;""),'pg6'!R731,""))</f>
        <v/>
      </c>
      <c r="AG2729" s="110" t="str">
        <f>IF(AC2729="","",COUNTIFS(AC2:AC3002,AC2729))</f>
        <v/>
      </c>
      <c r="AH2729" s="2" t="str">
        <f ca="1">IFERROR(MONTH('pg6'!T231),"--")</f>
        <v>--</v>
      </c>
      <c r="AI2729" s="1">
        <f ca="1">COUNTIFS(AC2:AC3002,'pg6'!C231,AH2:AH3002,AH2729)</f>
        <v>0</v>
      </c>
    </row>
    <row r="2730" spans="27:35" ht="12.75" customHeight="1">
      <c r="AA2730" s="1">
        <f t="shared" si="43"/>
        <v>2729</v>
      </c>
      <c r="AB2730" s="1" t="b">
        <f>AND('pg6'!S232&lt;&gt;"Cancelled",'pg6'!S232&lt;&gt;"Account",'pg6'!S232&lt;&gt;"Pending",'pg6'!S232&lt;&gt;"")</f>
        <v>0</v>
      </c>
      <c r="AC2730" s="1" t="str">
        <f>IF(AB2730=TRUE,'pg6'!C232,"")</f>
        <v/>
      </c>
      <c r="AD2730" s="1" t="str">
        <f>IF('pg6'!S232="Ordered",'pg6'!C232,"")</f>
        <v/>
      </c>
      <c r="AE2730" s="2" t="str">
        <f>IF('pg6'!C232&lt;&gt;"",COUNTIF(AD2:AD3002,'pg6'!C232)&gt;4,"--")</f>
        <v>--</v>
      </c>
      <c r="AF2730" s="1" t="str">
        <f>IF(startDate="",0,IF(AND('pg6'!T732&gt;=startDate,'pg6'!T732&lt;=endDate,'pg6'!R732&lt;&gt;""),'pg6'!R732,""))</f>
        <v/>
      </c>
      <c r="AG2730" s="110" t="str">
        <f>IF(AC2730="","",COUNTIFS(AC2:AC3002,AC2730))</f>
        <v/>
      </c>
      <c r="AH2730" s="2" t="str">
        <f ca="1">IFERROR(MONTH('pg6'!T232),"--")</f>
        <v>--</v>
      </c>
      <c r="AI2730" s="1">
        <f ca="1">COUNTIFS(AC2:AC3002,'pg6'!C232,AH2:AH3002,AH2730)</f>
        <v>0</v>
      </c>
    </row>
    <row r="2731" spans="27:35" ht="12.75" customHeight="1">
      <c r="AA2731" s="1">
        <f t="shared" si="43"/>
        <v>2730</v>
      </c>
      <c r="AB2731" s="1" t="b">
        <f>AND('pg6'!S233&lt;&gt;"Cancelled",'pg6'!S233&lt;&gt;"Account",'pg6'!S233&lt;&gt;"Pending",'pg6'!S233&lt;&gt;"")</f>
        <v>0</v>
      </c>
      <c r="AC2731" s="1" t="str">
        <f>IF(AB2731=TRUE,'pg6'!C233,"")</f>
        <v/>
      </c>
      <c r="AD2731" s="1" t="str">
        <f>IF('pg6'!S233="Ordered",'pg6'!C233,"")</f>
        <v/>
      </c>
      <c r="AE2731" s="2" t="str">
        <f>IF('pg6'!C233&lt;&gt;"",COUNTIF(AD2:AD3002,'pg6'!C233)&gt;4,"--")</f>
        <v>--</v>
      </c>
      <c r="AF2731" s="1" t="str">
        <f>IF(startDate="",0,IF(AND('pg6'!T733&gt;=startDate,'pg6'!T733&lt;=endDate,'pg6'!R733&lt;&gt;""),'pg6'!R733,""))</f>
        <v/>
      </c>
      <c r="AG2731" s="110" t="str">
        <f>IF(AC2731="","",COUNTIFS(AC2:AC3002,AC2731))</f>
        <v/>
      </c>
      <c r="AH2731" s="2" t="str">
        <f ca="1">IFERROR(MONTH('pg6'!T233),"--")</f>
        <v>--</v>
      </c>
      <c r="AI2731" s="1">
        <f ca="1">COUNTIFS(AC2:AC3002,'pg6'!C233,AH2:AH3002,AH2731)</f>
        <v>0</v>
      </c>
    </row>
    <row r="2732" spans="27:35" ht="12.75" customHeight="1">
      <c r="AA2732" s="1">
        <f t="shared" si="43"/>
        <v>2731</v>
      </c>
      <c r="AB2732" s="1" t="b">
        <f>AND('pg6'!S234&lt;&gt;"Cancelled",'pg6'!S234&lt;&gt;"Account",'pg6'!S234&lt;&gt;"Pending",'pg6'!S234&lt;&gt;"")</f>
        <v>0</v>
      </c>
      <c r="AC2732" s="1" t="str">
        <f>IF(AB2732=TRUE,'pg6'!C234,"")</f>
        <v/>
      </c>
      <c r="AD2732" s="1" t="str">
        <f>IF('pg6'!S234="Ordered",'pg6'!C234,"")</f>
        <v/>
      </c>
      <c r="AE2732" s="2" t="str">
        <f>IF('pg6'!C234&lt;&gt;"",COUNTIF(AD2:AD3002,'pg6'!C234)&gt;4,"--")</f>
        <v>--</v>
      </c>
      <c r="AF2732" s="1" t="str">
        <f>IF(startDate="",0,IF(AND('pg6'!T734&gt;=startDate,'pg6'!T734&lt;=endDate,'pg6'!R734&lt;&gt;""),'pg6'!R734,""))</f>
        <v/>
      </c>
      <c r="AG2732" s="110" t="str">
        <f>IF(AC2732="","",COUNTIFS(AC2:AC3002,AC2732))</f>
        <v/>
      </c>
      <c r="AH2732" s="2" t="str">
        <f ca="1">IFERROR(MONTH('pg6'!T234),"--")</f>
        <v>--</v>
      </c>
      <c r="AI2732" s="1">
        <f ca="1">COUNTIFS(AC2:AC3002,'pg6'!C234,AH2:AH3002,AH2732)</f>
        <v>0</v>
      </c>
    </row>
    <row r="2733" spans="27:35" ht="12.75" customHeight="1">
      <c r="AA2733" s="1">
        <f t="shared" si="43"/>
        <v>2732</v>
      </c>
      <c r="AB2733" s="1" t="b">
        <f>AND('pg6'!S235&lt;&gt;"Cancelled",'pg6'!S235&lt;&gt;"Account",'pg6'!S235&lt;&gt;"Pending",'pg6'!S235&lt;&gt;"")</f>
        <v>0</v>
      </c>
      <c r="AC2733" s="1" t="str">
        <f>IF(AB2733=TRUE,'pg6'!C235,"")</f>
        <v/>
      </c>
      <c r="AD2733" s="1" t="str">
        <f>IF('pg6'!S235="Ordered",'pg6'!C235,"")</f>
        <v/>
      </c>
      <c r="AE2733" s="2" t="str">
        <f>IF('pg6'!C235&lt;&gt;"",COUNTIF(AD2:AD3002,'pg6'!C235)&gt;4,"--")</f>
        <v>--</v>
      </c>
      <c r="AF2733" s="1" t="str">
        <f>IF(startDate="",0,IF(AND('pg6'!T735&gt;=startDate,'pg6'!T735&lt;=endDate,'pg6'!R735&lt;&gt;""),'pg6'!R735,""))</f>
        <v/>
      </c>
      <c r="AG2733" s="110" t="str">
        <f>IF(AC2733="","",COUNTIFS(AC2:AC3002,AC2733))</f>
        <v/>
      </c>
      <c r="AH2733" s="2" t="str">
        <f ca="1">IFERROR(MONTH('pg6'!T235),"--")</f>
        <v>--</v>
      </c>
      <c r="AI2733" s="1">
        <f ca="1">COUNTIFS(AC2:AC3002,'pg6'!C235,AH2:AH3002,AH2733)</f>
        <v>0</v>
      </c>
    </row>
    <row r="2734" spans="27:35" ht="12.75" customHeight="1">
      <c r="AA2734" s="1">
        <f t="shared" si="43"/>
        <v>2733</v>
      </c>
      <c r="AB2734" s="1" t="b">
        <f>AND('pg6'!S236&lt;&gt;"Cancelled",'pg6'!S236&lt;&gt;"Account",'pg6'!S236&lt;&gt;"Pending",'pg6'!S236&lt;&gt;"")</f>
        <v>0</v>
      </c>
      <c r="AC2734" s="1" t="str">
        <f>IF(AB2734=TRUE,'pg6'!C236,"")</f>
        <v/>
      </c>
      <c r="AD2734" s="1" t="str">
        <f>IF('pg6'!S236="Ordered",'pg6'!C236,"")</f>
        <v/>
      </c>
      <c r="AE2734" s="2" t="str">
        <f>IF('pg6'!C236&lt;&gt;"",COUNTIF(AD2:AD3002,'pg6'!C236)&gt;4,"--")</f>
        <v>--</v>
      </c>
      <c r="AF2734" s="1" t="str">
        <f>IF(startDate="",0,IF(AND('pg6'!T736&gt;=startDate,'pg6'!T736&lt;=endDate,'pg6'!R736&lt;&gt;""),'pg6'!R736,""))</f>
        <v/>
      </c>
      <c r="AG2734" s="110" t="str">
        <f>IF(AC2734="","",COUNTIFS(AC2:AC3002,AC2734))</f>
        <v/>
      </c>
      <c r="AH2734" s="2" t="str">
        <f ca="1">IFERROR(MONTH('pg6'!T236),"--")</f>
        <v>--</v>
      </c>
      <c r="AI2734" s="1">
        <f ca="1">COUNTIFS(AC2:AC3002,'pg6'!C236,AH2:AH3002,AH2734)</f>
        <v>0</v>
      </c>
    </row>
    <row r="2735" spans="27:35" ht="12.75" customHeight="1">
      <c r="AA2735" s="1">
        <f t="shared" si="43"/>
        <v>2734</v>
      </c>
      <c r="AB2735" s="1" t="b">
        <f>AND('pg6'!S237&lt;&gt;"Cancelled",'pg6'!S237&lt;&gt;"Account",'pg6'!S237&lt;&gt;"Pending",'pg6'!S237&lt;&gt;"")</f>
        <v>0</v>
      </c>
      <c r="AC2735" s="1" t="str">
        <f>IF(AB2735=TRUE,'pg6'!C237,"")</f>
        <v/>
      </c>
      <c r="AD2735" s="1" t="str">
        <f>IF('pg6'!S237="Ordered",'pg6'!C237,"")</f>
        <v/>
      </c>
      <c r="AE2735" s="2" t="str">
        <f>IF('pg6'!C237&lt;&gt;"",COUNTIF(AD2:AD3002,'pg6'!C237)&gt;4,"--")</f>
        <v>--</v>
      </c>
      <c r="AF2735" s="1" t="str">
        <f>IF(startDate="",0,IF(AND('pg6'!T737&gt;=startDate,'pg6'!T737&lt;=endDate,'pg6'!R737&lt;&gt;""),'pg6'!R737,""))</f>
        <v/>
      </c>
      <c r="AG2735" s="110" t="str">
        <f>IF(AC2735="","",COUNTIFS(AC2:AC3002,AC2735))</f>
        <v/>
      </c>
      <c r="AH2735" s="2" t="str">
        <f ca="1">IFERROR(MONTH('pg6'!T237),"--")</f>
        <v>--</v>
      </c>
      <c r="AI2735" s="1">
        <f ca="1">COUNTIFS(AC2:AC3002,'pg6'!C237,AH2:AH3002,AH2735)</f>
        <v>0</v>
      </c>
    </row>
    <row r="2736" spans="27:35" ht="12.75" customHeight="1">
      <c r="AA2736" s="1">
        <f t="shared" si="43"/>
        <v>2735</v>
      </c>
      <c r="AB2736" s="1" t="b">
        <f>AND('pg6'!S238&lt;&gt;"Cancelled",'pg6'!S238&lt;&gt;"Account",'pg6'!S238&lt;&gt;"Pending",'pg6'!S238&lt;&gt;"")</f>
        <v>0</v>
      </c>
      <c r="AC2736" s="1" t="str">
        <f>IF(AB2736=TRUE,'pg6'!C238,"")</f>
        <v/>
      </c>
      <c r="AD2736" s="1" t="str">
        <f>IF('pg6'!S238="Ordered",'pg6'!C238,"")</f>
        <v/>
      </c>
      <c r="AE2736" s="2" t="str">
        <f>IF('pg6'!C238&lt;&gt;"",COUNTIF(AD2:AD3002,'pg6'!C238)&gt;4,"--")</f>
        <v>--</v>
      </c>
      <c r="AF2736" s="1" t="str">
        <f>IF(startDate="",0,IF(AND('pg6'!T738&gt;=startDate,'pg6'!T738&lt;=endDate,'pg6'!R738&lt;&gt;""),'pg6'!R738,""))</f>
        <v/>
      </c>
      <c r="AG2736" s="110" t="str">
        <f>IF(AC2736="","",COUNTIFS(AC2:AC3002,AC2736))</f>
        <v/>
      </c>
      <c r="AH2736" s="2" t="str">
        <f ca="1">IFERROR(MONTH('pg6'!T238),"--")</f>
        <v>--</v>
      </c>
      <c r="AI2736" s="1">
        <f ca="1">COUNTIFS(AC2:AC3002,'pg6'!C238,AH2:AH3002,AH2736)</f>
        <v>0</v>
      </c>
    </row>
    <row r="2737" spans="27:35" ht="12.75" customHeight="1">
      <c r="AA2737" s="1">
        <f t="shared" si="43"/>
        <v>2736</v>
      </c>
      <c r="AB2737" s="1" t="b">
        <f>AND('pg6'!S239&lt;&gt;"Cancelled",'pg6'!S239&lt;&gt;"Account",'pg6'!S239&lt;&gt;"Pending",'pg6'!S239&lt;&gt;"")</f>
        <v>0</v>
      </c>
      <c r="AC2737" s="1" t="str">
        <f>IF(AB2737=TRUE,'pg6'!C239,"")</f>
        <v/>
      </c>
      <c r="AD2737" s="1" t="str">
        <f>IF('pg6'!S239="Ordered",'pg6'!C239,"")</f>
        <v/>
      </c>
      <c r="AE2737" s="2" t="str">
        <f>IF('pg6'!C239&lt;&gt;"",COUNTIF(AD2:AD3002,'pg6'!C239)&gt;4,"--")</f>
        <v>--</v>
      </c>
      <c r="AF2737" s="1" t="str">
        <f>IF(startDate="",0,IF(AND('pg6'!T739&gt;=startDate,'pg6'!T739&lt;=endDate,'pg6'!R739&lt;&gt;""),'pg6'!R739,""))</f>
        <v/>
      </c>
      <c r="AG2737" s="110" t="str">
        <f>IF(AC2737="","",COUNTIFS(AC2:AC3002,AC2737))</f>
        <v/>
      </c>
      <c r="AH2737" s="2" t="str">
        <f ca="1">IFERROR(MONTH('pg6'!T239),"--")</f>
        <v>--</v>
      </c>
      <c r="AI2737" s="1">
        <f ca="1">COUNTIFS(AC2:AC3002,'pg6'!C239,AH2:AH3002,AH2737)</f>
        <v>0</v>
      </c>
    </row>
    <row r="2738" spans="27:35" ht="12.75" customHeight="1">
      <c r="AA2738" s="1">
        <f t="shared" si="43"/>
        <v>2737</v>
      </c>
      <c r="AB2738" s="1" t="b">
        <f>AND('pg6'!S240&lt;&gt;"Cancelled",'pg6'!S240&lt;&gt;"Account",'pg6'!S240&lt;&gt;"Pending",'pg6'!S240&lt;&gt;"")</f>
        <v>0</v>
      </c>
      <c r="AC2738" s="1" t="str">
        <f>IF(AB2738=TRUE,'pg6'!C240,"")</f>
        <v/>
      </c>
      <c r="AD2738" s="1" t="str">
        <f>IF('pg6'!S240="Ordered",'pg6'!C240,"")</f>
        <v/>
      </c>
      <c r="AE2738" s="2" t="str">
        <f>IF('pg6'!C240&lt;&gt;"",COUNTIF(AD2:AD3002,'pg6'!C240)&gt;4,"--")</f>
        <v>--</v>
      </c>
      <c r="AF2738" s="1" t="str">
        <f>IF(startDate="",0,IF(AND('pg6'!T740&gt;=startDate,'pg6'!T740&lt;=endDate,'pg6'!R740&lt;&gt;""),'pg6'!R740,""))</f>
        <v/>
      </c>
      <c r="AG2738" s="110" t="str">
        <f>IF(AC2738="","",COUNTIFS(AC2:AC3002,AC2738))</f>
        <v/>
      </c>
      <c r="AH2738" s="2" t="str">
        <f ca="1">IFERROR(MONTH('pg6'!T240),"--")</f>
        <v>--</v>
      </c>
      <c r="AI2738" s="1">
        <f ca="1">COUNTIFS(AC2:AC3002,'pg6'!C240,AH2:AH3002,AH2738)</f>
        <v>0</v>
      </c>
    </row>
    <row r="2739" spans="27:35" ht="12.75" customHeight="1">
      <c r="AA2739" s="1">
        <f t="shared" si="43"/>
        <v>2738</v>
      </c>
      <c r="AB2739" s="1" t="b">
        <f>AND('pg6'!S241&lt;&gt;"Cancelled",'pg6'!S241&lt;&gt;"Account",'pg6'!S241&lt;&gt;"Pending",'pg6'!S241&lt;&gt;"")</f>
        <v>0</v>
      </c>
      <c r="AC2739" s="1" t="str">
        <f>IF(AB2739=TRUE,'pg6'!C241,"")</f>
        <v/>
      </c>
      <c r="AD2739" s="1" t="str">
        <f>IF('pg6'!S241="Ordered",'pg6'!C241,"")</f>
        <v/>
      </c>
      <c r="AE2739" s="2" t="str">
        <f>IF('pg6'!C241&lt;&gt;"",COUNTIF(AD2:AD3002,'pg6'!C241)&gt;4,"--")</f>
        <v>--</v>
      </c>
      <c r="AF2739" s="1" t="str">
        <f>IF(startDate="",0,IF(AND('pg6'!T741&gt;=startDate,'pg6'!T741&lt;=endDate,'pg6'!R741&lt;&gt;""),'pg6'!R741,""))</f>
        <v/>
      </c>
      <c r="AG2739" s="110" t="str">
        <f>IF(AC2739="","",COUNTIFS(AC2:AC3002,AC2739))</f>
        <v/>
      </c>
      <c r="AH2739" s="2" t="str">
        <f ca="1">IFERROR(MONTH('pg6'!T241),"--")</f>
        <v>--</v>
      </c>
      <c r="AI2739" s="1">
        <f ca="1">COUNTIFS(AC2:AC3002,'pg6'!C241,AH2:AH3002,AH2739)</f>
        <v>0</v>
      </c>
    </row>
    <row r="2740" spans="27:35" ht="12.75" customHeight="1">
      <c r="AA2740" s="1">
        <f t="shared" si="43"/>
        <v>2739</v>
      </c>
      <c r="AB2740" s="1" t="b">
        <f>AND('pg6'!S242&lt;&gt;"Cancelled",'pg6'!S242&lt;&gt;"Account",'pg6'!S242&lt;&gt;"Pending",'pg6'!S242&lt;&gt;"")</f>
        <v>0</v>
      </c>
      <c r="AC2740" s="1" t="str">
        <f>IF(AB2740=TRUE,'pg6'!C242,"")</f>
        <v/>
      </c>
      <c r="AD2740" s="1" t="str">
        <f>IF('pg6'!S242="Ordered",'pg6'!C242,"")</f>
        <v/>
      </c>
      <c r="AE2740" s="2" t="str">
        <f>IF('pg6'!C242&lt;&gt;"",COUNTIF(AD2:AD3002,'pg6'!C242)&gt;4,"--")</f>
        <v>--</v>
      </c>
      <c r="AF2740" s="1" t="str">
        <f>IF(startDate="",0,IF(AND('pg6'!T742&gt;=startDate,'pg6'!T742&lt;=endDate,'pg6'!R742&lt;&gt;""),'pg6'!R742,""))</f>
        <v/>
      </c>
      <c r="AG2740" s="110" t="str">
        <f>IF(AC2740="","",COUNTIFS(AC2:AC3002,AC2740))</f>
        <v/>
      </c>
      <c r="AH2740" s="2" t="str">
        <f ca="1">IFERROR(MONTH('pg6'!T242),"--")</f>
        <v>--</v>
      </c>
      <c r="AI2740" s="1">
        <f ca="1">COUNTIFS(AC2:AC3002,'pg6'!C242,AH2:AH3002,AH2740)</f>
        <v>0</v>
      </c>
    </row>
    <row r="2741" spans="27:35" ht="12.75" customHeight="1">
      <c r="AA2741" s="1">
        <f t="shared" si="43"/>
        <v>2740</v>
      </c>
      <c r="AB2741" s="1" t="b">
        <f>AND('pg6'!S243&lt;&gt;"Cancelled",'pg6'!S243&lt;&gt;"Account",'pg6'!S243&lt;&gt;"Pending",'pg6'!S243&lt;&gt;"")</f>
        <v>0</v>
      </c>
      <c r="AC2741" s="1" t="str">
        <f>IF(AB2741=TRUE,'pg6'!C243,"")</f>
        <v/>
      </c>
      <c r="AD2741" s="1" t="str">
        <f>IF('pg6'!S243="Ordered",'pg6'!C243,"")</f>
        <v/>
      </c>
      <c r="AE2741" s="2" t="str">
        <f>IF('pg6'!C243&lt;&gt;"",COUNTIF(AD2:AD3002,'pg6'!C243)&gt;4,"--")</f>
        <v>--</v>
      </c>
      <c r="AF2741" s="1" t="str">
        <f>IF(startDate="",0,IF(AND('pg6'!T743&gt;=startDate,'pg6'!T743&lt;=endDate,'pg6'!R743&lt;&gt;""),'pg6'!R743,""))</f>
        <v/>
      </c>
      <c r="AG2741" s="110" t="str">
        <f>IF(AC2741="","",COUNTIFS(AC2:AC3002,AC2741))</f>
        <v/>
      </c>
      <c r="AH2741" s="2" t="str">
        <f ca="1">IFERROR(MONTH('pg6'!T243),"--")</f>
        <v>--</v>
      </c>
      <c r="AI2741" s="1">
        <f ca="1">COUNTIFS(AC2:AC3002,'pg6'!C243,AH2:AH3002,AH2741)</f>
        <v>0</v>
      </c>
    </row>
    <row r="2742" spans="27:35" ht="12.75" customHeight="1">
      <c r="AA2742" s="1">
        <f t="shared" si="43"/>
        <v>2741</v>
      </c>
      <c r="AB2742" s="1" t="b">
        <f>AND('pg6'!S244&lt;&gt;"Cancelled",'pg6'!S244&lt;&gt;"Account",'pg6'!S244&lt;&gt;"Pending",'pg6'!S244&lt;&gt;"")</f>
        <v>0</v>
      </c>
      <c r="AC2742" s="1" t="str">
        <f>IF(AB2742=TRUE,'pg6'!C244,"")</f>
        <v/>
      </c>
      <c r="AD2742" s="1" t="str">
        <f>IF('pg6'!S244="Ordered",'pg6'!C244,"")</f>
        <v/>
      </c>
      <c r="AE2742" s="2" t="str">
        <f>IF('pg6'!C244&lt;&gt;"",COUNTIF(AD2:AD3002,'pg6'!C244)&gt;4,"--")</f>
        <v>--</v>
      </c>
      <c r="AF2742" s="1" t="str">
        <f>IF(startDate="",0,IF(AND('pg6'!T744&gt;=startDate,'pg6'!T744&lt;=endDate,'pg6'!R744&lt;&gt;""),'pg6'!R744,""))</f>
        <v/>
      </c>
      <c r="AG2742" s="110" t="str">
        <f>IF(AC2742="","",COUNTIFS(AC2:AC3002,AC2742))</f>
        <v/>
      </c>
      <c r="AH2742" s="2" t="str">
        <f ca="1">IFERROR(MONTH('pg6'!T244),"--")</f>
        <v>--</v>
      </c>
      <c r="AI2742" s="1">
        <f ca="1">COUNTIFS(AC2:AC3002,'pg6'!C244,AH2:AH3002,AH2742)</f>
        <v>0</v>
      </c>
    </row>
    <row r="2743" spans="27:35" ht="12.75" customHeight="1">
      <c r="AA2743" s="1">
        <f t="shared" si="43"/>
        <v>2742</v>
      </c>
      <c r="AB2743" s="1" t="b">
        <f>AND('pg6'!S245&lt;&gt;"Cancelled",'pg6'!S245&lt;&gt;"Account",'pg6'!S245&lt;&gt;"Pending",'pg6'!S245&lt;&gt;"")</f>
        <v>0</v>
      </c>
      <c r="AC2743" s="1" t="str">
        <f>IF(AB2743=TRUE,'pg6'!C245,"")</f>
        <v/>
      </c>
      <c r="AD2743" s="1" t="str">
        <f>IF('pg6'!S245="Ordered",'pg6'!C245,"")</f>
        <v/>
      </c>
      <c r="AE2743" s="2" t="str">
        <f>IF('pg6'!C245&lt;&gt;"",COUNTIF(AD2:AD3002,'pg6'!C245)&gt;4,"--")</f>
        <v>--</v>
      </c>
      <c r="AF2743" s="1" t="str">
        <f>IF(startDate="",0,IF(AND('pg6'!T745&gt;=startDate,'pg6'!T745&lt;=endDate,'pg6'!R745&lt;&gt;""),'pg6'!R745,""))</f>
        <v/>
      </c>
      <c r="AG2743" s="110" t="str">
        <f>IF(AC2743="","",COUNTIFS(AC2:AC3002,AC2743))</f>
        <v/>
      </c>
      <c r="AH2743" s="2" t="str">
        <f ca="1">IFERROR(MONTH('pg6'!T245),"--")</f>
        <v>--</v>
      </c>
      <c r="AI2743" s="1">
        <f ca="1">COUNTIFS(AC2:AC3002,'pg6'!C245,AH2:AH3002,AH2743)</f>
        <v>0</v>
      </c>
    </row>
    <row r="2744" spans="27:35" ht="12.75" customHeight="1">
      <c r="AA2744" s="1">
        <f t="shared" si="43"/>
        <v>2743</v>
      </c>
      <c r="AB2744" s="1" t="b">
        <f>AND('pg6'!S246&lt;&gt;"Cancelled",'pg6'!S246&lt;&gt;"Account",'pg6'!S246&lt;&gt;"Pending",'pg6'!S246&lt;&gt;"")</f>
        <v>0</v>
      </c>
      <c r="AC2744" s="1" t="str">
        <f>IF(AB2744=TRUE,'pg6'!C246,"")</f>
        <v/>
      </c>
      <c r="AD2744" s="1" t="str">
        <f>IF('pg6'!S246="Ordered",'pg6'!C246,"")</f>
        <v/>
      </c>
      <c r="AE2744" s="2" t="str">
        <f>IF('pg6'!C246&lt;&gt;"",COUNTIF(AD2:AD3002,'pg6'!C246)&gt;4,"--")</f>
        <v>--</v>
      </c>
      <c r="AF2744" s="1" t="str">
        <f>IF(startDate="",0,IF(AND('pg6'!T746&gt;=startDate,'pg6'!T746&lt;=endDate,'pg6'!R746&lt;&gt;""),'pg6'!R746,""))</f>
        <v/>
      </c>
      <c r="AG2744" s="110" t="str">
        <f>IF(AC2744="","",COUNTIFS(AC2:AC3002,AC2744))</f>
        <v/>
      </c>
      <c r="AH2744" s="2" t="str">
        <f ca="1">IFERROR(MONTH('pg6'!T246),"--")</f>
        <v>--</v>
      </c>
      <c r="AI2744" s="1">
        <f ca="1">COUNTIFS(AC2:AC3002,'pg6'!C246,AH2:AH3002,AH2744)</f>
        <v>0</v>
      </c>
    </row>
    <row r="2745" spans="27:35" ht="12.75" customHeight="1">
      <c r="AA2745" s="1">
        <f t="shared" si="43"/>
        <v>2744</v>
      </c>
      <c r="AB2745" s="1" t="b">
        <f>AND('pg6'!S247&lt;&gt;"Cancelled",'pg6'!S247&lt;&gt;"Account",'pg6'!S247&lt;&gt;"Pending",'pg6'!S247&lt;&gt;"")</f>
        <v>0</v>
      </c>
      <c r="AC2745" s="1" t="str">
        <f>IF(AB2745=TRUE,'pg6'!C247,"")</f>
        <v/>
      </c>
      <c r="AD2745" s="1" t="str">
        <f>IF('pg6'!S247="Ordered",'pg6'!C247,"")</f>
        <v/>
      </c>
      <c r="AE2745" s="2" t="str">
        <f>IF('pg6'!C247&lt;&gt;"",COUNTIF(AD2:AD3002,'pg6'!C247)&gt;4,"--")</f>
        <v>--</v>
      </c>
      <c r="AF2745" s="1" t="str">
        <f>IF(startDate="",0,IF(AND('pg6'!T747&gt;=startDate,'pg6'!T747&lt;=endDate,'pg6'!R747&lt;&gt;""),'pg6'!R747,""))</f>
        <v/>
      </c>
      <c r="AG2745" s="110" t="str">
        <f>IF(AC2745="","",COUNTIFS(AC2:AC3002,AC2745))</f>
        <v/>
      </c>
      <c r="AH2745" s="2" t="str">
        <f ca="1">IFERROR(MONTH('pg6'!T247),"--")</f>
        <v>--</v>
      </c>
      <c r="AI2745" s="1">
        <f ca="1">COUNTIFS(AC2:AC3002,'pg6'!C247,AH2:AH3002,AH2745)</f>
        <v>0</v>
      </c>
    </row>
    <row r="2746" spans="27:35" ht="12.75" customHeight="1">
      <c r="AA2746" s="1">
        <f t="shared" si="43"/>
        <v>2745</v>
      </c>
      <c r="AB2746" s="1" t="b">
        <f>AND('pg6'!S248&lt;&gt;"Cancelled",'pg6'!S248&lt;&gt;"Account",'pg6'!S248&lt;&gt;"Pending",'pg6'!S248&lt;&gt;"")</f>
        <v>0</v>
      </c>
      <c r="AC2746" s="1" t="str">
        <f>IF(AB2746=TRUE,'pg6'!C248,"")</f>
        <v/>
      </c>
      <c r="AD2746" s="1" t="str">
        <f>IF('pg6'!S248="Ordered",'pg6'!C248,"")</f>
        <v/>
      </c>
      <c r="AE2746" s="2" t="str">
        <f>IF('pg6'!C248&lt;&gt;"",COUNTIF(AD2:AD3002,'pg6'!C248)&gt;4,"--")</f>
        <v>--</v>
      </c>
      <c r="AF2746" s="1" t="str">
        <f>IF(startDate="",0,IF(AND('pg6'!T748&gt;=startDate,'pg6'!T748&lt;=endDate,'pg6'!R748&lt;&gt;""),'pg6'!R748,""))</f>
        <v/>
      </c>
      <c r="AG2746" s="110" t="str">
        <f>IF(AC2746="","",COUNTIFS(AC2:AC3002,AC2746))</f>
        <v/>
      </c>
      <c r="AH2746" s="2" t="str">
        <f ca="1">IFERROR(MONTH('pg6'!T248),"--")</f>
        <v>--</v>
      </c>
      <c r="AI2746" s="1">
        <f ca="1">COUNTIFS(AC2:AC3002,'pg6'!C248,AH2:AH3002,AH2746)</f>
        <v>0</v>
      </c>
    </row>
    <row r="2747" spans="27:35" ht="12.75" customHeight="1">
      <c r="AA2747" s="1">
        <f t="shared" si="43"/>
        <v>2746</v>
      </c>
      <c r="AB2747" s="1" t="b">
        <f>AND('pg6'!S249&lt;&gt;"Cancelled",'pg6'!S249&lt;&gt;"Account",'pg6'!S249&lt;&gt;"Pending",'pg6'!S249&lt;&gt;"")</f>
        <v>0</v>
      </c>
      <c r="AC2747" s="1" t="str">
        <f>IF(AB2747=TRUE,'pg6'!C249,"")</f>
        <v/>
      </c>
      <c r="AD2747" s="1" t="str">
        <f>IF('pg6'!S249="Ordered",'pg6'!C249,"")</f>
        <v/>
      </c>
      <c r="AE2747" s="2" t="str">
        <f>IF('pg6'!C249&lt;&gt;"",COUNTIF(AD2:AD3002,'pg6'!C249)&gt;4,"--")</f>
        <v>--</v>
      </c>
      <c r="AF2747" s="1" t="str">
        <f>IF(startDate="",0,IF(AND('pg6'!T749&gt;=startDate,'pg6'!T749&lt;=endDate,'pg6'!R749&lt;&gt;""),'pg6'!R749,""))</f>
        <v/>
      </c>
      <c r="AG2747" s="110" t="str">
        <f>IF(AC2747="","",COUNTIFS(AC2:AC3002,AC2747))</f>
        <v/>
      </c>
      <c r="AH2747" s="2" t="str">
        <f ca="1">IFERROR(MONTH('pg6'!T249),"--")</f>
        <v>--</v>
      </c>
      <c r="AI2747" s="1">
        <f ca="1">COUNTIFS(AC2:AC3002,'pg6'!C249,AH2:AH3002,AH2747)</f>
        <v>0</v>
      </c>
    </row>
    <row r="2748" spans="27:35" ht="12.75" customHeight="1">
      <c r="AA2748" s="1">
        <f t="shared" si="43"/>
        <v>2747</v>
      </c>
      <c r="AB2748" s="1" t="b">
        <f>AND('pg6'!S250&lt;&gt;"Cancelled",'pg6'!S250&lt;&gt;"Account",'pg6'!S250&lt;&gt;"Pending",'pg6'!S250&lt;&gt;"")</f>
        <v>0</v>
      </c>
      <c r="AC2748" s="1" t="str">
        <f>IF(AB2748=TRUE,'pg6'!C250,"")</f>
        <v/>
      </c>
      <c r="AD2748" s="1" t="str">
        <f>IF('pg6'!S250="Ordered",'pg6'!C250,"")</f>
        <v/>
      </c>
      <c r="AE2748" s="2" t="str">
        <f>IF('pg6'!C250&lt;&gt;"",COUNTIF(AD2:AD3002,'pg6'!C250)&gt;4,"--")</f>
        <v>--</v>
      </c>
      <c r="AF2748" s="1" t="str">
        <f>IF(startDate="",0,IF(AND('pg6'!T750&gt;=startDate,'pg6'!T750&lt;=endDate,'pg6'!R750&lt;&gt;""),'pg6'!R750,""))</f>
        <v/>
      </c>
      <c r="AG2748" s="110" t="str">
        <f>IF(AC2748="","",COUNTIFS(AC2:AC3002,AC2748))</f>
        <v/>
      </c>
      <c r="AH2748" s="2" t="str">
        <f ca="1">IFERROR(MONTH('pg6'!T250),"--")</f>
        <v>--</v>
      </c>
      <c r="AI2748" s="1">
        <f ca="1">COUNTIFS(AC2:AC3002,'pg6'!C250,AH2:AH3002,AH2748)</f>
        <v>0</v>
      </c>
    </row>
    <row r="2749" spans="27:35" ht="12.75" customHeight="1">
      <c r="AA2749" s="1">
        <f t="shared" si="43"/>
        <v>2748</v>
      </c>
      <c r="AB2749" s="1" t="b">
        <f>AND('pg6'!S251&lt;&gt;"Cancelled",'pg6'!S251&lt;&gt;"Account",'pg6'!S251&lt;&gt;"Pending",'pg6'!S251&lt;&gt;"")</f>
        <v>0</v>
      </c>
      <c r="AC2749" s="1" t="str">
        <f>IF(AB2749=TRUE,'pg6'!C251,"")</f>
        <v/>
      </c>
      <c r="AD2749" s="1" t="str">
        <f>IF('pg6'!S251="Ordered",'pg6'!C251,"")</f>
        <v/>
      </c>
      <c r="AE2749" s="2" t="str">
        <f>IF('pg6'!C251&lt;&gt;"",COUNTIF(AD2:AD3002,'pg6'!C251)&gt;4,"--")</f>
        <v>--</v>
      </c>
      <c r="AF2749" s="1" t="str">
        <f>IF(startDate="",0,IF(AND('pg6'!T751&gt;=startDate,'pg6'!T751&lt;=endDate,'pg6'!R751&lt;&gt;""),'pg6'!R751,""))</f>
        <v/>
      </c>
      <c r="AG2749" s="110" t="str">
        <f>IF(AC2749="","",COUNTIFS(AC2:AC3002,AC2749))</f>
        <v/>
      </c>
      <c r="AH2749" s="2" t="str">
        <f ca="1">IFERROR(MONTH('pg6'!T251),"--")</f>
        <v>--</v>
      </c>
      <c r="AI2749" s="1">
        <f ca="1">COUNTIFS(AC2:AC3002,'pg6'!C251,AH2:AH3002,AH2749)</f>
        <v>0</v>
      </c>
    </row>
    <row r="2750" spans="27:35" ht="12.75" customHeight="1">
      <c r="AA2750" s="1">
        <f t="shared" si="43"/>
        <v>2749</v>
      </c>
      <c r="AB2750" s="1" t="b">
        <f>AND('pg6'!S252&lt;&gt;"Cancelled",'pg6'!S252&lt;&gt;"Account",'pg6'!S252&lt;&gt;"Pending",'pg6'!S252&lt;&gt;"")</f>
        <v>0</v>
      </c>
      <c r="AC2750" s="1" t="str">
        <f>IF(AB2750=TRUE,'pg6'!C252,"")</f>
        <v/>
      </c>
      <c r="AD2750" s="1" t="str">
        <f>IF('pg6'!S252="Ordered",'pg6'!C252,"")</f>
        <v/>
      </c>
      <c r="AE2750" s="2" t="str">
        <f>IF('pg6'!C252&lt;&gt;"",COUNTIF(AD2:AD3002,'pg6'!C252)&gt;4,"--")</f>
        <v>--</v>
      </c>
      <c r="AF2750" s="1" t="str">
        <f>IF(startDate="",0,IF(AND('pg6'!T752&gt;=startDate,'pg6'!T752&lt;=endDate,'pg6'!R752&lt;&gt;""),'pg6'!R752,""))</f>
        <v/>
      </c>
      <c r="AG2750" s="110" t="str">
        <f>IF(AC2750="","",COUNTIFS(AC2:AC3002,AC2750))</f>
        <v/>
      </c>
      <c r="AH2750" s="2" t="str">
        <f ca="1">IFERROR(MONTH('pg6'!T252),"--")</f>
        <v>--</v>
      </c>
      <c r="AI2750" s="1">
        <f ca="1">COUNTIFS(AC2:AC3002,'pg6'!C252,AH2:AH3002,AH2750)</f>
        <v>0</v>
      </c>
    </row>
    <row r="2751" spans="27:35" ht="12.75" customHeight="1">
      <c r="AA2751" s="1">
        <f t="shared" si="43"/>
        <v>2750</v>
      </c>
      <c r="AB2751" s="1" t="b">
        <f>AND('pg6'!S253&lt;&gt;"Cancelled",'pg6'!S253&lt;&gt;"Account",'pg6'!S253&lt;&gt;"Pending",'pg6'!S253&lt;&gt;"")</f>
        <v>0</v>
      </c>
      <c r="AC2751" s="1" t="str">
        <f>IF(AB2751=TRUE,'pg6'!C253,"")</f>
        <v/>
      </c>
      <c r="AD2751" s="1" t="str">
        <f>IF('pg6'!S253="Ordered",'pg6'!C253,"")</f>
        <v/>
      </c>
      <c r="AE2751" s="2" t="str">
        <f>IF('pg6'!C253&lt;&gt;"",COUNTIF(AD2:AD3002,'pg6'!C253)&gt;4,"--")</f>
        <v>--</v>
      </c>
      <c r="AF2751" s="1" t="str">
        <f>IF(startDate="",0,IF(AND('pg6'!T753&gt;=startDate,'pg6'!T753&lt;=endDate,'pg6'!R753&lt;&gt;""),'pg6'!R753,""))</f>
        <v/>
      </c>
      <c r="AG2751" s="110" t="str">
        <f>IF(AC2751="","",COUNTIFS(AC2:AC3002,AC2751))</f>
        <v/>
      </c>
      <c r="AH2751" s="2" t="str">
        <f ca="1">IFERROR(MONTH('pg6'!T253),"--")</f>
        <v>--</v>
      </c>
      <c r="AI2751" s="1">
        <f ca="1">COUNTIFS(AC2:AC3002,'pg6'!C253,AH2:AH3002,AH2751)</f>
        <v>0</v>
      </c>
    </row>
    <row r="2752" spans="27:35" ht="12.75" customHeight="1">
      <c r="AA2752" s="1">
        <f t="shared" si="43"/>
        <v>2751</v>
      </c>
      <c r="AB2752" s="1" t="b">
        <f>AND('pg6'!S254&lt;&gt;"Cancelled",'pg6'!S254&lt;&gt;"Account",'pg6'!S254&lt;&gt;"Pending",'pg6'!S254&lt;&gt;"")</f>
        <v>0</v>
      </c>
      <c r="AC2752" s="1" t="str">
        <f>IF(AB2752=TRUE,'pg6'!C254,"")</f>
        <v/>
      </c>
      <c r="AD2752" s="1" t="str">
        <f>IF('pg6'!S254="Ordered",'pg6'!C254,"")</f>
        <v/>
      </c>
      <c r="AE2752" s="2" t="str">
        <f>IF('pg6'!C254&lt;&gt;"",COUNTIF(AD2:AD3002,'pg6'!C254)&gt;4,"--")</f>
        <v>--</v>
      </c>
      <c r="AF2752" s="1" t="str">
        <f>IF(startDate="",0,IF(AND('pg6'!T754&gt;=startDate,'pg6'!T754&lt;=endDate,'pg6'!R754&lt;&gt;""),'pg6'!R754,""))</f>
        <v/>
      </c>
      <c r="AG2752" s="110" t="str">
        <f>IF(AC2752="","",COUNTIFS(AC2:AC3002,AC2752))</f>
        <v/>
      </c>
      <c r="AH2752" s="2" t="str">
        <f ca="1">IFERROR(MONTH('pg6'!T254),"--")</f>
        <v>--</v>
      </c>
      <c r="AI2752" s="1">
        <f ca="1">COUNTIFS(AC2:AC3002,'pg6'!C254,AH2:AH3002,AH2752)</f>
        <v>0</v>
      </c>
    </row>
    <row r="2753" spans="27:35" ht="12.75" customHeight="1">
      <c r="AA2753" s="1">
        <f t="shared" si="43"/>
        <v>2752</v>
      </c>
      <c r="AB2753" s="1" t="b">
        <f>AND('pg6'!S255&lt;&gt;"Cancelled",'pg6'!S255&lt;&gt;"Account",'pg6'!S255&lt;&gt;"Pending",'pg6'!S255&lt;&gt;"")</f>
        <v>0</v>
      </c>
      <c r="AC2753" s="1" t="str">
        <f>IF(AB2753=TRUE,'pg6'!C255,"")</f>
        <v/>
      </c>
      <c r="AD2753" s="1" t="str">
        <f>IF('pg6'!S255="Ordered",'pg6'!C255,"")</f>
        <v/>
      </c>
      <c r="AE2753" s="2" t="str">
        <f>IF('pg6'!C255&lt;&gt;"",COUNTIF(AD2:AD3002,'pg6'!C255)&gt;4,"--")</f>
        <v>--</v>
      </c>
      <c r="AF2753" s="1" t="str">
        <f>IF(startDate="",0,IF(AND('pg6'!T755&gt;=startDate,'pg6'!T755&lt;=endDate,'pg6'!R755&lt;&gt;""),'pg6'!R755,""))</f>
        <v/>
      </c>
      <c r="AG2753" s="110" t="str">
        <f>IF(AC2753="","",COUNTIFS(AC2:AC3002,AC2753))</f>
        <v/>
      </c>
      <c r="AH2753" s="2" t="str">
        <f ca="1">IFERROR(MONTH('pg6'!T255),"--")</f>
        <v>--</v>
      </c>
      <c r="AI2753" s="1">
        <f ca="1">COUNTIFS(AC2:AC3002,'pg6'!C255,AH2:AH3002,AH2753)</f>
        <v>0</v>
      </c>
    </row>
    <row r="2754" spans="27:35" ht="12.75" customHeight="1">
      <c r="AA2754" s="1">
        <f t="shared" si="43"/>
        <v>2753</v>
      </c>
      <c r="AB2754" s="1" t="b">
        <f>AND('pg6'!S256&lt;&gt;"Cancelled",'pg6'!S256&lt;&gt;"Account",'pg6'!S256&lt;&gt;"Pending",'pg6'!S256&lt;&gt;"")</f>
        <v>0</v>
      </c>
      <c r="AC2754" s="1" t="str">
        <f>IF(AB2754=TRUE,'pg6'!C256,"")</f>
        <v/>
      </c>
      <c r="AD2754" s="1" t="str">
        <f>IF('pg6'!S256="Ordered",'pg6'!C256,"")</f>
        <v/>
      </c>
      <c r="AE2754" s="2" t="str">
        <f>IF('pg6'!C256&lt;&gt;"",COUNTIF(AD2:AD3002,'pg6'!C256)&gt;4,"--")</f>
        <v>--</v>
      </c>
      <c r="AF2754" s="1" t="str">
        <f>IF(startDate="",0,IF(AND('pg6'!T756&gt;=startDate,'pg6'!T756&lt;=endDate,'pg6'!R756&lt;&gt;""),'pg6'!R756,""))</f>
        <v/>
      </c>
      <c r="AG2754" s="110" t="str">
        <f>IF(AC2754="","",COUNTIFS(AC2:AC3002,AC2754))</f>
        <v/>
      </c>
      <c r="AH2754" s="2" t="str">
        <f ca="1">IFERROR(MONTH('pg6'!T256),"--")</f>
        <v>--</v>
      </c>
      <c r="AI2754" s="1">
        <f ca="1">COUNTIFS(AC2:AC3002,'pg6'!C256,AH2:AH3002,AH2754)</f>
        <v>0</v>
      </c>
    </row>
    <row r="2755" spans="27:35" ht="12.75" customHeight="1">
      <c r="AA2755" s="1">
        <f t="shared" si="43"/>
        <v>2754</v>
      </c>
      <c r="AB2755" s="1" t="b">
        <f>AND('pg6'!S257&lt;&gt;"Cancelled",'pg6'!S257&lt;&gt;"Account",'pg6'!S257&lt;&gt;"Pending",'pg6'!S257&lt;&gt;"")</f>
        <v>0</v>
      </c>
      <c r="AC2755" s="1" t="str">
        <f>IF(AB2755=TRUE,'pg6'!C257,"")</f>
        <v/>
      </c>
      <c r="AD2755" s="1" t="str">
        <f>IF('pg6'!S257="Ordered",'pg6'!C257,"")</f>
        <v/>
      </c>
      <c r="AE2755" s="2" t="str">
        <f>IF('pg6'!C257&lt;&gt;"",COUNTIF(AD2:AD3002,'pg6'!C257)&gt;4,"--")</f>
        <v>--</v>
      </c>
      <c r="AF2755" s="1" t="str">
        <f>IF(startDate="",0,IF(AND('pg6'!T757&gt;=startDate,'pg6'!T757&lt;=endDate,'pg6'!R757&lt;&gt;""),'pg6'!R757,""))</f>
        <v/>
      </c>
      <c r="AG2755" s="110" t="str">
        <f>IF(AC2755="","",COUNTIFS(AC2:AC3002,AC2755))</f>
        <v/>
      </c>
      <c r="AH2755" s="2" t="str">
        <f ca="1">IFERROR(MONTH('pg6'!T257),"--")</f>
        <v>--</v>
      </c>
      <c r="AI2755" s="1">
        <f ca="1">COUNTIFS(AC2:AC3002,'pg6'!C257,AH2:AH3002,AH2755)</f>
        <v>0</v>
      </c>
    </row>
    <row r="2756" spans="27:35" ht="12.75" customHeight="1">
      <c r="AA2756" s="1">
        <f t="shared" ref="AA2756:AA2819" si="44">AA2755+1</f>
        <v>2755</v>
      </c>
      <c r="AB2756" s="1" t="b">
        <f>AND('pg6'!S258&lt;&gt;"Cancelled",'pg6'!S258&lt;&gt;"Account",'pg6'!S258&lt;&gt;"Pending",'pg6'!S258&lt;&gt;"")</f>
        <v>0</v>
      </c>
      <c r="AC2756" s="1" t="str">
        <f>IF(AB2756=TRUE,'pg6'!C258,"")</f>
        <v/>
      </c>
      <c r="AD2756" s="1" t="str">
        <f>IF('pg6'!S258="Ordered",'pg6'!C258,"")</f>
        <v/>
      </c>
      <c r="AE2756" s="2" t="str">
        <f>IF('pg6'!C258&lt;&gt;"",COUNTIF(AD2:AD3002,'pg6'!C258)&gt;4,"--")</f>
        <v>--</v>
      </c>
      <c r="AF2756" s="1" t="str">
        <f>IF(startDate="",0,IF(AND('pg6'!T758&gt;=startDate,'pg6'!T758&lt;=endDate,'pg6'!R758&lt;&gt;""),'pg6'!R758,""))</f>
        <v/>
      </c>
      <c r="AG2756" s="110" t="str">
        <f>IF(AC2756="","",COUNTIFS(AC2:AC3002,AC2756))</f>
        <v/>
      </c>
      <c r="AH2756" s="2" t="str">
        <f ca="1">IFERROR(MONTH('pg6'!T258),"--")</f>
        <v>--</v>
      </c>
      <c r="AI2756" s="1">
        <f ca="1">COUNTIFS(AC2:AC3002,'pg6'!C258,AH2:AH3002,AH2756)</f>
        <v>0</v>
      </c>
    </row>
    <row r="2757" spans="27:35" ht="12.75" customHeight="1">
      <c r="AA2757" s="1">
        <f t="shared" si="44"/>
        <v>2756</v>
      </c>
      <c r="AB2757" s="1" t="b">
        <f>AND('pg6'!S259&lt;&gt;"Cancelled",'pg6'!S259&lt;&gt;"Account",'pg6'!S259&lt;&gt;"Pending",'pg6'!S259&lt;&gt;"")</f>
        <v>0</v>
      </c>
      <c r="AC2757" s="1" t="str">
        <f>IF(AB2757=TRUE,'pg6'!C259,"")</f>
        <v/>
      </c>
      <c r="AD2757" s="1" t="str">
        <f>IF('pg6'!S259="Ordered",'pg6'!C259,"")</f>
        <v/>
      </c>
      <c r="AE2757" s="2" t="str">
        <f>IF('pg6'!C259&lt;&gt;"",COUNTIF(AD2:AD3002,'pg6'!C259)&gt;4,"--")</f>
        <v>--</v>
      </c>
      <c r="AF2757" s="1" t="str">
        <f>IF(startDate="",0,IF(AND('pg6'!T759&gt;=startDate,'pg6'!T759&lt;=endDate,'pg6'!R759&lt;&gt;""),'pg6'!R759,""))</f>
        <v/>
      </c>
      <c r="AG2757" s="110" t="str">
        <f>IF(AC2757="","",COUNTIFS(AC2:AC3002,AC2757))</f>
        <v/>
      </c>
      <c r="AH2757" s="2" t="str">
        <f ca="1">IFERROR(MONTH('pg6'!T259),"--")</f>
        <v>--</v>
      </c>
      <c r="AI2757" s="1">
        <f ca="1">COUNTIFS(AC2:AC3002,'pg6'!C259,AH2:AH3002,AH2757)</f>
        <v>0</v>
      </c>
    </row>
    <row r="2758" spans="27:35" ht="12.75" customHeight="1">
      <c r="AA2758" s="1">
        <f t="shared" si="44"/>
        <v>2757</v>
      </c>
      <c r="AB2758" s="1" t="b">
        <f>AND('pg6'!S260&lt;&gt;"Cancelled",'pg6'!S260&lt;&gt;"Account",'pg6'!S260&lt;&gt;"Pending",'pg6'!S260&lt;&gt;"")</f>
        <v>0</v>
      </c>
      <c r="AC2758" s="1" t="str">
        <f>IF(AB2758=TRUE,'pg6'!C260,"")</f>
        <v/>
      </c>
      <c r="AD2758" s="1" t="str">
        <f>IF('pg6'!S260="Ordered",'pg6'!C260,"")</f>
        <v/>
      </c>
      <c r="AE2758" s="2" t="str">
        <f>IF('pg6'!C260&lt;&gt;"",COUNTIF(AD2:AD3002,'pg6'!C260)&gt;4,"--")</f>
        <v>--</v>
      </c>
      <c r="AF2758" s="1" t="str">
        <f>IF(startDate="",0,IF(AND('pg6'!T760&gt;=startDate,'pg6'!T760&lt;=endDate,'pg6'!R760&lt;&gt;""),'pg6'!R760,""))</f>
        <v/>
      </c>
      <c r="AG2758" s="110" t="str">
        <f>IF(AC2758="","",COUNTIFS(AC2:AC3002,AC2758))</f>
        <v/>
      </c>
      <c r="AH2758" s="2" t="str">
        <f ca="1">IFERROR(MONTH('pg6'!T260),"--")</f>
        <v>--</v>
      </c>
      <c r="AI2758" s="1">
        <f ca="1">COUNTIFS(AC2:AC3002,'pg6'!C260,AH2:AH3002,AH2758)</f>
        <v>0</v>
      </c>
    </row>
    <row r="2759" spans="27:35" ht="12.75" customHeight="1">
      <c r="AA2759" s="1">
        <f t="shared" si="44"/>
        <v>2758</v>
      </c>
      <c r="AB2759" s="1" t="b">
        <f>AND('pg6'!S261&lt;&gt;"Cancelled",'pg6'!S261&lt;&gt;"Account",'pg6'!S261&lt;&gt;"Pending",'pg6'!S261&lt;&gt;"")</f>
        <v>0</v>
      </c>
      <c r="AC2759" s="1" t="str">
        <f>IF(AB2759=TRUE,'pg6'!C261,"")</f>
        <v/>
      </c>
      <c r="AD2759" s="1" t="str">
        <f>IF('pg6'!S261="Ordered",'pg6'!C261,"")</f>
        <v/>
      </c>
      <c r="AE2759" s="2" t="str">
        <f>IF('pg6'!C261&lt;&gt;"",COUNTIF(AD2:AD3002,'pg6'!C261)&gt;4,"--")</f>
        <v>--</v>
      </c>
      <c r="AF2759" s="1" t="str">
        <f>IF(startDate="",0,IF(AND('pg6'!T761&gt;=startDate,'pg6'!T761&lt;=endDate,'pg6'!R761&lt;&gt;""),'pg6'!R761,""))</f>
        <v/>
      </c>
      <c r="AG2759" s="110" t="str">
        <f>IF(AC2759="","",COUNTIFS(AC2:AC3002,AC2759))</f>
        <v/>
      </c>
      <c r="AH2759" s="2" t="str">
        <f ca="1">IFERROR(MONTH('pg6'!T261),"--")</f>
        <v>--</v>
      </c>
      <c r="AI2759" s="1">
        <f ca="1">COUNTIFS(AC2:AC3002,'pg6'!C261,AH2:AH3002,AH2759)</f>
        <v>0</v>
      </c>
    </row>
    <row r="2760" spans="27:35" ht="12.75" customHeight="1">
      <c r="AA2760" s="1">
        <f t="shared" si="44"/>
        <v>2759</v>
      </c>
      <c r="AB2760" s="1" t="b">
        <f>AND('pg6'!S262&lt;&gt;"Cancelled",'pg6'!S262&lt;&gt;"Account",'pg6'!S262&lt;&gt;"Pending",'pg6'!S262&lt;&gt;"")</f>
        <v>0</v>
      </c>
      <c r="AC2760" s="1" t="str">
        <f>IF(AB2760=TRUE,'pg6'!C262,"")</f>
        <v/>
      </c>
      <c r="AD2760" s="1" t="str">
        <f>IF('pg6'!S262="Ordered",'pg6'!C262,"")</f>
        <v/>
      </c>
      <c r="AE2760" s="2" t="str">
        <f>IF('pg6'!C262&lt;&gt;"",COUNTIF(AD2:AD3002,'pg6'!C262)&gt;4,"--")</f>
        <v>--</v>
      </c>
      <c r="AF2760" s="1" t="str">
        <f>IF(startDate="",0,IF(AND('pg6'!T762&gt;=startDate,'pg6'!T762&lt;=endDate,'pg6'!R762&lt;&gt;""),'pg6'!R762,""))</f>
        <v/>
      </c>
      <c r="AG2760" s="110" t="str">
        <f>IF(AC2760="","",COUNTIFS(AC2:AC3002,AC2760))</f>
        <v/>
      </c>
      <c r="AH2760" s="2" t="str">
        <f ca="1">IFERROR(MONTH('pg6'!T262),"--")</f>
        <v>--</v>
      </c>
      <c r="AI2760" s="1">
        <f ca="1">COUNTIFS(AC2:AC3002,'pg6'!C262,AH2:AH3002,AH2760)</f>
        <v>0</v>
      </c>
    </row>
    <row r="2761" spans="27:35" ht="12.75" customHeight="1">
      <c r="AA2761" s="1">
        <f t="shared" si="44"/>
        <v>2760</v>
      </c>
      <c r="AB2761" s="1" t="b">
        <f>AND('pg6'!S263&lt;&gt;"Cancelled",'pg6'!S263&lt;&gt;"Account",'pg6'!S263&lt;&gt;"Pending",'pg6'!S263&lt;&gt;"")</f>
        <v>0</v>
      </c>
      <c r="AC2761" s="1" t="str">
        <f>IF(AB2761=TRUE,'pg6'!C263,"")</f>
        <v/>
      </c>
      <c r="AD2761" s="1" t="str">
        <f>IF('pg6'!S263="Ordered",'pg6'!C263,"")</f>
        <v/>
      </c>
      <c r="AE2761" s="2" t="str">
        <f>IF('pg6'!C263&lt;&gt;"",COUNTIF(AD2:AD3002,'pg6'!C263)&gt;4,"--")</f>
        <v>--</v>
      </c>
      <c r="AF2761" s="1" t="str">
        <f>IF(startDate="",0,IF(AND('pg6'!T763&gt;=startDate,'pg6'!T763&lt;=endDate,'pg6'!R763&lt;&gt;""),'pg6'!R763,""))</f>
        <v/>
      </c>
      <c r="AG2761" s="110" t="str">
        <f>IF(AC2761="","",COUNTIFS(AC2:AC3002,AC2761))</f>
        <v/>
      </c>
      <c r="AH2761" s="2" t="str">
        <f ca="1">IFERROR(MONTH('pg6'!T263),"--")</f>
        <v>--</v>
      </c>
      <c r="AI2761" s="1">
        <f ca="1">COUNTIFS(AC2:AC3002,'pg6'!C263,AH2:AH3002,AH2761)</f>
        <v>0</v>
      </c>
    </row>
    <row r="2762" spans="27:35" ht="12.75" customHeight="1">
      <c r="AA2762" s="1">
        <f t="shared" si="44"/>
        <v>2761</v>
      </c>
      <c r="AB2762" s="1" t="b">
        <f>AND('pg6'!S264&lt;&gt;"Cancelled",'pg6'!S264&lt;&gt;"Account",'pg6'!S264&lt;&gt;"Pending",'pg6'!S264&lt;&gt;"")</f>
        <v>0</v>
      </c>
      <c r="AC2762" s="1" t="str">
        <f>IF(AB2762=TRUE,'pg6'!C264,"")</f>
        <v/>
      </c>
      <c r="AD2762" s="1" t="str">
        <f>IF('pg6'!S264="Ordered",'pg6'!C264,"")</f>
        <v/>
      </c>
      <c r="AE2762" s="2" t="str">
        <f>IF('pg6'!C264&lt;&gt;"",COUNTIF(AD2:AD3002,'pg6'!C264)&gt;4,"--")</f>
        <v>--</v>
      </c>
      <c r="AF2762" s="1" t="str">
        <f>IF(startDate="",0,IF(AND('pg6'!T764&gt;=startDate,'pg6'!T764&lt;=endDate,'pg6'!R764&lt;&gt;""),'pg6'!R764,""))</f>
        <v/>
      </c>
      <c r="AG2762" s="110" t="str">
        <f>IF(AC2762="","",COUNTIFS(AC2:AC3002,AC2762))</f>
        <v/>
      </c>
      <c r="AH2762" s="2" t="str">
        <f ca="1">IFERROR(MONTH('pg6'!T264),"--")</f>
        <v>--</v>
      </c>
      <c r="AI2762" s="1">
        <f ca="1">COUNTIFS(AC2:AC3002,'pg6'!C264,AH2:AH3002,AH2762)</f>
        <v>0</v>
      </c>
    </row>
    <row r="2763" spans="27:35" ht="12.75" customHeight="1">
      <c r="AA2763" s="1">
        <f t="shared" si="44"/>
        <v>2762</v>
      </c>
      <c r="AB2763" s="1" t="b">
        <f>AND('pg6'!S265&lt;&gt;"Cancelled",'pg6'!S265&lt;&gt;"Account",'pg6'!S265&lt;&gt;"Pending",'pg6'!S265&lt;&gt;"")</f>
        <v>0</v>
      </c>
      <c r="AC2763" s="1" t="str">
        <f>IF(AB2763=TRUE,'pg6'!C265,"")</f>
        <v/>
      </c>
      <c r="AD2763" s="1" t="str">
        <f>IF('pg6'!S265="Ordered",'pg6'!C265,"")</f>
        <v/>
      </c>
      <c r="AE2763" s="2" t="str">
        <f>IF('pg6'!C265&lt;&gt;"",COUNTIF(AD2:AD3002,'pg6'!C265)&gt;4,"--")</f>
        <v>--</v>
      </c>
      <c r="AF2763" s="1" t="str">
        <f>IF(startDate="",0,IF(AND('pg6'!T765&gt;=startDate,'pg6'!T765&lt;=endDate,'pg6'!R765&lt;&gt;""),'pg6'!R765,""))</f>
        <v/>
      </c>
      <c r="AG2763" s="110" t="str">
        <f>IF(AC2763="","",COUNTIFS(AC2:AC3002,AC2763))</f>
        <v/>
      </c>
      <c r="AH2763" s="2" t="str">
        <f ca="1">IFERROR(MONTH('pg6'!T265),"--")</f>
        <v>--</v>
      </c>
      <c r="AI2763" s="1">
        <f ca="1">COUNTIFS(AC2:AC3002,'pg6'!C265,AH2:AH3002,AH2763)</f>
        <v>0</v>
      </c>
    </row>
    <row r="2764" spans="27:35" ht="12.75" customHeight="1">
      <c r="AA2764" s="1">
        <f t="shared" si="44"/>
        <v>2763</v>
      </c>
      <c r="AB2764" s="1" t="b">
        <f>AND('pg6'!S266&lt;&gt;"Cancelled",'pg6'!S266&lt;&gt;"Account",'pg6'!S266&lt;&gt;"Pending",'pg6'!S266&lt;&gt;"")</f>
        <v>0</v>
      </c>
      <c r="AC2764" s="1" t="str">
        <f>IF(AB2764=TRUE,'pg6'!C266,"")</f>
        <v/>
      </c>
      <c r="AD2764" s="1" t="str">
        <f>IF('pg6'!S266="Ordered",'pg6'!C266,"")</f>
        <v/>
      </c>
      <c r="AE2764" s="2" t="str">
        <f>IF('pg6'!C266&lt;&gt;"",COUNTIF(AD2:AD3002,'pg6'!C266)&gt;4,"--")</f>
        <v>--</v>
      </c>
      <c r="AF2764" s="1" t="str">
        <f>IF(startDate="",0,IF(AND('pg6'!T766&gt;=startDate,'pg6'!T766&lt;=endDate,'pg6'!R766&lt;&gt;""),'pg6'!R766,""))</f>
        <v/>
      </c>
      <c r="AG2764" s="110" t="str">
        <f>IF(AC2764="","",COUNTIFS(AC2:AC3002,AC2764))</f>
        <v/>
      </c>
      <c r="AH2764" s="2" t="str">
        <f ca="1">IFERROR(MONTH('pg6'!T266),"--")</f>
        <v>--</v>
      </c>
      <c r="AI2764" s="1">
        <f ca="1">COUNTIFS(AC2:AC3002,'pg6'!C266,AH2:AH3002,AH2764)</f>
        <v>0</v>
      </c>
    </row>
    <row r="2765" spans="27:35" ht="12.75" customHeight="1">
      <c r="AA2765" s="1">
        <f t="shared" si="44"/>
        <v>2764</v>
      </c>
      <c r="AB2765" s="1" t="b">
        <f>AND('pg6'!S267&lt;&gt;"Cancelled",'pg6'!S267&lt;&gt;"Account",'pg6'!S267&lt;&gt;"Pending",'pg6'!S267&lt;&gt;"")</f>
        <v>0</v>
      </c>
      <c r="AC2765" s="1" t="str">
        <f>IF(AB2765=TRUE,'pg6'!C267,"")</f>
        <v/>
      </c>
      <c r="AD2765" s="1" t="str">
        <f>IF('pg6'!S267="Ordered",'pg6'!C267,"")</f>
        <v/>
      </c>
      <c r="AE2765" s="2" t="str">
        <f>IF('pg6'!C267&lt;&gt;"",COUNTIF(AD2:AD3002,'pg6'!C267)&gt;4,"--")</f>
        <v>--</v>
      </c>
      <c r="AF2765" s="1" t="str">
        <f>IF(startDate="",0,IF(AND('pg6'!T767&gt;=startDate,'pg6'!T767&lt;=endDate,'pg6'!R767&lt;&gt;""),'pg6'!R767,""))</f>
        <v/>
      </c>
      <c r="AG2765" s="110" t="str">
        <f>IF(AC2765="","",COUNTIFS(AC2:AC3002,AC2765))</f>
        <v/>
      </c>
      <c r="AH2765" s="2" t="str">
        <f ca="1">IFERROR(MONTH('pg6'!T267),"--")</f>
        <v>--</v>
      </c>
      <c r="AI2765" s="1">
        <f ca="1">COUNTIFS(AC2:AC3002,'pg6'!C267,AH2:AH3002,AH2765)</f>
        <v>0</v>
      </c>
    </row>
    <row r="2766" spans="27:35" ht="12.75" customHeight="1">
      <c r="AA2766" s="1">
        <f t="shared" si="44"/>
        <v>2765</v>
      </c>
      <c r="AB2766" s="1" t="b">
        <f>AND('pg6'!S268&lt;&gt;"Cancelled",'pg6'!S268&lt;&gt;"Account",'pg6'!S268&lt;&gt;"Pending",'pg6'!S268&lt;&gt;"")</f>
        <v>0</v>
      </c>
      <c r="AC2766" s="1" t="str">
        <f>IF(AB2766=TRUE,'pg6'!C268,"")</f>
        <v/>
      </c>
      <c r="AD2766" s="1" t="str">
        <f>IF('pg6'!S268="Ordered",'pg6'!C268,"")</f>
        <v/>
      </c>
      <c r="AE2766" s="2" t="str">
        <f>IF('pg6'!C268&lt;&gt;"",COUNTIF(AD2:AD3002,'pg6'!C268)&gt;4,"--")</f>
        <v>--</v>
      </c>
      <c r="AF2766" s="1" t="str">
        <f>IF(startDate="",0,IF(AND('pg6'!T768&gt;=startDate,'pg6'!T768&lt;=endDate,'pg6'!R768&lt;&gt;""),'pg6'!R768,""))</f>
        <v/>
      </c>
      <c r="AG2766" s="110" t="str">
        <f>IF(AC2766="","",COUNTIFS(AC2:AC3002,AC2766))</f>
        <v/>
      </c>
      <c r="AH2766" s="2" t="str">
        <f ca="1">IFERROR(MONTH('pg6'!T268),"--")</f>
        <v>--</v>
      </c>
      <c r="AI2766" s="1">
        <f ca="1">COUNTIFS(AC2:AC3002,'pg6'!C268,AH2:AH3002,AH2766)</f>
        <v>0</v>
      </c>
    </row>
    <row r="2767" spans="27:35" ht="12.75" customHeight="1">
      <c r="AA2767" s="1">
        <f t="shared" si="44"/>
        <v>2766</v>
      </c>
      <c r="AB2767" s="1" t="b">
        <f>AND('pg6'!S269&lt;&gt;"Cancelled",'pg6'!S269&lt;&gt;"Account",'pg6'!S269&lt;&gt;"Pending",'pg6'!S269&lt;&gt;"")</f>
        <v>0</v>
      </c>
      <c r="AC2767" s="1" t="str">
        <f>IF(AB2767=TRUE,'pg6'!C269,"")</f>
        <v/>
      </c>
      <c r="AD2767" s="1" t="str">
        <f>IF('pg6'!S269="Ordered",'pg6'!C269,"")</f>
        <v/>
      </c>
      <c r="AE2767" s="2" t="str">
        <f>IF('pg6'!C269&lt;&gt;"",COUNTIF(AD2:AD3002,'pg6'!C269)&gt;4,"--")</f>
        <v>--</v>
      </c>
      <c r="AF2767" s="1" t="str">
        <f>IF(startDate="",0,IF(AND('pg6'!T769&gt;=startDate,'pg6'!T769&lt;=endDate,'pg6'!R769&lt;&gt;""),'pg6'!R769,""))</f>
        <v/>
      </c>
      <c r="AG2767" s="110" t="str">
        <f>IF(AC2767="","",COUNTIFS(AC2:AC3002,AC2767))</f>
        <v/>
      </c>
      <c r="AH2767" s="2" t="str">
        <f ca="1">IFERROR(MONTH('pg6'!T269),"--")</f>
        <v>--</v>
      </c>
      <c r="AI2767" s="1">
        <f ca="1">COUNTIFS(AC2:AC3002,'pg6'!C269,AH2:AH3002,AH2767)</f>
        <v>0</v>
      </c>
    </row>
    <row r="2768" spans="27:35" ht="12.75" customHeight="1">
      <c r="AA2768" s="1">
        <f t="shared" si="44"/>
        <v>2767</v>
      </c>
      <c r="AB2768" s="1" t="b">
        <f>AND('pg6'!S270&lt;&gt;"Cancelled",'pg6'!S270&lt;&gt;"Account",'pg6'!S270&lt;&gt;"Pending",'pg6'!S270&lt;&gt;"")</f>
        <v>0</v>
      </c>
      <c r="AC2768" s="1" t="str">
        <f>IF(AB2768=TRUE,'pg6'!C270,"")</f>
        <v/>
      </c>
      <c r="AD2768" s="1" t="str">
        <f>IF('pg6'!S270="Ordered",'pg6'!C270,"")</f>
        <v/>
      </c>
      <c r="AE2768" s="2" t="str">
        <f>IF('pg6'!C270&lt;&gt;"",COUNTIF(AD2:AD3002,'pg6'!C270)&gt;4,"--")</f>
        <v>--</v>
      </c>
      <c r="AF2768" s="1" t="str">
        <f>IF(startDate="",0,IF(AND('pg6'!T770&gt;=startDate,'pg6'!T770&lt;=endDate,'pg6'!R770&lt;&gt;""),'pg6'!R770,""))</f>
        <v/>
      </c>
      <c r="AG2768" s="110" t="str">
        <f>IF(AC2768="","",COUNTIFS(AC2:AC3002,AC2768))</f>
        <v/>
      </c>
      <c r="AH2768" s="2" t="str">
        <f ca="1">IFERROR(MONTH('pg6'!T270),"--")</f>
        <v>--</v>
      </c>
      <c r="AI2768" s="1">
        <f ca="1">COUNTIFS(AC2:AC3002,'pg6'!C270,AH2:AH3002,AH2768)</f>
        <v>0</v>
      </c>
    </row>
    <row r="2769" spans="27:35" ht="12.75" customHeight="1">
      <c r="AA2769" s="1">
        <f t="shared" si="44"/>
        <v>2768</v>
      </c>
      <c r="AB2769" s="1" t="b">
        <f>AND('pg6'!S271&lt;&gt;"Cancelled",'pg6'!S271&lt;&gt;"Account",'pg6'!S271&lt;&gt;"Pending",'pg6'!S271&lt;&gt;"")</f>
        <v>0</v>
      </c>
      <c r="AC2769" s="1" t="str">
        <f>IF(AB2769=TRUE,'pg6'!C271,"")</f>
        <v/>
      </c>
      <c r="AD2769" s="1" t="str">
        <f>IF('pg6'!S271="Ordered",'pg6'!C271,"")</f>
        <v/>
      </c>
      <c r="AE2769" s="2" t="str">
        <f>IF('pg6'!C271&lt;&gt;"",COUNTIF(AD2:AD3002,'pg6'!C271)&gt;4,"--")</f>
        <v>--</v>
      </c>
      <c r="AF2769" s="1" t="str">
        <f>IF(startDate="",0,IF(AND('pg6'!T771&gt;=startDate,'pg6'!T771&lt;=endDate,'pg6'!R771&lt;&gt;""),'pg6'!R771,""))</f>
        <v/>
      </c>
      <c r="AG2769" s="110" t="str">
        <f>IF(AC2769="","",COUNTIFS(AC2:AC3002,AC2769))</f>
        <v/>
      </c>
      <c r="AH2769" s="2" t="str">
        <f ca="1">IFERROR(MONTH('pg6'!T271),"--")</f>
        <v>--</v>
      </c>
      <c r="AI2769" s="1">
        <f ca="1">COUNTIFS(AC2:AC3002,'pg6'!C271,AH2:AH3002,AH2769)</f>
        <v>0</v>
      </c>
    </row>
    <row r="2770" spans="27:35" ht="12.75" customHeight="1">
      <c r="AA2770" s="1">
        <f t="shared" si="44"/>
        <v>2769</v>
      </c>
      <c r="AB2770" s="1" t="b">
        <f>AND('pg6'!S272&lt;&gt;"Cancelled",'pg6'!S272&lt;&gt;"Account",'pg6'!S272&lt;&gt;"Pending",'pg6'!S272&lt;&gt;"")</f>
        <v>0</v>
      </c>
      <c r="AC2770" s="1" t="str">
        <f>IF(AB2770=TRUE,'pg6'!C272,"")</f>
        <v/>
      </c>
      <c r="AD2770" s="1" t="str">
        <f>IF('pg6'!S272="Ordered",'pg6'!C272,"")</f>
        <v/>
      </c>
      <c r="AE2770" s="2" t="str">
        <f>IF('pg6'!C272&lt;&gt;"",COUNTIF(AD2:AD3002,'pg6'!C272)&gt;4,"--")</f>
        <v>--</v>
      </c>
      <c r="AF2770" s="1" t="str">
        <f>IF(startDate="",0,IF(AND('pg6'!T772&gt;=startDate,'pg6'!T772&lt;=endDate,'pg6'!R772&lt;&gt;""),'pg6'!R772,""))</f>
        <v/>
      </c>
      <c r="AG2770" s="110" t="str">
        <f>IF(AC2770="","",COUNTIFS(AC2:AC3002,AC2770))</f>
        <v/>
      </c>
      <c r="AH2770" s="2" t="str">
        <f ca="1">IFERROR(MONTH('pg6'!T272),"--")</f>
        <v>--</v>
      </c>
      <c r="AI2770" s="1">
        <f ca="1">COUNTIFS(AC2:AC3002,'pg6'!C272,AH2:AH3002,AH2770)</f>
        <v>0</v>
      </c>
    </row>
    <row r="2771" spans="27:35" ht="12.75" customHeight="1">
      <c r="AA2771" s="1">
        <f t="shared" si="44"/>
        <v>2770</v>
      </c>
      <c r="AB2771" s="1" t="b">
        <f>AND('pg6'!S273&lt;&gt;"Cancelled",'pg6'!S273&lt;&gt;"Account",'pg6'!S273&lt;&gt;"Pending",'pg6'!S273&lt;&gt;"")</f>
        <v>0</v>
      </c>
      <c r="AC2771" s="1" t="str">
        <f>IF(AB2771=TRUE,'pg6'!C273,"")</f>
        <v/>
      </c>
      <c r="AD2771" s="1" t="str">
        <f>IF('pg6'!S273="Ordered",'pg6'!C273,"")</f>
        <v/>
      </c>
      <c r="AE2771" s="2" t="str">
        <f>IF('pg6'!C273&lt;&gt;"",COUNTIF(AD2:AD3002,'pg6'!C273)&gt;4,"--")</f>
        <v>--</v>
      </c>
      <c r="AF2771" s="1" t="str">
        <f>IF(startDate="",0,IF(AND('pg6'!T773&gt;=startDate,'pg6'!T773&lt;=endDate,'pg6'!R773&lt;&gt;""),'pg6'!R773,""))</f>
        <v/>
      </c>
      <c r="AG2771" s="110" t="str">
        <f>IF(AC2771="","",COUNTIFS(AC2:AC3002,AC2771))</f>
        <v/>
      </c>
      <c r="AH2771" s="2" t="str">
        <f ca="1">IFERROR(MONTH('pg6'!T273),"--")</f>
        <v>--</v>
      </c>
      <c r="AI2771" s="1">
        <f ca="1">COUNTIFS(AC2:AC3002,'pg6'!C273,AH2:AH3002,AH2771)</f>
        <v>0</v>
      </c>
    </row>
    <row r="2772" spans="27:35" ht="12.75" customHeight="1">
      <c r="AA2772" s="1">
        <f t="shared" si="44"/>
        <v>2771</v>
      </c>
      <c r="AB2772" s="1" t="b">
        <f>AND('pg6'!S274&lt;&gt;"Cancelled",'pg6'!S274&lt;&gt;"Account",'pg6'!S274&lt;&gt;"Pending",'pg6'!S274&lt;&gt;"")</f>
        <v>0</v>
      </c>
      <c r="AC2772" s="1" t="str">
        <f>IF(AB2772=TRUE,'pg6'!C274,"")</f>
        <v/>
      </c>
      <c r="AD2772" s="1" t="str">
        <f>IF('pg6'!S274="Ordered",'pg6'!C274,"")</f>
        <v/>
      </c>
      <c r="AE2772" s="2" t="str">
        <f>IF('pg6'!C274&lt;&gt;"",COUNTIF(AD2:AD3002,'pg6'!C274)&gt;4,"--")</f>
        <v>--</v>
      </c>
      <c r="AF2772" s="1" t="str">
        <f>IF(startDate="",0,IF(AND('pg6'!T774&gt;=startDate,'pg6'!T774&lt;=endDate,'pg6'!R774&lt;&gt;""),'pg6'!R774,""))</f>
        <v/>
      </c>
      <c r="AG2772" s="110" t="str">
        <f>IF(AC2772="","",COUNTIFS(AC2:AC3002,AC2772))</f>
        <v/>
      </c>
      <c r="AH2772" s="2" t="str">
        <f ca="1">IFERROR(MONTH('pg6'!T274),"--")</f>
        <v>--</v>
      </c>
      <c r="AI2772" s="1">
        <f ca="1">COUNTIFS(AC2:AC3002,'pg6'!C274,AH2:AH3002,AH2772)</f>
        <v>0</v>
      </c>
    </row>
    <row r="2773" spans="27:35" ht="12.75" customHeight="1">
      <c r="AA2773" s="1">
        <f t="shared" si="44"/>
        <v>2772</v>
      </c>
      <c r="AB2773" s="1" t="b">
        <f>AND('pg6'!S275&lt;&gt;"Cancelled",'pg6'!S275&lt;&gt;"Account",'pg6'!S275&lt;&gt;"Pending",'pg6'!S275&lt;&gt;"")</f>
        <v>0</v>
      </c>
      <c r="AC2773" s="1" t="str">
        <f>IF(AB2773=TRUE,'pg6'!C275,"")</f>
        <v/>
      </c>
      <c r="AD2773" s="1" t="str">
        <f>IF('pg6'!S275="Ordered",'pg6'!C275,"")</f>
        <v/>
      </c>
      <c r="AE2773" s="2" t="str">
        <f>IF('pg6'!C275&lt;&gt;"",COUNTIF(AD2:AD3002,'pg6'!C275)&gt;4,"--")</f>
        <v>--</v>
      </c>
      <c r="AF2773" s="1" t="str">
        <f>IF(startDate="",0,IF(AND('pg6'!T775&gt;=startDate,'pg6'!T775&lt;=endDate,'pg6'!R775&lt;&gt;""),'pg6'!R775,""))</f>
        <v/>
      </c>
      <c r="AG2773" s="110" t="str">
        <f>IF(AC2773="","",COUNTIFS(AC2:AC3002,AC2773))</f>
        <v/>
      </c>
      <c r="AH2773" s="2" t="str">
        <f ca="1">IFERROR(MONTH('pg6'!T275),"--")</f>
        <v>--</v>
      </c>
      <c r="AI2773" s="1">
        <f ca="1">COUNTIFS(AC2:AC3002,'pg6'!C275,AH2:AH3002,AH2773)</f>
        <v>0</v>
      </c>
    </row>
    <row r="2774" spans="27:35" ht="12.75" customHeight="1">
      <c r="AA2774" s="1">
        <f t="shared" si="44"/>
        <v>2773</v>
      </c>
      <c r="AB2774" s="1" t="b">
        <f>AND('pg6'!S276&lt;&gt;"Cancelled",'pg6'!S276&lt;&gt;"Account",'pg6'!S276&lt;&gt;"Pending",'pg6'!S276&lt;&gt;"")</f>
        <v>0</v>
      </c>
      <c r="AC2774" s="1" t="str">
        <f>IF(AB2774=TRUE,'pg6'!C276,"")</f>
        <v/>
      </c>
      <c r="AD2774" s="1" t="str">
        <f>IF('pg6'!S276="Ordered",'pg6'!C276,"")</f>
        <v/>
      </c>
      <c r="AE2774" s="2" t="str">
        <f>IF('pg6'!C276&lt;&gt;"",COUNTIF(AD2:AD3002,'pg6'!C276)&gt;4,"--")</f>
        <v>--</v>
      </c>
      <c r="AF2774" s="1" t="str">
        <f>IF(startDate="",0,IF(AND('pg6'!T776&gt;=startDate,'pg6'!T776&lt;=endDate,'pg6'!R776&lt;&gt;""),'pg6'!R776,""))</f>
        <v/>
      </c>
      <c r="AG2774" s="110" t="str">
        <f>IF(AC2774="","",COUNTIFS(AC2:AC3002,AC2774))</f>
        <v/>
      </c>
      <c r="AH2774" s="2" t="str">
        <f ca="1">IFERROR(MONTH('pg6'!T276),"--")</f>
        <v>--</v>
      </c>
      <c r="AI2774" s="1">
        <f ca="1">COUNTIFS(AC2:AC3002,'pg6'!C276,AH2:AH3002,AH2774)</f>
        <v>0</v>
      </c>
    </row>
    <row r="2775" spans="27:35" ht="12.75" customHeight="1">
      <c r="AA2775" s="1">
        <f t="shared" si="44"/>
        <v>2774</v>
      </c>
      <c r="AB2775" s="1" t="b">
        <f>AND('pg6'!S277&lt;&gt;"Cancelled",'pg6'!S277&lt;&gt;"Account",'pg6'!S277&lt;&gt;"Pending",'pg6'!S277&lt;&gt;"")</f>
        <v>0</v>
      </c>
      <c r="AC2775" s="1" t="str">
        <f>IF(AB2775=TRUE,'pg6'!C277,"")</f>
        <v/>
      </c>
      <c r="AD2775" s="1" t="str">
        <f>IF('pg6'!S277="Ordered",'pg6'!C277,"")</f>
        <v/>
      </c>
      <c r="AE2775" s="2" t="str">
        <f>IF('pg6'!C277&lt;&gt;"",COUNTIF(AD2:AD3002,'pg6'!C277)&gt;4,"--")</f>
        <v>--</v>
      </c>
      <c r="AF2775" s="1" t="str">
        <f>IF(startDate="",0,IF(AND('pg6'!T777&gt;=startDate,'pg6'!T777&lt;=endDate,'pg6'!R777&lt;&gt;""),'pg6'!R777,""))</f>
        <v/>
      </c>
      <c r="AG2775" s="110" t="str">
        <f>IF(AC2775="","",COUNTIFS(AC2:AC3002,AC2775))</f>
        <v/>
      </c>
      <c r="AH2775" s="2" t="str">
        <f ca="1">IFERROR(MONTH('pg6'!T277),"--")</f>
        <v>--</v>
      </c>
      <c r="AI2775" s="1">
        <f ca="1">COUNTIFS(AC2:AC3002,'pg6'!C277,AH2:AH3002,AH2775)</f>
        <v>0</v>
      </c>
    </row>
    <row r="2776" spans="27:35" ht="12.75" customHeight="1">
      <c r="AA2776" s="1">
        <f t="shared" si="44"/>
        <v>2775</v>
      </c>
      <c r="AB2776" s="1" t="b">
        <f>AND('pg6'!S278&lt;&gt;"Cancelled",'pg6'!S278&lt;&gt;"Account",'pg6'!S278&lt;&gt;"Pending",'pg6'!S278&lt;&gt;"")</f>
        <v>0</v>
      </c>
      <c r="AC2776" s="1" t="str">
        <f>IF(AB2776=TRUE,'pg6'!C278,"")</f>
        <v/>
      </c>
      <c r="AD2776" s="1" t="str">
        <f>IF('pg6'!S278="Ordered",'pg6'!C278,"")</f>
        <v/>
      </c>
      <c r="AE2776" s="2" t="str">
        <f>IF('pg6'!C278&lt;&gt;"",COUNTIF(AD2:AD3002,'pg6'!C278)&gt;4,"--")</f>
        <v>--</v>
      </c>
      <c r="AF2776" s="1" t="str">
        <f>IF(startDate="",0,IF(AND('pg6'!T778&gt;=startDate,'pg6'!T778&lt;=endDate,'pg6'!R778&lt;&gt;""),'pg6'!R778,""))</f>
        <v/>
      </c>
      <c r="AG2776" s="110" t="str">
        <f>IF(AC2776="","",COUNTIFS(AC2:AC3002,AC2776))</f>
        <v/>
      </c>
      <c r="AH2776" s="2" t="str">
        <f ca="1">IFERROR(MONTH('pg6'!T278),"--")</f>
        <v>--</v>
      </c>
      <c r="AI2776" s="1">
        <f ca="1">COUNTIFS(AC2:AC3002,'pg6'!C278,AH2:AH3002,AH2776)</f>
        <v>0</v>
      </c>
    </row>
    <row r="2777" spans="27:35" ht="12.75" customHeight="1">
      <c r="AA2777" s="1">
        <f t="shared" si="44"/>
        <v>2776</v>
      </c>
      <c r="AB2777" s="1" t="b">
        <f>AND('pg6'!S279&lt;&gt;"Cancelled",'pg6'!S279&lt;&gt;"Account",'pg6'!S279&lt;&gt;"Pending",'pg6'!S279&lt;&gt;"")</f>
        <v>0</v>
      </c>
      <c r="AC2777" s="1" t="str">
        <f>IF(AB2777=TRUE,'pg6'!C279,"")</f>
        <v/>
      </c>
      <c r="AD2777" s="1" t="str">
        <f>IF('pg6'!S279="Ordered",'pg6'!C279,"")</f>
        <v/>
      </c>
      <c r="AE2777" s="2" t="str">
        <f>IF('pg6'!C279&lt;&gt;"",COUNTIF(AD2:AD3002,'pg6'!C279)&gt;4,"--")</f>
        <v>--</v>
      </c>
      <c r="AF2777" s="1" t="str">
        <f>IF(startDate="",0,IF(AND('pg6'!T779&gt;=startDate,'pg6'!T779&lt;=endDate,'pg6'!R779&lt;&gt;""),'pg6'!R779,""))</f>
        <v/>
      </c>
      <c r="AG2777" s="110" t="str">
        <f>IF(AC2777="","",COUNTIFS(AC2:AC3002,AC2777))</f>
        <v/>
      </c>
      <c r="AH2777" s="2" t="str">
        <f ca="1">IFERROR(MONTH('pg6'!T279),"--")</f>
        <v>--</v>
      </c>
      <c r="AI2777" s="1">
        <f ca="1">COUNTIFS(AC2:AC3002,'pg6'!C279,AH2:AH3002,AH2777)</f>
        <v>0</v>
      </c>
    </row>
    <row r="2778" spans="27:35" ht="12.75" customHeight="1">
      <c r="AA2778" s="1">
        <f t="shared" si="44"/>
        <v>2777</v>
      </c>
      <c r="AB2778" s="1" t="b">
        <f>AND('pg6'!S280&lt;&gt;"Cancelled",'pg6'!S280&lt;&gt;"Account",'pg6'!S280&lt;&gt;"Pending",'pg6'!S280&lt;&gt;"")</f>
        <v>0</v>
      </c>
      <c r="AC2778" s="1" t="str">
        <f>IF(AB2778=TRUE,'pg6'!C280,"")</f>
        <v/>
      </c>
      <c r="AD2778" s="1" t="str">
        <f>IF('pg6'!S280="Ordered",'pg6'!C280,"")</f>
        <v/>
      </c>
      <c r="AE2778" s="2" t="str">
        <f>IF('pg6'!C280&lt;&gt;"",COUNTIF(AD2:AD3002,'pg6'!C280)&gt;4,"--")</f>
        <v>--</v>
      </c>
      <c r="AF2778" s="1" t="str">
        <f>IF(startDate="",0,IF(AND('pg6'!T780&gt;=startDate,'pg6'!T780&lt;=endDate,'pg6'!R780&lt;&gt;""),'pg6'!R780,""))</f>
        <v/>
      </c>
      <c r="AG2778" s="110" t="str">
        <f>IF(AC2778="","",COUNTIFS(AC2:AC3002,AC2778))</f>
        <v/>
      </c>
      <c r="AH2778" s="2" t="str">
        <f ca="1">IFERROR(MONTH('pg6'!T280),"--")</f>
        <v>--</v>
      </c>
      <c r="AI2778" s="1">
        <f ca="1">COUNTIFS(AC2:AC3002,'pg6'!C280,AH2:AH3002,AH2778)</f>
        <v>0</v>
      </c>
    </row>
    <row r="2779" spans="27:35" ht="12.75" customHeight="1">
      <c r="AA2779" s="1">
        <f t="shared" si="44"/>
        <v>2778</v>
      </c>
      <c r="AB2779" s="1" t="b">
        <f>AND('pg6'!S281&lt;&gt;"Cancelled",'pg6'!S281&lt;&gt;"Account",'pg6'!S281&lt;&gt;"Pending",'pg6'!S281&lt;&gt;"")</f>
        <v>0</v>
      </c>
      <c r="AC2779" s="1" t="str">
        <f>IF(AB2779=TRUE,'pg6'!C281,"")</f>
        <v/>
      </c>
      <c r="AD2779" s="1" t="str">
        <f>IF('pg6'!S281="Ordered",'pg6'!C281,"")</f>
        <v/>
      </c>
      <c r="AE2779" s="2" t="str">
        <f>IF('pg6'!C281&lt;&gt;"",COUNTIF(AD2:AD3002,'pg6'!C281)&gt;4,"--")</f>
        <v>--</v>
      </c>
      <c r="AF2779" s="1" t="str">
        <f>IF(startDate="",0,IF(AND('pg6'!T781&gt;=startDate,'pg6'!T781&lt;=endDate,'pg6'!R781&lt;&gt;""),'pg6'!R781,""))</f>
        <v/>
      </c>
      <c r="AG2779" s="110" t="str">
        <f>IF(AC2779="","",COUNTIFS(AC2:AC3002,AC2779))</f>
        <v/>
      </c>
      <c r="AH2779" s="2" t="str">
        <f ca="1">IFERROR(MONTH('pg6'!T281),"--")</f>
        <v>--</v>
      </c>
      <c r="AI2779" s="1">
        <f ca="1">COUNTIFS(AC2:AC3002,'pg6'!C281,AH2:AH3002,AH2779)</f>
        <v>0</v>
      </c>
    </row>
    <row r="2780" spans="27:35" ht="12.75" customHeight="1">
      <c r="AA2780" s="1">
        <f t="shared" si="44"/>
        <v>2779</v>
      </c>
      <c r="AB2780" s="1" t="b">
        <f>AND('pg6'!S282&lt;&gt;"Cancelled",'pg6'!S282&lt;&gt;"Account",'pg6'!S282&lt;&gt;"Pending",'pg6'!S282&lt;&gt;"")</f>
        <v>0</v>
      </c>
      <c r="AC2780" s="1" t="str">
        <f>IF(AB2780=TRUE,'pg6'!C282,"")</f>
        <v/>
      </c>
      <c r="AD2780" s="1" t="str">
        <f>IF('pg6'!S282="Ordered",'pg6'!C282,"")</f>
        <v/>
      </c>
      <c r="AE2780" s="2" t="str">
        <f>IF('pg6'!C282&lt;&gt;"",COUNTIF(AD2:AD3002,'pg6'!C282)&gt;4,"--")</f>
        <v>--</v>
      </c>
      <c r="AF2780" s="1" t="str">
        <f>IF(startDate="",0,IF(AND('pg6'!T782&gt;=startDate,'pg6'!T782&lt;=endDate,'pg6'!R782&lt;&gt;""),'pg6'!R782,""))</f>
        <v/>
      </c>
      <c r="AG2780" s="110" t="str">
        <f>IF(AC2780="","",COUNTIFS(AC2:AC3002,AC2780))</f>
        <v/>
      </c>
      <c r="AH2780" s="2" t="str">
        <f ca="1">IFERROR(MONTH('pg6'!T282),"--")</f>
        <v>--</v>
      </c>
      <c r="AI2780" s="1">
        <f ca="1">COUNTIFS(AC2:AC3002,'pg6'!C282,AH2:AH3002,AH2780)</f>
        <v>0</v>
      </c>
    </row>
    <row r="2781" spans="27:35" ht="12.75" customHeight="1">
      <c r="AA2781" s="1">
        <f t="shared" si="44"/>
        <v>2780</v>
      </c>
      <c r="AB2781" s="1" t="b">
        <f>AND('pg6'!S283&lt;&gt;"Cancelled",'pg6'!S283&lt;&gt;"Account",'pg6'!S283&lt;&gt;"Pending",'pg6'!S283&lt;&gt;"")</f>
        <v>0</v>
      </c>
      <c r="AC2781" s="1" t="str">
        <f>IF(AB2781=TRUE,'pg6'!C283,"")</f>
        <v/>
      </c>
      <c r="AD2781" s="1" t="str">
        <f>IF('pg6'!S283="Ordered",'pg6'!C283,"")</f>
        <v/>
      </c>
      <c r="AE2781" s="2" t="str">
        <f>IF('pg6'!C283&lt;&gt;"",COUNTIF(AD2:AD3002,'pg6'!C283)&gt;4,"--")</f>
        <v>--</v>
      </c>
      <c r="AF2781" s="1" t="str">
        <f>IF(startDate="",0,IF(AND('pg6'!T783&gt;=startDate,'pg6'!T783&lt;=endDate,'pg6'!R783&lt;&gt;""),'pg6'!R783,""))</f>
        <v/>
      </c>
      <c r="AG2781" s="110" t="str">
        <f>IF(AC2781="","",COUNTIFS(AC2:AC3002,AC2781))</f>
        <v/>
      </c>
      <c r="AH2781" s="2" t="str">
        <f ca="1">IFERROR(MONTH('pg6'!T283),"--")</f>
        <v>--</v>
      </c>
      <c r="AI2781" s="1">
        <f ca="1">COUNTIFS(AC2:AC3002,'pg6'!C283,AH2:AH3002,AH2781)</f>
        <v>0</v>
      </c>
    </row>
    <row r="2782" spans="27:35" ht="12.75" customHeight="1">
      <c r="AA2782" s="1">
        <f t="shared" si="44"/>
        <v>2781</v>
      </c>
      <c r="AB2782" s="1" t="b">
        <f>AND('pg6'!S284&lt;&gt;"Cancelled",'pg6'!S284&lt;&gt;"Account",'pg6'!S284&lt;&gt;"Pending",'pg6'!S284&lt;&gt;"")</f>
        <v>0</v>
      </c>
      <c r="AC2782" s="1" t="str">
        <f>IF(AB2782=TRUE,'pg6'!C284,"")</f>
        <v/>
      </c>
      <c r="AD2782" s="1" t="str">
        <f>IF('pg6'!S284="Ordered",'pg6'!C284,"")</f>
        <v/>
      </c>
      <c r="AE2782" s="2" t="str">
        <f>IF('pg6'!C284&lt;&gt;"",COUNTIF(AD2:AD3002,'pg6'!C284)&gt;4,"--")</f>
        <v>--</v>
      </c>
      <c r="AF2782" s="1" t="str">
        <f>IF(startDate="",0,IF(AND('pg6'!T784&gt;=startDate,'pg6'!T784&lt;=endDate,'pg6'!R784&lt;&gt;""),'pg6'!R784,""))</f>
        <v/>
      </c>
      <c r="AG2782" s="110" t="str">
        <f>IF(AC2782="","",COUNTIFS(AC2:AC3002,AC2782))</f>
        <v/>
      </c>
      <c r="AH2782" s="2" t="str">
        <f ca="1">IFERROR(MONTH('pg6'!T284),"--")</f>
        <v>--</v>
      </c>
      <c r="AI2782" s="1">
        <f ca="1">COUNTIFS(AC2:AC3002,'pg6'!C284,AH2:AH3002,AH2782)</f>
        <v>0</v>
      </c>
    </row>
    <row r="2783" spans="27:35" ht="12.75" customHeight="1">
      <c r="AA2783" s="1">
        <f t="shared" si="44"/>
        <v>2782</v>
      </c>
      <c r="AB2783" s="1" t="b">
        <f>AND('pg6'!S285&lt;&gt;"Cancelled",'pg6'!S285&lt;&gt;"Account",'pg6'!S285&lt;&gt;"Pending",'pg6'!S285&lt;&gt;"")</f>
        <v>0</v>
      </c>
      <c r="AC2783" s="1" t="str">
        <f>IF(AB2783=TRUE,'pg6'!C285,"")</f>
        <v/>
      </c>
      <c r="AD2783" s="1" t="str">
        <f>IF('pg6'!S285="Ordered",'pg6'!C285,"")</f>
        <v/>
      </c>
      <c r="AE2783" s="2" t="str">
        <f>IF('pg6'!C285&lt;&gt;"",COUNTIF(AD2:AD3002,'pg6'!C285)&gt;4,"--")</f>
        <v>--</v>
      </c>
      <c r="AF2783" s="1" t="str">
        <f>IF(startDate="",0,IF(AND('pg6'!T785&gt;=startDate,'pg6'!T785&lt;=endDate,'pg6'!R785&lt;&gt;""),'pg6'!R785,""))</f>
        <v/>
      </c>
      <c r="AG2783" s="110" t="str">
        <f>IF(AC2783="","",COUNTIFS(AC2:AC3002,AC2783))</f>
        <v/>
      </c>
      <c r="AH2783" s="2" t="str">
        <f ca="1">IFERROR(MONTH('pg6'!T285),"--")</f>
        <v>--</v>
      </c>
      <c r="AI2783" s="1">
        <f ca="1">COUNTIFS(AC2:AC3002,'pg6'!C285,AH2:AH3002,AH2783)</f>
        <v>0</v>
      </c>
    </row>
    <row r="2784" spans="27:35" ht="12.75" customHeight="1">
      <c r="AA2784" s="1">
        <f t="shared" si="44"/>
        <v>2783</v>
      </c>
      <c r="AB2784" s="1" t="b">
        <f>AND('pg6'!S286&lt;&gt;"Cancelled",'pg6'!S286&lt;&gt;"Account",'pg6'!S286&lt;&gt;"Pending",'pg6'!S286&lt;&gt;"")</f>
        <v>0</v>
      </c>
      <c r="AC2784" s="1" t="str">
        <f>IF(AB2784=TRUE,'pg6'!C286,"")</f>
        <v/>
      </c>
      <c r="AD2784" s="1" t="str">
        <f>IF('pg6'!S286="Ordered",'pg6'!C286,"")</f>
        <v/>
      </c>
      <c r="AE2784" s="2" t="str">
        <f>IF('pg6'!C286&lt;&gt;"",COUNTIF(AD2:AD3002,'pg6'!C286)&gt;4,"--")</f>
        <v>--</v>
      </c>
      <c r="AF2784" s="1" t="str">
        <f>IF(startDate="",0,IF(AND('pg6'!T786&gt;=startDate,'pg6'!T786&lt;=endDate,'pg6'!R786&lt;&gt;""),'pg6'!R786,""))</f>
        <v/>
      </c>
      <c r="AG2784" s="110" t="str">
        <f>IF(AC2784="","",COUNTIFS(AC2:AC3002,AC2784))</f>
        <v/>
      </c>
      <c r="AH2784" s="2" t="str">
        <f ca="1">IFERROR(MONTH('pg6'!T286),"--")</f>
        <v>--</v>
      </c>
      <c r="AI2784" s="1">
        <f ca="1">COUNTIFS(AC2:AC3002,'pg6'!C286,AH2:AH3002,AH2784)</f>
        <v>0</v>
      </c>
    </row>
    <row r="2785" spans="27:35" ht="12.75" customHeight="1">
      <c r="AA2785" s="1">
        <f t="shared" si="44"/>
        <v>2784</v>
      </c>
      <c r="AB2785" s="1" t="b">
        <f>AND('pg6'!S287&lt;&gt;"Cancelled",'pg6'!S287&lt;&gt;"Account",'pg6'!S287&lt;&gt;"Pending",'pg6'!S287&lt;&gt;"")</f>
        <v>0</v>
      </c>
      <c r="AC2785" s="1" t="str">
        <f>IF(AB2785=TRUE,'pg6'!C287,"")</f>
        <v/>
      </c>
      <c r="AD2785" s="1" t="str">
        <f>IF('pg6'!S287="Ordered",'pg6'!C287,"")</f>
        <v/>
      </c>
      <c r="AE2785" s="2" t="str">
        <f>IF('pg6'!C287&lt;&gt;"",COUNTIF(AD2:AD3002,'pg6'!C287)&gt;4,"--")</f>
        <v>--</v>
      </c>
      <c r="AF2785" s="1" t="str">
        <f>IF(startDate="",0,IF(AND('pg6'!T787&gt;=startDate,'pg6'!T787&lt;=endDate,'pg6'!R787&lt;&gt;""),'pg6'!R787,""))</f>
        <v/>
      </c>
      <c r="AG2785" s="110" t="str">
        <f>IF(AC2785="","",COUNTIFS(AC2:AC3002,AC2785))</f>
        <v/>
      </c>
      <c r="AH2785" s="2" t="str">
        <f ca="1">IFERROR(MONTH('pg6'!T287),"--")</f>
        <v>--</v>
      </c>
      <c r="AI2785" s="1">
        <f ca="1">COUNTIFS(AC2:AC3002,'pg6'!C287,AH2:AH3002,AH2785)</f>
        <v>0</v>
      </c>
    </row>
    <row r="2786" spans="27:35" ht="12.75" customHeight="1">
      <c r="AA2786" s="1">
        <f t="shared" si="44"/>
        <v>2785</v>
      </c>
      <c r="AB2786" s="1" t="b">
        <f>AND('pg6'!S288&lt;&gt;"Cancelled",'pg6'!S288&lt;&gt;"Account",'pg6'!S288&lt;&gt;"Pending",'pg6'!S288&lt;&gt;"")</f>
        <v>0</v>
      </c>
      <c r="AC2786" s="1" t="str">
        <f>IF(AB2786=TRUE,'pg6'!C288,"")</f>
        <v/>
      </c>
      <c r="AD2786" s="1" t="str">
        <f>IF('pg6'!S288="Ordered",'pg6'!C288,"")</f>
        <v/>
      </c>
      <c r="AE2786" s="2" t="str">
        <f>IF('pg6'!C288&lt;&gt;"",COUNTIF(AD2:AD3002,'pg6'!C288)&gt;4,"--")</f>
        <v>--</v>
      </c>
      <c r="AF2786" s="1" t="str">
        <f>IF(startDate="",0,IF(AND('pg6'!T788&gt;=startDate,'pg6'!T788&lt;=endDate,'pg6'!R788&lt;&gt;""),'pg6'!R788,""))</f>
        <v/>
      </c>
      <c r="AG2786" s="110" t="str">
        <f>IF(AC2786="","",COUNTIFS(AC2:AC3002,AC2786))</f>
        <v/>
      </c>
      <c r="AH2786" s="2" t="str">
        <f ca="1">IFERROR(MONTH('pg6'!T288),"--")</f>
        <v>--</v>
      </c>
      <c r="AI2786" s="1">
        <f ca="1">COUNTIFS(AC2:AC3002,'pg6'!C288,AH2:AH3002,AH2786)</f>
        <v>0</v>
      </c>
    </row>
    <row r="2787" spans="27:35" ht="12.75" customHeight="1">
      <c r="AA2787" s="1">
        <f t="shared" si="44"/>
        <v>2786</v>
      </c>
      <c r="AB2787" s="1" t="b">
        <f>AND('pg6'!S289&lt;&gt;"Cancelled",'pg6'!S289&lt;&gt;"Account",'pg6'!S289&lt;&gt;"Pending",'pg6'!S289&lt;&gt;"")</f>
        <v>0</v>
      </c>
      <c r="AC2787" s="1" t="str">
        <f>IF(AB2787=TRUE,'pg6'!C289,"")</f>
        <v/>
      </c>
      <c r="AD2787" s="1" t="str">
        <f>IF('pg6'!S289="Ordered",'pg6'!C289,"")</f>
        <v/>
      </c>
      <c r="AE2787" s="2" t="str">
        <f>IF('pg6'!C289&lt;&gt;"",COUNTIF(AD2:AD3002,'pg6'!C289)&gt;4,"--")</f>
        <v>--</v>
      </c>
      <c r="AF2787" s="1" t="str">
        <f>IF(startDate="",0,IF(AND('pg6'!T789&gt;=startDate,'pg6'!T789&lt;=endDate,'pg6'!R789&lt;&gt;""),'pg6'!R789,""))</f>
        <v/>
      </c>
      <c r="AG2787" s="110" t="str">
        <f>IF(AC2787="","",COUNTIFS(AC2:AC3002,AC2787))</f>
        <v/>
      </c>
      <c r="AH2787" s="2" t="str">
        <f ca="1">IFERROR(MONTH('pg6'!T289),"--")</f>
        <v>--</v>
      </c>
      <c r="AI2787" s="1">
        <f ca="1">COUNTIFS(AC2:AC3002,'pg6'!C289,AH2:AH3002,AH2787)</f>
        <v>0</v>
      </c>
    </row>
    <row r="2788" spans="27:35" ht="12.75" customHeight="1">
      <c r="AA2788" s="1">
        <f t="shared" si="44"/>
        <v>2787</v>
      </c>
      <c r="AB2788" s="1" t="b">
        <f>AND('pg6'!S290&lt;&gt;"Cancelled",'pg6'!S290&lt;&gt;"Account",'pg6'!S290&lt;&gt;"Pending",'pg6'!S290&lt;&gt;"")</f>
        <v>0</v>
      </c>
      <c r="AC2788" s="1" t="str">
        <f>IF(AB2788=TRUE,'pg6'!C290,"")</f>
        <v/>
      </c>
      <c r="AD2788" s="1" t="str">
        <f>IF('pg6'!S290="Ordered",'pg6'!C290,"")</f>
        <v/>
      </c>
      <c r="AE2788" s="2" t="str">
        <f>IF('pg6'!C290&lt;&gt;"",COUNTIF(AD2:AD3002,'pg6'!C290)&gt;4,"--")</f>
        <v>--</v>
      </c>
      <c r="AF2788" s="1" t="str">
        <f>IF(startDate="",0,IF(AND('pg6'!T790&gt;=startDate,'pg6'!T790&lt;=endDate,'pg6'!R790&lt;&gt;""),'pg6'!R790,""))</f>
        <v/>
      </c>
      <c r="AG2788" s="110" t="str">
        <f>IF(AC2788="","",COUNTIFS(AC2:AC3002,AC2788))</f>
        <v/>
      </c>
      <c r="AH2788" s="2" t="str">
        <f ca="1">IFERROR(MONTH('pg6'!T290),"--")</f>
        <v>--</v>
      </c>
      <c r="AI2788" s="1">
        <f ca="1">COUNTIFS(AC2:AC3002,'pg6'!C290,AH2:AH3002,AH2788)</f>
        <v>0</v>
      </c>
    </row>
    <row r="2789" spans="27:35" ht="12.75" customHeight="1">
      <c r="AA2789" s="1">
        <f t="shared" si="44"/>
        <v>2788</v>
      </c>
      <c r="AB2789" s="1" t="b">
        <f>AND('pg6'!S291&lt;&gt;"Cancelled",'pg6'!S291&lt;&gt;"Account",'pg6'!S291&lt;&gt;"Pending",'pg6'!S291&lt;&gt;"")</f>
        <v>0</v>
      </c>
      <c r="AC2789" s="1" t="str">
        <f>IF(AB2789=TRUE,'pg6'!C291,"")</f>
        <v/>
      </c>
      <c r="AD2789" s="1" t="str">
        <f>IF('pg6'!S291="Ordered",'pg6'!C291,"")</f>
        <v/>
      </c>
      <c r="AE2789" s="2" t="str">
        <f>IF('pg6'!C291&lt;&gt;"",COUNTIF(AD2:AD3002,'pg6'!C291)&gt;4,"--")</f>
        <v>--</v>
      </c>
      <c r="AF2789" s="1" t="str">
        <f>IF(startDate="",0,IF(AND('pg6'!T791&gt;=startDate,'pg6'!T791&lt;=endDate,'pg6'!R791&lt;&gt;""),'pg6'!R791,""))</f>
        <v/>
      </c>
      <c r="AG2789" s="110" t="str">
        <f>IF(AC2789="","",COUNTIFS(AC2:AC3002,AC2789))</f>
        <v/>
      </c>
      <c r="AH2789" s="2" t="str">
        <f ca="1">IFERROR(MONTH('pg6'!T291),"--")</f>
        <v>--</v>
      </c>
      <c r="AI2789" s="1">
        <f ca="1">COUNTIFS(AC2:AC3002,'pg6'!C291,AH2:AH3002,AH2789)</f>
        <v>0</v>
      </c>
    </row>
    <row r="2790" spans="27:35" ht="12.75" customHeight="1">
      <c r="AA2790" s="1">
        <f t="shared" si="44"/>
        <v>2789</v>
      </c>
      <c r="AB2790" s="1" t="b">
        <f>AND('pg6'!S292&lt;&gt;"Cancelled",'pg6'!S292&lt;&gt;"Account",'pg6'!S292&lt;&gt;"Pending",'pg6'!S292&lt;&gt;"")</f>
        <v>0</v>
      </c>
      <c r="AC2790" s="1" t="str">
        <f>IF(AB2790=TRUE,'pg6'!C292,"")</f>
        <v/>
      </c>
      <c r="AD2790" s="1" t="str">
        <f>IF('pg6'!S292="Ordered",'pg6'!C292,"")</f>
        <v/>
      </c>
      <c r="AE2790" s="2" t="str">
        <f>IF('pg6'!C292&lt;&gt;"",COUNTIF(AD2:AD3002,'pg6'!C292)&gt;4,"--")</f>
        <v>--</v>
      </c>
      <c r="AF2790" s="1" t="str">
        <f>IF(startDate="",0,IF(AND('pg6'!T792&gt;=startDate,'pg6'!T792&lt;=endDate,'pg6'!R792&lt;&gt;""),'pg6'!R792,""))</f>
        <v/>
      </c>
      <c r="AG2790" s="110" t="str">
        <f>IF(AC2790="","",COUNTIFS(AC2:AC3002,AC2790))</f>
        <v/>
      </c>
      <c r="AH2790" s="2" t="str">
        <f ca="1">IFERROR(MONTH('pg6'!T292),"--")</f>
        <v>--</v>
      </c>
      <c r="AI2790" s="1">
        <f ca="1">COUNTIFS(AC2:AC3002,'pg6'!C292,AH2:AH3002,AH2790)</f>
        <v>0</v>
      </c>
    </row>
    <row r="2791" spans="27:35" ht="12.75" customHeight="1">
      <c r="AA2791" s="1">
        <f t="shared" si="44"/>
        <v>2790</v>
      </c>
      <c r="AB2791" s="1" t="b">
        <f>AND('pg6'!S293&lt;&gt;"Cancelled",'pg6'!S293&lt;&gt;"Account",'pg6'!S293&lt;&gt;"Pending",'pg6'!S293&lt;&gt;"")</f>
        <v>0</v>
      </c>
      <c r="AC2791" s="1" t="str">
        <f>IF(AB2791=TRUE,'pg6'!C293,"")</f>
        <v/>
      </c>
      <c r="AD2791" s="1" t="str">
        <f>IF('pg6'!S293="Ordered",'pg6'!C293,"")</f>
        <v/>
      </c>
      <c r="AE2791" s="2" t="str">
        <f>IF('pg6'!C293&lt;&gt;"",COUNTIF(AD2:AD3002,'pg6'!C293)&gt;4,"--")</f>
        <v>--</v>
      </c>
      <c r="AF2791" s="1" t="str">
        <f>IF(startDate="",0,IF(AND('pg6'!T793&gt;=startDate,'pg6'!T793&lt;=endDate,'pg6'!R793&lt;&gt;""),'pg6'!R793,""))</f>
        <v/>
      </c>
      <c r="AG2791" s="110" t="str">
        <f>IF(AC2791="","",COUNTIFS(AC2:AC3002,AC2791))</f>
        <v/>
      </c>
      <c r="AH2791" s="2" t="str">
        <f ca="1">IFERROR(MONTH('pg6'!T293),"--")</f>
        <v>--</v>
      </c>
      <c r="AI2791" s="1">
        <f ca="1">COUNTIFS(AC2:AC3002,'pg6'!C293,AH2:AH3002,AH2791)</f>
        <v>0</v>
      </c>
    </row>
    <row r="2792" spans="27:35" ht="12.75" customHeight="1">
      <c r="AA2792" s="1">
        <f t="shared" si="44"/>
        <v>2791</v>
      </c>
      <c r="AB2792" s="1" t="b">
        <f>AND('pg6'!S294&lt;&gt;"Cancelled",'pg6'!S294&lt;&gt;"Account",'pg6'!S294&lt;&gt;"Pending",'pg6'!S294&lt;&gt;"")</f>
        <v>0</v>
      </c>
      <c r="AC2792" s="1" t="str">
        <f>IF(AB2792=TRUE,'pg6'!C294,"")</f>
        <v/>
      </c>
      <c r="AD2792" s="1" t="str">
        <f>IF('pg6'!S294="Ordered",'pg6'!C294,"")</f>
        <v/>
      </c>
      <c r="AE2792" s="2" t="str">
        <f>IF('pg6'!C294&lt;&gt;"",COUNTIF(AD2:AD3002,'pg6'!C294)&gt;4,"--")</f>
        <v>--</v>
      </c>
      <c r="AF2792" s="1" t="str">
        <f>IF(startDate="",0,IF(AND('pg6'!T794&gt;=startDate,'pg6'!T794&lt;=endDate,'pg6'!R794&lt;&gt;""),'pg6'!R794,""))</f>
        <v/>
      </c>
      <c r="AG2792" s="110" t="str">
        <f>IF(AC2792="","",COUNTIFS(AC2:AC3002,AC2792))</f>
        <v/>
      </c>
      <c r="AH2792" s="2" t="str">
        <f ca="1">IFERROR(MONTH('pg6'!T294),"--")</f>
        <v>--</v>
      </c>
      <c r="AI2792" s="1">
        <f ca="1">COUNTIFS(AC2:AC3002,'pg6'!C294,AH2:AH3002,AH2792)</f>
        <v>0</v>
      </c>
    </row>
    <row r="2793" spans="27:35" ht="12.75" customHeight="1">
      <c r="AA2793" s="1">
        <f t="shared" si="44"/>
        <v>2792</v>
      </c>
      <c r="AB2793" s="1" t="b">
        <f>AND('pg6'!S295&lt;&gt;"Cancelled",'pg6'!S295&lt;&gt;"Account",'pg6'!S295&lt;&gt;"Pending",'pg6'!S295&lt;&gt;"")</f>
        <v>0</v>
      </c>
      <c r="AC2793" s="1" t="str">
        <f>IF(AB2793=TRUE,'pg6'!C295,"")</f>
        <v/>
      </c>
      <c r="AD2793" s="1" t="str">
        <f>IF('pg6'!S295="Ordered",'pg6'!C295,"")</f>
        <v/>
      </c>
      <c r="AE2793" s="2" t="str">
        <f>IF('pg6'!C295&lt;&gt;"",COUNTIF(AD2:AD3002,'pg6'!C295)&gt;4,"--")</f>
        <v>--</v>
      </c>
      <c r="AF2793" s="1" t="str">
        <f>IF(startDate="",0,IF(AND('pg6'!T795&gt;=startDate,'pg6'!T795&lt;=endDate,'pg6'!R795&lt;&gt;""),'pg6'!R795,""))</f>
        <v/>
      </c>
      <c r="AG2793" s="110" t="str">
        <f>IF(AC2793="","",COUNTIFS(AC2:AC3002,AC2793))</f>
        <v/>
      </c>
      <c r="AH2793" s="2" t="str">
        <f ca="1">IFERROR(MONTH('pg6'!T295),"--")</f>
        <v>--</v>
      </c>
      <c r="AI2793" s="1">
        <f ca="1">COUNTIFS(AC2:AC3002,'pg6'!C295,AH2:AH3002,AH2793)</f>
        <v>0</v>
      </c>
    </row>
    <row r="2794" spans="27:35" ht="12.75" customHeight="1">
      <c r="AA2794" s="1">
        <f t="shared" si="44"/>
        <v>2793</v>
      </c>
      <c r="AB2794" s="1" t="b">
        <f>AND('pg6'!S296&lt;&gt;"Cancelled",'pg6'!S296&lt;&gt;"Account",'pg6'!S296&lt;&gt;"Pending",'pg6'!S296&lt;&gt;"")</f>
        <v>0</v>
      </c>
      <c r="AC2794" s="1" t="str">
        <f>IF(AB2794=TRUE,'pg6'!C296,"")</f>
        <v/>
      </c>
      <c r="AD2794" s="1" t="str">
        <f>IF('pg6'!S296="Ordered",'pg6'!C296,"")</f>
        <v/>
      </c>
      <c r="AE2794" s="2" t="str">
        <f>IF('pg6'!C296&lt;&gt;"",COUNTIF(AD2:AD3002,'pg6'!C296)&gt;4,"--")</f>
        <v>--</v>
      </c>
      <c r="AF2794" s="1" t="str">
        <f>IF(startDate="",0,IF(AND('pg6'!T796&gt;=startDate,'pg6'!T796&lt;=endDate,'pg6'!R796&lt;&gt;""),'pg6'!R796,""))</f>
        <v/>
      </c>
      <c r="AG2794" s="110" t="str">
        <f>IF(AC2794="","",COUNTIFS(AC2:AC3002,AC2794))</f>
        <v/>
      </c>
      <c r="AH2794" s="2" t="str">
        <f ca="1">IFERROR(MONTH('pg6'!T296),"--")</f>
        <v>--</v>
      </c>
      <c r="AI2794" s="1">
        <f ca="1">COUNTIFS(AC2:AC3002,'pg6'!C296,AH2:AH3002,AH2794)</f>
        <v>0</v>
      </c>
    </row>
    <row r="2795" spans="27:35" ht="12.75" customHeight="1">
      <c r="AA2795" s="1">
        <f t="shared" si="44"/>
        <v>2794</v>
      </c>
      <c r="AB2795" s="1" t="b">
        <f>AND('pg6'!S297&lt;&gt;"Cancelled",'pg6'!S297&lt;&gt;"Account",'pg6'!S297&lt;&gt;"Pending",'pg6'!S297&lt;&gt;"")</f>
        <v>0</v>
      </c>
      <c r="AC2795" s="1" t="str">
        <f>IF(AB2795=TRUE,'pg6'!C297,"")</f>
        <v/>
      </c>
      <c r="AD2795" s="1" t="str">
        <f>IF('pg6'!S297="Ordered",'pg6'!C297,"")</f>
        <v/>
      </c>
      <c r="AE2795" s="2" t="str">
        <f>IF('pg6'!C297&lt;&gt;"",COUNTIF(AD2:AD3002,'pg6'!C297)&gt;4,"--")</f>
        <v>--</v>
      </c>
      <c r="AF2795" s="1" t="str">
        <f>IF(startDate="",0,IF(AND('pg6'!T797&gt;=startDate,'pg6'!T797&lt;=endDate,'pg6'!R797&lt;&gt;""),'pg6'!R797,""))</f>
        <v/>
      </c>
      <c r="AG2795" s="110" t="str">
        <f>IF(AC2795="","",COUNTIFS(AC2:AC3002,AC2795))</f>
        <v/>
      </c>
      <c r="AH2795" s="2" t="str">
        <f ca="1">IFERROR(MONTH('pg6'!T297),"--")</f>
        <v>--</v>
      </c>
      <c r="AI2795" s="1">
        <f ca="1">COUNTIFS(AC2:AC3002,'pg6'!C297,AH2:AH3002,AH2795)</f>
        <v>0</v>
      </c>
    </row>
    <row r="2796" spans="27:35" ht="12.75" customHeight="1">
      <c r="AA2796" s="1">
        <f t="shared" si="44"/>
        <v>2795</v>
      </c>
      <c r="AB2796" s="1" t="b">
        <f>AND('pg6'!S298&lt;&gt;"Cancelled",'pg6'!S298&lt;&gt;"Account",'pg6'!S298&lt;&gt;"Pending",'pg6'!S298&lt;&gt;"")</f>
        <v>0</v>
      </c>
      <c r="AC2796" s="1" t="str">
        <f>IF(AB2796=TRUE,'pg6'!C298,"")</f>
        <v/>
      </c>
      <c r="AD2796" s="1" t="str">
        <f>IF('pg6'!S298="Ordered",'pg6'!C298,"")</f>
        <v/>
      </c>
      <c r="AE2796" s="2" t="str">
        <f>IF('pg6'!C298&lt;&gt;"",COUNTIF(AD2:AD3002,'pg6'!C298)&gt;4,"--")</f>
        <v>--</v>
      </c>
      <c r="AF2796" s="1" t="str">
        <f>IF(startDate="",0,IF(AND('pg6'!T798&gt;=startDate,'pg6'!T798&lt;=endDate,'pg6'!R798&lt;&gt;""),'pg6'!R798,""))</f>
        <v/>
      </c>
      <c r="AG2796" s="110" t="str">
        <f>IF(AC2796="","",COUNTIFS(AC2:AC3002,AC2796))</f>
        <v/>
      </c>
      <c r="AH2796" s="2" t="str">
        <f ca="1">IFERROR(MONTH('pg6'!T298),"--")</f>
        <v>--</v>
      </c>
      <c r="AI2796" s="1">
        <f ca="1">COUNTIFS(AC2:AC3002,'pg6'!C298,AH2:AH3002,AH2796)</f>
        <v>0</v>
      </c>
    </row>
    <row r="2797" spans="27:35" ht="12.75" customHeight="1">
      <c r="AA2797" s="1">
        <f t="shared" si="44"/>
        <v>2796</v>
      </c>
      <c r="AB2797" s="1" t="b">
        <f>AND('pg6'!S299&lt;&gt;"Cancelled",'pg6'!S299&lt;&gt;"Account",'pg6'!S299&lt;&gt;"Pending",'pg6'!S299&lt;&gt;"")</f>
        <v>0</v>
      </c>
      <c r="AC2797" s="1" t="str">
        <f>IF(AB2797=TRUE,'pg6'!C299,"")</f>
        <v/>
      </c>
      <c r="AD2797" s="1" t="str">
        <f>IF('pg6'!S299="Ordered",'pg6'!C299,"")</f>
        <v/>
      </c>
      <c r="AE2797" s="2" t="str">
        <f>IF('pg6'!C299&lt;&gt;"",COUNTIF(AD2:AD3002,'pg6'!C299)&gt;4,"--")</f>
        <v>--</v>
      </c>
      <c r="AF2797" s="1" t="str">
        <f>IF(startDate="",0,IF(AND('pg6'!T799&gt;=startDate,'pg6'!T799&lt;=endDate,'pg6'!R799&lt;&gt;""),'pg6'!R799,""))</f>
        <v/>
      </c>
      <c r="AG2797" s="110" t="str">
        <f>IF(AC2797="","",COUNTIFS(AC2:AC3002,AC2797))</f>
        <v/>
      </c>
      <c r="AH2797" s="2" t="str">
        <f ca="1">IFERROR(MONTH('pg6'!T299),"--")</f>
        <v>--</v>
      </c>
      <c r="AI2797" s="1">
        <f ca="1">COUNTIFS(AC2:AC3002,'pg6'!C299,AH2:AH3002,AH2797)</f>
        <v>0</v>
      </c>
    </row>
    <row r="2798" spans="27:35" ht="12.75" customHeight="1">
      <c r="AA2798" s="1">
        <f t="shared" si="44"/>
        <v>2797</v>
      </c>
      <c r="AB2798" s="1" t="b">
        <f>AND('pg6'!S300&lt;&gt;"Cancelled",'pg6'!S300&lt;&gt;"Account",'pg6'!S300&lt;&gt;"Pending",'pg6'!S300&lt;&gt;"")</f>
        <v>0</v>
      </c>
      <c r="AC2798" s="1" t="str">
        <f>IF(AB2798=TRUE,'pg6'!C300,"")</f>
        <v/>
      </c>
      <c r="AD2798" s="1" t="str">
        <f>IF('pg6'!S300="Ordered",'pg6'!C300,"")</f>
        <v/>
      </c>
      <c r="AE2798" s="2" t="str">
        <f>IF('pg6'!C300&lt;&gt;"",COUNTIF(AD2:AD3002,'pg6'!C300)&gt;4,"--")</f>
        <v>--</v>
      </c>
      <c r="AF2798" s="1" t="str">
        <f>IF(startDate="",0,IF(AND('pg6'!T800&gt;=startDate,'pg6'!T800&lt;=endDate,'pg6'!R800&lt;&gt;""),'pg6'!R800,""))</f>
        <v/>
      </c>
      <c r="AG2798" s="110" t="str">
        <f>IF(AC2798="","",COUNTIFS(AC2:AC3002,AC2798))</f>
        <v/>
      </c>
      <c r="AH2798" s="2" t="str">
        <f ca="1">IFERROR(MONTH('pg6'!T300),"--")</f>
        <v>--</v>
      </c>
      <c r="AI2798" s="1">
        <f ca="1">COUNTIFS(AC2:AC3002,'pg6'!C300,AH2:AH3002,AH2798)</f>
        <v>0</v>
      </c>
    </row>
    <row r="2799" spans="27:35" ht="12.75" customHeight="1">
      <c r="AA2799" s="1">
        <f t="shared" si="44"/>
        <v>2798</v>
      </c>
      <c r="AB2799" s="1" t="b">
        <f>AND('pg6'!S301&lt;&gt;"Cancelled",'pg6'!S301&lt;&gt;"Account",'pg6'!S301&lt;&gt;"Pending",'pg6'!S301&lt;&gt;"")</f>
        <v>0</v>
      </c>
      <c r="AC2799" s="1" t="str">
        <f>IF(AB2799=TRUE,'pg6'!C301,"")</f>
        <v/>
      </c>
      <c r="AD2799" s="1" t="str">
        <f>IF('pg6'!S301="Ordered",'pg6'!C301,"")</f>
        <v/>
      </c>
      <c r="AE2799" s="2" t="str">
        <f>IF('pg6'!C301&lt;&gt;"",COUNTIF(AD2:AD3002,'pg6'!C301)&gt;4,"--")</f>
        <v>--</v>
      </c>
      <c r="AF2799" s="1" t="str">
        <f>IF(startDate="",0,IF(AND('pg6'!T801&gt;=startDate,'pg6'!T801&lt;=endDate,'pg6'!R801&lt;&gt;""),'pg6'!R801,""))</f>
        <v/>
      </c>
      <c r="AG2799" s="110" t="str">
        <f>IF(AC2799="","",COUNTIFS(AC2:AC3002,AC2799))</f>
        <v/>
      </c>
      <c r="AH2799" s="2" t="str">
        <f ca="1">IFERROR(MONTH('pg6'!T301),"--")</f>
        <v>--</v>
      </c>
      <c r="AI2799" s="1">
        <f ca="1">COUNTIFS(AC2:AC3002,'pg6'!C301,AH2:AH3002,AH2799)</f>
        <v>0</v>
      </c>
    </row>
    <row r="2800" spans="27:35" ht="12.75" customHeight="1">
      <c r="AA2800" s="1">
        <f t="shared" si="44"/>
        <v>2799</v>
      </c>
      <c r="AB2800" s="1" t="b">
        <f>AND('pg6'!S302&lt;&gt;"Cancelled",'pg6'!S302&lt;&gt;"Account",'pg6'!S302&lt;&gt;"Pending",'pg6'!S302&lt;&gt;"")</f>
        <v>0</v>
      </c>
      <c r="AC2800" s="1" t="str">
        <f>IF(AB2800=TRUE,'pg6'!C302,"")</f>
        <v/>
      </c>
      <c r="AD2800" s="1" t="str">
        <f>IF('pg6'!S302="Ordered",'pg6'!C302,"")</f>
        <v/>
      </c>
      <c r="AE2800" s="2" t="str">
        <f>IF('pg6'!C302&lt;&gt;"",COUNTIF(AD2:AD3002,'pg6'!C302)&gt;4,"--")</f>
        <v>--</v>
      </c>
      <c r="AF2800" s="1" t="str">
        <f>IF(startDate="",0,IF(AND('pg6'!T802&gt;=startDate,'pg6'!T802&lt;=endDate,'pg6'!R802&lt;&gt;""),'pg6'!R802,""))</f>
        <v/>
      </c>
      <c r="AG2800" s="110" t="str">
        <f>IF(AC2800="","",COUNTIFS(AC2:AC3002,AC2800))</f>
        <v/>
      </c>
      <c r="AH2800" s="2" t="str">
        <f ca="1">IFERROR(MONTH('pg6'!T302),"--")</f>
        <v>--</v>
      </c>
      <c r="AI2800" s="1">
        <f ca="1">COUNTIFS(AC2:AC3002,'pg6'!C302,AH2:AH3002,AH2800)</f>
        <v>0</v>
      </c>
    </row>
    <row r="2801" spans="27:35" ht="12.75" customHeight="1">
      <c r="AA2801" s="1">
        <f t="shared" si="44"/>
        <v>2800</v>
      </c>
      <c r="AB2801" s="1" t="b">
        <f>AND('pg6'!S303&lt;&gt;"Cancelled",'pg6'!S303&lt;&gt;"Account",'pg6'!S303&lt;&gt;"Pending",'pg6'!S303&lt;&gt;"")</f>
        <v>0</v>
      </c>
      <c r="AC2801" s="1" t="str">
        <f>IF(AB2801=TRUE,'pg6'!C303,"")</f>
        <v/>
      </c>
      <c r="AD2801" s="1" t="str">
        <f>IF('pg6'!S303="Ordered",'pg6'!C303,"")</f>
        <v/>
      </c>
      <c r="AE2801" s="2" t="str">
        <f>IF('pg6'!C303&lt;&gt;"",COUNTIF(AD2:AD3002,'pg6'!C303)&gt;4,"--")</f>
        <v>--</v>
      </c>
      <c r="AF2801" s="1" t="str">
        <f>IF(startDate="",0,IF(AND('pg6'!T803&gt;=startDate,'pg6'!T803&lt;=endDate,'pg6'!R803&lt;&gt;""),'pg6'!R803,""))</f>
        <v/>
      </c>
      <c r="AG2801" s="110" t="str">
        <f>IF(AC2801="","",COUNTIFS(AC2:AC3002,AC2801))</f>
        <v/>
      </c>
      <c r="AH2801" s="2" t="str">
        <f ca="1">IFERROR(MONTH('pg6'!T303),"--")</f>
        <v>--</v>
      </c>
      <c r="AI2801" s="1">
        <f ca="1">COUNTIFS(AC2:AC3002,'pg6'!C303,AH2:AH3002,AH2801)</f>
        <v>0</v>
      </c>
    </row>
    <row r="2802" spans="27:35" ht="12.75" customHeight="1">
      <c r="AA2802" s="1">
        <f t="shared" si="44"/>
        <v>2801</v>
      </c>
      <c r="AB2802" s="1" t="b">
        <f>AND('pg6'!S304&lt;&gt;"Cancelled",'pg6'!S304&lt;&gt;"Account",'pg6'!S304&lt;&gt;"Pending",'pg6'!S304&lt;&gt;"")</f>
        <v>0</v>
      </c>
      <c r="AC2802" s="1" t="str">
        <f>IF(AB2802=TRUE,'pg6'!C304,"")</f>
        <v/>
      </c>
      <c r="AD2802" s="1" t="str">
        <f>IF('pg6'!S304="Ordered",'pg6'!C304,"")</f>
        <v/>
      </c>
      <c r="AE2802" s="2" t="str">
        <f>IF('pg6'!C304&lt;&gt;"",COUNTIF(AD2:AD3002,'pg6'!C304)&gt;4,"--")</f>
        <v>--</v>
      </c>
      <c r="AF2802" s="1" t="str">
        <f>IF(startDate="",0,IF(AND('pg6'!T804&gt;=startDate,'pg6'!T804&lt;=endDate,'pg6'!R804&lt;&gt;""),'pg6'!R804,""))</f>
        <v/>
      </c>
      <c r="AG2802" s="110" t="str">
        <f>IF(AC2802="","",COUNTIFS(AC2:AC3002,AC2802))</f>
        <v/>
      </c>
      <c r="AH2802" s="2" t="str">
        <f ca="1">IFERROR(MONTH('pg6'!T304),"--")</f>
        <v>--</v>
      </c>
      <c r="AI2802" s="1">
        <f ca="1">COUNTIFS(AC2:AC3002,'pg6'!C304,AH2:AH3002,AH2802)</f>
        <v>0</v>
      </c>
    </row>
    <row r="2803" spans="27:35" ht="12.75" customHeight="1">
      <c r="AA2803" s="1">
        <f t="shared" si="44"/>
        <v>2802</v>
      </c>
      <c r="AB2803" s="1" t="b">
        <f>AND('pg6'!S305&lt;&gt;"Cancelled",'pg6'!S305&lt;&gt;"Account",'pg6'!S305&lt;&gt;"Pending",'pg6'!S305&lt;&gt;"")</f>
        <v>0</v>
      </c>
      <c r="AC2803" s="1" t="str">
        <f>IF(AB2803=TRUE,'pg6'!C305,"")</f>
        <v/>
      </c>
      <c r="AD2803" s="1" t="str">
        <f>IF('pg6'!S305="Ordered",'pg6'!C305,"")</f>
        <v/>
      </c>
      <c r="AE2803" s="2" t="str">
        <f>IF('pg6'!C305&lt;&gt;"",COUNTIF(AD2:AD3002,'pg6'!C305)&gt;4,"--")</f>
        <v>--</v>
      </c>
      <c r="AF2803" s="1" t="str">
        <f>IF(startDate="",0,IF(AND('pg6'!T805&gt;=startDate,'pg6'!T805&lt;=endDate,'pg6'!R805&lt;&gt;""),'pg6'!R805,""))</f>
        <v/>
      </c>
      <c r="AG2803" s="110" t="str">
        <f>IF(AC2803="","",COUNTIFS(AC2:AC3002,AC2803))</f>
        <v/>
      </c>
      <c r="AH2803" s="2" t="str">
        <f ca="1">IFERROR(MONTH('pg6'!T305),"--")</f>
        <v>--</v>
      </c>
      <c r="AI2803" s="1">
        <f ca="1">COUNTIFS(AC2:AC3002,'pg6'!C305,AH2:AH3002,AH2803)</f>
        <v>0</v>
      </c>
    </row>
    <row r="2804" spans="27:35" ht="12.75" customHeight="1">
      <c r="AA2804" s="1">
        <f t="shared" si="44"/>
        <v>2803</v>
      </c>
      <c r="AB2804" s="1" t="b">
        <f>AND('pg6'!S306&lt;&gt;"Cancelled",'pg6'!S306&lt;&gt;"Account",'pg6'!S306&lt;&gt;"Pending",'pg6'!S306&lt;&gt;"")</f>
        <v>0</v>
      </c>
      <c r="AC2804" s="1" t="str">
        <f>IF(AB2804=TRUE,'pg6'!C306,"")</f>
        <v/>
      </c>
      <c r="AD2804" s="1" t="str">
        <f>IF('pg6'!S306="Ordered",'pg6'!C306,"")</f>
        <v/>
      </c>
      <c r="AE2804" s="2" t="str">
        <f>IF('pg6'!C306&lt;&gt;"",COUNTIF(AD2:AD3002,'pg6'!C306)&gt;4,"--")</f>
        <v>--</v>
      </c>
      <c r="AF2804" s="1" t="str">
        <f>IF(startDate="",0,IF(AND('pg6'!T806&gt;=startDate,'pg6'!T806&lt;=endDate,'pg6'!R806&lt;&gt;""),'pg6'!R806,""))</f>
        <v/>
      </c>
      <c r="AG2804" s="110" t="str">
        <f>IF(AC2804="","",COUNTIFS(AC2:AC3002,AC2804))</f>
        <v/>
      </c>
      <c r="AH2804" s="2" t="str">
        <f ca="1">IFERROR(MONTH('pg6'!T306),"--")</f>
        <v>--</v>
      </c>
      <c r="AI2804" s="1">
        <f ca="1">COUNTIFS(AC2:AC3002,'pg6'!C306,AH2:AH3002,AH2804)</f>
        <v>0</v>
      </c>
    </row>
    <row r="2805" spans="27:35" ht="12.75" customHeight="1">
      <c r="AA2805" s="1">
        <f t="shared" si="44"/>
        <v>2804</v>
      </c>
      <c r="AB2805" s="1" t="b">
        <f>AND('pg6'!S307&lt;&gt;"Cancelled",'pg6'!S307&lt;&gt;"Account",'pg6'!S307&lt;&gt;"Pending",'pg6'!S307&lt;&gt;"")</f>
        <v>0</v>
      </c>
      <c r="AC2805" s="1" t="str">
        <f>IF(AB2805=TRUE,'pg6'!C307,"")</f>
        <v/>
      </c>
      <c r="AD2805" s="1" t="str">
        <f>IF('pg6'!S307="Ordered",'pg6'!C307,"")</f>
        <v/>
      </c>
      <c r="AE2805" s="2" t="str">
        <f>IF('pg6'!C307&lt;&gt;"",COUNTIF(AD2:AD3002,'pg6'!C307)&gt;4,"--")</f>
        <v>--</v>
      </c>
      <c r="AF2805" s="1" t="str">
        <f>IF(startDate="",0,IF(AND('pg6'!T807&gt;=startDate,'pg6'!T807&lt;=endDate,'pg6'!R807&lt;&gt;""),'pg6'!R807,""))</f>
        <v/>
      </c>
      <c r="AG2805" s="110" t="str">
        <f>IF(AC2805="","",COUNTIFS(AC2:AC3002,AC2805))</f>
        <v/>
      </c>
      <c r="AH2805" s="2" t="str">
        <f ca="1">IFERROR(MONTH('pg6'!T307),"--")</f>
        <v>--</v>
      </c>
      <c r="AI2805" s="1">
        <f ca="1">COUNTIFS(AC2:AC3002,'pg6'!C307,AH2:AH3002,AH2805)</f>
        <v>0</v>
      </c>
    </row>
    <row r="2806" spans="27:35" ht="12.75" customHeight="1">
      <c r="AA2806" s="1">
        <f t="shared" si="44"/>
        <v>2805</v>
      </c>
      <c r="AB2806" s="1" t="b">
        <f>AND('pg6'!S308&lt;&gt;"Cancelled",'pg6'!S308&lt;&gt;"Account",'pg6'!S308&lt;&gt;"Pending",'pg6'!S308&lt;&gt;"")</f>
        <v>0</v>
      </c>
      <c r="AC2806" s="1" t="str">
        <f>IF(AB2806=TRUE,'pg6'!C308,"")</f>
        <v/>
      </c>
      <c r="AD2806" s="1" t="str">
        <f>IF('pg6'!S308="Ordered",'pg6'!C308,"")</f>
        <v/>
      </c>
      <c r="AE2806" s="2" t="str">
        <f>IF('pg6'!C308&lt;&gt;"",COUNTIF(AD2:AD3002,'pg6'!C308)&gt;4,"--")</f>
        <v>--</v>
      </c>
      <c r="AF2806" s="1" t="str">
        <f>IF(startDate="",0,IF(AND('pg6'!T808&gt;=startDate,'pg6'!T808&lt;=endDate,'pg6'!R808&lt;&gt;""),'pg6'!R808,""))</f>
        <v/>
      </c>
      <c r="AG2806" s="110" t="str">
        <f>IF(AC2806="","",COUNTIFS(AC2:AC3002,AC2806))</f>
        <v/>
      </c>
      <c r="AH2806" s="2" t="str">
        <f ca="1">IFERROR(MONTH('pg6'!T308),"--")</f>
        <v>--</v>
      </c>
      <c r="AI2806" s="1">
        <f ca="1">COUNTIFS(AC2:AC3002,'pg6'!C308,AH2:AH3002,AH2806)</f>
        <v>0</v>
      </c>
    </row>
    <row r="2807" spans="27:35" ht="12.75" customHeight="1">
      <c r="AA2807" s="1">
        <f t="shared" si="44"/>
        <v>2806</v>
      </c>
      <c r="AB2807" s="1" t="b">
        <f>AND('pg6'!S309&lt;&gt;"Cancelled",'pg6'!S309&lt;&gt;"Account",'pg6'!S309&lt;&gt;"Pending",'pg6'!S309&lt;&gt;"")</f>
        <v>0</v>
      </c>
      <c r="AC2807" s="1" t="str">
        <f>IF(AB2807=TRUE,'pg6'!C309,"")</f>
        <v/>
      </c>
      <c r="AD2807" s="1" t="str">
        <f>IF('pg6'!S309="Ordered",'pg6'!C309,"")</f>
        <v/>
      </c>
      <c r="AE2807" s="2" t="str">
        <f>IF('pg6'!C309&lt;&gt;"",COUNTIF(AD2:AD3002,'pg6'!C309)&gt;4,"--")</f>
        <v>--</v>
      </c>
      <c r="AF2807" s="1" t="str">
        <f>IF(startDate="",0,IF(AND('pg6'!T809&gt;=startDate,'pg6'!T809&lt;=endDate,'pg6'!R809&lt;&gt;""),'pg6'!R809,""))</f>
        <v/>
      </c>
      <c r="AG2807" s="110" t="str">
        <f>IF(AC2807="","",COUNTIFS(AC2:AC3002,AC2807))</f>
        <v/>
      </c>
      <c r="AH2807" s="2" t="str">
        <f ca="1">IFERROR(MONTH('pg6'!T309),"--")</f>
        <v>--</v>
      </c>
      <c r="AI2807" s="1">
        <f ca="1">COUNTIFS(AC2:AC3002,'pg6'!C309,AH2:AH3002,AH2807)</f>
        <v>0</v>
      </c>
    </row>
    <row r="2808" spans="27:35" ht="12.75" customHeight="1">
      <c r="AA2808" s="1">
        <f t="shared" si="44"/>
        <v>2807</v>
      </c>
      <c r="AB2808" s="1" t="b">
        <f>AND('pg6'!S310&lt;&gt;"Cancelled",'pg6'!S310&lt;&gt;"Account",'pg6'!S310&lt;&gt;"Pending",'pg6'!S310&lt;&gt;"")</f>
        <v>0</v>
      </c>
      <c r="AC2808" s="1" t="str">
        <f>IF(AB2808=TRUE,'pg6'!C310,"")</f>
        <v/>
      </c>
      <c r="AD2808" s="1" t="str">
        <f>IF('pg6'!S310="Ordered",'pg6'!C310,"")</f>
        <v/>
      </c>
      <c r="AE2808" s="2" t="str">
        <f>IF('pg6'!C310&lt;&gt;"",COUNTIF(AD2:AD3002,'pg6'!C310)&gt;4,"--")</f>
        <v>--</v>
      </c>
      <c r="AF2808" s="1" t="str">
        <f>IF(startDate="",0,IF(AND('pg6'!T810&gt;=startDate,'pg6'!T810&lt;=endDate,'pg6'!R810&lt;&gt;""),'pg6'!R810,""))</f>
        <v/>
      </c>
      <c r="AG2808" s="110" t="str">
        <f>IF(AC2808="","",COUNTIFS(AC2:AC3002,AC2808))</f>
        <v/>
      </c>
      <c r="AH2808" s="2" t="str">
        <f ca="1">IFERROR(MONTH('pg6'!T310),"--")</f>
        <v>--</v>
      </c>
      <c r="AI2808" s="1">
        <f ca="1">COUNTIFS(AC2:AC3002,'pg6'!C310,AH2:AH3002,AH2808)</f>
        <v>0</v>
      </c>
    </row>
    <row r="2809" spans="27:35" ht="12.75" customHeight="1">
      <c r="AA2809" s="1">
        <f t="shared" si="44"/>
        <v>2808</v>
      </c>
      <c r="AB2809" s="1" t="b">
        <f>AND('pg6'!S311&lt;&gt;"Cancelled",'pg6'!S311&lt;&gt;"Account",'pg6'!S311&lt;&gt;"Pending",'pg6'!S311&lt;&gt;"")</f>
        <v>0</v>
      </c>
      <c r="AC2809" s="1" t="str">
        <f>IF(AB2809=TRUE,'pg6'!C311,"")</f>
        <v/>
      </c>
      <c r="AD2809" s="1" t="str">
        <f>IF('pg6'!S311="Ordered",'pg6'!C311,"")</f>
        <v/>
      </c>
      <c r="AE2809" s="2" t="str">
        <f>IF('pg6'!C311&lt;&gt;"",COUNTIF(AD2:AD3002,'pg6'!C311)&gt;4,"--")</f>
        <v>--</v>
      </c>
      <c r="AF2809" s="1" t="str">
        <f>IF(startDate="",0,IF(AND('pg6'!T811&gt;=startDate,'pg6'!T811&lt;=endDate,'pg6'!R811&lt;&gt;""),'pg6'!R811,""))</f>
        <v/>
      </c>
      <c r="AG2809" s="110" t="str">
        <f>IF(AC2809="","",COUNTIFS(AC2:AC3002,AC2809))</f>
        <v/>
      </c>
      <c r="AH2809" s="2" t="str">
        <f ca="1">IFERROR(MONTH('pg6'!T311),"--")</f>
        <v>--</v>
      </c>
      <c r="AI2809" s="1">
        <f ca="1">COUNTIFS(AC2:AC3002,'pg6'!C311,AH2:AH3002,AH2809)</f>
        <v>0</v>
      </c>
    </row>
    <row r="2810" spans="27:35" ht="12.75" customHeight="1">
      <c r="AA2810" s="1">
        <f t="shared" si="44"/>
        <v>2809</v>
      </c>
      <c r="AB2810" s="1" t="b">
        <f>AND('pg6'!S312&lt;&gt;"Cancelled",'pg6'!S312&lt;&gt;"Account",'pg6'!S312&lt;&gt;"Pending",'pg6'!S312&lt;&gt;"")</f>
        <v>0</v>
      </c>
      <c r="AC2810" s="1" t="str">
        <f>IF(AB2810=TRUE,'pg6'!C312,"")</f>
        <v/>
      </c>
      <c r="AD2810" s="1" t="str">
        <f>IF('pg6'!S312="Ordered",'pg6'!C312,"")</f>
        <v/>
      </c>
      <c r="AE2810" s="2" t="str">
        <f>IF('pg6'!C312&lt;&gt;"",COUNTIF(AD2:AD3002,'pg6'!C312)&gt;4,"--")</f>
        <v>--</v>
      </c>
      <c r="AF2810" s="1" t="str">
        <f>IF(startDate="",0,IF(AND('pg6'!T812&gt;=startDate,'pg6'!T812&lt;=endDate,'pg6'!R812&lt;&gt;""),'pg6'!R812,""))</f>
        <v/>
      </c>
      <c r="AG2810" s="110" t="str">
        <f>IF(AC2810="","",COUNTIFS(AC2:AC3002,AC2810))</f>
        <v/>
      </c>
      <c r="AH2810" s="2" t="str">
        <f ca="1">IFERROR(MONTH('pg6'!T312),"--")</f>
        <v>--</v>
      </c>
      <c r="AI2810" s="1">
        <f ca="1">COUNTIFS(AC2:AC3002,'pg6'!C312,AH2:AH3002,AH2810)</f>
        <v>0</v>
      </c>
    </row>
    <row r="2811" spans="27:35" ht="12.75" customHeight="1">
      <c r="AA2811" s="1">
        <f t="shared" si="44"/>
        <v>2810</v>
      </c>
      <c r="AB2811" s="1" t="b">
        <f>AND('pg6'!S313&lt;&gt;"Cancelled",'pg6'!S313&lt;&gt;"Account",'pg6'!S313&lt;&gt;"Pending",'pg6'!S313&lt;&gt;"")</f>
        <v>0</v>
      </c>
      <c r="AC2811" s="1" t="str">
        <f>IF(AB2811=TRUE,'pg6'!C313,"")</f>
        <v/>
      </c>
      <c r="AD2811" s="1" t="str">
        <f>IF('pg6'!S313="Ordered",'pg6'!C313,"")</f>
        <v/>
      </c>
      <c r="AE2811" s="2" t="str">
        <f>IF('pg6'!C313&lt;&gt;"",COUNTIF(AD2:AD3002,'pg6'!C313)&gt;4,"--")</f>
        <v>--</v>
      </c>
      <c r="AF2811" s="1" t="str">
        <f>IF(startDate="",0,IF(AND('pg6'!T813&gt;=startDate,'pg6'!T813&lt;=endDate,'pg6'!R813&lt;&gt;""),'pg6'!R813,""))</f>
        <v/>
      </c>
      <c r="AG2811" s="110" t="str">
        <f>IF(AC2811="","",COUNTIFS(AC2:AC3002,AC2811))</f>
        <v/>
      </c>
      <c r="AH2811" s="2" t="str">
        <f ca="1">IFERROR(MONTH('pg6'!T313),"--")</f>
        <v>--</v>
      </c>
      <c r="AI2811" s="1">
        <f ca="1">COUNTIFS(AC2:AC3002,'pg6'!C313,AH2:AH3002,AH2811)</f>
        <v>0</v>
      </c>
    </row>
    <row r="2812" spans="27:35" ht="12.75" customHeight="1">
      <c r="AA2812" s="1">
        <f t="shared" si="44"/>
        <v>2811</v>
      </c>
      <c r="AB2812" s="1" t="b">
        <f>AND('pg6'!S314&lt;&gt;"Cancelled",'pg6'!S314&lt;&gt;"Account",'pg6'!S314&lt;&gt;"Pending",'pg6'!S314&lt;&gt;"")</f>
        <v>0</v>
      </c>
      <c r="AC2812" s="1" t="str">
        <f>IF(AB2812=TRUE,'pg6'!C314,"")</f>
        <v/>
      </c>
      <c r="AD2812" s="1" t="str">
        <f>IF('pg6'!S314="Ordered",'pg6'!C314,"")</f>
        <v/>
      </c>
      <c r="AE2812" s="2" t="str">
        <f>IF('pg6'!C314&lt;&gt;"",COUNTIF(AD2:AD3002,'pg6'!C314)&gt;4,"--")</f>
        <v>--</v>
      </c>
      <c r="AF2812" s="1" t="str">
        <f>IF(startDate="",0,IF(AND('pg6'!T814&gt;=startDate,'pg6'!T814&lt;=endDate,'pg6'!R814&lt;&gt;""),'pg6'!R814,""))</f>
        <v/>
      </c>
      <c r="AG2812" s="110" t="str">
        <f>IF(AC2812="","",COUNTIFS(AC2:AC3002,AC2812))</f>
        <v/>
      </c>
      <c r="AH2812" s="2" t="str">
        <f ca="1">IFERROR(MONTH('pg6'!T314),"--")</f>
        <v>--</v>
      </c>
      <c r="AI2812" s="1">
        <f ca="1">COUNTIFS(AC2:AC3002,'pg6'!C314,AH2:AH3002,AH2812)</f>
        <v>0</v>
      </c>
    </row>
    <row r="2813" spans="27:35" ht="12.75" customHeight="1">
      <c r="AA2813" s="1">
        <f t="shared" si="44"/>
        <v>2812</v>
      </c>
      <c r="AB2813" s="1" t="b">
        <f>AND('pg6'!S315&lt;&gt;"Cancelled",'pg6'!S315&lt;&gt;"Account",'pg6'!S315&lt;&gt;"Pending",'pg6'!S315&lt;&gt;"")</f>
        <v>0</v>
      </c>
      <c r="AC2813" s="1" t="str">
        <f>IF(AB2813=TRUE,'pg6'!C315,"")</f>
        <v/>
      </c>
      <c r="AD2813" s="1" t="str">
        <f>IF('pg6'!S315="Ordered",'pg6'!C315,"")</f>
        <v/>
      </c>
      <c r="AE2813" s="2" t="str">
        <f>IF('pg6'!C315&lt;&gt;"",COUNTIF(AD2:AD3002,'pg6'!C315)&gt;4,"--")</f>
        <v>--</v>
      </c>
      <c r="AF2813" s="1" t="str">
        <f>IF(startDate="",0,IF(AND('pg6'!T815&gt;=startDate,'pg6'!T815&lt;=endDate,'pg6'!R815&lt;&gt;""),'pg6'!R815,""))</f>
        <v/>
      </c>
      <c r="AG2813" s="110" t="str">
        <f>IF(AC2813="","",COUNTIFS(AC2:AC3002,AC2813))</f>
        <v/>
      </c>
      <c r="AH2813" s="2" t="str">
        <f ca="1">IFERROR(MONTH('pg6'!T315),"--")</f>
        <v>--</v>
      </c>
      <c r="AI2813" s="1">
        <f ca="1">COUNTIFS(AC2:AC3002,'pg6'!C315,AH2:AH3002,AH2813)</f>
        <v>0</v>
      </c>
    </row>
    <row r="2814" spans="27:35" ht="12.75" customHeight="1">
      <c r="AA2814" s="1">
        <f t="shared" si="44"/>
        <v>2813</v>
      </c>
      <c r="AB2814" s="1" t="b">
        <f>AND('pg6'!S316&lt;&gt;"Cancelled",'pg6'!S316&lt;&gt;"Account",'pg6'!S316&lt;&gt;"Pending",'pg6'!S316&lt;&gt;"")</f>
        <v>0</v>
      </c>
      <c r="AC2814" s="1" t="str">
        <f>IF(AB2814=TRUE,'pg6'!C316,"")</f>
        <v/>
      </c>
      <c r="AD2814" s="1" t="str">
        <f>IF('pg6'!S316="Ordered",'pg6'!C316,"")</f>
        <v/>
      </c>
      <c r="AE2814" s="2" t="str">
        <f>IF('pg6'!C316&lt;&gt;"",COUNTIF(AD2:AD3002,'pg6'!C316)&gt;4,"--")</f>
        <v>--</v>
      </c>
      <c r="AF2814" s="1" t="str">
        <f>IF(startDate="",0,IF(AND('pg6'!T816&gt;=startDate,'pg6'!T816&lt;=endDate,'pg6'!R816&lt;&gt;""),'pg6'!R816,""))</f>
        <v/>
      </c>
      <c r="AG2814" s="110" t="str">
        <f>IF(AC2814="","",COUNTIFS(AC2:AC3002,AC2814))</f>
        <v/>
      </c>
      <c r="AH2814" s="2" t="str">
        <f ca="1">IFERROR(MONTH('pg6'!T316),"--")</f>
        <v>--</v>
      </c>
      <c r="AI2814" s="1">
        <f ca="1">COUNTIFS(AC2:AC3002,'pg6'!C316,AH2:AH3002,AH2814)</f>
        <v>0</v>
      </c>
    </row>
    <row r="2815" spans="27:35" ht="12.75" customHeight="1">
      <c r="AA2815" s="1">
        <f t="shared" si="44"/>
        <v>2814</v>
      </c>
      <c r="AB2815" s="1" t="b">
        <f>AND('pg6'!S317&lt;&gt;"Cancelled",'pg6'!S317&lt;&gt;"Account",'pg6'!S317&lt;&gt;"Pending",'pg6'!S317&lt;&gt;"")</f>
        <v>0</v>
      </c>
      <c r="AC2815" s="1" t="str">
        <f>IF(AB2815=TRUE,'pg6'!C317,"")</f>
        <v/>
      </c>
      <c r="AD2815" s="1" t="str">
        <f>IF('pg6'!S317="Ordered",'pg6'!C317,"")</f>
        <v/>
      </c>
      <c r="AE2815" s="2" t="str">
        <f>IF('pg6'!C317&lt;&gt;"",COUNTIF(AD2:AD3002,'pg6'!C317)&gt;4,"--")</f>
        <v>--</v>
      </c>
      <c r="AF2815" s="1" t="str">
        <f>IF(startDate="",0,IF(AND('pg6'!T817&gt;=startDate,'pg6'!T817&lt;=endDate,'pg6'!R817&lt;&gt;""),'pg6'!R817,""))</f>
        <v/>
      </c>
      <c r="AG2815" s="110" t="str">
        <f>IF(AC2815="","",COUNTIFS(AC2:AC3002,AC2815))</f>
        <v/>
      </c>
      <c r="AH2815" s="2" t="str">
        <f ca="1">IFERROR(MONTH('pg6'!T317),"--")</f>
        <v>--</v>
      </c>
      <c r="AI2815" s="1">
        <f ca="1">COUNTIFS(AC2:AC3002,'pg6'!C317,AH2:AH3002,AH2815)</f>
        <v>0</v>
      </c>
    </row>
    <row r="2816" spans="27:35" ht="12.75" customHeight="1">
      <c r="AA2816" s="1">
        <f t="shared" si="44"/>
        <v>2815</v>
      </c>
      <c r="AB2816" s="1" t="b">
        <f>AND('pg6'!S318&lt;&gt;"Cancelled",'pg6'!S318&lt;&gt;"Account",'pg6'!S318&lt;&gt;"Pending",'pg6'!S318&lt;&gt;"")</f>
        <v>0</v>
      </c>
      <c r="AC2816" s="1" t="str">
        <f>IF(AB2816=TRUE,'pg6'!C318,"")</f>
        <v/>
      </c>
      <c r="AD2816" s="1" t="str">
        <f>IF('pg6'!S318="Ordered",'pg6'!C318,"")</f>
        <v/>
      </c>
      <c r="AE2816" s="2" t="str">
        <f>IF('pg6'!C318&lt;&gt;"",COUNTIF(AD2:AD3002,'pg6'!C318)&gt;4,"--")</f>
        <v>--</v>
      </c>
      <c r="AF2816" s="1" t="str">
        <f>IF(startDate="",0,IF(AND('pg6'!T818&gt;=startDate,'pg6'!T818&lt;=endDate,'pg6'!R818&lt;&gt;""),'pg6'!R818,""))</f>
        <v/>
      </c>
      <c r="AG2816" s="110" t="str">
        <f>IF(AC2816="","",COUNTIFS(AC2:AC3002,AC2816))</f>
        <v/>
      </c>
      <c r="AH2816" s="2" t="str">
        <f ca="1">IFERROR(MONTH('pg6'!T318),"--")</f>
        <v>--</v>
      </c>
      <c r="AI2816" s="1">
        <f ca="1">COUNTIFS(AC2:AC3002,'pg6'!C318,AH2:AH3002,AH2816)</f>
        <v>0</v>
      </c>
    </row>
    <row r="2817" spans="27:35" ht="12.75" customHeight="1">
      <c r="AA2817" s="1">
        <f t="shared" si="44"/>
        <v>2816</v>
      </c>
      <c r="AB2817" s="1" t="b">
        <f>AND('pg6'!S319&lt;&gt;"Cancelled",'pg6'!S319&lt;&gt;"Account",'pg6'!S319&lt;&gt;"Pending",'pg6'!S319&lt;&gt;"")</f>
        <v>0</v>
      </c>
      <c r="AC2817" s="1" t="str">
        <f>IF(AB2817=TRUE,'pg6'!C319,"")</f>
        <v/>
      </c>
      <c r="AD2817" s="1" t="str">
        <f>IF('pg6'!S319="Ordered",'pg6'!C319,"")</f>
        <v/>
      </c>
      <c r="AE2817" s="2" t="str">
        <f>IF('pg6'!C319&lt;&gt;"",COUNTIF(AD2:AD3002,'pg6'!C319)&gt;4,"--")</f>
        <v>--</v>
      </c>
      <c r="AF2817" s="1" t="str">
        <f>IF(startDate="",0,IF(AND('pg6'!T819&gt;=startDate,'pg6'!T819&lt;=endDate,'pg6'!R819&lt;&gt;""),'pg6'!R819,""))</f>
        <v/>
      </c>
      <c r="AG2817" s="110" t="str">
        <f>IF(AC2817="","",COUNTIFS(AC2:AC3002,AC2817))</f>
        <v/>
      </c>
      <c r="AH2817" s="2" t="str">
        <f ca="1">IFERROR(MONTH('pg6'!T319),"--")</f>
        <v>--</v>
      </c>
      <c r="AI2817" s="1">
        <f ca="1">COUNTIFS(AC2:AC3002,'pg6'!C319,AH2:AH3002,AH2817)</f>
        <v>0</v>
      </c>
    </row>
    <row r="2818" spans="27:35" ht="12.75" customHeight="1">
      <c r="AA2818" s="1">
        <f t="shared" si="44"/>
        <v>2817</v>
      </c>
      <c r="AB2818" s="1" t="b">
        <f>AND('pg6'!S320&lt;&gt;"Cancelled",'pg6'!S320&lt;&gt;"Account",'pg6'!S320&lt;&gt;"Pending",'pg6'!S320&lt;&gt;"")</f>
        <v>0</v>
      </c>
      <c r="AC2818" s="1" t="str">
        <f>IF(AB2818=TRUE,'pg6'!C320,"")</f>
        <v/>
      </c>
      <c r="AD2818" s="1" t="str">
        <f>IF('pg6'!S320="Ordered",'pg6'!C320,"")</f>
        <v/>
      </c>
      <c r="AE2818" s="2" t="str">
        <f>IF('pg6'!C320&lt;&gt;"",COUNTIF(AD2:AD3002,'pg6'!C320)&gt;4,"--")</f>
        <v>--</v>
      </c>
      <c r="AF2818" s="1" t="str">
        <f>IF(startDate="",0,IF(AND('pg6'!T820&gt;=startDate,'pg6'!T820&lt;=endDate,'pg6'!R820&lt;&gt;""),'pg6'!R820,""))</f>
        <v/>
      </c>
      <c r="AG2818" s="110" t="str">
        <f>IF(AC2818="","",COUNTIFS(AC2:AC3002,AC2818))</f>
        <v/>
      </c>
      <c r="AH2818" s="2" t="str">
        <f ca="1">IFERROR(MONTH('pg6'!T320),"--")</f>
        <v>--</v>
      </c>
      <c r="AI2818" s="1">
        <f ca="1">COUNTIFS(AC2:AC3002,'pg6'!C320,AH2:AH3002,AH2818)</f>
        <v>0</v>
      </c>
    </row>
    <row r="2819" spans="27:35" ht="12.75" customHeight="1">
      <c r="AA2819" s="1">
        <f t="shared" si="44"/>
        <v>2818</v>
      </c>
      <c r="AB2819" s="1" t="b">
        <f>AND('pg6'!S321&lt;&gt;"Cancelled",'pg6'!S321&lt;&gt;"Account",'pg6'!S321&lt;&gt;"Pending",'pg6'!S321&lt;&gt;"")</f>
        <v>0</v>
      </c>
      <c r="AC2819" s="1" t="str">
        <f>IF(AB2819=TRUE,'pg6'!C321,"")</f>
        <v/>
      </c>
      <c r="AD2819" s="1" t="str">
        <f>IF('pg6'!S321="Ordered",'pg6'!C321,"")</f>
        <v/>
      </c>
      <c r="AE2819" s="2" t="str">
        <f>IF('pg6'!C321&lt;&gt;"",COUNTIF(AD2:AD3002,'pg6'!C321)&gt;4,"--")</f>
        <v>--</v>
      </c>
      <c r="AF2819" s="1" t="str">
        <f>IF(startDate="",0,IF(AND('pg6'!T821&gt;=startDate,'pg6'!T821&lt;=endDate,'pg6'!R821&lt;&gt;""),'pg6'!R821,""))</f>
        <v/>
      </c>
      <c r="AG2819" s="110" t="str">
        <f>IF(AC2819="","",COUNTIFS(AC2:AC3002,AC2819))</f>
        <v/>
      </c>
      <c r="AH2819" s="2" t="str">
        <f ca="1">IFERROR(MONTH('pg6'!T321),"--")</f>
        <v>--</v>
      </c>
      <c r="AI2819" s="1">
        <f ca="1">COUNTIFS(AC2:AC3002,'pg6'!C321,AH2:AH3002,AH2819)</f>
        <v>0</v>
      </c>
    </row>
    <row r="2820" spans="27:35" ht="12.75" customHeight="1">
      <c r="AA2820" s="1">
        <f t="shared" ref="AA2820:AA2883" si="45">AA2819+1</f>
        <v>2819</v>
      </c>
      <c r="AB2820" s="1" t="b">
        <f>AND('pg6'!S322&lt;&gt;"Cancelled",'pg6'!S322&lt;&gt;"Account",'pg6'!S322&lt;&gt;"Pending",'pg6'!S322&lt;&gt;"")</f>
        <v>0</v>
      </c>
      <c r="AC2820" s="1" t="str">
        <f>IF(AB2820=TRUE,'pg6'!C322,"")</f>
        <v/>
      </c>
      <c r="AD2820" s="1" t="str">
        <f>IF('pg6'!S322="Ordered",'pg6'!C322,"")</f>
        <v/>
      </c>
      <c r="AE2820" s="2" t="str">
        <f>IF('pg6'!C322&lt;&gt;"",COUNTIF(AD2:AD3002,'pg6'!C322)&gt;4,"--")</f>
        <v>--</v>
      </c>
      <c r="AF2820" s="1" t="str">
        <f>IF(startDate="",0,IF(AND('pg6'!T822&gt;=startDate,'pg6'!T822&lt;=endDate,'pg6'!R822&lt;&gt;""),'pg6'!R822,""))</f>
        <v/>
      </c>
      <c r="AG2820" s="110" t="str">
        <f>IF(AC2820="","",COUNTIFS(AC2:AC3002,AC2820))</f>
        <v/>
      </c>
      <c r="AH2820" s="2" t="str">
        <f ca="1">IFERROR(MONTH('pg6'!T322),"--")</f>
        <v>--</v>
      </c>
      <c r="AI2820" s="1">
        <f ca="1">COUNTIFS(AC2:AC3002,'pg6'!C322,AH2:AH3002,AH2820)</f>
        <v>0</v>
      </c>
    </row>
    <row r="2821" spans="27:35" ht="12.75" customHeight="1">
      <c r="AA2821" s="1">
        <f t="shared" si="45"/>
        <v>2820</v>
      </c>
      <c r="AB2821" s="1" t="b">
        <f>AND('pg6'!S323&lt;&gt;"Cancelled",'pg6'!S323&lt;&gt;"Account",'pg6'!S323&lt;&gt;"Pending",'pg6'!S323&lt;&gt;"")</f>
        <v>0</v>
      </c>
      <c r="AC2821" s="1" t="str">
        <f>IF(AB2821=TRUE,'pg6'!C323,"")</f>
        <v/>
      </c>
      <c r="AD2821" s="1" t="str">
        <f>IF('pg6'!S323="Ordered",'pg6'!C323,"")</f>
        <v/>
      </c>
      <c r="AE2821" s="2" t="str">
        <f>IF('pg6'!C323&lt;&gt;"",COUNTIF(AD2:AD3002,'pg6'!C323)&gt;4,"--")</f>
        <v>--</v>
      </c>
      <c r="AF2821" s="1" t="str">
        <f>IF(startDate="",0,IF(AND('pg6'!T823&gt;=startDate,'pg6'!T823&lt;=endDate,'pg6'!R823&lt;&gt;""),'pg6'!R823,""))</f>
        <v/>
      </c>
      <c r="AG2821" s="110" t="str">
        <f>IF(AC2821="","",COUNTIFS(AC2:AC3002,AC2821))</f>
        <v/>
      </c>
      <c r="AH2821" s="2" t="str">
        <f ca="1">IFERROR(MONTH('pg6'!T323),"--")</f>
        <v>--</v>
      </c>
      <c r="AI2821" s="1">
        <f ca="1">COUNTIFS(AC2:AC3002,'pg6'!C323,AH2:AH3002,AH2821)</f>
        <v>0</v>
      </c>
    </row>
    <row r="2822" spans="27:35" ht="12.75" customHeight="1">
      <c r="AA2822" s="1">
        <f t="shared" si="45"/>
        <v>2821</v>
      </c>
      <c r="AB2822" s="1" t="b">
        <f>AND('pg6'!S324&lt;&gt;"Cancelled",'pg6'!S324&lt;&gt;"Account",'pg6'!S324&lt;&gt;"Pending",'pg6'!S324&lt;&gt;"")</f>
        <v>0</v>
      </c>
      <c r="AC2822" s="1" t="str">
        <f>IF(AB2822=TRUE,'pg6'!C324,"")</f>
        <v/>
      </c>
      <c r="AD2822" s="1" t="str">
        <f>IF('pg6'!S324="Ordered",'pg6'!C324,"")</f>
        <v/>
      </c>
      <c r="AE2822" s="2" t="str">
        <f>IF('pg6'!C324&lt;&gt;"",COUNTIF(AD2:AD3002,'pg6'!C324)&gt;4,"--")</f>
        <v>--</v>
      </c>
      <c r="AF2822" s="1" t="str">
        <f>IF(startDate="",0,IF(AND('pg6'!T824&gt;=startDate,'pg6'!T824&lt;=endDate,'pg6'!R824&lt;&gt;""),'pg6'!R824,""))</f>
        <v/>
      </c>
      <c r="AG2822" s="110" t="str">
        <f>IF(AC2822="","",COUNTIFS(AC2:AC3002,AC2822))</f>
        <v/>
      </c>
      <c r="AH2822" s="2" t="str">
        <f ca="1">IFERROR(MONTH('pg6'!T324),"--")</f>
        <v>--</v>
      </c>
      <c r="AI2822" s="1">
        <f ca="1">COUNTIFS(AC2:AC3002,'pg6'!C324,AH2:AH3002,AH2822)</f>
        <v>0</v>
      </c>
    </row>
    <row r="2823" spans="27:35" ht="12.75" customHeight="1">
      <c r="AA2823" s="1">
        <f t="shared" si="45"/>
        <v>2822</v>
      </c>
      <c r="AB2823" s="1" t="b">
        <f>AND('pg6'!S325&lt;&gt;"Cancelled",'pg6'!S325&lt;&gt;"Account",'pg6'!S325&lt;&gt;"Pending",'pg6'!S325&lt;&gt;"")</f>
        <v>0</v>
      </c>
      <c r="AC2823" s="1" t="str">
        <f>IF(AB2823=TRUE,'pg6'!C325,"")</f>
        <v/>
      </c>
      <c r="AD2823" s="1" t="str">
        <f>IF('pg6'!S325="Ordered",'pg6'!C325,"")</f>
        <v/>
      </c>
      <c r="AE2823" s="2" t="str">
        <f>IF('pg6'!C325&lt;&gt;"",COUNTIF(AD2:AD3002,'pg6'!C325)&gt;4,"--")</f>
        <v>--</v>
      </c>
      <c r="AF2823" s="1" t="str">
        <f>IF(startDate="",0,IF(AND('pg6'!T825&gt;=startDate,'pg6'!T825&lt;=endDate,'pg6'!R825&lt;&gt;""),'pg6'!R825,""))</f>
        <v/>
      </c>
      <c r="AG2823" s="110" t="str">
        <f>IF(AC2823="","",COUNTIFS(AC2:AC3002,AC2823))</f>
        <v/>
      </c>
      <c r="AH2823" s="2" t="str">
        <f ca="1">IFERROR(MONTH('pg6'!T325),"--")</f>
        <v>--</v>
      </c>
      <c r="AI2823" s="1">
        <f ca="1">COUNTIFS(AC2:AC3002,'pg6'!C325,AH2:AH3002,AH2823)</f>
        <v>0</v>
      </c>
    </row>
    <row r="2824" spans="27:35" ht="12.75" customHeight="1">
      <c r="AA2824" s="1">
        <f t="shared" si="45"/>
        <v>2823</v>
      </c>
      <c r="AB2824" s="1" t="b">
        <f>AND('pg6'!S326&lt;&gt;"Cancelled",'pg6'!S326&lt;&gt;"Account",'pg6'!S326&lt;&gt;"Pending",'pg6'!S326&lt;&gt;"")</f>
        <v>0</v>
      </c>
      <c r="AC2824" s="1" t="str">
        <f>IF(AB2824=TRUE,'pg6'!C326,"")</f>
        <v/>
      </c>
      <c r="AD2824" s="1" t="str">
        <f>IF('pg6'!S326="Ordered",'pg6'!C326,"")</f>
        <v/>
      </c>
      <c r="AE2824" s="2" t="str">
        <f>IF('pg6'!C326&lt;&gt;"",COUNTIF(AD2:AD3002,'pg6'!C326)&gt;4,"--")</f>
        <v>--</v>
      </c>
      <c r="AF2824" s="1" t="str">
        <f>IF(startDate="",0,IF(AND('pg6'!T826&gt;=startDate,'pg6'!T826&lt;=endDate,'pg6'!R826&lt;&gt;""),'pg6'!R826,""))</f>
        <v/>
      </c>
      <c r="AG2824" s="110" t="str">
        <f>IF(AC2824="","",COUNTIFS(AC2:AC3002,AC2824))</f>
        <v/>
      </c>
      <c r="AH2824" s="2" t="str">
        <f ca="1">IFERROR(MONTH('pg6'!T326),"--")</f>
        <v>--</v>
      </c>
      <c r="AI2824" s="1">
        <f ca="1">COUNTIFS(AC2:AC3002,'pg6'!C326,AH2:AH3002,AH2824)</f>
        <v>0</v>
      </c>
    </row>
    <row r="2825" spans="27:35" ht="12.75" customHeight="1">
      <c r="AA2825" s="1">
        <f t="shared" si="45"/>
        <v>2824</v>
      </c>
      <c r="AB2825" s="1" t="b">
        <f>AND('pg6'!S327&lt;&gt;"Cancelled",'pg6'!S327&lt;&gt;"Account",'pg6'!S327&lt;&gt;"Pending",'pg6'!S327&lt;&gt;"")</f>
        <v>0</v>
      </c>
      <c r="AC2825" s="1" t="str">
        <f>IF(AB2825=TRUE,'pg6'!C327,"")</f>
        <v/>
      </c>
      <c r="AD2825" s="1" t="str">
        <f>IF('pg6'!S327="Ordered",'pg6'!C327,"")</f>
        <v/>
      </c>
      <c r="AE2825" s="2" t="str">
        <f>IF('pg6'!C327&lt;&gt;"",COUNTIF(AD2:AD3002,'pg6'!C327)&gt;4,"--")</f>
        <v>--</v>
      </c>
      <c r="AF2825" s="1" t="str">
        <f>IF(startDate="",0,IF(AND('pg6'!T827&gt;=startDate,'pg6'!T827&lt;=endDate,'pg6'!R827&lt;&gt;""),'pg6'!R827,""))</f>
        <v/>
      </c>
      <c r="AG2825" s="110" t="str">
        <f>IF(AC2825="","",COUNTIFS(AC2:AC3002,AC2825))</f>
        <v/>
      </c>
      <c r="AH2825" s="2" t="str">
        <f ca="1">IFERROR(MONTH('pg6'!T327),"--")</f>
        <v>--</v>
      </c>
      <c r="AI2825" s="1">
        <f ca="1">COUNTIFS(AC2:AC3002,'pg6'!C327,AH2:AH3002,AH2825)</f>
        <v>0</v>
      </c>
    </row>
    <row r="2826" spans="27:35" ht="12.75" customHeight="1">
      <c r="AA2826" s="1">
        <f t="shared" si="45"/>
        <v>2825</v>
      </c>
      <c r="AB2826" s="1" t="b">
        <f>AND('pg6'!S328&lt;&gt;"Cancelled",'pg6'!S328&lt;&gt;"Account",'pg6'!S328&lt;&gt;"Pending",'pg6'!S328&lt;&gt;"")</f>
        <v>0</v>
      </c>
      <c r="AC2826" s="1" t="str">
        <f>IF(AB2826=TRUE,'pg6'!C328,"")</f>
        <v/>
      </c>
      <c r="AD2826" s="1" t="str">
        <f>IF('pg6'!S328="Ordered",'pg6'!C328,"")</f>
        <v/>
      </c>
      <c r="AE2826" s="2" t="str">
        <f>IF('pg6'!C328&lt;&gt;"",COUNTIF(AD2:AD3002,'pg6'!C328)&gt;4,"--")</f>
        <v>--</v>
      </c>
      <c r="AF2826" s="1" t="str">
        <f>IF(startDate="",0,IF(AND('pg6'!T828&gt;=startDate,'pg6'!T828&lt;=endDate,'pg6'!R828&lt;&gt;""),'pg6'!R828,""))</f>
        <v/>
      </c>
      <c r="AG2826" s="110" t="str">
        <f>IF(AC2826="","",COUNTIFS(AC2:AC3002,AC2826))</f>
        <v/>
      </c>
      <c r="AH2826" s="2" t="str">
        <f ca="1">IFERROR(MONTH('pg6'!T328),"--")</f>
        <v>--</v>
      </c>
      <c r="AI2826" s="1">
        <f ca="1">COUNTIFS(AC2:AC3002,'pg6'!C328,AH2:AH3002,AH2826)</f>
        <v>0</v>
      </c>
    </row>
    <row r="2827" spans="27:35" ht="12.75" customHeight="1">
      <c r="AA2827" s="1">
        <f t="shared" si="45"/>
        <v>2826</v>
      </c>
      <c r="AB2827" s="1" t="b">
        <f>AND('pg6'!S329&lt;&gt;"Cancelled",'pg6'!S329&lt;&gt;"Account",'pg6'!S329&lt;&gt;"Pending",'pg6'!S329&lt;&gt;"")</f>
        <v>0</v>
      </c>
      <c r="AC2827" s="1" t="str">
        <f>IF(AB2827=TRUE,'pg6'!C329,"")</f>
        <v/>
      </c>
      <c r="AD2827" s="1" t="str">
        <f>IF('pg6'!S329="Ordered",'pg6'!C329,"")</f>
        <v/>
      </c>
      <c r="AE2827" s="2" t="str">
        <f>IF('pg6'!C329&lt;&gt;"",COUNTIF(AD2:AD3002,'pg6'!C329)&gt;4,"--")</f>
        <v>--</v>
      </c>
      <c r="AF2827" s="1" t="str">
        <f>IF(startDate="",0,IF(AND('pg6'!T829&gt;=startDate,'pg6'!T829&lt;=endDate,'pg6'!R829&lt;&gt;""),'pg6'!R829,""))</f>
        <v/>
      </c>
      <c r="AG2827" s="110" t="str">
        <f>IF(AC2827="","",COUNTIFS(AC2:AC3002,AC2827))</f>
        <v/>
      </c>
      <c r="AH2827" s="2" t="str">
        <f ca="1">IFERROR(MONTH('pg6'!T329),"--")</f>
        <v>--</v>
      </c>
      <c r="AI2827" s="1">
        <f ca="1">COUNTIFS(AC2:AC3002,'pg6'!C329,AH2:AH3002,AH2827)</f>
        <v>0</v>
      </c>
    </row>
    <row r="2828" spans="27:35" ht="12.75" customHeight="1">
      <c r="AA2828" s="1">
        <f t="shared" si="45"/>
        <v>2827</v>
      </c>
      <c r="AB2828" s="1" t="b">
        <f>AND('pg6'!S330&lt;&gt;"Cancelled",'pg6'!S330&lt;&gt;"Account",'pg6'!S330&lt;&gt;"Pending",'pg6'!S330&lt;&gt;"")</f>
        <v>0</v>
      </c>
      <c r="AC2828" s="1" t="str">
        <f>IF(AB2828=TRUE,'pg6'!C330,"")</f>
        <v/>
      </c>
      <c r="AD2828" s="1" t="str">
        <f>IF('pg6'!S330="Ordered",'pg6'!C330,"")</f>
        <v/>
      </c>
      <c r="AE2828" s="2" t="str">
        <f>IF('pg6'!C330&lt;&gt;"",COUNTIF(AD2:AD3002,'pg6'!C330)&gt;4,"--")</f>
        <v>--</v>
      </c>
      <c r="AF2828" s="1" t="str">
        <f>IF(startDate="",0,IF(AND('pg6'!T830&gt;=startDate,'pg6'!T830&lt;=endDate,'pg6'!R830&lt;&gt;""),'pg6'!R830,""))</f>
        <v/>
      </c>
      <c r="AG2828" s="110" t="str">
        <f>IF(AC2828="","",COUNTIFS(AC2:AC3002,AC2828))</f>
        <v/>
      </c>
      <c r="AH2828" s="2" t="str">
        <f ca="1">IFERROR(MONTH('pg6'!T330),"--")</f>
        <v>--</v>
      </c>
      <c r="AI2828" s="1">
        <f ca="1">COUNTIFS(AC2:AC3002,'pg6'!C330,AH2:AH3002,AH2828)</f>
        <v>0</v>
      </c>
    </row>
    <row r="2829" spans="27:35" ht="12.75" customHeight="1">
      <c r="AA2829" s="1">
        <f t="shared" si="45"/>
        <v>2828</v>
      </c>
      <c r="AB2829" s="1" t="b">
        <f>AND('pg6'!S331&lt;&gt;"Cancelled",'pg6'!S331&lt;&gt;"Account",'pg6'!S331&lt;&gt;"Pending",'pg6'!S331&lt;&gt;"")</f>
        <v>0</v>
      </c>
      <c r="AC2829" s="1" t="str">
        <f>IF(AB2829=TRUE,'pg6'!C331,"")</f>
        <v/>
      </c>
      <c r="AD2829" s="1" t="str">
        <f>IF('pg6'!S331="Ordered",'pg6'!C331,"")</f>
        <v/>
      </c>
      <c r="AE2829" s="2" t="str">
        <f>IF('pg6'!C331&lt;&gt;"",COUNTIF(AD2:AD3002,'pg6'!C331)&gt;4,"--")</f>
        <v>--</v>
      </c>
      <c r="AF2829" s="1" t="str">
        <f>IF(startDate="",0,IF(AND('pg6'!T831&gt;=startDate,'pg6'!T831&lt;=endDate,'pg6'!R831&lt;&gt;""),'pg6'!R831,""))</f>
        <v/>
      </c>
      <c r="AG2829" s="110" t="str">
        <f>IF(AC2829="","",COUNTIFS(AC2:AC3002,AC2829))</f>
        <v/>
      </c>
      <c r="AH2829" s="2" t="str">
        <f ca="1">IFERROR(MONTH('pg6'!T331),"--")</f>
        <v>--</v>
      </c>
      <c r="AI2829" s="1">
        <f ca="1">COUNTIFS(AC2:AC3002,'pg6'!C331,AH2:AH3002,AH2829)</f>
        <v>0</v>
      </c>
    </row>
    <row r="2830" spans="27:35" ht="12.75" customHeight="1">
      <c r="AA2830" s="1">
        <f t="shared" si="45"/>
        <v>2829</v>
      </c>
      <c r="AB2830" s="1" t="b">
        <f>AND('pg6'!S332&lt;&gt;"Cancelled",'pg6'!S332&lt;&gt;"Account",'pg6'!S332&lt;&gt;"Pending",'pg6'!S332&lt;&gt;"")</f>
        <v>0</v>
      </c>
      <c r="AC2830" s="1" t="str">
        <f>IF(AB2830=TRUE,'pg6'!C332,"")</f>
        <v/>
      </c>
      <c r="AD2830" s="1" t="str">
        <f>IF('pg6'!S332="Ordered",'pg6'!C332,"")</f>
        <v/>
      </c>
      <c r="AE2830" s="2" t="str">
        <f>IF('pg6'!C332&lt;&gt;"",COUNTIF(AD2:AD3002,'pg6'!C332)&gt;4,"--")</f>
        <v>--</v>
      </c>
      <c r="AF2830" s="1" t="str">
        <f>IF(startDate="",0,IF(AND('pg6'!T832&gt;=startDate,'pg6'!T832&lt;=endDate,'pg6'!R832&lt;&gt;""),'pg6'!R832,""))</f>
        <v/>
      </c>
      <c r="AG2830" s="110" t="str">
        <f>IF(AC2830="","",COUNTIFS(AC2:AC3002,AC2830))</f>
        <v/>
      </c>
      <c r="AH2830" s="2" t="str">
        <f ca="1">IFERROR(MONTH('pg6'!T332),"--")</f>
        <v>--</v>
      </c>
      <c r="AI2830" s="1">
        <f ca="1">COUNTIFS(AC2:AC3002,'pg6'!C332,AH2:AH3002,AH2830)</f>
        <v>0</v>
      </c>
    </row>
    <row r="2831" spans="27:35" ht="12.75" customHeight="1">
      <c r="AA2831" s="1">
        <f t="shared" si="45"/>
        <v>2830</v>
      </c>
      <c r="AB2831" s="1" t="b">
        <f>AND('pg6'!S333&lt;&gt;"Cancelled",'pg6'!S333&lt;&gt;"Account",'pg6'!S333&lt;&gt;"Pending",'pg6'!S333&lt;&gt;"")</f>
        <v>0</v>
      </c>
      <c r="AC2831" s="1" t="str">
        <f>IF(AB2831=TRUE,'pg6'!C333,"")</f>
        <v/>
      </c>
      <c r="AD2831" s="1" t="str">
        <f>IF('pg6'!S333="Ordered",'pg6'!C333,"")</f>
        <v/>
      </c>
      <c r="AE2831" s="2" t="str">
        <f>IF('pg6'!C333&lt;&gt;"",COUNTIF(AD2:AD3002,'pg6'!C333)&gt;4,"--")</f>
        <v>--</v>
      </c>
      <c r="AF2831" s="1" t="str">
        <f>IF(startDate="",0,IF(AND('pg6'!T833&gt;=startDate,'pg6'!T833&lt;=endDate,'pg6'!R833&lt;&gt;""),'pg6'!R833,""))</f>
        <v/>
      </c>
      <c r="AG2831" s="110" t="str">
        <f>IF(AC2831="","",COUNTIFS(AC2:AC3002,AC2831))</f>
        <v/>
      </c>
      <c r="AH2831" s="2" t="str">
        <f ca="1">IFERROR(MONTH('pg6'!T333),"--")</f>
        <v>--</v>
      </c>
      <c r="AI2831" s="1">
        <f ca="1">COUNTIFS(AC2:AC3002,'pg6'!C333,AH2:AH3002,AH2831)</f>
        <v>0</v>
      </c>
    </row>
    <row r="2832" spans="27:35" ht="12.75" customHeight="1">
      <c r="AA2832" s="1">
        <f t="shared" si="45"/>
        <v>2831</v>
      </c>
      <c r="AB2832" s="1" t="b">
        <f>AND('pg6'!S334&lt;&gt;"Cancelled",'pg6'!S334&lt;&gt;"Account",'pg6'!S334&lt;&gt;"Pending",'pg6'!S334&lt;&gt;"")</f>
        <v>0</v>
      </c>
      <c r="AC2832" s="1" t="str">
        <f>IF(AB2832=TRUE,'pg6'!C334,"")</f>
        <v/>
      </c>
      <c r="AD2832" s="1" t="str">
        <f>IF('pg6'!S334="Ordered",'pg6'!C334,"")</f>
        <v/>
      </c>
      <c r="AE2832" s="2" t="str">
        <f>IF('pg6'!C334&lt;&gt;"",COUNTIF(AD2:AD3002,'pg6'!C334)&gt;4,"--")</f>
        <v>--</v>
      </c>
      <c r="AF2832" s="1" t="str">
        <f>IF(startDate="",0,IF(AND('pg6'!T834&gt;=startDate,'pg6'!T834&lt;=endDate,'pg6'!R834&lt;&gt;""),'pg6'!R834,""))</f>
        <v/>
      </c>
      <c r="AG2832" s="110" t="str">
        <f>IF(AC2832="","",COUNTIFS(AC2:AC3002,AC2832))</f>
        <v/>
      </c>
      <c r="AH2832" s="2" t="str">
        <f ca="1">IFERROR(MONTH('pg6'!T334),"--")</f>
        <v>--</v>
      </c>
      <c r="AI2832" s="1">
        <f ca="1">COUNTIFS(AC2:AC3002,'pg6'!C334,AH2:AH3002,AH2832)</f>
        <v>0</v>
      </c>
    </row>
    <row r="2833" spans="27:35" ht="12.75" customHeight="1">
      <c r="AA2833" s="1">
        <f t="shared" si="45"/>
        <v>2832</v>
      </c>
      <c r="AB2833" s="1" t="b">
        <f>AND('pg6'!S335&lt;&gt;"Cancelled",'pg6'!S335&lt;&gt;"Account",'pg6'!S335&lt;&gt;"Pending",'pg6'!S335&lt;&gt;"")</f>
        <v>0</v>
      </c>
      <c r="AC2833" s="1" t="str">
        <f>IF(AB2833=TRUE,'pg6'!C335,"")</f>
        <v/>
      </c>
      <c r="AD2833" s="1" t="str">
        <f>IF('pg6'!S335="Ordered",'pg6'!C335,"")</f>
        <v/>
      </c>
      <c r="AE2833" s="2" t="str">
        <f>IF('pg6'!C335&lt;&gt;"",COUNTIF(AD2:AD3002,'pg6'!C335)&gt;4,"--")</f>
        <v>--</v>
      </c>
      <c r="AF2833" s="1" t="str">
        <f>IF(startDate="",0,IF(AND('pg6'!T835&gt;=startDate,'pg6'!T835&lt;=endDate,'pg6'!R835&lt;&gt;""),'pg6'!R835,""))</f>
        <v/>
      </c>
      <c r="AG2833" s="110" t="str">
        <f>IF(AC2833="","",COUNTIFS(AC2:AC3002,AC2833))</f>
        <v/>
      </c>
      <c r="AH2833" s="2" t="str">
        <f ca="1">IFERROR(MONTH('pg6'!T335),"--")</f>
        <v>--</v>
      </c>
      <c r="AI2833" s="1">
        <f ca="1">COUNTIFS(AC2:AC3002,'pg6'!C335,AH2:AH3002,AH2833)</f>
        <v>0</v>
      </c>
    </row>
    <row r="2834" spans="27:35" ht="12.75" customHeight="1">
      <c r="AA2834" s="1">
        <f t="shared" si="45"/>
        <v>2833</v>
      </c>
      <c r="AB2834" s="1" t="b">
        <f>AND('pg6'!S336&lt;&gt;"Cancelled",'pg6'!S336&lt;&gt;"Account",'pg6'!S336&lt;&gt;"Pending",'pg6'!S336&lt;&gt;"")</f>
        <v>0</v>
      </c>
      <c r="AC2834" s="1" t="str">
        <f>IF(AB2834=TRUE,'pg6'!C336,"")</f>
        <v/>
      </c>
      <c r="AD2834" s="1" t="str">
        <f>IF('pg6'!S336="Ordered",'pg6'!C336,"")</f>
        <v/>
      </c>
      <c r="AE2834" s="2" t="str">
        <f>IF('pg6'!C336&lt;&gt;"",COUNTIF(AD2:AD3002,'pg6'!C336)&gt;4,"--")</f>
        <v>--</v>
      </c>
      <c r="AF2834" s="1" t="str">
        <f>IF(startDate="",0,IF(AND('pg6'!T836&gt;=startDate,'pg6'!T836&lt;=endDate,'pg6'!R836&lt;&gt;""),'pg6'!R836,""))</f>
        <v/>
      </c>
      <c r="AG2834" s="110" t="str">
        <f>IF(AC2834="","",COUNTIFS(AC2:AC3002,AC2834))</f>
        <v/>
      </c>
      <c r="AH2834" s="2" t="str">
        <f ca="1">IFERROR(MONTH('pg6'!T336),"--")</f>
        <v>--</v>
      </c>
      <c r="AI2834" s="1">
        <f ca="1">COUNTIFS(AC2:AC3002,'pg6'!C336,AH2:AH3002,AH2834)</f>
        <v>0</v>
      </c>
    </row>
    <row r="2835" spans="27:35" ht="12.75" customHeight="1">
      <c r="AA2835" s="1">
        <f t="shared" si="45"/>
        <v>2834</v>
      </c>
      <c r="AB2835" s="1" t="b">
        <f>AND('pg6'!S337&lt;&gt;"Cancelled",'pg6'!S337&lt;&gt;"Account",'pg6'!S337&lt;&gt;"Pending",'pg6'!S337&lt;&gt;"")</f>
        <v>0</v>
      </c>
      <c r="AC2835" s="1" t="str">
        <f>IF(AB2835=TRUE,'pg6'!C337,"")</f>
        <v/>
      </c>
      <c r="AD2835" s="1" t="str">
        <f>IF('pg6'!S337="Ordered",'pg6'!C337,"")</f>
        <v/>
      </c>
      <c r="AE2835" s="2" t="str">
        <f>IF('pg6'!C337&lt;&gt;"",COUNTIF(AD2:AD3002,'pg6'!C337)&gt;4,"--")</f>
        <v>--</v>
      </c>
      <c r="AF2835" s="1" t="str">
        <f>IF(startDate="",0,IF(AND('pg6'!T837&gt;=startDate,'pg6'!T837&lt;=endDate,'pg6'!R837&lt;&gt;""),'pg6'!R837,""))</f>
        <v/>
      </c>
      <c r="AG2835" s="110" t="str">
        <f>IF(AC2835="","",COUNTIFS(AC2:AC3002,AC2835))</f>
        <v/>
      </c>
      <c r="AH2835" s="2" t="str">
        <f ca="1">IFERROR(MONTH('pg6'!T337),"--")</f>
        <v>--</v>
      </c>
      <c r="AI2835" s="1">
        <f ca="1">COUNTIFS(AC2:AC3002,'pg6'!C337,AH2:AH3002,AH2835)</f>
        <v>0</v>
      </c>
    </row>
    <row r="2836" spans="27:35" ht="12.75" customHeight="1">
      <c r="AA2836" s="1">
        <f t="shared" si="45"/>
        <v>2835</v>
      </c>
      <c r="AB2836" s="1" t="b">
        <f>AND('pg6'!S338&lt;&gt;"Cancelled",'pg6'!S338&lt;&gt;"Account",'pg6'!S338&lt;&gt;"Pending",'pg6'!S338&lt;&gt;"")</f>
        <v>0</v>
      </c>
      <c r="AC2836" s="1" t="str">
        <f>IF(AB2836=TRUE,'pg6'!C338,"")</f>
        <v/>
      </c>
      <c r="AD2836" s="1" t="str">
        <f>IF('pg6'!S338="Ordered",'pg6'!C338,"")</f>
        <v/>
      </c>
      <c r="AE2836" s="2" t="str">
        <f>IF('pg6'!C338&lt;&gt;"",COUNTIF(AD2:AD3002,'pg6'!C338)&gt;4,"--")</f>
        <v>--</v>
      </c>
      <c r="AF2836" s="1" t="str">
        <f>IF(startDate="",0,IF(AND('pg6'!T838&gt;=startDate,'pg6'!T838&lt;=endDate,'pg6'!R838&lt;&gt;""),'pg6'!R838,""))</f>
        <v/>
      </c>
      <c r="AG2836" s="110" t="str">
        <f>IF(AC2836="","",COUNTIFS(AC2:AC3002,AC2836))</f>
        <v/>
      </c>
      <c r="AH2836" s="2" t="str">
        <f ca="1">IFERROR(MONTH('pg6'!T338),"--")</f>
        <v>--</v>
      </c>
      <c r="AI2836" s="1">
        <f ca="1">COUNTIFS(AC2:AC3002,'pg6'!C338,AH2:AH3002,AH2836)</f>
        <v>0</v>
      </c>
    </row>
    <row r="2837" spans="27:35" ht="12.75" customHeight="1">
      <c r="AA2837" s="1">
        <f t="shared" si="45"/>
        <v>2836</v>
      </c>
      <c r="AB2837" s="1" t="b">
        <f>AND('pg6'!S339&lt;&gt;"Cancelled",'pg6'!S339&lt;&gt;"Account",'pg6'!S339&lt;&gt;"Pending",'pg6'!S339&lt;&gt;"")</f>
        <v>0</v>
      </c>
      <c r="AC2837" s="1" t="str">
        <f>IF(AB2837=TRUE,'pg6'!C339,"")</f>
        <v/>
      </c>
      <c r="AD2837" s="1" t="str">
        <f>IF('pg6'!S339="Ordered",'pg6'!C339,"")</f>
        <v/>
      </c>
      <c r="AE2837" s="2" t="str">
        <f>IF('pg6'!C339&lt;&gt;"",COUNTIF(AD2:AD3002,'pg6'!C339)&gt;4,"--")</f>
        <v>--</v>
      </c>
      <c r="AF2837" s="1" t="str">
        <f>IF(startDate="",0,IF(AND('pg6'!T839&gt;=startDate,'pg6'!T839&lt;=endDate,'pg6'!R839&lt;&gt;""),'pg6'!R839,""))</f>
        <v/>
      </c>
      <c r="AG2837" s="110" t="str">
        <f>IF(AC2837="","",COUNTIFS(AC2:AC3002,AC2837))</f>
        <v/>
      </c>
      <c r="AH2837" s="2" t="str">
        <f ca="1">IFERROR(MONTH('pg6'!T339),"--")</f>
        <v>--</v>
      </c>
      <c r="AI2837" s="1">
        <f ca="1">COUNTIFS(AC2:AC3002,'pg6'!C339,AH2:AH3002,AH2837)</f>
        <v>0</v>
      </c>
    </row>
    <row r="2838" spans="27:35" ht="12.75" customHeight="1">
      <c r="AA2838" s="1">
        <f t="shared" si="45"/>
        <v>2837</v>
      </c>
      <c r="AB2838" s="1" t="b">
        <f>AND('pg6'!S340&lt;&gt;"Cancelled",'pg6'!S340&lt;&gt;"Account",'pg6'!S340&lt;&gt;"Pending",'pg6'!S340&lt;&gt;"")</f>
        <v>0</v>
      </c>
      <c r="AC2838" s="1" t="str">
        <f>IF(AB2838=TRUE,'pg6'!C340,"")</f>
        <v/>
      </c>
      <c r="AD2838" s="1" t="str">
        <f>IF('pg6'!S340="Ordered",'pg6'!C340,"")</f>
        <v/>
      </c>
      <c r="AE2838" s="2" t="str">
        <f>IF('pg6'!C340&lt;&gt;"",COUNTIF(AD2:AD3002,'pg6'!C340)&gt;4,"--")</f>
        <v>--</v>
      </c>
      <c r="AF2838" s="1" t="str">
        <f>IF(startDate="",0,IF(AND('pg6'!T840&gt;=startDate,'pg6'!T840&lt;=endDate,'pg6'!R840&lt;&gt;""),'pg6'!R840,""))</f>
        <v/>
      </c>
      <c r="AG2838" s="110" t="str">
        <f>IF(AC2838="","",COUNTIFS(AC2:AC3002,AC2838))</f>
        <v/>
      </c>
      <c r="AH2838" s="2" t="str">
        <f ca="1">IFERROR(MONTH('pg6'!T340),"--")</f>
        <v>--</v>
      </c>
      <c r="AI2838" s="1">
        <f ca="1">COUNTIFS(AC2:AC3002,'pg6'!C340,AH2:AH3002,AH2838)</f>
        <v>0</v>
      </c>
    </row>
    <row r="2839" spans="27:35" ht="12.75" customHeight="1">
      <c r="AA2839" s="1">
        <f t="shared" si="45"/>
        <v>2838</v>
      </c>
      <c r="AB2839" s="1" t="b">
        <f>AND('pg6'!S341&lt;&gt;"Cancelled",'pg6'!S341&lt;&gt;"Account",'pg6'!S341&lt;&gt;"Pending",'pg6'!S341&lt;&gt;"")</f>
        <v>0</v>
      </c>
      <c r="AC2839" s="1" t="str">
        <f>IF(AB2839=TRUE,'pg6'!C341,"")</f>
        <v/>
      </c>
      <c r="AD2839" s="1" t="str">
        <f>IF('pg6'!S341="Ordered",'pg6'!C341,"")</f>
        <v/>
      </c>
      <c r="AE2839" s="2" t="str">
        <f>IF('pg6'!C341&lt;&gt;"",COUNTIF(AD2:AD3002,'pg6'!C341)&gt;4,"--")</f>
        <v>--</v>
      </c>
      <c r="AF2839" s="1" t="str">
        <f>IF(startDate="",0,IF(AND('pg6'!T841&gt;=startDate,'pg6'!T841&lt;=endDate,'pg6'!R841&lt;&gt;""),'pg6'!R841,""))</f>
        <v/>
      </c>
      <c r="AG2839" s="110" t="str">
        <f>IF(AC2839="","",COUNTIFS(AC2:AC3002,AC2839))</f>
        <v/>
      </c>
      <c r="AH2839" s="2" t="str">
        <f ca="1">IFERROR(MONTH('pg6'!T341),"--")</f>
        <v>--</v>
      </c>
      <c r="AI2839" s="1">
        <f ca="1">COUNTIFS(AC2:AC3002,'pg6'!C341,AH2:AH3002,AH2839)</f>
        <v>0</v>
      </c>
    </row>
    <row r="2840" spans="27:35" ht="12.75" customHeight="1">
      <c r="AA2840" s="1">
        <f t="shared" si="45"/>
        <v>2839</v>
      </c>
      <c r="AB2840" s="1" t="b">
        <f>AND('pg6'!S342&lt;&gt;"Cancelled",'pg6'!S342&lt;&gt;"Account",'pg6'!S342&lt;&gt;"Pending",'pg6'!S342&lt;&gt;"")</f>
        <v>0</v>
      </c>
      <c r="AC2840" s="1" t="str">
        <f>IF(AB2840=TRUE,'pg6'!C342,"")</f>
        <v/>
      </c>
      <c r="AD2840" s="1" t="str">
        <f>IF('pg6'!S342="Ordered",'pg6'!C342,"")</f>
        <v/>
      </c>
      <c r="AE2840" s="2" t="str">
        <f>IF('pg6'!C342&lt;&gt;"",COUNTIF(AD2:AD3002,'pg6'!C342)&gt;4,"--")</f>
        <v>--</v>
      </c>
      <c r="AF2840" s="1" t="str">
        <f>IF(startDate="",0,IF(AND('pg6'!T842&gt;=startDate,'pg6'!T842&lt;=endDate,'pg6'!R842&lt;&gt;""),'pg6'!R842,""))</f>
        <v/>
      </c>
      <c r="AG2840" s="110" t="str">
        <f>IF(AC2840="","",COUNTIFS(AC2:AC3002,AC2840))</f>
        <v/>
      </c>
      <c r="AH2840" s="2" t="str">
        <f ca="1">IFERROR(MONTH('pg6'!T342),"--")</f>
        <v>--</v>
      </c>
      <c r="AI2840" s="1">
        <f ca="1">COUNTIFS(AC2:AC3002,'pg6'!C342,AH2:AH3002,AH2840)</f>
        <v>0</v>
      </c>
    </row>
    <row r="2841" spans="27:35" ht="12.75" customHeight="1">
      <c r="AA2841" s="1">
        <f t="shared" si="45"/>
        <v>2840</v>
      </c>
      <c r="AB2841" s="1" t="b">
        <f>AND('pg6'!S343&lt;&gt;"Cancelled",'pg6'!S343&lt;&gt;"Account",'pg6'!S343&lt;&gt;"Pending",'pg6'!S343&lt;&gt;"")</f>
        <v>0</v>
      </c>
      <c r="AC2841" s="1" t="str">
        <f>IF(AB2841=TRUE,'pg6'!C343,"")</f>
        <v/>
      </c>
      <c r="AD2841" s="1" t="str">
        <f>IF('pg6'!S343="Ordered",'pg6'!C343,"")</f>
        <v/>
      </c>
      <c r="AE2841" s="2" t="str">
        <f>IF('pg6'!C343&lt;&gt;"",COUNTIF(AD2:AD3002,'pg6'!C343)&gt;4,"--")</f>
        <v>--</v>
      </c>
      <c r="AF2841" s="1" t="str">
        <f>IF(startDate="",0,IF(AND('pg6'!T843&gt;=startDate,'pg6'!T843&lt;=endDate,'pg6'!R843&lt;&gt;""),'pg6'!R843,""))</f>
        <v/>
      </c>
      <c r="AG2841" s="110" t="str">
        <f>IF(AC2841="","",COUNTIFS(AC2:AC3002,AC2841))</f>
        <v/>
      </c>
      <c r="AH2841" s="2" t="str">
        <f ca="1">IFERROR(MONTH('pg6'!T343),"--")</f>
        <v>--</v>
      </c>
      <c r="AI2841" s="1">
        <f ca="1">COUNTIFS(AC2:AC3002,'pg6'!C343,AH2:AH3002,AH2841)</f>
        <v>0</v>
      </c>
    </row>
    <row r="2842" spans="27:35" ht="12.75" customHeight="1">
      <c r="AA2842" s="1">
        <f t="shared" si="45"/>
        <v>2841</v>
      </c>
      <c r="AB2842" s="1" t="b">
        <f>AND('pg6'!S344&lt;&gt;"Cancelled",'pg6'!S344&lt;&gt;"Account",'pg6'!S344&lt;&gt;"Pending",'pg6'!S344&lt;&gt;"")</f>
        <v>0</v>
      </c>
      <c r="AC2842" s="1" t="str">
        <f>IF(AB2842=TRUE,'pg6'!C344,"")</f>
        <v/>
      </c>
      <c r="AD2842" s="1" t="str">
        <f>IF('pg6'!S344="Ordered",'pg6'!C344,"")</f>
        <v/>
      </c>
      <c r="AE2842" s="2" t="str">
        <f>IF('pg6'!C344&lt;&gt;"",COUNTIF(AD2:AD3002,'pg6'!C344)&gt;4,"--")</f>
        <v>--</v>
      </c>
      <c r="AF2842" s="1" t="str">
        <f>IF(startDate="",0,IF(AND('pg6'!T844&gt;=startDate,'pg6'!T844&lt;=endDate,'pg6'!R844&lt;&gt;""),'pg6'!R844,""))</f>
        <v/>
      </c>
      <c r="AG2842" s="110" t="str">
        <f>IF(AC2842="","",COUNTIFS(AC2:AC3002,AC2842))</f>
        <v/>
      </c>
      <c r="AH2842" s="2" t="str">
        <f ca="1">IFERROR(MONTH('pg6'!T344),"--")</f>
        <v>--</v>
      </c>
      <c r="AI2842" s="1">
        <f ca="1">COUNTIFS(AC2:AC3002,'pg6'!C344,AH2:AH3002,AH2842)</f>
        <v>0</v>
      </c>
    </row>
    <row r="2843" spans="27:35" ht="12.75" customHeight="1">
      <c r="AA2843" s="1">
        <f t="shared" si="45"/>
        <v>2842</v>
      </c>
      <c r="AB2843" s="1" t="b">
        <f>AND('pg6'!S345&lt;&gt;"Cancelled",'pg6'!S345&lt;&gt;"Account",'pg6'!S345&lt;&gt;"Pending",'pg6'!S345&lt;&gt;"")</f>
        <v>0</v>
      </c>
      <c r="AC2843" s="1" t="str">
        <f>IF(AB2843=TRUE,'pg6'!C345,"")</f>
        <v/>
      </c>
      <c r="AD2843" s="1" t="str">
        <f>IF('pg6'!S345="Ordered",'pg6'!C345,"")</f>
        <v/>
      </c>
      <c r="AE2843" s="2" t="str">
        <f>IF('pg6'!C345&lt;&gt;"",COUNTIF(AD2:AD3002,'pg6'!C345)&gt;4,"--")</f>
        <v>--</v>
      </c>
      <c r="AF2843" s="1" t="str">
        <f>IF(startDate="",0,IF(AND('pg6'!T845&gt;=startDate,'pg6'!T845&lt;=endDate,'pg6'!R845&lt;&gt;""),'pg6'!R845,""))</f>
        <v/>
      </c>
      <c r="AG2843" s="110" t="str">
        <f>IF(AC2843="","",COUNTIFS(AC2:AC3002,AC2843))</f>
        <v/>
      </c>
      <c r="AH2843" s="2" t="str">
        <f ca="1">IFERROR(MONTH('pg6'!T345),"--")</f>
        <v>--</v>
      </c>
      <c r="AI2843" s="1">
        <f ca="1">COUNTIFS(AC2:AC3002,'pg6'!C345,AH2:AH3002,AH2843)</f>
        <v>0</v>
      </c>
    </row>
    <row r="2844" spans="27:35" ht="12.75" customHeight="1">
      <c r="AA2844" s="1">
        <f t="shared" si="45"/>
        <v>2843</v>
      </c>
      <c r="AB2844" s="1" t="b">
        <f>AND('pg6'!S346&lt;&gt;"Cancelled",'pg6'!S346&lt;&gt;"Account",'pg6'!S346&lt;&gt;"Pending",'pg6'!S346&lt;&gt;"")</f>
        <v>0</v>
      </c>
      <c r="AC2844" s="1" t="str">
        <f>IF(AB2844=TRUE,'pg6'!C346,"")</f>
        <v/>
      </c>
      <c r="AD2844" s="1" t="str">
        <f>IF('pg6'!S346="Ordered",'pg6'!C346,"")</f>
        <v/>
      </c>
      <c r="AE2844" s="2" t="str">
        <f>IF('pg6'!C346&lt;&gt;"",COUNTIF(AD2:AD3002,'pg6'!C346)&gt;4,"--")</f>
        <v>--</v>
      </c>
      <c r="AF2844" s="1" t="str">
        <f>IF(startDate="",0,IF(AND('pg6'!T846&gt;=startDate,'pg6'!T846&lt;=endDate,'pg6'!R846&lt;&gt;""),'pg6'!R846,""))</f>
        <v/>
      </c>
      <c r="AG2844" s="110" t="str">
        <f>IF(AC2844="","",COUNTIFS(AC2:AC3002,AC2844))</f>
        <v/>
      </c>
      <c r="AH2844" s="2" t="str">
        <f ca="1">IFERROR(MONTH('pg6'!T346),"--")</f>
        <v>--</v>
      </c>
      <c r="AI2844" s="1">
        <f ca="1">COUNTIFS(AC2:AC3002,'pg6'!C346,AH2:AH3002,AH2844)</f>
        <v>0</v>
      </c>
    </row>
    <row r="2845" spans="27:35" ht="12.75" customHeight="1">
      <c r="AA2845" s="1">
        <f t="shared" si="45"/>
        <v>2844</v>
      </c>
      <c r="AB2845" s="1" t="b">
        <f>AND('pg6'!S347&lt;&gt;"Cancelled",'pg6'!S347&lt;&gt;"Account",'pg6'!S347&lt;&gt;"Pending",'pg6'!S347&lt;&gt;"")</f>
        <v>0</v>
      </c>
      <c r="AC2845" s="1" t="str">
        <f>IF(AB2845=TRUE,'pg6'!C347,"")</f>
        <v/>
      </c>
      <c r="AD2845" s="1" t="str">
        <f>IF('pg6'!S347="Ordered",'pg6'!C347,"")</f>
        <v/>
      </c>
      <c r="AE2845" s="2" t="str">
        <f>IF('pg6'!C347&lt;&gt;"",COUNTIF(AD2:AD3002,'pg6'!C347)&gt;4,"--")</f>
        <v>--</v>
      </c>
      <c r="AF2845" s="1" t="str">
        <f>IF(startDate="",0,IF(AND('pg6'!T847&gt;=startDate,'pg6'!T847&lt;=endDate,'pg6'!R847&lt;&gt;""),'pg6'!R847,""))</f>
        <v/>
      </c>
      <c r="AG2845" s="110" t="str">
        <f>IF(AC2845="","",COUNTIFS(AC2:AC3002,AC2845))</f>
        <v/>
      </c>
      <c r="AH2845" s="2" t="str">
        <f ca="1">IFERROR(MONTH('pg6'!T347),"--")</f>
        <v>--</v>
      </c>
      <c r="AI2845" s="1">
        <f ca="1">COUNTIFS(AC2:AC3002,'pg6'!C347,AH2:AH3002,AH2845)</f>
        <v>0</v>
      </c>
    </row>
    <row r="2846" spans="27:35" ht="12.75" customHeight="1">
      <c r="AA2846" s="1">
        <f t="shared" si="45"/>
        <v>2845</v>
      </c>
      <c r="AB2846" s="1" t="b">
        <f>AND('pg6'!S348&lt;&gt;"Cancelled",'pg6'!S348&lt;&gt;"Account",'pg6'!S348&lt;&gt;"Pending",'pg6'!S348&lt;&gt;"")</f>
        <v>0</v>
      </c>
      <c r="AC2846" s="1" t="str">
        <f>IF(AB2846=TRUE,'pg6'!C348,"")</f>
        <v/>
      </c>
      <c r="AD2846" s="1" t="str">
        <f>IF('pg6'!S348="Ordered",'pg6'!C348,"")</f>
        <v/>
      </c>
      <c r="AE2846" s="2" t="str">
        <f>IF('pg6'!C348&lt;&gt;"",COUNTIF(AD2:AD3002,'pg6'!C348)&gt;4,"--")</f>
        <v>--</v>
      </c>
      <c r="AF2846" s="1" t="str">
        <f>IF(startDate="",0,IF(AND('pg6'!T848&gt;=startDate,'pg6'!T848&lt;=endDate,'pg6'!R848&lt;&gt;""),'pg6'!R848,""))</f>
        <v/>
      </c>
      <c r="AG2846" s="110" t="str">
        <f>IF(AC2846="","",COUNTIFS(AC2:AC3002,AC2846))</f>
        <v/>
      </c>
      <c r="AH2846" s="2" t="str">
        <f ca="1">IFERROR(MONTH('pg6'!T348),"--")</f>
        <v>--</v>
      </c>
      <c r="AI2846" s="1">
        <f ca="1">COUNTIFS(AC2:AC3002,'pg6'!C348,AH2:AH3002,AH2846)</f>
        <v>0</v>
      </c>
    </row>
    <row r="2847" spans="27:35" ht="12.75" customHeight="1">
      <c r="AA2847" s="1">
        <f t="shared" si="45"/>
        <v>2846</v>
      </c>
      <c r="AB2847" s="1" t="b">
        <f>AND('pg6'!S349&lt;&gt;"Cancelled",'pg6'!S349&lt;&gt;"Account",'pg6'!S349&lt;&gt;"Pending",'pg6'!S349&lt;&gt;"")</f>
        <v>0</v>
      </c>
      <c r="AC2847" s="1" t="str">
        <f>IF(AB2847=TRUE,'pg6'!C349,"")</f>
        <v/>
      </c>
      <c r="AD2847" s="1" t="str">
        <f>IF('pg6'!S349="Ordered",'pg6'!C349,"")</f>
        <v/>
      </c>
      <c r="AE2847" s="2" t="str">
        <f>IF('pg6'!C349&lt;&gt;"",COUNTIF(AD2:AD3002,'pg6'!C349)&gt;4,"--")</f>
        <v>--</v>
      </c>
      <c r="AF2847" s="1" t="str">
        <f>IF(startDate="",0,IF(AND('pg6'!T849&gt;=startDate,'pg6'!T849&lt;=endDate,'pg6'!R849&lt;&gt;""),'pg6'!R849,""))</f>
        <v/>
      </c>
      <c r="AG2847" s="110" t="str">
        <f>IF(AC2847="","",COUNTIFS(AC2:AC3002,AC2847))</f>
        <v/>
      </c>
      <c r="AH2847" s="2" t="str">
        <f ca="1">IFERROR(MONTH('pg6'!T349),"--")</f>
        <v>--</v>
      </c>
      <c r="AI2847" s="1">
        <f ca="1">COUNTIFS(AC2:AC3002,'pg6'!C349,AH2:AH3002,AH2847)</f>
        <v>0</v>
      </c>
    </row>
    <row r="2848" spans="27:35" ht="12.75" customHeight="1">
      <c r="AA2848" s="1">
        <f t="shared" si="45"/>
        <v>2847</v>
      </c>
      <c r="AB2848" s="1" t="b">
        <f>AND('pg6'!S350&lt;&gt;"Cancelled",'pg6'!S350&lt;&gt;"Account",'pg6'!S350&lt;&gt;"Pending",'pg6'!S350&lt;&gt;"")</f>
        <v>0</v>
      </c>
      <c r="AC2848" s="1" t="str">
        <f>IF(AB2848=TRUE,'pg6'!C350,"")</f>
        <v/>
      </c>
      <c r="AD2848" s="1" t="str">
        <f>IF('pg6'!S350="Ordered",'pg6'!C350,"")</f>
        <v/>
      </c>
      <c r="AE2848" s="2" t="str">
        <f>IF('pg6'!C350&lt;&gt;"",COUNTIF(AD2:AD3002,'pg6'!C350)&gt;4,"--")</f>
        <v>--</v>
      </c>
      <c r="AF2848" s="1" t="str">
        <f>IF(startDate="",0,IF(AND('pg6'!T850&gt;=startDate,'pg6'!T850&lt;=endDate,'pg6'!R850&lt;&gt;""),'pg6'!R850,""))</f>
        <v/>
      </c>
      <c r="AG2848" s="110" t="str">
        <f>IF(AC2848="","",COUNTIFS(AC2:AC3002,AC2848))</f>
        <v/>
      </c>
      <c r="AH2848" s="2" t="str">
        <f ca="1">IFERROR(MONTH('pg6'!T350),"--")</f>
        <v>--</v>
      </c>
      <c r="AI2848" s="1">
        <f ca="1">COUNTIFS(AC2:AC3002,'pg6'!C350,AH2:AH3002,AH2848)</f>
        <v>0</v>
      </c>
    </row>
    <row r="2849" spans="27:35" ht="12.75" customHeight="1">
      <c r="AA2849" s="1">
        <f t="shared" si="45"/>
        <v>2848</v>
      </c>
      <c r="AB2849" s="1" t="b">
        <f>AND('pg6'!S351&lt;&gt;"Cancelled",'pg6'!S351&lt;&gt;"Account",'pg6'!S351&lt;&gt;"Pending",'pg6'!S351&lt;&gt;"")</f>
        <v>0</v>
      </c>
      <c r="AC2849" s="1" t="str">
        <f>IF(AB2849=TRUE,'pg6'!C351,"")</f>
        <v/>
      </c>
      <c r="AD2849" s="1" t="str">
        <f>IF('pg6'!S351="Ordered",'pg6'!C351,"")</f>
        <v/>
      </c>
      <c r="AE2849" s="2" t="str">
        <f>IF('pg6'!C351&lt;&gt;"",COUNTIF(AD2:AD3002,'pg6'!C351)&gt;4,"--")</f>
        <v>--</v>
      </c>
      <c r="AF2849" s="1" t="str">
        <f>IF(startDate="",0,IF(AND('pg6'!T851&gt;=startDate,'pg6'!T851&lt;=endDate,'pg6'!R851&lt;&gt;""),'pg6'!R851,""))</f>
        <v/>
      </c>
      <c r="AG2849" s="110" t="str">
        <f>IF(AC2849="","",COUNTIFS(AC2:AC3002,AC2849))</f>
        <v/>
      </c>
      <c r="AH2849" s="2" t="str">
        <f ca="1">IFERROR(MONTH('pg6'!T351),"--")</f>
        <v>--</v>
      </c>
      <c r="AI2849" s="1">
        <f ca="1">COUNTIFS(AC2:AC3002,'pg6'!C351,AH2:AH3002,AH2849)</f>
        <v>0</v>
      </c>
    </row>
    <row r="2850" spans="27:35" ht="12.75" customHeight="1">
      <c r="AA2850" s="1">
        <f t="shared" si="45"/>
        <v>2849</v>
      </c>
      <c r="AB2850" s="1" t="b">
        <f>AND('pg6'!S352&lt;&gt;"Cancelled",'pg6'!S352&lt;&gt;"Account",'pg6'!S352&lt;&gt;"Pending",'pg6'!S352&lt;&gt;"")</f>
        <v>0</v>
      </c>
      <c r="AC2850" s="1" t="str">
        <f>IF(AB2850=TRUE,'pg6'!C352,"")</f>
        <v/>
      </c>
      <c r="AD2850" s="1" t="str">
        <f>IF('pg6'!S352="Ordered",'pg6'!C352,"")</f>
        <v/>
      </c>
      <c r="AE2850" s="2" t="str">
        <f>IF('pg6'!C352&lt;&gt;"",COUNTIF(AD2:AD3002,'pg6'!C352)&gt;4,"--")</f>
        <v>--</v>
      </c>
      <c r="AF2850" s="1" t="str">
        <f>IF(startDate="",0,IF(AND('pg6'!T852&gt;=startDate,'pg6'!T852&lt;=endDate,'pg6'!R852&lt;&gt;""),'pg6'!R852,""))</f>
        <v/>
      </c>
      <c r="AG2850" s="110" t="str">
        <f>IF(AC2850="","",COUNTIFS(AC2:AC3002,AC2850))</f>
        <v/>
      </c>
      <c r="AH2850" s="2" t="str">
        <f ca="1">IFERROR(MONTH('pg6'!T352),"--")</f>
        <v>--</v>
      </c>
      <c r="AI2850" s="1">
        <f ca="1">COUNTIFS(AC2:AC3002,'pg6'!C352,AH2:AH3002,AH2850)</f>
        <v>0</v>
      </c>
    </row>
    <row r="2851" spans="27:35" ht="12.75" customHeight="1">
      <c r="AA2851" s="1">
        <f t="shared" si="45"/>
        <v>2850</v>
      </c>
      <c r="AB2851" s="1" t="b">
        <f>AND('pg6'!S353&lt;&gt;"Cancelled",'pg6'!S353&lt;&gt;"Account",'pg6'!S353&lt;&gt;"Pending",'pg6'!S353&lt;&gt;"")</f>
        <v>0</v>
      </c>
      <c r="AC2851" s="1" t="str">
        <f>IF(AB2851=TRUE,'pg6'!C353,"")</f>
        <v/>
      </c>
      <c r="AD2851" s="1" t="str">
        <f>IF('pg6'!S353="Ordered",'pg6'!C353,"")</f>
        <v/>
      </c>
      <c r="AE2851" s="2" t="str">
        <f>IF('pg6'!C353&lt;&gt;"",COUNTIF(AD2:AD3002,'pg6'!C353)&gt;4,"--")</f>
        <v>--</v>
      </c>
      <c r="AF2851" s="1" t="str">
        <f>IF(startDate="",0,IF(AND('pg6'!T853&gt;=startDate,'pg6'!T853&lt;=endDate,'pg6'!R853&lt;&gt;""),'pg6'!R853,""))</f>
        <v/>
      </c>
      <c r="AG2851" s="110" t="str">
        <f>IF(AC2851="","",COUNTIFS(AC2:AC3002,AC2851))</f>
        <v/>
      </c>
      <c r="AH2851" s="2" t="str">
        <f ca="1">IFERROR(MONTH('pg6'!T353),"--")</f>
        <v>--</v>
      </c>
      <c r="AI2851" s="1">
        <f ca="1">COUNTIFS(AC2:AC3002,'pg6'!C353,AH2:AH3002,AH2851)</f>
        <v>0</v>
      </c>
    </row>
    <row r="2852" spans="27:35" ht="12.75" customHeight="1">
      <c r="AA2852" s="1">
        <f t="shared" si="45"/>
        <v>2851</v>
      </c>
      <c r="AB2852" s="1" t="b">
        <f>AND('pg6'!S354&lt;&gt;"Cancelled",'pg6'!S354&lt;&gt;"Account",'pg6'!S354&lt;&gt;"Pending",'pg6'!S354&lt;&gt;"")</f>
        <v>0</v>
      </c>
      <c r="AC2852" s="1" t="str">
        <f>IF(AB2852=TRUE,'pg6'!C354,"")</f>
        <v/>
      </c>
      <c r="AD2852" s="1" t="str">
        <f>IF('pg6'!S354="Ordered",'pg6'!C354,"")</f>
        <v/>
      </c>
      <c r="AE2852" s="2" t="str">
        <f>IF('pg6'!C354&lt;&gt;"",COUNTIF(AD2:AD3002,'pg6'!C354)&gt;4,"--")</f>
        <v>--</v>
      </c>
      <c r="AF2852" s="1" t="str">
        <f>IF(startDate="",0,IF(AND('pg6'!T854&gt;=startDate,'pg6'!T854&lt;=endDate,'pg6'!R854&lt;&gt;""),'pg6'!R854,""))</f>
        <v/>
      </c>
      <c r="AG2852" s="110" t="str">
        <f>IF(AC2852="","",COUNTIFS(AC2:AC3002,AC2852))</f>
        <v/>
      </c>
      <c r="AH2852" s="2" t="str">
        <f ca="1">IFERROR(MONTH('pg6'!T354),"--")</f>
        <v>--</v>
      </c>
      <c r="AI2852" s="1">
        <f ca="1">COUNTIFS(AC2:AC3002,'pg6'!C354,AH2:AH3002,AH2852)</f>
        <v>0</v>
      </c>
    </row>
    <row r="2853" spans="27:35" ht="12.75" customHeight="1">
      <c r="AA2853" s="1">
        <f t="shared" si="45"/>
        <v>2852</v>
      </c>
      <c r="AB2853" s="1" t="b">
        <f>AND('pg6'!S355&lt;&gt;"Cancelled",'pg6'!S355&lt;&gt;"Account",'pg6'!S355&lt;&gt;"Pending",'pg6'!S355&lt;&gt;"")</f>
        <v>0</v>
      </c>
      <c r="AC2853" s="1" t="str">
        <f>IF(AB2853=TRUE,'pg6'!C355,"")</f>
        <v/>
      </c>
      <c r="AD2853" s="1" t="str">
        <f>IF('pg6'!S355="Ordered",'pg6'!C355,"")</f>
        <v/>
      </c>
      <c r="AE2853" s="2" t="str">
        <f>IF('pg6'!C355&lt;&gt;"",COUNTIF(AD2:AD3002,'pg6'!C355)&gt;4,"--")</f>
        <v>--</v>
      </c>
      <c r="AF2853" s="1" t="str">
        <f>IF(startDate="",0,IF(AND('pg6'!T855&gt;=startDate,'pg6'!T855&lt;=endDate,'pg6'!R855&lt;&gt;""),'pg6'!R855,""))</f>
        <v/>
      </c>
      <c r="AG2853" s="110" t="str">
        <f>IF(AC2853="","",COUNTIFS(AC2:AC3002,AC2853))</f>
        <v/>
      </c>
      <c r="AH2853" s="2" t="str">
        <f ca="1">IFERROR(MONTH('pg6'!T355),"--")</f>
        <v>--</v>
      </c>
      <c r="AI2853" s="1">
        <f ca="1">COUNTIFS(AC2:AC3002,'pg6'!C355,AH2:AH3002,AH2853)</f>
        <v>0</v>
      </c>
    </row>
    <row r="2854" spans="27:35" ht="12.75" customHeight="1">
      <c r="AA2854" s="1">
        <f t="shared" si="45"/>
        <v>2853</v>
      </c>
      <c r="AB2854" s="1" t="b">
        <f>AND('pg6'!S356&lt;&gt;"Cancelled",'pg6'!S356&lt;&gt;"Account",'pg6'!S356&lt;&gt;"Pending",'pg6'!S356&lt;&gt;"")</f>
        <v>0</v>
      </c>
      <c r="AC2854" s="1" t="str">
        <f>IF(AB2854=TRUE,'pg6'!C356,"")</f>
        <v/>
      </c>
      <c r="AD2854" s="1" t="str">
        <f>IF('pg6'!S356="Ordered",'pg6'!C356,"")</f>
        <v/>
      </c>
      <c r="AE2854" s="2" t="str">
        <f>IF('pg6'!C356&lt;&gt;"",COUNTIF(AD2:AD3002,'pg6'!C356)&gt;4,"--")</f>
        <v>--</v>
      </c>
      <c r="AF2854" s="1" t="str">
        <f>IF(startDate="",0,IF(AND('pg6'!T856&gt;=startDate,'pg6'!T856&lt;=endDate,'pg6'!R856&lt;&gt;""),'pg6'!R856,""))</f>
        <v/>
      </c>
      <c r="AG2854" s="110" t="str">
        <f>IF(AC2854="","",COUNTIFS(AC2:AC3002,AC2854))</f>
        <v/>
      </c>
      <c r="AH2854" s="2" t="str">
        <f ca="1">IFERROR(MONTH('pg6'!T356),"--")</f>
        <v>--</v>
      </c>
      <c r="AI2854" s="1">
        <f ca="1">COUNTIFS(AC2:AC3002,'pg6'!C356,AH2:AH3002,AH2854)</f>
        <v>0</v>
      </c>
    </row>
    <row r="2855" spans="27:35" ht="12.75" customHeight="1">
      <c r="AA2855" s="1">
        <f t="shared" si="45"/>
        <v>2854</v>
      </c>
      <c r="AB2855" s="1" t="b">
        <f>AND('pg6'!S357&lt;&gt;"Cancelled",'pg6'!S357&lt;&gt;"Account",'pg6'!S357&lt;&gt;"Pending",'pg6'!S357&lt;&gt;"")</f>
        <v>0</v>
      </c>
      <c r="AC2855" s="1" t="str">
        <f>IF(AB2855=TRUE,'pg6'!C357,"")</f>
        <v/>
      </c>
      <c r="AD2855" s="1" t="str">
        <f>IF('pg6'!S357="Ordered",'pg6'!C357,"")</f>
        <v/>
      </c>
      <c r="AE2855" s="2" t="str">
        <f>IF('pg6'!C357&lt;&gt;"",COUNTIF(AD2:AD3002,'pg6'!C357)&gt;4,"--")</f>
        <v>--</v>
      </c>
      <c r="AF2855" s="1" t="str">
        <f>IF(startDate="",0,IF(AND('pg6'!T857&gt;=startDate,'pg6'!T857&lt;=endDate,'pg6'!R857&lt;&gt;""),'pg6'!R857,""))</f>
        <v/>
      </c>
      <c r="AG2855" s="110" t="str">
        <f>IF(AC2855="","",COUNTIFS(AC2:AC3002,AC2855))</f>
        <v/>
      </c>
      <c r="AH2855" s="2" t="str">
        <f ca="1">IFERROR(MONTH('pg6'!T357),"--")</f>
        <v>--</v>
      </c>
      <c r="AI2855" s="1">
        <f ca="1">COUNTIFS(AC2:AC3002,'pg6'!C357,AH2:AH3002,AH2855)</f>
        <v>0</v>
      </c>
    </row>
    <row r="2856" spans="27:35" ht="12.75" customHeight="1">
      <c r="AA2856" s="1">
        <f t="shared" si="45"/>
        <v>2855</v>
      </c>
      <c r="AB2856" s="1" t="b">
        <f>AND('pg6'!S358&lt;&gt;"Cancelled",'pg6'!S358&lt;&gt;"Account",'pg6'!S358&lt;&gt;"Pending",'pg6'!S358&lt;&gt;"")</f>
        <v>0</v>
      </c>
      <c r="AC2856" s="1" t="str">
        <f>IF(AB2856=TRUE,'pg6'!C358,"")</f>
        <v/>
      </c>
      <c r="AD2856" s="1" t="str">
        <f>IF('pg6'!S358="Ordered",'pg6'!C358,"")</f>
        <v/>
      </c>
      <c r="AE2856" s="2" t="str">
        <f>IF('pg6'!C358&lt;&gt;"",COUNTIF(AD2:AD3002,'pg6'!C358)&gt;4,"--")</f>
        <v>--</v>
      </c>
      <c r="AF2856" s="1" t="str">
        <f>IF(startDate="",0,IF(AND('pg6'!T858&gt;=startDate,'pg6'!T858&lt;=endDate,'pg6'!R858&lt;&gt;""),'pg6'!R858,""))</f>
        <v/>
      </c>
      <c r="AG2856" s="110" t="str">
        <f>IF(AC2856="","",COUNTIFS(AC2:AC3002,AC2856))</f>
        <v/>
      </c>
      <c r="AH2856" s="2" t="str">
        <f ca="1">IFERROR(MONTH('pg6'!T358),"--")</f>
        <v>--</v>
      </c>
      <c r="AI2856" s="1">
        <f ca="1">COUNTIFS(AC2:AC3002,'pg6'!C358,AH2:AH3002,AH2856)</f>
        <v>0</v>
      </c>
    </row>
    <row r="2857" spans="27:35" ht="12.75" customHeight="1">
      <c r="AA2857" s="1">
        <f t="shared" si="45"/>
        <v>2856</v>
      </c>
      <c r="AB2857" s="1" t="b">
        <f>AND('pg6'!S359&lt;&gt;"Cancelled",'pg6'!S359&lt;&gt;"Account",'pg6'!S359&lt;&gt;"Pending",'pg6'!S359&lt;&gt;"")</f>
        <v>0</v>
      </c>
      <c r="AC2857" s="1" t="str">
        <f>IF(AB2857=TRUE,'pg6'!C359,"")</f>
        <v/>
      </c>
      <c r="AD2857" s="1" t="str">
        <f>IF('pg6'!S359="Ordered",'pg6'!C359,"")</f>
        <v/>
      </c>
      <c r="AE2857" s="2" t="str">
        <f>IF('pg6'!C359&lt;&gt;"",COUNTIF(AD2:AD3002,'pg6'!C359)&gt;4,"--")</f>
        <v>--</v>
      </c>
      <c r="AF2857" s="1" t="str">
        <f>IF(startDate="",0,IF(AND('pg6'!T859&gt;=startDate,'pg6'!T859&lt;=endDate,'pg6'!R859&lt;&gt;""),'pg6'!R859,""))</f>
        <v/>
      </c>
      <c r="AG2857" s="110" t="str">
        <f>IF(AC2857="","",COUNTIFS(AC2:AC3002,AC2857))</f>
        <v/>
      </c>
      <c r="AH2857" s="2" t="str">
        <f ca="1">IFERROR(MONTH('pg6'!T359),"--")</f>
        <v>--</v>
      </c>
      <c r="AI2857" s="1">
        <f ca="1">COUNTIFS(AC2:AC3002,'pg6'!C359,AH2:AH3002,AH2857)</f>
        <v>0</v>
      </c>
    </row>
    <row r="2858" spans="27:35" ht="12.75" customHeight="1">
      <c r="AA2858" s="1">
        <f t="shared" si="45"/>
        <v>2857</v>
      </c>
      <c r="AB2858" s="1" t="b">
        <f>AND('pg6'!S360&lt;&gt;"Cancelled",'pg6'!S360&lt;&gt;"Account",'pg6'!S360&lt;&gt;"Pending",'pg6'!S360&lt;&gt;"")</f>
        <v>0</v>
      </c>
      <c r="AC2858" s="1" t="str">
        <f>IF(AB2858=TRUE,'pg6'!C360,"")</f>
        <v/>
      </c>
      <c r="AD2858" s="1" t="str">
        <f>IF('pg6'!S360="Ordered",'pg6'!C360,"")</f>
        <v/>
      </c>
      <c r="AE2858" s="2" t="str">
        <f>IF('pg6'!C360&lt;&gt;"",COUNTIF(AD2:AD3002,'pg6'!C360)&gt;4,"--")</f>
        <v>--</v>
      </c>
      <c r="AF2858" s="1" t="str">
        <f>IF(startDate="",0,IF(AND('pg6'!T860&gt;=startDate,'pg6'!T860&lt;=endDate,'pg6'!R860&lt;&gt;""),'pg6'!R860,""))</f>
        <v/>
      </c>
      <c r="AG2858" s="110" t="str">
        <f>IF(AC2858="","",COUNTIFS(AC2:AC3002,AC2858))</f>
        <v/>
      </c>
      <c r="AH2858" s="2" t="str">
        <f ca="1">IFERROR(MONTH('pg6'!T360),"--")</f>
        <v>--</v>
      </c>
      <c r="AI2858" s="1">
        <f ca="1">COUNTIFS(AC2:AC3002,'pg6'!C360,AH2:AH3002,AH2858)</f>
        <v>0</v>
      </c>
    </row>
    <row r="2859" spans="27:35" ht="12.75" customHeight="1">
      <c r="AA2859" s="1">
        <f t="shared" si="45"/>
        <v>2858</v>
      </c>
      <c r="AB2859" s="1" t="b">
        <f>AND('pg6'!S361&lt;&gt;"Cancelled",'pg6'!S361&lt;&gt;"Account",'pg6'!S361&lt;&gt;"Pending",'pg6'!S361&lt;&gt;"")</f>
        <v>0</v>
      </c>
      <c r="AC2859" s="1" t="str">
        <f>IF(AB2859=TRUE,'pg6'!C361,"")</f>
        <v/>
      </c>
      <c r="AD2859" s="1" t="str">
        <f>IF('pg6'!S361="Ordered",'pg6'!C361,"")</f>
        <v/>
      </c>
      <c r="AE2859" s="2" t="str">
        <f>IF('pg6'!C361&lt;&gt;"",COUNTIF(AD2:AD3002,'pg6'!C361)&gt;4,"--")</f>
        <v>--</v>
      </c>
      <c r="AF2859" s="1" t="str">
        <f>IF(startDate="",0,IF(AND('pg6'!T861&gt;=startDate,'pg6'!T861&lt;=endDate,'pg6'!R861&lt;&gt;""),'pg6'!R861,""))</f>
        <v/>
      </c>
      <c r="AG2859" s="110" t="str">
        <f>IF(AC2859="","",COUNTIFS(AC2:AC3002,AC2859))</f>
        <v/>
      </c>
      <c r="AH2859" s="2" t="str">
        <f ca="1">IFERROR(MONTH('pg6'!T361),"--")</f>
        <v>--</v>
      </c>
      <c r="AI2859" s="1">
        <f ca="1">COUNTIFS(AC2:AC3002,'pg6'!C361,AH2:AH3002,AH2859)</f>
        <v>0</v>
      </c>
    </row>
    <row r="2860" spans="27:35" ht="12.75" customHeight="1">
      <c r="AA2860" s="1">
        <f t="shared" si="45"/>
        <v>2859</v>
      </c>
      <c r="AB2860" s="1" t="b">
        <f>AND('pg6'!S362&lt;&gt;"Cancelled",'pg6'!S362&lt;&gt;"Account",'pg6'!S362&lt;&gt;"Pending",'pg6'!S362&lt;&gt;"")</f>
        <v>0</v>
      </c>
      <c r="AC2860" s="1" t="str">
        <f>IF(AB2860=TRUE,'pg6'!C362,"")</f>
        <v/>
      </c>
      <c r="AD2860" s="1" t="str">
        <f>IF('pg6'!S362="Ordered",'pg6'!C362,"")</f>
        <v/>
      </c>
      <c r="AE2860" s="2" t="str">
        <f>IF('pg6'!C362&lt;&gt;"",COUNTIF(AD2:AD3002,'pg6'!C362)&gt;4,"--")</f>
        <v>--</v>
      </c>
      <c r="AF2860" s="1" t="str">
        <f>IF(startDate="",0,IF(AND('pg6'!T862&gt;=startDate,'pg6'!T862&lt;=endDate,'pg6'!R862&lt;&gt;""),'pg6'!R862,""))</f>
        <v/>
      </c>
      <c r="AG2860" s="110" t="str">
        <f>IF(AC2860="","",COUNTIFS(AC2:AC3002,AC2860))</f>
        <v/>
      </c>
      <c r="AH2860" s="2" t="str">
        <f ca="1">IFERROR(MONTH('pg6'!T362),"--")</f>
        <v>--</v>
      </c>
      <c r="AI2860" s="1">
        <f ca="1">COUNTIFS(AC2:AC3002,'pg6'!C362,AH2:AH3002,AH2860)</f>
        <v>0</v>
      </c>
    </row>
    <row r="2861" spans="27:35" ht="12.75" customHeight="1">
      <c r="AA2861" s="1">
        <f t="shared" si="45"/>
        <v>2860</v>
      </c>
      <c r="AB2861" s="1" t="b">
        <f>AND('pg6'!S363&lt;&gt;"Cancelled",'pg6'!S363&lt;&gt;"Account",'pg6'!S363&lt;&gt;"Pending",'pg6'!S363&lt;&gt;"")</f>
        <v>0</v>
      </c>
      <c r="AC2861" s="1" t="str">
        <f>IF(AB2861=TRUE,'pg6'!C363,"")</f>
        <v/>
      </c>
      <c r="AD2861" s="1" t="str">
        <f>IF('pg6'!S363="Ordered",'pg6'!C363,"")</f>
        <v/>
      </c>
      <c r="AE2861" s="2" t="str">
        <f>IF('pg6'!C363&lt;&gt;"",COUNTIF(AD2:AD3002,'pg6'!C363)&gt;4,"--")</f>
        <v>--</v>
      </c>
      <c r="AF2861" s="1" t="str">
        <f>IF(startDate="",0,IF(AND('pg6'!T863&gt;=startDate,'pg6'!T863&lt;=endDate,'pg6'!R863&lt;&gt;""),'pg6'!R863,""))</f>
        <v/>
      </c>
      <c r="AG2861" s="110" t="str">
        <f>IF(AC2861="","",COUNTIFS(AC2:AC3002,AC2861))</f>
        <v/>
      </c>
      <c r="AH2861" s="2" t="str">
        <f ca="1">IFERROR(MONTH('pg6'!T363),"--")</f>
        <v>--</v>
      </c>
      <c r="AI2861" s="1">
        <f ca="1">COUNTIFS(AC2:AC3002,'pg6'!C363,AH2:AH3002,AH2861)</f>
        <v>0</v>
      </c>
    </row>
    <row r="2862" spans="27:35" ht="12.75" customHeight="1">
      <c r="AA2862" s="1">
        <f t="shared" si="45"/>
        <v>2861</v>
      </c>
      <c r="AB2862" s="1" t="b">
        <f>AND('pg6'!S364&lt;&gt;"Cancelled",'pg6'!S364&lt;&gt;"Account",'pg6'!S364&lt;&gt;"Pending",'pg6'!S364&lt;&gt;"")</f>
        <v>0</v>
      </c>
      <c r="AC2862" s="1" t="str">
        <f>IF(AB2862=TRUE,'pg6'!C364,"")</f>
        <v/>
      </c>
      <c r="AD2862" s="1" t="str">
        <f>IF('pg6'!S364="Ordered",'pg6'!C364,"")</f>
        <v/>
      </c>
      <c r="AE2862" s="2" t="str">
        <f>IF('pg6'!C364&lt;&gt;"",COUNTIF(AD2:AD3002,'pg6'!C364)&gt;4,"--")</f>
        <v>--</v>
      </c>
      <c r="AF2862" s="1" t="str">
        <f>IF(startDate="",0,IF(AND('pg6'!T864&gt;=startDate,'pg6'!T864&lt;=endDate,'pg6'!R864&lt;&gt;""),'pg6'!R864,""))</f>
        <v/>
      </c>
      <c r="AG2862" s="110" t="str">
        <f>IF(AC2862="","",COUNTIFS(AC2:AC3002,AC2862))</f>
        <v/>
      </c>
      <c r="AH2862" s="2" t="str">
        <f ca="1">IFERROR(MONTH('pg6'!T364),"--")</f>
        <v>--</v>
      </c>
      <c r="AI2862" s="1">
        <f ca="1">COUNTIFS(AC2:AC3002,'pg6'!C364,AH2:AH3002,AH2862)</f>
        <v>0</v>
      </c>
    </row>
    <row r="2863" spans="27:35" ht="12.75" customHeight="1">
      <c r="AA2863" s="1">
        <f t="shared" si="45"/>
        <v>2862</v>
      </c>
      <c r="AB2863" s="1" t="b">
        <f>AND('pg6'!S365&lt;&gt;"Cancelled",'pg6'!S365&lt;&gt;"Account",'pg6'!S365&lt;&gt;"Pending",'pg6'!S365&lt;&gt;"")</f>
        <v>0</v>
      </c>
      <c r="AC2863" s="1" t="str">
        <f>IF(AB2863=TRUE,'pg6'!C365,"")</f>
        <v/>
      </c>
      <c r="AD2863" s="1" t="str">
        <f>IF('pg6'!S365="Ordered",'pg6'!C365,"")</f>
        <v/>
      </c>
      <c r="AE2863" s="2" t="str">
        <f>IF('pg6'!C365&lt;&gt;"",COUNTIF(AD2:AD3002,'pg6'!C365)&gt;4,"--")</f>
        <v>--</v>
      </c>
      <c r="AF2863" s="1" t="str">
        <f>IF(startDate="",0,IF(AND('pg6'!T865&gt;=startDate,'pg6'!T865&lt;=endDate,'pg6'!R865&lt;&gt;""),'pg6'!R865,""))</f>
        <v/>
      </c>
      <c r="AG2863" s="110" t="str">
        <f>IF(AC2863="","",COUNTIFS(AC2:AC3002,AC2863))</f>
        <v/>
      </c>
      <c r="AH2863" s="2" t="str">
        <f ca="1">IFERROR(MONTH('pg6'!T365),"--")</f>
        <v>--</v>
      </c>
      <c r="AI2863" s="1">
        <f ca="1">COUNTIFS(AC2:AC3002,'pg6'!C365,AH2:AH3002,AH2863)</f>
        <v>0</v>
      </c>
    </row>
    <row r="2864" spans="27:35" ht="12.75" customHeight="1">
      <c r="AA2864" s="1">
        <f t="shared" si="45"/>
        <v>2863</v>
      </c>
      <c r="AB2864" s="1" t="b">
        <f>AND('pg6'!S366&lt;&gt;"Cancelled",'pg6'!S366&lt;&gt;"Account",'pg6'!S366&lt;&gt;"Pending",'pg6'!S366&lt;&gt;"")</f>
        <v>0</v>
      </c>
      <c r="AC2864" s="1" t="str">
        <f>IF(AB2864=TRUE,'pg6'!C366,"")</f>
        <v/>
      </c>
      <c r="AD2864" s="1" t="str">
        <f>IF('pg6'!S366="Ordered",'pg6'!C366,"")</f>
        <v/>
      </c>
      <c r="AE2864" s="2" t="str">
        <f>IF('pg6'!C366&lt;&gt;"",COUNTIF(AD2:AD3002,'pg6'!C366)&gt;4,"--")</f>
        <v>--</v>
      </c>
      <c r="AF2864" s="1" t="str">
        <f>IF(startDate="",0,IF(AND('pg6'!T866&gt;=startDate,'pg6'!T866&lt;=endDate,'pg6'!R866&lt;&gt;""),'pg6'!R866,""))</f>
        <v/>
      </c>
      <c r="AG2864" s="110" t="str">
        <f>IF(AC2864="","",COUNTIFS(AC2:AC3002,AC2864))</f>
        <v/>
      </c>
      <c r="AH2864" s="2" t="str">
        <f ca="1">IFERROR(MONTH('pg6'!T366),"--")</f>
        <v>--</v>
      </c>
      <c r="AI2864" s="1">
        <f ca="1">COUNTIFS(AC2:AC3002,'pg6'!C366,AH2:AH3002,AH2864)</f>
        <v>0</v>
      </c>
    </row>
    <row r="2865" spans="27:35" ht="12.75" customHeight="1">
      <c r="AA2865" s="1">
        <f t="shared" si="45"/>
        <v>2864</v>
      </c>
      <c r="AB2865" s="1" t="b">
        <f>AND('pg6'!S367&lt;&gt;"Cancelled",'pg6'!S367&lt;&gt;"Account",'pg6'!S367&lt;&gt;"Pending",'pg6'!S367&lt;&gt;"")</f>
        <v>0</v>
      </c>
      <c r="AC2865" s="1" t="str">
        <f>IF(AB2865=TRUE,'pg6'!C367,"")</f>
        <v/>
      </c>
      <c r="AD2865" s="1" t="str">
        <f>IF('pg6'!S367="Ordered",'pg6'!C367,"")</f>
        <v/>
      </c>
      <c r="AE2865" s="2" t="str">
        <f>IF('pg6'!C367&lt;&gt;"",COUNTIF(AD2:AD3002,'pg6'!C367)&gt;4,"--")</f>
        <v>--</v>
      </c>
      <c r="AF2865" s="1" t="str">
        <f>IF(startDate="",0,IF(AND('pg6'!T867&gt;=startDate,'pg6'!T867&lt;=endDate,'pg6'!R867&lt;&gt;""),'pg6'!R867,""))</f>
        <v/>
      </c>
      <c r="AG2865" s="110" t="str">
        <f>IF(AC2865="","",COUNTIFS(AC2:AC3002,AC2865))</f>
        <v/>
      </c>
      <c r="AH2865" s="2" t="str">
        <f ca="1">IFERROR(MONTH('pg6'!T367),"--")</f>
        <v>--</v>
      </c>
      <c r="AI2865" s="1">
        <f ca="1">COUNTIFS(AC2:AC3002,'pg6'!C367,AH2:AH3002,AH2865)</f>
        <v>0</v>
      </c>
    </row>
    <row r="2866" spans="27:35" ht="12.75" customHeight="1">
      <c r="AA2866" s="1">
        <f t="shared" si="45"/>
        <v>2865</v>
      </c>
      <c r="AB2866" s="1" t="b">
        <f>AND('pg6'!S368&lt;&gt;"Cancelled",'pg6'!S368&lt;&gt;"Account",'pg6'!S368&lt;&gt;"Pending",'pg6'!S368&lt;&gt;"")</f>
        <v>0</v>
      </c>
      <c r="AC2866" s="1" t="str">
        <f>IF(AB2866=TRUE,'pg6'!C368,"")</f>
        <v/>
      </c>
      <c r="AD2866" s="1" t="str">
        <f>IF('pg6'!S368="Ordered",'pg6'!C368,"")</f>
        <v/>
      </c>
      <c r="AE2866" s="2" t="str">
        <f>IF('pg6'!C368&lt;&gt;"",COUNTIF(AD2:AD3002,'pg6'!C368)&gt;4,"--")</f>
        <v>--</v>
      </c>
      <c r="AF2866" s="1" t="str">
        <f>IF(startDate="",0,IF(AND('pg6'!T868&gt;=startDate,'pg6'!T868&lt;=endDate,'pg6'!R868&lt;&gt;""),'pg6'!R868,""))</f>
        <v/>
      </c>
      <c r="AG2866" s="110" t="str">
        <f>IF(AC2866="","",COUNTIFS(AC2:AC3002,AC2866))</f>
        <v/>
      </c>
      <c r="AH2866" s="2" t="str">
        <f ca="1">IFERROR(MONTH('pg6'!T368),"--")</f>
        <v>--</v>
      </c>
      <c r="AI2866" s="1">
        <f ca="1">COUNTIFS(AC2:AC3002,'pg6'!C368,AH2:AH3002,AH2866)</f>
        <v>0</v>
      </c>
    </row>
    <row r="2867" spans="27:35" ht="12.75" customHeight="1">
      <c r="AA2867" s="1">
        <f t="shared" si="45"/>
        <v>2866</v>
      </c>
      <c r="AB2867" s="1" t="b">
        <f>AND('pg6'!S369&lt;&gt;"Cancelled",'pg6'!S369&lt;&gt;"Account",'pg6'!S369&lt;&gt;"Pending",'pg6'!S369&lt;&gt;"")</f>
        <v>0</v>
      </c>
      <c r="AC2867" s="1" t="str">
        <f>IF(AB2867=TRUE,'pg6'!C369,"")</f>
        <v/>
      </c>
      <c r="AD2867" s="1" t="str">
        <f>IF('pg6'!S369="Ordered",'pg6'!C369,"")</f>
        <v/>
      </c>
      <c r="AE2867" s="2" t="str">
        <f>IF('pg6'!C369&lt;&gt;"",COUNTIF(AD2:AD3002,'pg6'!C369)&gt;4,"--")</f>
        <v>--</v>
      </c>
      <c r="AF2867" s="1" t="str">
        <f>IF(startDate="",0,IF(AND('pg6'!T869&gt;=startDate,'pg6'!T869&lt;=endDate,'pg6'!R869&lt;&gt;""),'pg6'!R869,""))</f>
        <v/>
      </c>
      <c r="AG2867" s="110" t="str">
        <f>IF(AC2867="","",COUNTIFS(AC2:AC3002,AC2867))</f>
        <v/>
      </c>
      <c r="AH2867" s="2" t="str">
        <f ca="1">IFERROR(MONTH('pg6'!T369),"--")</f>
        <v>--</v>
      </c>
      <c r="AI2867" s="1">
        <f ca="1">COUNTIFS(AC2:AC3002,'pg6'!C369,AH2:AH3002,AH2867)</f>
        <v>0</v>
      </c>
    </row>
    <row r="2868" spans="27:35" ht="12.75" customHeight="1">
      <c r="AA2868" s="1">
        <f t="shared" si="45"/>
        <v>2867</v>
      </c>
      <c r="AB2868" s="1" t="b">
        <f>AND('pg6'!S370&lt;&gt;"Cancelled",'pg6'!S370&lt;&gt;"Account",'pg6'!S370&lt;&gt;"Pending",'pg6'!S370&lt;&gt;"")</f>
        <v>0</v>
      </c>
      <c r="AC2868" s="1" t="str">
        <f>IF(AB2868=TRUE,'pg6'!C370,"")</f>
        <v/>
      </c>
      <c r="AD2868" s="1" t="str">
        <f>IF('pg6'!S370="Ordered",'pg6'!C370,"")</f>
        <v/>
      </c>
      <c r="AE2868" s="2" t="str">
        <f>IF('pg6'!C370&lt;&gt;"",COUNTIF(AD2:AD3002,'pg6'!C370)&gt;4,"--")</f>
        <v>--</v>
      </c>
      <c r="AF2868" s="1" t="str">
        <f>IF(startDate="",0,IF(AND('pg6'!T870&gt;=startDate,'pg6'!T870&lt;=endDate,'pg6'!R870&lt;&gt;""),'pg6'!R870,""))</f>
        <v/>
      </c>
      <c r="AG2868" s="110" t="str">
        <f>IF(AC2868="","",COUNTIFS(AC2:AC3002,AC2868))</f>
        <v/>
      </c>
      <c r="AH2868" s="2" t="str">
        <f ca="1">IFERROR(MONTH('pg6'!T370),"--")</f>
        <v>--</v>
      </c>
      <c r="AI2868" s="1">
        <f ca="1">COUNTIFS(AC2:AC3002,'pg6'!C370,AH2:AH3002,AH2868)</f>
        <v>0</v>
      </c>
    </row>
    <row r="2869" spans="27:35" ht="12.75" customHeight="1">
      <c r="AA2869" s="1">
        <f t="shared" si="45"/>
        <v>2868</v>
      </c>
      <c r="AB2869" s="1" t="b">
        <f>AND('pg6'!S371&lt;&gt;"Cancelled",'pg6'!S371&lt;&gt;"Account",'pg6'!S371&lt;&gt;"Pending",'pg6'!S371&lt;&gt;"")</f>
        <v>0</v>
      </c>
      <c r="AC2869" s="1" t="str">
        <f>IF(AB2869=TRUE,'pg6'!C371,"")</f>
        <v/>
      </c>
      <c r="AD2869" s="1" t="str">
        <f>IF('pg6'!S371="Ordered",'pg6'!C371,"")</f>
        <v/>
      </c>
      <c r="AE2869" s="2" t="str">
        <f>IF('pg6'!C371&lt;&gt;"",COUNTIF(AD2:AD3002,'pg6'!C371)&gt;4,"--")</f>
        <v>--</v>
      </c>
      <c r="AF2869" s="1" t="str">
        <f>IF(startDate="",0,IF(AND('pg6'!T871&gt;=startDate,'pg6'!T871&lt;=endDate,'pg6'!R871&lt;&gt;""),'pg6'!R871,""))</f>
        <v/>
      </c>
      <c r="AG2869" s="110" t="str">
        <f>IF(AC2869="","",COUNTIFS(AC2:AC3002,AC2869))</f>
        <v/>
      </c>
      <c r="AH2869" s="2" t="str">
        <f ca="1">IFERROR(MONTH('pg6'!T371),"--")</f>
        <v>--</v>
      </c>
      <c r="AI2869" s="1">
        <f ca="1">COUNTIFS(AC2:AC3002,'pg6'!C371,AH2:AH3002,AH2869)</f>
        <v>0</v>
      </c>
    </row>
    <row r="2870" spans="27:35" ht="12.75" customHeight="1">
      <c r="AA2870" s="1">
        <f t="shared" si="45"/>
        <v>2869</v>
      </c>
      <c r="AB2870" s="1" t="b">
        <f>AND('pg6'!S372&lt;&gt;"Cancelled",'pg6'!S372&lt;&gt;"Account",'pg6'!S372&lt;&gt;"Pending",'pg6'!S372&lt;&gt;"")</f>
        <v>0</v>
      </c>
      <c r="AC2870" s="1" t="str">
        <f>IF(AB2870=TRUE,'pg6'!C372,"")</f>
        <v/>
      </c>
      <c r="AD2870" s="1" t="str">
        <f>IF('pg6'!S372="Ordered",'pg6'!C372,"")</f>
        <v/>
      </c>
      <c r="AE2870" s="2" t="str">
        <f>IF('pg6'!C372&lt;&gt;"",COUNTIF(AD2:AD3002,'pg6'!C372)&gt;4,"--")</f>
        <v>--</v>
      </c>
      <c r="AF2870" s="1" t="str">
        <f>IF(startDate="",0,IF(AND('pg6'!T872&gt;=startDate,'pg6'!T872&lt;=endDate,'pg6'!R872&lt;&gt;""),'pg6'!R872,""))</f>
        <v/>
      </c>
      <c r="AG2870" s="110" t="str">
        <f>IF(AC2870="","",COUNTIFS(AC2:AC3002,AC2870))</f>
        <v/>
      </c>
      <c r="AH2870" s="2" t="str">
        <f ca="1">IFERROR(MONTH('pg6'!T372),"--")</f>
        <v>--</v>
      </c>
      <c r="AI2870" s="1">
        <f ca="1">COUNTIFS(AC2:AC3002,'pg6'!C372,AH2:AH3002,AH2870)</f>
        <v>0</v>
      </c>
    </row>
    <row r="2871" spans="27:35" ht="12.75" customHeight="1">
      <c r="AA2871" s="1">
        <f t="shared" si="45"/>
        <v>2870</v>
      </c>
      <c r="AB2871" s="1" t="b">
        <f>AND('pg6'!S373&lt;&gt;"Cancelled",'pg6'!S373&lt;&gt;"Account",'pg6'!S373&lt;&gt;"Pending",'pg6'!S373&lt;&gt;"")</f>
        <v>0</v>
      </c>
      <c r="AC2871" s="1" t="str">
        <f>IF(AB2871=TRUE,'pg6'!C373,"")</f>
        <v/>
      </c>
      <c r="AD2871" s="1" t="str">
        <f>IF('pg6'!S373="Ordered",'pg6'!C373,"")</f>
        <v/>
      </c>
      <c r="AE2871" s="2" t="str">
        <f>IF('pg6'!C373&lt;&gt;"",COUNTIF(AD2:AD3002,'pg6'!C373)&gt;4,"--")</f>
        <v>--</v>
      </c>
      <c r="AF2871" s="1" t="str">
        <f>IF(startDate="",0,IF(AND('pg6'!T873&gt;=startDate,'pg6'!T873&lt;=endDate,'pg6'!R873&lt;&gt;""),'pg6'!R873,""))</f>
        <v/>
      </c>
      <c r="AG2871" s="110" t="str">
        <f>IF(AC2871="","",COUNTIFS(AC2:AC3002,AC2871))</f>
        <v/>
      </c>
      <c r="AH2871" s="2" t="str">
        <f ca="1">IFERROR(MONTH('pg6'!T373),"--")</f>
        <v>--</v>
      </c>
      <c r="AI2871" s="1">
        <f ca="1">COUNTIFS(AC2:AC3002,'pg6'!C373,AH2:AH3002,AH2871)</f>
        <v>0</v>
      </c>
    </row>
    <row r="2872" spans="27:35" ht="12.75" customHeight="1">
      <c r="AA2872" s="1">
        <f t="shared" si="45"/>
        <v>2871</v>
      </c>
      <c r="AB2872" s="1" t="b">
        <f>AND('pg6'!S374&lt;&gt;"Cancelled",'pg6'!S374&lt;&gt;"Account",'pg6'!S374&lt;&gt;"Pending",'pg6'!S374&lt;&gt;"")</f>
        <v>0</v>
      </c>
      <c r="AC2872" s="1" t="str">
        <f>IF(AB2872=TRUE,'pg6'!C374,"")</f>
        <v/>
      </c>
      <c r="AD2872" s="1" t="str">
        <f>IF('pg6'!S374="Ordered",'pg6'!C374,"")</f>
        <v/>
      </c>
      <c r="AE2872" s="2" t="str">
        <f>IF('pg6'!C374&lt;&gt;"",COUNTIF(AD2:AD3002,'pg6'!C374)&gt;4,"--")</f>
        <v>--</v>
      </c>
      <c r="AF2872" s="1" t="str">
        <f>IF(startDate="",0,IF(AND('pg6'!T874&gt;=startDate,'pg6'!T874&lt;=endDate,'pg6'!R874&lt;&gt;""),'pg6'!R874,""))</f>
        <v/>
      </c>
      <c r="AG2872" s="110" t="str">
        <f>IF(AC2872="","",COUNTIFS(AC2:AC3002,AC2872))</f>
        <v/>
      </c>
      <c r="AH2872" s="2" t="str">
        <f ca="1">IFERROR(MONTH('pg6'!T374),"--")</f>
        <v>--</v>
      </c>
      <c r="AI2872" s="1">
        <f ca="1">COUNTIFS(AC2:AC3002,'pg6'!C374,AH2:AH3002,AH2872)</f>
        <v>0</v>
      </c>
    </row>
    <row r="2873" spans="27:35" ht="12.75" customHeight="1">
      <c r="AA2873" s="1">
        <f t="shared" si="45"/>
        <v>2872</v>
      </c>
      <c r="AB2873" s="1" t="b">
        <f>AND('pg6'!S375&lt;&gt;"Cancelled",'pg6'!S375&lt;&gt;"Account",'pg6'!S375&lt;&gt;"Pending",'pg6'!S375&lt;&gt;"")</f>
        <v>0</v>
      </c>
      <c r="AC2873" s="1" t="str">
        <f>IF(AB2873=TRUE,'pg6'!C375,"")</f>
        <v/>
      </c>
      <c r="AD2873" s="1" t="str">
        <f>IF('pg6'!S375="Ordered",'pg6'!C375,"")</f>
        <v/>
      </c>
      <c r="AE2873" s="2" t="str">
        <f>IF('pg6'!C375&lt;&gt;"",COUNTIF(AD2:AD3002,'pg6'!C375)&gt;4,"--")</f>
        <v>--</v>
      </c>
      <c r="AF2873" s="1" t="str">
        <f>IF(startDate="",0,IF(AND('pg6'!T875&gt;=startDate,'pg6'!T875&lt;=endDate,'pg6'!R875&lt;&gt;""),'pg6'!R875,""))</f>
        <v/>
      </c>
      <c r="AG2873" s="110" t="str">
        <f>IF(AC2873="","",COUNTIFS(AC2:AC3002,AC2873))</f>
        <v/>
      </c>
      <c r="AH2873" s="2" t="str">
        <f ca="1">IFERROR(MONTH('pg6'!T375),"--")</f>
        <v>--</v>
      </c>
      <c r="AI2873" s="1">
        <f ca="1">COUNTIFS(AC2:AC3002,'pg6'!C375,AH2:AH3002,AH2873)</f>
        <v>0</v>
      </c>
    </row>
    <row r="2874" spans="27:35" ht="12.75" customHeight="1">
      <c r="AA2874" s="1">
        <f t="shared" si="45"/>
        <v>2873</v>
      </c>
      <c r="AB2874" s="1" t="b">
        <f>AND('pg6'!S376&lt;&gt;"Cancelled",'pg6'!S376&lt;&gt;"Account",'pg6'!S376&lt;&gt;"Pending",'pg6'!S376&lt;&gt;"")</f>
        <v>0</v>
      </c>
      <c r="AC2874" s="1" t="str">
        <f>IF(AB2874=TRUE,'pg6'!C376,"")</f>
        <v/>
      </c>
      <c r="AD2874" s="1" t="str">
        <f>IF('pg6'!S376="Ordered",'pg6'!C376,"")</f>
        <v/>
      </c>
      <c r="AE2874" s="2" t="str">
        <f>IF('pg6'!C376&lt;&gt;"",COUNTIF(AD2:AD3002,'pg6'!C376)&gt;4,"--")</f>
        <v>--</v>
      </c>
      <c r="AF2874" s="1" t="str">
        <f>IF(startDate="",0,IF(AND('pg6'!T876&gt;=startDate,'pg6'!T876&lt;=endDate,'pg6'!R876&lt;&gt;""),'pg6'!R876,""))</f>
        <v/>
      </c>
      <c r="AG2874" s="110" t="str">
        <f>IF(AC2874="","",COUNTIFS(AC2:AC3002,AC2874))</f>
        <v/>
      </c>
      <c r="AH2874" s="2" t="str">
        <f ca="1">IFERROR(MONTH('pg6'!T376),"--")</f>
        <v>--</v>
      </c>
      <c r="AI2874" s="1">
        <f ca="1">COUNTIFS(AC2:AC3002,'pg6'!C376,AH2:AH3002,AH2874)</f>
        <v>0</v>
      </c>
    </row>
    <row r="2875" spans="27:35" ht="12.75" customHeight="1">
      <c r="AA2875" s="1">
        <f t="shared" si="45"/>
        <v>2874</v>
      </c>
      <c r="AB2875" s="1" t="b">
        <f>AND('pg6'!S377&lt;&gt;"Cancelled",'pg6'!S377&lt;&gt;"Account",'pg6'!S377&lt;&gt;"Pending",'pg6'!S377&lt;&gt;"")</f>
        <v>0</v>
      </c>
      <c r="AC2875" s="1" t="str">
        <f>IF(AB2875=TRUE,'pg6'!C377,"")</f>
        <v/>
      </c>
      <c r="AD2875" s="1" t="str">
        <f>IF('pg6'!S377="Ordered",'pg6'!C377,"")</f>
        <v/>
      </c>
      <c r="AE2875" s="2" t="str">
        <f>IF('pg6'!C377&lt;&gt;"",COUNTIF(AD2:AD3002,'pg6'!C377)&gt;4,"--")</f>
        <v>--</v>
      </c>
      <c r="AF2875" s="1" t="str">
        <f>IF(startDate="",0,IF(AND('pg6'!T877&gt;=startDate,'pg6'!T877&lt;=endDate,'pg6'!R877&lt;&gt;""),'pg6'!R877,""))</f>
        <v/>
      </c>
      <c r="AG2875" s="110" t="str">
        <f>IF(AC2875="","",COUNTIFS(AC2:AC3002,AC2875))</f>
        <v/>
      </c>
      <c r="AH2875" s="2" t="str">
        <f ca="1">IFERROR(MONTH('pg6'!T377),"--")</f>
        <v>--</v>
      </c>
      <c r="AI2875" s="1">
        <f ca="1">COUNTIFS(AC2:AC3002,'pg6'!C377,AH2:AH3002,AH2875)</f>
        <v>0</v>
      </c>
    </row>
    <row r="2876" spans="27:35" ht="12.75" customHeight="1">
      <c r="AA2876" s="1">
        <f t="shared" si="45"/>
        <v>2875</v>
      </c>
      <c r="AB2876" s="1" t="b">
        <f>AND('pg6'!S378&lt;&gt;"Cancelled",'pg6'!S378&lt;&gt;"Account",'pg6'!S378&lt;&gt;"Pending",'pg6'!S378&lt;&gt;"")</f>
        <v>0</v>
      </c>
      <c r="AC2876" s="1" t="str">
        <f>IF(AB2876=TRUE,'pg6'!C378,"")</f>
        <v/>
      </c>
      <c r="AD2876" s="1" t="str">
        <f>IF('pg6'!S378="Ordered",'pg6'!C378,"")</f>
        <v/>
      </c>
      <c r="AE2876" s="2" t="str">
        <f>IF('pg6'!C378&lt;&gt;"",COUNTIF(AD2:AD3002,'pg6'!C378)&gt;4,"--")</f>
        <v>--</v>
      </c>
      <c r="AF2876" s="1" t="str">
        <f>IF(startDate="",0,IF(AND('pg6'!T878&gt;=startDate,'pg6'!T878&lt;=endDate,'pg6'!R878&lt;&gt;""),'pg6'!R878,""))</f>
        <v/>
      </c>
      <c r="AG2876" s="110" t="str">
        <f>IF(AC2876="","",COUNTIFS(AC2:AC3002,AC2876))</f>
        <v/>
      </c>
      <c r="AH2876" s="2" t="str">
        <f ca="1">IFERROR(MONTH('pg6'!T378),"--")</f>
        <v>--</v>
      </c>
      <c r="AI2876" s="1">
        <f ca="1">COUNTIFS(AC2:AC3002,'pg6'!C378,AH2:AH3002,AH2876)</f>
        <v>0</v>
      </c>
    </row>
    <row r="2877" spans="27:35" ht="12.75" customHeight="1">
      <c r="AA2877" s="1">
        <f t="shared" si="45"/>
        <v>2876</v>
      </c>
      <c r="AB2877" s="1" t="b">
        <f>AND('pg6'!S379&lt;&gt;"Cancelled",'pg6'!S379&lt;&gt;"Account",'pg6'!S379&lt;&gt;"Pending",'pg6'!S379&lt;&gt;"")</f>
        <v>0</v>
      </c>
      <c r="AC2877" s="1" t="str">
        <f>IF(AB2877=TRUE,'pg6'!C379,"")</f>
        <v/>
      </c>
      <c r="AD2877" s="1" t="str">
        <f>IF('pg6'!S379="Ordered",'pg6'!C379,"")</f>
        <v/>
      </c>
      <c r="AE2877" s="2" t="str">
        <f>IF('pg6'!C379&lt;&gt;"",COUNTIF(AD2:AD3002,'pg6'!C379)&gt;4,"--")</f>
        <v>--</v>
      </c>
      <c r="AF2877" s="1" t="str">
        <f>IF(startDate="",0,IF(AND('pg6'!T879&gt;=startDate,'pg6'!T879&lt;=endDate,'pg6'!R879&lt;&gt;""),'pg6'!R879,""))</f>
        <v/>
      </c>
      <c r="AG2877" s="110" t="str">
        <f>IF(AC2877="","",COUNTIFS(AC2:AC3002,AC2877))</f>
        <v/>
      </c>
      <c r="AH2877" s="2" t="str">
        <f ca="1">IFERROR(MONTH('pg6'!T379),"--")</f>
        <v>--</v>
      </c>
      <c r="AI2877" s="1">
        <f ca="1">COUNTIFS(AC2:AC3002,'pg6'!C379,AH2:AH3002,AH2877)</f>
        <v>0</v>
      </c>
    </row>
    <row r="2878" spans="27:35" ht="12.75" customHeight="1">
      <c r="AA2878" s="1">
        <f t="shared" si="45"/>
        <v>2877</v>
      </c>
      <c r="AB2878" s="1" t="b">
        <f>AND('pg6'!S380&lt;&gt;"Cancelled",'pg6'!S380&lt;&gt;"Account",'pg6'!S380&lt;&gt;"Pending",'pg6'!S380&lt;&gt;"")</f>
        <v>0</v>
      </c>
      <c r="AC2878" s="1" t="str">
        <f>IF(AB2878=TRUE,'pg6'!C380,"")</f>
        <v/>
      </c>
      <c r="AD2878" s="1" t="str">
        <f>IF('pg6'!S380="Ordered",'pg6'!C380,"")</f>
        <v/>
      </c>
      <c r="AE2878" s="2" t="str">
        <f>IF('pg6'!C380&lt;&gt;"",COUNTIF(AD2:AD3002,'pg6'!C380)&gt;4,"--")</f>
        <v>--</v>
      </c>
      <c r="AF2878" s="1" t="str">
        <f>IF(startDate="",0,IF(AND('pg6'!T880&gt;=startDate,'pg6'!T880&lt;=endDate,'pg6'!R880&lt;&gt;""),'pg6'!R880,""))</f>
        <v/>
      </c>
      <c r="AG2878" s="110" t="str">
        <f>IF(AC2878="","",COUNTIFS(AC2:AC3002,AC2878))</f>
        <v/>
      </c>
      <c r="AH2878" s="2" t="str">
        <f ca="1">IFERROR(MONTH('pg6'!T380),"--")</f>
        <v>--</v>
      </c>
      <c r="AI2878" s="1">
        <f ca="1">COUNTIFS(AC2:AC3002,'pg6'!C380,AH2:AH3002,AH2878)</f>
        <v>0</v>
      </c>
    </row>
    <row r="2879" spans="27:35" ht="12.75" customHeight="1">
      <c r="AA2879" s="1">
        <f t="shared" si="45"/>
        <v>2878</v>
      </c>
      <c r="AB2879" s="1" t="b">
        <f>AND('pg6'!S381&lt;&gt;"Cancelled",'pg6'!S381&lt;&gt;"Account",'pg6'!S381&lt;&gt;"Pending",'pg6'!S381&lt;&gt;"")</f>
        <v>0</v>
      </c>
      <c r="AC2879" s="1" t="str">
        <f>IF(AB2879=TRUE,'pg6'!C381,"")</f>
        <v/>
      </c>
      <c r="AD2879" s="1" t="str">
        <f>IF('pg6'!S381="Ordered",'pg6'!C381,"")</f>
        <v/>
      </c>
      <c r="AE2879" s="2" t="str">
        <f>IF('pg6'!C381&lt;&gt;"",COUNTIF(AD2:AD3002,'pg6'!C381)&gt;4,"--")</f>
        <v>--</v>
      </c>
      <c r="AF2879" s="1" t="str">
        <f>IF(startDate="",0,IF(AND('pg6'!T881&gt;=startDate,'pg6'!T881&lt;=endDate,'pg6'!R881&lt;&gt;""),'pg6'!R881,""))</f>
        <v/>
      </c>
      <c r="AG2879" s="110" t="str">
        <f>IF(AC2879="","",COUNTIFS(AC2:AC3002,AC2879))</f>
        <v/>
      </c>
      <c r="AH2879" s="2" t="str">
        <f ca="1">IFERROR(MONTH('pg6'!T381),"--")</f>
        <v>--</v>
      </c>
      <c r="AI2879" s="1">
        <f ca="1">COUNTIFS(AC2:AC3002,'pg6'!C381,AH2:AH3002,AH2879)</f>
        <v>0</v>
      </c>
    </row>
    <row r="2880" spans="27:35" ht="12.75" customHeight="1">
      <c r="AA2880" s="1">
        <f t="shared" si="45"/>
        <v>2879</v>
      </c>
      <c r="AB2880" s="1" t="b">
        <f>AND('pg6'!S382&lt;&gt;"Cancelled",'pg6'!S382&lt;&gt;"Account",'pg6'!S382&lt;&gt;"Pending",'pg6'!S382&lt;&gt;"")</f>
        <v>0</v>
      </c>
      <c r="AC2880" s="1" t="str">
        <f>IF(AB2880=TRUE,'pg6'!C382,"")</f>
        <v/>
      </c>
      <c r="AD2880" s="1" t="str">
        <f>IF('pg6'!S382="Ordered",'pg6'!C382,"")</f>
        <v/>
      </c>
      <c r="AE2880" s="2" t="str">
        <f>IF('pg6'!C382&lt;&gt;"",COUNTIF(AD2:AD3002,'pg6'!C382)&gt;4,"--")</f>
        <v>--</v>
      </c>
      <c r="AF2880" s="1" t="str">
        <f>IF(startDate="",0,IF(AND('pg6'!T882&gt;=startDate,'pg6'!T882&lt;=endDate,'pg6'!R882&lt;&gt;""),'pg6'!R882,""))</f>
        <v/>
      </c>
      <c r="AG2880" s="110" t="str">
        <f>IF(AC2880="","",COUNTIFS(AC2:AC3002,AC2880))</f>
        <v/>
      </c>
      <c r="AH2880" s="2" t="str">
        <f ca="1">IFERROR(MONTH('pg6'!T382),"--")</f>
        <v>--</v>
      </c>
      <c r="AI2880" s="1">
        <f ca="1">COUNTIFS(AC2:AC3002,'pg6'!C382,AH2:AH3002,AH2880)</f>
        <v>0</v>
      </c>
    </row>
    <row r="2881" spans="27:35" ht="12.75" customHeight="1">
      <c r="AA2881" s="1">
        <f t="shared" si="45"/>
        <v>2880</v>
      </c>
      <c r="AB2881" s="1" t="b">
        <f>AND('pg6'!S383&lt;&gt;"Cancelled",'pg6'!S383&lt;&gt;"Account",'pg6'!S383&lt;&gt;"Pending",'pg6'!S383&lt;&gt;"")</f>
        <v>0</v>
      </c>
      <c r="AC2881" s="1" t="str">
        <f>IF(AB2881=TRUE,'pg6'!C383,"")</f>
        <v/>
      </c>
      <c r="AD2881" s="1" t="str">
        <f>IF('pg6'!S383="Ordered",'pg6'!C383,"")</f>
        <v/>
      </c>
      <c r="AE2881" s="2" t="str">
        <f>IF('pg6'!C383&lt;&gt;"",COUNTIF(AD2:AD3002,'pg6'!C383)&gt;4,"--")</f>
        <v>--</v>
      </c>
      <c r="AF2881" s="1" t="str">
        <f>IF(startDate="",0,IF(AND('pg6'!T883&gt;=startDate,'pg6'!T883&lt;=endDate,'pg6'!R883&lt;&gt;""),'pg6'!R883,""))</f>
        <v/>
      </c>
      <c r="AG2881" s="110" t="str">
        <f>IF(AC2881="","",COUNTIFS(AC2:AC3002,AC2881))</f>
        <v/>
      </c>
      <c r="AH2881" s="2" t="str">
        <f ca="1">IFERROR(MONTH('pg6'!T383),"--")</f>
        <v>--</v>
      </c>
      <c r="AI2881" s="1">
        <f ca="1">COUNTIFS(AC2:AC3002,'pg6'!C383,AH2:AH3002,AH2881)</f>
        <v>0</v>
      </c>
    </row>
    <row r="2882" spans="27:35" ht="12.75" customHeight="1">
      <c r="AA2882" s="1">
        <f t="shared" si="45"/>
        <v>2881</v>
      </c>
      <c r="AB2882" s="1" t="b">
        <f>AND('pg6'!S384&lt;&gt;"Cancelled",'pg6'!S384&lt;&gt;"Account",'pg6'!S384&lt;&gt;"Pending",'pg6'!S384&lt;&gt;"")</f>
        <v>0</v>
      </c>
      <c r="AC2882" s="1" t="str">
        <f>IF(AB2882=TRUE,'pg6'!C384,"")</f>
        <v/>
      </c>
      <c r="AD2882" s="1" t="str">
        <f>IF('pg6'!S384="Ordered",'pg6'!C384,"")</f>
        <v/>
      </c>
      <c r="AE2882" s="2" t="str">
        <f>IF('pg6'!C384&lt;&gt;"",COUNTIF(AD2:AD3002,'pg6'!C384)&gt;4,"--")</f>
        <v>--</v>
      </c>
      <c r="AF2882" s="1" t="str">
        <f>IF(startDate="",0,IF(AND('pg6'!T884&gt;=startDate,'pg6'!T884&lt;=endDate,'pg6'!R884&lt;&gt;""),'pg6'!R884,""))</f>
        <v/>
      </c>
      <c r="AG2882" s="110" t="str">
        <f>IF(AC2882="","",COUNTIFS(AC2:AC3002,AC2882))</f>
        <v/>
      </c>
      <c r="AH2882" s="2" t="str">
        <f ca="1">IFERROR(MONTH('pg6'!T384),"--")</f>
        <v>--</v>
      </c>
      <c r="AI2882" s="1">
        <f ca="1">COUNTIFS(AC2:AC3002,'pg6'!C384,AH2:AH3002,AH2882)</f>
        <v>0</v>
      </c>
    </row>
    <row r="2883" spans="27:35" ht="12.75" customHeight="1">
      <c r="AA2883" s="1">
        <f t="shared" si="45"/>
        <v>2882</v>
      </c>
      <c r="AB2883" s="1" t="b">
        <f>AND('pg6'!S385&lt;&gt;"Cancelled",'pg6'!S385&lt;&gt;"Account",'pg6'!S385&lt;&gt;"Pending",'pg6'!S385&lt;&gt;"")</f>
        <v>0</v>
      </c>
      <c r="AC2883" s="1" t="str">
        <f>IF(AB2883=TRUE,'pg6'!C385,"")</f>
        <v/>
      </c>
      <c r="AD2883" s="1" t="str">
        <f>IF('pg6'!S385="Ordered",'pg6'!C385,"")</f>
        <v/>
      </c>
      <c r="AE2883" s="2" t="str">
        <f>IF('pg6'!C385&lt;&gt;"",COUNTIF(AD2:AD3002,'pg6'!C385)&gt;4,"--")</f>
        <v>--</v>
      </c>
      <c r="AF2883" s="1" t="str">
        <f>IF(startDate="",0,IF(AND('pg6'!T885&gt;=startDate,'pg6'!T885&lt;=endDate,'pg6'!R885&lt;&gt;""),'pg6'!R885,""))</f>
        <v/>
      </c>
      <c r="AG2883" s="110" t="str">
        <f>IF(AC2883="","",COUNTIFS(AC2:AC3002,AC2883))</f>
        <v/>
      </c>
      <c r="AH2883" s="2" t="str">
        <f ca="1">IFERROR(MONTH('pg6'!T385),"--")</f>
        <v>--</v>
      </c>
      <c r="AI2883" s="1">
        <f ca="1">COUNTIFS(AC2:AC3002,'pg6'!C385,AH2:AH3002,AH2883)</f>
        <v>0</v>
      </c>
    </row>
    <row r="2884" spans="27:35" ht="12.75" customHeight="1">
      <c r="AA2884" s="1">
        <f t="shared" ref="AA2884:AA2947" si="46">AA2883+1</f>
        <v>2883</v>
      </c>
      <c r="AB2884" s="1" t="b">
        <f>AND('pg6'!S386&lt;&gt;"Cancelled",'pg6'!S386&lt;&gt;"Account",'pg6'!S386&lt;&gt;"Pending",'pg6'!S386&lt;&gt;"")</f>
        <v>0</v>
      </c>
      <c r="AC2884" s="1" t="str">
        <f>IF(AB2884=TRUE,'pg6'!C386,"")</f>
        <v/>
      </c>
      <c r="AD2884" s="1" t="str">
        <f>IF('pg6'!S386="Ordered",'pg6'!C386,"")</f>
        <v/>
      </c>
      <c r="AE2884" s="2" t="str">
        <f>IF('pg6'!C386&lt;&gt;"",COUNTIF(AD2:AD3002,'pg6'!C386)&gt;4,"--")</f>
        <v>--</v>
      </c>
      <c r="AF2884" s="1" t="str">
        <f>IF(startDate="",0,IF(AND('pg6'!T886&gt;=startDate,'pg6'!T886&lt;=endDate,'pg6'!R886&lt;&gt;""),'pg6'!R886,""))</f>
        <v/>
      </c>
      <c r="AG2884" s="110" t="str">
        <f>IF(AC2884="","",COUNTIFS(AC2:AC3002,AC2884))</f>
        <v/>
      </c>
      <c r="AH2884" s="2" t="str">
        <f ca="1">IFERROR(MONTH('pg6'!T386),"--")</f>
        <v>--</v>
      </c>
      <c r="AI2884" s="1">
        <f ca="1">COUNTIFS(AC2:AC3002,'pg6'!C386,AH2:AH3002,AH2884)</f>
        <v>0</v>
      </c>
    </row>
    <row r="2885" spans="27:35" ht="12.75" customHeight="1">
      <c r="AA2885" s="1">
        <f t="shared" si="46"/>
        <v>2884</v>
      </c>
      <c r="AB2885" s="1" t="b">
        <f>AND('pg6'!S387&lt;&gt;"Cancelled",'pg6'!S387&lt;&gt;"Account",'pg6'!S387&lt;&gt;"Pending",'pg6'!S387&lt;&gt;"")</f>
        <v>0</v>
      </c>
      <c r="AC2885" s="1" t="str">
        <f>IF(AB2885=TRUE,'pg6'!C387,"")</f>
        <v/>
      </c>
      <c r="AD2885" s="1" t="str">
        <f>IF('pg6'!S387="Ordered",'pg6'!C387,"")</f>
        <v/>
      </c>
      <c r="AE2885" s="2" t="str">
        <f>IF('pg6'!C387&lt;&gt;"",COUNTIF(AD2:AD3002,'pg6'!C387)&gt;4,"--")</f>
        <v>--</v>
      </c>
      <c r="AF2885" s="1" t="str">
        <f>IF(startDate="",0,IF(AND('pg6'!T887&gt;=startDate,'pg6'!T887&lt;=endDate,'pg6'!R887&lt;&gt;""),'pg6'!R887,""))</f>
        <v/>
      </c>
      <c r="AG2885" s="110" t="str">
        <f>IF(AC2885="","",COUNTIFS(AC2:AC3002,AC2885))</f>
        <v/>
      </c>
      <c r="AH2885" s="2" t="str">
        <f ca="1">IFERROR(MONTH('pg6'!T387),"--")</f>
        <v>--</v>
      </c>
      <c r="AI2885" s="1">
        <f ca="1">COUNTIFS(AC2:AC3002,'pg6'!C387,AH2:AH3002,AH2885)</f>
        <v>0</v>
      </c>
    </row>
    <row r="2886" spans="27:35" ht="12.75" customHeight="1">
      <c r="AA2886" s="1">
        <f t="shared" si="46"/>
        <v>2885</v>
      </c>
      <c r="AB2886" s="1" t="b">
        <f>AND('pg6'!S388&lt;&gt;"Cancelled",'pg6'!S388&lt;&gt;"Account",'pg6'!S388&lt;&gt;"Pending",'pg6'!S388&lt;&gt;"")</f>
        <v>0</v>
      </c>
      <c r="AC2886" s="1" t="str">
        <f>IF(AB2886=TRUE,'pg6'!C388,"")</f>
        <v/>
      </c>
      <c r="AD2886" s="1" t="str">
        <f>IF('pg6'!S388="Ordered",'pg6'!C388,"")</f>
        <v/>
      </c>
      <c r="AE2886" s="2" t="str">
        <f>IF('pg6'!C388&lt;&gt;"",COUNTIF(AD2:AD3002,'pg6'!C388)&gt;4,"--")</f>
        <v>--</v>
      </c>
      <c r="AF2886" s="1" t="str">
        <f>IF(startDate="",0,IF(AND('pg6'!T888&gt;=startDate,'pg6'!T888&lt;=endDate,'pg6'!R888&lt;&gt;""),'pg6'!R888,""))</f>
        <v/>
      </c>
      <c r="AG2886" s="110" t="str">
        <f>IF(AC2886="","",COUNTIFS(AC2:AC3002,AC2886))</f>
        <v/>
      </c>
      <c r="AH2886" s="2" t="str">
        <f ca="1">IFERROR(MONTH('pg6'!T388),"--")</f>
        <v>--</v>
      </c>
      <c r="AI2886" s="1">
        <f ca="1">COUNTIFS(AC2:AC3002,'pg6'!C388,AH2:AH3002,AH2886)</f>
        <v>0</v>
      </c>
    </row>
    <row r="2887" spans="27:35" ht="12.75" customHeight="1">
      <c r="AA2887" s="1">
        <f t="shared" si="46"/>
        <v>2886</v>
      </c>
      <c r="AB2887" s="1" t="b">
        <f>AND('pg6'!S389&lt;&gt;"Cancelled",'pg6'!S389&lt;&gt;"Account",'pg6'!S389&lt;&gt;"Pending",'pg6'!S389&lt;&gt;"")</f>
        <v>0</v>
      </c>
      <c r="AC2887" s="1" t="str">
        <f>IF(AB2887=TRUE,'pg6'!C389,"")</f>
        <v/>
      </c>
      <c r="AD2887" s="1" t="str">
        <f>IF('pg6'!S389="Ordered",'pg6'!C389,"")</f>
        <v/>
      </c>
      <c r="AE2887" s="2" t="str">
        <f>IF('pg6'!C389&lt;&gt;"",COUNTIF(AD2:AD3002,'pg6'!C389)&gt;4,"--")</f>
        <v>--</v>
      </c>
      <c r="AF2887" s="1" t="str">
        <f>IF(startDate="",0,IF(AND('pg6'!T889&gt;=startDate,'pg6'!T889&lt;=endDate,'pg6'!R889&lt;&gt;""),'pg6'!R889,""))</f>
        <v/>
      </c>
      <c r="AG2887" s="110" t="str">
        <f>IF(AC2887="","",COUNTIFS(AC2:AC3002,AC2887))</f>
        <v/>
      </c>
      <c r="AH2887" s="2" t="str">
        <f ca="1">IFERROR(MONTH('pg6'!T389),"--")</f>
        <v>--</v>
      </c>
      <c r="AI2887" s="1">
        <f ca="1">COUNTIFS(AC2:AC3002,'pg6'!C389,AH2:AH3002,AH2887)</f>
        <v>0</v>
      </c>
    </row>
    <row r="2888" spans="27:35" ht="12.75" customHeight="1">
      <c r="AA2888" s="1">
        <f t="shared" si="46"/>
        <v>2887</v>
      </c>
      <c r="AB2888" s="1" t="b">
        <f>AND('pg6'!S390&lt;&gt;"Cancelled",'pg6'!S390&lt;&gt;"Account",'pg6'!S390&lt;&gt;"Pending",'pg6'!S390&lt;&gt;"")</f>
        <v>0</v>
      </c>
      <c r="AC2888" s="1" t="str">
        <f>IF(AB2888=TRUE,'pg6'!C390,"")</f>
        <v/>
      </c>
      <c r="AD2888" s="1" t="str">
        <f>IF('pg6'!S390="Ordered",'pg6'!C390,"")</f>
        <v/>
      </c>
      <c r="AE2888" s="2" t="str">
        <f>IF('pg6'!C390&lt;&gt;"",COUNTIF(AD2:AD3002,'pg6'!C390)&gt;4,"--")</f>
        <v>--</v>
      </c>
      <c r="AF2888" s="1" t="str">
        <f>IF(startDate="",0,IF(AND('pg6'!T890&gt;=startDate,'pg6'!T890&lt;=endDate,'pg6'!R890&lt;&gt;""),'pg6'!R890,""))</f>
        <v/>
      </c>
      <c r="AG2888" s="110" t="str">
        <f>IF(AC2888="","",COUNTIFS(AC2:AC3002,AC2888))</f>
        <v/>
      </c>
      <c r="AH2888" s="2" t="str">
        <f ca="1">IFERROR(MONTH('pg6'!T390),"--")</f>
        <v>--</v>
      </c>
      <c r="AI2888" s="1">
        <f ca="1">COUNTIFS(AC2:AC3002,'pg6'!C390,AH2:AH3002,AH2888)</f>
        <v>0</v>
      </c>
    </row>
    <row r="2889" spans="27:35" ht="12.75" customHeight="1">
      <c r="AA2889" s="1">
        <f t="shared" si="46"/>
        <v>2888</v>
      </c>
      <c r="AB2889" s="1" t="b">
        <f>AND('pg6'!S391&lt;&gt;"Cancelled",'pg6'!S391&lt;&gt;"Account",'pg6'!S391&lt;&gt;"Pending",'pg6'!S391&lt;&gt;"")</f>
        <v>0</v>
      </c>
      <c r="AC2889" s="1" t="str">
        <f>IF(AB2889=TRUE,'pg6'!C391,"")</f>
        <v/>
      </c>
      <c r="AD2889" s="1" t="str">
        <f>IF('pg6'!S391="Ordered",'pg6'!C391,"")</f>
        <v/>
      </c>
      <c r="AE2889" s="2" t="str">
        <f>IF('pg6'!C391&lt;&gt;"",COUNTIF(AD2:AD3002,'pg6'!C391)&gt;4,"--")</f>
        <v>--</v>
      </c>
      <c r="AF2889" s="1" t="str">
        <f>IF(startDate="",0,IF(AND('pg6'!T891&gt;=startDate,'pg6'!T891&lt;=endDate,'pg6'!R891&lt;&gt;""),'pg6'!R891,""))</f>
        <v/>
      </c>
      <c r="AG2889" s="110" t="str">
        <f>IF(AC2889="","",COUNTIFS(AC2:AC3002,AC2889))</f>
        <v/>
      </c>
      <c r="AH2889" s="2" t="str">
        <f ca="1">IFERROR(MONTH('pg6'!T391),"--")</f>
        <v>--</v>
      </c>
      <c r="AI2889" s="1">
        <f ca="1">COUNTIFS(AC2:AC3002,'pg6'!C391,AH2:AH3002,AH2889)</f>
        <v>0</v>
      </c>
    </row>
    <row r="2890" spans="27:35" ht="12.75" customHeight="1">
      <c r="AA2890" s="1">
        <f t="shared" si="46"/>
        <v>2889</v>
      </c>
      <c r="AB2890" s="1" t="b">
        <f>AND('pg6'!S392&lt;&gt;"Cancelled",'pg6'!S392&lt;&gt;"Account",'pg6'!S392&lt;&gt;"Pending",'pg6'!S392&lt;&gt;"")</f>
        <v>0</v>
      </c>
      <c r="AC2890" s="1" t="str">
        <f>IF(AB2890=TRUE,'pg6'!C392,"")</f>
        <v/>
      </c>
      <c r="AD2890" s="1" t="str">
        <f>IF('pg6'!S392="Ordered",'pg6'!C392,"")</f>
        <v/>
      </c>
      <c r="AE2890" s="2" t="str">
        <f>IF('pg6'!C392&lt;&gt;"",COUNTIF(AD2:AD3002,'pg6'!C392)&gt;4,"--")</f>
        <v>--</v>
      </c>
      <c r="AF2890" s="1" t="str">
        <f>IF(startDate="",0,IF(AND('pg6'!T892&gt;=startDate,'pg6'!T892&lt;=endDate,'pg6'!R892&lt;&gt;""),'pg6'!R892,""))</f>
        <v/>
      </c>
      <c r="AG2890" s="110" t="str">
        <f>IF(AC2890="","",COUNTIFS(AC2:AC3002,AC2890))</f>
        <v/>
      </c>
      <c r="AH2890" s="2" t="str">
        <f ca="1">IFERROR(MONTH('pg6'!T392),"--")</f>
        <v>--</v>
      </c>
      <c r="AI2890" s="1">
        <f ca="1">COUNTIFS(AC2:AC3002,'pg6'!C392,AH2:AH3002,AH2890)</f>
        <v>0</v>
      </c>
    </row>
    <row r="2891" spans="27:35" ht="12.75" customHeight="1">
      <c r="AA2891" s="1">
        <f t="shared" si="46"/>
        <v>2890</v>
      </c>
      <c r="AB2891" s="1" t="b">
        <f>AND('pg6'!S393&lt;&gt;"Cancelled",'pg6'!S393&lt;&gt;"Account",'pg6'!S393&lt;&gt;"Pending",'pg6'!S393&lt;&gt;"")</f>
        <v>0</v>
      </c>
      <c r="AC2891" s="1" t="str">
        <f>IF(AB2891=TRUE,'pg6'!C393,"")</f>
        <v/>
      </c>
      <c r="AD2891" s="1" t="str">
        <f>IF('pg6'!S393="Ordered",'pg6'!C393,"")</f>
        <v/>
      </c>
      <c r="AE2891" s="2" t="str">
        <f>IF('pg6'!C393&lt;&gt;"",COUNTIF(AD2:AD3002,'pg6'!C393)&gt;4,"--")</f>
        <v>--</v>
      </c>
      <c r="AF2891" s="1" t="str">
        <f>IF(startDate="",0,IF(AND('pg6'!T893&gt;=startDate,'pg6'!T893&lt;=endDate,'pg6'!R893&lt;&gt;""),'pg6'!R893,""))</f>
        <v/>
      </c>
      <c r="AG2891" s="110" t="str">
        <f>IF(AC2891="","",COUNTIFS(AC2:AC3002,AC2891))</f>
        <v/>
      </c>
      <c r="AH2891" s="2" t="str">
        <f ca="1">IFERROR(MONTH('pg6'!T393),"--")</f>
        <v>--</v>
      </c>
      <c r="AI2891" s="1">
        <f ca="1">COUNTIFS(AC2:AC3002,'pg6'!C393,AH2:AH3002,AH2891)</f>
        <v>0</v>
      </c>
    </row>
    <row r="2892" spans="27:35" ht="12.75" customHeight="1">
      <c r="AA2892" s="1">
        <f t="shared" si="46"/>
        <v>2891</v>
      </c>
      <c r="AB2892" s="1" t="b">
        <f>AND('pg6'!S394&lt;&gt;"Cancelled",'pg6'!S394&lt;&gt;"Account",'pg6'!S394&lt;&gt;"Pending",'pg6'!S394&lt;&gt;"")</f>
        <v>0</v>
      </c>
      <c r="AC2892" s="1" t="str">
        <f>IF(AB2892=TRUE,'pg6'!C394,"")</f>
        <v/>
      </c>
      <c r="AD2892" s="1" t="str">
        <f>IF('pg6'!S394="Ordered",'pg6'!C394,"")</f>
        <v/>
      </c>
      <c r="AE2892" s="2" t="str">
        <f>IF('pg6'!C394&lt;&gt;"",COUNTIF(AD2:AD3002,'pg6'!C394)&gt;4,"--")</f>
        <v>--</v>
      </c>
      <c r="AF2892" s="1" t="str">
        <f>IF(startDate="",0,IF(AND('pg6'!T894&gt;=startDate,'pg6'!T894&lt;=endDate,'pg6'!R894&lt;&gt;""),'pg6'!R894,""))</f>
        <v/>
      </c>
      <c r="AG2892" s="110" t="str">
        <f>IF(AC2892="","",COUNTIFS(AC2:AC3002,AC2892))</f>
        <v/>
      </c>
      <c r="AH2892" s="2" t="str">
        <f ca="1">IFERROR(MONTH('pg6'!T394),"--")</f>
        <v>--</v>
      </c>
      <c r="AI2892" s="1">
        <f ca="1">COUNTIFS(AC2:AC3002,'pg6'!C394,AH2:AH3002,AH2892)</f>
        <v>0</v>
      </c>
    </row>
    <row r="2893" spans="27:35" ht="12.75" customHeight="1">
      <c r="AA2893" s="1">
        <f t="shared" si="46"/>
        <v>2892</v>
      </c>
      <c r="AB2893" s="1" t="b">
        <f>AND('pg6'!S395&lt;&gt;"Cancelled",'pg6'!S395&lt;&gt;"Account",'pg6'!S395&lt;&gt;"Pending",'pg6'!S395&lt;&gt;"")</f>
        <v>0</v>
      </c>
      <c r="AC2893" s="1" t="str">
        <f>IF(AB2893=TRUE,'pg6'!C395,"")</f>
        <v/>
      </c>
      <c r="AD2893" s="1" t="str">
        <f>IF('pg6'!S395="Ordered",'pg6'!C395,"")</f>
        <v/>
      </c>
      <c r="AE2893" s="2" t="str">
        <f>IF('pg6'!C395&lt;&gt;"",COUNTIF(AD2:AD3002,'pg6'!C395)&gt;4,"--")</f>
        <v>--</v>
      </c>
      <c r="AF2893" s="1" t="str">
        <f>IF(startDate="",0,IF(AND('pg6'!T895&gt;=startDate,'pg6'!T895&lt;=endDate,'pg6'!R895&lt;&gt;""),'pg6'!R895,""))</f>
        <v/>
      </c>
      <c r="AG2893" s="110" t="str">
        <f>IF(AC2893="","",COUNTIFS(AC2:AC3002,AC2893))</f>
        <v/>
      </c>
      <c r="AH2893" s="2" t="str">
        <f ca="1">IFERROR(MONTH('pg6'!T395),"--")</f>
        <v>--</v>
      </c>
      <c r="AI2893" s="1">
        <f ca="1">COUNTIFS(AC2:AC3002,'pg6'!C395,AH2:AH3002,AH2893)</f>
        <v>0</v>
      </c>
    </row>
    <row r="2894" spans="27:35" ht="12.75" customHeight="1">
      <c r="AA2894" s="1">
        <f t="shared" si="46"/>
        <v>2893</v>
      </c>
      <c r="AB2894" s="1" t="b">
        <f>AND('pg6'!S396&lt;&gt;"Cancelled",'pg6'!S396&lt;&gt;"Account",'pg6'!S396&lt;&gt;"Pending",'pg6'!S396&lt;&gt;"")</f>
        <v>0</v>
      </c>
      <c r="AC2894" s="1" t="str">
        <f>IF(AB2894=TRUE,'pg6'!C396,"")</f>
        <v/>
      </c>
      <c r="AD2894" s="1" t="str">
        <f>IF('pg6'!S396="Ordered",'pg6'!C396,"")</f>
        <v/>
      </c>
      <c r="AE2894" s="2" t="str">
        <f>IF('pg6'!C396&lt;&gt;"",COUNTIF(AD2:AD3002,'pg6'!C396)&gt;4,"--")</f>
        <v>--</v>
      </c>
      <c r="AF2894" s="1" t="str">
        <f>IF(startDate="",0,IF(AND('pg6'!T896&gt;=startDate,'pg6'!T896&lt;=endDate,'pg6'!R896&lt;&gt;""),'pg6'!R896,""))</f>
        <v/>
      </c>
      <c r="AG2894" s="110" t="str">
        <f>IF(AC2894="","",COUNTIFS(AC2:AC3002,AC2894))</f>
        <v/>
      </c>
      <c r="AH2894" s="2" t="str">
        <f ca="1">IFERROR(MONTH('pg6'!T396),"--")</f>
        <v>--</v>
      </c>
      <c r="AI2894" s="1">
        <f ca="1">COUNTIFS(AC2:AC3002,'pg6'!C396,AH2:AH3002,AH2894)</f>
        <v>0</v>
      </c>
    </row>
    <row r="2895" spans="27:35" ht="12.75" customHeight="1">
      <c r="AA2895" s="1">
        <f t="shared" si="46"/>
        <v>2894</v>
      </c>
      <c r="AB2895" s="1" t="b">
        <f>AND('pg6'!S397&lt;&gt;"Cancelled",'pg6'!S397&lt;&gt;"Account",'pg6'!S397&lt;&gt;"Pending",'pg6'!S397&lt;&gt;"")</f>
        <v>0</v>
      </c>
      <c r="AC2895" s="1" t="str">
        <f>IF(AB2895=TRUE,'pg6'!C397,"")</f>
        <v/>
      </c>
      <c r="AD2895" s="1" t="str">
        <f>IF('pg6'!S397="Ordered",'pg6'!C397,"")</f>
        <v/>
      </c>
      <c r="AE2895" s="2" t="str">
        <f>IF('pg6'!C397&lt;&gt;"",COUNTIF(AD2:AD3002,'pg6'!C397)&gt;4,"--")</f>
        <v>--</v>
      </c>
      <c r="AF2895" s="1" t="str">
        <f>IF(startDate="",0,IF(AND('pg6'!T897&gt;=startDate,'pg6'!T897&lt;=endDate,'pg6'!R897&lt;&gt;""),'pg6'!R897,""))</f>
        <v/>
      </c>
      <c r="AG2895" s="110" t="str">
        <f>IF(AC2895="","",COUNTIFS(AC2:AC3002,AC2895))</f>
        <v/>
      </c>
      <c r="AH2895" s="2" t="str">
        <f ca="1">IFERROR(MONTH('pg6'!T397),"--")</f>
        <v>--</v>
      </c>
      <c r="AI2895" s="1">
        <f ca="1">COUNTIFS(AC2:AC3002,'pg6'!C397,AH2:AH3002,AH2895)</f>
        <v>0</v>
      </c>
    </row>
    <row r="2896" spans="27:35" ht="12.75" customHeight="1">
      <c r="AA2896" s="1">
        <f t="shared" si="46"/>
        <v>2895</v>
      </c>
      <c r="AB2896" s="1" t="b">
        <f>AND('pg6'!S398&lt;&gt;"Cancelled",'pg6'!S398&lt;&gt;"Account",'pg6'!S398&lt;&gt;"Pending",'pg6'!S398&lt;&gt;"")</f>
        <v>0</v>
      </c>
      <c r="AC2896" s="1" t="str">
        <f>IF(AB2896=TRUE,'pg6'!C398,"")</f>
        <v/>
      </c>
      <c r="AD2896" s="1" t="str">
        <f>IF('pg6'!S398="Ordered",'pg6'!C398,"")</f>
        <v/>
      </c>
      <c r="AE2896" s="2" t="str">
        <f>IF('pg6'!C398&lt;&gt;"",COUNTIF(AD2:AD3002,'pg6'!C398)&gt;4,"--")</f>
        <v>--</v>
      </c>
      <c r="AF2896" s="1" t="str">
        <f>IF(startDate="",0,IF(AND('pg6'!T898&gt;=startDate,'pg6'!T898&lt;=endDate,'pg6'!R898&lt;&gt;""),'pg6'!R898,""))</f>
        <v/>
      </c>
      <c r="AG2896" s="110" t="str">
        <f>IF(AC2896="","",COUNTIFS(AC2:AC3002,AC2896))</f>
        <v/>
      </c>
      <c r="AH2896" s="2" t="str">
        <f ca="1">IFERROR(MONTH('pg6'!T398),"--")</f>
        <v>--</v>
      </c>
      <c r="AI2896" s="1">
        <f ca="1">COUNTIFS(AC2:AC3002,'pg6'!C398,AH2:AH3002,AH2896)</f>
        <v>0</v>
      </c>
    </row>
    <row r="2897" spans="27:35" ht="12.75" customHeight="1">
      <c r="AA2897" s="1">
        <f t="shared" si="46"/>
        <v>2896</v>
      </c>
      <c r="AB2897" s="1" t="b">
        <f>AND('pg6'!S399&lt;&gt;"Cancelled",'pg6'!S399&lt;&gt;"Account",'pg6'!S399&lt;&gt;"Pending",'pg6'!S399&lt;&gt;"")</f>
        <v>0</v>
      </c>
      <c r="AC2897" s="1" t="str">
        <f>IF(AB2897=TRUE,'pg6'!C399,"")</f>
        <v/>
      </c>
      <c r="AD2897" s="1" t="str">
        <f>IF('pg6'!S399="Ordered",'pg6'!C399,"")</f>
        <v/>
      </c>
      <c r="AE2897" s="2" t="str">
        <f>IF('pg6'!C399&lt;&gt;"",COUNTIF(AD2:AD3002,'pg6'!C399)&gt;4,"--")</f>
        <v>--</v>
      </c>
      <c r="AF2897" s="1" t="str">
        <f>IF(startDate="",0,IF(AND('pg6'!T899&gt;=startDate,'pg6'!T899&lt;=endDate,'pg6'!R899&lt;&gt;""),'pg6'!R899,""))</f>
        <v/>
      </c>
      <c r="AG2897" s="110" t="str">
        <f>IF(AC2897="","",COUNTIFS(AC2:AC3002,AC2897))</f>
        <v/>
      </c>
      <c r="AH2897" s="2" t="str">
        <f ca="1">IFERROR(MONTH('pg6'!T399),"--")</f>
        <v>--</v>
      </c>
      <c r="AI2897" s="1">
        <f ca="1">COUNTIFS(AC2:AC3002,'pg6'!C399,AH2:AH3002,AH2897)</f>
        <v>0</v>
      </c>
    </row>
    <row r="2898" spans="27:35" ht="12.75" customHeight="1">
      <c r="AA2898" s="1">
        <f t="shared" si="46"/>
        <v>2897</v>
      </c>
      <c r="AB2898" s="1" t="b">
        <f>AND('pg6'!S400&lt;&gt;"Cancelled",'pg6'!S400&lt;&gt;"Account",'pg6'!S400&lt;&gt;"Pending",'pg6'!S400&lt;&gt;"")</f>
        <v>0</v>
      </c>
      <c r="AC2898" s="1" t="str">
        <f>IF(AB2898=TRUE,'pg6'!C400,"")</f>
        <v/>
      </c>
      <c r="AD2898" s="1" t="str">
        <f>IF('pg6'!S400="Ordered",'pg6'!C400,"")</f>
        <v/>
      </c>
      <c r="AE2898" s="2" t="str">
        <f>IF('pg6'!C400&lt;&gt;"",COUNTIF(AD2:AD3002,'pg6'!C400)&gt;4,"--")</f>
        <v>--</v>
      </c>
      <c r="AF2898" s="1" t="str">
        <f>IF(startDate="",0,IF(AND('pg6'!T900&gt;=startDate,'pg6'!T900&lt;=endDate,'pg6'!R900&lt;&gt;""),'pg6'!R900,""))</f>
        <v/>
      </c>
      <c r="AG2898" s="110" t="str">
        <f>IF(AC2898="","",COUNTIFS(AC2:AC3002,AC2898))</f>
        <v/>
      </c>
      <c r="AH2898" s="2" t="str">
        <f ca="1">IFERROR(MONTH('pg6'!T400),"--")</f>
        <v>--</v>
      </c>
      <c r="AI2898" s="1">
        <f ca="1">COUNTIFS(AC2:AC3002,'pg6'!C400,AH2:AH3002,AH2898)</f>
        <v>0</v>
      </c>
    </row>
    <row r="2899" spans="27:35" ht="12.75" customHeight="1">
      <c r="AA2899" s="1">
        <f t="shared" si="46"/>
        <v>2898</v>
      </c>
      <c r="AB2899" s="1" t="b">
        <f>AND('pg6'!S401&lt;&gt;"Cancelled",'pg6'!S401&lt;&gt;"Account",'pg6'!S401&lt;&gt;"Pending",'pg6'!S401&lt;&gt;"")</f>
        <v>0</v>
      </c>
      <c r="AC2899" s="1" t="str">
        <f>IF(AB2899=TRUE,'pg6'!C401,"")</f>
        <v/>
      </c>
      <c r="AD2899" s="1" t="str">
        <f>IF('pg6'!S401="Ordered",'pg6'!C401,"")</f>
        <v/>
      </c>
      <c r="AE2899" s="2" t="str">
        <f>IF('pg6'!C401&lt;&gt;"",COUNTIF(AD2:AD3002,'pg6'!C401)&gt;4,"--")</f>
        <v>--</v>
      </c>
      <c r="AF2899" s="1" t="str">
        <f>IF(startDate="",0,IF(AND('pg6'!T901&gt;=startDate,'pg6'!T901&lt;=endDate,'pg6'!R901&lt;&gt;""),'pg6'!R901,""))</f>
        <v/>
      </c>
      <c r="AG2899" s="110" t="str">
        <f>IF(AC2899="","",COUNTIFS(AC2:AC3002,AC2899))</f>
        <v/>
      </c>
      <c r="AH2899" s="2" t="str">
        <f ca="1">IFERROR(MONTH('pg6'!T401),"--")</f>
        <v>--</v>
      </c>
      <c r="AI2899" s="1">
        <f ca="1">COUNTIFS(AC2:AC3002,'pg6'!C401,AH2:AH3002,AH2899)</f>
        <v>0</v>
      </c>
    </row>
    <row r="2900" spans="27:35" ht="12.75" customHeight="1">
      <c r="AA2900" s="1">
        <f t="shared" si="46"/>
        <v>2899</v>
      </c>
      <c r="AB2900" s="1" t="b">
        <f>AND('pg6'!S402&lt;&gt;"Cancelled",'pg6'!S402&lt;&gt;"Account",'pg6'!S402&lt;&gt;"Pending",'pg6'!S402&lt;&gt;"")</f>
        <v>0</v>
      </c>
      <c r="AC2900" s="1" t="str">
        <f>IF(AB2900=TRUE,'pg6'!C402,"")</f>
        <v/>
      </c>
      <c r="AD2900" s="1" t="str">
        <f>IF('pg6'!S402="Ordered",'pg6'!C402,"")</f>
        <v/>
      </c>
      <c r="AE2900" s="2" t="str">
        <f>IF('pg6'!C402&lt;&gt;"",COUNTIF(AD2:AD3002,'pg6'!C402)&gt;4,"--")</f>
        <v>--</v>
      </c>
      <c r="AF2900" s="1" t="str">
        <f>IF(startDate="",0,IF(AND('pg6'!T902&gt;=startDate,'pg6'!T902&lt;=endDate,'pg6'!R902&lt;&gt;""),'pg6'!R902,""))</f>
        <v/>
      </c>
      <c r="AG2900" s="110" t="str">
        <f>IF(AC2900="","",COUNTIFS(AC2:AC3002,AC2900))</f>
        <v/>
      </c>
      <c r="AH2900" s="2" t="str">
        <f ca="1">IFERROR(MONTH('pg6'!T402),"--")</f>
        <v>--</v>
      </c>
      <c r="AI2900" s="1">
        <f ca="1">COUNTIFS(AC2:AC3002,'pg6'!C402,AH2:AH3002,AH2900)</f>
        <v>0</v>
      </c>
    </row>
    <row r="2901" spans="27:35" ht="12.75" customHeight="1">
      <c r="AA2901" s="1">
        <f t="shared" si="46"/>
        <v>2900</v>
      </c>
      <c r="AB2901" s="1" t="b">
        <f>AND('pg6'!S403&lt;&gt;"Cancelled",'pg6'!S403&lt;&gt;"Account",'pg6'!S403&lt;&gt;"Pending",'pg6'!S403&lt;&gt;"")</f>
        <v>0</v>
      </c>
      <c r="AC2901" s="1" t="str">
        <f>IF(AB2901=TRUE,'pg6'!C403,"")</f>
        <v/>
      </c>
      <c r="AD2901" s="1" t="str">
        <f>IF('pg6'!S403="Ordered",'pg6'!C403,"")</f>
        <v/>
      </c>
      <c r="AE2901" s="2" t="str">
        <f>IF('pg6'!C403&lt;&gt;"",COUNTIF(AD2:AD3002,'pg6'!C403)&gt;4,"--")</f>
        <v>--</v>
      </c>
      <c r="AF2901" s="1" t="str">
        <f>IF(startDate="",0,IF(AND('pg6'!T903&gt;=startDate,'pg6'!T903&lt;=endDate,'pg6'!R903&lt;&gt;""),'pg6'!R903,""))</f>
        <v/>
      </c>
      <c r="AG2901" s="110" t="str">
        <f>IF(AC2901="","",COUNTIFS(AC2:AC3002,AC2901))</f>
        <v/>
      </c>
      <c r="AH2901" s="2" t="str">
        <f ca="1">IFERROR(MONTH('pg6'!T403),"--")</f>
        <v>--</v>
      </c>
      <c r="AI2901" s="1">
        <f ca="1">COUNTIFS(AC2:AC3002,'pg6'!C403,AH2:AH3002,AH2901)</f>
        <v>0</v>
      </c>
    </row>
    <row r="2902" spans="27:35" ht="12.75" customHeight="1">
      <c r="AA2902" s="1">
        <f t="shared" si="46"/>
        <v>2901</v>
      </c>
      <c r="AB2902" s="1" t="b">
        <f>AND('pg6'!S404&lt;&gt;"Cancelled",'pg6'!S404&lt;&gt;"Account",'pg6'!S404&lt;&gt;"Pending",'pg6'!S404&lt;&gt;"")</f>
        <v>0</v>
      </c>
      <c r="AC2902" s="1" t="str">
        <f>IF(AB2902=TRUE,'pg6'!C404,"")</f>
        <v/>
      </c>
      <c r="AD2902" s="1" t="str">
        <f>IF('pg6'!S404="Ordered",'pg6'!C404,"")</f>
        <v/>
      </c>
      <c r="AE2902" s="2" t="str">
        <f>IF('pg6'!C404&lt;&gt;"",COUNTIF(AD2:AD3002,'pg6'!C404)&gt;4,"--")</f>
        <v>--</v>
      </c>
      <c r="AF2902" s="1" t="str">
        <f>IF(startDate="",0,IF(AND('pg6'!T904&gt;=startDate,'pg6'!T904&lt;=endDate,'pg6'!R904&lt;&gt;""),'pg6'!R904,""))</f>
        <v/>
      </c>
      <c r="AG2902" s="110" t="str">
        <f>IF(AC2902="","",COUNTIFS(AC2:AC3002,AC2902))</f>
        <v/>
      </c>
      <c r="AH2902" s="2" t="str">
        <f ca="1">IFERROR(MONTH('pg6'!T404),"--")</f>
        <v>--</v>
      </c>
      <c r="AI2902" s="1">
        <f ca="1">COUNTIFS(AC2:AC3002,'pg6'!C404,AH2:AH3002,AH2902)</f>
        <v>0</v>
      </c>
    </row>
    <row r="2903" spans="27:35" ht="12.75" customHeight="1">
      <c r="AA2903" s="1">
        <f t="shared" si="46"/>
        <v>2902</v>
      </c>
      <c r="AB2903" s="1" t="b">
        <f>AND('pg6'!S405&lt;&gt;"Cancelled",'pg6'!S405&lt;&gt;"Account",'pg6'!S405&lt;&gt;"Pending",'pg6'!S405&lt;&gt;"")</f>
        <v>0</v>
      </c>
      <c r="AC2903" s="1" t="str">
        <f>IF(AB2903=TRUE,'pg6'!C405,"")</f>
        <v/>
      </c>
      <c r="AD2903" s="1" t="str">
        <f>IF('pg6'!S405="Ordered",'pg6'!C405,"")</f>
        <v/>
      </c>
      <c r="AE2903" s="2" t="str">
        <f>IF('pg6'!C405&lt;&gt;"",COUNTIF(AD2:AD3002,'pg6'!C405)&gt;4,"--")</f>
        <v>--</v>
      </c>
      <c r="AF2903" s="1" t="str">
        <f>IF(startDate="",0,IF(AND('pg6'!T905&gt;=startDate,'pg6'!T905&lt;=endDate,'pg6'!R905&lt;&gt;""),'pg6'!R905,""))</f>
        <v/>
      </c>
      <c r="AG2903" s="110" t="str">
        <f>IF(AC2903="","",COUNTIFS(AC2:AC3002,AC2903))</f>
        <v/>
      </c>
      <c r="AH2903" s="2" t="str">
        <f ca="1">IFERROR(MONTH('pg6'!T405),"--")</f>
        <v>--</v>
      </c>
      <c r="AI2903" s="1">
        <f ca="1">COUNTIFS(AC2:AC3002,'pg6'!C405,AH2:AH3002,AH2903)</f>
        <v>0</v>
      </c>
    </row>
    <row r="2904" spans="27:35" ht="12.75" customHeight="1">
      <c r="AA2904" s="1">
        <f t="shared" si="46"/>
        <v>2903</v>
      </c>
      <c r="AB2904" s="1" t="b">
        <f>AND('pg6'!S406&lt;&gt;"Cancelled",'pg6'!S406&lt;&gt;"Account",'pg6'!S406&lt;&gt;"Pending",'pg6'!S406&lt;&gt;"")</f>
        <v>0</v>
      </c>
      <c r="AC2904" s="1" t="str">
        <f>IF(AB2904=TRUE,'pg6'!C406,"")</f>
        <v/>
      </c>
      <c r="AD2904" s="1" t="str">
        <f>IF('pg6'!S406="Ordered",'pg6'!C406,"")</f>
        <v/>
      </c>
      <c r="AE2904" s="2" t="str">
        <f>IF('pg6'!C406&lt;&gt;"",COUNTIF(AD2:AD3002,'pg6'!C406)&gt;4,"--")</f>
        <v>--</v>
      </c>
      <c r="AF2904" s="1" t="str">
        <f>IF(startDate="",0,IF(AND('pg6'!T906&gt;=startDate,'pg6'!T906&lt;=endDate,'pg6'!R906&lt;&gt;""),'pg6'!R906,""))</f>
        <v/>
      </c>
      <c r="AG2904" s="110" t="str">
        <f>IF(AC2904="","",COUNTIFS(AC2:AC3002,AC2904))</f>
        <v/>
      </c>
      <c r="AH2904" s="2" t="str">
        <f ca="1">IFERROR(MONTH('pg6'!T406),"--")</f>
        <v>--</v>
      </c>
      <c r="AI2904" s="1">
        <f ca="1">COUNTIFS(AC2:AC3002,'pg6'!C406,AH2:AH3002,AH2904)</f>
        <v>0</v>
      </c>
    </row>
    <row r="2905" spans="27:35" ht="12.75" customHeight="1">
      <c r="AA2905" s="1">
        <f t="shared" si="46"/>
        <v>2904</v>
      </c>
      <c r="AB2905" s="1" t="b">
        <f>AND('pg6'!S407&lt;&gt;"Cancelled",'pg6'!S407&lt;&gt;"Account",'pg6'!S407&lt;&gt;"Pending",'pg6'!S407&lt;&gt;"")</f>
        <v>0</v>
      </c>
      <c r="AC2905" s="1" t="str">
        <f>IF(AB2905=TRUE,'pg6'!C407,"")</f>
        <v/>
      </c>
      <c r="AD2905" s="1" t="str">
        <f>IF('pg6'!S407="Ordered",'pg6'!C407,"")</f>
        <v/>
      </c>
      <c r="AE2905" s="2" t="str">
        <f>IF('pg6'!C407&lt;&gt;"",COUNTIF(AD2:AD3002,'pg6'!C407)&gt;4,"--")</f>
        <v>--</v>
      </c>
      <c r="AF2905" s="1" t="str">
        <f>IF(startDate="",0,IF(AND('pg6'!T907&gt;=startDate,'pg6'!T907&lt;=endDate,'pg6'!R907&lt;&gt;""),'pg6'!R907,""))</f>
        <v/>
      </c>
      <c r="AG2905" s="110" t="str">
        <f>IF(AC2905="","",COUNTIFS(AC2:AC3002,AC2905))</f>
        <v/>
      </c>
      <c r="AH2905" s="2" t="str">
        <f ca="1">IFERROR(MONTH('pg6'!T407),"--")</f>
        <v>--</v>
      </c>
      <c r="AI2905" s="1">
        <f ca="1">COUNTIFS(AC2:AC3002,'pg6'!C407,AH2:AH3002,AH2905)</f>
        <v>0</v>
      </c>
    </row>
    <row r="2906" spans="27:35" ht="12.75" customHeight="1">
      <c r="AA2906" s="1">
        <f t="shared" si="46"/>
        <v>2905</v>
      </c>
      <c r="AB2906" s="1" t="b">
        <f>AND('pg6'!S408&lt;&gt;"Cancelled",'pg6'!S408&lt;&gt;"Account",'pg6'!S408&lt;&gt;"Pending",'pg6'!S408&lt;&gt;"")</f>
        <v>0</v>
      </c>
      <c r="AC2906" s="1" t="str">
        <f>IF(AB2906=TRUE,'pg6'!C408,"")</f>
        <v/>
      </c>
      <c r="AD2906" s="1" t="str">
        <f>IF('pg6'!S408="Ordered",'pg6'!C408,"")</f>
        <v/>
      </c>
      <c r="AE2906" s="2" t="str">
        <f>IF('pg6'!C408&lt;&gt;"",COUNTIF(AD2:AD3002,'pg6'!C408)&gt;4,"--")</f>
        <v>--</v>
      </c>
      <c r="AF2906" s="1" t="str">
        <f>IF(startDate="",0,IF(AND('pg6'!T908&gt;=startDate,'pg6'!T908&lt;=endDate,'pg6'!R908&lt;&gt;""),'pg6'!R908,""))</f>
        <v/>
      </c>
      <c r="AG2906" s="110" t="str">
        <f>IF(AC2906="","",COUNTIFS(AC2:AC3002,AC2906))</f>
        <v/>
      </c>
      <c r="AH2906" s="2" t="str">
        <f ca="1">IFERROR(MONTH('pg6'!T408),"--")</f>
        <v>--</v>
      </c>
      <c r="AI2906" s="1">
        <f ca="1">COUNTIFS(AC2:AC3002,'pg6'!C408,AH2:AH3002,AH2906)</f>
        <v>0</v>
      </c>
    </row>
    <row r="2907" spans="27:35" ht="12.75" customHeight="1">
      <c r="AA2907" s="1">
        <f t="shared" si="46"/>
        <v>2906</v>
      </c>
      <c r="AB2907" s="1" t="b">
        <f>AND('pg6'!S409&lt;&gt;"Cancelled",'pg6'!S409&lt;&gt;"Account",'pg6'!S409&lt;&gt;"Pending",'pg6'!S409&lt;&gt;"")</f>
        <v>0</v>
      </c>
      <c r="AC2907" s="1" t="str">
        <f>IF(AB2907=TRUE,'pg6'!C409,"")</f>
        <v/>
      </c>
      <c r="AD2907" s="1" t="str">
        <f>IF('pg6'!S409="Ordered",'pg6'!C409,"")</f>
        <v/>
      </c>
      <c r="AE2907" s="2" t="str">
        <f>IF('pg6'!C409&lt;&gt;"",COUNTIF(AD2:AD3002,'pg6'!C409)&gt;4,"--")</f>
        <v>--</v>
      </c>
      <c r="AF2907" s="1" t="str">
        <f>IF(startDate="",0,IF(AND('pg6'!T909&gt;=startDate,'pg6'!T909&lt;=endDate,'pg6'!R909&lt;&gt;""),'pg6'!R909,""))</f>
        <v/>
      </c>
      <c r="AG2907" s="110" t="str">
        <f>IF(AC2907="","",COUNTIFS(AC2:AC3002,AC2907))</f>
        <v/>
      </c>
      <c r="AH2907" s="2" t="str">
        <f ca="1">IFERROR(MONTH('pg6'!T409),"--")</f>
        <v>--</v>
      </c>
      <c r="AI2907" s="1">
        <f ca="1">COUNTIFS(AC2:AC3002,'pg6'!C409,AH2:AH3002,AH2907)</f>
        <v>0</v>
      </c>
    </row>
    <row r="2908" spans="27:35" ht="12.75" customHeight="1">
      <c r="AA2908" s="1">
        <f t="shared" si="46"/>
        <v>2907</v>
      </c>
      <c r="AB2908" s="1" t="b">
        <f>AND('pg6'!S410&lt;&gt;"Cancelled",'pg6'!S410&lt;&gt;"Account",'pg6'!S410&lt;&gt;"Pending",'pg6'!S410&lt;&gt;"")</f>
        <v>0</v>
      </c>
      <c r="AC2908" s="1" t="str">
        <f>IF(AB2908=TRUE,'pg6'!C410,"")</f>
        <v/>
      </c>
      <c r="AD2908" s="1" t="str">
        <f>IF('pg6'!S410="Ordered",'pg6'!C410,"")</f>
        <v/>
      </c>
      <c r="AE2908" s="2" t="str">
        <f>IF('pg6'!C410&lt;&gt;"",COUNTIF(AD2:AD3002,'pg6'!C410)&gt;4,"--")</f>
        <v>--</v>
      </c>
      <c r="AF2908" s="1" t="str">
        <f>IF(startDate="",0,IF(AND('pg6'!T910&gt;=startDate,'pg6'!T910&lt;=endDate,'pg6'!R910&lt;&gt;""),'pg6'!R910,""))</f>
        <v/>
      </c>
      <c r="AG2908" s="110" t="str">
        <f>IF(AC2908="","",COUNTIFS(AC2:AC3002,AC2908))</f>
        <v/>
      </c>
      <c r="AH2908" s="2" t="str">
        <f ca="1">IFERROR(MONTH('pg6'!T410),"--")</f>
        <v>--</v>
      </c>
      <c r="AI2908" s="1">
        <f ca="1">COUNTIFS(AC2:AC3002,'pg6'!C410,AH2:AH3002,AH2908)</f>
        <v>0</v>
      </c>
    </row>
    <row r="2909" spans="27:35" ht="12.75" customHeight="1">
      <c r="AA2909" s="1">
        <f t="shared" si="46"/>
        <v>2908</v>
      </c>
      <c r="AB2909" s="1" t="b">
        <f>AND('pg6'!S411&lt;&gt;"Cancelled",'pg6'!S411&lt;&gt;"Account",'pg6'!S411&lt;&gt;"Pending",'pg6'!S411&lt;&gt;"")</f>
        <v>0</v>
      </c>
      <c r="AC2909" s="1" t="str">
        <f>IF(AB2909=TRUE,'pg6'!C411,"")</f>
        <v/>
      </c>
      <c r="AD2909" s="1" t="str">
        <f>IF('pg6'!S411="Ordered",'pg6'!C411,"")</f>
        <v/>
      </c>
      <c r="AE2909" s="2" t="str">
        <f>IF('pg6'!C411&lt;&gt;"",COUNTIF(AD2:AD3002,'pg6'!C411)&gt;4,"--")</f>
        <v>--</v>
      </c>
      <c r="AF2909" s="1" t="str">
        <f>IF(startDate="",0,IF(AND('pg6'!T911&gt;=startDate,'pg6'!T911&lt;=endDate,'pg6'!R911&lt;&gt;""),'pg6'!R911,""))</f>
        <v/>
      </c>
      <c r="AG2909" s="110" t="str">
        <f>IF(AC2909="","",COUNTIFS(AC2:AC3002,AC2909))</f>
        <v/>
      </c>
      <c r="AH2909" s="2" t="str">
        <f ca="1">IFERROR(MONTH('pg6'!T411),"--")</f>
        <v>--</v>
      </c>
      <c r="AI2909" s="1">
        <f ca="1">COUNTIFS(AC2:AC3002,'pg6'!C411,AH2:AH3002,AH2909)</f>
        <v>0</v>
      </c>
    </row>
    <row r="2910" spans="27:35" ht="12.75" customHeight="1">
      <c r="AA2910" s="1">
        <f t="shared" si="46"/>
        <v>2909</v>
      </c>
      <c r="AB2910" s="1" t="b">
        <f>AND('pg6'!S412&lt;&gt;"Cancelled",'pg6'!S412&lt;&gt;"Account",'pg6'!S412&lt;&gt;"Pending",'pg6'!S412&lt;&gt;"")</f>
        <v>0</v>
      </c>
      <c r="AC2910" s="1" t="str">
        <f>IF(AB2910=TRUE,'pg6'!C412,"")</f>
        <v/>
      </c>
      <c r="AD2910" s="1" t="str">
        <f>IF('pg6'!S412="Ordered",'pg6'!C412,"")</f>
        <v/>
      </c>
      <c r="AE2910" s="2" t="str">
        <f>IF('pg6'!C412&lt;&gt;"",COUNTIF(AD2:AD3002,'pg6'!C412)&gt;4,"--")</f>
        <v>--</v>
      </c>
      <c r="AF2910" s="1" t="str">
        <f>IF(startDate="",0,IF(AND('pg6'!T912&gt;=startDate,'pg6'!T912&lt;=endDate,'pg6'!R912&lt;&gt;""),'pg6'!R912,""))</f>
        <v/>
      </c>
      <c r="AG2910" s="110" t="str">
        <f>IF(AC2910="","",COUNTIFS(AC2:AC3002,AC2910))</f>
        <v/>
      </c>
      <c r="AH2910" s="2" t="str">
        <f ca="1">IFERROR(MONTH('pg6'!T412),"--")</f>
        <v>--</v>
      </c>
      <c r="AI2910" s="1">
        <f ca="1">COUNTIFS(AC2:AC3002,'pg6'!C412,AH2:AH3002,AH2910)</f>
        <v>0</v>
      </c>
    </row>
    <row r="2911" spans="27:35" ht="12.75" customHeight="1">
      <c r="AA2911" s="1">
        <f t="shared" si="46"/>
        <v>2910</v>
      </c>
      <c r="AB2911" s="1" t="b">
        <f>AND('pg6'!S413&lt;&gt;"Cancelled",'pg6'!S413&lt;&gt;"Account",'pg6'!S413&lt;&gt;"Pending",'pg6'!S413&lt;&gt;"")</f>
        <v>0</v>
      </c>
      <c r="AC2911" s="1" t="str">
        <f>IF(AB2911=TRUE,'pg6'!C413,"")</f>
        <v/>
      </c>
      <c r="AD2911" s="1" t="str">
        <f>IF('pg6'!S413="Ordered",'pg6'!C413,"")</f>
        <v/>
      </c>
      <c r="AE2911" s="2" t="str">
        <f>IF('pg6'!C413&lt;&gt;"",COUNTIF(AD2:AD3002,'pg6'!C413)&gt;4,"--")</f>
        <v>--</v>
      </c>
      <c r="AF2911" s="1" t="str">
        <f>IF(startDate="",0,IF(AND('pg6'!T913&gt;=startDate,'pg6'!T913&lt;=endDate,'pg6'!R913&lt;&gt;""),'pg6'!R913,""))</f>
        <v/>
      </c>
      <c r="AG2911" s="110" t="str">
        <f>IF(AC2911="","",COUNTIFS(AC2:AC3002,AC2911))</f>
        <v/>
      </c>
      <c r="AH2911" s="2" t="str">
        <f ca="1">IFERROR(MONTH('pg6'!T413),"--")</f>
        <v>--</v>
      </c>
      <c r="AI2911" s="1">
        <f ca="1">COUNTIFS(AC2:AC3002,'pg6'!C413,AH2:AH3002,AH2911)</f>
        <v>0</v>
      </c>
    </row>
    <row r="2912" spans="27:35" ht="12.75" customHeight="1">
      <c r="AA2912" s="1">
        <f t="shared" si="46"/>
        <v>2911</v>
      </c>
      <c r="AB2912" s="1" t="b">
        <f>AND('pg6'!S414&lt;&gt;"Cancelled",'pg6'!S414&lt;&gt;"Account",'pg6'!S414&lt;&gt;"Pending",'pg6'!S414&lt;&gt;"")</f>
        <v>0</v>
      </c>
      <c r="AC2912" s="1" t="str">
        <f>IF(AB2912=TRUE,'pg6'!C414,"")</f>
        <v/>
      </c>
      <c r="AD2912" s="1" t="str">
        <f>IF('pg6'!S414="Ordered",'pg6'!C414,"")</f>
        <v/>
      </c>
      <c r="AE2912" s="2" t="str">
        <f>IF('pg6'!C414&lt;&gt;"",COUNTIF(AD2:AD3002,'pg6'!C414)&gt;4,"--")</f>
        <v>--</v>
      </c>
      <c r="AF2912" s="1" t="str">
        <f>IF(startDate="",0,IF(AND('pg6'!T914&gt;=startDate,'pg6'!T914&lt;=endDate,'pg6'!R914&lt;&gt;""),'pg6'!R914,""))</f>
        <v/>
      </c>
      <c r="AG2912" s="110" t="str">
        <f>IF(AC2912="","",COUNTIFS(AC2:AC3002,AC2912))</f>
        <v/>
      </c>
      <c r="AH2912" s="2" t="str">
        <f ca="1">IFERROR(MONTH('pg6'!T414),"--")</f>
        <v>--</v>
      </c>
      <c r="AI2912" s="1">
        <f ca="1">COUNTIFS(AC2:AC3002,'pg6'!C414,AH2:AH3002,AH2912)</f>
        <v>0</v>
      </c>
    </row>
    <row r="2913" spans="27:35" ht="12.75" customHeight="1">
      <c r="AA2913" s="1">
        <f t="shared" si="46"/>
        <v>2912</v>
      </c>
      <c r="AB2913" s="1" t="b">
        <f>AND('pg6'!S415&lt;&gt;"Cancelled",'pg6'!S415&lt;&gt;"Account",'pg6'!S415&lt;&gt;"Pending",'pg6'!S415&lt;&gt;"")</f>
        <v>0</v>
      </c>
      <c r="AC2913" s="1" t="str">
        <f>IF(AB2913=TRUE,'pg6'!C415,"")</f>
        <v/>
      </c>
      <c r="AD2913" s="1" t="str">
        <f>IF('pg6'!S415="Ordered",'pg6'!C415,"")</f>
        <v/>
      </c>
      <c r="AE2913" s="2" t="str">
        <f>IF('pg6'!C415&lt;&gt;"",COUNTIF(AD2:AD3002,'pg6'!C415)&gt;4,"--")</f>
        <v>--</v>
      </c>
      <c r="AF2913" s="1" t="str">
        <f>IF(startDate="",0,IF(AND('pg6'!T915&gt;=startDate,'pg6'!T915&lt;=endDate,'pg6'!R915&lt;&gt;""),'pg6'!R915,""))</f>
        <v/>
      </c>
      <c r="AG2913" s="110" t="str">
        <f>IF(AC2913="","",COUNTIFS(AC2:AC3002,AC2913))</f>
        <v/>
      </c>
      <c r="AH2913" s="2" t="str">
        <f ca="1">IFERROR(MONTH('pg6'!T415),"--")</f>
        <v>--</v>
      </c>
      <c r="AI2913" s="1">
        <f ca="1">COUNTIFS(AC2:AC3002,'pg6'!C415,AH2:AH3002,AH2913)</f>
        <v>0</v>
      </c>
    </row>
    <row r="2914" spans="27:35" ht="12.75" customHeight="1">
      <c r="AA2914" s="1">
        <f t="shared" si="46"/>
        <v>2913</v>
      </c>
      <c r="AB2914" s="1" t="b">
        <f>AND('pg6'!S416&lt;&gt;"Cancelled",'pg6'!S416&lt;&gt;"Account",'pg6'!S416&lt;&gt;"Pending",'pg6'!S416&lt;&gt;"")</f>
        <v>0</v>
      </c>
      <c r="AC2914" s="1" t="str">
        <f>IF(AB2914=TRUE,'pg6'!C416,"")</f>
        <v/>
      </c>
      <c r="AD2914" s="1" t="str">
        <f>IF('pg6'!S416="Ordered",'pg6'!C416,"")</f>
        <v/>
      </c>
      <c r="AE2914" s="2" t="str">
        <f>IF('pg6'!C416&lt;&gt;"",COUNTIF(AD2:AD3002,'pg6'!C416)&gt;4,"--")</f>
        <v>--</v>
      </c>
      <c r="AF2914" s="1" t="str">
        <f>IF(startDate="",0,IF(AND('pg6'!T916&gt;=startDate,'pg6'!T916&lt;=endDate,'pg6'!R916&lt;&gt;""),'pg6'!R916,""))</f>
        <v/>
      </c>
      <c r="AG2914" s="110" t="str">
        <f>IF(AC2914="","",COUNTIFS(AC2:AC3002,AC2914))</f>
        <v/>
      </c>
      <c r="AH2914" s="2" t="str">
        <f ca="1">IFERROR(MONTH('pg6'!T416),"--")</f>
        <v>--</v>
      </c>
      <c r="AI2914" s="1">
        <f ca="1">COUNTIFS(AC2:AC3002,'pg6'!C416,AH2:AH3002,AH2914)</f>
        <v>0</v>
      </c>
    </row>
    <row r="2915" spans="27:35" ht="12.75" customHeight="1">
      <c r="AA2915" s="1">
        <f t="shared" si="46"/>
        <v>2914</v>
      </c>
      <c r="AB2915" s="1" t="b">
        <f>AND('pg6'!S417&lt;&gt;"Cancelled",'pg6'!S417&lt;&gt;"Account",'pg6'!S417&lt;&gt;"Pending",'pg6'!S417&lt;&gt;"")</f>
        <v>0</v>
      </c>
      <c r="AC2915" s="1" t="str">
        <f>IF(AB2915=TRUE,'pg6'!C417,"")</f>
        <v/>
      </c>
      <c r="AD2915" s="1" t="str">
        <f>IF('pg6'!S417="Ordered",'pg6'!C417,"")</f>
        <v/>
      </c>
      <c r="AE2915" s="2" t="str">
        <f>IF('pg6'!C417&lt;&gt;"",COUNTIF(AD2:AD3002,'pg6'!C417)&gt;4,"--")</f>
        <v>--</v>
      </c>
      <c r="AF2915" s="1" t="str">
        <f>IF(startDate="",0,IF(AND('pg6'!T917&gt;=startDate,'pg6'!T917&lt;=endDate,'pg6'!R917&lt;&gt;""),'pg6'!R917,""))</f>
        <v/>
      </c>
      <c r="AG2915" s="110" t="str">
        <f>IF(AC2915="","",COUNTIFS(AC2:AC3002,AC2915))</f>
        <v/>
      </c>
      <c r="AH2915" s="2" t="str">
        <f ca="1">IFERROR(MONTH('pg6'!T417),"--")</f>
        <v>--</v>
      </c>
      <c r="AI2915" s="1">
        <f ca="1">COUNTIFS(AC2:AC3002,'pg6'!C417,AH2:AH3002,AH2915)</f>
        <v>0</v>
      </c>
    </row>
    <row r="2916" spans="27:35" ht="12.75" customHeight="1">
      <c r="AA2916" s="1">
        <f t="shared" si="46"/>
        <v>2915</v>
      </c>
      <c r="AB2916" s="1" t="b">
        <f>AND('pg6'!S418&lt;&gt;"Cancelled",'pg6'!S418&lt;&gt;"Account",'pg6'!S418&lt;&gt;"Pending",'pg6'!S418&lt;&gt;"")</f>
        <v>0</v>
      </c>
      <c r="AC2916" s="1" t="str">
        <f>IF(AB2916=TRUE,'pg6'!C418,"")</f>
        <v/>
      </c>
      <c r="AD2916" s="1" t="str">
        <f>IF('pg6'!S418="Ordered",'pg6'!C418,"")</f>
        <v/>
      </c>
      <c r="AE2916" s="2" t="str">
        <f>IF('pg6'!C418&lt;&gt;"",COUNTIF(AD2:AD3002,'pg6'!C418)&gt;4,"--")</f>
        <v>--</v>
      </c>
      <c r="AF2916" s="1" t="str">
        <f>IF(startDate="",0,IF(AND('pg6'!T918&gt;=startDate,'pg6'!T918&lt;=endDate,'pg6'!R918&lt;&gt;""),'pg6'!R918,""))</f>
        <v/>
      </c>
      <c r="AG2916" s="110" t="str">
        <f>IF(AC2916="","",COUNTIFS(AC2:AC3002,AC2916))</f>
        <v/>
      </c>
      <c r="AH2916" s="2" t="str">
        <f ca="1">IFERROR(MONTH('pg6'!T418),"--")</f>
        <v>--</v>
      </c>
      <c r="AI2916" s="1">
        <f ca="1">COUNTIFS(AC2:AC3002,'pg6'!C418,AH2:AH3002,AH2916)</f>
        <v>0</v>
      </c>
    </row>
    <row r="2917" spans="27:35" ht="12.75" customHeight="1">
      <c r="AA2917" s="1">
        <f t="shared" si="46"/>
        <v>2916</v>
      </c>
      <c r="AB2917" s="1" t="b">
        <f>AND('pg6'!S419&lt;&gt;"Cancelled",'pg6'!S419&lt;&gt;"Account",'pg6'!S419&lt;&gt;"Pending",'pg6'!S419&lt;&gt;"")</f>
        <v>0</v>
      </c>
      <c r="AC2917" s="1" t="str">
        <f>IF(AB2917=TRUE,'pg6'!C419,"")</f>
        <v/>
      </c>
      <c r="AD2917" s="1" t="str">
        <f>IF('pg6'!S419="Ordered",'pg6'!C419,"")</f>
        <v/>
      </c>
      <c r="AE2917" s="2" t="str">
        <f>IF('pg6'!C419&lt;&gt;"",COUNTIF(AD2:AD3002,'pg6'!C419)&gt;4,"--")</f>
        <v>--</v>
      </c>
      <c r="AF2917" s="1" t="str">
        <f>IF(startDate="",0,IF(AND('pg6'!T919&gt;=startDate,'pg6'!T919&lt;=endDate,'pg6'!R919&lt;&gt;""),'pg6'!R919,""))</f>
        <v/>
      </c>
      <c r="AG2917" s="110" t="str">
        <f>IF(AC2917="","",COUNTIFS(AC2:AC3002,AC2917))</f>
        <v/>
      </c>
      <c r="AH2917" s="2" t="str">
        <f ca="1">IFERROR(MONTH('pg6'!T419),"--")</f>
        <v>--</v>
      </c>
      <c r="AI2917" s="1">
        <f ca="1">COUNTIFS(AC2:AC3002,'pg6'!C419,AH2:AH3002,AH2917)</f>
        <v>0</v>
      </c>
    </row>
    <row r="2918" spans="27:35" ht="12.75" customHeight="1">
      <c r="AA2918" s="1">
        <f t="shared" si="46"/>
        <v>2917</v>
      </c>
      <c r="AB2918" s="1" t="b">
        <f>AND('pg6'!S420&lt;&gt;"Cancelled",'pg6'!S420&lt;&gt;"Account",'pg6'!S420&lt;&gt;"Pending",'pg6'!S420&lt;&gt;"")</f>
        <v>0</v>
      </c>
      <c r="AC2918" s="1" t="str">
        <f>IF(AB2918=TRUE,'pg6'!C420,"")</f>
        <v/>
      </c>
      <c r="AD2918" s="1" t="str">
        <f>IF('pg6'!S420="Ordered",'pg6'!C420,"")</f>
        <v/>
      </c>
      <c r="AE2918" s="2" t="str">
        <f>IF('pg6'!C420&lt;&gt;"",COUNTIF(AD2:AD3002,'pg6'!C420)&gt;4,"--")</f>
        <v>--</v>
      </c>
      <c r="AF2918" s="1" t="str">
        <f>IF(startDate="",0,IF(AND('pg6'!T920&gt;=startDate,'pg6'!T920&lt;=endDate,'pg6'!R920&lt;&gt;""),'pg6'!R920,""))</f>
        <v/>
      </c>
      <c r="AG2918" s="110" t="str">
        <f>IF(AC2918="","",COUNTIFS(AC2:AC3002,AC2918))</f>
        <v/>
      </c>
      <c r="AH2918" s="2" t="str">
        <f ca="1">IFERROR(MONTH('pg6'!T420),"--")</f>
        <v>--</v>
      </c>
      <c r="AI2918" s="1">
        <f ca="1">COUNTIFS(AC2:AC3002,'pg6'!C420,AH2:AH3002,AH2918)</f>
        <v>0</v>
      </c>
    </row>
    <row r="2919" spans="27:35" ht="12.75" customHeight="1">
      <c r="AA2919" s="1">
        <f t="shared" si="46"/>
        <v>2918</v>
      </c>
      <c r="AB2919" s="1" t="b">
        <f>AND('pg6'!S421&lt;&gt;"Cancelled",'pg6'!S421&lt;&gt;"Account",'pg6'!S421&lt;&gt;"Pending",'pg6'!S421&lt;&gt;"")</f>
        <v>0</v>
      </c>
      <c r="AC2919" s="1" t="str">
        <f>IF(AB2919=TRUE,'pg6'!C421,"")</f>
        <v/>
      </c>
      <c r="AD2919" s="1" t="str">
        <f>IF('pg6'!S421="Ordered",'pg6'!C421,"")</f>
        <v/>
      </c>
      <c r="AE2919" s="2" t="str">
        <f>IF('pg6'!C421&lt;&gt;"",COUNTIF(AD2:AD3002,'pg6'!C421)&gt;4,"--")</f>
        <v>--</v>
      </c>
      <c r="AF2919" s="1" t="str">
        <f>IF(startDate="",0,IF(AND('pg6'!T921&gt;=startDate,'pg6'!T921&lt;=endDate,'pg6'!R921&lt;&gt;""),'pg6'!R921,""))</f>
        <v/>
      </c>
      <c r="AG2919" s="110" t="str">
        <f>IF(AC2919="","",COUNTIFS(AC2:AC3002,AC2919))</f>
        <v/>
      </c>
      <c r="AH2919" s="2" t="str">
        <f ca="1">IFERROR(MONTH('pg6'!T421),"--")</f>
        <v>--</v>
      </c>
      <c r="AI2919" s="1">
        <f ca="1">COUNTIFS(AC2:AC3002,'pg6'!C421,AH2:AH3002,AH2919)</f>
        <v>0</v>
      </c>
    </row>
    <row r="2920" spans="27:35" ht="12.75" customHeight="1">
      <c r="AA2920" s="1">
        <f t="shared" si="46"/>
        <v>2919</v>
      </c>
      <c r="AB2920" s="1" t="b">
        <f>AND('pg6'!S422&lt;&gt;"Cancelled",'pg6'!S422&lt;&gt;"Account",'pg6'!S422&lt;&gt;"Pending",'pg6'!S422&lt;&gt;"")</f>
        <v>0</v>
      </c>
      <c r="AC2920" s="1" t="str">
        <f>IF(AB2920=TRUE,'pg6'!C422,"")</f>
        <v/>
      </c>
      <c r="AD2920" s="1" t="str">
        <f>IF('pg6'!S422="Ordered",'pg6'!C422,"")</f>
        <v/>
      </c>
      <c r="AE2920" s="2" t="str">
        <f>IF('pg6'!C422&lt;&gt;"",COUNTIF(AD2:AD3002,'pg6'!C422)&gt;4,"--")</f>
        <v>--</v>
      </c>
      <c r="AF2920" s="1" t="str">
        <f>IF(startDate="",0,IF(AND('pg6'!T922&gt;=startDate,'pg6'!T922&lt;=endDate,'pg6'!R922&lt;&gt;""),'pg6'!R922,""))</f>
        <v/>
      </c>
      <c r="AG2920" s="110" t="str">
        <f>IF(AC2920="","",COUNTIFS(AC2:AC3002,AC2920))</f>
        <v/>
      </c>
      <c r="AH2920" s="2" t="str">
        <f ca="1">IFERROR(MONTH('pg6'!T422),"--")</f>
        <v>--</v>
      </c>
      <c r="AI2920" s="1">
        <f ca="1">COUNTIFS(AC2:AC3002,'pg6'!C422,AH2:AH3002,AH2920)</f>
        <v>0</v>
      </c>
    </row>
    <row r="2921" spans="27:35" ht="12.75" customHeight="1">
      <c r="AA2921" s="1">
        <f t="shared" si="46"/>
        <v>2920</v>
      </c>
      <c r="AB2921" s="1" t="b">
        <f>AND('pg6'!S423&lt;&gt;"Cancelled",'pg6'!S423&lt;&gt;"Account",'pg6'!S423&lt;&gt;"Pending",'pg6'!S423&lt;&gt;"")</f>
        <v>0</v>
      </c>
      <c r="AC2921" s="1" t="str">
        <f>IF(AB2921=TRUE,'pg6'!C423,"")</f>
        <v/>
      </c>
      <c r="AD2921" s="1" t="str">
        <f>IF('pg6'!S423="Ordered",'pg6'!C423,"")</f>
        <v/>
      </c>
      <c r="AE2921" s="2" t="str">
        <f>IF('pg6'!C423&lt;&gt;"",COUNTIF(AD2:AD3002,'pg6'!C423)&gt;4,"--")</f>
        <v>--</v>
      </c>
      <c r="AF2921" s="1" t="str">
        <f>IF(startDate="",0,IF(AND('pg6'!T923&gt;=startDate,'pg6'!T923&lt;=endDate,'pg6'!R923&lt;&gt;""),'pg6'!R923,""))</f>
        <v/>
      </c>
      <c r="AG2921" s="110" t="str">
        <f>IF(AC2921="","",COUNTIFS(AC2:AC3002,AC2921))</f>
        <v/>
      </c>
      <c r="AH2921" s="2" t="str">
        <f ca="1">IFERROR(MONTH('pg6'!T423),"--")</f>
        <v>--</v>
      </c>
      <c r="AI2921" s="1">
        <f ca="1">COUNTIFS(AC2:AC3002,'pg6'!C423,AH2:AH3002,AH2921)</f>
        <v>0</v>
      </c>
    </row>
    <row r="2922" spans="27:35" ht="12.75" customHeight="1">
      <c r="AA2922" s="1">
        <f t="shared" si="46"/>
        <v>2921</v>
      </c>
      <c r="AB2922" s="1" t="b">
        <f>AND('pg6'!S424&lt;&gt;"Cancelled",'pg6'!S424&lt;&gt;"Account",'pg6'!S424&lt;&gt;"Pending",'pg6'!S424&lt;&gt;"")</f>
        <v>0</v>
      </c>
      <c r="AC2922" s="1" t="str">
        <f>IF(AB2922=TRUE,'pg6'!C424,"")</f>
        <v/>
      </c>
      <c r="AD2922" s="1" t="str">
        <f>IF('pg6'!S424="Ordered",'pg6'!C424,"")</f>
        <v/>
      </c>
      <c r="AE2922" s="2" t="str">
        <f>IF('pg6'!C424&lt;&gt;"",COUNTIF(AD2:AD3002,'pg6'!C424)&gt;4,"--")</f>
        <v>--</v>
      </c>
      <c r="AF2922" s="1" t="str">
        <f>IF(startDate="",0,IF(AND('pg6'!T924&gt;=startDate,'pg6'!T924&lt;=endDate,'pg6'!R924&lt;&gt;""),'pg6'!R924,""))</f>
        <v/>
      </c>
      <c r="AG2922" s="110" t="str">
        <f>IF(AC2922="","",COUNTIFS(AC2:AC3002,AC2922))</f>
        <v/>
      </c>
      <c r="AH2922" s="2" t="str">
        <f ca="1">IFERROR(MONTH('pg6'!T424),"--")</f>
        <v>--</v>
      </c>
      <c r="AI2922" s="1">
        <f ca="1">COUNTIFS(AC2:AC3002,'pg6'!C424,AH2:AH3002,AH2922)</f>
        <v>0</v>
      </c>
    </row>
    <row r="2923" spans="27:35" ht="12.75" customHeight="1">
      <c r="AA2923" s="1">
        <f t="shared" si="46"/>
        <v>2922</v>
      </c>
      <c r="AB2923" s="1" t="b">
        <f>AND('pg6'!S425&lt;&gt;"Cancelled",'pg6'!S425&lt;&gt;"Account",'pg6'!S425&lt;&gt;"Pending",'pg6'!S425&lt;&gt;"")</f>
        <v>0</v>
      </c>
      <c r="AC2923" s="1" t="str">
        <f>IF(AB2923=TRUE,'pg6'!C425,"")</f>
        <v/>
      </c>
      <c r="AD2923" s="1" t="str">
        <f>IF('pg6'!S425="Ordered",'pg6'!C425,"")</f>
        <v/>
      </c>
      <c r="AE2923" s="2" t="str">
        <f>IF('pg6'!C425&lt;&gt;"",COUNTIF(AD2:AD3002,'pg6'!C425)&gt;4,"--")</f>
        <v>--</v>
      </c>
      <c r="AF2923" s="1" t="str">
        <f>IF(startDate="",0,IF(AND('pg6'!T925&gt;=startDate,'pg6'!T925&lt;=endDate,'pg6'!R925&lt;&gt;""),'pg6'!R925,""))</f>
        <v/>
      </c>
      <c r="AG2923" s="110" t="str">
        <f>IF(AC2923="","",COUNTIFS(AC2:AC3002,AC2923))</f>
        <v/>
      </c>
      <c r="AH2923" s="2" t="str">
        <f ca="1">IFERROR(MONTH('pg6'!T425),"--")</f>
        <v>--</v>
      </c>
      <c r="AI2923" s="1">
        <f ca="1">COUNTIFS(AC2:AC3002,'pg6'!C425,AH2:AH3002,AH2923)</f>
        <v>0</v>
      </c>
    </row>
    <row r="2924" spans="27:35" ht="12.75" customHeight="1">
      <c r="AA2924" s="1">
        <f t="shared" si="46"/>
        <v>2923</v>
      </c>
      <c r="AB2924" s="1" t="b">
        <f>AND('pg6'!S426&lt;&gt;"Cancelled",'pg6'!S426&lt;&gt;"Account",'pg6'!S426&lt;&gt;"Pending",'pg6'!S426&lt;&gt;"")</f>
        <v>0</v>
      </c>
      <c r="AC2924" s="1" t="str">
        <f>IF(AB2924=TRUE,'pg6'!C426,"")</f>
        <v/>
      </c>
      <c r="AD2924" s="1" t="str">
        <f>IF('pg6'!S426="Ordered",'pg6'!C426,"")</f>
        <v/>
      </c>
      <c r="AE2924" s="2" t="str">
        <f>IF('pg6'!C426&lt;&gt;"",COUNTIF(AD2:AD3002,'pg6'!C426)&gt;4,"--")</f>
        <v>--</v>
      </c>
      <c r="AF2924" s="1" t="str">
        <f>IF(startDate="",0,IF(AND('pg6'!T926&gt;=startDate,'pg6'!T926&lt;=endDate,'pg6'!R926&lt;&gt;""),'pg6'!R926,""))</f>
        <v/>
      </c>
      <c r="AG2924" s="110" t="str">
        <f>IF(AC2924="","",COUNTIFS(AC2:AC3002,AC2924))</f>
        <v/>
      </c>
      <c r="AH2924" s="2" t="str">
        <f ca="1">IFERROR(MONTH('pg6'!T426),"--")</f>
        <v>--</v>
      </c>
      <c r="AI2924" s="1">
        <f ca="1">COUNTIFS(AC2:AC3002,'pg6'!C426,AH2:AH3002,AH2924)</f>
        <v>0</v>
      </c>
    </row>
    <row r="2925" spans="27:35" ht="12.75" customHeight="1">
      <c r="AA2925" s="1">
        <f t="shared" si="46"/>
        <v>2924</v>
      </c>
      <c r="AB2925" s="1" t="b">
        <f>AND('pg6'!S427&lt;&gt;"Cancelled",'pg6'!S427&lt;&gt;"Account",'pg6'!S427&lt;&gt;"Pending",'pg6'!S427&lt;&gt;"")</f>
        <v>0</v>
      </c>
      <c r="AC2925" s="1" t="str">
        <f>IF(AB2925=TRUE,'pg6'!C427,"")</f>
        <v/>
      </c>
      <c r="AD2925" s="1" t="str">
        <f>IF('pg6'!S427="Ordered",'pg6'!C427,"")</f>
        <v/>
      </c>
      <c r="AE2925" s="2" t="str">
        <f>IF('pg6'!C427&lt;&gt;"",COUNTIF(AD2:AD3002,'pg6'!C427)&gt;4,"--")</f>
        <v>--</v>
      </c>
      <c r="AF2925" s="1" t="str">
        <f>IF(startDate="",0,IF(AND('pg6'!T927&gt;=startDate,'pg6'!T927&lt;=endDate,'pg6'!R927&lt;&gt;""),'pg6'!R927,""))</f>
        <v/>
      </c>
      <c r="AG2925" s="110" t="str">
        <f>IF(AC2925="","",COUNTIFS(AC2:AC3002,AC2925))</f>
        <v/>
      </c>
      <c r="AH2925" s="2" t="str">
        <f ca="1">IFERROR(MONTH('pg6'!T427),"--")</f>
        <v>--</v>
      </c>
      <c r="AI2925" s="1">
        <f ca="1">COUNTIFS(AC2:AC3002,'pg6'!C427,AH2:AH3002,AH2925)</f>
        <v>0</v>
      </c>
    </row>
    <row r="2926" spans="27:35" ht="12.75" customHeight="1">
      <c r="AA2926" s="1">
        <f t="shared" si="46"/>
        <v>2925</v>
      </c>
      <c r="AB2926" s="1" t="b">
        <f>AND('pg6'!S428&lt;&gt;"Cancelled",'pg6'!S428&lt;&gt;"Account",'pg6'!S428&lt;&gt;"Pending",'pg6'!S428&lt;&gt;"")</f>
        <v>0</v>
      </c>
      <c r="AC2926" s="1" t="str">
        <f>IF(AB2926=TRUE,'pg6'!C428,"")</f>
        <v/>
      </c>
      <c r="AD2926" s="1" t="str">
        <f>IF('pg6'!S428="Ordered",'pg6'!C428,"")</f>
        <v/>
      </c>
      <c r="AE2926" s="2" t="str">
        <f>IF('pg6'!C428&lt;&gt;"",COUNTIF(AD2:AD3002,'pg6'!C428)&gt;4,"--")</f>
        <v>--</v>
      </c>
      <c r="AF2926" s="1" t="str">
        <f>IF(startDate="",0,IF(AND('pg6'!T928&gt;=startDate,'pg6'!T928&lt;=endDate,'pg6'!R928&lt;&gt;""),'pg6'!R928,""))</f>
        <v/>
      </c>
      <c r="AG2926" s="110" t="str">
        <f>IF(AC2926="","",COUNTIFS(AC2:AC3002,AC2926))</f>
        <v/>
      </c>
      <c r="AH2926" s="2" t="str">
        <f ca="1">IFERROR(MONTH('pg6'!T428),"--")</f>
        <v>--</v>
      </c>
      <c r="AI2926" s="1">
        <f ca="1">COUNTIFS(AC2:AC3002,'pg6'!C428,AH2:AH3002,AH2926)</f>
        <v>0</v>
      </c>
    </row>
    <row r="2927" spans="27:35" ht="12.75" customHeight="1">
      <c r="AA2927" s="1">
        <f t="shared" si="46"/>
        <v>2926</v>
      </c>
      <c r="AB2927" s="1" t="b">
        <f>AND('pg6'!S429&lt;&gt;"Cancelled",'pg6'!S429&lt;&gt;"Account",'pg6'!S429&lt;&gt;"Pending",'pg6'!S429&lt;&gt;"")</f>
        <v>0</v>
      </c>
      <c r="AC2927" s="1" t="str">
        <f>IF(AB2927=TRUE,'pg6'!C429,"")</f>
        <v/>
      </c>
      <c r="AD2927" s="1" t="str">
        <f>IF('pg6'!S429="Ordered",'pg6'!C429,"")</f>
        <v/>
      </c>
      <c r="AE2927" s="2" t="str">
        <f>IF('pg6'!C429&lt;&gt;"",COUNTIF(AD2:AD3002,'pg6'!C429)&gt;4,"--")</f>
        <v>--</v>
      </c>
      <c r="AF2927" s="1" t="str">
        <f>IF(startDate="",0,IF(AND('pg6'!T929&gt;=startDate,'pg6'!T929&lt;=endDate,'pg6'!R929&lt;&gt;""),'pg6'!R929,""))</f>
        <v/>
      </c>
      <c r="AG2927" s="110" t="str">
        <f>IF(AC2927="","",COUNTIFS(AC2:AC3002,AC2927))</f>
        <v/>
      </c>
      <c r="AH2927" s="2" t="str">
        <f ca="1">IFERROR(MONTH('pg6'!T429),"--")</f>
        <v>--</v>
      </c>
      <c r="AI2927" s="1">
        <f ca="1">COUNTIFS(AC2:AC3002,'pg6'!C429,AH2:AH3002,AH2927)</f>
        <v>0</v>
      </c>
    </row>
    <row r="2928" spans="27:35" ht="12.75" customHeight="1">
      <c r="AA2928" s="1">
        <f t="shared" si="46"/>
        <v>2927</v>
      </c>
      <c r="AB2928" s="1" t="b">
        <f>AND('pg6'!S430&lt;&gt;"Cancelled",'pg6'!S430&lt;&gt;"Account",'pg6'!S430&lt;&gt;"Pending",'pg6'!S430&lt;&gt;"")</f>
        <v>0</v>
      </c>
      <c r="AC2928" s="1" t="str">
        <f>IF(AB2928=TRUE,'pg6'!C430,"")</f>
        <v/>
      </c>
      <c r="AD2928" s="1" t="str">
        <f>IF('pg6'!S430="Ordered",'pg6'!C430,"")</f>
        <v/>
      </c>
      <c r="AE2928" s="2" t="str">
        <f>IF('pg6'!C430&lt;&gt;"",COUNTIF(AD2:AD3002,'pg6'!C430)&gt;4,"--")</f>
        <v>--</v>
      </c>
      <c r="AF2928" s="1" t="str">
        <f>IF(startDate="",0,IF(AND('pg6'!T930&gt;=startDate,'pg6'!T930&lt;=endDate,'pg6'!R930&lt;&gt;""),'pg6'!R930,""))</f>
        <v/>
      </c>
      <c r="AG2928" s="110" t="str">
        <f>IF(AC2928="","",COUNTIFS(AC2:AC3002,AC2928))</f>
        <v/>
      </c>
      <c r="AH2928" s="2" t="str">
        <f ca="1">IFERROR(MONTH('pg6'!T430),"--")</f>
        <v>--</v>
      </c>
      <c r="AI2928" s="1">
        <f ca="1">COUNTIFS(AC2:AC3002,'pg6'!C430,AH2:AH3002,AH2928)</f>
        <v>0</v>
      </c>
    </row>
    <row r="2929" spans="27:35" ht="12.75" customHeight="1">
      <c r="AA2929" s="1">
        <f t="shared" si="46"/>
        <v>2928</v>
      </c>
      <c r="AB2929" s="1" t="b">
        <f>AND('pg6'!S431&lt;&gt;"Cancelled",'pg6'!S431&lt;&gt;"Account",'pg6'!S431&lt;&gt;"Pending",'pg6'!S431&lt;&gt;"")</f>
        <v>0</v>
      </c>
      <c r="AC2929" s="1" t="str">
        <f>IF(AB2929=TRUE,'pg6'!C431,"")</f>
        <v/>
      </c>
      <c r="AD2929" s="1" t="str">
        <f>IF('pg6'!S431="Ordered",'pg6'!C431,"")</f>
        <v/>
      </c>
      <c r="AE2929" s="2" t="str">
        <f>IF('pg6'!C431&lt;&gt;"",COUNTIF(AD2:AD3002,'pg6'!C431)&gt;4,"--")</f>
        <v>--</v>
      </c>
      <c r="AF2929" s="1" t="str">
        <f>IF(startDate="",0,IF(AND('pg6'!T931&gt;=startDate,'pg6'!T931&lt;=endDate,'pg6'!R931&lt;&gt;""),'pg6'!R931,""))</f>
        <v/>
      </c>
      <c r="AG2929" s="110" t="str">
        <f>IF(AC2929="","",COUNTIFS(AC2:AC3002,AC2929))</f>
        <v/>
      </c>
      <c r="AH2929" s="2" t="str">
        <f ca="1">IFERROR(MONTH('pg6'!T431),"--")</f>
        <v>--</v>
      </c>
      <c r="AI2929" s="1">
        <f ca="1">COUNTIFS(AC2:AC3002,'pg6'!C431,AH2:AH3002,AH2929)</f>
        <v>0</v>
      </c>
    </row>
    <row r="2930" spans="27:35" ht="12.75" customHeight="1">
      <c r="AA2930" s="1">
        <f t="shared" si="46"/>
        <v>2929</v>
      </c>
      <c r="AB2930" s="1" t="b">
        <f>AND('pg6'!S432&lt;&gt;"Cancelled",'pg6'!S432&lt;&gt;"Account",'pg6'!S432&lt;&gt;"Pending",'pg6'!S432&lt;&gt;"")</f>
        <v>0</v>
      </c>
      <c r="AC2930" s="1" t="str">
        <f>IF(AB2930=TRUE,'pg6'!C432,"")</f>
        <v/>
      </c>
      <c r="AD2930" s="1" t="str">
        <f>IF('pg6'!S432="Ordered",'pg6'!C432,"")</f>
        <v/>
      </c>
      <c r="AE2930" s="2" t="str">
        <f>IF('pg6'!C432&lt;&gt;"",COUNTIF(AD2:AD3002,'pg6'!C432)&gt;4,"--")</f>
        <v>--</v>
      </c>
      <c r="AF2930" s="1" t="str">
        <f>IF(startDate="",0,IF(AND('pg6'!T932&gt;=startDate,'pg6'!T932&lt;=endDate,'pg6'!R932&lt;&gt;""),'pg6'!R932,""))</f>
        <v/>
      </c>
      <c r="AG2930" s="110" t="str">
        <f>IF(AC2930="","",COUNTIFS(AC2:AC3002,AC2930))</f>
        <v/>
      </c>
      <c r="AH2930" s="2" t="str">
        <f ca="1">IFERROR(MONTH('pg6'!T432),"--")</f>
        <v>--</v>
      </c>
      <c r="AI2930" s="1">
        <f ca="1">COUNTIFS(AC2:AC3002,'pg6'!C432,AH2:AH3002,AH2930)</f>
        <v>0</v>
      </c>
    </row>
    <row r="2931" spans="27:35" ht="12.75" customHeight="1">
      <c r="AA2931" s="1">
        <f t="shared" si="46"/>
        <v>2930</v>
      </c>
      <c r="AB2931" s="1" t="b">
        <f>AND('pg6'!S433&lt;&gt;"Cancelled",'pg6'!S433&lt;&gt;"Account",'pg6'!S433&lt;&gt;"Pending",'pg6'!S433&lt;&gt;"")</f>
        <v>0</v>
      </c>
      <c r="AC2931" s="1" t="str">
        <f>IF(AB2931=TRUE,'pg6'!C433,"")</f>
        <v/>
      </c>
      <c r="AD2931" s="1" t="str">
        <f>IF('pg6'!S433="Ordered",'pg6'!C433,"")</f>
        <v/>
      </c>
      <c r="AE2931" s="2" t="str">
        <f>IF('pg6'!C433&lt;&gt;"",COUNTIF(AD2:AD3002,'pg6'!C433)&gt;4,"--")</f>
        <v>--</v>
      </c>
      <c r="AF2931" s="1" t="str">
        <f>IF(startDate="",0,IF(AND('pg6'!T933&gt;=startDate,'pg6'!T933&lt;=endDate,'pg6'!R933&lt;&gt;""),'pg6'!R933,""))</f>
        <v/>
      </c>
      <c r="AG2931" s="110" t="str">
        <f>IF(AC2931="","",COUNTIFS(AC2:AC3002,AC2931))</f>
        <v/>
      </c>
      <c r="AH2931" s="2" t="str">
        <f ca="1">IFERROR(MONTH('pg6'!T433),"--")</f>
        <v>--</v>
      </c>
      <c r="AI2931" s="1">
        <f ca="1">COUNTIFS(AC2:AC3002,'pg6'!C433,AH2:AH3002,AH2931)</f>
        <v>0</v>
      </c>
    </row>
    <row r="2932" spans="27:35" ht="12.75" customHeight="1">
      <c r="AA2932" s="1">
        <f t="shared" si="46"/>
        <v>2931</v>
      </c>
      <c r="AB2932" s="1" t="b">
        <f>AND('pg6'!S434&lt;&gt;"Cancelled",'pg6'!S434&lt;&gt;"Account",'pg6'!S434&lt;&gt;"Pending",'pg6'!S434&lt;&gt;"")</f>
        <v>0</v>
      </c>
      <c r="AC2932" s="1" t="str">
        <f>IF(AB2932=TRUE,'pg6'!C434,"")</f>
        <v/>
      </c>
      <c r="AD2932" s="1" t="str">
        <f>IF('pg6'!S434="Ordered",'pg6'!C434,"")</f>
        <v/>
      </c>
      <c r="AE2932" s="2" t="str">
        <f>IF('pg6'!C434&lt;&gt;"",COUNTIF(AD2:AD3002,'pg6'!C434)&gt;4,"--")</f>
        <v>--</v>
      </c>
      <c r="AF2932" s="1" t="str">
        <f>IF(startDate="",0,IF(AND('pg6'!T934&gt;=startDate,'pg6'!T934&lt;=endDate,'pg6'!R934&lt;&gt;""),'pg6'!R934,""))</f>
        <v/>
      </c>
      <c r="AG2932" s="110" t="str">
        <f>IF(AC2932="","",COUNTIFS(AC2:AC3002,AC2932))</f>
        <v/>
      </c>
      <c r="AH2932" s="2" t="str">
        <f ca="1">IFERROR(MONTH('pg6'!T434),"--")</f>
        <v>--</v>
      </c>
      <c r="AI2932" s="1">
        <f ca="1">COUNTIFS(AC2:AC3002,'pg6'!C434,AH2:AH3002,AH2932)</f>
        <v>0</v>
      </c>
    </row>
    <row r="2933" spans="27:35" ht="12.75" customHeight="1">
      <c r="AA2933" s="1">
        <f t="shared" si="46"/>
        <v>2932</v>
      </c>
      <c r="AB2933" s="1" t="b">
        <f>AND('pg6'!S435&lt;&gt;"Cancelled",'pg6'!S435&lt;&gt;"Account",'pg6'!S435&lt;&gt;"Pending",'pg6'!S435&lt;&gt;"")</f>
        <v>0</v>
      </c>
      <c r="AC2933" s="1" t="str">
        <f>IF(AB2933=TRUE,'pg6'!C435,"")</f>
        <v/>
      </c>
      <c r="AD2933" s="1" t="str">
        <f>IF('pg6'!S435="Ordered",'pg6'!C435,"")</f>
        <v/>
      </c>
      <c r="AE2933" s="2" t="str">
        <f>IF('pg6'!C435&lt;&gt;"",COUNTIF(AD2:AD3002,'pg6'!C435)&gt;4,"--")</f>
        <v>--</v>
      </c>
      <c r="AF2933" s="1" t="str">
        <f>IF(startDate="",0,IF(AND('pg6'!T935&gt;=startDate,'pg6'!T935&lt;=endDate,'pg6'!R935&lt;&gt;""),'pg6'!R935,""))</f>
        <v/>
      </c>
      <c r="AG2933" s="110" t="str">
        <f>IF(AC2933="","",COUNTIFS(AC2:AC3002,AC2933))</f>
        <v/>
      </c>
      <c r="AH2933" s="2" t="str">
        <f ca="1">IFERROR(MONTH('pg6'!T435),"--")</f>
        <v>--</v>
      </c>
      <c r="AI2933" s="1">
        <f ca="1">COUNTIFS(AC2:AC3002,'pg6'!C435,AH2:AH3002,AH2933)</f>
        <v>0</v>
      </c>
    </row>
    <row r="2934" spans="27:35" ht="12.75" customHeight="1">
      <c r="AA2934" s="1">
        <f t="shared" si="46"/>
        <v>2933</v>
      </c>
      <c r="AB2934" s="1" t="b">
        <f>AND('pg6'!S436&lt;&gt;"Cancelled",'pg6'!S436&lt;&gt;"Account",'pg6'!S436&lt;&gt;"Pending",'pg6'!S436&lt;&gt;"")</f>
        <v>0</v>
      </c>
      <c r="AC2934" s="1" t="str">
        <f>IF(AB2934=TRUE,'pg6'!C436,"")</f>
        <v/>
      </c>
      <c r="AD2934" s="1" t="str">
        <f>IF('pg6'!S436="Ordered",'pg6'!C436,"")</f>
        <v/>
      </c>
      <c r="AE2934" s="2" t="str">
        <f>IF('pg6'!C436&lt;&gt;"",COUNTIF(AD2:AD3002,'pg6'!C436)&gt;4,"--")</f>
        <v>--</v>
      </c>
      <c r="AF2934" s="1" t="str">
        <f>IF(startDate="",0,IF(AND('pg6'!T936&gt;=startDate,'pg6'!T936&lt;=endDate,'pg6'!R936&lt;&gt;""),'pg6'!R936,""))</f>
        <v/>
      </c>
      <c r="AG2934" s="110" t="str">
        <f>IF(AC2934="","",COUNTIFS(AC2:AC3002,AC2934))</f>
        <v/>
      </c>
      <c r="AH2934" s="2" t="str">
        <f ca="1">IFERROR(MONTH('pg6'!T436),"--")</f>
        <v>--</v>
      </c>
      <c r="AI2934" s="1">
        <f ca="1">COUNTIFS(AC2:AC3002,'pg6'!C436,AH2:AH3002,AH2934)</f>
        <v>0</v>
      </c>
    </row>
    <row r="2935" spans="27:35" ht="12.75" customHeight="1">
      <c r="AA2935" s="1">
        <f t="shared" si="46"/>
        <v>2934</v>
      </c>
      <c r="AB2935" s="1" t="b">
        <f>AND('pg6'!S437&lt;&gt;"Cancelled",'pg6'!S437&lt;&gt;"Account",'pg6'!S437&lt;&gt;"Pending",'pg6'!S437&lt;&gt;"")</f>
        <v>0</v>
      </c>
      <c r="AC2935" s="1" t="str">
        <f>IF(AB2935=TRUE,'pg6'!C437,"")</f>
        <v/>
      </c>
      <c r="AD2935" s="1" t="str">
        <f>IF('pg6'!S437="Ordered",'pg6'!C437,"")</f>
        <v/>
      </c>
      <c r="AE2935" s="2" t="str">
        <f>IF('pg6'!C437&lt;&gt;"",COUNTIF(AD2:AD3002,'pg6'!C437)&gt;4,"--")</f>
        <v>--</v>
      </c>
      <c r="AF2935" s="1" t="str">
        <f>IF(startDate="",0,IF(AND('pg6'!T937&gt;=startDate,'pg6'!T937&lt;=endDate,'pg6'!R937&lt;&gt;""),'pg6'!R937,""))</f>
        <v/>
      </c>
      <c r="AG2935" s="110" t="str">
        <f>IF(AC2935="","",COUNTIFS(AC2:AC3002,AC2935))</f>
        <v/>
      </c>
      <c r="AH2935" s="2" t="str">
        <f ca="1">IFERROR(MONTH('pg6'!T437),"--")</f>
        <v>--</v>
      </c>
      <c r="AI2935" s="1">
        <f ca="1">COUNTIFS(AC2:AC3002,'pg6'!C437,AH2:AH3002,AH2935)</f>
        <v>0</v>
      </c>
    </row>
    <row r="2936" spans="27:35" ht="12.75" customHeight="1">
      <c r="AA2936" s="1">
        <f t="shared" si="46"/>
        <v>2935</v>
      </c>
      <c r="AB2936" s="1" t="b">
        <f>AND('pg6'!S438&lt;&gt;"Cancelled",'pg6'!S438&lt;&gt;"Account",'pg6'!S438&lt;&gt;"Pending",'pg6'!S438&lt;&gt;"")</f>
        <v>0</v>
      </c>
      <c r="AC2936" s="1" t="str">
        <f>IF(AB2936=TRUE,'pg6'!C438,"")</f>
        <v/>
      </c>
      <c r="AD2936" s="1" t="str">
        <f>IF('pg6'!S438="Ordered",'pg6'!C438,"")</f>
        <v/>
      </c>
      <c r="AE2936" s="2" t="str">
        <f>IF('pg6'!C438&lt;&gt;"",COUNTIF(AD2:AD3002,'pg6'!C438)&gt;4,"--")</f>
        <v>--</v>
      </c>
      <c r="AF2936" s="1" t="str">
        <f>IF(startDate="",0,IF(AND('pg6'!T938&gt;=startDate,'pg6'!T938&lt;=endDate,'pg6'!R938&lt;&gt;""),'pg6'!R938,""))</f>
        <v/>
      </c>
      <c r="AG2936" s="110" t="str">
        <f>IF(AC2936="","",COUNTIFS(AC2:AC3002,AC2936))</f>
        <v/>
      </c>
      <c r="AH2936" s="2" t="str">
        <f ca="1">IFERROR(MONTH('pg6'!T438),"--")</f>
        <v>--</v>
      </c>
      <c r="AI2936" s="1">
        <f ca="1">COUNTIFS(AC2:AC3002,'pg6'!C438,AH2:AH3002,AH2936)</f>
        <v>0</v>
      </c>
    </row>
    <row r="2937" spans="27:35" ht="12.75" customHeight="1">
      <c r="AA2937" s="1">
        <f t="shared" si="46"/>
        <v>2936</v>
      </c>
      <c r="AB2937" s="1" t="b">
        <f>AND('pg6'!S439&lt;&gt;"Cancelled",'pg6'!S439&lt;&gt;"Account",'pg6'!S439&lt;&gt;"Pending",'pg6'!S439&lt;&gt;"")</f>
        <v>0</v>
      </c>
      <c r="AC2937" s="1" t="str">
        <f>IF(AB2937=TRUE,'pg6'!C439,"")</f>
        <v/>
      </c>
      <c r="AD2937" s="1" t="str">
        <f>IF('pg6'!S439="Ordered",'pg6'!C439,"")</f>
        <v/>
      </c>
      <c r="AE2937" s="2" t="str">
        <f>IF('pg6'!C439&lt;&gt;"",COUNTIF(AD2:AD3002,'pg6'!C439)&gt;4,"--")</f>
        <v>--</v>
      </c>
      <c r="AF2937" s="1" t="str">
        <f>IF(startDate="",0,IF(AND('pg6'!T939&gt;=startDate,'pg6'!T939&lt;=endDate,'pg6'!R939&lt;&gt;""),'pg6'!R939,""))</f>
        <v/>
      </c>
      <c r="AG2937" s="110" t="str">
        <f>IF(AC2937="","",COUNTIFS(AC2:AC3002,AC2937))</f>
        <v/>
      </c>
      <c r="AH2937" s="2" t="str">
        <f ca="1">IFERROR(MONTH('pg6'!T439),"--")</f>
        <v>--</v>
      </c>
      <c r="AI2937" s="1">
        <f ca="1">COUNTIFS(AC2:AC3002,'pg6'!C439,AH2:AH3002,AH2937)</f>
        <v>0</v>
      </c>
    </row>
    <row r="2938" spans="27:35" ht="12.75" customHeight="1">
      <c r="AA2938" s="1">
        <f t="shared" si="46"/>
        <v>2937</v>
      </c>
      <c r="AB2938" s="1" t="b">
        <f>AND('pg6'!S440&lt;&gt;"Cancelled",'pg6'!S440&lt;&gt;"Account",'pg6'!S440&lt;&gt;"Pending",'pg6'!S440&lt;&gt;"")</f>
        <v>0</v>
      </c>
      <c r="AC2938" s="1" t="str">
        <f>IF(AB2938=TRUE,'pg6'!C440,"")</f>
        <v/>
      </c>
      <c r="AD2938" s="1" t="str">
        <f>IF('pg6'!S440="Ordered",'pg6'!C440,"")</f>
        <v/>
      </c>
      <c r="AE2938" s="2" t="str">
        <f>IF('pg6'!C440&lt;&gt;"",COUNTIF(AD2:AD3002,'pg6'!C440)&gt;4,"--")</f>
        <v>--</v>
      </c>
      <c r="AF2938" s="1" t="str">
        <f>IF(startDate="",0,IF(AND('pg6'!T940&gt;=startDate,'pg6'!T940&lt;=endDate,'pg6'!R940&lt;&gt;""),'pg6'!R940,""))</f>
        <v/>
      </c>
      <c r="AG2938" s="110" t="str">
        <f>IF(AC2938="","",COUNTIFS(AC2:AC3002,AC2938))</f>
        <v/>
      </c>
      <c r="AH2938" s="2" t="str">
        <f ca="1">IFERROR(MONTH('pg6'!T440),"--")</f>
        <v>--</v>
      </c>
      <c r="AI2938" s="1">
        <f ca="1">COUNTIFS(AC2:AC3002,'pg6'!C440,AH2:AH3002,AH2938)</f>
        <v>0</v>
      </c>
    </row>
    <row r="2939" spans="27:35" ht="12.75" customHeight="1">
      <c r="AA2939" s="1">
        <f t="shared" si="46"/>
        <v>2938</v>
      </c>
      <c r="AB2939" s="1" t="b">
        <f>AND('pg6'!S441&lt;&gt;"Cancelled",'pg6'!S441&lt;&gt;"Account",'pg6'!S441&lt;&gt;"Pending",'pg6'!S441&lt;&gt;"")</f>
        <v>0</v>
      </c>
      <c r="AC2939" s="1" t="str">
        <f>IF(AB2939=TRUE,'pg6'!C441,"")</f>
        <v/>
      </c>
      <c r="AD2939" s="1" t="str">
        <f>IF('pg6'!S441="Ordered",'pg6'!C441,"")</f>
        <v/>
      </c>
      <c r="AE2939" s="2" t="str">
        <f>IF('pg6'!C441&lt;&gt;"",COUNTIF(AD2:AD3002,'pg6'!C441)&gt;4,"--")</f>
        <v>--</v>
      </c>
      <c r="AF2939" s="1" t="str">
        <f>IF(startDate="",0,IF(AND('pg6'!T941&gt;=startDate,'pg6'!T941&lt;=endDate,'pg6'!R941&lt;&gt;""),'pg6'!R941,""))</f>
        <v/>
      </c>
      <c r="AG2939" s="110" t="str">
        <f>IF(AC2939="","",COUNTIFS(AC2:AC3002,AC2939))</f>
        <v/>
      </c>
      <c r="AH2939" s="2" t="str">
        <f ca="1">IFERROR(MONTH('pg6'!T441),"--")</f>
        <v>--</v>
      </c>
      <c r="AI2939" s="1">
        <f ca="1">COUNTIFS(AC2:AC3002,'pg6'!C441,AH2:AH3002,AH2939)</f>
        <v>0</v>
      </c>
    </row>
    <row r="2940" spans="27:35" ht="12.75" customHeight="1">
      <c r="AA2940" s="1">
        <f t="shared" si="46"/>
        <v>2939</v>
      </c>
      <c r="AB2940" s="1" t="b">
        <f>AND('pg6'!S442&lt;&gt;"Cancelled",'pg6'!S442&lt;&gt;"Account",'pg6'!S442&lt;&gt;"Pending",'pg6'!S442&lt;&gt;"")</f>
        <v>0</v>
      </c>
      <c r="AC2940" s="1" t="str">
        <f>IF(AB2940=TRUE,'pg6'!C442,"")</f>
        <v/>
      </c>
      <c r="AD2940" s="1" t="str">
        <f>IF('pg6'!S442="Ordered",'pg6'!C442,"")</f>
        <v/>
      </c>
      <c r="AE2940" s="2" t="str">
        <f>IF('pg6'!C442&lt;&gt;"",COUNTIF(AD2:AD3002,'pg6'!C442)&gt;4,"--")</f>
        <v>--</v>
      </c>
      <c r="AF2940" s="1" t="str">
        <f>IF(startDate="",0,IF(AND('pg6'!T942&gt;=startDate,'pg6'!T942&lt;=endDate,'pg6'!R942&lt;&gt;""),'pg6'!R942,""))</f>
        <v/>
      </c>
      <c r="AG2940" s="110" t="str">
        <f>IF(AC2940="","",COUNTIFS(AC2:AC3002,AC2940))</f>
        <v/>
      </c>
      <c r="AH2940" s="2" t="str">
        <f ca="1">IFERROR(MONTH('pg6'!T442),"--")</f>
        <v>--</v>
      </c>
      <c r="AI2940" s="1">
        <f ca="1">COUNTIFS(AC2:AC3002,'pg6'!C442,AH2:AH3002,AH2940)</f>
        <v>0</v>
      </c>
    </row>
    <row r="2941" spans="27:35" ht="12.75" customHeight="1">
      <c r="AA2941" s="1">
        <f t="shared" si="46"/>
        <v>2940</v>
      </c>
      <c r="AB2941" s="1" t="b">
        <f>AND('pg6'!S443&lt;&gt;"Cancelled",'pg6'!S443&lt;&gt;"Account",'pg6'!S443&lt;&gt;"Pending",'pg6'!S443&lt;&gt;"")</f>
        <v>0</v>
      </c>
      <c r="AC2941" s="1" t="str">
        <f>IF(AB2941=TRUE,'pg6'!C443,"")</f>
        <v/>
      </c>
      <c r="AD2941" s="1" t="str">
        <f>IF('pg6'!S443="Ordered",'pg6'!C443,"")</f>
        <v/>
      </c>
      <c r="AE2941" s="2" t="str">
        <f>IF('pg6'!C443&lt;&gt;"",COUNTIF(AD2:AD3002,'pg6'!C443)&gt;4,"--")</f>
        <v>--</v>
      </c>
      <c r="AF2941" s="1" t="str">
        <f>IF(startDate="",0,IF(AND('pg6'!T943&gt;=startDate,'pg6'!T943&lt;=endDate,'pg6'!R943&lt;&gt;""),'pg6'!R943,""))</f>
        <v/>
      </c>
      <c r="AG2941" s="110" t="str">
        <f>IF(AC2941="","",COUNTIFS(AC2:AC3002,AC2941))</f>
        <v/>
      </c>
      <c r="AH2941" s="2" t="str">
        <f ca="1">IFERROR(MONTH('pg6'!T443),"--")</f>
        <v>--</v>
      </c>
      <c r="AI2941" s="1">
        <f ca="1">COUNTIFS(AC2:AC3002,'pg6'!C443,AH2:AH3002,AH2941)</f>
        <v>0</v>
      </c>
    </row>
    <row r="2942" spans="27:35" ht="12.75" customHeight="1">
      <c r="AA2942" s="1">
        <f t="shared" si="46"/>
        <v>2941</v>
      </c>
      <c r="AB2942" s="1" t="b">
        <f>AND('pg6'!S444&lt;&gt;"Cancelled",'pg6'!S444&lt;&gt;"Account",'pg6'!S444&lt;&gt;"Pending",'pg6'!S444&lt;&gt;"")</f>
        <v>0</v>
      </c>
      <c r="AC2942" s="1" t="str">
        <f>IF(AB2942=TRUE,'pg6'!C444,"")</f>
        <v/>
      </c>
      <c r="AD2942" s="1" t="str">
        <f>IF('pg6'!S444="Ordered",'pg6'!C444,"")</f>
        <v/>
      </c>
      <c r="AE2942" s="2" t="str">
        <f>IF('pg6'!C444&lt;&gt;"",COUNTIF(AD2:AD3002,'pg6'!C444)&gt;4,"--")</f>
        <v>--</v>
      </c>
      <c r="AF2942" s="1" t="str">
        <f>IF(startDate="",0,IF(AND('pg6'!T944&gt;=startDate,'pg6'!T944&lt;=endDate,'pg6'!R944&lt;&gt;""),'pg6'!R944,""))</f>
        <v/>
      </c>
      <c r="AG2942" s="110" t="str">
        <f>IF(AC2942="","",COUNTIFS(AC2:AC3002,AC2942))</f>
        <v/>
      </c>
      <c r="AH2942" s="2" t="str">
        <f ca="1">IFERROR(MONTH('pg6'!T444),"--")</f>
        <v>--</v>
      </c>
      <c r="AI2942" s="1">
        <f ca="1">COUNTIFS(AC2:AC3002,'pg6'!C444,AH2:AH3002,AH2942)</f>
        <v>0</v>
      </c>
    </row>
    <row r="2943" spans="27:35" ht="12.75" customHeight="1">
      <c r="AA2943" s="1">
        <f t="shared" si="46"/>
        <v>2942</v>
      </c>
      <c r="AB2943" s="1" t="b">
        <f>AND('pg6'!S445&lt;&gt;"Cancelled",'pg6'!S445&lt;&gt;"Account",'pg6'!S445&lt;&gt;"Pending",'pg6'!S445&lt;&gt;"")</f>
        <v>0</v>
      </c>
      <c r="AC2943" s="1" t="str">
        <f>IF(AB2943=TRUE,'pg6'!C445,"")</f>
        <v/>
      </c>
      <c r="AD2943" s="1" t="str">
        <f>IF('pg6'!S445="Ordered",'pg6'!C445,"")</f>
        <v/>
      </c>
      <c r="AE2943" s="2" t="str">
        <f>IF('pg6'!C445&lt;&gt;"",COUNTIF(AD2:AD3002,'pg6'!C445)&gt;4,"--")</f>
        <v>--</v>
      </c>
      <c r="AF2943" s="1" t="str">
        <f>IF(startDate="",0,IF(AND('pg6'!T945&gt;=startDate,'pg6'!T945&lt;=endDate,'pg6'!R945&lt;&gt;""),'pg6'!R945,""))</f>
        <v/>
      </c>
      <c r="AG2943" s="110" t="str">
        <f>IF(AC2943="","",COUNTIFS(AC2:AC3002,AC2943))</f>
        <v/>
      </c>
      <c r="AH2943" s="2" t="str">
        <f ca="1">IFERROR(MONTH('pg6'!T445),"--")</f>
        <v>--</v>
      </c>
      <c r="AI2943" s="1">
        <f ca="1">COUNTIFS(AC2:AC3002,'pg6'!C445,AH2:AH3002,AH2943)</f>
        <v>0</v>
      </c>
    </row>
    <row r="2944" spans="27:35" ht="12.75" customHeight="1">
      <c r="AA2944" s="1">
        <f t="shared" si="46"/>
        <v>2943</v>
      </c>
      <c r="AB2944" s="1" t="b">
        <f>AND('pg6'!S446&lt;&gt;"Cancelled",'pg6'!S446&lt;&gt;"Account",'pg6'!S446&lt;&gt;"Pending",'pg6'!S446&lt;&gt;"")</f>
        <v>0</v>
      </c>
      <c r="AC2944" s="1" t="str">
        <f>IF(AB2944=TRUE,'pg6'!C446,"")</f>
        <v/>
      </c>
      <c r="AD2944" s="1" t="str">
        <f>IF('pg6'!S446="Ordered",'pg6'!C446,"")</f>
        <v/>
      </c>
      <c r="AE2944" s="2" t="str">
        <f>IF('pg6'!C446&lt;&gt;"",COUNTIF(AD2:AD3002,'pg6'!C446)&gt;4,"--")</f>
        <v>--</v>
      </c>
      <c r="AF2944" s="1" t="str">
        <f>IF(startDate="",0,IF(AND('pg6'!T946&gt;=startDate,'pg6'!T946&lt;=endDate,'pg6'!R946&lt;&gt;""),'pg6'!R946,""))</f>
        <v/>
      </c>
      <c r="AG2944" s="110" t="str">
        <f>IF(AC2944="","",COUNTIFS(AC2:AC3002,AC2944))</f>
        <v/>
      </c>
      <c r="AH2944" s="2" t="str">
        <f ca="1">IFERROR(MONTH('pg6'!T446),"--")</f>
        <v>--</v>
      </c>
      <c r="AI2944" s="1">
        <f ca="1">COUNTIFS(AC2:AC3002,'pg6'!C446,AH2:AH3002,AH2944)</f>
        <v>0</v>
      </c>
    </row>
    <row r="2945" spans="27:35" ht="12.75" customHeight="1">
      <c r="AA2945" s="1">
        <f t="shared" si="46"/>
        <v>2944</v>
      </c>
      <c r="AB2945" s="1" t="b">
        <f>AND('pg6'!S447&lt;&gt;"Cancelled",'pg6'!S447&lt;&gt;"Account",'pg6'!S447&lt;&gt;"Pending",'pg6'!S447&lt;&gt;"")</f>
        <v>0</v>
      </c>
      <c r="AC2945" s="1" t="str">
        <f>IF(AB2945=TRUE,'pg6'!C447,"")</f>
        <v/>
      </c>
      <c r="AD2945" s="1" t="str">
        <f>IF('pg6'!S447="Ordered",'pg6'!C447,"")</f>
        <v/>
      </c>
      <c r="AE2945" s="2" t="str">
        <f>IF('pg6'!C447&lt;&gt;"",COUNTIF(AD2:AD3002,'pg6'!C447)&gt;4,"--")</f>
        <v>--</v>
      </c>
      <c r="AF2945" s="1" t="str">
        <f>IF(startDate="",0,IF(AND('pg6'!T947&gt;=startDate,'pg6'!T947&lt;=endDate,'pg6'!R947&lt;&gt;""),'pg6'!R947,""))</f>
        <v/>
      </c>
      <c r="AG2945" s="110" t="str">
        <f>IF(AC2945="","",COUNTIFS(AC2:AC3002,AC2945))</f>
        <v/>
      </c>
      <c r="AH2945" s="2" t="str">
        <f ca="1">IFERROR(MONTH('pg6'!T447),"--")</f>
        <v>--</v>
      </c>
      <c r="AI2945" s="1">
        <f ca="1">COUNTIFS(AC2:AC3002,'pg6'!C447,AH2:AH3002,AH2945)</f>
        <v>0</v>
      </c>
    </row>
    <row r="2946" spans="27:35" ht="12.75" customHeight="1">
      <c r="AA2946" s="1">
        <f t="shared" si="46"/>
        <v>2945</v>
      </c>
      <c r="AB2946" s="1" t="b">
        <f>AND('pg6'!S448&lt;&gt;"Cancelled",'pg6'!S448&lt;&gt;"Account",'pg6'!S448&lt;&gt;"Pending",'pg6'!S448&lt;&gt;"")</f>
        <v>0</v>
      </c>
      <c r="AC2946" s="1" t="str">
        <f>IF(AB2946=TRUE,'pg6'!C448,"")</f>
        <v/>
      </c>
      <c r="AD2946" s="1" t="str">
        <f>IF('pg6'!S448="Ordered",'pg6'!C448,"")</f>
        <v/>
      </c>
      <c r="AE2946" s="2" t="str">
        <f>IF('pg6'!C448&lt;&gt;"",COUNTIF(AD2:AD3002,'pg6'!C448)&gt;4,"--")</f>
        <v>--</v>
      </c>
      <c r="AF2946" s="1" t="str">
        <f>IF(startDate="",0,IF(AND('pg6'!T948&gt;=startDate,'pg6'!T948&lt;=endDate,'pg6'!R948&lt;&gt;""),'pg6'!R948,""))</f>
        <v/>
      </c>
      <c r="AG2946" s="110" t="str">
        <f>IF(AC2946="","",COUNTIFS(AC2:AC3002,AC2946))</f>
        <v/>
      </c>
      <c r="AH2946" s="2" t="str">
        <f ca="1">IFERROR(MONTH('pg6'!T448),"--")</f>
        <v>--</v>
      </c>
      <c r="AI2946" s="1">
        <f ca="1">COUNTIFS(AC2:AC3002,'pg6'!C448,AH2:AH3002,AH2946)</f>
        <v>0</v>
      </c>
    </row>
    <row r="2947" spans="27:35" ht="12.75" customHeight="1">
      <c r="AA2947" s="1">
        <f t="shared" si="46"/>
        <v>2946</v>
      </c>
      <c r="AB2947" s="1" t="b">
        <f>AND('pg6'!S449&lt;&gt;"Cancelled",'pg6'!S449&lt;&gt;"Account",'pg6'!S449&lt;&gt;"Pending",'pg6'!S449&lt;&gt;"")</f>
        <v>0</v>
      </c>
      <c r="AC2947" s="1" t="str">
        <f>IF(AB2947=TRUE,'pg6'!C449,"")</f>
        <v/>
      </c>
      <c r="AD2947" s="1" t="str">
        <f>IF('pg6'!S449="Ordered",'pg6'!C449,"")</f>
        <v/>
      </c>
      <c r="AE2947" s="2" t="str">
        <f>IF('pg6'!C449&lt;&gt;"",COUNTIF(AD2:AD3002,'pg6'!C449)&gt;4,"--")</f>
        <v>--</v>
      </c>
      <c r="AF2947" s="1" t="str">
        <f>IF(startDate="",0,IF(AND('pg6'!T949&gt;=startDate,'pg6'!T949&lt;=endDate,'pg6'!R949&lt;&gt;""),'pg6'!R949,""))</f>
        <v/>
      </c>
      <c r="AG2947" s="110" t="str">
        <f>IF(AC2947="","",COUNTIFS(AC2:AC3002,AC2947))</f>
        <v/>
      </c>
      <c r="AH2947" s="2" t="str">
        <f ca="1">IFERROR(MONTH('pg6'!T449),"--")</f>
        <v>--</v>
      </c>
      <c r="AI2947" s="1">
        <f ca="1">COUNTIFS(AC2:AC3002,'pg6'!C449,AH2:AH3002,AH2947)</f>
        <v>0</v>
      </c>
    </row>
    <row r="2948" spans="27:35" ht="12.75" customHeight="1">
      <c r="AA2948" s="1">
        <f t="shared" ref="AA2948:AA3001" si="47">AA2947+1</f>
        <v>2947</v>
      </c>
      <c r="AB2948" s="1" t="b">
        <f>AND('pg6'!S450&lt;&gt;"Cancelled",'pg6'!S450&lt;&gt;"Account",'pg6'!S450&lt;&gt;"Pending",'pg6'!S450&lt;&gt;"")</f>
        <v>0</v>
      </c>
      <c r="AC2948" s="1" t="str">
        <f>IF(AB2948=TRUE,'pg6'!C450,"")</f>
        <v/>
      </c>
      <c r="AD2948" s="1" t="str">
        <f>IF('pg6'!S450="Ordered",'pg6'!C450,"")</f>
        <v/>
      </c>
      <c r="AE2948" s="2" t="str">
        <f>IF('pg6'!C450&lt;&gt;"",COUNTIF(AD2:AD3002,'pg6'!C450)&gt;4,"--")</f>
        <v>--</v>
      </c>
      <c r="AF2948" s="1" t="str">
        <f>IF(startDate="",0,IF(AND('pg6'!T950&gt;=startDate,'pg6'!T950&lt;=endDate,'pg6'!R950&lt;&gt;""),'pg6'!R950,""))</f>
        <v/>
      </c>
      <c r="AG2948" s="110" t="str">
        <f>IF(AC2948="","",COUNTIFS(AC2:AC3002,AC2948))</f>
        <v/>
      </c>
      <c r="AH2948" s="2" t="str">
        <f ca="1">IFERROR(MONTH('pg6'!T450),"--")</f>
        <v>--</v>
      </c>
      <c r="AI2948" s="1">
        <f ca="1">COUNTIFS(AC2:AC3002,'pg6'!C450,AH2:AH3002,AH2948)</f>
        <v>0</v>
      </c>
    </row>
    <row r="2949" spans="27:35" ht="12.75" customHeight="1">
      <c r="AA2949" s="1">
        <f t="shared" si="47"/>
        <v>2948</v>
      </c>
      <c r="AB2949" s="1" t="b">
        <f>AND('pg6'!S451&lt;&gt;"Cancelled",'pg6'!S451&lt;&gt;"Account",'pg6'!S451&lt;&gt;"Pending",'pg6'!S451&lt;&gt;"")</f>
        <v>0</v>
      </c>
      <c r="AC2949" s="1" t="str">
        <f>IF(AB2949=TRUE,'pg6'!C451,"")</f>
        <v/>
      </c>
      <c r="AD2949" s="1" t="str">
        <f>IF('pg6'!S451="Ordered",'pg6'!C451,"")</f>
        <v/>
      </c>
      <c r="AE2949" s="2" t="str">
        <f>IF('pg6'!C451&lt;&gt;"",COUNTIF(AD2:AD3002,'pg6'!C451)&gt;4,"--")</f>
        <v>--</v>
      </c>
      <c r="AF2949" s="1" t="str">
        <f>IF(startDate="",0,IF(AND('pg6'!T951&gt;=startDate,'pg6'!T951&lt;=endDate,'pg6'!R951&lt;&gt;""),'pg6'!R951,""))</f>
        <v/>
      </c>
      <c r="AG2949" s="110" t="str">
        <f>IF(AC2949="","",COUNTIFS(AC2:AC3002,AC2949))</f>
        <v/>
      </c>
      <c r="AH2949" s="2" t="str">
        <f ca="1">IFERROR(MONTH('pg6'!T451),"--")</f>
        <v>--</v>
      </c>
      <c r="AI2949" s="1">
        <f ca="1">COUNTIFS(AC2:AC3002,'pg6'!C451,AH2:AH3002,AH2949)</f>
        <v>0</v>
      </c>
    </row>
    <row r="2950" spans="27:35" ht="12.75" customHeight="1">
      <c r="AA2950" s="1">
        <f t="shared" si="47"/>
        <v>2949</v>
      </c>
      <c r="AB2950" s="1" t="b">
        <f>AND('pg6'!S452&lt;&gt;"Cancelled",'pg6'!S452&lt;&gt;"Account",'pg6'!S452&lt;&gt;"Pending",'pg6'!S452&lt;&gt;"")</f>
        <v>0</v>
      </c>
      <c r="AC2950" s="1" t="str">
        <f>IF(AB2950=TRUE,'pg6'!C452,"")</f>
        <v/>
      </c>
      <c r="AD2950" s="1" t="str">
        <f>IF('pg6'!S452="Ordered",'pg6'!C452,"")</f>
        <v/>
      </c>
      <c r="AE2950" s="2" t="str">
        <f>IF('pg6'!C452&lt;&gt;"",COUNTIF(AD2:AD3002,'pg6'!C452)&gt;4,"--")</f>
        <v>--</v>
      </c>
      <c r="AF2950" s="1" t="str">
        <f>IF(startDate="",0,IF(AND('pg6'!T952&gt;=startDate,'pg6'!T952&lt;=endDate,'pg6'!R952&lt;&gt;""),'pg6'!R952,""))</f>
        <v/>
      </c>
      <c r="AG2950" s="110" t="str">
        <f>IF(AC2950="","",COUNTIFS(AC2:AC3002,AC2950))</f>
        <v/>
      </c>
      <c r="AH2950" s="2" t="str">
        <f ca="1">IFERROR(MONTH('pg6'!T452),"--")</f>
        <v>--</v>
      </c>
      <c r="AI2950" s="1">
        <f ca="1">COUNTIFS(AC2:AC3002,'pg6'!C452,AH2:AH3002,AH2950)</f>
        <v>0</v>
      </c>
    </row>
    <row r="2951" spans="27:35" ht="12.75" customHeight="1">
      <c r="AA2951" s="1">
        <f t="shared" si="47"/>
        <v>2950</v>
      </c>
      <c r="AB2951" s="1" t="b">
        <f>AND('pg6'!S453&lt;&gt;"Cancelled",'pg6'!S453&lt;&gt;"Account",'pg6'!S453&lt;&gt;"Pending",'pg6'!S453&lt;&gt;"")</f>
        <v>0</v>
      </c>
      <c r="AC2951" s="1" t="str">
        <f>IF(AB2951=TRUE,'pg6'!C453,"")</f>
        <v/>
      </c>
      <c r="AD2951" s="1" t="str">
        <f>IF('pg6'!S453="Ordered",'pg6'!C453,"")</f>
        <v/>
      </c>
      <c r="AE2951" s="2" t="str">
        <f>IF('pg6'!C453&lt;&gt;"",COUNTIF(AD2:AD3002,'pg6'!C453)&gt;4,"--")</f>
        <v>--</v>
      </c>
      <c r="AF2951" s="1" t="str">
        <f>IF(startDate="",0,IF(AND('pg6'!T953&gt;=startDate,'pg6'!T953&lt;=endDate,'pg6'!R953&lt;&gt;""),'pg6'!R953,""))</f>
        <v/>
      </c>
      <c r="AG2951" s="110" t="str">
        <f>IF(AC2951="","",COUNTIFS(AC2:AC3002,AC2951))</f>
        <v/>
      </c>
      <c r="AH2951" s="2" t="str">
        <f ca="1">IFERROR(MONTH('pg6'!T453),"--")</f>
        <v>--</v>
      </c>
      <c r="AI2951" s="1">
        <f ca="1">COUNTIFS(AC2:AC3002,'pg6'!C453,AH2:AH3002,AH2951)</f>
        <v>0</v>
      </c>
    </row>
    <row r="2952" spans="27:35" ht="12.75" customHeight="1">
      <c r="AA2952" s="1">
        <f t="shared" si="47"/>
        <v>2951</v>
      </c>
      <c r="AB2952" s="1" t="b">
        <f>AND('pg6'!S454&lt;&gt;"Cancelled",'pg6'!S454&lt;&gt;"Account",'pg6'!S454&lt;&gt;"Pending",'pg6'!S454&lt;&gt;"")</f>
        <v>0</v>
      </c>
      <c r="AC2952" s="1" t="str">
        <f>IF(AB2952=TRUE,'pg6'!C454,"")</f>
        <v/>
      </c>
      <c r="AD2952" s="1" t="str">
        <f>IF('pg6'!S454="Ordered",'pg6'!C454,"")</f>
        <v/>
      </c>
      <c r="AE2952" s="2" t="str">
        <f>IF('pg6'!C454&lt;&gt;"",COUNTIF(AD2:AD3002,'pg6'!C454)&gt;4,"--")</f>
        <v>--</v>
      </c>
      <c r="AF2952" s="1" t="str">
        <f>IF(startDate="",0,IF(AND('pg6'!T954&gt;=startDate,'pg6'!T954&lt;=endDate,'pg6'!R954&lt;&gt;""),'pg6'!R954,""))</f>
        <v/>
      </c>
      <c r="AG2952" s="110" t="str">
        <f>IF(AC2952="","",COUNTIFS(AC2:AC3002,AC2952))</f>
        <v/>
      </c>
      <c r="AH2952" s="2" t="str">
        <f ca="1">IFERROR(MONTH('pg6'!T454),"--")</f>
        <v>--</v>
      </c>
      <c r="AI2952" s="1">
        <f ca="1">COUNTIFS(AC2:AC3002,'pg6'!C454,AH2:AH3002,AH2952)</f>
        <v>0</v>
      </c>
    </row>
    <row r="2953" spans="27:35" ht="12.75" customHeight="1">
      <c r="AA2953" s="1">
        <f t="shared" si="47"/>
        <v>2952</v>
      </c>
      <c r="AB2953" s="1" t="b">
        <f>AND('pg6'!S455&lt;&gt;"Cancelled",'pg6'!S455&lt;&gt;"Account",'pg6'!S455&lt;&gt;"Pending",'pg6'!S455&lt;&gt;"")</f>
        <v>0</v>
      </c>
      <c r="AC2953" s="1" t="str">
        <f>IF(AB2953=TRUE,'pg6'!C455,"")</f>
        <v/>
      </c>
      <c r="AD2953" s="1" t="str">
        <f>IF('pg6'!S455="Ordered",'pg6'!C455,"")</f>
        <v/>
      </c>
      <c r="AE2953" s="2" t="str">
        <f>IF('pg6'!C455&lt;&gt;"",COUNTIF(AD2:AD3002,'pg6'!C455)&gt;4,"--")</f>
        <v>--</v>
      </c>
      <c r="AF2953" s="1" t="str">
        <f>IF(startDate="",0,IF(AND('pg6'!T955&gt;=startDate,'pg6'!T955&lt;=endDate,'pg6'!R955&lt;&gt;""),'pg6'!R955,""))</f>
        <v/>
      </c>
      <c r="AG2953" s="110" t="str">
        <f>IF(AC2953="","",COUNTIFS(AC2:AC3002,AC2953))</f>
        <v/>
      </c>
      <c r="AH2953" s="2" t="str">
        <f ca="1">IFERROR(MONTH('pg6'!T455),"--")</f>
        <v>--</v>
      </c>
      <c r="AI2953" s="1">
        <f ca="1">COUNTIFS(AC2:AC3002,'pg6'!C455,AH2:AH3002,AH2953)</f>
        <v>0</v>
      </c>
    </row>
    <row r="2954" spans="27:35" ht="12.75" customHeight="1">
      <c r="AA2954" s="1">
        <f t="shared" si="47"/>
        <v>2953</v>
      </c>
      <c r="AB2954" s="1" t="b">
        <f>AND('pg6'!S456&lt;&gt;"Cancelled",'pg6'!S456&lt;&gt;"Account",'pg6'!S456&lt;&gt;"Pending",'pg6'!S456&lt;&gt;"")</f>
        <v>0</v>
      </c>
      <c r="AC2954" s="1" t="str">
        <f>IF(AB2954=TRUE,'pg6'!C456,"")</f>
        <v/>
      </c>
      <c r="AD2954" s="1" t="str">
        <f>IF('pg6'!S456="Ordered",'pg6'!C456,"")</f>
        <v/>
      </c>
      <c r="AE2954" s="2" t="str">
        <f>IF('pg6'!C456&lt;&gt;"",COUNTIF(AD2:AD3002,'pg6'!C456)&gt;4,"--")</f>
        <v>--</v>
      </c>
      <c r="AF2954" s="1" t="str">
        <f>IF(startDate="",0,IF(AND('pg6'!T956&gt;=startDate,'pg6'!T956&lt;=endDate,'pg6'!R956&lt;&gt;""),'pg6'!R956,""))</f>
        <v/>
      </c>
      <c r="AG2954" s="110" t="str">
        <f>IF(AC2954="","",COUNTIFS(AC2:AC3002,AC2954))</f>
        <v/>
      </c>
      <c r="AH2954" s="2" t="str">
        <f ca="1">IFERROR(MONTH('pg6'!T456),"--")</f>
        <v>--</v>
      </c>
      <c r="AI2954" s="1">
        <f ca="1">COUNTIFS(AC2:AC3002,'pg6'!C456,AH2:AH3002,AH2954)</f>
        <v>0</v>
      </c>
    </row>
    <row r="2955" spans="27:35" ht="12.75" customHeight="1">
      <c r="AA2955" s="1">
        <f t="shared" si="47"/>
        <v>2954</v>
      </c>
      <c r="AB2955" s="1" t="b">
        <f>AND('pg6'!S457&lt;&gt;"Cancelled",'pg6'!S457&lt;&gt;"Account",'pg6'!S457&lt;&gt;"Pending",'pg6'!S457&lt;&gt;"")</f>
        <v>0</v>
      </c>
      <c r="AC2955" s="1" t="str">
        <f>IF(AB2955=TRUE,'pg6'!C457,"")</f>
        <v/>
      </c>
      <c r="AD2955" s="1" t="str">
        <f>IF('pg6'!S457="Ordered",'pg6'!C457,"")</f>
        <v/>
      </c>
      <c r="AE2955" s="2" t="str">
        <f>IF('pg6'!C457&lt;&gt;"",COUNTIF(AD2:AD3002,'pg6'!C457)&gt;4,"--")</f>
        <v>--</v>
      </c>
      <c r="AF2955" s="1" t="str">
        <f>IF(startDate="",0,IF(AND('pg6'!T957&gt;=startDate,'pg6'!T957&lt;=endDate,'pg6'!R957&lt;&gt;""),'pg6'!R957,""))</f>
        <v/>
      </c>
      <c r="AG2955" s="110" t="str">
        <f>IF(AC2955="","",COUNTIFS(AC2:AC3002,AC2955))</f>
        <v/>
      </c>
      <c r="AH2955" s="2" t="str">
        <f ca="1">IFERROR(MONTH('pg6'!T457),"--")</f>
        <v>--</v>
      </c>
      <c r="AI2955" s="1">
        <f ca="1">COUNTIFS(AC2:AC3002,'pg6'!C457,AH2:AH3002,AH2955)</f>
        <v>0</v>
      </c>
    </row>
    <row r="2956" spans="27:35" ht="12.75" customHeight="1">
      <c r="AA2956" s="1">
        <f t="shared" si="47"/>
        <v>2955</v>
      </c>
      <c r="AB2956" s="1" t="b">
        <f>AND('pg6'!S458&lt;&gt;"Cancelled",'pg6'!S458&lt;&gt;"Account",'pg6'!S458&lt;&gt;"Pending",'pg6'!S458&lt;&gt;"")</f>
        <v>0</v>
      </c>
      <c r="AC2956" s="1" t="str">
        <f>IF(AB2956=TRUE,'pg6'!C458,"")</f>
        <v/>
      </c>
      <c r="AD2956" s="1" t="str">
        <f>IF('pg6'!S458="Ordered",'pg6'!C458,"")</f>
        <v/>
      </c>
      <c r="AE2956" s="2" t="str">
        <f>IF('pg6'!C458&lt;&gt;"",COUNTIF(AD2:AD3002,'pg6'!C458)&gt;4,"--")</f>
        <v>--</v>
      </c>
      <c r="AF2956" s="1" t="str">
        <f>IF(startDate="",0,IF(AND('pg6'!T958&gt;=startDate,'pg6'!T958&lt;=endDate,'pg6'!R958&lt;&gt;""),'pg6'!R958,""))</f>
        <v/>
      </c>
      <c r="AG2956" s="110" t="str">
        <f>IF(AC2956="","",COUNTIFS(AC2:AC3002,AC2956))</f>
        <v/>
      </c>
      <c r="AH2956" s="2" t="str">
        <f ca="1">IFERROR(MONTH('pg6'!T458),"--")</f>
        <v>--</v>
      </c>
      <c r="AI2956" s="1">
        <f ca="1">COUNTIFS(AC2:AC3002,'pg6'!C458,AH2:AH3002,AH2956)</f>
        <v>0</v>
      </c>
    </row>
    <row r="2957" spans="27:35" ht="12.75" customHeight="1">
      <c r="AA2957" s="1">
        <f t="shared" si="47"/>
        <v>2956</v>
      </c>
      <c r="AB2957" s="1" t="b">
        <f>AND('pg6'!S459&lt;&gt;"Cancelled",'pg6'!S459&lt;&gt;"Account",'pg6'!S459&lt;&gt;"Pending",'pg6'!S459&lt;&gt;"")</f>
        <v>0</v>
      </c>
      <c r="AC2957" s="1" t="str">
        <f>IF(AB2957=TRUE,'pg6'!C459,"")</f>
        <v/>
      </c>
      <c r="AD2957" s="1" t="str">
        <f>IF('pg6'!S459="Ordered",'pg6'!C459,"")</f>
        <v/>
      </c>
      <c r="AE2957" s="2" t="str">
        <f>IF('pg6'!C459&lt;&gt;"",COUNTIF(AD2:AD3002,'pg6'!C459)&gt;4,"--")</f>
        <v>--</v>
      </c>
      <c r="AF2957" s="1" t="str">
        <f>IF(startDate="",0,IF(AND('pg6'!T959&gt;=startDate,'pg6'!T959&lt;=endDate,'pg6'!R959&lt;&gt;""),'pg6'!R959,""))</f>
        <v/>
      </c>
      <c r="AG2957" s="110" t="str">
        <f>IF(AC2957="","",COUNTIFS(AC2:AC3002,AC2957))</f>
        <v/>
      </c>
      <c r="AH2957" s="2" t="str">
        <f ca="1">IFERROR(MONTH('pg6'!T459),"--")</f>
        <v>--</v>
      </c>
      <c r="AI2957" s="1">
        <f ca="1">COUNTIFS(AC2:AC3002,'pg6'!C459,AH2:AH3002,AH2957)</f>
        <v>0</v>
      </c>
    </row>
    <row r="2958" spans="27:35" ht="12.75" customHeight="1">
      <c r="AA2958" s="1">
        <f t="shared" si="47"/>
        <v>2957</v>
      </c>
      <c r="AB2958" s="1" t="b">
        <f>AND('pg6'!S460&lt;&gt;"Cancelled",'pg6'!S460&lt;&gt;"Account",'pg6'!S460&lt;&gt;"Pending",'pg6'!S460&lt;&gt;"")</f>
        <v>0</v>
      </c>
      <c r="AC2958" s="1" t="str">
        <f>IF(AB2958=TRUE,'pg6'!C460,"")</f>
        <v/>
      </c>
      <c r="AD2958" s="1" t="str">
        <f>IF('pg6'!S460="Ordered",'pg6'!C460,"")</f>
        <v/>
      </c>
      <c r="AE2958" s="2" t="str">
        <f>IF('pg6'!C460&lt;&gt;"",COUNTIF(AD2:AD3002,'pg6'!C460)&gt;4,"--")</f>
        <v>--</v>
      </c>
      <c r="AF2958" s="1" t="str">
        <f>IF(startDate="",0,IF(AND('pg6'!T960&gt;=startDate,'pg6'!T960&lt;=endDate,'pg6'!R960&lt;&gt;""),'pg6'!R960,""))</f>
        <v/>
      </c>
      <c r="AG2958" s="110" t="str">
        <f>IF(AC2958="","",COUNTIFS(AC2:AC3002,AC2958))</f>
        <v/>
      </c>
      <c r="AH2958" s="2" t="str">
        <f ca="1">IFERROR(MONTH('pg6'!T460),"--")</f>
        <v>--</v>
      </c>
      <c r="AI2958" s="1">
        <f ca="1">COUNTIFS(AC2:AC3002,'pg6'!C460,AH2:AH3002,AH2958)</f>
        <v>0</v>
      </c>
    </row>
    <row r="2959" spans="27:35" ht="12.75" customHeight="1">
      <c r="AA2959" s="1">
        <f t="shared" si="47"/>
        <v>2958</v>
      </c>
      <c r="AB2959" s="1" t="b">
        <f>AND('pg6'!S461&lt;&gt;"Cancelled",'pg6'!S461&lt;&gt;"Account",'pg6'!S461&lt;&gt;"Pending",'pg6'!S461&lt;&gt;"")</f>
        <v>0</v>
      </c>
      <c r="AC2959" s="1" t="str">
        <f>IF(AB2959=TRUE,'pg6'!C461,"")</f>
        <v/>
      </c>
      <c r="AD2959" s="1" t="str">
        <f>IF('pg6'!S461="Ordered",'pg6'!C461,"")</f>
        <v/>
      </c>
      <c r="AE2959" s="2" t="str">
        <f>IF('pg6'!C461&lt;&gt;"",COUNTIF(AD2:AD3002,'pg6'!C461)&gt;4,"--")</f>
        <v>--</v>
      </c>
      <c r="AF2959" s="1" t="str">
        <f>IF(startDate="",0,IF(AND('pg6'!T961&gt;=startDate,'pg6'!T961&lt;=endDate,'pg6'!R961&lt;&gt;""),'pg6'!R961,""))</f>
        <v/>
      </c>
      <c r="AG2959" s="110" t="str">
        <f>IF(AC2959="","",COUNTIFS(AC2:AC3002,AC2959))</f>
        <v/>
      </c>
      <c r="AH2959" s="2" t="str">
        <f ca="1">IFERROR(MONTH('pg6'!T461),"--")</f>
        <v>--</v>
      </c>
      <c r="AI2959" s="1">
        <f ca="1">COUNTIFS(AC2:AC3002,'pg6'!C461,AH2:AH3002,AH2959)</f>
        <v>0</v>
      </c>
    </row>
    <row r="2960" spans="27:35" ht="12.75" customHeight="1">
      <c r="AA2960" s="1">
        <f t="shared" si="47"/>
        <v>2959</v>
      </c>
      <c r="AB2960" s="1" t="b">
        <f>AND('pg6'!S462&lt;&gt;"Cancelled",'pg6'!S462&lt;&gt;"Account",'pg6'!S462&lt;&gt;"Pending",'pg6'!S462&lt;&gt;"")</f>
        <v>0</v>
      </c>
      <c r="AC2960" s="1" t="str">
        <f>IF(AB2960=TRUE,'pg6'!C462,"")</f>
        <v/>
      </c>
      <c r="AD2960" s="1" t="str">
        <f>IF('pg6'!S462="Ordered",'pg6'!C462,"")</f>
        <v/>
      </c>
      <c r="AE2960" s="2" t="str">
        <f>IF('pg6'!C462&lt;&gt;"",COUNTIF(AD2:AD3002,'pg6'!C462)&gt;4,"--")</f>
        <v>--</v>
      </c>
      <c r="AF2960" s="1" t="str">
        <f>IF(startDate="",0,IF(AND('pg6'!T962&gt;=startDate,'pg6'!T962&lt;=endDate,'pg6'!R962&lt;&gt;""),'pg6'!R962,""))</f>
        <v/>
      </c>
      <c r="AG2960" s="110" t="str">
        <f>IF(AC2960="","",COUNTIFS(AC2:AC3002,AC2960))</f>
        <v/>
      </c>
      <c r="AH2960" s="2" t="str">
        <f ca="1">IFERROR(MONTH('pg6'!T462),"--")</f>
        <v>--</v>
      </c>
      <c r="AI2960" s="1">
        <f ca="1">COUNTIFS(AC2:AC3002,'pg6'!C462,AH2:AH3002,AH2960)</f>
        <v>0</v>
      </c>
    </row>
    <row r="2961" spans="27:35" ht="12.75" customHeight="1">
      <c r="AA2961" s="1">
        <f t="shared" si="47"/>
        <v>2960</v>
      </c>
      <c r="AB2961" s="1" t="b">
        <f>AND('pg6'!S463&lt;&gt;"Cancelled",'pg6'!S463&lt;&gt;"Account",'pg6'!S463&lt;&gt;"Pending",'pg6'!S463&lt;&gt;"")</f>
        <v>0</v>
      </c>
      <c r="AC2961" s="1" t="str">
        <f>IF(AB2961=TRUE,'pg6'!C463,"")</f>
        <v/>
      </c>
      <c r="AD2961" s="1" t="str">
        <f>IF('pg6'!S463="Ordered",'pg6'!C463,"")</f>
        <v/>
      </c>
      <c r="AE2961" s="2" t="str">
        <f>IF('pg6'!C463&lt;&gt;"",COUNTIF(AD2:AD3002,'pg6'!C463)&gt;4,"--")</f>
        <v>--</v>
      </c>
      <c r="AF2961" s="1" t="str">
        <f>IF(startDate="",0,IF(AND('pg6'!T963&gt;=startDate,'pg6'!T963&lt;=endDate,'pg6'!R963&lt;&gt;""),'pg6'!R963,""))</f>
        <v/>
      </c>
      <c r="AG2961" s="110" t="str">
        <f>IF(AC2961="","",COUNTIFS(AC2:AC3002,AC2961))</f>
        <v/>
      </c>
      <c r="AH2961" s="2" t="str">
        <f ca="1">IFERROR(MONTH('pg6'!T463),"--")</f>
        <v>--</v>
      </c>
      <c r="AI2961" s="1">
        <f ca="1">COUNTIFS(AC2:AC3002,'pg6'!C463,AH2:AH3002,AH2961)</f>
        <v>0</v>
      </c>
    </row>
    <row r="2962" spans="27:35" ht="12.75" customHeight="1">
      <c r="AA2962" s="1">
        <f t="shared" si="47"/>
        <v>2961</v>
      </c>
      <c r="AB2962" s="1" t="b">
        <f>AND('pg6'!S464&lt;&gt;"Cancelled",'pg6'!S464&lt;&gt;"Account",'pg6'!S464&lt;&gt;"Pending",'pg6'!S464&lt;&gt;"")</f>
        <v>0</v>
      </c>
      <c r="AC2962" s="1" t="str">
        <f>IF(AB2962=TRUE,'pg6'!C464,"")</f>
        <v/>
      </c>
      <c r="AD2962" s="1" t="str">
        <f>IF('pg6'!S464="Ordered",'pg6'!C464,"")</f>
        <v/>
      </c>
      <c r="AE2962" s="2" t="str">
        <f>IF('pg6'!C464&lt;&gt;"",COUNTIF(AD2:AD3002,'pg6'!C464)&gt;4,"--")</f>
        <v>--</v>
      </c>
      <c r="AF2962" s="1" t="str">
        <f>IF(startDate="",0,IF(AND('pg6'!T964&gt;=startDate,'pg6'!T964&lt;=endDate,'pg6'!R964&lt;&gt;""),'pg6'!R964,""))</f>
        <v/>
      </c>
      <c r="AG2962" s="110" t="str">
        <f>IF(AC2962="","",COUNTIFS(AC2:AC3002,AC2962))</f>
        <v/>
      </c>
      <c r="AH2962" s="2" t="str">
        <f ca="1">IFERROR(MONTH('pg6'!T464),"--")</f>
        <v>--</v>
      </c>
      <c r="AI2962" s="1">
        <f ca="1">COUNTIFS(AC2:AC3002,'pg6'!C464,AH2:AH3002,AH2962)</f>
        <v>0</v>
      </c>
    </row>
    <row r="2963" spans="27:35" ht="12.75" customHeight="1">
      <c r="AA2963" s="1">
        <f t="shared" si="47"/>
        <v>2962</v>
      </c>
      <c r="AB2963" s="1" t="b">
        <f>AND('pg6'!S465&lt;&gt;"Cancelled",'pg6'!S465&lt;&gt;"Account",'pg6'!S465&lt;&gt;"Pending",'pg6'!S465&lt;&gt;"")</f>
        <v>0</v>
      </c>
      <c r="AC2963" s="1" t="str">
        <f>IF(AB2963=TRUE,'pg6'!C465,"")</f>
        <v/>
      </c>
      <c r="AD2963" s="1" t="str">
        <f>IF('pg6'!S465="Ordered",'pg6'!C465,"")</f>
        <v/>
      </c>
      <c r="AE2963" s="2" t="str">
        <f>IF('pg6'!C465&lt;&gt;"",COUNTIF(AD2:AD3002,'pg6'!C465)&gt;4,"--")</f>
        <v>--</v>
      </c>
      <c r="AF2963" s="1" t="str">
        <f>IF(startDate="",0,IF(AND('pg6'!T965&gt;=startDate,'pg6'!T965&lt;=endDate,'pg6'!R965&lt;&gt;""),'pg6'!R965,""))</f>
        <v/>
      </c>
      <c r="AG2963" s="110" t="str">
        <f>IF(AC2963="","",COUNTIFS(AC2:AC3002,AC2963))</f>
        <v/>
      </c>
      <c r="AH2963" s="2" t="str">
        <f ca="1">IFERROR(MONTH('pg6'!T465),"--")</f>
        <v>--</v>
      </c>
      <c r="AI2963" s="1">
        <f ca="1">COUNTIFS(AC2:AC3002,'pg6'!C465,AH2:AH3002,AH2963)</f>
        <v>0</v>
      </c>
    </row>
    <row r="2964" spans="27:35" ht="12.75" customHeight="1">
      <c r="AA2964" s="1">
        <f t="shared" si="47"/>
        <v>2963</v>
      </c>
      <c r="AB2964" s="1" t="b">
        <f>AND('pg6'!S466&lt;&gt;"Cancelled",'pg6'!S466&lt;&gt;"Account",'pg6'!S466&lt;&gt;"Pending",'pg6'!S466&lt;&gt;"")</f>
        <v>0</v>
      </c>
      <c r="AC2964" s="1" t="str">
        <f>IF(AB2964=TRUE,'pg6'!C466,"")</f>
        <v/>
      </c>
      <c r="AD2964" s="1" t="str">
        <f>IF('pg6'!S466="Ordered",'pg6'!C466,"")</f>
        <v/>
      </c>
      <c r="AE2964" s="2" t="str">
        <f>IF('pg6'!C466&lt;&gt;"",COUNTIF(AD2:AD3002,'pg6'!C466)&gt;4,"--")</f>
        <v>--</v>
      </c>
      <c r="AF2964" s="1" t="str">
        <f>IF(startDate="",0,IF(AND('pg6'!T966&gt;=startDate,'pg6'!T966&lt;=endDate,'pg6'!R966&lt;&gt;""),'pg6'!R966,""))</f>
        <v/>
      </c>
      <c r="AG2964" s="110" t="str">
        <f>IF(AC2964="","",COUNTIFS(AC2:AC3002,AC2964))</f>
        <v/>
      </c>
      <c r="AH2964" s="2" t="str">
        <f ca="1">IFERROR(MONTH('pg6'!T466),"--")</f>
        <v>--</v>
      </c>
      <c r="AI2964" s="1">
        <f ca="1">COUNTIFS(AC2:AC3002,'pg6'!C466,AH2:AH3002,AH2964)</f>
        <v>0</v>
      </c>
    </row>
    <row r="2965" spans="27:35" ht="12.75" customHeight="1">
      <c r="AA2965" s="1">
        <f t="shared" si="47"/>
        <v>2964</v>
      </c>
      <c r="AB2965" s="1" t="b">
        <f>AND('pg6'!S467&lt;&gt;"Cancelled",'pg6'!S467&lt;&gt;"Account",'pg6'!S467&lt;&gt;"Pending",'pg6'!S467&lt;&gt;"")</f>
        <v>0</v>
      </c>
      <c r="AC2965" s="1" t="str">
        <f>IF(AB2965=TRUE,'pg6'!C467,"")</f>
        <v/>
      </c>
      <c r="AD2965" s="1" t="str">
        <f>IF('pg6'!S467="Ordered",'pg6'!C467,"")</f>
        <v/>
      </c>
      <c r="AE2965" s="2" t="str">
        <f>IF('pg6'!C467&lt;&gt;"",COUNTIF(AD2:AD3002,'pg6'!C467)&gt;4,"--")</f>
        <v>--</v>
      </c>
      <c r="AF2965" s="1" t="str">
        <f>IF(startDate="",0,IF(AND('pg6'!T967&gt;=startDate,'pg6'!T967&lt;=endDate,'pg6'!R967&lt;&gt;""),'pg6'!R967,""))</f>
        <v/>
      </c>
      <c r="AG2965" s="110" t="str">
        <f>IF(AC2965="","",COUNTIFS(AC2:AC3002,AC2965))</f>
        <v/>
      </c>
      <c r="AH2965" s="2" t="str">
        <f ca="1">IFERROR(MONTH('pg6'!T467),"--")</f>
        <v>--</v>
      </c>
      <c r="AI2965" s="1">
        <f ca="1">COUNTIFS(AC2:AC3002,'pg6'!C467,AH2:AH3002,AH2965)</f>
        <v>0</v>
      </c>
    </row>
    <row r="2966" spans="27:35" ht="12.75" customHeight="1">
      <c r="AA2966" s="1">
        <f t="shared" si="47"/>
        <v>2965</v>
      </c>
      <c r="AB2966" s="1" t="b">
        <f>AND('pg6'!S468&lt;&gt;"Cancelled",'pg6'!S468&lt;&gt;"Account",'pg6'!S468&lt;&gt;"Pending",'pg6'!S468&lt;&gt;"")</f>
        <v>0</v>
      </c>
      <c r="AC2966" s="1" t="str">
        <f>IF(AB2966=TRUE,'pg6'!C468,"")</f>
        <v/>
      </c>
      <c r="AD2966" s="1" t="str">
        <f>IF('pg6'!S468="Ordered",'pg6'!C468,"")</f>
        <v/>
      </c>
      <c r="AE2966" s="2" t="str">
        <f>IF('pg6'!C468&lt;&gt;"",COUNTIF(AD2:AD3002,'pg6'!C468)&gt;4,"--")</f>
        <v>--</v>
      </c>
      <c r="AF2966" s="1" t="str">
        <f>IF(startDate="",0,IF(AND('pg6'!T968&gt;=startDate,'pg6'!T968&lt;=endDate,'pg6'!R968&lt;&gt;""),'pg6'!R968,""))</f>
        <v/>
      </c>
      <c r="AG2966" s="110" t="str">
        <f>IF(AC2966="","",COUNTIFS(AC2:AC3002,AC2966))</f>
        <v/>
      </c>
      <c r="AH2966" s="2" t="str">
        <f ca="1">IFERROR(MONTH('pg6'!T468),"--")</f>
        <v>--</v>
      </c>
      <c r="AI2966" s="1">
        <f ca="1">COUNTIFS(AC2:AC3002,'pg6'!C468,AH2:AH3002,AH2966)</f>
        <v>0</v>
      </c>
    </row>
    <row r="2967" spans="27:35" ht="12.75" customHeight="1">
      <c r="AA2967" s="1">
        <f t="shared" si="47"/>
        <v>2966</v>
      </c>
      <c r="AB2967" s="1" t="b">
        <f>AND('pg6'!S469&lt;&gt;"Cancelled",'pg6'!S469&lt;&gt;"Account",'pg6'!S469&lt;&gt;"Pending",'pg6'!S469&lt;&gt;"")</f>
        <v>0</v>
      </c>
      <c r="AC2967" s="1" t="str">
        <f>IF(AB2967=TRUE,'pg6'!C469,"")</f>
        <v/>
      </c>
      <c r="AD2967" s="1" t="str">
        <f>IF('pg6'!S469="Ordered",'pg6'!C469,"")</f>
        <v/>
      </c>
      <c r="AE2967" s="2" t="str">
        <f>IF('pg6'!C469&lt;&gt;"",COUNTIF(AD2:AD3002,'pg6'!C469)&gt;4,"--")</f>
        <v>--</v>
      </c>
      <c r="AF2967" s="1" t="str">
        <f>IF(startDate="",0,IF(AND('pg6'!T969&gt;=startDate,'pg6'!T969&lt;=endDate,'pg6'!R969&lt;&gt;""),'pg6'!R969,""))</f>
        <v/>
      </c>
      <c r="AG2967" s="110" t="str">
        <f>IF(AC2967="","",COUNTIFS(AC2:AC3002,AC2967))</f>
        <v/>
      </c>
      <c r="AH2967" s="2" t="str">
        <f ca="1">IFERROR(MONTH('pg6'!T469),"--")</f>
        <v>--</v>
      </c>
      <c r="AI2967" s="1">
        <f ca="1">COUNTIFS(AC2:AC3002,'pg6'!C469,AH2:AH3002,AH2967)</f>
        <v>0</v>
      </c>
    </row>
    <row r="2968" spans="27:35" ht="12.75" customHeight="1">
      <c r="AA2968" s="1">
        <f t="shared" si="47"/>
        <v>2967</v>
      </c>
      <c r="AB2968" s="1" t="b">
        <f>AND('pg6'!S470&lt;&gt;"Cancelled",'pg6'!S470&lt;&gt;"Account",'pg6'!S470&lt;&gt;"Pending",'pg6'!S470&lt;&gt;"")</f>
        <v>0</v>
      </c>
      <c r="AC2968" s="1" t="str">
        <f>IF(AB2968=TRUE,'pg6'!C470,"")</f>
        <v/>
      </c>
      <c r="AD2968" s="1" t="str">
        <f>IF('pg6'!S470="Ordered",'pg6'!C470,"")</f>
        <v/>
      </c>
      <c r="AE2968" s="2" t="str">
        <f>IF('pg6'!C470&lt;&gt;"",COUNTIF(AD2:AD3002,'pg6'!C470)&gt;4,"--")</f>
        <v>--</v>
      </c>
      <c r="AF2968" s="1" t="str">
        <f>IF(startDate="",0,IF(AND('pg6'!T970&gt;=startDate,'pg6'!T970&lt;=endDate,'pg6'!R970&lt;&gt;""),'pg6'!R970,""))</f>
        <v/>
      </c>
      <c r="AG2968" s="110" t="str">
        <f>IF(AC2968="","",COUNTIFS(AC2:AC3002,AC2968))</f>
        <v/>
      </c>
      <c r="AH2968" s="2" t="str">
        <f ca="1">IFERROR(MONTH('pg6'!T470),"--")</f>
        <v>--</v>
      </c>
      <c r="AI2968" s="1">
        <f ca="1">COUNTIFS(AC2:AC3002,'pg6'!C470,AH2:AH3002,AH2968)</f>
        <v>0</v>
      </c>
    </row>
    <row r="2969" spans="27:35" ht="12.75" customHeight="1">
      <c r="AA2969" s="1">
        <f t="shared" si="47"/>
        <v>2968</v>
      </c>
      <c r="AB2969" s="1" t="b">
        <f>AND('pg6'!S471&lt;&gt;"Cancelled",'pg6'!S471&lt;&gt;"Account",'pg6'!S471&lt;&gt;"Pending",'pg6'!S471&lt;&gt;"")</f>
        <v>0</v>
      </c>
      <c r="AC2969" s="1" t="str">
        <f>IF(AB2969=TRUE,'pg6'!C471,"")</f>
        <v/>
      </c>
      <c r="AD2969" s="1" t="str">
        <f>IF('pg6'!S471="Ordered",'pg6'!C471,"")</f>
        <v/>
      </c>
      <c r="AE2969" s="2" t="str">
        <f>IF('pg6'!C471&lt;&gt;"",COUNTIF(AD2:AD3002,'pg6'!C471)&gt;4,"--")</f>
        <v>--</v>
      </c>
      <c r="AF2969" s="1" t="str">
        <f>IF(startDate="",0,IF(AND('pg6'!T971&gt;=startDate,'pg6'!T971&lt;=endDate,'pg6'!R971&lt;&gt;""),'pg6'!R971,""))</f>
        <v/>
      </c>
      <c r="AG2969" s="110" t="str">
        <f>IF(AC2969="","",COUNTIFS(AC2:AC3002,AC2969))</f>
        <v/>
      </c>
      <c r="AH2969" s="2" t="str">
        <f ca="1">IFERROR(MONTH('pg6'!T471),"--")</f>
        <v>--</v>
      </c>
      <c r="AI2969" s="1">
        <f ca="1">COUNTIFS(AC2:AC3002,'pg6'!C471,AH2:AH3002,AH2969)</f>
        <v>0</v>
      </c>
    </row>
    <row r="2970" spans="27:35" ht="12.75" customHeight="1">
      <c r="AA2970" s="1">
        <f t="shared" si="47"/>
        <v>2969</v>
      </c>
      <c r="AB2970" s="1" t="b">
        <f>AND('pg6'!S472&lt;&gt;"Cancelled",'pg6'!S472&lt;&gt;"Account",'pg6'!S472&lt;&gt;"Pending",'pg6'!S472&lt;&gt;"")</f>
        <v>0</v>
      </c>
      <c r="AC2970" s="1" t="str">
        <f>IF(AB2970=TRUE,'pg6'!C472,"")</f>
        <v/>
      </c>
      <c r="AD2970" s="1" t="str">
        <f>IF('pg6'!S472="Ordered",'pg6'!C472,"")</f>
        <v/>
      </c>
      <c r="AE2970" s="2" t="str">
        <f>IF('pg6'!C472&lt;&gt;"",COUNTIF(AD2:AD3002,'pg6'!C472)&gt;4,"--")</f>
        <v>--</v>
      </c>
      <c r="AF2970" s="1" t="str">
        <f>IF(startDate="",0,IF(AND('pg6'!T972&gt;=startDate,'pg6'!T972&lt;=endDate,'pg6'!R972&lt;&gt;""),'pg6'!R972,""))</f>
        <v/>
      </c>
      <c r="AG2970" s="110" t="str">
        <f>IF(AC2970="","",COUNTIFS(AC2:AC3002,AC2970))</f>
        <v/>
      </c>
      <c r="AH2970" s="2" t="str">
        <f ca="1">IFERROR(MONTH('pg6'!T472),"--")</f>
        <v>--</v>
      </c>
      <c r="AI2970" s="1">
        <f ca="1">COUNTIFS(AC2:AC3002,'pg6'!C472,AH2:AH3002,AH2970)</f>
        <v>0</v>
      </c>
    </row>
    <row r="2971" spans="27:35" ht="12.75" customHeight="1">
      <c r="AA2971" s="1">
        <f t="shared" si="47"/>
        <v>2970</v>
      </c>
      <c r="AB2971" s="1" t="b">
        <f>AND('pg6'!S473&lt;&gt;"Cancelled",'pg6'!S473&lt;&gt;"Account",'pg6'!S473&lt;&gt;"Pending",'pg6'!S473&lt;&gt;"")</f>
        <v>0</v>
      </c>
      <c r="AC2971" s="1" t="str">
        <f>IF(AB2971=TRUE,'pg6'!C473,"")</f>
        <v/>
      </c>
      <c r="AD2971" s="1" t="str">
        <f>IF('pg6'!S473="Ordered",'pg6'!C473,"")</f>
        <v/>
      </c>
      <c r="AE2971" s="2" t="str">
        <f>IF('pg6'!C473&lt;&gt;"",COUNTIF(AD2:AD3002,'pg6'!C473)&gt;4,"--")</f>
        <v>--</v>
      </c>
      <c r="AF2971" s="1" t="str">
        <f>IF(startDate="",0,IF(AND('pg6'!T973&gt;=startDate,'pg6'!T973&lt;=endDate,'pg6'!R973&lt;&gt;""),'pg6'!R973,""))</f>
        <v/>
      </c>
      <c r="AG2971" s="110" t="str">
        <f>IF(AC2971="","",COUNTIFS(AC2:AC3002,AC2971))</f>
        <v/>
      </c>
      <c r="AH2971" s="2" t="str">
        <f ca="1">IFERROR(MONTH('pg6'!T473),"--")</f>
        <v>--</v>
      </c>
      <c r="AI2971" s="1">
        <f ca="1">COUNTIFS(AC2:AC3002,'pg6'!C473,AH2:AH3002,AH2971)</f>
        <v>0</v>
      </c>
    </row>
    <row r="2972" spans="27:35" ht="12.75" customHeight="1">
      <c r="AA2972" s="1">
        <f t="shared" si="47"/>
        <v>2971</v>
      </c>
      <c r="AB2972" s="1" t="b">
        <f>AND('pg6'!S474&lt;&gt;"Cancelled",'pg6'!S474&lt;&gt;"Account",'pg6'!S474&lt;&gt;"Pending",'pg6'!S474&lt;&gt;"")</f>
        <v>0</v>
      </c>
      <c r="AC2972" s="1" t="str">
        <f>IF(AB2972=TRUE,'pg6'!C474,"")</f>
        <v/>
      </c>
      <c r="AD2972" s="1" t="str">
        <f>IF('pg6'!S474="Ordered",'pg6'!C474,"")</f>
        <v/>
      </c>
      <c r="AE2972" s="2" t="str">
        <f>IF('pg6'!C474&lt;&gt;"",COUNTIF(AD2:AD3002,'pg6'!C474)&gt;4,"--")</f>
        <v>--</v>
      </c>
      <c r="AF2972" s="1" t="str">
        <f>IF(startDate="",0,IF(AND('pg6'!T974&gt;=startDate,'pg6'!T974&lt;=endDate,'pg6'!R974&lt;&gt;""),'pg6'!R974,""))</f>
        <v/>
      </c>
      <c r="AG2972" s="110" t="str">
        <f>IF(AC2972="","",COUNTIFS(AC2:AC3002,AC2972))</f>
        <v/>
      </c>
      <c r="AH2972" s="2" t="str">
        <f ca="1">IFERROR(MONTH('pg6'!T474),"--")</f>
        <v>--</v>
      </c>
      <c r="AI2972" s="1">
        <f ca="1">COUNTIFS(AC2:AC3002,'pg6'!C474,AH2:AH3002,AH2972)</f>
        <v>0</v>
      </c>
    </row>
    <row r="2973" spans="27:35" ht="12.75" customHeight="1">
      <c r="AA2973" s="1">
        <f t="shared" si="47"/>
        <v>2972</v>
      </c>
      <c r="AB2973" s="1" t="b">
        <f>AND('pg6'!S475&lt;&gt;"Cancelled",'pg6'!S475&lt;&gt;"Account",'pg6'!S475&lt;&gt;"Pending",'pg6'!S475&lt;&gt;"")</f>
        <v>0</v>
      </c>
      <c r="AC2973" s="1" t="str">
        <f>IF(AB2973=TRUE,'pg6'!C475,"")</f>
        <v/>
      </c>
      <c r="AD2973" s="1" t="str">
        <f>IF('pg6'!S475="Ordered",'pg6'!C475,"")</f>
        <v/>
      </c>
      <c r="AE2973" s="2" t="str">
        <f>IF('pg6'!C475&lt;&gt;"",COUNTIF(AD2:AD3002,'pg6'!C475)&gt;4,"--")</f>
        <v>--</v>
      </c>
      <c r="AF2973" s="1" t="str">
        <f>IF(startDate="",0,IF(AND('pg6'!T975&gt;=startDate,'pg6'!T975&lt;=endDate,'pg6'!R975&lt;&gt;""),'pg6'!R975,""))</f>
        <v/>
      </c>
      <c r="AG2973" s="110" t="str">
        <f>IF(AC2973="","",COUNTIFS(AC2:AC3002,AC2973))</f>
        <v/>
      </c>
      <c r="AH2973" s="2" t="str">
        <f ca="1">IFERROR(MONTH('pg6'!T475),"--")</f>
        <v>--</v>
      </c>
      <c r="AI2973" s="1">
        <f ca="1">COUNTIFS(AC2:AC3002,'pg6'!C475,AH2:AH3002,AH2973)</f>
        <v>0</v>
      </c>
    </row>
    <row r="2974" spans="27:35" ht="12.75" customHeight="1">
      <c r="AA2974" s="1">
        <f t="shared" si="47"/>
        <v>2973</v>
      </c>
      <c r="AB2974" s="1" t="b">
        <f>AND('pg6'!S476&lt;&gt;"Cancelled",'pg6'!S476&lt;&gt;"Account",'pg6'!S476&lt;&gt;"Pending",'pg6'!S476&lt;&gt;"")</f>
        <v>0</v>
      </c>
      <c r="AC2974" s="1" t="str">
        <f>IF(AB2974=TRUE,'pg6'!C476,"")</f>
        <v/>
      </c>
      <c r="AD2974" s="1" t="str">
        <f>IF('pg6'!S476="Ordered",'pg6'!C476,"")</f>
        <v/>
      </c>
      <c r="AE2974" s="2" t="str">
        <f>IF('pg6'!C476&lt;&gt;"",COUNTIF(AD2:AD3002,'pg6'!C476)&gt;4,"--")</f>
        <v>--</v>
      </c>
      <c r="AF2974" s="1" t="str">
        <f>IF(startDate="",0,IF(AND('pg6'!T976&gt;=startDate,'pg6'!T976&lt;=endDate,'pg6'!R976&lt;&gt;""),'pg6'!R976,""))</f>
        <v/>
      </c>
      <c r="AG2974" s="110" t="str">
        <f>IF(AC2974="","",COUNTIFS(AC2:AC3002,AC2974))</f>
        <v/>
      </c>
      <c r="AH2974" s="2" t="str">
        <f ca="1">IFERROR(MONTH('pg6'!T476),"--")</f>
        <v>--</v>
      </c>
      <c r="AI2974" s="1">
        <f ca="1">COUNTIFS(AC2:AC3002,'pg6'!C476,AH2:AH3002,AH2974)</f>
        <v>0</v>
      </c>
    </row>
    <row r="2975" spans="27:35" ht="12.75" customHeight="1">
      <c r="AA2975" s="1">
        <f t="shared" si="47"/>
        <v>2974</v>
      </c>
      <c r="AB2975" s="1" t="b">
        <f>AND('pg6'!S477&lt;&gt;"Cancelled",'pg6'!S477&lt;&gt;"Account",'pg6'!S477&lt;&gt;"Pending",'pg6'!S477&lt;&gt;"")</f>
        <v>0</v>
      </c>
      <c r="AC2975" s="1" t="str">
        <f>IF(AB2975=TRUE,'pg6'!C477,"")</f>
        <v/>
      </c>
      <c r="AD2975" s="1" t="str">
        <f>IF('pg6'!S477="Ordered",'pg6'!C477,"")</f>
        <v/>
      </c>
      <c r="AE2975" s="2" t="str">
        <f>IF('pg6'!C477&lt;&gt;"",COUNTIF(AD2:AD3002,'pg6'!C477)&gt;4,"--")</f>
        <v>--</v>
      </c>
      <c r="AF2975" s="1" t="str">
        <f>IF(startDate="",0,IF(AND('pg6'!T977&gt;=startDate,'pg6'!T977&lt;=endDate,'pg6'!R977&lt;&gt;""),'pg6'!R977,""))</f>
        <v/>
      </c>
      <c r="AG2975" s="110" t="str">
        <f>IF(AC2975="","",COUNTIFS(AC2:AC3002,AC2975))</f>
        <v/>
      </c>
      <c r="AH2975" s="2" t="str">
        <f ca="1">IFERROR(MONTH('pg6'!T477),"--")</f>
        <v>--</v>
      </c>
      <c r="AI2975" s="1">
        <f ca="1">COUNTIFS(AC2:AC3002,'pg6'!C477,AH2:AH3002,AH2975)</f>
        <v>0</v>
      </c>
    </row>
    <row r="2976" spans="27:35" ht="12.75" customHeight="1">
      <c r="AA2976" s="1">
        <f t="shared" si="47"/>
        <v>2975</v>
      </c>
      <c r="AB2976" s="1" t="b">
        <f>AND('pg6'!S478&lt;&gt;"Cancelled",'pg6'!S478&lt;&gt;"Account",'pg6'!S478&lt;&gt;"Pending",'pg6'!S478&lt;&gt;"")</f>
        <v>0</v>
      </c>
      <c r="AC2976" s="1" t="str">
        <f>IF(AB2976=TRUE,'pg6'!C478,"")</f>
        <v/>
      </c>
      <c r="AD2976" s="1" t="str">
        <f>IF('pg6'!S478="Ordered",'pg6'!C478,"")</f>
        <v/>
      </c>
      <c r="AE2976" s="2" t="str">
        <f>IF('pg6'!C478&lt;&gt;"",COUNTIF(AD2:AD3002,'pg6'!C478)&gt;4,"--")</f>
        <v>--</v>
      </c>
      <c r="AF2976" s="1" t="str">
        <f>IF(startDate="",0,IF(AND('pg6'!T978&gt;=startDate,'pg6'!T978&lt;=endDate,'pg6'!R978&lt;&gt;""),'pg6'!R978,""))</f>
        <v/>
      </c>
      <c r="AG2976" s="110" t="str">
        <f>IF(AC2976="","",COUNTIFS(AC2:AC3002,AC2976))</f>
        <v/>
      </c>
      <c r="AH2976" s="2" t="str">
        <f ca="1">IFERROR(MONTH('pg6'!T478),"--")</f>
        <v>--</v>
      </c>
      <c r="AI2976" s="1">
        <f ca="1">COUNTIFS(AC2:AC3002,'pg6'!C478,AH2:AH3002,AH2976)</f>
        <v>0</v>
      </c>
    </row>
    <row r="2977" spans="27:35" ht="12.75" customHeight="1">
      <c r="AA2977" s="1">
        <f t="shared" si="47"/>
        <v>2976</v>
      </c>
      <c r="AB2977" s="1" t="b">
        <f>AND('pg6'!S479&lt;&gt;"Cancelled",'pg6'!S479&lt;&gt;"Account",'pg6'!S479&lt;&gt;"Pending",'pg6'!S479&lt;&gt;"")</f>
        <v>0</v>
      </c>
      <c r="AC2977" s="1" t="str">
        <f>IF(AB2977=TRUE,'pg6'!C479,"")</f>
        <v/>
      </c>
      <c r="AD2977" s="1" t="str">
        <f>IF('pg6'!S479="Ordered",'pg6'!C479,"")</f>
        <v/>
      </c>
      <c r="AE2977" s="2" t="str">
        <f>IF('pg6'!C479&lt;&gt;"",COUNTIF(AD2:AD3002,'pg6'!C479)&gt;4,"--")</f>
        <v>--</v>
      </c>
      <c r="AF2977" s="1" t="str">
        <f>IF(startDate="",0,IF(AND('pg6'!T979&gt;=startDate,'pg6'!T979&lt;=endDate,'pg6'!R979&lt;&gt;""),'pg6'!R979,""))</f>
        <v/>
      </c>
      <c r="AG2977" s="110" t="str">
        <f>IF(AC2977="","",COUNTIFS(AC2:AC3002,AC2977))</f>
        <v/>
      </c>
      <c r="AH2977" s="2" t="str">
        <f ca="1">IFERROR(MONTH('pg6'!T479),"--")</f>
        <v>--</v>
      </c>
      <c r="AI2977" s="1">
        <f ca="1">COUNTIFS(AC2:AC3002,'pg6'!C479,AH2:AH3002,AH2977)</f>
        <v>0</v>
      </c>
    </row>
    <row r="2978" spans="27:35" ht="12.75" customHeight="1">
      <c r="AA2978" s="1">
        <f t="shared" si="47"/>
        <v>2977</v>
      </c>
      <c r="AB2978" s="1" t="b">
        <f>AND('pg6'!S480&lt;&gt;"Cancelled",'pg6'!S480&lt;&gt;"Account",'pg6'!S480&lt;&gt;"Pending",'pg6'!S480&lt;&gt;"")</f>
        <v>0</v>
      </c>
      <c r="AC2978" s="1" t="str">
        <f>IF(AB2978=TRUE,'pg6'!C480,"")</f>
        <v/>
      </c>
      <c r="AD2978" s="1" t="str">
        <f>IF('pg6'!S480="Ordered",'pg6'!C480,"")</f>
        <v/>
      </c>
      <c r="AE2978" s="2" t="str">
        <f>IF('pg6'!C480&lt;&gt;"",COUNTIF(AD2:AD3002,'pg6'!C480)&gt;4,"--")</f>
        <v>--</v>
      </c>
      <c r="AF2978" s="1" t="str">
        <f>IF(startDate="",0,IF(AND('pg6'!T980&gt;=startDate,'pg6'!T980&lt;=endDate,'pg6'!R980&lt;&gt;""),'pg6'!R980,""))</f>
        <v/>
      </c>
      <c r="AG2978" s="110" t="str">
        <f>IF(AC2978="","",COUNTIFS(AC2:AC3002,AC2978))</f>
        <v/>
      </c>
      <c r="AH2978" s="2" t="str">
        <f ca="1">IFERROR(MONTH('pg6'!T480),"--")</f>
        <v>--</v>
      </c>
      <c r="AI2978" s="1">
        <f ca="1">COUNTIFS(AC2:AC3002,'pg6'!C480,AH2:AH3002,AH2978)</f>
        <v>0</v>
      </c>
    </row>
    <row r="2979" spans="27:35" ht="12.75" customHeight="1">
      <c r="AA2979" s="1">
        <f t="shared" si="47"/>
        <v>2978</v>
      </c>
      <c r="AB2979" s="1" t="b">
        <f>AND('pg6'!S481&lt;&gt;"Cancelled",'pg6'!S481&lt;&gt;"Account",'pg6'!S481&lt;&gt;"Pending",'pg6'!S481&lt;&gt;"")</f>
        <v>0</v>
      </c>
      <c r="AC2979" s="1" t="str">
        <f>IF(AB2979=TRUE,'pg6'!C481,"")</f>
        <v/>
      </c>
      <c r="AD2979" s="1" t="str">
        <f>IF('pg6'!S481="Ordered",'pg6'!C481,"")</f>
        <v/>
      </c>
      <c r="AE2979" s="2" t="str">
        <f>IF('pg6'!C481&lt;&gt;"",COUNTIF(AD2:AD3002,'pg6'!C481)&gt;4,"--")</f>
        <v>--</v>
      </c>
      <c r="AF2979" s="1" t="str">
        <f>IF(startDate="",0,IF(AND('pg6'!T981&gt;=startDate,'pg6'!T981&lt;=endDate,'pg6'!R981&lt;&gt;""),'pg6'!R981,""))</f>
        <v/>
      </c>
      <c r="AG2979" s="110" t="str">
        <f>IF(AC2979="","",COUNTIFS(AC2:AC3002,AC2979))</f>
        <v/>
      </c>
      <c r="AH2979" s="2" t="str">
        <f ca="1">IFERROR(MONTH('pg6'!T481),"--")</f>
        <v>--</v>
      </c>
      <c r="AI2979" s="1">
        <f ca="1">COUNTIFS(AC2:AC3002,'pg6'!C481,AH2:AH3002,AH2979)</f>
        <v>0</v>
      </c>
    </row>
    <row r="2980" spans="27:35" ht="12.75" customHeight="1">
      <c r="AA2980" s="1">
        <f t="shared" si="47"/>
        <v>2979</v>
      </c>
      <c r="AB2980" s="1" t="b">
        <f>AND('pg6'!S482&lt;&gt;"Cancelled",'pg6'!S482&lt;&gt;"Account",'pg6'!S482&lt;&gt;"Pending",'pg6'!S482&lt;&gt;"")</f>
        <v>0</v>
      </c>
      <c r="AC2980" s="1" t="str">
        <f>IF(AB2980=TRUE,'pg6'!C482,"")</f>
        <v/>
      </c>
      <c r="AD2980" s="1" t="str">
        <f>IF('pg6'!S482="Ordered",'pg6'!C482,"")</f>
        <v/>
      </c>
      <c r="AE2980" s="2" t="str">
        <f>IF('pg6'!C482&lt;&gt;"",COUNTIF(AD2:AD3002,'pg6'!C482)&gt;4,"--")</f>
        <v>--</v>
      </c>
      <c r="AF2980" s="1" t="str">
        <f>IF(startDate="",0,IF(AND('pg6'!T982&gt;=startDate,'pg6'!T982&lt;=endDate,'pg6'!R982&lt;&gt;""),'pg6'!R982,""))</f>
        <v/>
      </c>
      <c r="AG2980" s="110" t="str">
        <f>IF(AC2980="","",COUNTIFS(AC2:AC3002,AC2980))</f>
        <v/>
      </c>
      <c r="AH2980" s="2" t="str">
        <f ca="1">IFERROR(MONTH('pg6'!T482),"--")</f>
        <v>--</v>
      </c>
      <c r="AI2980" s="1">
        <f ca="1">COUNTIFS(AC2:AC3002,'pg6'!C482,AH2:AH3002,AH2980)</f>
        <v>0</v>
      </c>
    </row>
    <row r="2981" spans="27:35" ht="12.75" customHeight="1">
      <c r="AA2981" s="1">
        <f t="shared" si="47"/>
        <v>2980</v>
      </c>
      <c r="AB2981" s="1" t="b">
        <f>AND('pg6'!S483&lt;&gt;"Cancelled",'pg6'!S483&lt;&gt;"Account",'pg6'!S483&lt;&gt;"Pending",'pg6'!S483&lt;&gt;"")</f>
        <v>0</v>
      </c>
      <c r="AC2981" s="1" t="str">
        <f>IF(AB2981=TRUE,'pg6'!C483,"")</f>
        <v/>
      </c>
      <c r="AD2981" s="1" t="str">
        <f>IF('pg6'!S483="Ordered",'pg6'!C483,"")</f>
        <v/>
      </c>
      <c r="AE2981" s="2" t="str">
        <f>IF('pg6'!C483&lt;&gt;"",COUNTIF(AD2:AD3002,'pg6'!C483)&gt;4,"--")</f>
        <v>--</v>
      </c>
      <c r="AF2981" s="1" t="str">
        <f>IF(startDate="",0,IF(AND('pg6'!T983&gt;=startDate,'pg6'!T983&lt;=endDate,'pg6'!R983&lt;&gt;""),'pg6'!R983,""))</f>
        <v/>
      </c>
      <c r="AG2981" s="110" t="str">
        <f>IF(AC2981="","",COUNTIFS(AC2:AC3002,AC2981))</f>
        <v/>
      </c>
      <c r="AH2981" s="2" t="str">
        <f ca="1">IFERROR(MONTH('pg6'!T483),"--")</f>
        <v>--</v>
      </c>
      <c r="AI2981" s="1">
        <f ca="1">COUNTIFS(AC2:AC3002,'pg6'!C483,AH2:AH3002,AH2981)</f>
        <v>0</v>
      </c>
    </row>
    <row r="2982" spans="27:35" ht="12.75" customHeight="1">
      <c r="AA2982" s="1">
        <f t="shared" si="47"/>
        <v>2981</v>
      </c>
      <c r="AB2982" s="1" t="b">
        <f>AND('pg6'!S484&lt;&gt;"Cancelled",'pg6'!S484&lt;&gt;"Account",'pg6'!S484&lt;&gt;"Pending",'pg6'!S484&lt;&gt;"")</f>
        <v>0</v>
      </c>
      <c r="AC2982" s="1" t="str">
        <f>IF(AB2982=TRUE,'pg6'!C484,"")</f>
        <v/>
      </c>
      <c r="AD2982" s="1" t="str">
        <f>IF('pg6'!S484="Ordered",'pg6'!C484,"")</f>
        <v/>
      </c>
      <c r="AE2982" s="2" t="str">
        <f>IF('pg6'!C484&lt;&gt;"",COUNTIF(AD2:AD3002,'pg6'!C484)&gt;4,"--")</f>
        <v>--</v>
      </c>
      <c r="AF2982" s="1" t="str">
        <f>IF(startDate="",0,IF(AND('pg6'!T984&gt;=startDate,'pg6'!T984&lt;=endDate,'pg6'!R984&lt;&gt;""),'pg6'!R984,""))</f>
        <v/>
      </c>
      <c r="AG2982" s="110" t="str">
        <f>IF(AC2982="","",COUNTIFS(AC2:AC3002,AC2982))</f>
        <v/>
      </c>
      <c r="AH2982" s="2" t="str">
        <f ca="1">IFERROR(MONTH('pg6'!T484),"--")</f>
        <v>--</v>
      </c>
      <c r="AI2982" s="1">
        <f ca="1">COUNTIFS(AC2:AC3002,'pg6'!C484,AH2:AH3002,AH2982)</f>
        <v>0</v>
      </c>
    </row>
    <row r="2983" spans="27:35" ht="12.75" customHeight="1">
      <c r="AA2983" s="1">
        <f t="shared" si="47"/>
        <v>2982</v>
      </c>
      <c r="AB2983" s="1" t="b">
        <f>AND('pg6'!S485&lt;&gt;"Cancelled",'pg6'!S485&lt;&gt;"Account",'pg6'!S485&lt;&gt;"Pending",'pg6'!S485&lt;&gt;"")</f>
        <v>0</v>
      </c>
      <c r="AC2983" s="1" t="str">
        <f>IF(AB2983=TRUE,'pg6'!C485,"")</f>
        <v/>
      </c>
      <c r="AD2983" s="1" t="str">
        <f>IF('pg6'!S485="Ordered",'pg6'!C485,"")</f>
        <v/>
      </c>
      <c r="AE2983" s="2" t="str">
        <f>IF('pg6'!C485&lt;&gt;"",COUNTIF(AD2:AD3002,'pg6'!C485)&gt;4,"--")</f>
        <v>--</v>
      </c>
      <c r="AF2983" s="1" t="str">
        <f>IF(startDate="",0,IF(AND('pg6'!T985&gt;=startDate,'pg6'!T985&lt;=endDate,'pg6'!R985&lt;&gt;""),'pg6'!R985,""))</f>
        <v/>
      </c>
      <c r="AG2983" s="110" t="str">
        <f>IF(AC2983="","",COUNTIFS(AC2:AC3002,AC2983))</f>
        <v/>
      </c>
      <c r="AH2983" s="2" t="str">
        <f ca="1">IFERROR(MONTH('pg6'!T485),"--")</f>
        <v>--</v>
      </c>
      <c r="AI2983" s="1">
        <f ca="1">COUNTIFS(AC2:AC3002,'pg6'!C485,AH2:AH3002,AH2983)</f>
        <v>0</v>
      </c>
    </row>
    <row r="2984" spans="27:35" ht="12.75" customHeight="1">
      <c r="AA2984" s="1">
        <f t="shared" si="47"/>
        <v>2983</v>
      </c>
      <c r="AB2984" s="1" t="b">
        <f>AND('pg6'!S486&lt;&gt;"Cancelled",'pg6'!S486&lt;&gt;"Account",'pg6'!S486&lt;&gt;"Pending",'pg6'!S486&lt;&gt;"")</f>
        <v>0</v>
      </c>
      <c r="AC2984" s="1" t="str">
        <f>IF(AB2984=TRUE,'pg6'!C486,"")</f>
        <v/>
      </c>
      <c r="AD2984" s="1" t="str">
        <f>IF('pg6'!S486="Ordered",'pg6'!C486,"")</f>
        <v/>
      </c>
      <c r="AE2984" s="2" t="str">
        <f>IF('pg6'!C486&lt;&gt;"",COUNTIF(AD2:AD3002,'pg6'!C486)&gt;4,"--")</f>
        <v>--</v>
      </c>
      <c r="AF2984" s="1" t="str">
        <f>IF(startDate="",0,IF(AND('pg6'!T986&gt;=startDate,'pg6'!T986&lt;=endDate,'pg6'!R986&lt;&gt;""),'pg6'!R986,""))</f>
        <v/>
      </c>
      <c r="AG2984" s="110" t="str">
        <f>IF(AC2984="","",COUNTIFS(AC2:AC3002,AC2984))</f>
        <v/>
      </c>
      <c r="AH2984" s="2" t="str">
        <f ca="1">IFERROR(MONTH('pg6'!T486),"--")</f>
        <v>--</v>
      </c>
      <c r="AI2984" s="1">
        <f ca="1">COUNTIFS(AC2:AC3002,'pg6'!C486,AH2:AH3002,AH2984)</f>
        <v>0</v>
      </c>
    </row>
    <row r="2985" spans="27:35" ht="12.75" customHeight="1">
      <c r="AA2985" s="1">
        <f t="shared" si="47"/>
        <v>2984</v>
      </c>
      <c r="AB2985" s="1" t="b">
        <f>AND('pg6'!S487&lt;&gt;"Cancelled",'pg6'!S487&lt;&gt;"Account",'pg6'!S487&lt;&gt;"Pending",'pg6'!S487&lt;&gt;"")</f>
        <v>0</v>
      </c>
      <c r="AC2985" s="1" t="str">
        <f>IF(AB2985=TRUE,'pg6'!C487,"")</f>
        <v/>
      </c>
      <c r="AD2985" s="1" t="str">
        <f>IF('pg6'!S487="Ordered",'pg6'!C487,"")</f>
        <v/>
      </c>
      <c r="AE2985" s="2" t="str">
        <f>IF('pg6'!C487&lt;&gt;"",COUNTIF(AD2:AD3002,'pg6'!C487)&gt;4,"--")</f>
        <v>--</v>
      </c>
      <c r="AF2985" s="1" t="str">
        <f>IF(startDate="",0,IF(AND('pg6'!T987&gt;=startDate,'pg6'!T987&lt;=endDate,'pg6'!R987&lt;&gt;""),'pg6'!R987,""))</f>
        <v/>
      </c>
      <c r="AG2985" s="110" t="str">
        <f>IF(AC2985="","",COUNTIFS(AC2:AC3002,AC2985))</f>
        <v/>
      </c>
      <c r="AH2985" s="2" t="str">
        <f ca="1">IFERROR(MONTH('pg6'!T487),"--")</f>
        <v>--</v>
      </c>
      <c r="AI2985" s="1">
        <f ca="1">COUNTIFS(AC2:AC3002,'pg6'!C487,AH2:AH3002,AH2985)</f>
        <v>0</v>
      </c>
    </row>
    <row r="2986" spans="27:35" ht="12.75" customHeight="1">
      <c r="AA2986" s="1">
        <f t="shared" si="47"/>
        <v>2985</v>
      </c>
      <c r="AB2986" s="1" t="b">
        <f>AND('pg6'!S488&lt;&gt;"Cancelled",'pg6'!S488&lt;&gt;"Account",'pg6'!S488&lt;&gt;"Pending",'pg6'!S488&lt;&gt;"")</f>
        <v>0</v>
      </c>
      <c r="AC2986" s="1" t="str">
        <f>IF(AB2986=TRUE,'pg6'!C488,"")</f>
        <v/>
      </c>
      <c r="AD2986" s="1" t="str">
        <f>IF('pg6'!S488="Ordered",'pg6'!C488,"")</f>
        <v/>
      </c>
      <c r="AE2986" s="2" t="str">
        <f>IF('pg6'!C488&lt;&gt;"",COUNTIF(AD2:AD3002,'pg6'!C488)&gt;4,"--")</f>
        <v>--</v>
      </c>
      <c r="AF2986" s="1" t="str">
        <f>IF(startDate="",0,IF(AND('pg6'!T988&gt;=startDate,'pg6'!T988&lt;=endDate,'pg6'!R988&lt;&gt;""),'pg6'!R988,""))</f>
        <v/>
      </c>
      <c r="AG2986" s="110" t="str">
        <f>IF(AC2986="","",COUNTIFS(AC2:AC3002,AC2986))</f>
        <v/>
      </c>
      <c r="AH2986" s="2" t="str">
        <f ca="1">IFERROR(MONTH('pg6'!T488),"--")</f>
        <v>--</v>
      </c>
      <c r="AI2986" s="1">
        <f ca="1">COUNTIFS(AC2:AC3002,'pg6'!C488,AH2:AH3002,AH2986)</f>
        <v>0</v>
      </c>
    </row>
    <row r="2987" spans="27:35" ht="12.75" customHeight="1">
      <c r="AA2987" s="1">
        <f t="shared" si="47"/>
        <v>2986</v>
      </c>
      <c r="AB2987" s="1" t="b">
        <f>AND('pg6'!S489&lt;&gt;"Cancelled",'pg6'!S489&lt;&gt;"Account",'pg6'!S489&lt;&gt;"Pending",'pg6'!S489&lt;&gt;"")</f>
        <v>0</v>
      </c>
      <c r="AC2987" s="1" t="str">
        <f>IF(AB2987=TRUE,'pg6'!C489,"")</f>
        <v/>
      </c>
      <c r="AD2987" s="1" t="str">
        <f>IF('pg6'!S489="Ordered",'pg6'!C489,"")</f>
        <v/>
      </c>
      <c r="AE2987" s="2" t="str">
        <f>IF('pg6'!C489&lt;&gt;"",COUNTIF(AD2:AD3002,'pg6'!C489)&gt;4,"--")</f>
        <v>--</v>
      </c>
      <c r="AF2987" s="1" t="str">
        <f>IF(startDate="",0,IF(AND('pg6'!T989&gt;=startDate,'pg6'!T989&lt;=endDate,'pg6'!R989&lt;&gt;""),'pg6'!R989,""))</f>
        <v/>
      </c>
      <c r="AG2987" s="110" t="str">
        <f>IF(AC2987="","",COUNTIFS(AC2:AC3002,AC2987))</f>
        <v/>
      </c>
      <c r="AH2987" s="2" t="str">
        <f ca="1">IFERROR(MONTH('pg6'!T489),"--")</f>
        <v>--</v>
      </c>
      <c r="AI2987" s="1">
        <f ca="1">COUNTIFS(AC2:AC3002,'pg6'!C489,AH2:AH3002,AH2987)</f>
        <v>0</v>
      </c>
    </row>
    <row r="2988" spans="27:35" ht="12.75" customHeight="1">
      <c r="AA2988" s="1">
        <f t="shared" si="47"/>
        <v>2987</v>
      </c>
      <c r="AB2988" s="1" t="b">
        <f>AND('pg6'!S490&lt;&gt;"Cancelled",'pg6'!S490&lt;&gt;"Account",'pg6'!S490&lt;&gt;"Pending",'pg6'!S490&lt;&gt;"")</f>
        <v>0</v>
      </c>
      <c r="AC2988" s="1" t="str">
        <f>IF(AB2988=TRUE,'pg6'!C490,"")</f>
        <v/>
      </c>
      <c r="AD2988" s="1" t="str">
        <f>IF('pg6'!S490="Ordered",'pg6'!C490,"")</f>
        <v/>
      </c>
      <c r="AE2988" s="2" t="str">
        <f>IF('pg6'!C490&lt;&gt;"",COUNTIF(AD2:AD3002,'pg6'!C490)&gt;4,"--")</f>
        <v>--</v>
      </c>
      <c r="AF2988" s="1" t="str">
        <f>IF(startDate="",0,IF(AND('pg6'!T990&gt;=startDate,'pg6'!T990&lt;=endDate,'pg6'!R990&lt;&gt;""),'pg6'!R990,""))</f>
        <v/>
      </c>
      <c r="AG2988" s="110" t="str">
        <f>IF(AC2988="","",COUNTIFS(AC2:AC3002,AC2988))</f>
        <v/>
      </c>
      <c r="AH2988" s="2" t="str">
        <f ca="1">IFERROR(MONTH('pg6'!T490),"--")</f>
        <v>--</v>
      </c>
      <c r="AI2988" s="1">
        <f ca="1">COUNTIFS(AC2:AC3002,'pg6'!C490,AH2:AH3002,AH2988)</f>
        <v>0</v>
      </c>
    </row>
    <row r="2989" spans="27:35" ht="12.75" customHeight="1">
      <c r="AA2989" s="1">
        <f t="shared" si="47"/>
        <v>2988</v>
      </c>
      <c r="AB2989" s="1" t="b">
        <f>AND('pg6'!S491&lt;&gt;"Cancelled",'pg6'!S491&lt;&gt;"Account",'pg6'!S491&lt;&gt;"Pending",'pg6'!S491&lt;&gt;"")</f>
        <v>0</v>
      </c>
      <c r="AC2989" s="1" t="str">
        <f>IF(AB2989=TRUE,'pg6'!C491,"")</f>
        <v/>
      </c>
      <c r="AD2989" s="1" t="str">
        <f>IF('pg6'!S491="Ordered",'pg6'!C491,"")</f>
        <v/>
      </c>
      <c r="AE2989" s="2" t="str">
        <f>IF('pg6'!C491&lt;&gt;"",COUNTIF(AD2:AD3002,'pg6'!C491)&gt;4,"--")</f>
        <v>--</v>
      </c>
      <c r="AF2989" s="1" t="str">
        <f>IF(startDate="",0,IF(AND('pg6'!T991&gt;=startDate,'pg6'!T991&lt;=endDate,'pg6'!R991&lt;&gt;""),'pg6'!R991,""))</f>
        <v/>
      </c>
      <c r="AG2989" s="110" t="str">
        <f>IF(AC2989="","",COUNTIFS(AC2:AC3002,AC2989))</f>
        <v/>
      </c>
      <c r="AH2989" s="2" t="str">
        <f ca="1">IFERROR(MONTH('pg6'!T491),"--")</f>
        <v>--</v>
      </c>
      <c r="AI2989" s="1">
        <f ca="1">COUNTIFS(AC2:AC3002,'pg6'!C491,AH2:AH3002,AH2989)</f>
        <v>0</v>
      </c>
    </row>
    <row r="2990" spans="27:35" ht="12.75" customHeight="1">
      <c r="AA2990" s="1">
        <f t="shared" si="47"/>
        <v>2989</v>
      </c>
      <c r="AB2990" s="1" t="b">
        <f>AND('pg6'!S492&lt;&gt;"Cancelled",'pg6'!S492&lt;&gt;"Account",'pg6'!S492&lt;&gt;"Pending",'pg6'!S492&lt;&gt;"")</f>
        <v>0</v>
      </c>
      <c r="AC2990" s="1" t="str">
        <f>IF(AB2990=TRUE,'pg6'!C492,"")</f>
        <v/>
      </c>
      <c r="AD2990" s="1" t="str">
        <f>IF('pg6'!S492="Ordered",'pg6'!C492,"")</f>
        <v/>
      </c>
      <c r="AE2990" s="2" t="str">
        <f>IF('pg6'!C492&lt;&gt;"",COUNTIF(AD2:AD3002,'pg6'!C492)&gt;4,"--")</f>
        <v>--</v>
      </c>
      <c r="AF2990" s="1" t="str">
        <f>IF(startDate="",0,IF(AND('pg6'!T992&gt;=startDate,'pg6'!T992&lt;=endDate,'pg6'!R992&lt;&gt;""),'pg6'!R992,""))</f>
        <v/>
      </c>
      <c r="AG2990" s="110" t="str">
        <f>IF(AC2990="","",COUNTIFS(AC2:AC3002,AC2990))</f>
        <v/>
      </c>
      <c r="AH2990" s="2" t="str">
        <f ca="1">IFERROR(MONTH('pg6'!T492),"--")</f>
        <v>--</v>
      </c>
      <c r="AI2990" s="1">
        <f ca="1">COUNTIFS(AC2:AC3002,'pg6'!C492,AH2:AH3002,AH2990)</f>
        <v>0</v>
      </c>
    </row>
    <row r="2991" spans="27:35" ht="12.75" customHeight="1">
      <c r="AA2991" s="1">
        <f t="shared" si="47"/>
        <v>2990</v>
      </c>
      <c r="AB2991" s="1" t="b">
        <f>AND('pg6'!S493&lt;&gt;"Cancelled",'pg6'!S493&lt;&gt;"Account",'pg6'!S493&lt;&gt;"Pending",'pg6'!S493&lt;&gt;"")</f>
        <v>0</v>
      </c>
      <c r="AC2991" s="1" t="str">
        <f>IF(AB2991=TRUE,'pg6'!C493,"")</f>
        <v/>
      </c>
      <c r="AD2991" s="1" t="str">
        <f>IF('pg6'!S493="Ordered",'pg6'!C493,"")</f>
        <v/>
      </c>
      <c r="AE2991" s="2" t="str">
        <f>IF('pg6'!C493&lt;&gt;"",COUNTIF(AD2:AD3002,'pg6'!C493)&gt;4,"--")</f>
        <v>--</v>
      </c>
      <c r="AF2991" s="1" t="str">
        <f>IF(startDate="",0,IF(AND('pg6'!T993&gt;=startDate,'pg6'!T993&lt;=endDate,'pg6'!R993&lt;&gt;""),'pg6'!R993,""))</f>
        <v/>
      </c>
      <c r="AG2991" s="110" t="str">
        <f>IF(AC2991="","",COUNTIFS(AC2:AC3002,AC2991))</f>
        <v/>
      </c>
      <c r="AH2991" s="2" t="str">
        <f ca="1">IFERROR(MONTH('pg6'!T493),"--")</f>
        <v>--</v>
      </c>
      <c r="AI2991" s="1">
        <f ca="1">COUNTIFS(AC2:AC3002,'pg6'!C493,AH2:AH3002,AH2991)</f>
        <v>0</v>
      </c>
    </row>
    <row r="2992" spans="27:35" ht="12.75" customHeight="1">
      <c r="AA2992" s="1">
        <f t="shared" si="47"/>
        <v>2991</v>
      </c>
      <c r="AB2992" s="1" t="b">
        <f>AND('pg6'!S494&lt;&gt;"Cancelled",'pg6'!S494&lt;&gt;"Account",'pg6'!S494&lt;&gt;"Pending",'pg6'!S494&lt;&gt;"")</f>
        <v>0</v>
      </c>
      <c r="AC2992" s="1" t="str">
        <f>IF(AB2992=TRUE,'pg6'!C494,"")</f>
        <v/>
      </c>
      <c r="AD2992" s="1" t="str">
        <f>IF('pg6'!S494="Ordered",'pg6'!C494,"")</f>
        <v/>
      </c>
      <c r="AE2992" s="2" t="str">
        <f>IF('pg6'!C494&lt;&gt;"",COUNTIF(AD2:AD3002,'pg6'!C494)&gt;4,"--")</f>
        <v>--</v>
      </c>
      <c r="AF2992" s="1" t="str">
        <f>IF(startDate="",0,IF(AND('pg6'!T994&gt;=startDate,'pg6'!T994&lt;=endDate,'pg6'!R994&lt;&gt;""),'pg6'!R994,""))</f>
        <v/>
      </c>
      <c r="AG2992" s="110" t="str">
        <f>IF(AC2992="","",COUNTIFS(AC2:AC3002,AC2992))</f>
        <v/>
      </c>
      <c r="AH2992" s="2" t="str">
        <f ca="1">IFERROR(MONTH('pg6'!T494),"--")</f>
        <v>--</v>
      </c>
      <c r="AI2992" s="1">
        <f ca="1">COUNTIFS(AC2:AC3002,'pg6'!C494,AH2:AH3002,AH2992)</f>
        <v>0</v>
      </c>
    </row>
    <row r="2993" spans="27:35" ht="12.75" customHeight="1">
      <c r="AA2993" s="1">
        <f t="shared" si="47"/>
        <v>2992</v>
      </c>
      <c r="AB2993" s="1" t="b">
        <f>AND('pg6'!S495&lt;&gt;"Cancelled",'pg6'!S495&lt;&gt;"Account",'pg6'!S495&lt;&gt;"Pending",'pg6'!S495&lt;&gt;"")</f>
        <v>0</v>
      </c>
      <c r="AC2993" s="1" t="str">
        <f>IF(AB2993=TRUE,'pg6'!C495,"")</f>
        <v/>
      </c>
      <c r="AD2993" s="1" t="str">
        <f>IF('pg6'!S495="Ordered",'pg6'!C495,"")</f>
        <v/>
      </c>
      <c r="AE2993" s="2" t="str">
        <f>IF('pg6'!C495&lt;&gt;"",COUNTIF(AD2:AD3002,'pg6'!C495)&gt;4,"--")</f>
        <v>--</v>
      </c>
      <c r="AF2993" s="1" t="str">
        <f>IF(startDate="",0,IF(AND('pg6'!T995&gt;=startDate,'pg6'!T995&lt;=endDate,'pg6'!R995&lt;&gt;""),'pg6'!R995,""))</f>
        <v/>
      </c>
      <c r="AG2993" s="110" t="str">
        <f>IF(AC2993="","",COUNTIFS(AC2:AC3002,AC2993))</f>
        <v/>
      </c>
      <c r="AH2993" s="2" t="str">
        <f ca="1">IFERROR(MONTH('pg6'!T495),"--")</f>
        <v>--</v>
      </c>
      <c r="AI2993" s="1">
        <f ca="1">COUNTIFS(AC2:AC3002,'pg6'!C495,AH2:AH3002,AH2993)</f>
        <v>0</v>
      </c>
    </row>
    <row r="2994" spans="27:35" ht="12.75" customHeight="1">
      <c r="AA2994" s="1">
        <f t="shared" si="47"/>
        <v>2993</v>
      </c>
      <c r="AB2994" s="1" t="b">
        <f>AND('pg6'!S496&lt;&gt;"Cancelled",'pg6'!S496&lt;&gt;"Account",'pg6'!S496&lt;&gt;"Pending",'pg6'!S496&lt;&gt;"")</f>
        <v>0</v>
      </c>
      <c r="AC2994" s="1" t="str">
        <f>IF(AB2994=TRUE,'pg6'!C496,"")</f>
        <v/>
      </c>
      <c r="AD2994" s="1" t="str">
        <f>IF('pg6'!S496="Ordered",'pg6'!C496,"")</f>
        <v/>
      </c>
      <c r="AE2994" s="2" t="str">
        <f>IF('pg6'!C496&lt;&gt;"",COUNTIF(AD2:AD3002,'pg6'!C496)&gt;4,"--")</f>
        <v>--</v>
      </c>
      <c r="AF2994" s="1" t="str">
        <f>IF(startDate="",0,IF(AND('pg6'!T996&gt;=startDate,'pg6'!T996&lt;=endDate,'pg6'!R996&lt;&gt;""),'pg6'!R996,""))</f>
        <v/>
      </c>
      <c r="AG2994" s="110" t="str">
        <f>IF(AC2994="","",COUNTIFS(AC2:AC3002,AC2994))</f>
        <v/>
      </c>
      <c r="AH2994" s="2" t="str">
        <f ca="1">IFERROR(MONTH('pg6'!T496),"--")</f>
        <v>--</v>
      </c>
      <c r="AI2994" s="1">
        <f ca="1">COUNTIFS(AC2:AC3002,'pg6'!C496,AH2:AH3002,AH2994)</f>
        <v>0</v>
      </c>
    </row>
    <row r="2995" spans="27:35" ht="12.75" customHeight="1">
      <c r="AA2995" s="1">
        <f t="shared" si="47"/>
        <v>2994</v>
      </c>
      <c r="AB2995" s="1" t="b">
        <f>AND('pg6'!S497&lt;&gt;"Cancelled",'pg6'!S497&lt;&gt;"Account",'pg6'!S497&lt;&gt;"Pending",'pg6'!S497&lt;&gt;"")</f>
        <v>0</v>
      </c>
      <c r="AC2995" s="1" t="str">
        <f>IF(AB2995=TRUE,'pg6'!C497,"")</f>
        <v/>
      </c>
      <c r="AD2995" s="1" t="str">
        <f>IF('pg6'!S497="Ordered",'pg6'!C497,"")</f>
        <v/>
      </c>
      <c r="AE2995" s="2" t="str">
        <f>IF('pg6'!C497&lt;&gt;"",COUNTIF(AD2:AD3002,'pg6'!C497)&gt;4,"--")</f>
        <v>--</v>
      </c>
      <c r="AF2995" s="1" t="str">
        <f>IF(startDate="",0,IF(AND('pg6'!T997&gt;=startDate,'pg6'!T997&lt;=endDate,'pg6'!R997&lt;&gt;""),'pg6'!R997,""))</f>
        <v/>
      </c>
      <c r="AG2995" s="110" t="str">
        <f>IF(AC2995="","",COUNTIFS(AC2:AC3002,AC2995))</f>
        <v/>
      </c>
      <c r="AH2995" s="2" t="str">
        <f ca="1">IFERROR(MONTH('pg6'!T497),"--")</f>
        <v>--</v>
      </c>
      <c r="AI2995" s="1">
        <f ca="1">COUNTIFS(AC2:AC3002,'pg6'!C497,AH2:AH3002,AH2995)</f>
        <v>0</v>
      </c>
    </row>
    <row r="2996" spans="27:35" ht="12.75" customHeight="1">
      <c r="AA2996" s="1">
        <f t="shared" si="47"/>
        <v>2995</v>
      </c>
      <c r="AB2996" s="1" t="b">
        <f>AND('pg6'!S498&lt;&gt;"Cancelled",'pg6'!S498&lt;&gt;"Account",'pg6'!S498&lt;&gt;"Pending",'pg6'!S498&lt;&gt;"")</f>
        <v>0</v>
      </c>
      <c r="AC2996" s="1" t="str">
        <f>IF(AB2996=TRUE,'pg6'!C498,"")</f>
        <v/>
      </c>
      <c r="AD2996" s="1" t="str">
        <f>IF('pg6'!S498="Ordered",'pg6'!C498,"")</f>
        <v/>
      </c>
      <c r="AE2996" s="2" t="str">
        <f>IF('pg6'!C498&lt;&gt;"",COUNTIF(AD2:AD3002,'pg6'!C498)&gt;4,"--")</f>
        <v>--</v>
      </c>
      <c r="AF2996" s="1" t="str">
        <f>IF(startDate="",0,IF(AND('pg6'!T998&gt;=startDate,'pg6'!T998&lt;=endDate,'pg6'!R998&lt;&gt;""),'pg6'!R998,""))</f>
        <v/>
      </c>
      <c r="AG2996" s="110" t="str">
        <f>IF(AC2996="","",COUNTIFS(AC2:AC3002,AC2996))</f>
        <v/>
      </c>
      <c r="AH2996" s="2" t="str">
        <f ca="1">IFERROR(MONTH('pg6'!T498),"--")</f>
        <v>--</v>
      </c>
      <c r="AI2996" s="1">
        <f ca="1">COUNTIFS(AC2:AC3002,'pg6'!C498,AH2:AH3002,AH2996)</f>
        <v>0</v>
      </c>
    </row>
    <row r="2997" spans="27:35" ht="12.75" customHeight="1">
      <c r="AA2997" s="1">
        <f t="shared" si="47"/>
        <v>2996</v>
      </c>
      <c r="AB2997" s="1" t="b">
        <f>AND('pg6'!S499&lt;&gt;"Cancelled",'pg6'!S499&lt;&gt;"Account",'pg6'!S499&lt;&gt;"Pending",'pg6'!S499&lt;&gt;"")</f>
        <v>0</v>
      </c>
      <c r="AC2997" s="1" t="str">
        <f>IF(AB2997=TRUE,'pg6'!C499,"")</f>
        <v/>
      </c>
      <c r="AD2997" s="1" t="str">
        <f>IF('pg6'!S499="Ordered",'pg6'!C499,"")</f>
        <v/>
      </c>
      <c r="AE2997" s="2" t="str">
        <f>IF('pg6'!C499&lt;&gt;"",COUNTIF(AD2:AD3002,'pg6'!C499)&gt;4,"--")</f>
        <v>--</v>
      </c>
      <c r="AF2997" s="1" t="str">
        <f>IF(startDate="",0,IF(AND('pg6'!T999&gt;=startDate,'pg6'!T999&lt;=endDate,'pg6'!R999&lt;&gt;""),'pg6'!R999,""))</f>
        <v/>
      </c>
      <c r="AG2997" s="110" t="str">
        <f>IF(AC2997="","",COUNTIFS(AC2:AC3002,AC2997))</f>
        <v/>
      </c>
      <c r="AH2997" s="2" t="str">
        <f ca="1">IFERROR(MONTH('pg6'!T499),"--")</f>
        <v>--</v>
      </c>
      <c r="AI2997" s="1">
        <f ca="1">COUNTIFS(AC2:AC3002,'pg6'!C499,AH2:AH3002,AH2997)</f>
        <v>0</v>
      </c>
    </row>
    <row r="2998" spans="27:35" ht="12.75" customHeight="1">
      <c r="AA2998" s="1">
        <f t="shared" si="47"/>
        <v>2997</v>
      </c>
      <c r="AB2998" s="1" t="b">
        <f>AND('pg6'!S500&lt;&gt;"Cancelled",'pg6'!S500&lt;&gt;"Account",'pg6'!S500&lt;&gt;"Pending",'pg6'!S500&lt;&gt;"")</f>
        <v>0</v>
      </c>
      <c r="AC2998" s="1" t="str">
        <f>IF(AB2998=TRUE,'pg6'!C500,"")</f>
        <v/>
      </c>
      <c r="AD2998" s="1" t="str">
        <f>IF('pg6'!S500="Ordered",'pg6'!C500,"")</f>
        <v/>
      </c>
      <c r="AE2998" s="2" t="str">
        <f>IF('pg6'!C500&lt;&gt;"",COUNTIF(AD2:AD3002,'pg6'!C500)&gt;4,"--")</f>
        <v>--</v>
      </c>
      <c r="AF2998" s="1" t="str">
        <f>IF(startDate="",0,IF(AND('pg6'!T1000&gt;=startDate,'pg6'!T1000&lt;=endDate,'pg6'!R1000&lt;&gt;""),'pg6'!R1000,""))</f>
        <v/>
      </c>
      <c r="AG2998" s="110" t="str">
        <f>IF(AC2998="","",COUNTIFS(AC2:AC3002,AC2998))</f>
        <v/>
      </c>
      <c r="AH2998" s="2" t="str">
        <f ca="1">IFERROR(MONTH('pg6'!T500),"--")</f>
        <v>--</v>
      </c>
      <c r="AI2998" s="1">
        <f ca="1">COUNTIFS(AC2:AC3002,'pg6'!C500,AH2:AH3002,AH2998)</f>
        <v>0</v>
      </c>
    </row>
    <row r="2999" spans="27:35" ht="12.75" customHeight="1">
      <c r="AA2999" s="1">
        <f t="shared" si="47"/>
        <v>2998</v>
      </c>
      <c r="AB2999" s="1" t="b">
        <f>AND('pg6'!S501&lt;&gt;"Cancelled",'pg6'!S501&lt;&gt;"Account",'pg6'!S501&lt;&gt;"Pending",'pg6'!S501&lt;&gt;"")</f>
        <v>0</v>
      </c>
      <c r="AC2999" s="1" t="str">
        <f>IF(AB2999=TRUE,'pg6'!C501,"")</f>
        <v/>
      </c>
      <c r="AD2999" s="1" t="str">
        <f>IF('pg6'!S501="Ordered",'pg6'!C501,"")</f>
        <v/>
      </c>
      <c r="AE2999" s="2" t="str">
        <f>IF('pg6'!C501&lt;&gt;"",COUNTIF(AD2:AD3002,'pg6'!C501)&gt;4,"--")</f>
        <v>--</v>
      </c>
      <c r="AF2999" s="1" t="str">
        <f>IF(startDate="",0,IF(AND('pg6'!T1001&gt;=startDate,'pg6'!T1001&lt;=endDate,'pg6'!R1001&lt;&gt;""),'pg6'!R1001,""))</f>
        <v/>
      </c>
      <c r="AG2999" s="110" t="str">
        <f>IF(AC2999="","",COUNTIFS(AC2:AC3002,AC2999))</f>
        <v/>
      </c>
      <c r="AH2999" s="2" t="str">
        <f ca="1">IFERROR(MONTH('pg6'!T501),"--")</f>
        <v>--</v>
      </c>
      <c r="AI2999" s="1">
        <f ca="1">COUNTIFS(AC2:AC3002,'pg6'!C501,AH2:AH3002,AH2999)</f>
        <v>0</v>
      </c>
    </row>
    <row r="3000" spans="27:35" ht="12.75" customHeight="1">
      <c r="AA3000" s="1">
        <f t="shared" si="47"/>
        <v>2999</v>
      </c>
      <c r="AB3000" s="1" t="b">
        <f>AND('pg6'!S502&lt;&gt;"Cancelled",'pg6'!S502&lt;&gt;"Account",'pg6'!S502&lt;&gt;"Pending",'pg6'!S502&lt;&gt;"")</f>
        <v>0</v>
      </c>
      <c r="AC3000" s="1" t="str">
        <f>IF(AB3000=TRUE,'pg6'!C502,"")</f>
        <v/>
      </c>
      <c r="AD3000" s="1" t="str">
        <f>IF('pg6'!S502="Ordered",'pg6'!C502,"")</f>
        <v/>
      </c>
      <c r="AE3000" s="2" t="str">
        <f>IF('pg6'!C502&lt;&gt;"",COUNTIF(AD2:AD3002,'pg6'!C502)&gt;4,"--")</f>
        <v>--</v>
      </c>
      <c r="AF3000" s="1" t="str">
        <f>IF(startDate="",0,IF(AND('pg6'!T1002&gt;=startDate,'pg6'!T1002&lt;=endDate,'pg6'!R1002&lt;&gt;""),'pg6'!R1002,""))</f>
        <v/>
      </c>
      <c r="AG3000" s="110" t="str">
        <f>IF(AC3000="","",COUNTIFS(AC2:AC3002,AC3000))</f>
        <v/>
      </c>
      <c r="AH3000" s="2" t="str">
        <f ca="1">IFERROR(MONTH('pg6'!T502),"--")</f>
        <v>--</v>
      </c>
      <c r="AI3000" s="1">
        <f ca="1">COUNTIFS(AC2:AC3002,'pg6'!C502,AH2:AH3002,AH3000)</f>
        <v>0</v>
      </c>
    </row>
    <row r="3001" spans="27:35" ht="12.75" customHeight="1">
      <c r="AA3001" s="1">
        <f t="shared" si="47"/>
        <v>3000</v>
      </c>
      <c r="AB3001" s="1" t="b">
        <f>AND('pg6'!S503&lt;&gt;"Cancelled",'pg6'!S503&lt;&gt;"Account",'pg6'!S503&lt;&gt;"Pending",'pg6'!S503&lt;&gt;"")</f>
        <v>0</v>
      </c>
      <c r="AC3001" s="1" t="str">
        <f>IF(AB3001=TRUE,'pg6'!C503,"")</f>
        <v/>
      </c>
      <c r="AD3001" s="1" t="str">
        <f>IF('pg6'!S503="Ordered",'pg6'!C503,"")</f>
        <v/>
      </c>
      <c r="AE3001" s="2" t="str">
        <f>IF('pg6'!C503&lt;&gt;"",COUNTIF(AD2:AD3002,'pg6'!C503)&gt;4,"--")</f>
        <v>--</v>
      </c>
      <c r="AF3001" s="1" t="str">
        <f>IF(startDate="",0,IF(AND('pg6'!T1003&gt;=startDate,'pg6'!T1003&lt;=endDate,'pg6'!R1003&lt;&gt;""),'pg6'!R1003,""))</f>
        <v/>
      </c>
      <c r="AG3001" s="110" t="str">
        <f>IF(AC3001="","",COUNTIFS(AC2:AC3002,AC3001))</f>
        <v/>
      </c>
      <c r="AH3001" s="2" t="str">
        <f ca="1">IFERROR(MONTH('pg6'!T503),"--")</f>
        <v>--</v>
      </c>
      <c r="AI3001" s="1">
        <f ca="1">COUNTIFS(AC2:AC3002,'pg6'!C503,AH2:AH3002,AH3001)</f>
        <v>0</v>
      </c>
    </row>
  </sheetData>
  <sheetProtection sheet="1" objects="1" scenarios="1"/>
  <mergeCells count="11">
    <mergeCell ref="N7:O7"/>
    <mergeCell ref="F4:K4"/>
    <mergeCell ref="B44:C44"/>
    <mergeCell ref="F1:K1"/>
    <mergeCell ref="F2:K2"/>
    <mergeCell ref="F3:K3"/>
    <mergeCell ref="F5:K5"/>
    <mergeCell ref="F10:H10"/>
    <mergeCell ref="I9:K9"/>
    <mergeCell ref="I8:K8"/>
    <mergeCell ref="J42:L44"/>
  </mergeCells>
  <conditionalFormatting sqref="I11">
    <cfRule type="expression" dxfId="3" priority="6">
      <formula>ISBLANK(search_box)</formula>
    </cfRule>
  </conditionalFormatting>
  <conditionalFormatting sqref="F11:H11">
    <cfRule type="expression" dxfId="2" priority="5">
      <formula>ISBLANK(search_box)</formula>
    </cfRule>
  </conditionalFormatting>
  <conditionalFormatting sqref="I11">
    <cfRule type="cellIs" dxfId="1" priority="4" operator="greaterThan">
      <formula>0</formula>
    </cfRule>
  </conditionalFormatting>
  <conditionalFormatting sqref="I11">
    <cfRule type="expression" dxfId="0" priority="2">
      <formula>$L$7&gt;0</formula>
    </cfRule>
  </conditionalFormatting>
  <pageMargins left="0.25" right="0.25" top="0.75" bottom="0.75" header="0.3" footer="0.3"/>
  <pageSetup orientation="portrait" horizontalDpi="203" verticalDpi="203"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Clear_Dates">
                <anchor moveWithCells="1" sizeWithCells="1">
                  <from>
                    <xdr:col>4</xdr:col>
                    <xdr:colOff>314325</xdr:colOff>
                    <xdr:row>9</xdr:row>
                    <xdr:rowOff>0</xdr:rowOff>
                  </from>
                  <to>
                    <xdr:col>5</xdr:col>
                    <xdr:colOff>1257300</xdr:colOff>
                    <xdr:row>10</xdr:row>
                    <xdr:rowOff>180975</xdr:rowOff>
                  </to>
                </anchor>
              </controlPr>
            </control>
          </mc:Choice>
        </mc:AlternateContent>
        <mc:AlternateContent xmlns:mc="http://schemas.openxmlformats.org/markup-compatibility/2006">
          <mc:Choice Requires="x14">
            <control shapeId="5122" r:id="rId5" name="Button 2">
              <controlPr defaultSize="0" print="0" autoFill="0" autoPict="0" macro="[0]!All_Dates">
                <anchor moveWithCells="1" sizeWithCells="1">
                  <from>
                    <xdr:col>7</xdr:col>
                    <xdr:colOff>9525</xdr:colOff>
                    <xdr:row>9</xdr:row>
                    <xdr:rowOff>9525</xdr:rowOff>
                  </from>
                  <to>
                    <xdr:col>8</xdr:col>
                    <xdr:colOff>0</xdr:colOff>
                    <xdr:row>11</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12</vt:i4>
      </vt:variant>
    </vt:vector>
  </HeadingPairs>
  <TitlesOfParts>
    <vt:vector size="20" baseType="lpstr">
      <vt:lpstr>Template guide</vt:lpstr>
      <vt:lpstr>pg1</vt:lpstr>
      <vt:lpstr>pg2</vt:lpstr>
      <vt:lpstr>pg3</vt:lpstr>
      <vt:lpstr>pg4</vt:lpstr>
      <vt:lpstr>pg5</vt:lpstr>
      <vt:lpstr>pg6</vt:lpstr>
      <vt:lpstr>Stats</vt:lpstr>
      <vt:lpstr>endDate</vt:lpstr>
      <vt:lpstr>NYTBS</vt:lpstr>
      <vt:lpstr>'pg1'!Print_Area</vt:lpstr>
      <vt:lpstr>'pg2'!Print_Area</vt:lpstr>
      <vt:lpstr>'pg3'!Print_Area</vt:lpstr>
      <vt:lpstr>'pg4'!Print_Area</vt:lpstr>
      <vt:lpstr>'pg5'!Print_Area</vt:lpstr>
      <vt:lpstr>'pg6'!Print_Area</vt:lpstr>
      <vt:lpstr>Stats!Print_Area</vt:lpstr>
      <vt:lpstr>startDate</vt:lpstr>
      <vt:lpstr>startingBudget</vt:lpstr>
      <vt:lpstr>Today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Andersen, Jon</dc:creator>
  <cp:lastModifiedBy>james</cp:lastModifiedBy>
  <cp:lastPrinted>2019-02-08T23:26:22Z</cp:lastPrinted>
  <dcterms:created xsi:type="dcterms:W3CDTF">2018-06-28T00:59:53Z</dcterms:created>
  <dcterms:modified xsi:type="dcterms:W3CDTF">2020-05-20T23:54:09Z</dcterms:modified>
</cp:coreProperties>
</file>